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SEGUIMIENTO\Septiembre\"/>
    </mc:Choice>
  </mc:AlternateContent>
  <xr:revisionPtr revIDLastSave="0" documentId="13_ncr:1_{32A23153-285F-4462-AE4B-AE8E55E61D29}" xr6:coauthVersionLast="47" xr6:coauthVersionMax="47" xr10:uidLastSave="{00000000-0000-0000-0000-000000000000}"/>
  <bookViews>
    <workbookView xWindow="-120" yWindow="-120" windowWidth="20730" windowHeight="11040" tabRatio="836" firstSheet="1" activeTab="1"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PAI 2025 Consolidado" sheetId="26" r:id="rId10"/>
    <sheet name="Plantilla publicacion" sheetId="25" state="hidden" r:id="rId11"/>
    <sheet name="RANKIG" sheetId="31" r:id="rId12"/>
    <sheet name="Convenciones" sheetId="27" r:id="rId13"/>
    <sheet name="Plantilla publicacion (2)" sheetId="30" state="hidden" r:id="rId14"/>
    <sheet name="PAI 2025 GPS rempl2)" sheetId="21" state="hidden" r:id="rId15"/>
    <sheet name="Plan de acci�n consolidado 2025" sheetId="28"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A">#REF!</definedName>
    <definedName name="\Z">#REF!</definedName>
    <definedName name="_38_GAI" localSheetId="12">[1]LISTAS!#REF!</definedName>
    <definedName name="_38_GAI">[1]LISTAS!#REF!</definedName>
    <definedName name="_xlnm._FilterDatabase" localSheetId="2" hidden="1">'Dimensión 1 - Talento Humano '!$A$9:$N$44</definedName>
    <definedName name="_xlnm._FilterDatabase" localSheetId="3" hidden="1">'Dimensión 2 - Direccionamiento'!$A$8:$N$31</definedName>
    <definedName name="_xlnm._FilterDatabase" localSheetId="4" hidden="1">'Dimensión 3-Gestión con Valor'!$A$9:$N$380</definedName>
    <definedName name="_xlnm._FilterDatabase" localSheetId="5" hidden="1">'Dimensión 4 - Evaluación de res'!$A$9:$N$14</definedName>
    <definedName name="_xlnm._FilterDatabase" localSheetId="6" hidden="1">'Dimensión 5 - Información y com'!$A$9:$N$36</definedName>
    <definedName name="_xlnm._FilterDatabase" localSheetId="7" hidden="1">'Dimensión 6 - GESCO+I'!$A$9:$N$62</definedName>
    <definedName name="_xlnm._FilterDatabase" localSheetId="8" hidden="1">'Dimensión 7 - Control Interno'!$A$9:$N$18</definedName>
    <definedName name="_xlnm._FilterDatabase" localSheetId="0" hidden="1">Hoja4!$A$4:$F$36</definedName>
    <definedName name="_xlnm._FilterDatabase" localSheetId="9" hidden="1">'PAI 2025 Consolidado'!$5:$5</definedName>
    <definedName name="_xlnm._FilterDatabase" localSheetId="14" hidden="1">'PAI 2025 GPS rempl2)'!$A$3:$AE$505</definedName>
    <definedName name="_xlnm._FilterDatabase" localSheetId="15" hidden="1">'Plan de acci�n consolidado 2025'!$A$3:$AQ$506</definedName>
    <definedName name="_xlnm._FilterDatabase" localSheetId="10" hidden="1">'Plantilla publicacion'!$A$2:$AA$490</definedName>
    <definedName name="_xlnm._FilterDatabase" localSheetId="13" hidden="1">'Plantilla publicacion (2)'!$A$2:$AO$2</definedName>
    <definedName name="_xlnm._FilterDatabase" localSheetId="11" hidden="1">RANKIG!$D$73:$M$119</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2">'[5]Formulacion PA'!$Y$92:$Y$104</definedName>
    <definedName name="area" localSheetId="9">[6]LISTAS!$I$4:$I$38</definedName>
    <definedName name="area" localSheetId="14">[6]LISTAS!$I$4:$I$38</definedName>
    <definedName name="area" localSheetId="10">[6]LISTAS!$I$4:$I$38</definedName>
    <definedName name="area" localSheetId="13">[6]LISTAS!$I$4:$I$38</definedName>
    <definedName name="area">[7]LISTAS!$I$4:$I$38</definedName>
    <definedName name="_xlnm.Print_Area" localSheetId="4">'Dimensión 3-Gestión con Valor'!$B$1:$Q$379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2">#REF!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2">[23]listas!$AC$112:$AC$142</definedName>
    <definedName name="fichas">[1]LISTAS!#REF!</definedName>
    <definedName name="FINANCIADO">#REF!</definedName>
    <definedName name="financiamiento" localSheetId="2">[24]LISTAS!$H$16:$H$26</definedName>
    <definedName name="financiamiento" localSheetId="9">[25]LISTAS!$H$16:$H$26</definedName>
    <definedName name="financiamiento" localSheetId="14">[25]LISTAS!$H$16:$H$26</definedName>
    <definedName name="financiamiento" localSheetId="10">[25]LISTAS!$H$16:$H$26</definedName>
    <definedName name="financiamiento" localSheetId="13">[25]LISTAS!$H$16:$H$26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2">'[28]DE01-F12'!$E$107:$E$109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2">[1]LISTAS!#REF!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2">#REF!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2">[1]LISTAS!$AL$3:$AL$39</definedName>
    <definedName name="planes" localSheetId="2">[7]LISTAS!$AL$3:$AL$39</definedName>
    <definedName name="planes" localSheetId="9">[6]LISTAS!$AL$3:$AL$39</definedName>
    <definedName name="planes" localSheetId="14">[6]LISTAS!$AL$3:$AL$39</definedName>
    <definedName name="planes" localSheetId="10">[6]LISTAS!$AL$3:$AL$39</definedName>
    <definedName name="planes" localSheetId="13">[6]LISTAS!$AL$3:$AL$39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9">[6]LISTAS!$AK$3:$AK$22</definedName>
    <definedName name="politicas" localSheetId="14">[6]LISTAS!$AK$3:$AK$22</definedName>
    <definedName name="politicas" localSheetId="10">[6]LISTAS!$AK$3:$AK$22</definedName>
    <definedName name="politicas" localSheetId="13">[6]LISTAS!$AK$3:$AK$22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pivotCaches>
    <pivotCache cacheId="103" r:id="rId62"/>
    <pivotCache cacheId="104" r:id="rId6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05" i="21" l="1"/>
  <c r="V3" i="30"/>
  <c r="Q6" i="17"/>
  <c r="Q5" i="17"/>
  <c r="Q18" i="17"/>
  <c r="Q17" i="17"/>
  <c r="Q16" i="17"/>
  <c r="Q15" i="17"/>
  <c r="Q14" i="17"/>
  <c r="Q13" i="17"/>
  <c r="Q12" i="17"/>
  <c r="Q11" i="17"/>
  <c r="Q10" i="17"/>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10" i="16"/>
  <c r="Q6" i="16"/>
  <c r="Q5" i="16"/>
  <c r="O4" i="16"/>
  <c r="Q35" i="15"/>
  <c r="Q34" i="15"/>
  <c r="Q33" i="15"/>
  <c r="Q32" i="15"/>
  <c r="Q31" i="15"/>
  <c r="Q30" i="15"/>
  <c r="Q29" i="15"/>
  <c r="Q28" i="15"/>
  <c r="Q27" i="15"/>
  <c r="Q26" i="15"/>
  <c r="Q25" i="15"/>
  <c r="Q24" i="15"/>
  <c r="Q23" i="15"/>
  <c r="Q22" i="15"/>
  <c r="Q21" i="15"/>
  <c r="Q20" i="15"/>
  <c r="Q19" i="15"/>
  <c r="Q18" i="15"/>
  <c r="Q17" i="15"/>
  <c r="Q16" i="15"/>
  <c r="Q15" i="15"/>
  <c r="Q14" i="15"/>
  <c r="Q13" i="15"/>
  <c r="Q12" i="15"/>
  <c r="Q11" i="15"/>
  <c r="Q10" i="15"/>
  <c r="Q6" i="15"/>
  <c r="Q5" i="15"/>
  <c r="Q14" i="14"/>
  <c r="Q13" i="14"/>
  <c r="Q12" i="14"/>
  <c r="Q11" i="14"/>
  <c r="Q10" i="14"/>
  <c r="Q6" i="14"/>
  <c r="Q5" i="14"/>
  <c r="Q379" i="19"/>
  <c r="Q378" i="19"/>
  <c r="Q377" i="19"/>
  <c r="Q376" i="19"/>
  <c r="Q375" i="19"/>
  <c r="Q374" i="19"/>
  <c r="Q373" i="19"/>
  <c r="Q372" i="19"/>
  <c r="Q371" i="19"/>
  <c r="Q370" i="19"/>
  <c r="Q369" i="19"/>
  <c r="Q368" i="19"/>
  <c r="Q367" i="19"/>
  <c r="Q366" i="19"/>
  <c r="Q365" i="19"/>
  <c r="Q364" i="19"/>
  <c r="Q363" i="19"/>
  <c r="Q362" i="19"/>
  <c r="Q361" i="19"/>
  <c r="Q360" i="19"/>
  <c r="Q359" i="19"/>
  <c r="Q358" i="19"/>
  <c r="Q357" i="19"/>
  <c r="Q356" i="19"/>
  <c r="Q355" i="19"/>
  <c r="Q354" i="19"/>
  <c r="Q353" i="19"/>
  <c r="Q352" i="19"/>
  <c r="Q351" i="19"/>
  <c r="Q350" i="19"/>
  <c r="Q349" i="19"/>
  <c r="Q348" i="19"/>
  <c r="Q347" i="19"/>
  <c r="Q346" i="19"/>
  <c r="Q345" i="19"/>
  <c r="Q344" i="19"/>
  <c r="Q343" i="19"/>
  <c r="Q342" i="19"/>
  <c r="Q341" i="19"/>
  <c r="Q340" i="19"/>
  <c r="Q339" i="19"/>
  <c r="Q338" i="19"/>
  <c r="Q337" i="19"/>
  <c r="Q334" i="19"/>
  <c r="Q335" i="19"/>
  <c r="Q336" i="19"/>
  <c r="Q333" i="19"/>
  <c r="Q317" i="19"/>
  <c r="Q318" i="19"/>
  <c r="Q319" i="19"/>
  <c r="Q320" i="19"/>
  <c r="Q321" i="19"/>
  <c r="Q322" i="19"/>
  <c r="Q323" i="19"/>
  <c r="Q324" i="19"/>
  <c r="Q325" i="19"/>
  <c r="Q326" i="19"/>
  <c r="Q327" i="19"/>
  <c r="Q328" i="19"/>
  <c r="Q329" i="19"/>
  <c r="Q330" i="19"/>
  <c r="Q316" i="19"/>
  <c r="Q309" i="19"/>
  <c r="Q310" i="19"/>
  <c r="Q311" i="19"/>
  <c r="Q312" i="19"/>
  <c r="Q313" i="19"/>
  <c r="Q308" i="19"/>
  <c r="Q290" i="19"/>
  <c r="Q291" i="19"/>
  <c r="Q292" i="19"/>
  <c r="Q293" i="19"/>
  <c r="Q294" i="19"/>
  <c r="Q295" i="19"/>
  <c r="Q296" i="19"/>
  <c r="Q297" i="19"/>
  <c r="Q298" i="19"/>
  <c r="Q299" i="19"/>
  <c r="Q300" i="19"/>
  <c r="Q301" i="19"/>
  <c r="Q302" i="19"/>
  <c r="Q303" i="19"/>
  <c r="Q304" i="19"/>
  <c r="Q305" i="19"/>
  <c r="Q289" i="19"/>
  <c r="Q272" i="19"/>
  <c r="Q273" i="19"/>
  <c r="Q274" i="19"/>
  <c r="Q275" i="19"/>
  <c r="Q276" i="19"/>
  <c r="Q277" i="19"/>
  <c r="Q278" i="19"/>
  <c r="Q279" i="19"/>
  <c r="Q280" i="19"/>
  <c r="Q281" i="19"/>
  <c r="Q282" i="19"/>
  <c r="Q283" i="19"/>
  <c r="Q284" i="19"/>
  <c r="Q285" i="19"/>
  <c r="Q286" i="19"/>
  <c r="Q27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01" i="19"/>
  <c r="Q197" i="19"/>
  <c r="Q198" i="19"/>
  <c r="Q196"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48"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10" i="19"/>
  <c r="Q6" i="19"/>
  <c r="Q5" i="19"/>
  <c r="Q5" i="7"/>
  <c r="Q30" i="7"/>
  <c r="Q31" i="7"/>
  <c r="Q29" i="7"/>
  <c r="Q16" i="7"/>
  <c r="Q17" i="7"/>
  <c r="Q18" i="7"/>
  <c r="Q19" i="7"/>
  <c r="Q20" i="7"/>
  <c r="Q21" i="7"/>
  <c r="Q22" i="7"/>
  <c r="Q23" i="7"/>
  <c r="Q24" i="7"/>
  <c r="Q25" i="7"/>
  <c r="Q26" i="7"/>
  <c r="Q15" i="7"/>
  <c r="Q10" i="7"/>
  <c r="Q11" i="7"/>
  <c r="Q9" i="7"/>
  <c r="Q6" i="7"/>
  <c r="Q6" i="18"/>
  <c r="Q5"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10" i="18"/>
  <c r="M79" i="31"/>
  <c r="M80" i="31"/>
  <c r="M78" i="31"/>
  <c r="L77" i="31"/>
  <c r="M118" i="31"/>
  <c r="M119" i="31"/>
  <c r="M111" i="31"/>
  <c r="M113" i="31"/>
  <c r="M114" i="31"/>
  <c r="M115" i="31"/>
  <c r="M116" i="31"/>
  <c r="M117" i="31"/>
  <c r="M112" i="31"/>
  <c r="M110" i="31"/>
  <c r="M109"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82" i="31"/>
  <c r="M74" i="31"/>
  <c r="L74" i="31"/>
  <c r="M76" i="31"/>
  <c r="M75" i="31"/>
  <c r="L113" i="31"/>
  <c r="L114" i="31"/>
  <c r="L115" i="31"/>
  <c r="L116" i="31"/>
  <c r="L117" i="31"/>
  <c r="L112" i="31"/>
  <c r="L110" i="31"/>
  <c r="L109" i="31"/>
  <c r="L107" i="31"/>
  <c r="L106" i="31" s="1"/>
  <c r="L83" i="31"/>
  <c r="L84" i="31"/>
  <c r="L85" i="31"/>
  <c r="L86" i="31"/>
  <c r="L87" i="31"/>
  <c r="L88" i="31"/>
  <c r="L89" i="31"/>
  <c r="L90" i="31"/>
  <c r="L91" i="31"/>
  <c r="L92" i="31"/>
  <c r="L93" i="31"/>
  <c r="L94" i="31"/>
  <c r="L95" i="31"/>
  <c r="L96" i="31"/>
  <c r="L97" i="31"/>
  <c r="L98" i="31"/>
  <c r="L99" i="31"/>
  <c r="L100" i="31"/>
  <c r="L101" i="31"/>
  <c r="L102" i="31"/>
  <c r="L103" i="31"/>
  <c r="L104" i="31"/>
  <c r="L105" i="31"/>
  <c r="L82" i="31"/>
  <c r="L63" i="31"/>
  <c r="L64" i="31"/>
  <c r="L65" i="31"/>
  <c r="L66" i="31"/>
  <c r="L67" i="31"/>
  <c r="L68" i="31"/>
  <c r="L118" i="31"/>
  <c r="L119" i="31"/>
  <c r="L79" i="31"/>
  <c r="L80" i="31"/>
  <c r="L78" i="31"/>
  <c r="L76" i="31"/>
  <c r="L75" i="31"/>
  <c r="M68" i="31"/>
  <c r="M66" i="31"/>
  <c r="M67" i="31"/>
  <c r="M65" i="31"/>
  <c r="M63" i="31"/>
  <c r="M64" i="31"/>
  <c r="M62" i="31"/>
  <c r="L62" i="31"/>
  <c r="M77" i="31" l="1"/>
  <c r="M108" i="31"/>
  <c r="M81" i="31"/>
  <c r="L111" i="31"/>
  <c r="L108" i="31"/>
  <c r="L81" i="31"/>
  <c r="V4" i="30"/>
  <c r="V5" i="30"/>
  <c r="V6" i="30"/>
  <c r="W3" i="30" s="1"/>
  <c r="Y3" i="30" s="1"/>
  <c r="P10" i="18" s="1"/>
  <c r="V7" i="30"/>
  <c r="V8" i="30"/>
  <c r="V9" i="30"/>
  <c r="V10" i="30"/>
  <c r="V11" i="30"/>
  <c r="V12" i="30"/>
  <c r="V13" i="30"/>
  <c r="V14" i="30"/>
  <c r="V15" i="30"/>
  <c r="V16" i="30"/>
  <c r="V17" i="30"/>
  <c r="V18" i="30"/>
  <c r="V19" i="30"/>
  <c r="V20"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W229" i="30" s="1"/>
  <c r="V230" i="30"/>
  <c r="V231" i="30"/>
  <c r="V232" i="30"/>
  <c r="V233" i="30"/>
  <c r="V234" i="30"/>
  <c r="V235" i="30"/>
  <c r="V236" i="30"/>
  <c r="V237" i="30"/>
  <c r="V238" i="30"/>
  <c r="V239" i="30"/>
  <c r="V240" i="30"/>
  <c r="V241" i="30"/>
  <c r="V242" i="30"/>
  <c r="V243" i="30"/>
  <c r="V244" i="30"/>
  <c r="V245" i="30"/>
  <c r="V246" i="30"/>
  <c r="V247" i="30"/>
  <c r="V248" i="30"/>
  <c r="V249" i="30"/>
  <c r="V250" i="30"/>
  <c r="V251" i="30"/>
  <c r="V253" i="30"/>
  <c r="V254" i="30"/>
  <c r="V255" i="30"/>
  <c r="V256" i="30"/>
  <c r="V257" i="30"/>
  <c r="V258" i="30"/>
  <c r="V259" i="30"/>
  <c r="V260" i="30"/>
  <c r="V261" i="30"/>
  <c r="V262" i="30"/>
  <c r="V263" i="30"/>
  <c r="V264" i="30"/>
  <c r="V265" i="30"/>
  <c r="V266" i="30"/>
  <c r="V267" i="30"/>
  <c r="V268" i="30"/>
  <c r="V269" i="30"/>
  <c r="V270" i="30"/>
  <c r="V271" i="30"/>
  <c r="W271" i="30" s="1"/>
  <c r="V272" i="30"/>
  <c r="V273" i="30"/>
  <c r="V274" i="30"/>
  <c r="V275" i="30"/>
  <c r="V276" i="30"/>
  <c r="V277" i="30"/>
  <c r="V278" i="30"/>
  <c r="V279" i="30"/>
  <c r="W279" i="30" s="1"/>
  <c r="V280" i="30"/>
  <c r="V281" i="30"/>
  <c r="V282" i="30"/>
  <c r="V283" i="30"/>
  <c r="V284" i="30"/>
  <c r="V285" i="30"/>
  <c r="V286" i="30"/>
  <c r="W286" i="30" s="1"/>
  <c r="V287" i="30"/>
  <c r="W287" i="30" s="1"/>
  <c r="V288" i="30"/>
  <c r="V289" i="30"/>
  <c r="V290" i="30"/>
  <c r="V291" i="30"/>
  <c r="V292" i="30"/>
  <c r="V293" i="30"/>
  <c r="V294" i="30"/>
  <c r="V295" i="30"/>
  <c r="V296" i="30"/>
  <c r="V297" i="30"/>
  <c r="V298" i="30"/>
  <c r="V299" i="30"/>
  <c r="V300" i="30"/>
  <c r="V301" i="30"/>
  <c r="V302" i="30"/>
  <c r="V303" i="30"/>
  <c r="V304" i="30"/>
  <c r="V305" i="30"/>
  <c r="V306" i="30"/>
  <c r="V307" i="30"/>
  <c r="W307" i="30" s="1"/>
  <c r="V308" i="30"/>
  <c r="V309" i="30"/>
  <c r="V310" i="30"/>
  <c r="V311" i="30"/>
  <c r="V312" i="30"/>
  <c r="W312" i="30" s="1"/>
  <c r="V313" i="30"/>
  <c r="W313" i="30" s="1"/>
  <c r="V314" i="30"/>
  <c r="W314" i="30" s="1"/>
  <c r="V315" i="30"/>
  <c r="W315" i="30" s="1"/>
  <c r="V316" i="30"/>
  <c r="V317" i="30"/>
  <c r="V318" i="30"/>
  <c r="V319" i="30"/>
  <c r="V320" i="30"/>
  <c r="V321" i="30"/>
  <c r="V322" i="30"/>
  <c r="V323" i="30"/>
  <c r="V324" i="30"/>
  <c r="V325" i="30"/>
  <c r="V326" i="30"/>
  <c r="V327" i="30"/>
  <c r="V328" i="30"/>
  <c r="V329" i="30"/>
  <c r="V330" i="30"/>
  <c r="V331" i="30"/>
  <c r="V332" i="30"/>
  <c r="V333" i="30"/>
  <c r="V334" i="30"/>
  <c r="V335" i="30"/>
  <c r="V336" i="30"/>
  <c r="V337" i="30"/>
  <c r="V338" i="30"/>
  <c r="V339" i="30"/>
  <c r="V340" i="30"/>
  <c r="W340" i="30" s="1"/>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W374" i="30" s="1"/>
  <c r="V375" i="30"/>
  <c r="V376" i="30"/>
  <c r="V377" i="30"/>
  <c r="V378" i="30"/>
  <c r="V379" i="30"/>
  <c r="V380" i="30"/>
  <c r="V381" i="30"/>
  <c r="V382" i="30"/>
  <c r="V383" i="30"/>
  <c r="V384" i="30"/>
  <c r="V385" i="30"/>
  <c r="V386" i="30"/>
  <c r="V387" i="30"/>
  <c r="V388" i="30"/>
  <c r="V389" i="30"/>
  <c r="V390" i="30"/>
  <c r="V391" i="30"/>
  <c r="V392" i="30"/>
  <c r="V393" i="30"/>
  <c r="V394" i="30"/>
  <c r="V395" i="30"/>
  <c r="V396" i="30"/>
  <c r="V397" i="30"/>
  <c r="V398" i="30"/>
  <c r="V399" i="30"/>
  <c r="V400" i="30"/>
  <c r="V401" i="30"/>
  <c r="V402" i="30"/>
  <c r="V403" i="30"/>
  <c r="V404" i="30"/>
  <c r="V405" i="30"/>
  <c r="V406" i="30"/>
  <c r="V407" i="30"/>
  <c r="V408" i="30"/>
  <c r="V409" i="30"/>
  <c r="V410" i="30"/>
  <c r="V411" i="30"/>
  <c r="V412" i="30"/>
  <c r="V413" i="30"/>
  <c r="V414" i="30"/>
  <c r="V415" i="30"/>
  <c r="V416" i="30"/>
  <c r="V417" i="30"/>
  <c r="W417" i="30" s="1"/>
  <c r="V418" i="30"/>
  <c r="V419" i="30"/>
  <c r="V420" i="30"/>
  <c r="V421" i="30"/>
  <c r="V422" i="30"/>
  <c r="V423" i="30"/>
  <c r="V424" i="30"/>
  <c r="V425" i="30"/>
  <c r="V426" i="30"/>
  <c r="V427" i="30"/>
  <c r="V428" i="30"/>
  <c r="V429" i="30"/>
  <c r="V430" i="30"/>
  <c r="V431" i="30"/>
  <c r="V432" i="30"/>
  <c r="V433" i="30"/>
  <c r="V434" i="30"/>
  <c r="V435" i="30"/>
  <c r="V436" i="30"/>
  <c r="V437" i="30"/>
  <c r="V438" i="30"/>
  <c r="W441" i="30"/>
  <c r="W442" i="30"/>
  <c r="V444" i="30"/>
  <c r="V445" i="30"/>
  <c r="V446" i="30"/>
  <c r="W446" i="30" s="1"/>
  <c r="V447" i="30"/>
  <c r="W447" i="30" s="1"/>
  <c r="V448" i="30"/>
  <c r="V449" i="30"/>
  <c r="V450" i="30"/>
  <c r="W450" i="30" s="1"/>
  <c r="V451" i="30"/>
  <c r="V452" i="30"/>
  <c r="W452" i="30" s="1"/>
  <c r="V453" i="30"/>
  <c r="V454" i="30"/>
  <c r="W454" i="30" s="1"/>
  <c r="V455" i="30"/>
  <c r="V456" i="30"/>
  <c r="V457" i="30"/>
  <c r="V458" i="30"/>
  <c r="V459" i="30"/>
  <c r="V460" i="30"/>
  <c r="W460" i="30" s="1"/>
  <c r="V461" i="30"/>
  <c r="V462" i="30"/>
  <c r="V463" i="30"/>
  <c r="V464" i="30"/>
  <c r="V465" i="30"/>
  <c r="V466" i="30"/>
  <c r="V467" i="30"/>
  <c r="V468" i="30"/>
  <c r="V469" i="30"/>
  <c r="V470" i="30"/>
  <c r="V471" i="30"/>
  <c r="V472" i="30"/>
  <c r="V473" i="30"/>
  <c r="V474" i="30"/>
  <c r="V475" i="30"/>
  <c r="V476" i="30"/>
  <c r="V477" i="30"/>
  <c r="V478" i="30"/>
  <c r="V479" i="30"/>
  <c r="V480" i="30"/>
  <c r="V481" i="30"/>
  <c r="V482" i="30"/>
  <c r="V483" i="30"/>
  <c r="V484" i="30"/>
  <c r="V485" i="30"/>
  <c r="V486" i="30"/>
  <c r="V487" i="30"/>
  <c r="V488" i="30"/>
  <c r="V489" i="30"/>
  <c r="V490" i="30"/>
  <c r="X4" i="30"/>
  <c r="O11" i="18" s="1"/>
  <c r="X5" i="30"/>
  <c r="O12" i="18" s="1"/>
  <c r="X6" i="30"/>
  <c r="O13" i="18" s="1"/>
  <c r="X7" i="30"/>
  <c r="O14" i="18" s="1"/>
  <c r="X8" i="30"/>
  <c r="O15" i="18" s="1"/>
  <c r="X9" i="30"/>
  <c r="O16" i="18" s="1"/>
  <c r="X10" i="30"/>
  <c r="O17" i="18" s="1"/>
  <c r="X11" i="30"/>
  <c r="O18" i="18" s="1"/>
  <c r="X12" i="30"/>
  <c r="O19" i="18" s="1"/>
  <c r="X13" i="30"/>
  <c r="O10" i="17" s="1"/>
  <c r="X14" i="30"/>
  <c r="O11" i="17" s="1"/>
  <c r="X15" i="30"/>
  <c r="O12" i="17" s="1"/>
  <c r="X16" i="30"/>
  <c r="O13" i="17" s="1"/>
  <c r="X17" i="30"/>
  <c r="O14" i="17" s="1"/>
  <c r="X18" i="30"/>
  <c r="O15" i="17" s="1"/>
  <c r="X19" i="30"/>
  <c r="O16" i="17" s="1"/>
  <c r="X20" i="30"/>
  <c r="O17" i="17" s="1"/>
  <c r="X22" i="30"/>
  <c r="O18" i="17" s="1"/>
  <c r="X23" i="30"/>
  <c r="O271" i="19" s="1"/>
  <c r="X24" i="30"/>
  <c r="O272" i="19" s="1"/>
  <c r="X25" i="30"/>
  <c r="O273" i="19" s="1"/>
  <c r="X26" i="30"/>
  <c r="O274" i="19" s="1"/>
  <c r="X27" i="30"/>
  <c r="O275" i="19" s="1"/>
  <c r="X28" i="30"/>
  <c r="O276" i="19" s="1"/>
  <c r="X29" i="30"/>
  <c r="O308" i="19" s="1"/>
  <c r="X30" i="30"/>
  <c r="O309" i="19" s="1"/>
  <c r="X31" i="30"/>
  <c r="O310" i="19" s="1"/>
  <c r="X32" i="30"/>
  <c r="O311" i="19" s="1"/>
  <c r="X33" i="30"/>
  <c r="O312" i="19" s="1"/>
  <c r="X34" i="30"/>
  <c r="O313" i="19" s="1"/>
  <c r="X35" i="30"/>
  <c r="O277" i="19" s="1"/>
  <c r="X36" i="30"/>
  <c r="O278" i="19" s="1"/>
  <c r="X37" i="30"/>
  <c r="O279" i="19" s="1"/>
  <c r="X38" i="30"/>
  <c r="O20" i="18" s="1"/>
  <c r="X39" i="30"/>
  <c r="O21" i="18" s="1"/>
  <c r="X40" i="30"/>
  <c r="O22" i="18" s="1"/>
  <c r="X41" i="30"/>
  <c r="O23" i="18" s="1"/>
  <c r="X42" i="30"/>
  <c r="O24" i="18" s="1"/>
  <c r="X43" i="30"/>
  <c r="O25" i="18" s="1"/>
  <c r="X44" i="30"/>
  <c r="O26" i="18" s="1"/>
  <c r="X45" i="30"/>
  <c r="O27" i="18" s="1"/>
  <c r="X46" i="30"/>
  <c r="O28" i="18" s="1"/>
  <c r="X47" i="30"/>
  <c r="O29" i="18" s="1"/>
  <c r="X48" i="30"/>
  <c r="O30" i="18" s="1"/>
  <c r="X49" i="30"/>
  <c r="O31" i="18" s="1"/>
  <c r="X50" i="30"/>
  <c r="O32" i="18" s="1"/>
  <c r="X51" i="30"/>
  <c r="O33" i="18" s="1"/>
  <c r="X52" i="30"/>
  <c r="O34" i="18" s="1"/>
  <c r="X53" i="30"/>
  <c r="O35" i="18" s="1"/>
  <c r="X54" i="30"/>
  <c r="O36" i="18" s="1"/>
  <c r="X55" i="30"/>
  <c r="O37" i="18" s="1"/>
  <c r="X56" i="30"/>
  <c r="O38" i="18" s="1"/>
  <c r="X57" i="30"/>
  <c r="O39" i="18" s="1"/>
  <c r="X58" i="30"/>
  <c r="O40" i="18" s="1"/>
  <c r="X59" i="30"/>
  <c r="O41" i="18" s="1"/>
  <c r="X60" i="30"/>
  <c r="O10" i="19" s="1"/>
  <c r="X61" i="30"/>
  <c r="O11" i="19" s="1"/>
  <c r="X62" i="30"/>
  <c r="O12" i="19" s="1"/>
  <c r="X63" i="30"/>
  <c r="O13" i="19" s="1"/>
  <c r="X64" i="30"/>
  <c r="O14" i="19" s="1"/>
  <c r="X65" i="30"/>
  <c r="O15" i="19" s="1"/>
  <c r="X66" i="30"/>
  <c r="O289" i="19" s="1"/>
  <c r="X67" i="30"/>
  <c r="O290" i="19" s="1"/>
  <c r="X68" i="30"/>
  <c r="O291" i="19" s="1"/>
  <c r="X69" i="30"/>
  <c r="O292" i="19" s="1"/>
  <c r="X70" i="30"/>
  <c r="O293" i="19" s="1"/>
  <c r="X71" i="30"/>
  <c r="O294" i="19" s="1"/>
  <c r="X72" i="30"/>
  <c r="O295" i="19" s="1"/>
  <c r="X73" i="30"/>
  <c r="O296" i="19" s="1"/>
  <c r="X74" i="30"/>
  <c r="O297" i="19" s="1"/>
  <c r="X75" i="30"/>
  <c r="O298" i="19" s="1"/>
  <c r="X76" i="30"/>
  <c r="O299" i="19" s="1"/>
  <c r="X77" i="30"/>
  <c r="O300" i="19" s="1"/>
  <c r="X78" i="30"/>
  <c r="O301" i="19" s="1"/>
  <c r="X79" i="30"/>
  <c r="O48" i="19" s="1"/>
  <c r="X80" i="30"/>
  <c r="O49" i="19" s="1"/>
  <c r="X81" i="30"/>
  <c r="O50" i="19" s="1"/>
  <c r="X82" i="30"/>
  <c r="O51" i="19" s="1"/>
  <c r="X83" i="30"/>
  <c r="O52" i="19" s="1"/>
  <c r="X84" i="30"/>
  <c r="O53" i="19" s="1"/>
  <c r="X85" i="30"/>
  <c r="O54" i="19" s="1"/>
  <c r="X86" i="30"/>
  <c r="O55" i="19" s="1"/>
  <c r="X87" i="30"/>
  <c r="O56" i="19" s="1"/>
  <c r="X88" i="30"/>
  <c r="O57" i="19" s="1"/>
  <c r="X89" i="30"/>
  <c r="O58" i="19" s="1"/>
  <c r="X90" i="30"/>
  <c r="O59" i="19" s="1"/>
  <c r="X91" i="30"/>
  <c r="O60" i="19" s="1"/>
  <c r="X92" i="30"/>
  <c r="O61" i="19" s="1"/>
  <c r="X93" i="30"/>
  <c r="O62" i="19" s="1"/>
  <c r="X94" i="30"/>
  <c r="O63" i="19" s="1"/>
  <c r="X95" i="30"/>
  <c r="O64" i="19" s="1"/>
  <c r="X96" i="30"/>
  <c r="O65" i="19" s="1"/>
  <c r="X97" i="30"/>
  <c r="O316" i="19" s="1"/>
  <c r="X98" i="30"/>
  <c r="O317" i="19" s="1"/>
  <c r="X99" i="30"/>
  <c r="O318" i="19" s="1"/>
  <c r="X100" i="30"/>
  <c r="O319" i="19" s="1"/>
  <c r="X101" i="30"/>
  <c r="O320" i="19" s="1"/>
  <c r="X102" i="30"/>
  <c r="O321" i="19" s="1"/>
  <c r="X103" i="30"/>
  <c r="O322" i="19" s="1"/>
  <c r="X104" i="30"/>
  <c r="O323" i="19" s="1"/>
  <c r="X105" i="30"/>
  <c r="O324" i="19" s="1"/>
  <c r="X106" i="30"/>
  <c r="O325" i="19" s="1"/>
  <c r="X107" i="30"/>
  <c r="O326" i="19" s="1"/>
  <c r="X108" i="30"/>
  <c r="O327" i="19" s="1"/>
  <c r="X109" i="30"/>
  <c r="O328" i="19" s="1"/>
  <c r="X110" i="30"/>
  <c r="O329" i="19" s="1"/>
  <c r="X111" i="30"/>
  <c r="O330" i="19" s="1"/>
  <c r="X112" i="30"/>
  <c r="X113" i="30"/>
  <c r="X114" i="30"/>
  <c r="O31" i="7" s="1"/>
  <c r="X115" i="30"/>
  <c r="O66" i="19" s="1"/>
  <c r="X116" i="30"/>
  <c r="O67" i="19" s="1"/>
  <c r="X117" i="30"/>
  <c r="O68" i="19" s="1"/>
  <c r="X118" i="30"/>
  <c r="O69" i="19" s="1"/>
  <c r="X119" i="30"/>
  <c r="O70" i="19" s="1"/>
  <c r="X120" i="30"/>
  <c r="O201" i="19" s="1"/>
  <c r="X121" i="30"/>
  <c r="O202" i="19" s="1"/>
  <c r="X122" i="30"/>
  <c r="O203" i="19" s="1"/>
  <c r="X123" i="30"/>
  <c r="O71" i="19" s="1"/>
  <c r="X124" i="30"/>
  <c r="O72" i="19" s="1"/>
  <c r="X125" i="30"/>
  <c r="O73" i="19" s="1"/>
  <c r="X126" i="30"/>
  <c r="O74" i="19" s="1"/>
  <c r="X127" i="30"/>
  <c r="O75" i="19" s="1"/>
  <c r="X128" i="30"/>
  <c r="O76" i="19" s="1"/>
  <c r="X129" i="30"/>
  <c r="O77" i="19" s="1"/>
  <c r="X130" i="30"/>
  <c r="O78" i="19" s="1"/>
  <c r="X131" i="30"/>
  <c r="O79" i="19" s="1"/>
  <c r="X132" i="30"/>
  <c r="O80" i="19" s="1"/>
  <c r="X133" i="30"/>
  <c r="O81" i="19" s="1"/>
  <c r="X134" i="30"/>
  <c r="O82" i="19" s="1"/>
  <c r="X135" i="30"/>
  <c r="O204" i="19" s="1"/>
  <c r="X136" i="30"/>
  <c r="O205" i="19" s="1"/>
  <c r="X137" i="30"/>
  <c r="O206" i="19" s="1"/>
  <c r="X138" i="30"/>
  <c r="O207" i="19" s="1"/>
  <c r="X139" i="30"/>
  <c r="O83" i="19" s="1"/>
  <c r="X140" i="30"/>
  <c r="O84" i="19" s="1"/>
  <c r="X141" i="30"/>
  <c r="O85" i="19" s="1"/>
  <c r="X142" i="30"/>
  <c r="O16" i="19" s="1"/>
  <c r="X143" i="30"/>
  <c r="O17" i="19" s="1"/>
  <c r="X144" i="30"/>
  <c r="O18" i="19" s="1"/>
  <c r="X145" i="30"/>
  <c r="O86" i="19" s="1"/>
  <c r="X146" i="30"/>
  <c r="O87" i="19" s="1"/>
  <c r="X147" i="30"/>
  <c r="O88" i="19" s="1"/>
  <c r="X148" i="30"/>
  <c r="O89" i="19" s="1"/>
  <c r="X149" i="30"/>
  <c r="O90" i="19" s="1"/>
  <c r="X150" i="30"/>
  <c r="O10" i="16" s="1"/>
  <c r="X151" i="30"/>
  <c r="O11" i="16" s="1"/>
  <c r="X152" i="30"/>
  <c r="O12" i="16" s="1"/>
  <c r="X153" i="30"/>
  <c r="O13" i="16" s="1"/>
  <c r="X154" i="30"/>
  <c r="O14" i="16" s="1"/>
  <c r="X155" i="30"/>
  <c r="O15" i="16" s="1"/>
  <c r="X156" i="30"/>
  <c r="O333" i="19" s="1"/>
  <c r="X157" i="30"/>
  <c r="O334" i="19" s="1"/>
  <c r="X158" i="30"/>
  <c r="O335" i="19" s="1"/>
  <c r="X159" i="30"/>
  <c r="O336" i="19" s="1"/>
  <c r="X160" i="30"/>
  <c r="O337" i="19" s="1"/>
  <c r="X161" i="30"/>
  <c r="O338" i="19" s="1"/>
  <c r="X162" i="30"/>
  <c r="O339" i="19" s="1"/>
  <c r="X163" i="30"/>
  <c r="O340" i="19" s="1"/>
  <c r="X164" i="30"/>
  <c r="O341" i="19" s="1"/>
  <c r="X165" i="30"/>
  <c r="O342" i="19" s="1"/>
  <c r="X166" i="30"/>
  <c r="O343" i="19" s="1"/>
  <c r="X167" i="30"/>
  <c r="O344" i="19" s="1"/>
  <c r="X168" i="30"/>
  <c r="O16" i="16" s="1"/>
  <c r="X169" i="30"/>
  <c r="O17" i="16" s="1"/>
  <c r="X170" i="30"/>
  <c r="O18" i="16" s="1"/>
  <c r="X171" i="30"/>
  <c r="O19" i="16" s="1"/>
  <c r="X172" i="30"/>
  <c r="O20" i="16" s="1"/>
  <c r="X173" i="30"/>
  <c r="O21" i="16" s="1"/>
  <c r="X174" i="30"/>
  <c r="O22" i="16" s="1"/>
  <c r="X175" i="30"/>
  <c r="O23" i="16" s="1"/>
  <c r="X176" i="30"/>
  <c r="O24" i="16" s="1"/>
  <c r="X177" i="30"/>
  <c r="O25" i="16" s="1"/>
  <c r="X178" i="30"/>
  <c r="O26" i="16" s="1"/>
  <c r="X179" i="30"/>
  <c r="O27" i="16" s="1"/>
  <c r="X180" i="30"/>
  <c r="O28" i="16" s="1"/>
  <c r="X181" i="30"/>
  <c r="O29" i="16" s="1"/>
  <c r="X182" i="30"/>
  <c r="O30" i="16" s="1"/>
  <c r="X183" i="30"/>
  <c r="O31" i="16" s="1"/>
  <c r="X184" i="30"/>
  <c r="O32" i="16" s="1"/>
  <c r="X185" i="30"/>
  <c r="O33" i="16" s="1"/>
  <c r="X186" i="30"/>
  <c r="O34" i="16" s="1"/>
  <c r="X187" i="30"/>
  <c r="O35" i="16" s="1"/>
  <c r="X188" i="30"/>
  <c r="O36" i="16" s="1"/>
  <c r="X189" i="30"/>
  <c r="O37" i="16" s="1"/>
  <c r="X190" i="30"/>
  <c r="O38" i="16" s="1"/>
  <c r="X191" i="30"/>
  <c r="O39" i="16" s="1"/>
  <c r="X192" i="30"/>
  <c r="O40" i="16" s="1"/>
  <c r="X193" i="30"/>
  <c r="O41" i="16" s="1"/>
  <c r="X194" i="30"/>
  <c r="O42" i="16" s="1"/>
  <c r="X195" i="30"/>
  <c r="O345" i="19" s="1"/>
  <c r="X196" i="30"/>
  <c r="O346" i="19" s="1"/>
  <c r="X197" i="30"/>
  <c r="O347" i="19" s="1"/>
  <c r="X198" i="30"/>
  <c r="O348" i="19" s="1"/>
  <c r="X199" i="30"/>
  <c r="O43" i="16" s="1"/>
  <c r="X200" i="30"/>
  <c r="O44" i="16" s="1"/>
  <c r="X201" i="30"/>
  <c r="O45" i="16" s="1"/>
  <c r="X202" i="30"/>
  <c r="O208" i="19" s="1"/>
  <c r="X203" i="30"/>
  <c r="O209" i="19" s="1"/>
  <c r="X204" i="30"/>
  <c r="O210" i="19" s="1"/>
  <c r="X205" i="30"/>
  <c r="O211" i="19" s="1"/>
  <c r="X206" i="30"/>
  <c r="O212" i="19" s="1"/>
  <c r="X207" i="30"/>
  <c r="O213" i="19" s="1"/>
  <c r="X208" i="30"/>
  <c r="O214" i="19" s="1"/>
  <c r="X209" i="30"/>
  <c r="O215" i="19" s="1"/>
  <c r="X210" i="30"/>
  <c r="O216" i="19" s="1"/>
  <c r="X211" i="30"/>
  <c r="O217" i="19" s="1"/>
  <c r="X212" i="30"/>
  <c r="O218" i="19" s="1"/>
  <c r="X213" i="30"/>
  <c r="O219" i="19" s="1"/>
  <c r="X214" i="30"/>
  <c r="O220" i="19" s="1"/>
  <c r="X215" i="30"/>
  <c r="O221" i="19" s="1"/>
  <c r="X216" i="30"/>
  <c r="O222" i="19" s="1"/>
  <c r="X217" i="30"/>
  <c r="O223" i="19" s="1"/>
  <c r="X218" i="30"/>
  <c r="O224" i="19" s="1"/>
  <c r="X219" i="30"/>
  <c r="O225" i="19" s="1"/>
  <c r="X220" i="30"/>
  <c r="O19" i="19" s="1"/>
  <c r="X221" i="30"/>
  <c r="O20" i="19" s="1"/>
  <c r="X222" i="30"/>
  <c r="O21" i="19" s="1"/>
  <c r="X223" i="30"/>
  <c r="O22" i="19" s="1"/>
  <c r="X224" i="30"/>
  <c r="O23" i="19" s="1"/>
  <c r="X225" i="30"/>
  <c r="O24" i="19" s="1"/>
  <c r="X226" i="30"/>
  <c r="O25" i="19" s="1"/>
  <c r="X227" i="30"/>
  <c r="O26" i="19" s="1"/>
  <c r="X228" i="30"/>
  <c r="O27" i="19" s="1"/>
  <c r="X229" i="30"/>
  <c r="O28" i="19" s="1"/>
  <c r="X230" i="30"/>
  <c r="O29" i="19" s="1"/>
  <c r="X231" i="30"/>
  <c r="O91" i="19" s="1"/>
  <c r="X232" i="30"/>
  <c r="O92" i="19" s="1"/>
  <c r="X233" i="30"/>
  <c r="O93" i="19" s="1"/>
  <c r="X234" i="30"/>
  <c r="O94" i="19" s="1"/>
  <c r="X235" i="30"/>
  <c r="O226" i="19" s="1"/>
  <c r="X236" i="30"/>
  <c r="O227" i="19" s="1"/>
  <c r="X237" i="30"/>
  <c r="O228" i="19" s="1"/>
  <c r="X238" i="30"/>
  <c r="O229" i="19" s="1"/>
  <c r="X239" i="30"/>
  <c r="O230" i="19" s="1"/>
  <c r="X240" i="30"/>
  <c r="O231" i="19" s="1"/>
  <c r="X241" i="30"/>
  <c r="O232" i="19" s="1"/>
  <c r="X242" i="30"/>
  <c r="O233" i="19" s="1"/>
  <c r="X243" i="30"/>
  <c r="O234" i="19" s="1"/>
  <c r="X244" i="30"/>
  <c r="O95" i="19" s="1"/>
  <c r="X245" i="30"/>
  <c r="O96" i="19" s="1"/>
  <c r="X246" i="30"/>
  <c r="O97" i="19" s="1"/>
  <c r="X247" i="30"/>
  <c r="O98" i="19" s="1"/>
  <c r="X248" i="30"/>
  <c r="O235" i="19" s="1"/>
  <c r="X249" i="30"/>
  <c r="O236" i="19" s="1"/>
  <c r="X250" i="30"/>
  <c r="O237" i="19" s="1"/>
  <c r="X251" i="30"/>
  <c r="O238" i="19" s="1"/>
  <c r="X253" i="30"/>
  <c r="O239" i="19" s="1"/>
  <c r="X254" i="30"/>
  <c r="O240" i="19" s="1"/>
  <c r="X255" i="30"/>
  <c r="O241" i="19" s="1"/>
  <c r="X256" i="30"/>
  <c r="O242" i="19" s="1"/>
  <c r="X257" i="30"/>
  <c r="O243" i="19" s="1"/>
  <c r="X258" i="30"/>
  <c r="O244" i="19" s="1"/>
  <c r="X259" i="30"/>
  <c r="O99" i="19" s="1"/>
  <c r="X260" i="30"/>
  <c r="O100" i="19" s="1"/>
  <c r="X261" i="30"/>
  <c r="O101" i="19" s="1"/>
  <c r="X262" i="30"/>
  <c r="O102" i="19" s="1"/>
  <c r="X263" i="30"/>
  <c r="O103" i="19" s="1"/>
  <c r="X264" i="30"/>
  <c r="O104" i="19" s="1"/>
  <c r="X265" i="30"/>
  <c r="O105" i="19" s="1"/>
  <c r="X266" i="30"/>
  <c r="O106" i="19" s="1"/>
  <c r="X267" i="30"/>
  <c r="O107" i="19" s="1"/>
  <c r="X268" i="30"/>
  <c r="O108" i="19" s="1"/>
  <c r="X269" i="30"/>
  <c r="O109" i="19" s="1"/>
  <c r="X270" i="30"/>
  <c r="O110" i="19" s="1"/>
  <c r="X271" i="30"/>
  <c r="O111" i="19" s="1"/>
  <c r="X272" i="30"/>
  <c r="O112" i="19" s="1"/>
  <c r="X273" i="30"/>
  <c r="O10" i="15" s="1"/>
  <c r="X274" i="30"/>
  <c r="O11" i="15" s="1"/>
  <c r="X275" i="30"/>
  <c r="O12" i="15" s="1"/>
  <c r="X276" i="30"/>
  <c r="O13" i="15" s="1"/>
  <c r="X277" i="30"/>
  <c r="O14" i="15" s="1"/>
  <c r="X278" i="30"/>
  <c r="O15" i="15" s="1"/>
  <c r="X279" i="30"/>
  <c r="O16" i="15" s="1"/>
  <c r="X280" i="30"/>
  <c r="O17" i="15" s="1"/>
  <c r="X281" i="30"/>
  <c r="O18" i="15" s="1"/>
  <c r="X282" i="30"/>
  <c r="O280" i="19" s="1"/>
  <c r="X283" i="30"/>
  <c r="O281" i="19" s="1"/>
  <c r="X284" i="30"/>
  <c r="O282" i="19" s="1"/>
  <c r="X285" i="30"/>
  <c r="O349" i="19" s="1"/>
  <c r="X286" i="30"/>
  <c r="O350" i="19" s="1"/>
  <c r="X287" i="30"/>
  <c r="O351" i="19" s="1"/>
  <c r="X288" i="30"/>
  <c r="O352" i="19" s="1"/>
  <c r="X289" i="30"/>
  <c r="O353" i="19" s="1"/>
  <c r="X290" i="30"/>
  <c r="O113" i="19" s="1"/>
  <c r="X291" i="30"/>
  <c r="O114" i="19" s="1"/>
  <c r="X292" i="30"/>
  <c r="O115" i="19" s="1"/>
  <c r="X293" i="30"/>
  <c r="O116" i="19" s="1"/>
  <c r="X294" i="30"/>
  <c r="O117" i="19" s="1"/>
  <c r="X295" i="30"/>
  <c r="O118" i="19" s="1"/>
  <c r="X296" i="30"/>
  <c r="O119" i="19" s="1"/>
  <c r="X297" i="30"/>
  <c r="O120" i="19" s="1"/>
  <c r="X298" i="30"/>
  <c r="O121" i="19" s="1"/>
  <c r="X299" i="30"/>
  <c r="O122" i="19" s="1"/>
  <c r="X300" i="30"/>
  <c r="O123" i="19" s="1"/>
  <c r="X301" i="30"/>
  <c r="O124" i="19" s="1"/>
  <c r="X302" i="30"/>
  <c r="O245" i="19" s="1"/>
  <c r="X303" i="30"/>
  <c r="O246" i="19" s="1"/>
  <c r="X304" i="30"/>
  <c r="O247" i="19" s="1"/>
  <c r="X305" i="30"/>
  <c r="O248" i="19" s="1"/>
  <c r="X306" i="30"/>
  <c r="O249" i="19" s="1"/>
  <c r="X307" i="30"/>
  <c r="O250" i="19" s="1"/>
  <c r="X308" i="30"/>
  <c r="O251" i="19" s="1"/>
  <c r="X309" i="30"/>
  <c r="O125" i="19" s="1"/>
  <c r="X310" i="30"/>
  <c r="O126" i="19" s="1"/>
  <c r="X311" i="30"/>
  <c r="X312" i="30"/>
  <c r="O11" i="14" s="1"/>
  <c r="X313" i="30"/>
  <c r="O12" i="14" s="1"/>
  <c r="X314" i="30"/>
  <c r="O13" i="14" s="1"/>
  <c r="X315" i="30"/>
  <c r="O14" i="14" s="1"/>
  <c r="X316" i="30"/>
  <c r="O30" i="19" s="1"/>
  <c r="X317" i="30"/>
  <c r="O31" i="19" s="1"/>
  <c r="X318" i="30"/>
  <c r="O32" i="19" s="1"/>
  <c r="X319" i="30"/>
  <c r="O33" i="19" s="1"/>
  <c r="X320" i="30"/>
  <c r="O34" i="19" s="1"/>
  <c r="X321" i="30"/>
  <c r="O15" i="7" s="1"/>
  <c r="X322" i="30"/>
  <c r="O16" i="7" s="1"/>
  <c r="X323" i="30"/>
  <c r="O17" i="7" s="1"/>
  <c r="X324" i="30"/>
  <c r="O18" i="7" s="1"/>
  <c r="X325" i="30"/>
  <c r="O19" i="7" s="1"/>
  <c r="X326" i="30"/>
  <c r="O20" i="7" s="1"/>
  <c r="X327" i="30"/>
  <c r="O196" i="19" s="1"/>
  <c r="X328" i="30"/>
  <c r="O197" i="19" s="1"/>
  <c r="X329" i="30"/>
  <c r="O198" i="19" s="1"/>
  <c r="X330" i="30"/>
  <c r="O9" i="7" s="1"/>
  <c r="X331" i="30"/>
  <c r="O10" i="7" s="1"/>
  <c r="X332" i="30"/>
  <c r="O11" i="7" s="1"/>
  <c r="X333" i="30"/>
  <c r="O252" i="19" s="1"/>
  <c r="X334" i="30"/>
  <c r="O253" i="19" s="1"/>
  <c r="X335" i="30"/>
  <c r="O254" i="19" s="1"/>
  <c r="X336" i="30"/>
  <c r="X337" i="30"/>
  <c r="X338" i="30"/>
  <c r="X339" i="30"/>
  <c r="X340" i="30"/>
  <c r="X341" i="30"/>
  <c r="X342" i="30"/>
  <c r="X343" i="30"/>
  <c r="X344" i="30"/>
  <c r="X345" i="30"/>
  <c r="O354" i="19" s="1"/>
  <c r="X346" i="30"/>
  <c r="O355" i="19" s="1"/>
  <c r="X347" i="30"/>
  <c r="O356" i="19" s="1"/>
  <c r="X348" i="30"/>
  <c r="O133" i="19" s="1"/>
  <c r="X349" i="30"/>
  <c r="O134" i="19" s="1"/>
  <c r="X350" i="30"/>
  <c r="O135" i="19" s="1"/>
  <c r="X351" i="30"/>
  <c r="O38" i="19" s="1"/>
  <c r="X352" i="30"/>
  <c r="O39" i="19" s="1"/>
  <c r="X353" i="30"/>
  <c r="O40" i="19" s="1"/>
  <c r="X354" i="30"/>
  <c r="O41" i="19" s="1"/>
  <c r="X355" i="30"/>
  <c r="O136" i="19" s="1"/>
  <c r="X356" i="30"/>
  <c r="O137" i="19" s="1"/>
  <c r="X357" i="30"/>
  <c r="O138" i="19" s="1"/>
  <c r="X358" i="30"/>
  <c r="O139" i="19" s="1"/>
  <c r="X359" i="30"/>
  <c r="O255" i="19" s="1"/>
  <c r="X360" i="30"/>
  <c r="O256" i="19" s="1"/>
  <c r="X361" i="30"/>
  <c r="O257" i="19" s="1"/>
  <c r="X362" i="30"/>
  <c r="O258" i="19" s="1"/>
  <c r="X363" i="30"/>
  <c r="O140" i="19" s="1"/>
  <c r="X364" i="30"/>
  <c r="O141" i="19" s="1"/>
  <c r="X365" i="30"/>
  <c r="O142" i="19" s="1"/>
  <c r="X366" i="30"/>
  <c r="O143" i="19" s="1"/>
  <c r="X367" i="30"/>
  <c r="O144" i="19" s="1"/>
  <c r="X368" i="30"/>
  <c r="O145" i="19" s="1"/>
  <c r="X369" i="30"/>
  <c r="O146" i="19" s="1"/>
  <c r="X370" i="30"/>
  <c r="O147" i="19" s="1"/>
  <c r="X371" i="30"/>
  <c r="O21" i="7" s="1"/>
  <c r="X372" i="30"/>
  <c r="O22" i="7" s="1"/>
  <c r="X373" i="30"/>
  <c r="O23" i="7" s="1"/>
  <c r="X374" i="30"/>
  <c r="O24" i="7" s="1"/>
  <c r="X375" i="30"/>
  <c r="O25" i="7" s="1"/>
  <c r="X376" i="30"/>
  <c r="O26" i="7" s="1"/>
  <c r="X377" i="30"/>
  <c r="X378" i="30"/>
  <c r="X379" i="30"/>
  <c r="X380" i="30"/>
  <c r="X381" i="30"/>
  <c r="X382" i="30"/>
  <c r="O153" i="19" s="1"/>
  <c r="X383" i="30"/>
  <c r="O154" i="19" s="1"/>
  <c r="X384" i="30"/>
  <c r="O155" i="19" s="1"/>
  <c r="X385" i="30"/>
  <c r="O156" i="19" s="1"/>
  <c r="X386" i="30"/>
  <c r="O157" i="19" s="1"/>
  <c r="X387" i="30"/>
  <c r="O158" i="19" s="1"/>
  <c r="X388" i="30"/>
  <c r="O159" i="19" s="1"/>
  <c r="X389" i="30"/>
  <c r="O160" i="19" s="1"/>
  <c r="X390" i="30"/>
  <c r="O161" i="19" s="1"/>
  <c r="X391" i="30"/>
  <c r="O162" i="19" s="1"/>
  <c r="X392" i="30"/>
  <c r="O357" i="19" s="1"/>
  <c r="X393" i="30"/>
  <c r="O358" i="19" s="1"/>
  <c r="X394" i="30"/>
  <c r="O359" i="19" s="1"/>
  <c r="X395" i="30"/>
  <c r="O360" i="19" s="1"/>
  <c r="X396" i="30"/>
  <c r="O361" i="19" s="1"/>
  <c r="X397" i="30"/>
  <c r="O362" i="19" s="1"/>
  <c r="X398" i="30"/>
  <c r="O363" i="19" s="1"/>
  <c r="X399" i="30"/>
  <c r="O364" i="19" s="1"/>
  <c r="X400" i="30"/>
  <c r="O365" i="19" s="1"/>
  <c r="X401" i="30"/>
  <c r="O366" i="19" s="1"/>
  <c r="X402" i="30"/>
  <c r="O367" i="19" s="1"/>
  <c r="X403" i="30"/>
  <c r="O368" i="19" s="1"/>
  <c r="X404" i="30"/>
  <c r="O369" i="19" s="1"/>
  <c r="X405" i="30"/>
  <c r="O370" i="19" s="1"/>
  <c r="X406" i="30"/>
  <c r="O371" i="19" s="1"/>
  <c r="X407" i="30"/>
  <c r="O372" i="19" s="1"/>
  <c r="X408" i="30"/>
  <c r="O373" i="19" s="1"/>
  <c r="X409" i="30"/>
  <c r="O374" i="19" s="1"/>
  <c r="X410" i="30"/>
  <c r="O375" i="19" s="1"/>
  <c r="X411" i="30"/>
  <c r="O376" i="19" s="1"/>
  <c r="X412" i="30"/>
  <c r="O377" i="19" s="1"/>
  <c r="X413" i="30"/>
  <c r="O378" i="19" s="1"/>
  <c r="X414" i="30"/>
  <c r="O379" i="19" s="1"/>
  <c r="X415" i="30"/>
  <c r="O163" i="19" s="1"/>
  <c r="X416" i="30"/>
  <c r="O164" i="19" s="1"/>
  <c r="X417" i="30"/>
  <c r="O165" i="19" s="1"/>
  <c r="X418" i="30"/>
  <c r="O166" i="19" s="1"/>
  <c r="X419" i="30"/>
  <c r="O167" i="19" s="1"/>
  <c r="X420" i="30"/>
  <c r="O168" i="19" s="1"/>
  <c r="X421" i="30"/>
  <c r="O169" i="19" s="1"/>
  <c r="X422" i="30"/>
  <c r="O170" i="19" s="1"/>
  <c r="X423" i="30"/>
  <c r="O259" i="19" s="1"/>
  <c r="X424" i="30"/>
  <c r="O260" i="19" s="1"/>
  <c r="X425" i="30"/>
  <c r="O261" i="19" s="1"/>
  <c r="X426" i="30"/>
  <c r="O171" i="19" s="1"/>
  <c r="X427" i="30"/>
  <c r="O172" i="19" s="1"/>
  <c r="X428" i="30"/>
  <c r="O173" i="19" s="1"/>
  <c r="X429" i="30"/>
  <c r="O174" i="19" s="1"/>
  <c r="X430" i="30"/>
  <c r="O55" i="16" s="1"/>
  <c r="X431" i="30"/>
  <c r="O56" i="16" s="1"/>
  <c r="X432" i="30"/>
  <c r="O57" i="16" s="1"/>
  <c r="X433" i="30"/>
  <c r="O58" i="16" s="1"/>
  <c r="X434" i="30"/>
  <c r="O59" i="16" s="1"/>
  <c r="X435" i="30"/>
  <c r="O262" i="19" s="1"/>
  <c r="X436" i="30"/>
  <c r="O263" i="19" s="1"/>
  <c r="X437" i="30"/>
  <c r="O264" i="19" s="1"/>
  <c r="X438" i="30"/>
  <c r="O265" i="19" s="1"/>
  <c r="X444" i="30"/>
  <c r="O175" i="19" s="1"/>
  <c r="X445" i="30"/>
  <c r="O176" i="19" s="1"/>
  <c r="X446" i="30"/>
  <c r="O177" i="19" s="1"/>
  <c r="X447" i="30"/>
  <c r="O178" i="19" s="1"/>
  <c r="X448" i="30"/>
  <c r="O179" i="19" s="1"/>
  <c r="X449" i="30"/>
  <c r="O180" i="19" s="1"/>
  <c r="X450" i="30"/>
  <c r="O181" i="19" s="1"/>
  <c r="X451" i="30"/>
  <c r="O182" i="19" s="1"/>
  <c r="X452" i="30"/>
  <c r="O183" i="19" s="1"/>
  <c r="X453" i="30"/>
  <c r="O184" i="19" s="1"/>
  <c r="X454" i="30"/>
  <c r="O185" i="19" s="1"/>
  <c r="X455" i="30"/>
  <c r="O186" i="19" s="1"/>
  <c r="X456" i="30"/>
  <c r="O187" i="19" s="1"/>
  <c r="X457" i="30"/>
  <c r="O188" i="19" s="1"/>
  <c r="X458" i="30"/>
  <c r="O189" i="19" s="1"/>
  <c r="X459" i="30"/>
  <c r="O190" i="19" s="1"/>
  <c r="X460" i="30"/>
  <c r="O191" i="19" s="1"/>
  <c r="X461" i="30"/>
  <c r="O192" i="19" s="1"/>
  <c r="X462" i="30"/>
  <c r="O193" i="19" s="1"/>
  <c r="X463" i="30"/>
  <c r="O60" i="16" s="1"/>
  <c r="X464" i="30"/>
  <c r="O61" i="16" s="1"/>
  <c r="X465" i="30"/>
  <c r="O62" i="16" s="1"/>
  <c r="X466" i="30"/>
  <c r="O283" i="19" s="1"/>
  <c r="X467" i="30"/>
  <c r="O284" i="19" s="1"/>
  <c r="X468" i="30"/>
  <c r="O285" i="19" s="1"/>
  <c r="X469" i="30"/>
  <c r="O286" i="19" s="1"/>
  <c r="X470" i="30"/>
  <c r="O302" i="19" s="1"/>
  <c r="X471" i="30"/>
  <c r="O303" i="19" s="1"/>
  <c r="X472" i="30"/>
  <c r="O304" i="19" s="1"/>
  <c r="X473" i="30"/>
  <c r="O305" i="19" s="1"/>
  <c r="X474" i="30"/>
  <c r="O266" i="19" s="1"/>
  <c r="X475" i="30"/>
  <c r="O267" i="19" s="1"/>
  <c r="X476" i="30"/>
  <c r="O268" i="19" s="1"/>
  <c r="X477" i="30"/>
  <c r="O42" i="19" s="1"/>
  <c r="X478" i="30"/>
  <c r="O43" i="19" s="1"/>
  <c r="X479" i="30"/>
  <c r="O44" i="19" s="1"/>
  <c r="X480" i="30"/>
  <c r="O45" i="19" s="1"/>
  <c r="X481" i="30"/>
  <c r="O21" i="15" s="1"/>
  <c r="X482" i="30"/>
  <c r="O22" i="15" s="1"/>
  <c r="X483" i="30"/>
  <c r="O23" i="15" s="1"/>
  <c r="X484" i="30"/>
  <c r="O24" i="15" s="1"/>
  <c r="X485" i="30"/>
  <c r="O25" i="15" s="1"/>
  <c r="X486" i="30"/>
  <c r="O26" i="15" s="1"/>
  <c r="X487" i="30"/>
  <c r="O27" i="15" s="1"/>
  <c r="X488" i="30"/>
  <c r="O28" i="15" s="1"/>
  <c r="X489" i="30"/>
  <c r="O29" i="15" s="1"/>
  <c r="X490" i="30"/>
  <c r="O30" i="15" s="1"/>
  <c r="X3" i="30"/>
  <c r="O10" i="18" s="1"/>
  <c r="W22" i="30"/>
  <c r="W19" i="30"/>
  <c r="W42" i="30"/>
  <c r="W47" i="30"/>
  <c r="W54" i="30"/>
  <c r="W55" i="30"/>
  <c r="W59" i="30"/>
  <c r="W114" i="30"/>
  <c r="W159" i="30"/>
  <c r="W215" i="30"/>
  <c r="W462" i="30"/>
  <c r="W57" i="30"/>
  <c r="W13" i="30"/>
  <c r="W15" i="30"/>
  <c r="W16" i="30"/>
  <c r="W17" i="30"/>
  <c r="W12" i="30"/>
  <c r="W51" i="30"/>
  <c r="W152" i="30"/>
  <c r="W158" i="30"/>
  <c r="W209" i="30"/>
  <c r="W213" i="30"/>
  <c r="W228" i="30"/>
  <c r="W230" i="30"/>
  <c r="W269" i="30"/>
  <c r="W338" i="30"/>
  <c r="W440" i="30"/>
  <c r="O34" i="15" l="1"/>
  <c r="O151" i="19"/>
  <c r="O54" i="16"/>
  <c r="O37" i="19"/>
  <c r="O50" i="16"/>
  <c r="O131" i="19"/>
  <c r="O46" i="16"/>
  <c r="O127" i="19"/>
  <c r="W481" i="30"/>
  <c r="O33" i="15"/>
  <c r="O150" i="19"/>
  <c r="O53" i="16"/>
  <c r="O36" i="19"/>
  <c r="O49" i="16"/>
  <c r="O130" i="19"/>
  <c r="Y311" i="30"/>
  <c r="P10" i="14" s="1"/>
  <c r="O10" i="14"/>
  <c r="O32" i="15"/>
  <c r="O149" i="19"/>
  <c r="O52" i="16"/>
  <c r="O35" i="19"/>
  <c r="O48" i="16"/>
  <c r="O129" i="19"/>
  <c r="O20" i="15"/>
  <c r="O30" i="7"/>
  <c r="W21" i="30"/>
  <c r="O35" i="15"/>
  <c r="O152" i="19"/>
  <c r="O31" i="15"/>
  <c r="O148" i="19"/>
  <c r="O51" i="16"/>
  <c r="O132" i="19"/>
  <c r="O47" i="16"/>
  <c r="O128" i="19"/>
  <c r="O19" i="15"/>
  <c r="O29" i="7"/>
  <c r="W489" i="30"/>
  <c r="Y489" i="30" s="1"/>
  <c r="P29" i="15" s="1"/>
  <c r="Y315" i="30"/>
  <c r="P14" i="14" s="1"/>
  <c r="Y307" i="30"/>
  <c r="P250" i="19" s="1"/>
  <c r="Y287" i="30"/>
  <c r="P351" i="19" s="1"/>
  <c r="Y271" i="30"/>
  <c r="P111" i="19" s="1"/>
  <c r="W470" i="30"/>
  <c r="Y470" i="30" s="1"/>
  <c r="P302" i="19" s="1"/>
  <c r="Y215" i="30"/>
  <c r="P221" i="19" s="1"/>
  <c r="Y159" i="30"/>
  <c r="P336" i="19" s="1"/>
  <c r="Y55" i="30"/>
  <c r="P37" i="18" s="1"/>
  <c r="Y51" i="30"/>
  <c r="P33" i="18" s="1"/>
  <c r="Y47" i="30"/>
  <c r="P29" i="18" s="1"/>
  <c r="Y19" i="30"/>
  <c r="P16" i="17" s="1"/>
  <c r="W474" i="30"/>
  <c r="Y474" i="30" s="1"/>
  <c r="P266" i="19" s="1"/>
  <c r="Y417" i="30"/>
  <c r="P165" i="19" s="1"/>
  <c r="W43" i="30"/>
  <c r="Y43" i="30" s="1"/>
  <c r="P25" i="18" s="1"/>
  <c r="Y447" i="30"/>
  <c r="P178" i="19" s="1"/>
  <c r="Y441" i="30"/>
  <c r="W38" i="30"/>
  <c r="Y38" i="30" s="1"/>
  <c r="P20" i="18" s="1"/>
  <c r="Y59" i="30"/>
  <c r="P41" i="18" s="1"/>
  <c r="Y15" i="30"/>
  <c r="P12" i="17" s="1"/>
  <c r="W466" i="30"/>
  <c r="Y466" i="30" s="1"/>
  <c r="P283" i="19" s="1"/>
  <c r="W419" i="30"/>
  <c r="Y419" i="30" s="1"/>
  <c r="P167" i="19" s="1"/>
  <c r="W463" i="30"/>
  <c r="Y463" i="30" s="1"/>
  <c r="P60" i="16" s="1"/>
  <c r="W331" i="30"/>
  <c r="Y331" i="30" s="1"/>
  <c r="P10" i="7" s="1"/>
  <c r="Y279" i="30"/>
  <c r="P16" i="15" s="1"/>
  <c r="W332" i="30"/>
  <c r="Y332" i="30" s="1"/>
  <c r="P11" i="7" s="1"/>
  <c r="Y481" i="30"/>
  <c r="P21" i="15" s="1"/>
  <c r="Y460" i="30"/>
  <c r="P191" i="19" s="1"/>
  <c r="Y452" i="30"/>
  <c r="P183" i="19" s="1"/>
  <c r="Y440" i="30"/>
  <c r="Y340" i="30"/>
  <c r="Y462" i="30"/>
  <c r="P193" i="19" s="1"/>
  <c r="Y454" i="30"/>
  <c r="P185" i="19" s="1"/>
  <c r="Y450" i="30"/>
  <c r="P181" i="19" s="1"/>
  <c r="Y446" i="30"/>
  <c r="P177" i="19" s="1"/>
  <c r="Y442" i="30"/>
  <c r="Y374" i="30"/>
  <c r="P24" i="7" s="1"/>
  <c r="Y338" i="30"/>
  <c r="Y314" i="30"/>
  <c r="P13" i="14" s="1"/>
  <c r="Y286" i="30"/>
  <c r="P350" i="19" s="1"/>
  <c r="Y230" i="30"/>
  <c r="P29" i="19" s="1"/>
  <c r="Y158" i="30"/>
  <c r="P335" i="19" s="1"/>
  <c r="Y114" i="30"/>
  <c r="P31" i="7" s="1"/>
  <c r="Y54" i="30"/>
  <c r="P36" i="18" s="1"/>
  <c r="Y42" i="30"/>
  <c r="P24" i="18" s="1"/>
  <c r="Y22" i="30"/>
  <c r="P18" i="17" s="1"/>
  <c r="Y313" i="30"/>
  <c r="P12" i="14" s="1"/>
  <c r="Y269" i="30"/>
  <c r="P109" i="19" s="1"/>
  <c r="Y229" i="30"/>
  <c r="P28" i="19" s="1"/>
  <c r="Y213" i="30"/>
  <c r="P219" i="19" s="1"/>
  <c r="Y209" i="30"/>
  <c r="P215" i="19" s="1"/>
  <c r="Y57" i="30"/>
  <c r="P39" i="18" s="1"/>
  <c r="Y17" i="30"/>
  <c r="P14" i="17" s="1"/>
  <c r="Y13" i="30"/>
  <c r="P10" i="17" s="1"/>
  <c r="Y312" i="30"/>
  <c r="P11" i="14" s="1"/>
  <c r="Y228" i="30"/>
  <c r="P27" i="19" s="1"/>
  <c r="Y152" i="30"/>
  <c r="P12" i="16" s="1"/>
  <c r="Y16" i="30"/>
  <c r="P13" i="17" s="1"/>
  <c r="Y12" i="30"/>
  <c r="P19" i="18" s="1"/>
  <c r="W486" i="30"/>
  <c r="Y486" i="30" s="1"/>
  <c r="P26" i="15" s="1"/>
  <c r="W483" i="30"/>
  <c r="Y483" i="30" s="1"/>
  <c r="P23" i="15" s="1"/>
  <c r="W479" i="30"/>
  <c r="Y479" i="30" s="1"/>
  <c r="P44" i="19" s="1"/>
  <c r="W455" i="30"/>
  <c r="Y455" i="30" s="1"/>
  <c r="P186" i="19" s="1"/>
  <c r="W375" i="30"/>
  <c r="Y375" i="30" s="1"/>
  <c r="P25" i="7" s="1"/>
  <c r="W371" i="30"/>
  <c r="Y371" i="30" s="1"/>
  <c r="P21" i="7" s="1"/>
  <c r="W464" i="30"/>
  <c r="Y464" i="30" s="1"/>
  <c r="P61" i="16" s="1"/>
  <c r="W373" i="30"/>
  <c r="Y373" i="30" s="1"/>
  <c r="P23" i="7" s="1"/>
  <c r="W484" i="30"/>
  <c r="Y484" i="30" s="1"/>
  <c r="P24" i="15" s="1"/>
  <c r="W39" i="30"/>
  <c r="Y39" i="30" s="1"/>
  <c r="P21" i="18" s="1"/>
  <c r="W20" i="30"/>
  <c r="Y20" i="30" s="1"/>
  <c r="P17" i="17" s="1"/>
  <c r="W4" i="30"/>
  <c r="Y4" i="30" s="1"/>
  <c r="P11" i="18" s="1"/>
  <c r="W488" i="30"/>
  <c r="Y488" i="30" s="1"/>
  <c r="P28" i="15" s="1"/>
  <c r="W112" i="30"/>
  <c r="Y112" i="30" s="1"/>
  <c r="W58" i="30"/>
  <c r="Y58" i="30" s="1"/>
  <c r="P40" i="18" s="1"/>
  <c r="W50" i="30"/>
  <c r="Y50" i="30" s="1"/>
  <c r="P32" i="18" s="1"/>
  <c r="W477" i="30"/>
  <c r="Y477" i="30" s="1"/>
  <c r="P42" i="19" s="1"/>
  <c r="W53" i="30"/>
  <c r="Y53" i="30" s="1"/>
  <c r="P35" i="18" s="1"/>
  <c r="W8" i="30"/>
  <c r="Y8" i="30" s="1"/>
  <c r="P15" i="18" s="1"/>
  <c r="W372" i="30"/>
  <c r="Y372" i="30" s="1"/>
  <c r="P22" i="7" s="1"/>
  <c r="W9" i="30"/>
  <c r="Y9" i="30" s="1"/>
  <c r="P16" i="18" s="1"/>
  <c r="W468" i="30"/>
  <c r="Y468" i="30" s="1"/>
  <c r="P285" i="19" s="1"/>
  <c r="W438" i="30"/>
  <c r="Y438" i="30" s="1"/>
  <c r="P265" i="19" s="1"/>
  <c r="W429" i="30"/>
  <c r="Y429" i="30" s="1"/>
  <c r="P174" i="19" s="1"/>
  <c r="W427" i="30"/>
  <c r="Y427" i="30" s="1"/>
  <c r="P172" i="19" s="1"/>
  <c r="W422" i="30"/>
  <c r="Y422" i="30" s="1"/>
  <c r="P170" i="19" s="1"/>
  <c r="W420" i="30"/>
  <c r="Y420" i="30" s="1"/>
  <c r="P168" i="19" s="1"/>
  <c r="W369" i="30"/>
  <c r="Y369" i="30" s="1"/>
  <c r="P146" i="19" s="1"/>
  <c r="W367" i="30"/>
  <c r="Y367" i="30" s="1"/>
  <c r="P144" i="19" s="1"/>
  <c r="W365" i="30"/>
  <c r="Y365" i="30" s="1"/>
  <c r="P142" i="19" s="1"/>
  <c r="W363" i="30"/>
  <c r="Y363" i="30" s="1"/>
  <c r="P140" i="19" s="1"/>
  <c r="W361" i="30"/>
  <c r="Y361" i="30" s="1"/>
  <c r="P257" i="19" s="1"/>
  <c r="W359" i="30"/>
  <c r="Y359" i="30" s="1"/>
  <c r="P255" i="19" s="1"/>
  <c r="W357" i="30"/>
  <c r="Y357" i="30" s="1"/>
  <c r="P138" i="19" s="1"/>
  <c r="W355" i="30"/>
  <c r="Y355" i="30" s="1"/>
  <c r="P136" i="19" s="1"/>
  <c r="W353" i="30"/>
  <c r="Y353" i="30" s="1"/>
  <c r="P40" i="19" s="1"/>
  <c r="W351" i="30"/>
  <c r="Y351" i="30" s="1"/>
  <c r="P38" i="19" s="1"/>
  <c r="W349" i="30"/>
  <c r="Y349" i="30" s="1"/>
  <c r="P134" i="19" s="1"/>
  <c r="W347" i="30"/>
  <c r="Y347" i="30" s="1"/>
  <c r="P356" i="19" s="1"/>
  <c r="W327" i="30"/>
  <c r="Y327" i="30" s="1"/>
  <c r="P196" i="19" s="1"/>
  <c r="W343" i="30"/>
  <c r="Y343" i="30" s="1"/>
  <c r="W337" i="30"/>
  <c r="Y337" i="30" s="1"/>
  <c r="W335" i="30"/>
  <c r="Y335" i="30" s="1"/>
  <c r="P254" i="19" s="1"/>
  <c r="W482" i="30"/>
  <c r="Y482" i="30" s="1"/>
  <c r="P22" i="15" s="1"/>
  <c r="W480" i="30"/>
  <c r="Y480" i="30" s="1"/>
  <c r="P45" i="19" s="1"/>
  <c r="W475" i="30"/>
  <c r="Y475" i="30" s="1"/>
  <c r="P267" i="19" s="1"/>
  <c r="W473" i="30"/>
  <c r="Y473" i="30" s="1"/>
  <c r="P305" i="19" s="1"/>
  <c r="W459" i="30"/>
  <c r="Y459" i="30" s="1"/>
  <c r="P190" i="19" s="1"/>
  <c r="W448" i="30"/>
  <c r="Y448" i="30" s="1"/>
  <c r="P179" i="19" s="1"/>
  <c r="W434" i="30"/>
  <c r="Y434" i="30" s="1"/>
  <c r="P59" i="16" s="1"/>
  <c r="W465" i="30"/>
  <c r="Y465" i="30" s="1"/>
  <c r="P62" i="16" s="1"/>
  <c r="W425" i="30"/>
  <c r="Y425" i="30" s="1"/>
  <c r="P261" i="19" s="1"/>
  <c r="W423" i="30"/>
  <c r="Y423" i="30" s="1"/>
  <c r="P259" i="19" s="1"/>
  <c r="W418" i="30"/>
  <c r="Y418" i="30" s="1"/>
  <c r="P166" i="19" s="1"/>
  <c r="W416" i="30"/>
  <c r="Y416" i="30" s="1"/>
  <c r="P164" i="19" s="1"/>
  <c r="W414" i="30"/>
  <c r="Y414" i="30" s="1"/>
  <c r="P379" i="19" s="1"/>
  <c r="W412" i="30"/>
  <c r="Y412" i="30" s="1"/>
  <c r="P377" i="19" s="1"/>
  <c r="W410" i="30"/>
  <c r="Y410" i="30" s="1"/>
  <c r="P375" i="19" s="1"/>
  <c r="W408" i="30"/>
  <c r="Y408" i="30" s="1"/>
  <c r="P373" i="19" s="1"/>
  <c r="W406" i="30"/>
  <c r="Y406" i="30" s="1"/>
  <c r="P371" i="19" s="1"/>
  <c r="W404" i="30"/>
  <c r="Y404" i="30" s="1"/>
  <c r="P369" i="19" s="1"/>
  <c r="W402" i="30"/>
  <c r="Y402" i="30" s="1"/>
  <c r="P367" i="19" s="1"/>
  <c r="W400" i="30"/>
  <c r="Y400" i="30" s="1"/>
  <c r="P365" i="19" s="1"/>
  <c r="W398" i="30"/>
  <c r="Y398" i="30" s="1"/>
  <c r="P363" i="19" s="1"/>
  <c r="W396" i="30"/>
  <c r="Y396" i="30" s="1"/>
  <c r="P361" i="19" s="1"/>
  <c r="W394" i="30"/>
  <c r="Y394" i="30" s="1"/>
  <c r="P359" i="19" s="1"/>
  <c r="W392" i="30"/>
  <c r="Y392" i="30" s="1"/>
  <c r="P357" i="19" s="1"/>
  <c r="W390" i="30"/>
  <c r="Y390" i="30" s="1"/>
  <c r="P161" i="19" s="1"/>
  <c r="W388" i="30"/>
  <c r="Y388" i="30" s="1"/>
  <c r="P159" i="19" s="1"/>
  <c r="W386" i="30"/>
  <c r="Y386" i="30" s="1"/>
  <c r="P157" i="19" s="1"/>
  <c r="W384" i="30"/>
  <c r="Y384" i="30" s="1"/>
  <c r="P155" i="19" s="1"/>
  <c r="W382" i="30"/>
  <c r="Y382" i="30" s="1"/>
  <c r="P153" i="19" s="1"/>
  <c r="W380" i="30"/>
  <c r="Y380" i="30" s="1"/>
  <c r="W378" i="30"/>
  <c r="Y378" i="30" s="1"/>
  <c r="W490" i="30"/>
  <c r="Y490" i="30" s="1"/>
  <c r="P30" i="15" s="1"/>
  <c r="W487" i="30"/>
  <c r="Y487" i="30" s="1"/>
  <c r="P27" i="15" s="1"/>
  <c r="W478" i="30"/>
  <c r="Y478" i="30" s="1"/>
  <c r="P43" i="19" s="1"/>
  <c r="W476" i="30"/>
  <c r="Y476" i="30" s="1"/>
  <c r="P268" i="19" s="1"/>
  <c r="W471" i="30"/>
  <c r="Y471" i="30" s="1"/>
  <c r="P303" i="19" s="1"/>
  <c r="W444" i="30"/>
  <c r="Y444" i="30" s="1"/>
  <c r="P175" i="19" s="1"/>
  <c r="W437" i="30"/>
  <c r="Y437" i="30" s="1"/>
  <c r="P264" i="19" s="1"/>
  <c r="W435" i="30"/>
  <c r="Y435" i="30" s="1"/>
  <c r="P262" i="19" s="1"/>
  <c r="W430" i="30"/>
  <c r="Y430" i="30" s="1"/>
  <c r="P55" i="16" s="1"/>
  <c r="W421" i="30"/>
  <c r="Y421" i="30" s="1"/>
  <c r="P169" i="19" s="1"/>
  <c r="W336" i="30"/>
  <c r="Y336" i="30" s="1"/>
  <c r="W472" i="30"/>
  <c r="Y472" i="30" s="1"/>
  <c r="P304" i="19" s="1"/>
  <c r="W467" i="30"/>
  <c r="Y467" i="30" s="1"/>
  <c r="P284" i="19" s="1"/>
  <c r="W458" i="30"/>
  <c r="Y458" i="30" s="1"/>
  <c r="P189" i="19" s="1"/>
  <c r="W456" i="30"/>
  <c r="Y456" i="30" s="1"/>
  <c r="P187" i="19" s="1"/>
  <c r="W451" i="30"/>
  <c r="Y451" i="30" s="1"/>
  <c r="P182" i="19" s="1"/>
  <c r="W433" i="30"/>
  <c r="Y433" i="30" s="1"/>
  <c r="P58" i="16" s="1"/>
  <c r="W431" i="30"/>
  <c r="Y431" i="30" s="1"/>
  <c r="P56" i="16" s="1"/>
  <c r="W426" i="30"/>
  <c r="Y426" i="30" s="1"/>
  <c r="P171" i="19" s="1"/>
  <c r="W424" i="30"/>
  <c r="Y424" i="30" s="1"/>
  <c r="P260" i="19" s="1"/>
  <c r="W413" i="30"/>
  <c r="Y413" i="30" s="1"/>
  <c r="P378" i="19" s="1"/>
  <c r="W379" i="30"/>
  <c r="Y379" i="30" s="1"/>
  <c r="W368" i="30"/>
  <c r="Y368" i="30" s="1"/>
  <c r="P145" i="19" s="1"/>
  <c r="W364" i="30"/>
  <c r="Y364" i="30" s="1"/>
  <c r="P141" i="19" s="1"/>
  <c r="W360" i="30"/>
  <c r="Y360" i="30" s="1"/>
  <c r="P256" i="19" s="1"/>
  <c r="W356" i="30"/>
  <c r="Y356" i="30" s="1"/>
  <c r="P137" i="19" s="1"/>
  <c r="W352" i="30"/>
  <c r="Y352" i="30" s="1"/>
  <c r="P39" i="19" s="1"/>
  <c r="W348" i="30"/>
  <c r="Y348" i="30" s="1"/>
  <c r="P133" i="19" s="1"/>
  <c r="W344" i="30"/>
  <c r="Y344" i="30" s="1"/>
  <c r="W341" i="30"/>
  <c r="Y341" i="30" s="1"/>
  <c r="W334" i="30"/>
  <c r="Y334" i="30" s="1"/>
  <c r="P253" i="19" s="1"/>
  <c r="W328" i="30"/>
  <c r="Y328" i="30" s="1"/>
  <c r="P197" i="19" s="1"/>
  <c r="W319" i="30"/>
  <c r="Y319" i="30" s="1"/>
  <c r="P33" i="19" s="1"/>
  <c r="W268" i="30"/>
  <c r="Y268" i="30" s="1"/>
  <c r="P108" i="19" s="1"/>
  <c r="W272" i="30"/>
  <c r="Y272" i="30" s="1"/>
  <c r="P112" i="19" s="1"/>
  <c r="W281" i="30"/>
  <c r="Y281" i="30" s="1"/>
  <c r="P18" i="15" s="1"/>
  <c r="W277" i="30"/>
  <c r="Y277" i="30" s="1"/>
  <c r="P14" i="15" s="1"/>
  <c r="W275" i="30"/>
  <c r="Y275" i="30" s="1"/>
  <c r="P12" i="15" s="1"/>
  <c r="W273" i="30"/>
  <c r="Y273" i="30" s="1"/>
  <c r="P10" i="15" s="1"/>
  <c r="W264" i="30"/>
  <c r="Y264" i="30" s="1"/>
  <c r="P104" i="19" s="1"/>
  <c r="W265" i="30"/>
  <c r="Y265" i="30" s="1"/>
  <c r="P105" i="19" s="1"/>
  <c r="W256" i="30"/>
  <c r="Y256" i="30" s="1"/>
  <c r="P242" i="19" s="1"/>
  <c r="W261" i="30"/>
  <c r="Y261" i="30" s="1"/>
  <c r="P101" i="19" s="1"/>
  <c r="W226" i="30"/>
  <c r="Y226" i="30" s="1"/>
  <c r="P25" i="19" s="1"/>
  <c r="W257" i="30"/>
  <c r="Y257" i="30" s="1"/>
  <c r="P243" i="19" s="1"/>
  <c r="W250" i="30"/>
  <c r="Y250" i="30" s="1"/>
  <c r="P237" i="19" s="1"/>
  <c r="W253" i="30"/>
  <c r="Y253" i="30" s="1"/>
  <c r="P239" i="19" s="1"/>
  <c r="W227" i="30"/>
  <c r="Y227" i="30" s="1"/>
  <c r="P26" i="19" s="1"/>
  <c r="W222" i="30"/>
  <c r="Y222" i="30" s="1"/>
  <c r="P21" i="19" s="1"/>
  <c r="W223" i="30"/>
  <c r="Y223" i="30" s="1"/>
  <c r="P22" i="19" s="1"/>
  <c r="W218" i="30"/>
  <c r="Y218" i="30" s="1"/>
  <c r="P224" i="19" s="1"/>
  <c r="W219" i="30"/>
  <c r="Y219" i="30" s="1"/>
  <c r="P225" i="19" s="1"/>
  <c r="W198" i="30"/>
  <c r="Y198" i="30" s="1"/>
  <c r="P348" i="19" s="1"/>
  <c r="W211" i="30"/>
  <c r="Y211" i="30" s="1"/>
  <c r="P217" i="19" s="1"/>
  <c r="W207" i="30"/>
  <c r="Y207" i="30" s="1"/>
  <c r="P213" i="19" s="1"/>
  <c r="W202" i="30"/>
  <c r="Y202" i="30" s="1"/>
  <c r="P208" i="19" s="1"/>
  <c r="W203" i="30"/>
  <c r="Y203" i="30" s="1"/>
  <c r="P209" i="19" s="1"/>
  <c r="W194" i="30"/>
  <c r="Y194" i="30" s="1"/>
  <c r="P42" i="16" s="1"/>
  <c r="W199" i="30"/>
  <c r="Y199" i="30" s="1"/>
  <c r="P43" i="16" s="1"/>
  <c r="W166" i="30"/>
  <c r="Y166" i="30" s="1"/>
  <c r="P343" i="19" s="1"/>
  <c r="W195" i="30"/>
  <c r="Y195" i="30" s="1"/>
  <c r="P345" i="19" s="1"/>
  <c r="W193" i="30"/>
  <c r="Y193" i="30" s="1"/>
  <c r="P41" i="16" s="1"/>
  <c r="W191" i="30"/>
  <c r="Y191" i="30" s="1"/>
  <c r="P39" i="16" s="1"/>
  <c r="W186" i="30"/>
  <c r="Y186" i="30" s="1"/>
  <c r="P34" i="16" s="1"/>
  <c r="W187" i="30"/>
  <c r="Y187" i="30" s="1"/>
  <c r="P35" i="16" s="1"/>
  <c r="W182" i="30"/>
  <c r="Y182" i="30" s="1"/>
  <c r="P30" i="16" s="1"/>
  <c r="W183" i="30"/>
  <c r="Y183" i="30" s="1"/>
  <c r="P31" i="16" s="1"/>
  <c r="W178" i="30"/>
  <c r="Y178" i="30" s="1"/>
  <c r="P26" i="16" s="1"/>
  <c r="W179" i="30"/>
  <c r="Y179" i="30" s="1"/>
  <c r="P27" i="16" s="1"/>
  <c r="W150" i="30"/>
  <c r="Y150" i="30" s="1"/>
  <c r="P10" i="16" s="1"/>
  <c r="W175" i="30"/>
  <c r="Y175" i="30" s="1"/>
  <c r="P23" i="16" s="1"/>
  <c r="W170" i="30"/>
  <c r="Y170" i="30" s="1"/>
  <c r="P18" i="16" s="1"/>
  <c r="W171" i="30"/>
  <c r="Y171" i="30" s="1"/>
  <c r="P19" i="16" s="1"/>
  <c r="W154" i="30"/>
  <c r="Y154" i="30" s="1"/>
  <c r="P14" i="16" s="1"/>
  <c r="W167" i="30"/>
  <c r="Y167" i="30" s="1"/>
  <c r="P344" i="19" s="1"/>
  <c r="W162" i="30"/>
  <c r="Y162" i="30" s="1"/>
  <c r="P339" i="19" s="1"/>
  <c r="W163" i="30"/>
  <c r="Y163" i="30" s="1"/>
  <c r="P340" i="19" s="1"/>
  <c r="W161" i="30"/>
  <c r="Y161" i="30" s="1"/>
  <c r="P338" i="19" s="1"/>
  <c r="W411" i="30"/>
  <c r="Y411" i="30" s="1"/>
  <c r="P376" i="19" s="1"/>
  <c r="W395" i="30"/>
  <c r="Y395" i="30" s="1"/>
  <c r="P360" i="19" s="1"/>
  <c r="W383" i="30"/>
  <c r="Y383" i="30" s="1"/>
  <c r="P154" i="19" s="1"/>
  <c r="W485" i="30"/>
  <c r="Y485" i="30" s="1"/>
  <c r="P25" i="15" s="1"/>
  <c r="W469" i="30"/>
  <c r="Y469" i="30" s="1"/>
  <c r="P286" i="19" s="1"/>
  <c r="W461" i="30"/>
  <c r="Y461" i="30" s="1"/>
  <c r="P192" i="19" s="1"/>
  <c r="W457" i="30"/>
  <c r="Y457" i="30" s="1"/>
  <c r="P188" i="19" s="1"/>
  <c r="W453" i="30"/>
  <c r="Y453" i="30" s="1"/>
  <c r="P184" i="19" s="1"/>
  <c r="W449" i="30"/>
  <c r="Y449" i="30" s="1"/>
  <c r="P180" i="19" s="1"/>
  <c r="W445" i="30"/>
  <c r="Y445" i="30" s="1"/>
  <c r="P176" i="19" s="1"/>
  <c r="W439" i="30"/>
  <c r="Y439" i="30" s="1"/>
  <c r="W436" i="30"/>
  <c r="Y436" i="30" s="1"/>
  <c r="P263" i="19" s="1"/>
  <c r="W432" i="30"/>
  <c r="Y432" i="30" s="1"/>
  <c r="P57" i="16" s="1"/>
  <c r="W428" i="30"/>
  <c r="Y428" i="30" s="1"/>
  <c r="P173" i="19" s="1"/>
  <c r="W376" i="30"/>
  <c r="Y376" i="30" s="1"/>
  <c r="P26" i="7" s="1"/>
  <c r="W345" i="30"/>
  <c r="Y345" i="30" s="1"/>
  <c r="P354" i="19" s="1"/>
  <c r="W329" i="30"/>
  <c r="Y329" i="30" s="1"/>
  <c r="P198" i="19" s="1"/>
  <c r="W326" i="30"/>
  <c r="Y326" i="30" s="1"/>
  <c r="P20" i="7" s="1"/>
  <c r="W324" i="30"/>
  <c r="Y324" i="30" s="1"/>
  <c r="P18" i="7" s="1"/>
  <c r="W157" i="30"/>
  <c r="Y157" i="30" s="1"/>
  <c r="P334" i="19" s="1"/>
  <c r="W155" i="30"/>
  <c r="Y155" i="30" s="1"/>
  <c r="P15" i="16" s="1"/>
  <c r="W153" i="30"/>
  <c r="Y153" i="30" s="1"/>
  <c r="P13" i="16" s="1"/>
  <c r="W403" i="30"/>
  <c r="Y403" i="30" s="1"/>
  <c r="P368" i="19" s="1"/>
  <c r="W391" i="30"/>
  <c r="Y391" i="30" s="1"/>
  <c r="P162" i="19" s="1"/>
  <c r="W387" i="30"/>
  <c r="Y387" i="30" s="1"/>
  <c r="P158" i="19" s="1"/>
  <c r="W443" i="30"/>
  <c r="Y443" i="30" s="1"/>
  <c r="W409" i="30"/>
  <c r="Y409" i="30" s="1"/>
  <c r="P374" i="19" s="1"/>
  <c r="W405" i="30"/>
  <c r="Y405" i="30" s="1"/>
  <c r="P370" i="19" s="1"/>
  <c r="W401" i="30"/>
  <c r="Y401" i="30" s="1"/>
  <c r="P366" i="19" s="1"/>
  <c r="W397" i="30"/>
  <c r="Y397" i="30" s="1"/>
  <c r="P362" i="19" s="1"/>
  <c r="W393" i="30"/>
  <c r="Y393" i="30" s="1"/>
  <c r="P358" i="19" s="1"/>
  <c r="W389" i="30"/>
  <c r="Y389" i="30" s="1"/>
  <c r="P160" i="19" s="1"/>
  <c r="W385" i="30"/>
  <c r="Y385" i="30" s="1"/>
  <c r="P156" i="19" s="1"/>
  <c r="W381" i="30"/>
  <c r="Y381" i="30" s="1"/>
  <c r="W377" i="30"/>
  <c r="Y377" i="30" s="1"/>
  <c r="W366" i="30"/>
  <c r="Y366" i="30" s="1"/>
  <c r="P143" i="19" s="1"/>
  <c r="W362" i="30"/>
  <c r="Y362" i="30" s="1"/>
  <c r="P258" i="19" s="1"/>
  <c r="W358" i="30"/>
  <c r="Y358" i="30" s="1"/>
  <c r="P139" i="19" s="1"/>
  <c r="W354" i="30"/>
  <c r="Y354" i="30" s="1"/>
  <c r="P41" i="19" s="1"/>
  <c r="W350" i="30"/>
  <c r="Y350" i="30" s="1"/>
  <c r="P135" i="19" s="1"/>
  <c r="W346" i="30"/>
  <c r="Y346" i="30" s="1"/>
  <c r="P355" i="19" s="1"/>
  <c r="W342" i="30"/>
  <c r="Y342" i="30" s="1"/>
  <c r="W339" i="30"/>
  <c r="Y339" i="30" s="1"/>
  <c r="W333" i="30"/>
  <c r="Y333" i="30" s="1"/>
  <c r="P252" i="19" s="1"/>
  <c r="W322" i="30"/>
  <c r="Y322" i="30" s="1"/>
  <c r="P16" i="7" s="1"/>
  <c r="W325" i="30"/>
  <c r="Y325" i="30" s="1"/>
  <c r="P19" i="7" s="1"/>
  <c r="W320" i="30"/>
  <c r="Y320" i="30" s="1"/>
  <c r="P34" i="19" s="1"/>
  <c r="W251" i="30"/>
  <c r="Y251" i="30" s="1"/>
  <c r="P238" i="19" s="1"/>
  <c r="W246" i="30"/>
  <c r="Y246" i="30" s="1"/>
  <c r="P97" i="19" s="1"/>
  <c r="W247" i="30"/>
  <c r="Y247" i="30" s="1"/>
  <c r="P98" i="19" s="1"/>
  <c r="W242" i="30"/>
  <c r="Y242" i="30" s="1"/>
  <c r="P233" i="19" s="1"/>
  <c r="W243" i="30"/>
  <c r="Y243" i="30" s="1"/>
  <c r="P234" i="19" s="1"/>
  <c r="W238" i="30"/>
  <c r="Y238" i="30" s="1"/>
  <c r="P229" i="19" s="1"/>
  <c r="W239" i="30"/>
  <c r="Y239" i="30" s="1"/>
  <c r="P230" i="19" s="1"/>
  <c r="W234" i="30"/>
  <c r="Y234" i="30" s="1"/>
  <c r="P94" i="19" s="1"/>
  <c r="W235" i="30"/>
  <c r="Y235" i="30" s="1"/>
  <c r="P226" i="19" s="1"/>
  <c r="W233" i="30"/>
  <c r="Y233" i="30" s="1"/>
  <c r="P93" i="19" s="1"/>
  <c r="W231" i="30"/>
  <c r="Y231" i="30" s="1"/>
  <c r="P91" i="19" s="1"/>
  <c r="W151" i="30"/>
  <c r="Y151" i="30" s="1"/>
  <c r="P11" i="16" s="1"/>
  <c r="W146" i="30"/>
  <c r="Y146" i="30" s="1"/>
  <c r="P87" i="19" s="1"/>
  <c r="W147" i="30"/>
  <c r="Y147" i="30" s="1"/>
  <c r="P88" i="19" s="1"/>
  <c r="W102" i="30"/>
  <c r="Y102" i="30" s="1"/>
  <c r="P321" i="19" s="1"/>
  <c r="W143" i="30"/>
  <c r="Y143" i="30" s="1"/>
  <c r="P17" i="19" s="1"/>
  <c r="W138" i="30"/>
  <c r="Y138" i="30" s="1"/>
  <c r="P207" i="19" s="1"/>
  <c r="W139" i="30"/>
  <c r="Y139" i="30" s="1"/>
  <c r="P83" i="19" s="1"/>
  <c r="W134" i="30"/>
  <c r="Y134" i="30" s="1"/>
  <c r="P82" i="19" s="1"/>
  <c r="W135" i="30"/>
  <c r="Y135" i="30" s="1"/>
  <c r="P204" i="19" s="1"/>
  <c r="W130" i="30"/>
  <c r="Y130" i="30" s="1"/>
  <c r="P78" i="19" s="1"/>
  <c r="W131" i="30"/>
  <c r="Y131" i="30" s="1"/>
  <c r="P79" i="19" s="1"/>
  <c r="W126" i="30"/>
  <c r="Y126" i="30" s="1"/>
  <c r="P74" i="19" s="1"/>
  <c r="W127" i="30"/>
  <c r="Y127" i="30" s="1"/>
  <c r="P75" i="19" s="1"/>
  <c r="W122" i="30"/>
  <c r="Y122" i="30" s="1"/>
  <c r="P203" i="19" s="1"/>
  <c r="W123" i="30"/>
  <c r="Y123" i="30" s="1"/>
  <c r="P71" i="19" s="1"/>
  <c r="W118" i="30"/>
  <c r="Y118" i="30" s="1"/>
  <c r="P69" i="19" s="1"/>
  <c r="W119" i="30"/>
  <c r="Y119" i="30" s="1"/>
  <c r="P70" i="19" s="1"/>
  <c r="W110" i="30"/>
  <c r="Y110" i="30" s="1"/>
  <c r="P329" i="19" s="1"/>
  <c r="W115" i="30"/>
  <c r="Y115" i="30" s="1"/>
  <c r="P66" i="19" s="1"/>
  <c r="W34" i="30"/>
  <c r="Y34" i="30" s="1"/>
  <c r="P313" i="19" s="1"/>
  <c r="W35" i="30"/>
  <c r="Y35" i="30" s="1"/>
  <c r="P277" i="19" s="1"/>
  <c r="W30" i="30"/>
  <c r="Y30" i="30" s="1"/>
  <c r="P309" i="19" s="1"/>
  <c r="W31" i="30"/>
  <c r="Y31" i="30" s="1"/>
  <c r="P310" i="19" s="1"/>
  <c r="W26" i="30"/>
  <c r="Y26" i="30" s="1"/>
  <c r="P274" i="19" s="1"/>
  <c r="W27" i="30"/>
  <c r="Y27" i="30" s="1"/>
  <c r="P275" i="19" s="1"/>
  <c r="W25" i="30"/>
  <c r="Y25" i="30" s="1"/>
  <c r="P273" i="19" s="1"/>
  <c r="W23" i="30"/>
  <c r="Y23" i="30" s="1"/>
  <c r="P271" i="19" s="1"/>
  <c r="W415" i="30"/>
  <c r="Y415" i="30" s="1"/>
  <c r="P163" i="19" s="1"/>
  <c r="W407" i="30"/>
  <c r="Y407" i="30" s="1"/>
  <c r="P372" i="19" s="1"/>
  <c r="W399" i="30"/>
  <c r="Y399" i="30" s="1"/>
  <c r="P364" i="19" s="1"/>
  <c r="W276" i="30"/>
  <c r="Y276" i="30" s="1"/>
  <c r="P13" i="15" s="1"/>
  <c r="W280" i="30"/>
  <c r="Y280" i="30" s="1"/>
  <c r="P17" i="15" s="1"/>
  <c r="W370" i="30"/>
  <c r="Y370" i="30" s="1"/>
  <c r="P147" i="19" s="1"/>
  <c r="W190" i="30"/>
  <c r="Y190" i="30" s="1"/>
  <c r="P38" i="16" s="1"/>
  <c r="W330" i="30"/>
  <c r="Y330" i="30" s="1"/>
  <c r="P9" i="7" s="1"/>
  <c r="W321" i="30"/>
  <c r="Y321" i="30" s="1"/>
  <c r="P15" i="7" s="1"/>
  <c r="W304" i="30"/>
  <c r="Y304" i="30" s="1"/>
  <c r="P247" i="19" s="1"/>
  <c r="W323" i="30"/>
  <c r="Y323" i="30" s="1"/>
  <c r="P17" i="7" s="1"/>
  <c r="W308" i="30"/>
  <c r="Y308" i="30" s="1"/>
  <c r="P251" i="19" s="1"/>
  <c r="W318" i="30"/>
  <c r="Y318" i="30" s="1"/>
  <c r="P32" i="19" s="1"/>
  <c r="W316" i="30"/>
  <c r="Y316" i="30" s="1"/>
  <c r="P30" i="19" s="1"/>
  <c r="W309" i="30"/>
  <c r="Y309" i="30" s="1"/>
  <c r="P125" i="19" s="1"/>
  <c r="W305" i="30"/>
  <c r="Y305" i="30" s="1"/>
  <c r="P248" i="19" s="1"/>
  <c r="W300" i="30"/>
  <c r="Y300" i="30" s="1"/>
  <c r="P123" i="19" s="1"/>
  <c r="W301" i="30"/>
  <c r="Y301" i="30" s="1"/>
  <c r="P124" i="19" s="1"/>
  <c r="W292" i="30"/>
  <c r="Y292" i="30" s="1"/>
  <c r="P115" i="19" s="1"/>
  <c r="W297" i="30"/>
  <c r="Y297" i="30" s="1"/>
  <c r="P120" i="19" s="1"/>
  <c r="W295" i="30"/>
  <c r="Y295" i="30" s="1"/>
  <c r="P118" i="19" s="1"/>
  <c r="W293" i="30"/>
  <c r="Y293" i="30" s="1"/>
  <c r="P116" i="19" s="1"/>
  <c r="W284" i="30"/>
  <c r="Y284" i="30" s="1"/>
  <c r="P282" i="19" s="1"/>
  <c r="W289" i="30"/>
  <c r="Y289" i="30" s="1"/>
  <c r="P353" i="19" s="1"/>
  <c r="W113" i="30"/>
  <c r="Y113" i="30" s="1"/>
  <c r="W111" i="30"/>
  <c r="Y111" i="30" s="1"/>
  <c r="P330" i="19" s="1"/>
  <c r="W106" i="30"/>
  <c r="Y106" i="30" s="1"/>
  <c r="P325" i="19" s="1"/>
  <c r="W107" i="30"/>
  <c r="Y107" i="30" s="1"/>
  <c r="P326" i="19" s="1"/>
  <c r="W105" i="30"/>
  <c r="Y105" i="30" s="1"/>
  <c r="P324" i="19" s="1"/>
  <c r="W103" i="30"/>
  <c r="Y103" i="30" s="1"/>
  <c r="P322" i="19" s="1"/>
  <c r="W98" i="30"/>
  <c r="Y98" i="30" s="1"/>
  <c r="P317" i="19" s="1"/>
  <c r="W99" i="30"/>
  <c r="Y99" i="30" s="1"/>
  <c r="P318" i="19" s="1"/>
  <c r="W74" i="30"/>
  <c r="Y74" i="30" s="1"/>
  <c r="P297" i="19" s="1"/>
  <c r="W95" i="30"/>
  <c r="Y95" i="30" s="1"/>
  <c r="P64" i="19" s="1"/>
  <c r="W93" i="30"/>
  <c r="Y93" i="30" s="1"/>
  <c r="P62" i="19" s="1"/>
  <c r="W91" i="30"/>
  <c r="Y91" i="30" s="1"/>
  <c r="P60" i="19" s="1"/>
  <c r="W89" i="30"/>
  <c r="Y89" i="30" s="1"/>
  <c r="P58" i="19" s="1"/>
  <c r="W87" i="30"/>
  <c r="Y87" i="30" s="1"/>
  <c r="P56" i="19" s="1"/>
  <c r="W82" i="30"/>
  <c r="Y82" i="30" s="1"/>
  <c r="P51" i="19" s="1"/>
  <c r="W83" i="30"/>
  <c r="Y83" i="30" s="1"/>
  <c r="P52" i="19" s="1"/>
  <c r="W78" i="30"/>
  <c r="Y78" i="30" s="1"/>
  <c r="P301" i="19" s="1"/>
  <c r="W79" i="30"/>
  <c r="Y79" i="30" s="1"/>
  <c r="P48" i="19" s="1"/>
  <c r="W77" i="30"/>
  <c r="Y77" i="30" s="1"/>
  <c r="P300" i="19" s="1"/>
  <c r="W75" i="30"/>
  <c r="Y75" i="30" s="1"/>
  <c r="P298" i="19" s="1"/>
  <c r="W70" i="30"/>
  <c r="Y70" i="30" s="1"/>
  <c r="P293" i="19" s="1"/>
  <c r="W71" i="30"/>
  <c r="Y71" i="30" s="1"/>
  <c r="P294" i="19" s="1"/>
  <c r="W66" i="30"/>
  <c r="Y66" i="30" s="1"/>
  <c r="P289" i="19" s="1"/>
  <c r="W67" i="30"/>
  <c r="Y67" i="30" s="1"/>
  <c r="P290" i="19" s="1"/>
  <c r="W62" i="30"/>
  <c r="Y62" i="30" s="1"/>
  <c r="P12" i="19" s="1"/>
  <c r="W63" i="30"/>
  <c r="Y63" i="30" s="1"/>
  <c r="P13" i="19" s="1"/>
  <c r="W61" i="30"/>
  <c r="Y61" i="30" s="1"/>
  <c r="P11" i="19" s="1"/>
  <c r="W285" i="30"/>
  <c r="Y285" i="30" s="1"/>
  <c r="P349" i="19" s="1"/>
  <c r="W5" i="30"/>
  <c r="Y5" i="30" s="1"/>
  <c r="P12" i="18" s="1"/>
  <c r="W317" i="30"/>
  <c r="Y317" i="30" s="1"/>
  <c r="P31" i="19" s="1"/>
  <c r="W310" i="30"/>
  <c r="Y310" i="30" s="1"/>
  <c r="P126" i="19" s="1"/>
  <c r="W306" i="30"/>
  <c r="Y306" i="30" s="1"/>
  <c r="P249" i="19" s="1"/>
  <c r="W302" i="30"/>
  <c r="Y302" i="30" s="1"/>
  <c r="P245" i="19" s="1"/>
  <c r="W298" i="30"/>
  <c r="Y298" i="30" s="1"/>
  <c r="P121" i="19" s="1"/>
  <c r="W294" i="30"/>
  <c r="Y294" i="30" s="1"/>
  <c r="P117" i="19" s="1"/>
  <c r="W290" i="30"/>
  <c r="Y290" i="30" s="1"/>
  <c r="P113" i="19" s="1"/>
  <c r="W282" i="30"/>
  <c r="Y282" i="30" s="1"/>
  <c r="P280" i="19" s="1"/>
  <c r="W278" i="30"/>
  <c r="Y278" i="30" s="1"/>
  <c r="P15" i="15" s="1"/>
  <c r="W274" i="30"/>
  <c r="Y274" i="30" s="1"/>
  <c r="P11" i="15" s="1"/>
  <c r="W270" i="30"/>
  <c r="Y270" i="30" s="1"/>
  <c r="P110" i="19" s="1"/>
  <c r="W266" i="30"/>
  <c r="Y266" i="30" s="1"/>
  <c r="P106" i="19" s="1"/>
  <c r="W262" i="30"/>
  <c r="Y262" i="30" s="1"/>
  <c r="P102" i="19" s="1"/>
  <c r="W258" i="30"/>
  <c r="Y258" i="30" s="1"/>
  <c r="P244" i="19" s="1"/>
  <c r="W254" i="30"/>
  <c r="Y254" i="30" s="1"/>
  <c r="P240" i="19" s="1"/>
  <c r="W248" i="30"/>
  <c r="Y248" i="30" s="1"/>
  <c r="P235" i="19" s="1"/>
  <c r="W244" i="30"/>
  <c r="Y244" i="30" s="1"/>
  <c r="P95" i="19" s="1"/>
  <c r="W240" i="30"/>
  <c r="Y240" i="30" s="1"/>
  <c r="P231" i="19" s="1"/>
  <c r="W236" i="30"/>
  <c r="Y236" i="30" s="1"/>
  <c r="P227" i="19" s="1"/>
  <c r="W232" i="30"/>
  <c r="Y232" i="30" s="1"/>
  <c r="P92" i="19" s="1"/>
  <c r="W224" i="30"/>
  <c r="Y224" i="30" s="1"/>
  <c r="P23" i="19" s="1"/>
  <c r="W220" i="30"/>
  <c r="Y220" i="30" s="1"/>
  <c r="P19" i="19" s="1"/>
  <c r="W216" i="30"/>
  <c r="Y216" i="30" s="1"/>
  <c r="P222" i="19" s="1"/>
  <c r="W212" i="30"/>
  <c r="Y212" i="30" s="1"/>
  <c r="P218" i="19" s="1"/>
  <c r="W208" i="30"/>
  <c r="Y208" i="30" s="1"/>
  <c r="P214" i="19" s="1"/>
  <c r="W204" i="30"/>
  <c r="Y204" i="30" s="1"/>
  <c r="P210" i="19" s="1"/>
  <c r="W200" i="30"/>
  <c r="Y200" i="30" s="1"/>
  <c r="P44" i="16" s="1"/>
  <c r="W196" i="30"/>
  <c r="Y196" i="30" s="1"/>
  <c r="P346" i="19" s="1"/>
  <c r="W192" i="30"/>
  <c r="Y192" i="30" s="1"/>
  <c r="P40" i="16" s="1"/>
  <c r="W188" i="30"/>
  <c r="Y188" i="30" s="1"/>
  <c r="P36" i="16" s="1"/>
  <c r="W184" i="30"/>
  <c r="Y184" i="30" s="1"/>
  <c r="P32" i="16" s="1"/>
  <c r="W180" i="30"/>
  <c r="Y180" i="30" s="1"/>
  <c r="P28" i="16" s="1"/>
  <c r="W176" i="30"/>
  <c r="Y176" i="30" s="1"/>
  <c r="P24" i="16" s="1"/>
  <c r="W172" i="30"/>
  <c r="Y172" i="30" s="1"/>
  <c r="P20" i="16" s="1"/>
  <c r="W168" i="30"/>
  <c r="Y168" i="30" s="1"/>
  <c r="P16" i="16" s="1"/>
  <c r="W164" i="30"/>
  <c r="Y164" i="30" s="1"/>
  <c r="P341" i="19" s="1"/>
  <c r="W160" i="30"/>
  <c r="Y160" i="30" s="1"/>
  <c r="P337" i="19" s="1"/>
  <c r="W156" i="30"/>
  <c r="Y156" i="30" s="1"/>
  <c r="P333" i="19" s="1"/>
  <c r="W148" i="30"/>
  <c r="Y148" i="30" s="1"/>
  <c r="P89" i="19" s="1"/>
  <c r="W144" i="30"/>
  <c r="Y144" i="30" s="1"/>
  <c r="P18" i="19" s="1"/>
  <c r="W140" i="30"/>
  <c r="Y140" i="30" s="1"/>
  <c r="P84" i="19" s="1"/>
  <c r="W136" i="30"/>
  <c r="Y136" i="30" s="1"/>
  <c r="P205" i="19" s="1"/>
  <c r="W132" i="30"/>
  <c r="Y132" i="30" s="1"/>
  <c r="P80" i="19" s="1"/>
  <c r="W128" i="30"/>
  <c r="Y128" i="30" s="1"/>
  <c r="P76" i="19" s="1"/>
  <c r="W124" i="30"/>
  <c r="Y124" i="30" s="1"/>
  <c r="P72" i="19" s="1"/>
  <c r="W120" i="30"/>
  <c r="Y120" i="30" s="1"/>
  <c r="P201" i="19" s="1"/>
  <c r="W116" i="30"/>
  <c r="Y116" i="30" s="1"/>
  <c r="P67" i="19" s="1"/>
  <c r="W108" i="30"/>
  <c r="Y108" i="30" s="1"/>
  <c r="P327" i="19" s="1"/>
  <c r="W104" i="30"/>
  <c r="Y104" i="30" s="1"/>
  <c r="P323" i="19" s="1"/>
  <c r="W100" i="30"/>
  <c r="Y100" i="30" s="1"/>
  <c r="P319" i="19" s="1"/>
  <c r="W96" i="30"/>
  <c r="Y96" i="30" s="1"/>
  <c r="P65" i="19" s="1"/>
  <c r="W92" i="30"/>
  <c r="Y92" i="30" s="1"/>
  <c r="P61" i="19" s="1"/>
  <c r="W88" i="30"/>
  <c r="Y88" i="30" s="1"/>
  <c r="P57" i="19" s="1"/>
  <c r="W84" i="30"/>
  <c r="Y84" i="30" s="1"/>
  <c r="P53" i="19" s="1"/>
  <c r="W80" i="30"/>
  <c r="Y80" i="30" s="1"/>
  <c r="P49" i="19" s="1"/>
  <c r="W76" i="30"/>
  <c r="Y76" i="30" s="1"/>
  <c r="P299" i="19" s="1"/>
  <c r="W72" i="30"/>
  <c r="Y72" i="30" s="1"/>
  <c r="P295" i="19" s="1"/>
  <c r="W68" i="30"/>
  <c r="Y68" i="30" s="1"/>
  <c r="P291" i="19" s="1"/>
  <c r="W64" i="30"/>
  <c r="Y64" i="30" s="1"/>
  <c r="P14" i="19" s="1"/>
  <c r="W60" i="30"/>
  <c r="Y60" i="30" s="1"/>
  <c r="P10" i="19" s="1"/>
  <c r="W56" i="30"/>
  <c r="Y56" i="30" s="1"/>
  <c r="P38" i="18" s="1"/>
  <c r="W52" i="30"/>
  <c r="Y52" i="30" s="1"/>
  <c r="P34" i="18" s="1"/>
  <c r="W48" i="30"/>
  <c r="Y48" i="30" s="1"/>
  <c r="P30" i="18" s="1"/>
  <c r="W44" i="30"/>
  <c r="Y44" i="30" s="1"/>
  <c r="P26" i="18" s="1"/>
  <c r="W40" i="30"/>
  <c r="Y40" i="30" s="1"/>
  <c r="P22" i="18" s="1"/>
  <c r="W36" i="30"/>
  <c r="Y36" i="30" s="1"/>
  <c r="P278" i="19" s="1"/>
  <c r="W32" i="30"/>
  <c r="Y32" i="30" s="1"/>
  <c r="P311" i="19" s="1"/>
  <c r="W28" i="30"/>
  <c r="Y28" i="30" s="1"/>
  <c r="P276" i="19" s="1"/>
  <c r="W24" i="30"/>
  <c r="Y24" i="30" s="1"/>
  <c r="P272" i="19" s="1"/>
  <c r="Y21" i="30"/>
  <c r="W18" i="30"/>
  <c r="Y18" i="30" s="1"/>
  <c r="P15" i="17" s="1"/>
  <c r="W14" i="30"/>
  <c r="Y14" i="30" s="1"/>
  <c r="P11" i="17" s="1"/>
  <c r="W10" i="30"/>
  <c r="Y10" i="30" s="1"/>
  <c r="P17" i="18" s="1"/>
  <c r="W6" i="30"/>
  <c r="Y6" i="30" s="1"/>
  <c r="P13" i="18" s="1"/>
  <c r="W303" i="30"/>
  <c r="Y303" i="30" s="1"/>
  <c r="P246" i="19" s="1"/>
  <c r="W299" i="30"/>
  <c r="Y299" i="30" s="1"/>
  <c r="P122" i="19" s="1"/>
  <c r="W291" i="30"/>
  <c r="Y291" i="30" s="1"/>
  <c r="P114" i="19" s="1"/>
  <c r="W283" i="30"/>
  <c r="Y283" i="30" s="1"/>
  <c r="P281" i="19" s="1"/>
  <c r="W267" i="30"/>
  <c r="Y267" i="30" s="1"/>
  <c r="P107" i="19" s="1"/>
  <c r="W263" i="30"/>
  <c r="Y263" i="30" s="1"/>
  <c r="P103" i="19" s="1"/>
  <c r="W259" i="30"/>
  <c r="Y259" i="30" s="1"/>
  <c r="P99" i="19" s="1"/>
  <c r="W255" i="30"/>
  <c r="Y255" i="30" s="1"/>
  <c r="P241" i="19" s="1"/>
  <c r="Y252" i="30"/>
  <c r="W249" i="30"/>
  <c r="Y249" i="30" s="1"/>
  <c r="P236" i="19" s="1"/>
  <c r="W245" i="30"/>
  <c r="Y245" i="30" s="1"/>
  <c r="P96" i="19" s="1"/>
  <c r="W241" i="30"/>
  <c r="Y241" i="30" s="1"/>
  <c r="P232" i="19" s="1"/>
  <c r="W237" i="30"/>
  <c r="Y237" i="30" s="1"/>
  <c r="P228" i="19" s="1"/>
  <c r="W225" i="30"/>
  <c r="Y225" i="30" s="1"/>
  <c r="P24" i="19" s="1"/>
  <c r="W221" i="30"/>
  <c r="Y221" i="30" s="1"/>
  <c r="P20" i="19" s="1"/>
  <c r="W217" i="30"/>
  <c r="Y217" i="30" s="1"/>
  <c r="P223" i="19" s="1"/>
  <c r="W205" i="30"/>
  <c r="Y205" i="30" s="1"/>
  <c r="P211" i="19" s="1"/>
  <c r="W201" i="30"/>
  <c r="Y201" i="30" s="1"/>
  <c r="P45" i="16" s="1"/>
  <c r="W197" i="30"/>
  <c r="Y197" i="30" s="1"/>
  <c r="P347" i="19" s="1"/>
  <c r="W189" i="30"/>
  <c r="Y189" i="30" s="1"/>
  <c r="P37" i="16" s="1"/>
  <c r="W185" i="30"/>
  <c r="Y185" i="30" s="1"/>
  <c r="P33" i="16" s="1"/>
  <c r="W181" i="30"/>
  <c r="Y181" i="30" s="1"/>
  <c r="P29" i="16" s="1"/>
  <c r="W177" i="30"/>
  <c r="Y177" i="30" s="1"/>
  <c r="P25" i="16" s="1"/>
  <c r="W173" i="30"/>
  <c r="Y173" i="30" s="1"/>
  <c r="P21" i="16" s="1"/>
  <c r="W169" i="30"/>
  <c r="Y169" i="30" s="1"/>
  <c r="P17" i="16" s="1"/>
  <c r="W165" i="30"/>
  <c r="Y165" i="30" s="1"/>
  <c r="P342" i="19" s="1"/>
  <c r="W149" i="30"/>
  <c r="Y149" i="30" s="1"/>
  <c r="P90" i="19" s="1"/>
  <c r="W145" i="30"/>
  <c r="Y145" i="30" s="1"/>
  <c r="P86" i="19" s="1"/>
  <c r="W141" i="30"/>
  <c r="Y141" i="30" s="1"/>
  <c r="P85" i="19" s="1"/>
  <c r="W137" i="30"/>
  <c r="Y137" i="30" s="1"/>
  <c r="P206" i="19" s="1"/>
  <c r="W133" i="30"/>
  <c r="Y133" i="30" s="1"/>
  <c r="P81" i="19" s="1"/>
  <c r="W129" i="30"/>
  <c r="Y129" i="30" s="1"/>
  <c r="P77" i="19" s="1"/>
  <c r="W125" i="30"/>
  <c r="Y125" i="30" s="1"/>
  <c r="P73" i="19" s="1"/>
  <c r="W121" i="30"/>
  <c r="Y121" i="30" s="1"/>
  <c r="P202" i="19" s="1"/>
  <c r="W117" i="30"/>
  <c r="Y117" i="30" s="1"/>
  <c r="P68" i="19" s="1"/>
  <c r="W109" i="30"/>
  <c r="Y109" i="30" s="1"/>
  <c r="P328" i="19" s="1"/>
  <c r="W101" i="30"/>
  <c r="Y101" i="30" s="1"/>
  <c r="P320" i="19" s="1"/>
  <c r="W97" i="30"/>
  <c r="Y97" i="30" s="1"/>
  <c r="P316" i="19" s="1"/>
  <c r="W85" i="30"/>
  <c r="Y85" i="30" s="1"/>
  <c r="P54" i="19" s="1"/>
  <c r="W81" i="30"/>
  <c r="Y81" i="30" s="1"/>
  <c r="P50" i="19" s="1"/>
  <c r="W73" i="30"/>
  <c r="Y73" i="30" s="1"/>
  <c r="P296" i="19" s="1"/>
  <c r="W69" i="30"/>
  <c r="Y69" i="30" s="1"/>
  <c r="P292" i="19" s="1"/>
  <c r="W65" i="30"/>
  <c r="Y65" i="30" s="1"/>
  <c r="P15" i="19" s="1"/>
  <c r="W49" i="30"/>
  <c r="Y49" i="30" s="1"/>
  <c r="P31" i="18" s="1"/>
  <c r="W45" i="30"/>
  <c r="Y45" i="30" s="1"/>
  <c r="P27" i="18" s="1"/>
  <c r="W41" i="30"/>
  <c r="Y41" i="30" s="1"/>
  <c r="P23" i="18" s="1"/>
  <c r="W37" i="30"/>
  <c r="Y37" i="30" s="1"/>
  <c r="P279" i="19" s="1"/>
  <c r="W33" i="30"/>
  <c r="Y33" i="30" s="1"/>
  <c r="P312" i="19" s="1"/>
  <c r="W29" i="30"/>
  <c r="Y29" i="30" s="1"/>
  <c r="P308" i="19" s="1"/>
  <c r="W11" i="30"/>
  <c r="Y11" i="30" s="1"/>
  <c r="P18" i="18" s="1"/>
  <c r="W7" i="30"/>
  <c r="Y7" i="30" s="1"/>
  <c r="P14" i="18" s="1"/>
  <c r="W296" i="30"/>
  <c r="Y296" i="30" s="1"/>
  <c r="P119" i="19" s="1"/>
  <c r="W288" i="30"/>
  <c r="Y288" i="30" s="1"/>
  <c r="P352" i="19" s="1"/>
  <c r="W260" i="30"/>
  <c r="Y260" i="30" s="1"/>
  <c r="P100" i="19" s="1"/>
  <c r="W214" i="30"/>
  <c r="Y214" i="30" s="1"/>
  <c r="P220" i="19" s="1"/>
  <c r="W210" i="30"/>
  <c r="Y210" i="30" s="1"/>
  <c r="P216" i="19" s="1"/>
  <c r="W206" i="30"/>
  <c r="Y206" i="30" s="1"/>
  <c r="P212" i="19" s="1"/>
  <c r="W174" i="30"/>
  <c r="Y174" i="30" s="1"/>
  <c r="P22" i="16" s="1"/>
  <c r="W142" i="30"/>
  <c r="Y142" i="30" s="1"/>
  <c r="P16" i="19" s="1"/>
  <c r="W94" i="30"/>
  <c r="Y94" i="30" s="1"/>
  <c r="P63" i="19" s="1"/>
  <c r="W90" i="30"/>
  <c r="Y90" i="30" s="1"/>
  <c r="P59" i="19" s="1"/>
  <c r="W86" i="30"/>
  <c r="Y86" i="30" s="1"/>
  <c r="P55" i="19" s="1"/>
  <c r="W46" i="30"/>
  <c r="Y46" i="30" s="1"/>
  <c r="P28" i="18" s="1"/>
  <c r="P20" i="15" l="1"/>
  <c r="P30" i="7"/>
  <c r="P51" i="16"/>
  <c r="P132" i="19"/>
  <c r="P33" i="15"/>
  <c r="P150" i="19"/>
  <c r="P50" i="16"/>
  <c r="P131" i="19"/>
  <c r="P49" i="16"/>
  <c r="P130" i="19"/>
  <c r="P31" i="15"/>
  <c r="P148" i="19"/>
  <c r="P54" i="16"/>
  <c r="P37" i="19"/>
  <c r="P48" i="16"/>
  <c r="P129" i="19"/>
  <c r="P35" i="15"/>
  <c r="P152" i="19"/>
  <c r="P32" i="15"/>
  <c r="P149" i="19"/>
  <c r="P47" i="16"/>
  <c r="P128" i="19"/>
  <c r="P19" i="15"/>
  <c r="P29" i="7"/>
  <c r="P52" i="16"/>
  <c r="P35" i="19"/>
  <c r="P46" i="16"/>
  <c r="P127" i="19"/>
  <c r="P34" i="15"/>
  <c r="P151" i="19"/>
  <c r="P53" i="16"/>
  <c r="P36" i="19"/>
  <c r="G52" i="31"/>
  <c r="AC8" i="28" l="1"/>
  <c r="T490" i="30" l="1"/>
  <c r="R490" i="30"/>
  <c r="M490" i="30"/>
  <c r="L490" i="30"/>
  <c r="K490" i="30"/>
  <c r="J490" i="30"/>
  <c r="I490" i="30"/>
  <c r="H490" i="30"/>
  <c r="G490" i="30"/>
  <c r="B490" i="30"/>
  <c r="T489" i="30"/>
  <c r="R489" i="30"/>
  <c r="M489" i="30"/>
  <c r="L489" i="30"/>
  <c r="K489" i="30"/>
  <c r="J489" i="30"/>
  <c r="I489" i="30"/>
  <c r="H489" i="30"/>
  <c r="G489" i="30"/>
  <c r="B489" i="30"/>
  <c r="T488" i="30"/>
  <c r="R488" i="30"/>
  <c r="M488" i="30"/>
  <c r="L488" i="30"/>
  <c r="K488" i="30"/>
  <c r="J488" i="30"/>
  <c r="I488" i="30"/>
  <c r="H488" i="30"/>
  <c r="G488" i="30"/>
  <c r="B488" i="30"/>
  <c r="T487" i="30"/>
  <c r="R487" i="30"/>
  <c r="M487" i="30"/>
  <c r="L487" i="30"/>
  <c r="K487" i="30"/>
  <c r="J487" i="30"/>
  <c r="I487" i="30"/>
  <c r="H487" i="30"/>
  <c r="G487" i="30"/>
  <c r="B487" i="30"/>
  <c r="T486" i="30"/>
  <c r="R486" i="30"/>
  <c r="M486" i="30"/>
  <c r="L486" i="30"/>
  <c r="K486" i="30"/>
  <c r="J486" i="30"/>
  <c r="I486" i="30"/>
  <c r="H486" i="30"/>
  <c r="G486" i="30"/>
  <c r="B486" i="30"/>
  <c r="T485" i="30"/>
  <c r="R485" i="30"/>
  <c r="M485" i="30"/>
  <c r="L485" i="30"/>
  <c r="K485" i="30"/>
  <c r="J485" i="30"/>
  <c r="I485" i="30"/>
  <c r="H485" i="30"/>
  <c r="G485" i="30"/>
  <c r="B485" i="30"/>
  <c r="T484" i="30"/>
  <c r="R484" i="30"/>
  <c r="M484" i="30"/>
  <c r="L484" i="30"/>
  <c r="K484" i="30"/>
  <c r="J484" i="30"/>
  <c r="I484" i="30"/>
  <c r="H484" i="30"/>
  <c r="G484" i="30"/>
  <c r="B484" i="30"/>
  <c r="T483" i="30"/>
  <c r="R483" i="30"/>
  <c r="M483" i="30"/>
  <c r="L483" i="30"/>
  <c r="K483" i="30"/>
  <c r="J483" i="30"/>
  <c r="I483" i="30"/>
  <c r="H483" i="30"/>
  <c r="G483" i="30"/>
  <c r="B483" i="30"/>
  <c r="T482" i="30"/>
  <c r="R482" i="30"/>
  <c r="M482" i="30"/>
  <c r="L482" i="30"/>
  <c r="K482" i="30"/>
  <c r="J482" i="30"/>
  <c r="I482" i="30"/>
  <c r="H482" i="30"/>
  <c r="G482" i="30"/>
  <c r="B482" i="30"/>
  <c r="T481" i="30"/>
  <c r="R481" i="30"/>
  <c r="M481" i="30"/>
  <c r="L481" i="30"/>
  <c r="K481" i="30"/>
  <c r="J481" i="30"/>
  <c r="I481" i="30"/>
  <c r="H481" i="30"/>
  <c r="G481" i="30"/>
  <c r="B481" i="30"/>
  <c r="T480" i="30"/>
  <c r="R480" i="30"/>
  <c r="M480" i="30"/>
  <c r="L480" i="30"/>
  <c r="K480" i="30"/>
  <c r="J480" i="30"/>
  <c r="I480" i="30"/>
  <c r="H480" i="30"/>
  <c r="G480" i="30"/>
  <c r="B480" i="30"/>
  <c r="T479" i="30"/>
  <c r="R479" i="30"/>
  <c r="M479" i="30"/>
  <c r="L479" i="30"/>
  <c r="K479" i="30"/>
  <c r="J479" i="30"/>
  <c r="I479" i="30"/>
  <c r="H479" i="30"/>
  <c r="G479" i="30"/>
  <c r="B479" i="30"/>
  <c r="T478" i="30"/>
  <c r="R478" i="30"/>
  <c r="M478" i="30"/>
  <c r="L478" i="30"/>
  <c r="K478" i="30"/>
  <c r="J478" i="30"/>
  <c r="I478" i="30"/>
  <c r="H478" i="30"/>
  <c r="G478" i="30"/>
  <c r="B478" i="30"/>
  <c r="T477" i="30"/>
  <c r="R477" i="30"/>
  <c r="M477" i="30"/>
  <c r="L477" i="30"/>
  <c r="K477" i="30"/>
  <c r="J477" i="30"/>
  <c r="I477" i="30"/>
  <c r="H477" i="30"/>
  <c r="G477" i="30"/>
  <c r="B477" i="30"/>
  <c r="T476" i="30"/>
  <c r="R476" i="30"/>
  <c r="M476" i="30"/>
  <c r="L476" i="30"/>
  <c r="K476" i="30"/>
  <c r="J476" i="30"/>
  <c r="I476" i="30"/>
  <c r="H476" i="30"/>
  <c r="G476" i="30"/>
  <c r="B476" i="30"/>
  <c r="T475" i="30"/>
  <c r="R475" i="30"/>
  <c r="M475" i="30"/>
  <c r="L475" i="30"/>
  <c r="K475" i="30"/>
  <c r="J475" i="30"/>
  <c r="I475" i="30"/>
  <c r="H475" i="30"/>
  <c r="G475" i="30"/>
  <c r="B475" i="30"/>
  <c r="T474" i="30"/>
  <c r="R474" i="30"/>
  <c r="M474" i="30"/>
  <c r="L474" i="30"/>
  <c r="K474" i="30"/>
  <c r="J474" i="30"/>
  <c r="I474" i="30"/>
  <c r="H474" i="30"/>
  <c r="G474" i="30"/>
  <c r="B474" i="30"/>
  <c r="T473" i="30"/>
  <c r="R473" i="30"/>
  <c r="M473" i="30"/>
  <c r="L473" i="30"/>
  <c r="K473" i="30"/>
  <c r="J473" i="30"/>
  <c r="I473" i="30"/>
  <c r="H473" i="30"/>
  <c r="G473" i="30"/>
  <c r="B473" i="30"/>
  <c r="T472" i="30"/>
  <c r="R472" i="30"/>
  <c r="M472" i="30"/>
  <c r="L472" i="30"/>
  <c r="K472" i="30"/>
  <c r="J472" i="30"/>
  <c r="I472" i="30"/>
  <c r="H472" i="30"/>
  <c r="G472" i="30"/>
  <c r="B472" i="30"/>
  <c r="T471" i="30"/>
  <c r="R471" i="30"/>
  <c r="M471" i="30"/>
  <c r="L471" i="30"/>
  <c r="K471" i="30"/>
  <c r="J471" i="30"/>
  <c r="I471" i="30"/>
  <c r="H471" i="30"/>
  <c r="G471" i="30"/>
  <c r="B471" i="30"/>
  <c r="T470" i="30"/>
  <c r="R470" i="30"/>
  <c r="M470" i="30"/>
  <c r="L470" i="30"/>
  <c r="K470" i="30"/>
  <c r="J470" i="30"/>
  <c r="I470" i="30"/>
  <c r="H470" i="30"/>
  <c r="G470" i="30"/>
  <c r="B470" i="30"/>
  <c r="T469" i="30"/>
  <c r="R469" i="30"/>
  <c r="M469" i="30"/>
  <c r="L469" i="30"/>
  <c r="K469" i="30"/>
  <c r="J469" i="30"/>
  <c r="I469" i="30"/>
  <c r="H469" i="30"/>
  <c r="G469" i="30"/>
  <c r="B469" i="30"/>
  <c r="T468" i="30"/>
  <c r="R468" i="30"/>
  <c r="M468" i="30"/>
  <c r="L468" i="30"/>
  <c r="K468" i="30"/>
  <c r="J468" i="30"/>
  <c r="I468" i="30"/>
  <c r="H468" i="30"/>
  <c r="G468" i="30"/>
  <c r="B468" i="30"/>
  <c r="T467" i="30"/>
  <c r="R467" i="30"/>
  <c r="M467" i="30"/>
  <c r="L467" i="30"/>
  <c r="K467" i="30"/>
  <c r="J467" i="30"/>
  <c r="I467" i="30"/>
  <c r="H467" i="30"/>
  <c r="G467" i="30"/>
  <c r="B467" i="30"/>
  <c r="T466" i="30"/>
  <c r="R466" i="30"/>
  <c r="M466" i="30"/>
  <c r="L466" i="30"/>
  <c r="K466" i="30"/>
  <c r="J466" i="30"/>
  <c r="I466" i="30"/>
  <c r="H466" i="30"/>
  <c r="G466" i="30"/>
  <c r="B466" i="30"/>
  <c r="T465" i="30"/>
  <c r="R465" i="30"/>
  <c r="M465" i="30"/>
  <c r="L465" i="30"/>
  <c r="K465" i="30"/>
  <c r="J465" i="30"/>
  <c r="I465" i="30"/>
  <c r="H465" i="30"/>
  <c r="G465" i="30"/>
  <c r="B465" i="30"/>
  <c r="T464" i="30"/>
  <c r="R464" i="30"/>
  <c r="M464" i="30"/>
  <c r="L464" i="30"/>
  <c r="K464" i="30"/>
  <c r="J464" i="30"/>
  <c r="I464" i="30"/>
  <c r="H464" i="30"/>
  <c r="G464" i="30"/>
  <c r="B464" i="30"/>
  <c r="T463" i="30"/>
  <c r="R463" i="30"/>
  <c r="M463" i="30"/>
  <c r="L463" i="30"/>
  <c r="K463" i="30"/>
  <c r="J463" i="30"/>
  <c r="I463" i="30"/>
  <c r="H463" i="30"/>
  <c r="G463" i="30"/>
  <c r="B463" i="30"/>
  <c r="T462" i="30"/>
  <c r="R462" i="30"/>
  <c r="M462" i="30"/>
  <c r="L462" i="30"/>
  <c r="K462" i="30"/>
  <c r="J462" i="30"/>
  <c r="I462" i="30"/>
  <c r="H462" i="30"/>
  <c r="G462" i="30"/>
  <c r="B462" i="30"/>
  <c r="T461" i="30"/>
  <c r="R461" i="30"/>
  <c r="M461" i="30"/>
  <c r="L461" i="30"/>
  <c r="K461" i="30"/>
  <c r="J461" i="30"/>
  <c r="I461" i="30"/>
  <c r="H461" i="30"/>
  <c r="G461" i="30"/>
  <c r="B461" i="30"/>
  <c r="T460" i="30"/>
  <c r="R460" i="30"/>
  <c r="M460" i="30"/>
  <c r="L460" i="30"/>
  <c r="K460" i="30"/>
  <c r="J460" i="30"/>
  <c r="I460" i="30"/>
  <c r="H460" i="30"/>
  <c r="G460" i="30"/>
  <c r="B460" i="30"/>
  <c r="T459" i="30"/>
  <c r="R459" i="30"/>
  <c r="M459" i="30"/>
  <c r="L459" i="30"/>
  <c r="K459" i="30"/>
  <c r="J459" i="30"/>
  <c r="I459" i="30"/>
  <c r="H459" i="30"/>
  <c r="G459" i="30"/>
  <c r="B459" i="30"/>
  <c r="T458" i="30"/>
  <c r="R458" i="30"/>
  <c r="M458" i="30"/>
  <c r="L458" i="30"/>
  <c r="K458" i="30"/>
  <c r="J458" i="30"/>
  <c r="I458" i="30"/>
  <c r="H458" i="30"/>
  <c r="G458" i="30"/>
  <c r="B458" i="30"/>
  <c r="T457" i="30"/>
  <c r="R457" i="30"/>
  <c r="M457" i="30"/>
  <c r="L457" i="30"/>
  <c r="K457" i="30"/>
  <c r="J457" i="30"/>
  <c r="I457" i="30"/>
  <c r="H457" i="30"/>
  <c r="G457" i="30"/>
  <c r="B457" i="30"/>
  <c r="T456" i="30"/>
  <c r="R456" i="30"/>
  <c r="M456" i="30"/>
  <c r="L456" i="30"/>
  <c r="K456" i="30"/>
  <c r="J456" i="30"/>
  <c r="I456" i="30"/>
  <c r="H456" i="30"/>
  <c r="G456" i="30"/>
  <c r="B456" i="30"/>
  <c r="T455" i="30"/>
  <c r="R455" i="30"/>
  <c r="M455" i="30"/>
  <c r="L455" i="30"/>
  <c r="K455" i="30"/>
  <c r="J455" i="30"/>
  <c r="I455" i="30"/>
  <c r="H455" i="30"/>
  <c r="G455" i="30"/>
  <c r="B455" i="30"/>
  <c r="T454" i="30"/>
  <c r="R454" i="30"/>
  <c r="M454" i="30"/>
  <c r="L454" i="30"/>
  <c r="K454" i="30"/>
  <c r="J454" i="30"/>
  <c r="I454" i="30"/>
  <c r="H454" i="30"/>
  <c r="G454" i="30"/>
  <c r="B454" i="30"/>
  <c r="T453" i="30"/>
  <c r="R453" i="30"/>
  <c r="M453" i="30"/>
  <c r="L453" i="30"/>
  <c r="K453" i="30"/>
  <c r="J453" i="30"/>
  <c r="I453" i="30"/>
  <c r="H453" i="30"/>
  <c r="G453" i="30"/>
  <c r="B453" i="30"/>
  <c r="T452" i="30"/>
  <c r="R452" i="30"/>
  <c r="M452" i="30"/>
  <c r="L452" i="30"/>
  <c r="K452" i="30"/>
  <c r="J452" i="30"/>
  <c r="I452" i="30"/>
  <c r="H452" i="30"/>
  <c r="G452" i="30"/>
  <c r="B452" i="30"/>
  <c r="T451" i="30"/>
  <c r="R451" i="30"/>
  <c r="M451" i="30"/>
  <c r="L451" i="30"/>
  <c r="K451" i="30"/>
  <c r="J451" i="30"/>
  <c r="I451" i="30"/>
  <c r="H451" i="30"/>
  <c r="G451" i="30"/>
  <c r="B451" i="30"/>
  <c r="T450" i="30"/>
  <c r="R450" i="30"/>
  <c r="M450" i="30"/>
  <c r="L450" i="30"/>
  <c r="K450" i="30"/>
  <c r="J450" i="30"/>
  <c r="I450" i="30"/>
  <c r="H450" i="30"/>
  <c r="G450" i="30"/>
  <c r="B450" i="30"/>
  <c r="T449" i="30"/>
  <c r="R449" i="30"/>
  <c r="M449" i="30"/>
  <c r="L449" i="30"/>
  <c r="K449" i="30"/>
  <c r="J449" i="30"/>
  <c r="I449" i="30"/>
  <c r="H449" i="30"/>
  <c r="G449" i="30"/>
  <c r="B449" i="30"/>
  <c r="T448" i="30"/>
  <c r="R448" i="30"/>
  <c r="M448" i="30"/>
  <c r="L448" i="30"/>
  <c r="K448" i="30"/>
  <c r="J448" i="30"/>
  <c r="I448" i="30"/>
  <c r="H448" i="30"/>
  <c r="G448" i="30"/>
  <c r="B448" i="30"/>
  <c r="T447" i="30"/>
  <c r="R447" i="30"/>
  <c r="M447" i="30"/>
  <c r="L447" i="30"/>
  <c r="K447" i="30"/>
  <c r="J447" i="30"/>
  <c r="I447" i="30"/>
  <c r="H447" i="30"/>
  <c r="G447" i="30"/>
  <c r="B447" i="30"/>
  <c r="T446" i="30"/>
  <c r="R446" i="30"/>
  <c r="M446" i="30"/>
  <c r="L446" i="30"/>
  <c r="K446" i="30"/>
  <c r="J446" i="30"/>
  <c r="I446" i="30"/>
  <c r="H446" i="30"/>
  <c r="G446" i="30"/>
  <c r="B446" i="30"/>
  <c r="T445" i="30"/>
  <c r="R445" i="30"/>
  <c r="M445" i="30"/>
  <c r="L445" i="30"/>
  <c r="K445" i="30"/>
  <c r="J445" i="30"/>
  <c r="I445" i="30"/>
  <c r="H445" i="30"/>
  <c r="G445" i="30"/>
  <c r="B445" i="30"/>
  <c r="T444" i="30"/>
  <c r="R444" i="30"/>
  <c r="M444" i="30"/>
  <c r="L444" i="30"/>
  <c r="K444" i="30"/>
  <c r="J444" i="30"/>
  <c r="I444" i="30"/>
  <c r="H444" i="30"/>
  <c r="G444" i="30"/>
  <c r="B444" i="30"/>
  <c r="T443" i="30"/>
  <c r="R443" i="30"/>
  <c r="M443" i="30"/>
  <c r="L443" i="30"/>
  <c r="K443" i="30"/>
  <c r="J443" i="30"/>
  <c r="I443" i="30"/>
  <c r="H443" i="30"/>
  <c r="G443" i="30"/>
  <c r="B443" i="30"/>
  <c r="T442" i="30"/>
  <c r="R442" i="30"/>
  <c r="M442" i="30"/>
  <c r="L442" i="30"/>
  <c r="K442" i="30"/>
  <c r="J442" i="30"/>
  <c r="I442" i="30"/>
  <c r="H442" i="30"/>
  <c r="G442" i="30"/>
  <c r="B442" i="30"/>
  <c r="T441" i="30"/>
  <c r="R441" i="30"/>
  <c r="M441" i="30"/>
  <c r="L441" i="30"/>
  <c r="K441" i="30"/>
  <c r="J441" i="30"/>
  <c r="I441" i="30"/>
  <c r="H441" i="30"/>
  <c r="G441" i="30"/>
  <c r="B441" i="30"/>
  <c r="T440" i="30"/>
  <c r="R440" i="30"/>
  <c r="M440" i="30"/>
  <c r="L440" i="30"/>
  <c r="K440" i="30"/>
  <c r="J440" i="30"/>
  <c r="I440" i="30"/>
  <c r="H440" i="30"/>
  <c r="G440" i="30"/>
  <c r="B440" i="30"/>
  <c r="T439" i="30"/>
  <c r="R439" i="30"/>
  <c r="M439" i="30"/>
  <c r="L439" i="30"/>
  <c r="K439" i="30"/>
  <c r="J439" i="30"/>
  <c r="I439" i="30"/>
  <c r="H439" i="30"/>
  <c r="G439" i="30"/>
  <c r="B439" i="30"/>
  <c r="T438" i="30"/>
  <c r="R438" i="30"/>
  <c r="M438" i="30"/>
  <c r="L438" i="30"/>
  <c r="K438" i="30"/>
  <c r="J438" i="30"/>
  <c r="I438" i="30"/>
  <c r="H438" i="30"/>
  <c r="G438" i="30"/>
  <c r="B438" i="30"/>
  <c r="T437" i="30"/>
  <c r="R437" i="30"/>
  <c r="M437" i="30"/>
  <c r="L437" i="30"/>
  <c r="K437" i="30"/>
  <c r="J437" i="30"/>
  <c r="I437" i="30"/>
  <c r="H437" i="30"/>
  <c r="G437" i="30"/>
  <c r="B437" i="30"/>
  <c r="T436" i="30"/>
  <c r="R436" i="30"/>
  <c r="M436" i="30"/>
  <c r="L436" i="30"/>
  <c r="K436" i="30"/>
  <c r="J436" i="30"/>
  <c r="I436" i="30"/>
  <c r="H436" i="30"/>
  <c r="G436" i="30"/>
  <c r="B436" i="30"/>
  <c r="T435" i="30"/>
  <c r="R435" i="30"/>
  <c r="M435" i="30"/>
  <c r="L435" i="30"/>
  <c r="K435" i="30"/>
  <c r="J435" i="30"/>
  <c r="I435" i="30"/>
  <c r="H435" i="30"/>
  <c r="G435" i="30"/>
  <c r="B435" i="30"/>
  <c r="T434" i="30"/>
  <c r="R434" i="30"/>
  <c r="M434" i="30"/>
  <c r="L434" i="30"/>
  <c r="K434" i="30"/>
  <c r="J434" i="30"/>
  <c r="I434" i="30"/>
  <c r="H434" i="30"/>
  <c r="G434" i="30"/>
  <c r="B434" i="30"/>
  <c r="T433" i="30"/>
  <c r="R433" i="30"/>
  <c r="M433" i="30"/>
  <c r="L433" i="30"/>
  <c r="K433" i="30"/>
  <c r="J433" i="30"/>
  <c r="I433" i="30"/>
  <c r="H433" i="30"/>
  <c r="G433" i="30"/>
  <c r="B433" i="30"/>
  <c r="T432" i="30"/>
  <c r="R432" i="30"/>
  <c r="M432" i="30"/>
  <c r="L432" i="30"/>
  <c r="K432" i="30"/>
  <c r="J432" i="30"/>
  <c r="I432" i="30"/>
  <c r="H432" i="30"/>
  <c r="G432" i="30"/>
  <c r="B432" i="30"/>
  <c r="T431" i="30"/>
  <c r="R431" i="30"/>
  <c r="M431" i="30"/>
  <c r="L431" i="30"/>
  <c r="K431" i="30"/>
  <c r="J431" i="30"/>
  <c r="I431" i="30"/>
  <c r="H431" i="30"/>
  <c r="G431" i="30"/>
  <c r="B431" i="30"/>
  <c r="T430" i="30"/>
  <c r="R430" i="30"/>
  <c r="M430" i="30"/>
  <c r="L430" i="30"/>
  <c r="K430" i="30"/>
  <c r="J430" i="30"/>
  <c r="I430" i="30"/>
  <c r="H430" i="30"/>
  <c r="G430" i="30"/>
  <c r="B430" i="30"/>
  <c r="T429" i="30"/>
  <c r="R429" i="30"/>
  <c r="M429" i="30"/>
  <c r="L429" i="30"/>
  <c r="K429" i="30"/>
  <c r="J429" i="30"/>
  <c r="I429" i="30"/>
  <c r="H429" i="30"/>
  <c r="G429" i="30"/>
  <c r="B429" i="30"/>
  <c r="T428" i="30"/>
  <c r="R428" i="30"/>
  <c r="M428" i="30"/>
  <c r="L428" i="30"/>
  <c r="K428" i="30"/>
  <c r="J428" i="30"/>
  <c r="I428" i="30"/>
  <c r="H428" i="30"/>
  <c r="G428" i="30"/>
  <c r="B428" i="30"/>
  <c r="T427" i="30"/>
  <c r="R427" i="30"/>
  <c r="M427" i="30"/>
  <c r="L427" i="30"/>
  <c r="K427" i="30"/>
  <c r="J427" i="30"/>
  <c r="I427" i="30"/>
  <c r="H427" i="30"/>
  <c r="G427" i="30"/>
  <c r="B427" i="30"/>
  <c r="T426" i="30"/>
  <c r="R426" i="30"/>
  <c r="M426" i="30"/>
  <c r="L426" i="30"/>
  <c r="K426" i="30"/>
  <c r="J426" i="30"/>
  <c r="I426" i="30"/>
  <c r="H426" i="30"/>
  <c r="G426" i="30"/>
  <c r="B426" i="30"/>
  <c r="T425" i="30"/>
  <c r="R425" i="30"/>
  <c r="M425" i="30"/>
  <c r="L425" i="30"/>
  <c r="K425" i="30"/>
  <c r="J425" i="30"/>
  <c r="I425" i="30"/>
  <c r="H425" i="30"/>
  <c r="G425" i="30"/>
  <c r="B425" i="30"/>
  <c r="T424" i="30"/>
  <c r="R424" i="30"/>
  <c r="M424" i="30"/>
  <c r="L424" i="30"/>
  <c r="K424" i="30"/>
  <c r="J424" i="30"/>
  <c r="I424" i="30"/>
  <c r="H424" i="30"/>
  <c r="G424" i="30"/>
  <c r="B424" i="30"/>
  <c r="T423" i="30"/>
  <c r="R423" i="30"/>
  <c r="M423" i="30"/>
  <c r="L423" i="30"/>
  <c r="K423" i="30"/>
  <c r="J423" i="30"/>
  <c r="I423" i="30"/>
  <c r="H423" i="30"/>
  <c r="G423" i="30"/>
  <c r="B423" i="30"/>
  <c r="T422" i="30"/>
  <c r="R422" i="30"/>
  <c r="M422" i="30"/>
  <c r="L422" i="30"/>
  <c r="K422" i="30"/>
  <c r="J422" i="30"/>
  <c r="I422" i="30"/>
  <c r="H422" i="30"/>
  <c r="G422" i="30"/>
  <c r="B422" i="30"/>
  <c r="T421" i="30"/>
  <c r="R421" i="30"/>
  <c r="M421" i="30"/>
  <c r="L421" i="30"/>
  <c r="K421" i="30"/>
  <c r="J421" i="30"/>
  <c r="I421" i="30"/>
  <c r="H421" i="30"/>
  <c r="G421" i="30"/>
  <c r="B421" i="30"/>
  <c r="T420" i="30"/>
  <c r="R420" i="30"/>
  <c r="M420" i="30"/>
  <c r="L420" i="30"/>
  <c r="K420" i="30"/>
  <c r="J420" i="30"/>
  <c r="I420" i="30"/>
  <c r="H420" i="30"/>
  <c r="G420" i="30"/>
  <c r="B420" i="30"/>
  <c r="T419" i="30"/>
  <c r="R419" i="30"/>
  <c r="M419" i="30"/>
  <c r="L419" i="30"/>
  <c r="K419" i="30"/>
  <c r="J419" i="30"/>
  <c r="I419" i="30"/>
  <c r="H419" i="30"/>
  <c r="G419" i="30"/>
  <c r="B419" i="30"/>
  <c r="T418" i="30"/>
  <c r="R418" i="30"/>
  <c r="M418" i="30"/>
  <c r="L418" i="30"/>
  <c r="K418" i="30"/>
  <c r="J418" i="30"/>
  <c r="I418" i="30"/>
  <c r="H418" i="30"/>
  <c r="G418" i="30"/>
  <c r="B418" i="30"/>
  <c r="T417" i="30"/>
  <c r="R417" i="30"/>
  <c r="M417" i="30"/>
  <c r="L417" i="30"/>
  <c r="K417" i="30"/>
  <c r="J417" i="30"/>
  <c r="I417" i="30"/>
  <c r="H417" i="30"/>
  <c r="G417" i="30"/>
  <c r="B417" i="30"/>
  <c r="T416" i="30"/>
  <c r="R416" i="30"/>
  <c r="M416" i="30"/>
  <c r="L416" i="30"/>
  <c r="K416" i="30"/>
  <c r="J416" i="30"/>
  <c r="I416" i="30"/>
  <c r="H416" i="30"/>
  <c r="G416" i="30"/>
  <c r="B416" i="30"/>
  <c r="T415" i="30"/>
  <c r="R415" i="30"/>
  <c r="M415" i="30"/>
  <c r="L415" i="30"/>
  <c r="K415" i="30"/>
  <c r="J415" i="30"/>
  <c r="I415" i="30"/>
  <c r="H415" i="30"/>
  <c r="G415" i="30"/>
  <c r="B415" i="30"/>
  <c r="T414" i="30"/>
  <c r="R414" i="30"/>
  <c r="M414" i="30"/>
  <c r="L414" i="30"/>
  <c r="K414" i="30"/>
  <c r="J414" i="30"/>
  <c r="I414" i="30"/>
  <c r="H414" i="30"/>
  <c r="G414" i="30"/>
  <c r="B414" i="30"/>
  <c r="T413" i="30"/>
  <c r="R413" i="30"/>
  <c r="M413" i="30"/>
  <c r="L413" i="30"/>
  <c r="K413" i="30"/>
  <c r="J413" i="30"/>
  <c r="I413" i="30"/>
  <c r="H413" i="30"/>
  <c r="G413" i="30"/>
  <c r="B413" i="30"/>
  <c r="T412" i="30"/>
  <c r="R412" i="30"/>
  <c r="M412" i="30"/>
  <c r="L412" i="30"/>
  <c r="K412" i="30"/>
  <c r="J412" i="30"/>
  <c r="I412" i="30"/>
  <c r="H412" i="30"/>
  <c r="G412" i="30"/>
  <c r="B412" i="30"/>
  <c r="T411" i="30"/>
  <c r="R411" i="30"/>
  <c r="M411" i="30"/>
  <c r="L411" i="30"/>
  <c r="K411" i="30"/>
  <c r="J411" i="30"/>
  <c r="I411" i="30"/>
  <c r="H411" i="30"/>
  <c r="G411" i="30"/>
  <c r="B411" i="30"/>
  <c r="T410" i="30"/>
  <c r="R410" i="30"/>
  <c r="M410" i="30"/>
  <c r="L410" i="30"/>
  <c r="K410" i="30"/>
  <c r="J410" i="30"/>
  <c r="I410" i="30"/>
  <c r="H410" i="30"/>
  <c r="G410" i="30"/>
  <c r="B410" i="30"/>
  <c r="T409" i="30"/>
  <c r="R409" i="30"/>
  <c r="M409" i="30"/>
  <c r="L409" i="30"/>
  <c r="K409" i="30"/>
  <c r="J409" i="30"/>
  <c r="I409" i="30"/>
  <c r="H409" i="30"/>
  <c r="G409" i="30"/>
  <c r="B409" i="30"/>
  <c r="T408" i="30"/>
  <c r="R408" i="30"/>
  <c r="M408" i="30"/>
  <c r="L408" i="30"/>
  <c r="K408" i="30"/>
  <c r="J408" i="30"/>
  <c r="I408" i="30"/>
  <c r="H408" i="30"/>
  <c r="G408" i="30"/>
  <c r="B408" i="30"/>
  <c r="T407" i="30"/>
  <c r="R407" i="30"/>
  <c r="M407" i="30"/>
  <c r="L407" i="30"/>
  <c r="K407" i="30"/>
  <c r="J407" i="30"/>
  <c r="I407" i="30"/>
  <c r="H407" i="30"/>
  <c r="G407" i="30"/>
  <c r="B407" i="30"/>
  <c r="T406" i="30"/>
  <c r="R406" i="30"/>
  <c r="M406" i="30"/>
  <c r="L406" i="30"/>
  <c r="K406" i="30"/>
  <c r="J406" i="30"/>
  <c r="I406" i="30"/>
  <c r="H406" i="30"/>
  <c r="G406" i="30"/>
  <c r="B406" i="30"/>
  <c r="T405" i="30"/>
  <c r="R405" i="30"/>
  <c r="M405" i="30"/>
  <c r="L405" i="30"/>
  <c r="K405" i="30"/>
  <c r="J405" i="30"/>
  <c r="I405" i="30"/>
  <c r="H405" i="30"/>
  <c r="G405" i="30"/>
  <c r="B405" i="30"/>
  <c r="T404" i="30"/>
  <c r="R404" i="30"/>
  <c r="M404" i="30"/>
  <c r="L404" i="30"/>
  <c r="K404" i="30"/>
  <c r="J404" i="30"/>
  <c r="I404" i="30"/>
  <c r="H404" i="30"/>
  <c r="G404" i="30"/>
  <c r="B404" i="30"/>
  <c r="T403" i="30"/>
  <c r="R403" i="30"/>
  <c r="M403" i="30"/>
  <c r="L403" i="30"/>
  <c r="K403" i="30"/>
  <c r="J403" i="30"/>
  <c r="I403" i="30"/>
  <c r="H403" i="30"/>
  <c r="G403" i="30"/>
  <c r="B403" i="30"/>
  <c r="T402" i="30"/>
  <c r="R402" i="30"/>
  <c r="M402" i="30"/>
  <c r="L402" i="30"/>
  <c r="K402" i="30"/>
  <c r="J402" i="30"/>
  <c r="I402" i="30"/>
  <c r="H402" i="30"/>
  <c r="G402" i="30"/>
  <c r="B402" i="30"/>
  <c r="T401" i="30"/>
  <c r="R401" i="30"/>
  <c r="M401" i="30"/>
  <c r="L401" i="30"/>
  <c r="K401" i="30"/>
  <c r="J401" i="30"/>
  <c r="I401" i="30"/>
  <c r="H401" i="30"/>
  <c r="G401" i="30"/>
  <c r="B401" i="30"/>
  <c r="T400" i="30"/>
  <c r="R400" i="30"/>
  <c r="M400" i="30"/>
  <c r="L400" i="30"/>
  <c r="K400" i="30"/>
  <c r="J400" i="30"/>
  <c r="I400" i="30"/>
  <c r="H400" i="30"/>
  <c r="G400" i="30"/>
  <c r="B400" i="30"/>
  <c r="T399" i="30"/>
  <c r="R399" i="30"/>
  <c r="M399" i="30"/>
  <c r="L399" i="30"/>
  <c r="K399" i="30"/>
  <c r="J399" i="30"/>
  <c r="I399" i="30"/>
  <c r="H399" i="30"/>
  <c r="G399" i="30"/>
  <c r="B399" i="30"/>
  <c r="T398" i="30"/>
  <c r="R398" i="30"/>
  <c r="M398" i="30"/>
  <c r="L398" i="30"/>
  <c r="K398" i="30"/>
  <c r="J398" i="30"/>
  <c r="I398" i="30"/>
  <c r="H398" i="30"/>
  <c r="G398" i="30"/>
  <c r="B398" i="30"/>
  <c r="T397" i="30"/>
  <c r="R397" i="30"/>
  <c r="M397" i="30"/>
  <c r="L397" i="30"/>
  <c r="K397" i="30"/>
  <c r="J397" i="30"/>
  <c r="I397" i="30"/>
  <c r="H397" i="30"/>
  <c r="G397" i="30"/>
  <c r="B397" i="30"/>
  <c r="T396" i="30"/>
  <c r="R396" i="30"/>
  <c r="M396" i="30"/>
  <c r="L396" i="30"/>
  <c r="K396" i="30"/>
  <c r="J396" i="30"/>
  <c r="I396" i="30"/>
  <c r="H396" i="30"/>
  <c r="G396" i="30"/>
  <c r="B396" i="30"/>
  <c r="T395" i="30"/>
  <c r="R395" i="30"/>
  <c r="M395" i="30"/>
  <c r="L395" i="30"/>
  <c r="K395" i="30"/>
  <c r="J395" i="30"/>
  <c r="I395" i="30"/>
  <c r="H395" i="30"/>
  <c r="G395" i="30"/>
  <c r="B395" i="30"/>
  <c r="T394" i="30"/>
  <c r="R394" i="30"/>
  <c r="M394" i="30"/>
  <c r="L394" i="30"/>
  <c r="K394" i="30"/>
  <c r="J394" i="30"/>
  <c r="I394" i="30"/>
  <c r="H394" i="30"/>
  <c r="G394" i="30"/>
  <c r="B394" i="30"/>
  <c r="T393" i="30"/>
  <c r="R393" i="30"/>
  <c r="M393" i="30"/>
  <c r="L393" i="30"/>
  <c r="K393" i="30"/>
  <c r="J393" i="30"/>
  <c r="I393" i="30"/>
  <c r="H393" i="30"/>
  <c r="G393" i="30"/>
  <c r="B393" i="30"/>
  <c r="T392" i="30"/>
  <c r="R392" i="30"/>
  <c r="M392" i="30"/>
  <c r="L392" i="30"/>
  <c r="K392" i="30"/>
  <c r="J392" i="30"/>
  <c r="I392" i="30"/>
  <c r="H392" i="30"/>
  <c r="G392" i="30"/>
  <c r="B392" i="30"/>
  <c r="T391" i="30"/>
  <c r="R391" i="30"/>
  <c r="M391" i="30"/>
  <c r="L391" i="30"/>
  <c r="K391" i="30"/>
  <c r="J391" i="30"/>
  <c r="I391" i="30"/>
  <c r="H391" i="30"/>
  <c r="G391" i="30"/>
  <c r="B391" i="30"/>
  <c r="T390" i="30"/>
  <c r="R390" i="30"/>
  <c r="M390" i="30"/>
  <c r="L390" i="30"/>
  <c r="K390" i="30"/>
  <c r="J390" i="30"/>
  <c r="I390" i="30"/>
  <c r="H390" i="30"/>
  <c r="G390" i="30"/>
  <c r="B390" i="30"/>
  <c r="T389" i="30"/>
  <c r="R389" i="30"/>
  <c r="M389" i="30"/>
  <c r="L389" i="30"/>
  <c r="K389" i="30"/>
  <c r="J389" i="30"/>
  <c r="I389" i="30"/>
  <c r="H389" i="30"/>
  <c r="G389" i="30"/>
  <c r="B389" i="30"/>
  <c r="T388" i="30"/>
  <c r="R388" i="30"/>
  <c r="M388" i="30"/>
  <c r="L388" i="30"/>
  <c r="K388" i="30"/>
  <c r="J388" i="30"/>
  <c r="I388" i="30"/>
  <c r="H388" i="30"/>
  <c r="G388" i="30"/>
  <c r="B388" i="30"/>
  <c r="T387" i="30"/>
  <c r="R387" i="30"/>
  <c r="M387" i="30"/>
  <c r="L387" i="30"/>
  <c r="K387" i="30"/>
  <c r="J387" i="30"/>
  <c r="I387" i="30"/>
  <c r="H387" i="30"/>
  <c r="G387" i="30"/>
  <c r="B387" i="30"/>
  <c r="T386" i="30"/>
  <c r="R386" i="30"/>
  <c r="M386" i="30"/>
  <c r="L386" i="30"/>
  <c r="K386" i="30"/>
  <c r="J386" i="30"/>
  <c r="I386" i="30"/>
  <c r="H386" i="30"/>
  <c r="G386" i="30"/>
  <c r="B386" i="30"/>
  <c r="T385" i="30"/>
  <c r="R385" i="30"/>
  <c r="M385" i="30"/>
  <c r="L385" i="30"/>
  <c r="K385" i="30"/>
  <c r="J385" i="30"/>
  <c r="I385" i="30"/>
  <c r="H385" i="30"/>
  <c r="G385" i="30"/>
  <c r="B385" i="30"/>
  <c r="T384" i="30"/>
  <c r="R384" i="30"/>
  <c r="M384" i="30"/>
  <c r="L384" i="30"/>
  <c r="K384" i="30"/>
  <c r="J384" i="30"/>
  <c r="I384" i="30"/>
  <c r="H384" i="30"/>
  <c r="G384" i="30"/>
  <c r="B384" i="30"/>
  <c r="T383" i="30"/>
  <c r="R383" i="30"/>
  <c r="M383" i="30"/>
  <c r="L383" i="30"/>
  <c r="K383" i="30"/>
  <c r="J383" i="30"/>
  <c r="I383" i="30"/>
  <c r="H383" i="30"/>
  <c r="G383" i="30"/>
  <c r="B383" i="30"/>
  <c r="T382" i="30"/>
  <c r="R382" i="30"/>
  <c r="M382" i="30"/>
  <c r="L382" i="30"/>
  <c r="K382" i="30"/>
  <c r="J382" i="30"/>
  <c r="I382" i="30"/>
  <c r="H382" i="30"/>
  <c r="G382" i="30"/>
  <c r="B382" i="30"/>
  <c r="T381" i="30"/>
  <c r="R381" i="30"/>
  <c r="M381" i="30"/>
  <c r="L381" i="30"/>
  <c r="K381" i="30"/>
  <c r="J381" i="30"/>
  <c r="I381" i="30"/>
  <c r="H381" i="30"/>
  <c r="G381" i="30"/>
  <c r="B381" i="30"/>
  <c r="T380" i="30"/>
  <c r="R380" i="30"/>
  <c r="M380" i="30"/>
  <c r="L380" i="30"/>
  <c r="K380" i="30"/>
  <c r="J380" i="30"/>
  <c r="I380" i="30"/>
  <c r="H380" i="30"/>
  <c r="G380" i="30"/>
  <c r="B380" i="30"/>
  <c r="T379" i="30"/>
  <c r="R379" i="30"/>
  <c r="M379" i="30"/>
  <c r="L379" i="30"/>
  <c r="K379" i="30"/>
  <c r="J379" i="30"/>
  <c r="I379" i="30"/>
  <c r="H379" i="30"/>
  <c r="G379" i="30"/>
  <c r="B379" i="30"/>
  <c r="T378" i="30"/>
  <c r="R378" i="30"/>
  <c r="M378" i="30"/>
  <c r="L378" i="30"/>
  <c r="K378" i="30"/>
  <c r="J378" i="30"/>
  <c r="I378" i="30"/>
  <c r="H378" i="30"/>
  <c r="G378" i="30"/>
  <c r="B378" i="30"/>
  <c r="T377" i="30"/>
  <c r="R377" i="30"/>
  <c r="M377" i="30"/>
  <c r="L377" i="30"/>
  <c r="K377" i="30"/>
  <c r="J377" i="30"/>
  <c r="I377" i="30"/>
  <c r="H377" i="30"/>
  <c r="G377" i="30"/>
  <c r="B377" i="30"/>
  <c r="T376" i="30"/>
  <c r="R376" i="30"/>
  <c r="M376" i="30"/>
  <c r="L376" i="30"/>
  <c r="K376" i="30"/>
  <c r="J376" i="30"/>
  <c r="I376" i="30"/>
  <c r="H376" i="30"/>
  <c r="G376" i="30"/>
  <c r="B376" i="30"/>
  <c r="T375" i="30"/>
  <c r="R375" i="30"/>
  <c r="M375" i="30"/>
  <c r="L375" i="30"/>
  <c r="K375" i="30"/>
  <c r="J375" i="30"/>
  <c r="I375" i="30"/>
  <c r="H375" i="30"/>
  <c r="G375" i="30"/>
  <c r="B375" i="30"/>
  <c r="T374" i="30"/>
  <c r="R374" i="30"/>
  <c r="M374" i="30"/>
  <c r="L374" i="30"/>
  <c r="K374" i="30"/>
  <c r="J374" i="30"/>
  <c r="I374" i="30"/>
  <c r="H374" i="30"/>
  <c r="G374" i="30"/>
  <c r="B374" i="30"/>
  <c r="T373" i="30"/>
  <c r="R373" i="30"/>
  <c r="M373" i="30"/>
  <c r="L373" i="30"/>
  <c r="K373" i="30"/>
  <c r="J373" i="30"/>
  <c r="I373" i="30"/>
  <c r="H373" i="30"/>
  <c r="G373" i="30"/>
  <c r="B373" i="30"/>
  <c r="T372" i="30"/>
  <c r="R372" i="30"/>
  <c r="M372" i="30"/>
  <c r="L372" i="30"/>
  <c r="K372" i="30"/>
  <c r="J372" i="30"/>
  <c r="I372" i="30"/>
  <c r="H372" i="30"/>
  <c r="G372" i="30"/>
  <c r="B372" i="30"/>
  <c r="T371" i="30"/>
  <c r="R371" i="30"/>
  <c r="M371" i="30"/>
  <c r="L371" i="30"/>
  <c r="K371" i="30"/>
  <c r="J371" i="30"/>
  <c r="I371" i="30"/>
  <c r="H371" i="30"/>
  <c r="G371" i="30"/>
  <c r="B371" i="30"/>
  <c r="T370" i="30"/>
  <c r="R370" i="30"/>
  <c r="M370" i="30"/>
  <c r="L370" i="30"/>
  <c r="K370" i="30"/>
  <c r="J370" i="30"/>
  <c r="I370" i="30"/>
  <c r="H370" i="30"/>
  <c r="G370" i="30"/>
  <c r="B370" i="30"/>
  <c r="T369" i="30"/>
  <c r="R369" i="30"/>
  <c r="M369" i="30"/>
  <c r="L369" i="30"/>
  <c r="K369" i="30"/>
  <c r="J369" i="30"/>
  <c r="I369" i="30"/>
  <c r="H369" i="30"/>
  <c r="G369" i="30"/>
  <c r="B369" i="30"/>
  <c r="T368" i="30"/>
  <c r="R368" i="30"/>
  <c r="M368" i="30"/>
  <c r="L368" i="30"/>
  <c r="K368" i="30"/>
  <c r="J368" i="30"/>
  <c r="I368" i="30"/>
  <c r="H368" i="30"/>
  <c r="G368" i="30"/>
  <c r="B368" i="30"/>
  <c r="T367" i="30"/>
  <c r="R367" i="30"/>
  <c r="M367" i="30"/>
  <c r="L367" i="30"/>
  <c r="K367" i="30"/>
  <c r="J367" i="30"/>
  <c r="I367" i="30"/>
  <c r="H367" i="30"/>
  <c r="G367" i="30"/>
  <c r="B367" i="30"/>
  <c r="T366" i="30"/>
  <c r="R366" i="30"/>
  <c r="M366" i="30"/>
  <c r="L366" i="30"/>
  <c r="K366" i="30"/>
  <c r="J366" i="30"/>
  <c r="I366" i="30"/>
  <c r="H366" i="30"/>
  <c r="G366" i="30"/>
  <c r="B366" i="30"/>
  <c r="T365" i="30"/>
  <c r="R365" i="30"/>
  <c r="M365" i="30"/>
  <c r="L365" i="30"/>
  <c r="K365" i="30"/>
  <c r="J365" i="30"/>
  <c r="I365" i="30"/>
  <c r="H365" i="30"/>
  <c r="G365" i="30"/>
  <c r="B365" i="30"/>
  <c r="T364" i="30"/>
  <c r="R364" i="30"/>
  <c r="M364" i="30"/>
  <c r="L364" i="30"/>
  <c r="K364" i="30"/>
  <c r="J364" i="30"/>
  <c r="I364" i="30"/>
  <c r="H364" i="30"/>
  <c r="G364" i="30"/>
  <c r="B364" i="30"/>
  <c r="T363" i="30"/>
  <c r="R363" i="30"/>
  <c r="M363" i="30"/>
  <c r="L363" i="30"/>
  <c r="K363" i="30"/>
  <c r="J363" i="30"/>
  <c r="I363" i="30"/>
  <c r="H363" i="30"/>
  <c r="G363" i="30"/>
  <c r="B363" i="30"/>
  <c r="T362" i="30"/>
  <c r="R362" i="30"/>
  <c r="M362" i="30"/>
  <c r="L362" i="30"/>
  <c r="K362" i="30"/>
  <c r="J362" i="30"/>
  <c r="I362" i="30"/>
  <c r="H362" i="30"/>
  <c r="G362" i="30"/>
  <c r="B362" i="30"/>
  <c r="T361" i="30"/>
  <c r="R361" i="30"/>
  <c r="M361" i="30"/>
  <c r="L361" i="30"/>
  <c r="K361" i="30"/>
  <c r="J361" i="30"/>
  <c r="I361" i="30"/>
  <c r="H361" i="30"/>
  <c r="G361" i="30"/>
  <c r="B361" i="30"/>
  <c r="T360" i="30"/>
  <c r="R360" i="30"/>
  <c r="M360" i="30"/>
  <c r="L360" i="30"/>
  <c r="K360" i="30"/>
  <c r="J360" i="30"/>
  <c r="I360" i="30"/>
  <c r="H360" i="30"/>
  <c r="G360" i="30"/>
  <c r="B360" i="30"/>
  <c r="T359" i="30"/>
  <c r="R359" i="30"/>
  <c r="M359" i="30"/>
  <c r="L359" i="30"/>
  <c r="K359" i="30"/>
  <c r="J359" i="30"/>
  <c r="I359" i="30"/>
  <c r="H359" i="30"/>
  <c r="G359" i="30"/>
  <c r="B359" i="30"/>
  <c r="T358" i="30"/>
  <c r="R358" i="30"/>
  <c r="M358" i="30"/>
  <c r="L358" i="30"/>
  <c r="K358" i="30"/>
  <c r="J358" i="30"/>
  <c r="I358" i="30"/>
  <c r="H358" i="30"/>
  <c r="G358" i="30"/>
  <c r="B358" i="30"/>
  <c r="T357" i="30"/>
  <c r="R357" i="30"/>
  <c r="M357" i="30"/>
  <c r="L357" i="30"/>
  <c r="K357" i="30"/>
  <c r="J357" i="30"/>
  <c r="I357" i="30"/>
  <c r="H357" i="30"/>
  <c r="G357" i="30"/>
  <c r="B357" i="30"/>
  <c r="T356" i="30"/>
  <c r="R356" i="30"/>
  <c r="M356" i="30"/>
  <c r="L356" i="30"/>
  <c r="K356" i="30"/>
  <c r="J356" i="30"/>
  <c r="I356" i="30"/>
  <c r="H356" i="30"/>
  <c r="G356" i="30"/>
  <c r="B356" i="30"/>
  <c r="T355" i="30"/>
  <c r="R355" i="30"/>
  <c r="M355" i="30"/>
  <c r="L355" i="30"/>
  <c r="K355" i="30"/>
  <c r="J355" i="30"/>
  <c r="I355" i="30"/>
  <c r="H355" i="30"/>
  <c r="G355" i="30"/>
  <c r="B355" i="30"/>
  <c r="T354" i="30"/>
  <c r="R354" i="30"/>
  <c r="M354" i="30"/>
  <c r="L354" i="30"/>
  <c r="K354" i="30"/>
  <c r="J354" i="30"/>
  <c r="I354" i="30"/>
  <c r="H354" i="30"/>
  <c r="G354" i="30"/>
  <c r="B354" i="30"/>
  <c r="T353" i="30"/>
  <c r="R353" i="30"/>
  <c r="M353" i="30"/>
  <c r="L353" i="30"/>
  <c r="K353" i="30"/>
  <c r="J353" i="30"/>
  <c r="I353" i="30"/>
  <c r="H353" i="30"/>
  <c r="G353" i="30"/>
  <c r="B353" i="30"/>
  <c r="T352" i="30"/>
  <c r="R352" i="30"/>
  <c r="M352" i="30"/>
  <c r="L352" i="30"/>
  <c r="K352" i="30"/>
  <c r="J352" i="30"/>
  <c r="I352" i="30"/>
  <c r="H352" i="30"/>
  <c r="G352" i="30"/>
  <c r="B352" i="30"/>
  <c r="T351" i="30"/>
  <c r="R351" i="30"/>
  <c r="M351" i="30"/>
  <c r="L351" i="30"/>
  <c r="K351" i="30"/>
  <c r="J351" i="30"/>
  <c r="I351" i="30"/>
  <c r="H351" i="30"/>
  <c r="G351" i="30"/>
  <c r="B351" i="30"/>
  <c r="T350" i="30"/>
  <c r="R350" i="30"/>
  <c r="M350" i="30"/>
  <c r="L350" i="30"/>
  <c r="K350" i="30"/>
  <c r="J350" i="30"/>
  <c r="I350" i="30"/>
  <c r="H350" i="30"/>
  <c r="G350" i="30"/>
  <c r="B350" i="30"/>
  <c r="T349" i="30"/>
  <c r="R349" i="30"/>
  <c r="M349" i="30"/>
  <c r="L349" i="30"/>
  <c r="K349" i="30"/>
  <c r="J349" i="30"/>
  <c r="I349" i="30"/>
  <c r="H349" i="30"/>
  <c r="G349" i="30"/>
  <c r="B349" i="30"/>
  <c r="T348" i="30"/>
  <c r="R348" i="30"/>
  <c r="M348" i="30"/>
  <c r="L348" i="30"/>
  <c r="K348" i="30"/>
  <c r="J348" i="30"/>
  <c r="I348" i="30"/>
  <c r="H348" i="30"/>
  <c r="G348" i="30"/>
  <c r="B348" i="30"/>
  <c r="T347" i="30"/>
  <c r="R347" i="30"/>
  <c r="M347" i="30"/>
  <c r="L347" i="30"/>
  <c r="K347" i="30"/>
  <c r="J347" i="30"/>
  <c r="I347" i="30"/>
  <c r="H347" i="30"/>
  <c r="G347" i="30"/>
  <c r="B347" i="30"/>
  <c r="T346" i="30"/>
  <c r="R346" i="30"/>
  <c r="M346" i="30"/>
  <c r="L346" i="30"/>
  <c r="K346" i="30"/>
  <c r="J346" i="30"/>
  <c r="I346" i="30"/>
  <c r="H346" i="30"/>
  <c r="G346" i="30"/>
  <c r="B346" i="30"/>
  <c r="T345" i="30"/>
  <c r="R345" i="30"/>
  <c r="M345" i="30"/>
  <c r="L345" i="30"/>
  <c r="K345" i="30"/>
  <c r="J345" i="30"/>
  <c r="I345" i="30"/>
  <c r="H345" i="30"/>
  <c r="G345" i="30"/>
  <c r="B345" i="30"/>
  <c r="T344" i="30"/>
  <c r="R344" i="30"/>
  <c r="M344" i="30"/>
  <c r="L344" i="30"/>
  <c r="K344" i="30"/>
  <c r="J344" i="30"/>
  <c r="I344" i="30"/>
  <c r="H344" i="30"/>
  <c r="G344" i="30"/>
  <c r="B344" i="30"/>
  <c r="T343" i="30"/>
  <c r="R343" i="30"/>
  <c r="M343" i="30"/>
  <c r="L343" i="30"/>
  <c r="K343" i="30"/>
  <c r="J343" i="30"/>
  <c r="I343" i="30"/>
  <c r="H343" i="30"/>
  <c r="G343" i="30"/>
  <c r="B343" i="30"/>
  <c r="T342" i="30"/>
  <c r="R342" i="30"/>
  <c r="M342" i="30"/>
  <c r="L342" i="30"/>
  <c r="K342" i="30"/>
  <c r="J342" i="30"/>
  <c r="I342" i="30"/>
  <c r="H342" i="30"/>
  <c r="G342" i="30"/>
  <c r="B342" i="30"/>
  <c r="T341" i="30"/>
  <c r="R341" i="30"/>
  <c r="M341" i="30"/>
  <c r="L341" i="30"/>
  <c r="K341" i="30"/>
  <c r="J341" i="30"/>
  <c r="I341" i="30"/>
  <c r="H341" i="30"/>
  <c r="G341" i="30"/>
  <c r="B341" i="30"/>
  <c r="T340" i="30"/>
  <c r="R340" i="30"/>
  <c r="M340" i="30"/>
  <c r="L340" i="30"/>
  <c r="K340" i="30"/>
  <c r="J340" i="30"/>
  <c r="I340" i="30"/>
  <c r="H340" i="30"/>
  <c r="G340" i="30"/>
  <c r="B340" i="30"/>
  <c r="T339" i="30"/>
  <c r="R339" i="30"/>
  <c r="M339" i="30"/>
  <c r="L339" i="30"/>
  <c r="K339" i="30"/>
  <c r="J339" i="30"/>
  <c r="I339" i="30"/>
  <c r="H339" i="30"/>
  <c r="G339" i="30"/>
  <c r="B339" i="30"/>
  <c r="T338" i="30"/>
  <c r="R338" i="30"/>
  <c r="M338" i="30"/>
  <c r="L338" i="30"/>
  <c r="K338" i="30"/>
  <c r="J338" i="30"/>
  <c r="I338" i="30"/>
  <c r="H338" i="30"/>
  <c r="G338" i="30"/>
  <c r="B338" i="30"/>
  <c r="T337" i="30"/>
  <c r="R337" i="30"/>
  <c r="M337" i="30"/>
  <c r="L337" i="30"/>
  <c r="K337" i="30"/>
  <c r="J337" i="30"/>
  <c r="I337" i="30"/>
  <c r="H337" i="30"/>
  <c r="G337" i="30"/>
  <c r="B337" i="30"/>
  <c r="T336" i="30"/>
  <c r="R336" i="30"/>
  <c r="M336" i="30"/>
  <c r="L336" i="30"/>
  <c r="K336" i="30"/>
  <c r="J336" i="30"/>
  <c r="I336" i="30"/>
  <c r="H336" i="30"/>
  <c r="G336" i="30"/>
  <c r="B336" i="30"/>
  <c r="T335" i="30"/>
  <c r="R335" i="30"/>
  <c r="M335" i="30"/>
  <c r="L335" i="30"/>
  <c r="K335" i="30"/>
  <c r="J335" i="30"/>
  <c r="I335" i="30"/>
  <c r="H335" i="30"/>
  <c r="G335" i="30"/>
  <c r="B335" i="30"/>
  <c r="T334" i="30"/>
  <c r="R334" i="30"/>
  <c r="M334" i="30"/>
  <c r="L334" i="30"/>
  <c r="K334" i="30"/>
  <c r="J334" i="30"/>
  <c r="I334" i="30"/>
  <c r="H334" i="30"/>
  <c r="G334" i="30"/>
  <c r="B334" i="30"/>
  <c r="T333" i="30"/>
  <c r="R333" i="30"/>
  <c r="M333" i="30"/>
  <c r="L333" i="30"/>
  <c r="K333" i="30"/>
  <c r="J333" i="30"/>
  <c r="I333" i="30"/>
  <c r="H333" i="30"/>
  <c r="G333" i="30"/>
  <c r="B333" i="30"/>
  <c r="T332" i="30"/>
  <c r="R332" i="30"/>
  <c r="M332" i="30"/>
  <c r="L332" i="30"/>
  <c r="K332" i="30"/>
  <c r="J332" i="30"/>
  <c r="I332" i="30"/>
  <c r="H332" i="30"/>
  <c r="G332" i="30"/>
  <c r="B332" i="30"/>
  <c r="T331" i="30"/>
  <c r="R331" i="30"/>
  <c r="M331" i="30"/>
  <c r="L331" i="30"/>
  <c r="K331" i="30"/>
  <c r="J331" i="30"/>
  <c r="I331" i="30"/>
  <c r="H331" i="30"/>
  <c r="G331" i="30"/>
  <c r="B331" i="30"/>
  <c r="T330" i="30"/>
  <c r="R330" i="30"/>
  <c r="M330" i="30"/>
  <c r="L330" i="30"/>
  <c r="K330" i="30"/>
  <c r="J330" i="30"/>
  <c r="I330" i="30"/>
  <c r="H330" i="30"/>
  <c r="G330" i="30"/>
  <c r="B330" i="30"/>
  <c r="T329" i="30"/>
  <c r="R329" i="30"/>
  <c r="M329" i="30"/>
  <c r="L329" i="30"/>
  <c r="K329" i="30"/>
  <c r="J329" i="30"/>
  <c r="I329" i="30"/>
  <c r="H329" i="30"/>
  <c r="G329" i="30"/>
  <c r="B329" i="30"/>
  <c r="T328" i="30"/>
  <c r="R328" i="30"/>
  <c r="M328" i="30"/>
  <c r="L328" i="30"/>
  <c r="K328" i="30"/>
  <c r="J328" i="30"/>
  <c r="I328" i="30"/>
  <c r="H328" i="30"/>
  <c r="G328" i="30"/>
  <c r="B328" i="30"/>
  <c r="T327" i="30"/>
  <c r="R327" i="30"/>
  <c r="M327" i="30"/>
  <c r="L327" i="30"/>
  <c r="K327" i="30"/>
  <c r="J327" i="30"/>
  <c r="I327" i="30"/>
  <c r="H327" i="30"/>
  <c r="G327" i="30"/>
  <c r="B327" i="30"/>
  <c r="T326" i="30"/>
  <c r="R326" i="30"/>
  <c r="M326" i="30"/>
  <c r="L326" i="30"/>
  <c r="K326" i="30"/>
  <c r="J326" i="30"/>
  <c r="I326" i="30"/>
  <c r="H326" i="30"/>
  <c r="G326" i="30"/>
  <c r="B326" i="30"/>
  <c r="T325" i="30"/>
  <c r="R325" i="30"/>
  <c r="M325" i="30"/>
  <c r="L325" i="30"/>
  <c r="K325" i="30"/>
  <c r="J325" i="30"/>
  <c r="I325" i="30"/>
  <c r="H325" i="30"/>
  <c r="G325" i="30"/>
  <c r="B325" i="30"/>
  <c r="T324" i="30"/>
  <c r="R324" i="30"/>
  <c r="M324" i="30"/>
  <c r="L324" i="30"/>
  <c r="K324" i="30"/>
  <c r="J324" i="30"/>
  <c r="I324" i="30"/>
  <c r="H324" i="30"/>
  <c r="G324" i="30"/>
  <c r="B324" i="30"/>
  <c r="T323" i="30"/>
  <c r="R323" i="30"/>
  <c r="M323" i="30"/>
  <c r="L323" i="30"/>
  <c r="K323" i="30"/>
  <c r="J323" i="30"/>
  <c r="I323" i="30"/>
  <c r="H323" i="30"/>
  <c r="G323" i="30"/>
  <c r="B323" i="30"/>
  <c r="T322" i="30"/>
  <c r="R322" i="30"/>
  <c r="M322" i="30"/>
  <c r="L322" i="30"/>
  <c r="K322" i="30"/>
  <c r="J322" i="30"/>
  <c r="I322" i="30"/>
  <c r="H322" i="30"/>
  <c r="G322" i="30"/>
  <c r="B322" i="30"/>
  <c r="T321" i="30"/>
  <c r="R321" i="30"/>
  <c r="M321" i="30"/>
  <c r="L321" i="30"/>
  <c r="K321" i="30"/>
  <c r="J321" i="30"/>
  <c r="I321" i="30"/>
  <c r="H321" i="30"/>
  <c r="G321" i="30"/>
  <c r="B321" i="30"/>
  <c r="T320" i="30"/>
  <c r="R320" i="30"/>
  <c r="M320" i="30"/>
  <c r="L320" i="30"/>
  <c r="K320" i="30"/>
  <c r="J320" i="30"/>
  <c r="I320" i="30"/>
  <c r="H320" i="30"/>
  <c r="G320" i="30"/>
  <c r="B320" i="30"/>
  <c r="T319" i="30"/>
  <c r="R319" i="30"/>
  <c r="M319" i="30"/>
  <c r="L319" i="30"/>
  <c r="K319" i="30"/>
  <c r="J319" i="30"/>
  <c r="I319" i="30"/>
  <c r="H319" i="30"/>
  <c r="G319" i="30"/>
  <c r="B319" i="30"/>
  <c r="T318" i="30"/>
  <c r="R318" i="30"/>
  <c r="M318" i="30"/>
  <c r="L318" i="30"/>
  <c r="K318" i="30"/>
  <c r="J318" i="30"/>
  <c r="I318" i="30"/>
  <c r="H318" i="30"/>
  <c r="G318" i="30"/>
  <c r="B318" i="30"/>
  <c r="T317" i="30"/>
  <c r="R317" i="30"/>
  <c r="M317" i="30"/>
  <c r="L317" i="30"/>
  <c r="K317" i="30"/>
  <c r="J317" i="30"/>
  <c r="I317" i="30"/>
  <c r="H317" i="30"/>
  <c r="G317" i="30"/>
  <c r="B317" i="30"/>
  <c r="T316" i="30"/>
  <c r="R316" i="30"/>
  <c r="M316" i="30"/>
  <c r="L316" i="30"/>
  <c r="K316" i="30"/>
  <c r="J316" i="30"/>
  <c r="I316" i="30"/>
  <c r="H316" i="30"/>
  <c r="G316" i="30"/>
  <c r="B316" i="30"/>
  <c r="T315" i="30"/>
  <c r="R315" i="30"/>
  <c r="M315" i="30"/>
  <c r="L315" i="30"/>
  <c r="K315" i="30"/>
  <c r="J315" i="30"/>
  <c r="I315" i="30"/>
  <c r="H315" i="30"/>
  <c r="G315" i="30"/>
  <c r="B315" i="30"/>
  <c r="T314" i="30"/>
  <c r="R314" i="30"/>
  <c r="M314" i="30"/>
  <c r="L314" i="30"/>
  <c r="K314" i="30"/>
  <c r="J314" i="30"/>
  <c r="I314" i="30"/>
  <c r="H314" i="30"/>
  <c r="G314" i="30"/>
  <c r="B314" i="30"/>
  <c r="T313" i="30"/>
  <c r="R313" i="30"/>
  <c r="M313" i="30"/>
  <c r="L313" i="30"/>
  <c r="K313" i="30"/>
  <c r="J313" i="30"/>
  <c r="I313" i="30"/>
  <c r="H313" i="30"/>
  <c r="G313" i="30"/>
  <c r="B313" i="30"/>
  <c r="T312" i="30"/>
  <c r="R312" i="30"/>
  <c r="M312" i="30"/>
  <c r="L312" i="30"/>
  <c r="K312" i="30"/>
  <c r="J312" i="30"/>
  <c r="I312" i="30"/>
  <c r="H312" i="30"/>
  <c r="G312" i="30"/>
  <c r="B312" i="30"/>
  <c r="T311" i="30"/>
  <c r="R311" i="30"/>
  <c r="M311" i="30"/>
  <c r="L311" i="30"/>
  <c r="K311" i="30"/>
  <c r="J311" i="30"/>
  <c r="I311" i="30"/>
  <c r="H311" i="30"/>
  <c r="G311" i="30"/>
  <c r="B311" i="30"/>
  <c r="T310" i="30"/>
  <c r="R310" i="30"/>
  <c r="M310" i="30"/>
  <c r="L310" i="30"/>
  <c r="K310" i="30"/>
  <c r="J310" i="30"/>
  <c r="I310" i="30"/>
  <c r="H310" i="30"/>
  <c r="G310" i="30"/>
  <c r="B310" i="30"/>
  <c r="T309" i="30"/>
  <c r="R309" i="30"/>
  <c r="M309" i="30"/>
  <c r="L309" i="30"/>
  <c r="K309" i="30"/>
  <c r="J309" i="30"/>
  <c r="I309" i="30"/>
  <c r="H309" i="30"/>
  <c r="G309" i="30"/>
  <c r="B309" i="30"/>
  <c r="T308" i="30"/>
  <c r="R308" i="30"/>
  <c r="M308" i="30"/>
  <c r="L308" i="30"/>
  <c r="K308" i="30"/>
  <c r="J308" i="30"/>
  <c r="I308" i="30"/>
  <c r="H308" i="30"/>
  <c r="G308" i="30"/>
  <c r="B308" i="30"/>
  <c r="T307" i="30"/>
  <c r="R307" i="30"/>
  <c r="M307" i="30"/>
  <c r="L307" i="30"/>
  <c r="K307" i="30"/>
  <c r="J307" i="30"/>
  <c r="I307" i="30"/>
  <c r="H307" i="30"/>
  <c r="G307" i="30"/>
  <c r="B307" i="30"/>
  <c r="T306" i="30"/>
  <c r="R306" i="30"/>
  <c r="M306" i="30"/>
  <c r="L306" i="30"/>
  <c r="K306" i="30"/>
  <c r="J306" i="30"/>
  <c r="I306" i="30"/>
  <c r="H306" i="30"/>
  <c r="G306" i="30"/>
  <c r="B306" i="30"/>
  <c r="T305" i="30"/>
  <c r="R305" i="30"/>
  <c r="M305" i="30"/>
  <c r="L305" i="30"/>
  <c r="K305" i="30"/>
  <c r="J305" i="30"/>
  <c r="I305" i="30"/>
  <c r="H305" i="30"/>
  <c r="G305" i="30"/>
  <c r="B305" i="30"/>
  <c r="T304" i="30"/>
  <c r="R304" i="30"/>
  <c r="M304" i="30"/>
  <c r="L304" i="30"/>
  <c r="K304" i="30"/>
  <c r="J304" i="30"/>
  <c r="I304" i="30"/>
  <c r="H304" i="30"/>
  <c r="G304" i="30"/>
  <c r="B304" i="30"/>
  <c r="T303" i="30"/>
  <c r="R303" i="30"/>
  <c r="M303" i="30"/>
  <c r="L303" i="30"/>
  <c r="K303" i="30"/>
  <c r="J303" i="30"/>
  <c r="I303" i="30"/>
  <c r="H303" i="30"/>
  <c r="G303" i="30"/>
  <c r="B303" i="30"/>
  <c r="T302" i="30"/>
  <c r="R302" i="30"/>
  <c r="M302" i="30"/>
  <c r="L302" i="30"/>
  <c r="K302" i="30"/>
  <c r="J302" i="30"/>
  <c r="I302" i="30"/>
  <c r="H302" i="30"/>
  <c r="G302" i="30"/>
  <c r="B302" i="30"/>
  <c r="T301" i="30"/>
  <c r="R301" i="30"/>
  <c r="M301" i="30"/>
  <c r="L301" i="30"/>
  <c r="K301" i="30"/>
  <c r="J301" i="30"/>
  <c r="I301" i="30"/>
  <c r="H301" i="30"/>
  <c r="G301" i="30"/>
  <c r="B301" i="30"/>
  <c r="T300" i="30"/>
  <c r="R300" i="30"/>
  <c r="M300" i="30"/>
  <c r="L300" i="30"/>
  <c r="K300" i="30"/>
  <c r="J300" i="30"/>
  <c r="I300" i="30"/>
  <c r="H300" i="30"/>
  <c r="G300" i="30"/>
  <c r="B300" i="30"/>
  <c r="T299" i="30"/>
  <c r="R299" i="30"/>
  <c r="M299" i="30"/>
  <c r="L299" i="30"/>
  <c r="K299" i="30"/>
  <c r="J299" i="30"/>
  <c r="I299" i="30"/>
  <c r="H299" i="30"/>
  <c r="G299" i="30"/>
  <c r="B299" i="30"/>
  <c r="T298" i="30"/>
  <c r="R298" i="30"/>
  <c r="M298" i="30"/>
  <c r="L298" i="30"/>
  <c r="K298" i="30"/>
  <c r="J298" i="30"/>
  <c r="I298" i="30"/>
  <c r="H298" i="30"/>
  <c r="G298" i="30"/>
  <c r="B298" i="30"/>
  <c r="T297" i="30"/>
  <c r="R297" i="30"/>
  <c r="M297" i="30"/>
  <c r="L297" i="30"/>
  <c r="K297" i="30"/>
  <c r="J297" i="30"/>
  <c r="I297" i="30"/>
  <c r="H297" i="30"/>
  <c r="G297" i="30"/>
  <c r="B297" i="30"/>
  <c r="T296" i="30"/>
  <c r="R296" i="30"/>
  <c r="M296" i="30"/>
  <c r="L296" i="30"/>
  <c r="K296" i="30"/>
  <c r="J296" i="30"/>
  <c r="I296" i="30"/>
  <c r="H296" i="30"/>
  <c r="G296" i="30"/>
  <c r="B296" i="30"/>
  <c r="T295" i="30"/>
  <c r="R295" i="30"/>
  <c r="M295" i="30"/>
  <c r="L295" i="30"/>
  <c r="K295" i="30"/>
  <c r="J295" i="30"/>
  <c r="I295" i="30"/>
  <c r="H295" i="30"/>
  <c r="G295" i="30"/>
  <c r="B295" i="30"/>
  <c r="T294" i="30"/>
  <c r="R294" i="30"/>
  <c r="M294" i="30"/>
  <c r="L294" i="30"/>
  <c r="K294" i="30"/>
  <c r="J294" i="30"/>
  <c r="I294" i="30"/>
  <c r="H294" i="30"/>
  <c r="G294" i="30"/>
  <c r="B294" i="30"/>
  <c r="T293" i="30"/>
  <c r="R293" i="30"/>
  <c r="M293" i="30"/>
  <c r="L293" i="30"/>
  <c r="K293" i="30"/>
  <c r="J293" i="30"/>
  <c r="I293" i="30"/>
  <c r="H293" i="30"/>
  <c r="G293" i="30"/>
  <c r="B293" i="30"/>
  <c r="T292" i="30"/>
  <c r="R292" i="30"/>
  <c r="M292" i="30"/>
  <c r="L292" i="30"/>
  <c r="K292" i="30"/>
  <c r="J292" i="30"/>
  <c r="I292" i="30"/>
  <c r="H292" i="30"/>
  <c r="G292" i="30"/>
  <c r="B292" i="30"/>
  <c r="T291" i="30"/>
  <c r="R291" i="30"/>
  <c r="M291" i="30"/>
  <c r="L291" i="30"/>
  <c r="K291" i="30"/>
  <c r="J291" i="30"/>
  <c r="I291" i="30"/>
  <c r="H291" i="30"/>
  <c r="G291" i="30"/>
  <c r="B291" i="30"/>
  <c r="T290" i="30"/>
  <c r="R290" i="30"/>
  <c r="M290" i="30"/>
  <c r="L290" i="30"/>
  <c r="K290" i="30"/>
  <c r="J290" i="30"/>
  <c r="I290" i="30"/>
  <c r="H290" i="30"/>
  <c r="G290" i="30"/>
  <c r="B290" i="30"/>
  <c r="T289" i="30"/>
  <c r="R289" i="30"/>
  <c r="M289" i="30"/>
  <c r="L289" i="30"/>
  <c r="K289" i="30"/>
  <c r="J289" i="30"/>
  <c r="I289" i="30"/>
  <c r="H289" i="30"/>
  <c r="G289" i="30"/>
  <c r="B289" i="30"/>
  <c r="T288" i="30"/>
  <c r="R288" i="30"/>
  <c r="M288" i="30"/>
  <c r="L288" i="30"/>
  <c r="K288" i="30"/>
  <c r="J288" i="30"/>
  <c r="I288" i="30"/>
  <c r="H288" i="30"/>
  <c r="G288" i="30"/>
  <c r="B288" i="30"/>
  <c r="T287" i="30"/>
  <c r="R287" i="30"/>
  <c r="M287" i="30"/>
  <c r="L287" i="30"/>
  <c r="K287" i="30"/>
  <c r="J287" i="30"/>
  <c r="I287" i="30"/>
  <c r="H287" i="30"/>
  <c r="G287" i="30"/>
  <c r="B287" i="30"/>
  <c r="T286" i="30"/>
  <c r="R286" i="30"/>
  <c r="M286" i="30"/>
  <c r="L286" i="30"/>
  <c r="K286" i="30"/>
  <c r="J286" i="30"/>
  <c r="I286" i="30"/>
  <c r="H286" i="30"/>
  <c r="G286" i="30"/>
  <c r="B286" i="30"/>
  <c r="T285" i="30"/>
  <c r="R285" i="30"/>
  <c r="M285" i="30"/>
  <c r="L285" i="30"/>
  <c r="K285" i="30"/>
  <c r="J285" i="30"/>
  <c r="I285" i="30"/>
  <c r="H285" i="30"/>
  <c r="G285" i="30"/>
  <c r="B285" i="30"/>
  <c r="T284" i="30"/>
  <c r="R284" i="30"/>
  <c r="M284" i="30"/>
  <c r="L284" i="30"/>
  <c r="K284" i="30"/>
  <c r="J284" i="30"/>
  <c r="I284" i="30"/>
  <c r="H284" i="30"/>
  <c r="G284" i="30"/>
  <c r="B284" i="30"/>
  <c r="T283" i="30"/>
  <c r="R283" i="30"/>
  <c r="M283" i="30"/>
  <c r="L283" i="30"/>
  <c r="K283" i="30"/>
  <c r="J283" i="30"/>
  <c r="I283" i="30"/>
  <c r="H283" i="30"/>
  <c r="G283" i="30"/>
  <c r="B283" i="30"/>
  <c r="T282" i="30"/>
  <c r="R282" i="30"/>
  <c r="M282" i="30"/>
  <c r="L282" i="30"/>
  <c r="K282" i="30"/>
  <c r="J282" i="30"/>
  <c r="I282" i="30"/>
  <c r="H282" i="30"/>
  <c r="G282" i="30"/>
  <c r="B282" i="30"/>
  <c r="T281" i="30"/>
  <c r="R281" i="30"/>
  <c r="M281" i="30"/>
  <c r="L281" i="30"/>
  <c r="K281" i="30"/>
  <c r="J281" i="30"/>
  <c r="I281" i="30"/>
  <c r="H281" i="30"/>
  <c r="G281" i="30"/>
  <c r="B281" i="30"/>
  <c r="T280" i="30"/>
  <c r="R280" i="30"/>
  <c r="M280" i="30"/>
  <c r="L280" i="30"/>
  <c r="K280" i="30"/>
  <c r="J280" i="30"/>
  <c r="I280" i="30"/>
  <c r="H280" i="30"/>
  <c r="G280" i="30"/>
  <c r="B280" i="30"/>
  <c r="T279" i="30"/>
  <c r="R279" i="30"/>
  <c r="M279" i="30"/>
  <c r="L279" i="30"/>
  <c r="K279" i="30"/>
  <c r="J279" i="30"/>
  <c r="I279" i="30"/>
  <c r="H279" i="30"/>
  <c r="G279" i="30"/>
  <c r="B279" i="30"/>
  <c r="T278" i="30"/>
  <c r="R278" i="30"/>
  <c r="M278" i="30"/>
  <c r="L278" i="30"/>
  <c r="K278" i="30"/>
  <c r="J278" i="30"/>
  <c r="I278" i="30"/>
  <c r="H278" i="30"/>
  <c r="G278" i="30"/>
  <c r="B278" i="30"/>
  <c r="T277" i="30"/>
  <c r="R277" i="30"/>
  <c r="M277" i="30"/>
  <c r="L277" i="30"/>
  <c r="K277" i="30"/>
  <c r="J277" i="30"/>
  <c r="I277" i="30"/>
  <c r="H277" i="30"/>
  <c r="G277" i="30"/>
  <c r="B277" i="30"/>
  <c r="T276" i="30"/>
  <c r="R276" i="30"/>
  <c r="M276" i="30"/>
  <c r="L276" i="30"/>
  <c r="K276" i="30"/>
  <c r="J276" i="30"/>
  <c r="I276" i="30"/>
  <c r="H276" i="30"/>
  <c r="G276" i="30"/>
  <c r="B276" i="30"/>
  <c r="T275" i="30"/>
  <c r="R275" i="30"/>
  <c r="M275" i="30"/>
  <c r="L275" i="30"/>
  <c r="K275" i="30"/>
  <c r="J275" i="30"/>
  <c r="I275" i="30"/>
  <c r="H275" i="30"/>
  <c r="G275" i="30"/>
  <c r="B275" i="30"/>
  <c r="T274" i="30"/>
  <c r="R274" i="30"/>
  <c r="M274" i="30"/>
  <c r="L274" i="30"/>
  <c r="K274" i="30"/>
  <c r="J274" i="30"/>
  <c r="I274" i="30"/>
  <c r="H274" i="30"/>
  <c r="G274" i="30"/>
  <c r="B274" i="30"/>
  <c r="T273" i="30"/>
  <c r="R273" i="30"/>
  <c r="M273" i="30"/>
  <c r="L273" i="30"/>
  <c r="K273" i="30"/>
  <c r="J273" i="30"/>
  <c r="I273" i="30"/>
  <c r="H273" i="30"/>
  <c r="G273" i="30"/>
  <c r="B273" i="30"/>
  <c r="T272" i="30"/>
  <c r="R272" i="30"/>
  <c r="M272" i="30"/>
  <c r="L272" i="30"/>
  <c r="K272" i="30"/>
  <c r="J272" i="30"/>
  <c r="I272" i="30"/>
  <c r="H272" i="30"/>
  <c r="G272" i="30"/>
  <c r="B272" i="30"/>
  <c r="T271" i="30"/>
  <c r="R271" i="30"/>
  <c r="M271" i="30"/>
  <c r="L271" i="30"/>
  <c r="K271" i="30"/>
  <c r="J271" i="30"/>
  <c r="I271" i="30"/>
  <c r="H271" i="30"/>
  <c r="G271" i="30"/>
  <c r="B271" i="30"/>
  <c r="T270" i="30"/>
  <c r="R270" i="30"/>
  <c r="M270" i="30"/>
  <c r="L270" i="30"/>
  <c r="K270" i="30"/>
  <c r="J270" i="30"/>
  <c r="I270" i="30"/>
  <c r="H270" i="30"/>
  <c r="G270" i="30"/>
  <c r="B270" i="30"/>
  <c r="T269" i="30"/>
  <c r="R269" i="30"/>
  <c r="M269" i="30"/>
  <c r="L269" i="30"/>
  <c r="K269" i="30"/>
  <c r="J269" i="30"/>
  <c r="I269" i="30"/>
  <c r="H269" i="30"/>
  <c r="G269" i="30"/>
  <c r="B269" i="30"/>
  <c r="T268" i="30"/>
  <c r="R268" i="30"/>
  <c r="M268" i="30"/>
  <c r="L268" i="30"/>
  <c r="K268" i="30"/>
  <c r="J268" i="30"/>
  <c r="I268" i="30"/>
  <c r="H268" i="30"/>
  <c r="G268" i="30"/>
  <c r="B268" i="30"/>
  <c r="T267" i="30"/>
  <c r="R267" i="30"/>
  <c r="M267" i="30"/>
  <c r="L267" i="30"/>
  <c r="K267" i="30"/>
  <c r="J267" i="30"/>
  <c r="I267" i="30"/>
  <c r="H267" i="30"/>
  <c r="G267" i="30"/>
  <c r="B267" i="30"/>
  <c r="T266" i="30"/>
  <c r="R266" i="30"/>
  <c r="M266" i="30"/>
  <c r="L266" i="30"/>
  <c r="K266" i="30"/>
  <c r="J266" i="30"/>
  <c r="I266" i="30"/>
  <c r="H266" i="30"/>
  <c r="G266" i="30"/>
  <c r="B266" i="30"/>
  <c r="T265" i="30"/>
  <c r="R265" i="30"/>
  <c r="M265" i="30"/>
  <c r="L265" i="30"/>
  <c r="K265" i="30"/>
  <c r="J265" i="30"/>
  <c r="I265" i="30"/>
  <c r="H265" i="30"/>
  <c r="G265" i="30"/>
  <c r="B265" i="30"/>
  <c r="T264" i="30"/>
  <c r="R264" i="30"/>
  <c r="M264" i="30"/>
  <c r="L264" i="30"/>
  <c r="K264" i="30"/>
  <c r="J264" i="30"/>
  <c r="I264" i="30"/>
  <c r="H264" i="30"/>
  <c r="G264" i="30"/>
  <c r="B264" i="30"/>
  <c r="T263" i="30"/>
  <c r="R263" i="30"/>
  <c r="M263" i="30"/>
  <c r="L263" i="30"/>
  <c r="K263" i="30"/>
  <c r="J263" i="30"/>
  <c r="I263" i="30"/>
  <c r="H263" i="30"/>
  <c r="G263" i="30"/>
  <c r="B263" i="30"/>
  <c r="T262" i="30"/>
  <c r="R262" i="30"/>
  <c r="M262" i="30"/>
  <c r="L262" i="30"/>
  <c r="K262" i="30"/>
  <c r="J262" i="30"/>
  <c r="I262" i="30"/>
  <c r="H262" i="30"/>
  <c r="G262" i="30"/>
  <c r="B262" i="30"/>
  <c r="T261" i="30"/>
  <c r="R261" i="30"/>
  <c r="M261" i="30"/>
  <c r="L261" i="30"/>
  <c r="K261" i="30"/>
  <c r="J261" i="30"/>
  <c r="I261" i="30"/>
  <c r="H261" i="30"/>
  <c r="G261" i="30"/>
  <c r="B261" i="30"/>
  <c r="T260" i="30"/>
  <c r="R260" i="30"/>
  <c r="M260" i="30"/>
  <c r="L260" i="30"/>
  <c r="K260" i="30"/>
  <c r="J260" i="30"/>
  <c r="I260" i="30"/>
  <c r="H260" i="30"/>
  <c r="G260" i="30"/>
  <c r="B260" i="30"/>
  <c r="T259" i="30"/>
  <c r="R259" i="30"/>
  <c r="M259" i="30"/>
  <c r="L259" i="30"/>
  <c r="K259" i="30"/>
  <c r="J259" i="30"/>
  <c r="I259" i="30"/>
  <c r="H259" i="30"/>
  <c r="G259" i="30"/>
  <c r="B259" i="30"/>
  <c r="T258" i="30"/>
  <c r="R258" i="30"/>
  <c r="M258" i="30"/>
  <c r="L258" i="30"/>
  <c r="K258" i="30"/>
  <c r="J258" i="30"/>
  <c r="I258" i="30"/>
  <c r="H258" i="30"/>
  <c r="G258" i="30"/>
  <c r="B258" i="30"/>
  <c r="T257" i="30"/>
  <c r="R257" i="30"/>
  <c r="M257" i="30"/>
  <c r="L257" i="30"/>
  <c r="K257" i="30"/>
  <c r="J257" i="30"/>
  <c r="I257" i="30"/>
  <c r="H257" i="30"/>
  <c r="G257" i="30"/>
  <c r="B257" i="30"/>
  <c r="T256" i="30"/>
  <c r="R256" i="30"/>
  <c r="M256" i="30"/>
  <c r="L256" i="30"/>
  <c r="K256" i="30"/>
  <c r="J256" i="30"/>
  <c r="I256" i="30"/>
  <c r="H256" i="30"/>
  <c r="G256" i="30"/>
  <c r="B256" i="30"/>
  <c r="T255" i="30"/>
  <c r="R255" i="30"/>
  <c r="M255" i="30"/>
  <c r="L255" i="30"/>
  <c r="K255" i="30"/>
  <c r="J255" i="30"/>
  <c r="I255" i="30"/>
  <c r="H255" i="30"/>
  <c r="G255" i="30"/>
  <c r="B255" i="30"/>
  <c r="T254" i="30"/>
  <c r="R254" i="30"/>
  <c r="M254" i="30"/>
  <c r="L254" i="30"/>
  <c r="K254" i="30"/>
  <c r="J254" i="30"/>
  <c r="I254" i="30"/>
  <c r="H254" i="30"/>
  <c r="G254" i="30"/>
  <c r="B254" i="30"/>
  <c r="T253" i="30"/>
  <c r="R253" i="30"/>
  <c r="M253" i="30"/>
  <c r="L253" i="30"/>
  <c r="K253" i="30"/>
  <c r="J253" i="30"/>
  <c r="I253" i="30"/>
  <c r="H253" i="30"/>
  <c r="G253" i="30"/>
  <c r="B253" i="30"/>
  <c r="T252" i="30"/>
  <c r="R252" i="30"/>
  <c r="M252" i="30"/>
  <c r="L252" i="30"/>
  <c r="K252" i="30"/>
  <c r="J252" i="30"/>
  <c r="I252" i="30"/>
  <c r="H252" i="30"/>
  <c r="G252" i="30"/>
  <c r="B252" i="30"/>
  <c r="T251" i="30"/>
  <c r="R251" i="30"/>
  <c r="M251" i="30"/>
  <c r="L251" i="30"/>
  <c r="K251" i="30"/>
  <c r="J251" i="30"/>
  <c r="I251" i="30"/>
  <c r="H251" i="30"/>
  <c r="G251" i="30"/>
  <c r="B251" i="30"/>
  <c r="T250" i="30"/>
  <c r="R250" i="30"/>
  <c r="M250" i="30"/>
  <c r="L250" i="30"/>
  <c r="K250" i="30"/>
  <c r="J250" i="30"/>
  <c r="I250" i="30"/>
  <c r="H250" i="30"/>
  <c r="G250" i="30"/>
  <c r="B250" i="30"/>
  <c r="T249" i="30"/>
  <c r="R249" i="30"/>
  <c r="M249" i="30"/>
  <c r="L249" i="30"/>
  <c r="K249" i="30"/>
  <c r="J249" i="30"/>
  <c r="I249" i="30"/>
  <c r="H249" i="30"/>
  <c r="G249" i="30"/>
  <c r="B249" i="30"/>
  <c r="T248" i="30"/>
  <c r="R248" i="30"/>
  <c r="M248" i="30"/>
  <c r="L248" i="30"/>
  <c r="K248" i="30"/>
  <c r="J248" i="30"/>
  <c r="I248" i="30"/>
  <c r="H248" i="30"/>
  <c r="G248" i="30"/>
  <c r="B248" i="30"/>
  <c r="T247" i="30"/>
  <c r="R247" i="30"/>
  <c r="M247" i="30"/>
  <c r="L247" i="30"/>
  <c r="K247" i="30"/>
  <c r="J247" i="30"/>
  <c r="I247" i="30"/>
  <c r="H247" i="30"/>
  <c r="G247" i="30"/>
  <c r="B247" i="30"/>
  <c r="T246" i="30"/>
  <c r="R246" i="30"/>
  <c r="M246" i="30"/>
  <c r="L246" i="30"/>
  <c r="K246" i="30"/>
  <c r="J246" i="30"/>
  <c r="I246" i="30"/>
  <c r="H246" i="30"/>
  <c r="G246" i="30"/>
  <c r="B246" i="30"/>
  <c r="T245" i="30"/>
  <c r="R245" i="30"/>
  <c r="M245" i="30"/>
  <c r="L245" i="30"/>
  <c r="K245" i="30"/>
  <c r="J245" i="30"/>
  <c r="I245" i="30"/>
  <c r="H245" i="30"/>
  <c r="G245" i="30"/>
  <c r="B245" i="30"/>
  <c r="T244" i="30"/>
  <c r="R244" i="30"/>
  <c r="M244" i="30"/>
  <c r="L244" i="30"/>
  <c r="K244" i="30"/>
  <c r="J244" i="30"/>
  <c r="I244" i="30"/>
  <c r="H244" i="30"/>
  <c r="G244" i="30"/>
  <c r="B244" i="30"/>
  <c r="T243" i="30"/>
  <c r="R243" i="30"/>
  <c r="M243" i="30"/>
  <c r="L243" i="30"/>
  <c r="K243" i="30"/>
  <c r="J243" i="30"/>
  <c r="I243" i="30"/>
  <c r="H243" i="30"/>
  <c r="G243" i="30"/>
  <c r="B243" i="30"/>
  <c r="T242" i="30"/>
  <c r="R242" i="30"/>
  <c r="M242" i="30"/>
  <c r="L242" i="30"/>
  <c r="K242" i="30"/>
  <c r="J242" i="30"/>
  <c r="I242" i="30"/>
  <c r="H242" i="30"/>
  <c r="G242" i="30"/>
  <c r="B242" i="30"/>
  <c r="T241" i="30"/>
  <c r="R241" i="30"/>
  <c r="M241" i="30"/>
  <c r="L241" i="30"/>
  <c r="K241" i="30"/>
  <c r="J241" i="30"/>
  <c r="I241" i="30"/>
  <c r="H241" i="30"/>
  <c r="G241" i="30"/>
  <c r="B241" i="30"/>
  <c r="T240" i="30"/>
  <c r="R240" i="30"/>
  <c r="M240" i="30"/>
  <c r="L240" i="30"/>
  <c r="K240" i="30"/>
  <c r="J240" i="30"/>
  <c r="I240" i="30"/>
  <c r="H240" i="30"/>
  <c r="G240" i="30"/>
  <c r="B240" i="30"/>
  <c r="T239" i="30"/>
  <c r="R239" i="30"/>
  <c r="M239" i="30"/>
  <c r="L239" i="30"/>
  <c r="K239" i="30"/>
  <c r="J239" i="30"/>
  <c r="I239" i="30"/>
  <c r="H239" i="30"/>
  <c r="G239" i="30"/>
  <c r="B239" i="30"/>
  <c r="T238" i="30"/>
  <c r="R238" i="30"/>
  <c r="M238" i="30"/>
  <c r="L238" i="30"/>
  <c r="K238" i="30"/>
  <c r="J238" i="30"/>
  <c r="I238" i="30"/>
  <c r="H238" i="30"/>
  <c r="G238" i="30"/>
  <c r="B238" i="30"/>
  <c r="T237" i="30"/>
  <c r="R237" i="30"/>
  <c r="M237" i="30"/>
  <c r="L237" i="30"/>
  <c r="K237" i="30"/>
  <c r="J237" i="30"/>
  <c r="I237" i="30"/>
  <c r="H237" i="30"/>
  <c r="G237" i="30"/>
  <c r="B237" i="30"/>
  <c r="T236" i="30"/>
  <c r="R236" i="30"/>
  <c r="M236" i="30"/>
  <c r="L236" i="30"/>
  <c r="K236" i="30"/>
  <c r="J236" i="30"/>
  <c r="I236" i="30"/>
  <c r="H236" i="30"/>
  <c r="G236" i="30"/>
  <c r="B236" i="30"/>
  <c r="T235" i="30"/>
  <c r="R235" i="30"/>
  <c r="M235" i="30"/>
  <c r="L235" i="30"/>
  <c r="K235" i="30"/>
  <c r="J235" i="30"/>
  <c r="I235" i="30"/>
  <c r="H235" i="30"/>
  <c r="G235" i="30"/>
  <c r="B235" i="30"/>
  <c r="T234" i="30"/>
  <c r="R234" i="30"/>
  <c r="M234" i="30"/>
  <c r="L234" i="30"/>
  <c r="K234" i="30"/>
  <c r="J234" i="30"/>
  <c r="I234" i="30"/>
  <c r="H234" i="30"/>
  <c r="G234" i="30"/>
  <c r="B234" i="30"/>
  <c r="T233" i="30"/>
  <c r="R233" i="30"/>
  <c r="M233" i="30"/>
  <c r="L233" i="30"/>
  <c r="K233" i="30"/>
  <c r="J233" i="30"/>
  <c r="I233" i="30"/>
  <c r="H233" i="30"/>
  <c r="G233" i="30"/>
  <c r="B233" i="30"/>
  <c r="T232" i="30"/>
  <c r="R232" i="30"/>
  <c r="M232" i="30"/>
  <c r="L232" i="30"/>
  <c r="K232" i="30"/>
  <c r="J232" i="30"/>
  <c r="I232" i="30"/>
  <c r="H232" i="30"/>
  <c r="G232" i="30"/>
  <c r="B232" i="30"/>
  <c r="T231" i="30"/>
  <c r="R231" i="30"/>
  <c r="M231" i="30"/>
  <c r="L231" i="30"/>
  <c r="K231" i="30"/>
  <c r="J231" i="30"/>
  <c r="I231" i="30"/>
  <c r="H231" i="30"/>
  <c r="G231" i="30"/>
  <c r="B231" i="30"/>
  <c r="T230" i="30"/>
  <c r="R230" i="30"/>
  <c r="M230" i="30"/>
  <c r="L230" i="30"/>
  <c r="K230" i="30"/>
  <c r="J230" i="30"/>
  <c r="I230" i="30"/>
  <c r="H230" i="30"/>
  <c r="G230" i="30"/>
  <c r="B230" i="30"/>
  <c r="T229" i="30"/>
  <c r="R229" i="30"/>
  <c r="M229" i="30"/>
  <c r="L229" i="30"/>
  <c r="K229" i="30"/>
  <c r="J229" i="30"/>
  <c r="I229" i="30"/>
  <c r="H229" i="30"/>
  <c r="G229" i="30"/>
  <c r="B229" i="30"/>
  <c r="T228" i="30"/>
  <c r="R228" i="30"/>
  <c r="M228" i="30"/>
  <c r="L228" i="30"/>
  <c r="K228" i="30"/>
  <c r="J228" i="30"/>
  <c r="I228" i="30"/>
  <c r="H228" i="30"/>
  <c r="G228" i="30"/>
  <c r="B228" i="30"/>
  <c r="T227" i="30"/>
  <c r="R227" i="30"/>
  <c r="M227" i="30"/>
  <c r="L227" i="30"/>
  <c r="K227" i="30"/>
  <c r="J227" i="30"/>
  <c r="I227" i="30"/>
  <c r="H227" i="30"/>
  <c r="G227" i="30"/>
  <c r="B227" i="30"/>
  <c r="T226" i="30"/>
  <c r="R226" i="30"/>
  <c r="M226" i="30"/>
  <c r="L226" i="30"/>
  <c r="K226" i="30"/>
  <c r="J226" i="30"/>
  <c r="I226" i="30"/>
  <c r="H226" i="30"/>
  <c r="G226" i="30"/>
  <c r="B226" i="30"/>
  <c r="T225" i="30"/>
  <c r="R225" i="30"/>
  <c r="M225" i="30"/>
  <c r="L225" i="30"/>
  <c r="K225" i="30"/>
  <c r="J225" i="30"/>
  <c r="I225" i="30"/>
  <c r="H225" i="30"/>
  <c r="G225" i="30"/>
  <c r="B225" i="30"/>
  <c r="T224" i="30"/>
  <c r="R224" i="30"/>
  <c r="M224" i="30"/>
  <c r="L224" i="30"/>
  <c r="K224" i="30"/>
  <c r="J224" i="30"/>
  <c r="I224" i="30"/>
  <c r="H224" i="30"/>
  <c r="G224" i="30"/>
  <c r="B224" i="30"/>
  <c r="T223" i="30"/>
  <c r="R223" i="30"/>
  <c r="M223" i="30"/>
  <c r="L223" i="30"/>
  <c r="K223" i="30"/>
  <c r="J223" i="30"/>
  <c r="I223" i="30"/>
  <c r="H223" i="30"/>
  <c r="G223" i="30"/>
  <c r="B223" i="30"/>
  <c r="T222" i="30"/>
  <c r="R222" i="30"/>
  <c r="M222" i="30"/>
  <c r="L222" i="30"/>
  <c r="K222" i="30"/>
  <c r="J222" i="30"/>
  <c r="I222" i="30"/>
  <c r="H222" i="30"/>
  <c r="G222" i="30"/>
  <c r="B222" i="30"/>
  <c r="T221" i="30"/>
  <c r="R221" i="30"/>
  <c r="M221" i="30"/>
  <c r="L221" i="30"/>
  <c r="K221" i="30"/>
  <c r="J221" i="30"/>
  <c r="I221" i="30"/>
  <c r="H221" i="30"/>
  <c r="G221" i="30"/>
  <c r="B221" i="30"/>
  <c r="T220" i="30"/>
  <c r="R220" i="30"/>
  <c r="M220" i="30"/>
  <c r="L220" i="30"/>
  <c r="K220" i="30"/>
  <c r="J220" i="30"/>
  <c r="I220" i="30"/>
  <c r="H220" i="30"/>
  <c r="G220" i="30"/>
  <c r="B220" i="30"/>
  <c r="T219" i="30"/>
  <c r="R219" i="30"/>
  <c r="M219" i="30"/>
  <c r="L219" i="30"/>
  <c r="K219" i="30"/>
  <c r="J219" i="30"/>
  <c r="I219" i="30"/>
  <c r="H219" i="30"/>
  <c r="G219" i="30"/>
  <c r="B219" i="30"/>
  <c r="T218" i="30"/>
  <c r="R218" i="30"/>
  <c r="M218" i="30"/>
  <c r="L218" i="30"/>
  <c r="K218" i="30"/>
  <c r="J218" i="30"/>
  <c r="I218" i="30"/>
  <c r="H218" i="30"/>
  <c r="G218" i="30"/>
  <c r="B218" i="30"/>
  <c r="T217" i="30"/>
  <c r="R217" i="30"/>
  <c r="M217" i="30"/>
  <c r="L217" i="30"/>
  <c r="K217" i="30"/>
  <c r="J217" i="30"/>
  <c r="I217" i="30"/>
  <c r="H217" i="30"/>
  <c r="G217" i="30"/>
  <c r="B217" i="30"/>
  <c r="T216" i="30"/>
  <c r="R216" i="30"/>
  <c r="M216" i="30"/>
  <c r="L216" i="30"/>
  <c r="K216" i="30"/>
  <c r="J216" i="30"/>
  <c r="I216" i="30"/>
  <c r="H216" i="30"/>
  <c r="G216" i="30"/>
  <c r="B216" i="30"/>
  <c r="T215" i="30"/>
  <c r="R215" i="30"/>
  <c r="M215" i="30"/>
  <c r="L215" i="30"/>
  <c r="K215" i="30"/>
  <c r="J215" i="30"/>
  <c r="I215" i="30"/>
  <c r="H215" i="30"/>
  <c r="G215" i="30"/>
  <c r="B215" i="30"/>
  <c r="T214" i="30"/>
  <c r="R214" i="30"/>
  <c r="M214" i="30"/>
  <c r="L214" i="30"/>
  <c r="K214" i="30"/>
  <c r="J214" i="30"/>
  <c r="I214" i="30"/>
  <c r="H214" i="30"/>
  <c r="G214" i="30"/>
  <c r="B214" i="30"/>
  <c r="T213" i="30"/>
  <c r="R213" i="30"/>
  <c r="M213" i="30"/>
  <c r="L213" i="30"/>
  <c r="K213" i="30"/>
  <c r="J213" i="30"/>
  <c r="I213" i="30"/>
  <c r="H213" i="30"/>
  <c r="G213" i="30"/>
  <c r="B213" i="30"/>
  <c r="T212" i="30"/>
  <c r="R212" i="30"/>
  <c r="M212" i="30"/>
  <c r="L212" i="30"/>
  <c r="K212" i="30"/>
  <c r="J212" i="30"/>
  <c r="I212" i="30"/>
  <c r="H212" i="30"/>
  <c r="G212" i="30"/>
  <c r="B212" i="30"/>
  <c r="T211" i="30"/>
  <c r="R211" i="30"/>
  <c r="M211" i="30"/>
  <c r="L211" i="30"/>
  <c r="K211" i="30"/>
  <c r="J211" i="30"/>
  <c r="I211" i="30"/>
  <c r="H211" i="30"/>
  <c r="G211" i="30"/>
  <c r="B211" i="30"/>
  <c r="T210" i="30"/>
  <c r="R210" i="30"/>
  <c r="M210" i="30"/>
  <c r="L210" i="30"/>
  <c r="K210" i="30"/>
  <c r="J210" i="30"/>
  <c r="I210" i="30"/>
  <c r="H210" i="30"/>
  <c r="G210" i="30"/>
  <c r="B210" i="30"/>
  <c r="T209" i="30"/>
  <c r="R209" i="30"/>
  <c r="M209" i="30"/>
  <c r="L209" i="30"/>
  <c r="K209" i="30"/>
  <c r="J209" i="30"/>
  <c r="I209" i="30"/>
  <c r="H209" i="30"/>
  <c r="G209" i="30"/>
  <c r="B209" i="30"/>
  <c r="T208" i="30"/>
  <c r="R208" i="30"/>
  <c r="M208" i="30"/>
  <c r="L208" i="30"/>
  <c r="K208" i="30"/>
  <c r="J208" i="30"/>
  <c r="I208" i="30"/>
  <c r="H208" i="30"/>
  <c r="G208" i="30"/>
  <c r="B208" i="30"/>
  <c r="T207" i="30"/>
  <c r="R207" i="30"/>
  <c r="M207" i="30"/>
  <c r="L207" i="30"/>
  <c r="K207" i="30"/>
  <c r="J207" i="30"/>
  <c r="I207" i="30"/>
  <c r="H207" i="30"/>
  <c r="G207" i="30"/>
  <c r="B207" i="30"/>
  <c r="T206" i="30"/>
  <c r="R206" i="30"/>
  <c r="M206" i="30"/>
  <c r="L206" i="30"/>
  <c r="K206" i="30"/>
  <c r="J206" i="30"/>
  <c r="I206" i="30"/>
  <c r="H206" i="30"/>
  <c r="G206" i="30"/>
  <c r="B206" i="30"/>
  <c r="T205" i="30"/>
  <c r="R205" i="30"/>
  <c r="M205" i="30"/>
  <c r="L205" i="30"/>
  <c r="K205" i="30"/>
  <c r="J205" i="30"/>
  <c r="I205" i="30"/>
  <c r="H205" i="30"/>
  <c r="G205" i="30"/>
  <c r="B205" i="30"/>
  <c r="T204" i="30"/>
  <c r="R204" i="30"/>
  <c r="M204" i="30"/>
  <c r="L204" i="30"/>
  <c r="K204" i="30"/>
  <c r="J204" i="30"/>
  <c r="I204" i="30"/>
  <c r="H204" i="30"/>
  <c r="G204" i="30"/>
  <c r="B204" i="30"/>
  <c r="T203" i="30"/>
  <c r="R203" i="30"/>
  <c r="M203" i="30"/>
  <c r="L203" i="30"/>
  <c r="K203" i="30"/>
  <c r="J203" i="30"/>
  <c r="I203" i="30"/>
  <c r="H203" i="30"/>
  <c r="G203" i="30"/>
  <c r="B203" i="30"/>
  <c r="T202" i="30"/>
  <c r="R202" i="30"/>
  <c r="M202" i="30"/>
  <c r="L202" i="30"/>
  <c r="K202" i="30"/>
  <c r="J202" i="30"/>
  <c r="I202" i="30"/>
  <c r="H202" i="30"/>
  <c r="G202" i="30"/>
  <c r="B202" i="30"/>
  <c r="T201" i="30"/>
  <c r="R201" i="30"/>
  <c r="M201" i="30"/>
  <c r="L201" i="30"/>
  <c r="K201" i="30"/>
  <c r="J201" i="30"/>
  <c r="I201" i="30"/>
  <c r="H201" i="30"/>
  <c r="G201" i="30"/>
  <c r="B201" i="30"/>
  <c r="T200" i="30"/>
  <c r="R200" i="30"/>
  <c r="M200" i="30"/>
  <c r="L200" i="30"/>
  <c r="K200" i="30"/>
  <c r="J200" i="30"/>
  <c r="I200" i="30"/>
  <c r="H200" i="30"/>
  <c r="G200" i="30"/>
  <c r="B200" i="30"/>
  <c r="T199" i="30"/>
  <c r="R199" i="30"/>
  <c r="M199" i="30"/>
  <c r="L199" i="30"/>
  <c r="K199" i="30"/>
  <c r="J199" i="30"/>
  <c r="I199" i="30"/>
  <c r="H199" i="30"/>
  <c r="G199" i="30"/>
  <c r="B199" i="30"/>
  <c r="T198" i="30"/>
  <c r="R198" i="30"/>
  <c r="M198" i="30"/>
  <c r="L198" i="30"/>
  <c r="K198" i="30"/>
  <c r="J198" i="30"/>
  <c r="I198" i="30"/>
  <c r="H198" i="30"/>
  <c r="G198" i="30"/>
  <c r="B198" i="30"/>
  <c r="T197" i="30"/>
  <c r="R197" i="30"/>
  <c r="M197" i="30"/>
  <c r="L197" i="30"/>
  <c r="K197" i="30"/>
  <c r="J197" i="30"/>
  <c r="I197" i="30"/>
  <c r="H197" i="30"/>
  <c r="G197" i="30"/>
  <c r="B197" i="30"/>
  <c r="T196" i="30"/>
  <c r="R196" i="30"/>
  <c r="M196" i="30"/>
  <c r="L196" i="30"/>
  <c r="K196" i="30"/>
  <c r="J196" i="30"/>
  <c r="I196" i="30"/>
  <c r="H196" i="30"/>
  <c r="G196" i="30"/>
  <c r="B196" i="30"/>
  <c r="T195" i="30"/>
  <c r="R195" i="30"/>
  <c r="M195" i="30"/>
  <c r="L195" i="30"/>
  <c r="K195" i="30"/>
  <c r="J195" i="30"/>
  <c r="I195" i="30"/>
  <c r="H195" i="30"/>
  <c r="G195" i="30"/>
  <c r="B195" i="30"/>
  <c r="T194" i="30"/>
  <c r="R194" i="30"/>
  <c r="M194" i="30"/>
  <c r="L194" i="30"/>
  <c r="K194" i="30"/>
  <c r="J194" i="30"/>
  <c r="I194" i="30"/>
  <c r="H194" i="30"/>
  <c r="G194" i="30"/>
  <c r="B194" i="30"/>
  <c r="T193" i="30"/>
  <c r="R193" i="30"/>
  <c r="M193" i="30"/>
  <c r="L193" i="30"/>
  <c r="K193" i="30"/>
  <c r="J193" i="30"/>
  <c r="I193" i="30"/>
  <c r="H193" i="30"/>
  <c r="G193" i="30"/>
  <c r="B193" i="30"/>
  <c r="T192" i="30"/>
  <c r="R192" i="30"/>
  <c r="M192" i="30"/>
  <c r="L192" i="30"/>
  <c r="K192" i="30"/>
  <c r="J192" i="30"/>
  <c r="I192" i="30"/>
  <c r="H192" i="30"/>
  <c r="G192" i="30"/>
  <c r="B192" i="30"/>
  <c r="T191" i="30"/>
  <c r="R191" i="30"/>
  <c r="M191" i="30"/>
  <c r="L191" i="30"/>
  <c r="K191" i="30"/>
  <c r="J191" i="30"/>
  <c r="I191" i="30"/>
  <c r="H191" i="30"/>
  <c r="G191" i="30"/>
  <c r="B191" i="30"/>
  <c r="T190" i="30"/>
  <c r="R190" i="30"/>
  <c r="M190" i="30"/>
  <c r="L190" i="30"/>
  <c r="K190" i="30"/>
  <c r="J190" i="30"/>
  <c r="I190" i="30"/>
  <c r="H190" i="30"/>
  <c r="G190" i="30"/>
  <c r="B190" i="30"/>
  <c r="T189" i="30"/>
  <c r="R189" i="30"/>
  <c r="M189" i="30"/>
  <c r="L189" i="30"/>
  <c r="K189" i="30"/>
  <c r="J189" i="30"/>
  <c r="I189" i="30"/>
  <c r="H189" i="30"/>
  <c r="G189" i="30"/>
  <c r="B189" i="30"/>
  <c r="T188" i="30"/>
  <c r="R188" i="30"/>
  <c r="M188" i="30"/>
  <c r="L188" i="30"/>
  <c r="K188" i="30"/>
  <c r="J188" i="30"/>
  <c r="I188" i="30"/>
  <c r="H188" i="30"/>
  <c r="G188" i="30"/>
  <c r="B188" i="30"/>
  <c r="T187" i="30"/>
  <c r="R187" i="30"/>
  <c r="M187" i="30"/>
  <c r="L187" i="30"/>
  <c r="K187" i="30"/>
  <c r="J187" i="30"/>
  <c r="I187" i="30"/>
  <c r="H187" i="30"/>
  <c r="G187" i="30"/>
  <c r="B187" i="30"/>
  <c r="T186" i="30"/>
  <c r="R186" i="30"/>
  <c r="M186" i="30"/>
  <c r="L186" i="30"/>
  <c r="K186" i="30"/>
  <c r="J186" i="30"/>
  <c r="I186" i="30"/>
  <c r="H186" i="30"/>
  <c r="G186" i="30"/>
  <c r="B186" i="30"/>
  <c r="T185" i="30"/>
  <c r="R185" i="30"/>
  <c r="M185" i="30"/>
  <c r="L185" i="30"/>
  <c r="K185" i="30"/>
  <c r="J185" i="30"/>
  <c r="I185" i="30"/>
  <c r="H185" i="30"/>
  <c r="G185" i="30"/>
  <c r="B185" i="30"/>
  <c r="T184" i="30"/>
  <c r="R184" i="30"/>
  <c r="M184" i="30"/>
  <c r="L184" i="30"/>
  <c r="K184" i="30"/>
  <c r="J184" i="30"/>
  <c r="I184" i="30"/>
  <c r="H184" i="30"/>
  <c r="G184" i="30"/>
  <c r="B184" i="30"/>
  <c r="T183" i="30"/>
  <c r="R183" i="30"/>
  <c r="M183" i="30"/>
  <c r="L183" i="30"/>
  <c r="K183" i="30"/>
  <c r="J183" i="30"/>
  <c r="I183" i="30"/>
  <c r="H183" i="30"/>
  <c r="G183" i="30"/>
  <c r="B183" i="30"/>
  <c r="T182" i="30"/>
  <c r="R182" i="30"/>
  <c r="M182" i="30"/>
  <c r="L182" i="30"/>
  <c r="K182" i="30"/>
  <c r="J182" i="30"/>
  <c r="I182" i="30"/>
  <c r="H182" i="30"/>
  <c r="G182" i="30"/>
  <c r="B182" i="30"/>
  <c r="T181" i="30"/>
  <c r="R181" i="30"/>
  <c r="M181" i="30"/>
  <c r="L181" i="30"/>
  <c r="K181" i="30"/>
  <c r="J181" i="30"/>
  <c r="I181" i="30"/>
  <c r="H181" i="30"/>
  <c r="G181" i="30"/>
  <c r="B181" i="30"/>
  <c r="T180" i="30"/>
  <c r="R180" i="30"/>
  <c r="M180" i="30"/>
  <c r="L180" i="30"/>
  <c r="K180" i="30"/>
  <c r="J180" i="30"/>
  <c r="I180" i="30"/>
  <c r="H180" i="30"/>
  <c r="G180" i="30"/>
  <c r="B180" i="30"/>
  <c r="T179" i="30"/>
  <c r="R179" i="30"/>
  <c r="M179" i="30"/>
  <c r="L179" i="30"/>
  <c r="K179" i="30"/>
  <c r="J179" i="30"/>
  <c r="I179" i="30"/>
  <c r="H179" i="30"/>
  <c r="G179" i="30"/>
  <c r="B179" i="30"/>
  <c r="T178" i="30"/>
  <c r="R178" i="30"/>
  <c r="M178" i="30"/>
  <c r="L178" i="30"/>
  <c r="K178" i="30"/>
  <c r="J178" i="30"/>
  <c r="I178" i="30"/>
  <c r="H178" i="30"/>
  <c r="G178" i="30"/>
  <c r="B178" i="30"/>
  <c r="T177" i="30"/>
  <c r="R177" i="30"/>
  <c r="M177" i="30"/>
  <c r="L177" i="30"/>
  <c r="K177" i="30"/>
  <c r="J177" i="30"/>
  <c r="I177" i="30"/>
  <c r="H177" i="30"/>
  <c r="G177" i="30"/>
  <c r="B177" i="30"/>
  <c r="T176" i="30"/>
  <c r="R176" i="30"/>
  <c r="M176" i="30"/>
  <c r="L176" i="30"/>
  <c r="K176" i="30"/>
  <c r="J176" i="30"/>
  <c r="I176" i="30"/>
  <c r="H176" i="30"/>
  <c r="G176" i="30"/>
  <c r="B176" i="30"/>
  <c r="T175" i="30"/>
  <c r="R175" i="30"/>
  <c r="M175" i="30"/>
  <c r="L175" i="30"/>
  <c r="K175" i="30"/>
  <c r="J175" i="30"/>
  <c r="I175" i="30"/>
  <c r="H175" i="30"/>
  <c r="G175" i="30"/>
  <c r="B175" i="30"/>
  <c r="T174" i="30"/>
  <c r="R174" i="30"/>
  <c r="M174" i="30"/>
  <c r="L174" i="30"/>
  <c r="K174" i="30"/>
  <c r="J174" i="30"/>
  <c r="I174" i="30"/>
  <c r="H174" i="30"/>
  <c r="G174" i="30"/>
  <c r="B174" i="30"/>
  <c r="T173" i="30"/>
  <c r="R173" i="30"/>
  <c r="M173" i="30"/>
  <c r="L173" i="30"/>
  <c r="K173" i="30"/>
  <c r="J173" i="30"/>
  <c r="I173" i="30"/>
  <c r="H173" i="30"/>
  <c r="G173" i="30"/>
  <c r="B173" i="30"/>
  <c r="T172" i="30"/>
  <c r="R172" i="30"/>
  <c r="M172" i="30"/>
  <c r="L172" i="30"/>
  <c r="K172" i="30"/>
  <c r="J172" i="30"/>
  <c r="I172" i="30"/>
  <c r="H172" i="30"/>
  <c r="G172" i="30"/>
  <c r="B172" i="30"/>
  <c r="T171" i="30"/>
  <c r="R171" i="30"/>
  <c r="M171" i="30"/>
  <c r="L171" i="30"/>
  <c r="K171" i="30"/>
  <c r="J171" i="30"/>
  <c r="I171" i="30"/>
  <c r="H171" i="30"/>
  <c r="G171" i="30"/>
  <c r="B171" i="30"/>
  <c r="T170" i="30"/>
  <c r="R170" i="30"/>
  <c r="M170" i="30"/>
  <c r="L170" i="30"/>
  <c r="K170" i="30"/>
  <c r="J170" i="30"/>
  <c r="I170" i="30"/>
  <c r="H170" i="30"/>
  <c r="G170" i="30"/>
  <c r="B170" i="30"/>
  <c r="T169" i="30"/>
  <c r="R169" i="30"/>
  <c r="M169" i="30"/>
  <c r="L169" i="30"/>
  <c r="K169" i="30"/>
  <c r="J169" i="30"/>
  <c r="I169" i="30"/>
  <c r="H169" i="30"/>
  <c r="G169" i="30"/>
  <c r="B169" i="30"/>
  <c r="T168" i="30"/>
  <c r="R168" i="30"/>
  <c r="M168" i="30"/>
  <c r="L168" i="30"/>
  <c r="K168" i="30"/>
  <c r="J168" i="30"/>
  <c r="I168" i="30"/>
  <c r="H168" i="30"/>
  <c r="G168" i="30"/>
  <c r="B168" i="30"/>
  <c r="T167" i="30"/>
  <c r="R167" i="30"/>
  <c r="M167" i="30"/>
  <c r="L167" i="30"/>
  <c r="K167" i="30"/>
  <c r="J167" i="30"/>
  <c r="I167" i="30"/>
  <c r="H167" i="30"/>
  <c r="G167" i="30"/>
  <c r="B167" i="30"/>
  <c r="T166" i="30"/>
  <c r="R166" i="30"/>
  <c r="M166" i="30"/>
  <c r="L166" i="30"/>
  <c r="K166" i="30"/>
  <c r="J166" i="30"/>
  <c r="I166" i="30"/>
  <c r="H166" i="30"/>
  <c r="G166" i="30"/>
  <c r="B166" i="30"/>
  <c r="T165" i="30"/>
  <c r="R165" i="30"/>
  <c r="M165" i="30"/>
  <c r="L165" i="30"/>
  <c r="K165" i="30"/>
  <c r="J165" i="30"/>
  <c r="I165" i="30"/>
  <c r="H165" i="30"/>
  <c r="G165" i="30"/>
  <c r="B165" i="30"/>
  <c r="T164" i="30"/>
  <c r="R164" i="30"/>
  <c r="M164" i="30"/>
  <c r="L164" i="30"/>
  <c r="K164" i="30"/>
  <c r="J164" i="30"/>
  <c r="I164" i="30"/>
  <c r="H164" i="30"/>
  <c r="G164" i="30"/>
  <c r="B164" i="30"/>
  <c r="T163" i="30"/>
  <c r="R163" i="30"/>
  <c r="M163" i="30"/>
  <c r="L163" i="30"/>
  <c r="K163" i="30"/>
  <c r="J163" i="30"/>
  <c r="I163" i="30"/>
  <c r="H163" i="30"/>
  <c r="G163" i="30"/>
  <c r="B163" i="30"/>
  <c r="T162" i="30"/>
  <c r="R162" i="30"/>
  <c r="M162" i="30"/>
  <c r="L162" i="30"/>
  <c r="K162" i="30"/>
  <c r="J162" i="30"/>
  <c r="I162" i="30"/>
  <c r="H162" i="30"/>
  <c r="G162" i="30"/>
  <c r="B162" i="30"/>
  <c r="T161" i="30"/>
  <c r="R161" i="30"/>
  <c r="M161" i="30"/>
  <c r="L161" i="30"/>
  <c r="K161" i="30"/>
  <c r="J161" i="30"/>
  <c r="I161" i="30"/>
  <c r="H161" i="30"/>
  <c r="G161" i="30"/>
  <c r="B161" i="30"/>
  <c r="T160" i="30"/>
  <c r="R160" i="30"/>
  <c r="M160" i="30"/>
  <c r="L160" i="30"/>
  <c r="K160" i="30"/>
  <c r="J160" i="30"/>
  <c r="I160" i="30"/>
  <c r="H160" i="30"/>
  <c r="G160" i="30"/>
  <c r="B160" i="30"/>
  <c r="T159" i="30"/>
  <c r="R159" i="30"/>
  <c r="M159" i="30"/>
  <c r="L159" i="30"/>
  <c r="K159" i="30"/>
  <c r="J159" i="30"/>
  <c r="I159" i="30"/>
  <c r="H159" i="30"/>
  <c r="G159" i="30"/>
  <c r="B159" i="30"/>
  <c r="T158" i="30"/>
  <c r="R158" i="30"/>
  <c r="M158" i="30"/>
  <c r="L158" i="30"/>
  <c r="K158" i="30"/>
  <c r="J158" i="30"/>
  <c r="I158" i="30"/>
  <c r="H158" i="30"/>
  <c r="G158" i="30"/>
  <c r="B158" i="30"/>
  <c r="T157" i="30"/>
  <c r="R157" i="30"/>
  <c r="M157" i="30"/>
  <c r="L157" i="30"/>
  <c r="K157" i="30"/>
  <c r="J157" i="30"/>
  <c r="I157" i="30"/>
  <c r="H157" i="30"/>
  <c r="G157" i="30"/>
  <c r="B157" i="30"/>
  <c r="T156" i="30"/>
  <c r="R156" i="30"/>
  <c r="M156" i="30"/>
  <c r="L156" i="30"/>
  <c r="K156" i="30"/>
  <c r="J156" i="30"/>
  <c r="I156" i="30"/>
  <c r="H156" i="30"/>
  <c r="G156" i="30"/>
  <c r="B156" i="30"/>
  <c r="T155" i="30"/>
  <c r="R155" i="30"/>
  <c r="M155" i="30"/>
  <c r="L155" i="30"/>
  <c r="K155" i="30"/>
  <c r="J155" i="30"/>
  <c r="I155" i="30"/>
  <c r="H155" i="30"/>
  <c r="G155" i="30"/>
  <c r="B155" i="30"/>
  <c r="T154" i="30"/>
  <c r="R154" i="30"/>
  <c r="M154" i="30"/>
  <c r="L154" i="30"/>
  <c r="K154" i="30"/>
  <c r="J154" i="30"/>
  <c r="I154" i="30"/>
  <c r="H154" i="30"/>
  <c r="G154" i="30"/>
  <c r="B154" i="30"/>
  <c r="T153" i="30"/>
  <c r="R153" i="30"/>
  <c r="M153" i="30"/>
  <c r="L153" i="30"/>
  <c r="K153" i="30"/>
  <c r="J153" i="30"/>
  <c r="I153" i="30"/>
  <c r="H153" i="30"/>
  <c r="G153" i="30"/>
  <c r="B153" i="30"/>
  <c r="T152" i="30"/>
  <c r="R152" i="30"/>
  <c r="M152" i="30"/>
  <c r="L152" i="30"/>
  <c r="K152" i="30"/>
  <c r="J152" i="30"/>
  <c r="I152" i="30"/>
  <c r="H152" i="30"/>
  <c r="G152" i="30"/>
  <c r="B152" i="30"/>
  <c r="T151" i="30"/>
  <c r="R151" i="30"/>
  <c r="M151" i="30"/>
  <c r="L151" i="30"/>
  <c r="K151" i="30"/>
  <c r="J151" i="30"/>
  <c r="I151" i="30"/>
  <c r="H151" i="30"/>
  <c r="G151" i="30"/>
  <c r="B151" i="30"/>
  <c r="T150" i="30"/>
  <c r="R150" i="30"/>
  <c r="M150" i="30"/>
  <c r="L150" i="30"/>
  <c r="K150" i="30"/>
  <c r="J150" i="30"/>
  <c r="I150" i="30"/>
  <c r="H150" i="30"/>
  <c r="G150" i="30"/>
  <c r="B150" i="30"/>
  <c r="T149" i="30"/>
  <c r="R149" i="30"/>
  <c r="M149" i="30"/>
  <c r="L149" i="30"/>
  <c r="K149" i="30"/>
  <c r="J149" i="30"/>
  <c r="I149" i="30"/>
  <c r="H149" i="30"/>
  <c r="G149" i="30"/>
  <c r="B149" i="30"/>
  <c r="T148" i="30"/>
  <c r="R148" i="30"/>
  <c r="M148" i="30"/>
  <c r="L148" i="30"/>
  <c r="K148" i="30"/>
  <c r="J148" i="30"/>
  <c r="I148" i="30"/>
  <c r="H148" i="30"/>
  <c r="G148" i="30"/>
  <c r="B148" i="30"/>
  <c r="T147" i="30"/>
  <c r="R147" i="30"/>
  <c r="M147" i="30"/>
  <c r="L147" i="30"/>
  <c r="K147" i="30"/>
  <c r="J147" i="30"/>
  <c r="I147" i="30"/>
  <c r="H147" i="30"/>
  <c r="G147" i="30"/>
  <c r="B147" i="30"/>
  <c r="T146" i="30"/>
  <c r="R146" i="30"/>
  <c r="M146" i="30"/>
  <c r="L146" i="30"/>
  <c r="K146" i="30"/>
  <c r="J146" i="30"/>
  <c r="I146" i="30"/>
  <c r="H146" i="30"/>
  <c r="G146" i="30"/>
  <c r="B146" i="30"/>
  <c r="T145" i="30"/>
  <c r="R145" i="30"/>
  <c r="M145" i="30"/>
  <c r="L145" i="30"/>
  <c r="K145" i="30"/>
  <c r="J145" i="30"/>
  <c r="I145" i="30"/>
  <c r="H145" i="30"/>
  <c r="G145" i="30"/>
  <c r="B145" i="30"/>
  <c r="T144" i="30"/>
  <c r="R144" i="30"/>
  <c r="M144" i="30"/>
  <c r="L144" i="30"/>
  <c r="K144" i="30"/>
  <c r="J144" i="30"/>
  <c r="I144" i="30"/>
  <c r="H144" i="30"/>
  <c r="G144" i="30"/>
  <c r="B144" i="30"/>
  <c r="T143" i="30"/>
  <c r="R143" i="30"/>
  <c r="M143" i="30"/>
  <c r="L143" i="30"/>
  <c r="K143" i="30"/>
  <c r="J143" i="30"/>
  <c r="I143" i="30"/>
  <c r="H143" i="30"/>
  <c r="G143" i="30"/>
  <c r="B143" i="30"/>
  <c r="T142" i="30"/>
  <c r="R142" i="30"/>
  <c r="M142" i="30"/>
  <c r="L142" i="30"/>
  <c r="K142" i="30"/>
  <c r="J142" i="30"/>
  <c r="I142" i="30"/>
  <c r="H142" i="30"/>
  <c r="G142" i="30"/>
  <c r="B142" i="30"/>
  <c r="T141" i="30"/>
  <c r="R141" i="30"/>
  <c r="M141" i="30"/>
  <c r="L141" i="30"/>
  <c r="K141" i="30"/>
  <c r="J141" i="30"/>
  <c r="I141" i="30"/>
  <c r="H141" i="30"/>
  <c r="G141" i="30"/>
  <c r="B141" i="30"/>
  <c r="T140" i="30"/>
  <c r="R140" i="30"/>
  <c r="M140" i="30"/>
  <c r="L140" i="30"/>
  <c r="K140" i="30"/>
  <c r="J140" i="30"/>
  <c r="I140" i="30"/>
  <c r="H140" i="30"/>
  <c r="G140" i="30"/>
  <c r="B140" i="30"/>
  <c r="T139" i="30"/>
  <c r="R139" i="30"/>
  <c r="M139" i="30"/>
  <c r="L139" i="30"/>
  <c r="K139" i="30"/>
  <c r="J139" i="30"/>
  <c r="I139" i="30"/>
  <c r="H139" i="30"/>
  <c r="G139" i="30"/>
  <c r="B139" i="30"/>
  <c r="T138" i="30"/>
  <c r="R138" i="30"/>
  <c r="M138" i="30"/>
  <c r="L138" i="30"/>
  <c r="K138" i="30"/>
  <c r="J138" i="30"/>
  <c r="I138" i="30"/>
  <c r="H138" i="30"/>
  <c r="G138" i="30"/>
  <c r="B138" i="30"/>
  <c r="T137" i="30"/>
  <c r="R137" i="30"/>
  <c r="M137" i="30"/>
  <c r="L137" i="30"/>
  <c r="K137" i="30"/>
  <c r="J137" i="30"/>
  <c r="I137" i="30"/>
  <c r="H137" i="30"/>
  <c r="G137" i="30"/>
  <c r="B137" i="30"/>
  <c r="T136" i="30"/>
  <c r="R136" i="30"/>
  <c r="M136" i="30"/>
  <c r="L136" i="30"/>
  <c r="K136" i="30"/>
  <c r="J136" i="30"/>
  <c r="I136" i="30"/>
  <c r="H136" i="30"/>
  <c r="G136" i="30"/>
  <c r="B136" i="30"/>
  <c r="T135" i="30"/>
  <c r="R135" i="30"/>
  <c r="M135" i="30"/>
  <c r="L135" i="30"/>
  <c r="K135" i="30"/>
  <c r="J135" i="30"/>
  <c r="I135" i="30"/>
  <c r="H135" i="30"/>
  <c r="G135" i="30"/>
  <c r="B135" i="30"/>
  <c r="T134" i="30"/>
  <c r="R134" i="30"/>
  <c r="M134" i="30"/>
  <c r="L134" i="30"/>
  <c r="K134" i="30"/>
  <c r="J134" i="30"/>
  <c r="I134" i="30"/>
  <c r="H134" i="30"/>
  <c r="G134" i="30"/>
  <c r="B134" i="30"/>
  <c r="T133" i="30"/>
  <c r="R133" i="30"/>
  <c r="M133" i="30"/>
  <c r="L133" i="30"/>
  <c r="K133" i="30"/>
  <c r="J133" i="30"/>
  <c r="I133" i="30"/>
  <c r="H133" i="30"/>
  <c r="G133" i="30"/>
  <c r="B133" i="30"/>
  <c r="T132" i="30"/>
  <c r="R132" i="30"/>
  <c r="M132" i="30"/>
  <c r="L132" i="30"/>
  <c r="K132" i="30"/>
  <c r="J132" i="30"/>
  <c r="I132" i="30"/>
  <c r="H132" i="30"/>
  <c r="G132" i="30"/>
  <c r="B132" i="30"/>
  <c r="T131" i="30"/>
  <c r="R131" i="30"/>
  <c r="M131" i="30"/>
  <c r="L131" i="30"/>
  <c r="K131" i="30"/>
  <c r="J131" i="30"/>
  <c r="I131" i="30"/>
  <c r="H131" i="30"/>
  <c r="G131" i="30"/>
  <c r="B131" i="30"/>
  <c r="T130" i="30"/>
  <c r="R130" i="30"/>
  <c r="M130" i="30"/>
  <c r="L130" i="30"/>
  <c r="K130" i="30"/>
  <c r="J130" i="30"/>
  <c r="I130" i="30"/>
  <c r="H130" i="30"/>
  <c r="G130" i="30"/>
  <c r="B130" i="30"/>
  <c r="T129" i="30"/>
  <c r="R129" i="30"/>
  <c r="M129" i="30"/>
  <c r="L129" i="30"/>
  <c r="K129" i="30"/>
  <c r="J129" i="30"/>
  <c r="I129" i="30"/>
  <c r="H129" i="30"/>
  <c r="G129" i="30"/>
  <c r="B129" i="30"/>
  <c r="T128" i="30"/>
  <c r="R128" i="30"/>
  <c r="M128" i="30"/>
  <c r="L128" i="30"/>
  <c r="K128" i="30"/>
  <c r="J128" i="30"/>
  <c r="I128" i="30"/>
  <c r="H128" i="30"/>
  <c r="G128" i="30"/>
  <c r="B128" i="30"/>
  <c r="T127" i="30"/>
  <c r="R127" i="30"/>
  <c r="M127" i="30"/>
  <c r="L127" i="30"/>
  <c r="K127" i="30"/>
  <c r="J127" i="30"/>
  <c r="I127" i="30"/>
  <c r="H127" i="30"/>
  <c r="G127" i="30"/>
  <c r="B127" i="30"/>
  <c r="T126" i="30"/>
  <c r="R126" i="30"/>
  <c r="M126" i="30"/>
  <c r="L126" i="30"/>
  <c r="K126" i="30"/>
  <c r="J126" i="30"/>
  <c r="I126" i="30"/>
  <c r="H126" i="30"/>
  <c r="G126" i="30"/>
  <c r="B126" i="30"/>
  <c r="T125" i="30"/>
  <c r="R125" i="30"/>
  <c r="M125" i="30"/>
  <c r="L125" i="30"/>
  <c r="K125" i="30"/>
  <c r="J125" i="30"/>
  <c r="I125" i="30"/>
  <c r="H125" i="30"/>
  <c r="G125" i="30"/>
  <c r="B125" i="30"/>
  <c r="T124" i="30"/>
  <c r="R124" i="30"/>
  <c r="M124" i="30"/>
  <c r="L124" i="30"/>
  <c r="K124" i="30"/>
  <c r="J124" i="30"/>
  <c r="I124" i="30"/>
  <c r="H124" i="30"/>
  <c r="G124" i="30"/>
  <c r="B124" i="30"/>
  <c r="T123" i="30"/>
  <c r="R123" i="30"/>
  <c r="M123" i="30"/>
  <c r="L123" i="30"/>
  <c r="K123" i="30"/>
  <c r="J123" i="30"/>
  <c r="I123" i="30"/>
  <c r="H123" i="30"/>
  <c r="G123" i="30"/>
  <c r="B123" i="30"/>
  <c r="T122" i="30"/>
  <c r="R122" i="30"/>
  <c r="M122" i="30"/>
  <c r="L122" i="30"/>
  <c r="K122" i="30"/>
  <c r="J122" i="30"/>
  <c r="I122" i="30"/>
  <c r="H122" i="30"/>
  <c r="G122" i="30"/>
  <c r="B122" i="30"/>
  <c r="T121" i="30"/>
  <c r="R121" i="30"/>
  <c r="M121" i="30"/>
  <c r="L121" i="30"/>
  <c r="K121" i="30"/>
  <c r="J121" i="30"/>
  <c r="I121" i="30"/>
  <c r="H121" i="30"/>
  <c r="G121" i="30"/>
  <c r="B121" i="30"/>
  <c r="T120" i="30"/>
  <c r="R120" i="30"/>
  <c r="M120" i="30"/>
  <c r="L120" i="30"/>
  <c r="K120" i="30"/>
  <c r="J120" i="30"/>
  <c r="I120" i="30"/>
  <c r="H120" i="30"/>
  <c r="G120" i="30"/>
  <c r="B120" i="30"/>
  <c r="T119" i="30"/>
  <c r="R119" i="30"/>
  <c r="M119" i="30"/>
  <c r="L119" i="30"/>
  <c r="K119" i="30"/>
  <c r="J119" i="30"/>
  <c r="I119" i="30"/>
  <c r="H119" i="30"/>
  <c r="G119" i="30"/>
  <c r="B119" i="30"/>
  <c r="T118" i="30"/>
  <c r="R118" i="30"/>
  <c r="M118" i="30"/>
  <c r="L118" i="30"/>
  <c r="K118" i="30"/>
  <c r="J118" i="30"/>
  <c r="I118" i="30"/>
  <c r="H118" i="30"/>
  <c r="G118" i="30"/>
  <c r="B118" i="30"/>
  <c r="T117" i="30"/>
  <c r="R117" i="30"/>
  <c r="M117" i="30"/>
  <c r="L117" i="30"/>
  <c r="K117" i="30"/>
  <c r="J117" i="30"/>
  <c r="I117" i="30"/>
  <c r="H117" i="30"/>
  <c r="G117" i="30"/>
  <c r="B117" i="30"/>
  <c r="T116" i="30"/>
  <c r="R116" i="30"/>
  <c r="M116" i="30"/>
  <c r="L116" i="30"/>
  <c r="K116" i="30"/>
  <c r="J116" i="30"/>
  <c r="I116" i="30"/>
  <c r="H116" i="30"/>
  <c r="G116" i="30"/>
  <c r="B116" i="30"/>
  <c r="T115" i="30"/>
  <c r="R115" i="30"/>
  <c r="M115" i="30"/>
  <c r="L115" i="30"/>
  <c r="K115" i="30"/>
  <c r="J115" i="30"/>
  <c r="I115" i="30"/>
  <c r="H115" i="30"/>
  <c r="G115" i="30"/>
  <c r="B115" i="30"/>
  <c r="T114" i="30"/>
  <c r="R114" i="30"/>
  <c r="M114" i="30"/>
  <c r="L114" i="30"/>
  <c r="K114" i="30"/>
  <c r="J114" i="30"/>
  <c r="I114" i="30"/>
  <c r="H114" i="30"/>
  <c r="G114" i="30"/>
  <c r="B114" i="30"/>
  <c r="T113" i="30"/>
  <c r="R113" i="30"/>
  <c r="M113" i="30"/>
  <c r="L113" i="30"/>
  <c r="K113" i="30"/>
  <c r="J113" i="30"/>
  <c r="I113" i="30"/>
  <c r="H113" i="30"/>
  <c r="G113" i="30"/>
  <c r="B113" i="30"/>
  <c r="T112" i="30"/>
  <c r="R112" i="30"/>
  <c r="M112" i="30"/>
  <c r="L112" i="30"/>
  <c r="K112" i="30"/>
  <c r="J112" i="30"/>
  <c r="I112" i="30"/>
  <c r="H112" i="30"/>
  <c r="G112" i="30"/>
  <c r="B112" i="30"/>
  <c r="T111" i="30"/>
  <c r="R111" i="30"/>
  <c r="M111" i="30"/>
  <c r="L111" i="30"/>
  <c r="K111" i="30"/>
  <c r="J111" i="30"/>
  <c r="I111" i="30"/>
  <c r="H111" i="30"/>
  <c r="G111" i="30"/>
  <c r="B111" i="30"/>
  <c r="T110" i="30"/>
  <c r="R110" i="30"/>
  <c r="M110" i="30"/>
  <c r="L110" i="30"/>
  <c r="K110" i="30"/>
  <c r="J110" i="30"/>
  <c r="I110" i="30"/>
  <c r="H110" i="30"/>
  <c r="G110" i="30"/>
  <c r="B110" i="30"/>
  <c r="T109" i="30"/>
  <c r="R109" i="30"/>
  <c r="M109" i="30"/>
  <c r="L109" i="30"/>
  <c r="K109" i="30"/>
  <c r="J109" i="30"/>
  <c r="I109" i="30"/>
  <c r="H109" i="30"/>
  <c r="G109" i="30"/>
  <c r="B109" i="30"/>
  <c r="T108" i="30"/>
  <c r="R108" i="30"/>
  <c r="M108" i="30"/>
  <c r="L108" i="30"/>
  <c r="K108" i="30"/>
  <c r="J108" i="30"/>
  <c r="I108" i="30"/>
  <c r="H108" i="30"/>
  <c r="G108" i="30"/>
  <c r="B108" i="30"/>
  <c r="T107" i="30"/>
  <c r="R107" i="30"/>
  <c r="M107" i="30"/>
  <c r="L107" i="30"/>
  <c r="K107" i="30"/>
  <c r="J107" i="30"/>
  <c r="I107" i="30"/>
  <c r="H107" i="30"/>
  <c r="G107" i="30"/>
  <c r="B107" i="30"/>
  <c r="T106" i="30"/>
  <c r="R106" i="30"/>
  <c r="M106" i="30"/>
  <c r="L106" i="30"/>
  <c r="K106" i="30"/>
  <c r="J106" i="30"/>
  <c r="I106" i="30"/>
  <c r="H106" i="30"/>
  <c r="G106" i="30"/>
  <c r="B106" i="30"/>
  <c r="T105" i="30"/>
  <c r="R105" i="30"/>
  <c r="M105" i="30"/>
  <c r="L105" i="30"/>
  <c r="K105" i="30"/>
  <c r="J105" i="30"/>
  <c r="I105" i="30"/>
  <c r="H105" i="30"/>
  <c r="G105" i="30"/>
  <c r="B105" i="30"/>
  <c r="T104" i="30"/>
  <c r="R104" i="30"/>
  <c r="M104" i="30"/>
  <c r="L104" i="30"/>
  <c r="K104" i="30"/>
  <c r="J104" i="30"/>
  <c r="I104" i="30"/>
  <c r="H104" i="30"/>
  <c r="G104" i="30"/>
  <c r="B104" i="30"/>
  <c r="T103" i="30"/>
  <c r="R103" i="30"/>
  <c r="M103" i="30"/>
  <c r="L103" i="30"/>
  <c r="K103" i="30"/>
  <c r="J103" i="30"/>
  <c r="I103" i="30"/>
  <c r="H103" i="30"/>
  <c r="G103" i="30"/>
  <c r="B103" i="30"/>
  <c r="T102" i="30"/>
  <c r="R102" i="30"/>
  <c r="M102" i="30"/>
  <c r="L102" i="30"/>
  <c r="K102" i="30"/>
  <c r="J102" i="30"/>
  <c r="I102" i="30"/>
  <c r="H102" i="30"/>
  <c r="G102" i="30"/>
  <c r="B102" i="30"/>
  <c r="T101" i="30"/>
  <c r="R101" i="30"/>
  <c r="M101" i="30"/>
  <c r="L101" i="30"/>
  <c r="K101" i="30"/>
  <c r="J101" i="30"/>
  <c r="I101" i="30"/>
  <c r="H101" i="30"/>
  <c r="G101" i="30"/>
  <c r="B101" i="30"/>
  <c r="T100" i="30"/>
  <c r="R100" i="30"/>
  <c r="M100" i="30"/>
  <c r="L100" i="30"/>
  <c r="K100" i="30"/>
  <c r="J100" i="30"/>
  <c r="I100" i="30"/>
  <c r="H100" i="30"/>
  <c r="G100" i="30"/>
  <c r="B100" i="30"/>
  <c r="T99" i="30"/>
  <c r="R99" i="30"/>
  <c r="M99" i="30"/>
  <c r="L99" i="30"/>
  <c r="K99" i="30"/>
  <c r="J99" i="30"/>
  <c r="I99" i="30"/>
  <c r="H99" i="30"/>
  <c r="G99" i="30"/>
  <c r="B99" i="30"/>
  <c r="T98" i="30"/>
  <c r="R98" i="30"/>
  <c r="M98" i="30"/>
  <c r="L98" i="30"/>
  <c r="K98" i="30"/>
  <c r="J98" i="30"/>
  <c r="I98" i="30"/>
  <c r="H98" i="30"/>
  <c r="G98" i="30"/>
  <c r="B98" i="30"/>
  <c r="T97" i="30"/>
  <c r="R97" i="30"/>
  <c r="M97" i="30"/>
  <c r="L97" i="30"/>
  <c r="K97" i="30"/>
  <c r="J97" i="30"/>
  <c r="I97" i="30"/>
  <c r="H97" i="30"/>
  <c r="G97" i="30"/>
  <c r="B97" i="30"/>
  <c r="T96" i="30"/>
  <c r="R96" i="30"/>
  <c r="M96" i="30"/>
  <c r="L96" i="30"/>
  <c r="K96" i="30"/>
  <c r="J96" i="30"/>
  <c r="I96" i="30"/>
  <c r="H96" i="30"/>
  <c r="G96" i="30"/>
  <c r="B96" i="30"/>
  <c r="T95" i="30"/>
  <c r="R95" i="30"/>
  <c r="M95" i="30"/>
  <c r="L95" i="30"/>
  <c r="K95" i="30"/>
  <c r="J95" i="30"/>
  <c r="I95" i="30"/>
  <c r="H95" i="30"/>
  <c r="G95" i="30"/>
  <c r="B95" i="30"/>
  <c r="T94" i="30"/>
  <c r="R94" i="30"/>
  <c r="M94" i="30"/>
  <c r="L94" i="30"/>
  <c r="K94" i="30"/>
  <c r="J94" i="30"/>
  <c r="I94" i="30"/>
  <c r="H94" i="30"/>
  <c r="G94" i="30"/>
  <c r="B94" i="30"/>
  <c r="T93" i="30"/>
  <c r="R93" i="30"/>
  <c r="M93" i="30"/>
  <c r="L93" i="30"/>
  <c r="K93" i="30"/>
  <c r="J93" i="30"/>
  <c r="I93" i="30"/>
  <c r="H93" i="30"/>
  <c r="G93" i="30"/>
  <c r="B93" i="30"/>
  <c r="T92" i="30"/>
  <c r="R92" i="30"/>
  <c r="M92" i="30"/>
  <c r="L92" i="30"/>
  <c r="K92" i="30"/>
  <c r="J92" i="30"/>
  <c r="I92" i="30"/>
  <c r="H92" i="30"/>
  <c r="G92" i="30"/>
  <c r="B92" i="30"/>
  <c r="T91" i="30"/>
  <c r="R91" i="30"/>
  <c r="M91" i="30"/>
  <c r="L91" i="30"/>
  <c r="K91" i="30"/>
  <c r="J91" i="30"/>
  <c r="I91" i="30"/>
  <c r="H91" i="30"/>
  <c r="G91" i="30"/>
  <c r="B91" i="30"/>
  <c r="T90" i="30"/>
  <c r="R90" i="30"/>
  <c r="M90" i="30"/>
  <c r="L90" i="30"/>
  <c r="K90" i="30"/>
  <c r="J90" i="30"/>
  <c r="I90" i="30"/>
  <c r="H90" i="30"/>
  <c r="G90" i="30"/>
  <c r="B90" i="30"/>
  <c r="T89" i="30"/>
  <c r="R89" i="30"/>
  <c r="M89" i="30"/>
  <c r="L89" i="30"/>
  <c r="K89" i="30"/>
  <c r="J89" i="30"/>
  <c r="I89" i="30"/>
  <c r="H89" i="30"/>
  <c r="G89" i="30"/>
  <c r="B89" i="30"/>
  <c r="T88" i="30"/>
  <c r="R88" i="30"/>
  <c r="M88" i="30"/>
  <c r="L88" i="30"/>
  <c r="K88" i="30"/>
  <c r="J88" i="30"/>
  <c r="I88" i="30"/>
  <c r="H88" i="30"/>
  <c r="G88" i="30"/>
  <c r="B88" i="30"/>
  <c r="T87" i="30"/>
  <c r="R87" i="30"/>
  <c r="M87" i="30"/>
  <c r="L87" i="30"/>
  <c r="K87" i="30"/>
  <c r="J87" i="30"/>
  <c r="I87" i="30"/>
  <c r="H87" i="30"/>
  <c r="G87" i="30"/>
  <c r="B87" i="30"/>
  <c r="T86" i="30"/>
  <c r="R86" i="30"/>
  <c r="M86" i="30"/>
  <c r="L86" i="30"/>
  <c r="K86" i="30"/>
  <c r="J86" i="30"/>
  <c r="I86" i="30"/>
  <c r="H86" i="30"/>
  <c r="G86" i="30"/>
  <c r="B86" i="30"/>
  <c r="T85" i="30"/>
  <c r="R85" i="30"/>
  <c r="M85" i="30"/>
  <c r="L85" i="30"/>
  <c r="K85" i="30"/>
  <c r="J85" i="30"/>
  <c r="I85" i="30"/>
  <c r="H85" i="30"/>
  <c r="G85" i="30"/>
  <c r="B85" i="30"/>
  <c r="T84" i="30"/>
  <c r="R84" i="30"/>
  <c r="M84" i="30"/>
  <c r="L84" i="30"/>
  <c r="K84" i="30"/>
  <c r="J84" i="30"/>
  <c r="I84" i="30"/>
  <c r="H84" i="30"/>
  <c r="G84" i="30"/>
  <c r="B84" i="30"/>
  <c r="T83" i="30"/>
  <c r="R83" i="30"/>
  <c r="M83" i="30"/>
  <c r="L83" i="30"/>
  <c r="K83" i="30"/>
  <c r="J83" i="30"/>
  <c r="I83" i="30"/>
  <c r="H83" i="30"/>
  <c r="G83" i="30"/>
  <c r="B83" i="30"/>
  <c r="T82" i="30"/>
  <c r="R82" i="30"/>
  <c r="M82" i="30"/>
  <c r="L82" i="30"/>
  <c r="K82" i="30"/>
  <c r="J82" i="30"/>
  <c r="I82" i="30"/>
  <c r="H82" i="30"/>
  <c r="G82" i="30"/>
  <c r="B82" i="30"/>
  <c r="T81" i="30"/>
  <c r="R81" i="30"/>
  <c r="M81" i="30"/>
  <c r="L81" i="30"/>
  <c r="K81" i="30"/>
  <c r="J81" i="30"/>
  <c r="I81" i="30"/>
  <c r="H81" i="30"/>
  <c r="G81" i="30"/>
  <c r="B81" i="30"/>
  <c r="T80" i="30"/>
  <c r="R80" i="30"/>
  <c r="M80" i="30"/>
  <c r="L80" i="30"/>
  <c r="K80" i="30"/>
  <c r="J80" i="30"/>
  <c r="I80" i="30"/>
  <c r="H80" i="30"/>
  <c r="G80" i="30"/>
  <c r="B80" i="30"/>
  <c r="T79" i="30"/>
  <c r="R79" i="30"/>
  <c r="M79" i="30"/>
  <c r="L79" i="30"/>
  <c r="K79" i="30"/>
  <c r="J79" i="30"/>
  <c r="I79" i="30"/>
  <c r="H79" i="30"/>
  <c r="G79" i="30"/>
  <c r="B79" i="30"/>
  <c r="T78" i="30"/>
  <c r="R78" i="30"/>
  <c r="M78" i="30"/>
  <c r="L78" i="30"/>
  <c r="K78" i="30"/>
  <c r="J78" i="30"/>
  <c r="I78" i="30"/>
  <c r="H78" i="30"/>
  <c r="G78" i="30"/>
  <c r="B78" i="30"/>
  <c r="T77" i="30"/>
  <c r="R77" i="30"/>
  <c r="M77" i="30"/>
  <c r="L77" i="30"/>
  <c r="K77" i="30"/>
  <c r="J77" i="30"/>
  <c r="I77" i="30"/>
  <c r="H77" i="30"/>
  <c r="G77" i="30"/>
  <c r="B77" i="30"/>
  <c r="T76" i="30"/>
  <c r="R76" i="30"/>
  <c r="M76" i="30"/>
  <c r="L76" i="30"/>
  <c r="K76" i="30"/>
  <c r="J76" i="30"/>
  <c r="I76" i="30"/>
  <c r="H76" i="30"/>
  <c r="G76" i="30"/>
  <c r="B76" i="30"/>
  <c r="T75" i="30"/>
  <c r="R75" i="30"/>
  <c r="M75" i="30"/>
  <c r="L75" i="30"/>
  <c r="K75" i="30"/>
  <c r="J75" i="30"/>
  <c r="I75" i="30"/>
  <c r="H75" i="30"/>
  <c r="G75" i="30"/>
  <c r="B75" i="30"/>
  <c r="T74" i="30"/>
  <c r="R74" i="30"/>
  <c r="M74" i="30"/>
  <c r="L74" i="30"/>
  <c r="K74" i="30"/>
  <c r="J74" i="30"/>
  <c r="I74" i="30"/>
  <c r="H74" i="30"/>
  <c r="G74" i="30"/>
  <c r="B74" i="30"/>
  <c r="T73" i="30"/>
  <c r="R73" i="30"/>
  <c r="M73" i="30"/>
  <c r="L73" i="30"/>
  <c r="K73" i="30"/>
  <c r="J73" i="30"/>
  <c r="I73" i="30"/>
  <c r="H73" i="30"/>
  <c r="G73" i="30"/>
  <c r="B73" i="30"/>
  <c r="T72" i="30"/>
  <c r="R72" i="30"/>
  <c r="M72" i="30"/>
  <c r="L72" i="30"/>
  <c r="K72" i="30"/>
  <c r="J72" i="30"/>
  <c r="I72" i="30"/>
  <c r="H72" i="30"/>
  <c r="G72" i="30"/>
  <c r="B72" i="30"/>
  <c r="T71" i="30"/>
  <c r="R71" i="30"/>
  <c r="M71" i="30"/>
  <c r="L71" i="30"/>
  <c r="K71" i="30"/>
  <c r="J71" i="30"/>
  <c r="I71" i="30"/>
  <c r="H71" i="30"/>
  <c r="G71" i="30"/>
  <c r="B71" i="30"/>
  <c r="T70" i="30"/>
  <c r="R70" i="30"/>
  <c r="M70" i="30"/>
  <c r="L70" i="30"/>
  <c r="K70" i="30"/>
  <c r="J70" i="30"/>
  <c r="I70" i="30"/>
  <c r="H70" i="30"/>
  <c r="G70" i="30"/>
  <c r="B70" i="30"/>
  <c r="T69" i="30"/>
  <c r="R69" i="30"/>
  <c r="M69" i="30"/>
  <c r="L69" i="30"/>
  <c r="K69" i="30"/>
  <c r="J69" i="30"/>
  <c r="I69" i="30"/>
  <c r="H69" i="30"/>
  <c r="G69" i="30"/>
  <c r="B69" i="30"/>
  <c r="T68" i="30"/>
  <c r="R68" i="30"/>
  <c r="M68" i="30"/>
  <c r="L68" i="30"/>
  <c r="K68" i="30"/>
  <c r="J68" i="30"/>
  <c r="I68" i="30"/>
  <c r="H68" i="30"/>
  <c r="G68" i="30"/>
  <c r="B68" i="30"/>
  <c r="T67" i="30"/>
  <c r="R67" i="30"/>
  <c r="M67" i="30"/>
  <c r="L67" i="30"/>
  <c r="K67" i="30"/>
  <c r="J67" i="30"/>
  <c r="I67" i="30"/>
  <c r="H67" i="30"/>
  <c r="G67" i="30"/>
  <c r="B67" i="30"/>
  <c r="T66" i="30"/>
  <c r="R66" i="30"/>
  <c r="M66" i="30"/>
  <c r="L66" i="30"/>
  <c r="K66" i="30"/>
  <c r="J66" i="30"/>
  <c r="I66" i="30"/>
  <c r="H66" i="30"/>
  <c r="G66" i="30"/>
  <c r="B66" i="30"/>
  <c r="T65" i="30"/>
  <c r="R65" i="30"/>
  <c r="M65" i="30"/>
  <c r="L65" i="30"/>
  <c r="K65" i="30"/>
  <c r="J65" i="30"/>
  <c r="I65" i="30"/>
  <c r="H65" i="30"/>
  <c r="G65" i="30"/>
  <c r="B65" i="30"/>
  <c r="T64" i="30"/>
  <c r="R64" i="30"/>
  <c r="M64" i="30"/>
  <c r="L64" i="30"/>
  <c r="K64" i="30"/>
  <c r="J64" i="30"/>
  <c r="I64" i="30"/>
  <c r="H64" i="30"/>
  <c r="G64" i="30"/>
  <c r="B64" i="30"/>
  <c r="T63" i="30"/>
  <c r="R63" i="30"/>
  <c r="M63" i="30"/>
  <c r="L63" i="30"/>
  <c r="K63" i="30"/>
  <c r="J63" i="30"/>
  <c r="I63" i="30"/>
  <c r="H63" i="30"/>
  <c r="G63" i="30"/>
  <c r="B63" i="30"/>
  <c r="T62" i="30"/>
  <c r="R62" i="30"/>
  <c r="M62" i="30"/>
  <c r="L62" i="30"/>
  <c r="K62" i="30"/>
  <c r="J62" i="30"/>
  <c r="I62" i="30"/>
  <c r="H62" i="30"/>
  <c r="G62" i="30"/>
  <c r="B62" i="30"/>
  <c r="T61" i="30"/>
  <c r="R61" i="30"/>
  <c r="M61" i="30"/>
  <c r="L61" i="30"/>
  <c r="K61" i="30"/>
  <c r="J61" i="30"/>
  <c r="I61" i="30"/>
  <c r="H61" i="30"/>
  <c r="G61" i="30"/>
  <c r="B61" i="30"/>
  <c r="T60" i="30"/>
  <c r="R60" i="30"/>
  <c r="M60" i="30"/>
  <c r="L60" i="30"/>
  <c r="K60" i="30"/>
  <c r="J60" i="30"/>
  <c r="I60" i="30"/>
  <c r="H60" i="30"/>
  <c r="G60" i="30"/>
  <c r="B60" i="30"/>
  <c r="T59" i="30"/>
  <c r="R59" i="30"/>
  <c r="M59" i="30"/>
  <c r="L59" i="30"/>
  <c r="K59" i="30"/>
  <c r="J59" i="30"/>
  <c r="I59" i="30"/>
  <c r="H59" i="30"/>
  <c r="G59" i="30"/>
  <c r="B59" i="30"/>
  <c r="T58" i="30"/>
  <c r="R58" i="30"/>
  <c r="M58" i="30"/>
  <c r="L58" i="30"/>
  <c r="K58" i="30"/>
  <c r="J58" i="30"/>
  <c r="I58" i="30"/>
  <c r="H58" i="30"/>
  <c r="G58" i="30"/>
  <c r="B58" i="30"/>
  <c r="T57" i="30"/>
  <c r="R57" i="30"/>
  <c r="M57" i="30"/>
  <c r="L57" i="30"/>
  <c r="K57" i="30"/>
  <c r="J57" i="30"/>
  <c r="I57" i="30"/>
  <c r="H57" i="30"/>
  <c r="G57" i="30"/>
  <c r="B57" i="30"/>
  <c r="T56" i="30"/>
  <c r="R56" i="30"/>
  <c r="M56" i="30"/>
  <c r="L56" i="30"/>
  <c r="K56" i="30"/>
  <c r="J56" i="30"/>
  <c r="I56" i="30"/>
  <c r="H56" i="30"/>
  <c r="G56" i="30"/>
  <c r="B56" i="30"/>
  <c r="T55" i="30"/>
  <c r="R55" i="30"/>
  <c r="M55" i="30"/>
  <c r="L55" i="30"/>
  <c r="K55" i="30"/>
  <c r="J55" i="30"/>
  <c r="I55" i="30"/>
  <c r="H55" i="30"/>
  <c r="G55" i="30"/>
  <c r="B55" i="30"/>
  <c r="T54" i="30"/>
  <c r="R54" i="30"/>
  <c r="M54" i="30"/>
  <c r="L54" i="30"/>
  <c r="K54" i="30"/>
  <c r="J54" i="30"/>
  <c r="I54" i="30"/>
  <c r="H54" i="30"/>
  <c r="G54" i="30"/>
  <c r="B54" i="30"/>
  <c r="T53" i="30"/>
  <c r="R53" i="30"/>
  <c r="M53" i="30"/>
  <c r="L53" i="30"/>
  <c r="K53" i="30"/>
  <c r="J53" i="30"/>
  <c r="I53" i="30"/>
  <c r="H53" i="30"/>
  <c r="G53" i="30"/>
  <c r="B53" i="30"/>
  <c r="T52" i="30"/>
  <c r="R52" i="30"/>
  <c r="M52" i="30"/>
  <c r="L52" i="30"/>
  <c r="K52" i="30"/>
  <c r="J52" i="30"/>
  <c r="I52" i="30"/>
  <c r="H52" i="30"/>
  <c r="G52" i="30"/>
  <c r="B52" i="30"/>
  <c r="T51" i="30"/>
  <c r="R51" i="30"/>
  <c r="M51" i="30"/>
  <c r="L51" i="30"/>
  <c r="K51" i="30"/>
  <c r="J51" i="30"/>
  <c r="I51" i="30"/>
  <c r="H51" i="30"/>
  <c r="G51" i="30"/>
  <c r="B51" i="30"/>
  <c r="T50" i="30"/>
  <c r="R50" i="30"/>
  <c r="M50" i="30"/>
  <c r="L50" i="30"/>
  <c r="K50" i="30"/>
  <c r="J50" i="30"/>
  <c r="I50" i="30"/>
  <c r="H50" i="30"/>
  <c r="G50" i="30"/>
  <c r="B50" i="30"/>
  <c r="T49" i="30"/>
  <c r="R49" i="30"/>
  <c r="M49" i="30"/>
  <c r="L49" i="30"/>
  <c r="K49" i="30"/>
  <c r="J49" i="30"/>
  <c r="I49" i="30"/>
  <c r="H49" i="30"/>
  <c r="G49" i="30"/>
  <c r="B49" i="30"/>
  <c r="T48" i="30"/>
  <c r="R48" i="30"/>
  <c r="M48" i="30"/>
  <c r="L48" i="30"/>
  <c r="K48" i="30"/>
  <c r="J48" i="30"/>
  <c r="I48" i="30"/>
  <c r="H48" i="30"/>
  <c r="G48" i="30"/>
  <c r="B48" i="30"/>
  <c r="T47" i="30"/>
  <c r="R47" i="30"/>
  <c r="M47" i="30"/>
  <c r="L47" i="30"/>
  <c r="K47" i="30"/>
  <c r="J47" i="30"/>
  <c r="I47" i="30"/>
  <c r="H47" i="30"/>
  <c r="G47" i="30"/>
  <c r="B47" i="30"/>
  <c r="T46" i="30"/>
  <c r="R46" i="30"/>
  <c r="M46" i="30"/>
  <c r="L46" i="30"/>
  <c r="K46" i="30"/>
  <c r="J46" i="30"/>
  <c r="I46" i="30"/>
  <c r="H46" i="30"/>
  <c r="G46" i="30"/>
  <c r="B46" i="30"/>
  <c r="T45" i="30"/>
  <c r="R45" i="30"/>
  <c r="M45" i="30"/>
  <c r="L45" i="30"/>
  <c r="K45" i="30"/>
  <c r="J45" i="30"/>
  <c r="I45" i="30"/>
  <c r="H45" i="30"/>
  <c r="G45" i="30"/>
  <c r="B45" i="30"/>
  <c r="T44" i="30"/>
  <c r="R44" i="30"/>
  <c r="M44" i="30"/>
  <c r="L44" i="30"/>
  <c r="K44" i="30"/>
  <c r="J44" i="30"/>
  <c r="I44" i="30"/>
  <c r="H44" i="30"/>
  <c r="G44" i="30"/>
  <c r="B44" i="30"/>
  <c r="T43" i="30"/>
  <c r="R43" i="30"/>
  <c r="M43" i="30"/>
  <c r="L43" i="30"/>
  <c r="K43" i="30"/>
  <c r="J43" i="30"/>
  <c r="I43" i="30"/>
  <c r="H43" i="30"/>
  <c r="G43" i="30"/>
  <c r="B43" i="30"/>
  <c r="T42" i="30"/>
  <c r="R42" i="30"/>
  <c r="M42" i="30"/>
  <c r="L42" i="30"/>
  <c r="K42" i="30"/>
  <c r="J42" i="30"/>
  <c r="I42" i="30"/>
  <c r="H42" i="30"/>
  <c r="G42" i="30"/>
  <c r="B42" i="30"/>
  <c r="T41" i="30"/>
  <c r="R41" i="30"/>
  <c r="M41" i="30"/>
  <c r="L41" i="30"/>
  <c r="K41" i="30"/>
  <c r="J41" i="30"/>
  <c r="I41" i="30"/>
  <c r="H41" i="30"/>
  <c r="G41" i="30"/>
  <c r="B41" i="30"/>
  <c r="T40" i="30"/>
  <c r="R40" i="30"/>
  <c r="M40" i="30"/>
  <c r="L40" i="30"/>
  <c r="K40" i="30"/>
  <c r="J40" i="30"/>
  <c r="I40" i="30"/>
  <c r="H40" i="30"/>
  <c r="G40" i="30"/>
  <c r="B40" i="30"/>
  <c r="T39" i="30"/>
  <c r="R39" i="30"/>
  <c r="M39" i="30"/>
  <c r="L39" i="30"/>
  <c r="K39" i="30"/>
  <c r="J39" i="30"/>
  <c r="I39" i="30"/>
  <c r="H39" i="30"/>
  <c r="G39" i="30"/>
  <c r="B39" i="30"/>
  <c r="T38" i="30"/>
  <c r="R38" i="30"/>
  <c r="M38" i="30"/>
  <c r="L38" i="30"/>
  <c r="K38" i="30"/>
  <c r="J38" i="30"/>
  <c r="I38" i="30"/>
  <c r="H38" i="30"/>
  <c r="G38" i="30"/>
  <c r="B38" i="30"/>
  <c r="T37" i="30"/>
  <c r="R37" i="30"/>
  <c r="M37" i="30"/>
  <c r="L37" i="30"/>
  <c r="K37" i="30"/>
  <c r="J37" i="30"/>
  <c r="I37" i="30"/>
  <c r="H37" i="30"/>
  <c r="G37" i="30"/>
  <c r="B37" i="30"/>
  <c r="T36" i="30"/>
  <c r="R36" i="30"/>
  <c r="M36" i="30"/>
  <c r="L36" i="30"/>
  <c r="K36" i="30"/>
  <c r="J36" i="30"/>
  <c r="I36" i="30"/>
  <c r="H36" i="30"/>
  <c r="G36" i="30"/>
  <c r="B36" i="30"/>
  <c r="T35" i="30"/>
  <c r="R35" i="30"/>
  <c r="M35" i="30"/>
  <c r="L35" i="30"/>
  <c r="K35" i="30"/>
  <c r="J35" i="30"/>
  <c r="I35" i="30"/>
  <c r="H35" i="30"/>
  <c r="G35" i="30"/>
  <c r="B35" i="30"/>
  <c r="T34" i="30"/>
  <c r="R34" i="30"/>
  <c r="M34" i="30"/>
  <c r="L34" i="30"/>
  <c r="K34" i="30"/>
  <c r="J34" i="30"/>
  <c r="I34" i="30"/>
  <c r="H34" i="30"/>
  <c r="G34" i="30"/>
  <c r="B34" i="30"/>
  <c r="T33" i="30"/>
  <c r="R33" i="30"/>
  <c r="M33" i="30"/>
  <c r="L33" i="30"/>
  <c r="K33" i="30"/>
  <c r="J33" i="30"/>
  <c r="I33" i="30"/>
  <c r="H33" i="30"/>
  <c r="G33" i="30"/>
  <c r="B33" i="30"/>
  <c r="T32" i="30"/>
  <c r="R32" i="30"/>
  <c r="M32" i="30"/>
  <c r="L32" i="30"/>
  <c r="K32" i="30"/>
  <c r="J32" i="30"/>
  <c r="I32" i="30"/>
  <c r="H32" i="30"/>
  <c r="G32" i="30"/>
  <c r="B32" i="30"/>
  <c r="T31" i="30"/>
  <c r="R31" i="30"/>
  <c r="M31" i="30"/>
  <c r="L31" i="30"/>
  <c r="K31" i="30"/>
  <c r="J31" i="30"/>
  <c r="I31" i="30"/>
  <c r="H31" i="30"/>
  <c r="G31" i="30"/>
  <c r="B31" i="30"/>
  <c r="T30" i="30"/>
  <c r="R30" i="30"/>
  <c r="M30" i="30"/>
  <c r="L30" i="30"/>
  <c r="K30" i="30"/>
  <c r="J30" i="30"/>
  <c r="I30" i="30"/>
  <c r="H30" i="30"/>
  <c r="G30" i="30"/>
  <c r="B30" i="30"/>
  <c r="T29" i="30"/>
  <c r="R29" i="30"/>
  <c r="M29" i="30"/>
  <c r="L29" i="30"/>
  <c r="K29" i="30"/>
  <c r="J29" i="30"/>
  <c r="I29" i="30"/>
  <c r="H29" i="30"/>
  <c r="G29" i="30"/>
  <c r="B29" i="30"/>
  <c r="T28" i="30"/>
  <c r="R28" i="30"/>
  <c r="M28" i="30"/>
  <c r="L28" i="30"/>
  <c r="K28" i="30"/>
  <c r="J28" i="30"/>
  <c r="I28" i="30"/>
  <c r="H28" i="30"/>
  <c r="G28" i="30"/>
  <c r="B28" i="30"/>
  <c r="T27" i="30"/>
  <c r="R27" i="30"/>
  <c r="M27" i="30"/>
  <c r="L27" i="30"/>
  <c r="K27" i="30"/>
  <c r="J27" i="30"/>
  <c r="I27" i="30"/>
  <c r="H27" i="30"/>
  <c r="G27" i="30"/>
  <c r="B27" i="30"/>
  <c r="T26" i="30"/>
  <c r="R26" i="30"/>
  <c r="M26" i="30"/>
  <c r="L26" i="30"/>
  <c r="K26" i="30"/>
  <c r="J26" i="30"/>
  <c r="I26" i="30"/>
  <c r="H26" i="30"/>
  <c r="G26" i="30"/>
  <c r="B26" i="30"/>
  <c r="T25" i="30"/>
  <c r="R25" i="30"/>
  <c r="M25" i="30"/>
  <c r="L25" i="30"/>
  <c r="K25" i="30"/>
  <c r="J25" i="30"/>
  <c r="I25" i="30"/>
  <c r="H25" i="30"/>
  <c r="G25" i="30"/>
  <c r="B25" i="30"/>
  <c r="T24" i="30"/>
  <c r="R24" i="30"/>
  <c r="M24" i="30"/>
  <c r="L24" i="30"/>
  <c r="K24" i="30"/>
  <c r="J24" i="30"/>
  <c r="I24" i="30"/>
  <c r="H24" i="30"/>
  <c r="G24" i="30"/>
  <c r="B24" i="30"/>
  <c r="T23" i="30"/>
  <c r="R23" i="30"/>
  <c r="M23" i="30"/>
  <c r="L23" i="30"/>
  <c r="K23" i="30"/>
  <c r="J23" i="30"/>
  <c r="I23" i="30"/>
  <c r="H23" i="30"/>
  <c r="G23" i="30"/>
  <c r="B23" i="30"/>
  <c r="T22" i="30"/>
  <c r="R22" i="30"/>
  <c r="M22" i="30"/>
  <c r="L22" i="30"/>
  <c r="K22" i="30"/>
  <c r="J22" i="30"/>
  <c r="I22" i="30"/>
  <c r="H22" i="30"/>
  <c r="G22" i="30"/>
  <c r="B22" i="30"/>
  <c r="T21" i="30"/>
  <c r="R21" i="30"/>
  <c r="M21" i="30"/>
  <c r="L21" i="30"/>
  <c r="K21" i="30"/>
  <c r="J21" i="30"/>
  <c r="I21" i="30"/>
  <c r="H21" i="30"/>
  <c r="G21" i="30"/>
  <c r="B21" i="30"/>
  <c r="T20" i="30"/>
  <c r="R20" i="30"/>
  <c r="M20" i="30"/>
  <c r="L20" i="30"/>
  <c r="K20" i="30"/>
  <c r="J20" i="30"/>
  <c r="I20" i="30"/>
  <c r="H20" i="30"/>
  <c r="G20" i="30"/>
  <c r="B20" i="30"/>
  <c r="T19" i="30"/>
  <c r="R19" i="30"/>
  <c r="M19" i="30"/>
  <c r="L19" i="30"/>
  <c r="K19" i="30"/>
  <c r="J19" i="30"/>
  <c r="I19" i="30"/>
  <c r="H19" i="30"/>
  <c r="G19" i="30"/>
  <c r="B19" i="30"/>
  <c r="T18" i="30"/>
  <c r="R18" i="30"/>
  <c r="M18" i="30"/>
  <c r="L18" i="30"/>
  <c r="K18" i="30"/>
  <c r="J18" i="30"/>
  <c r="I18" i="30"/>
  <c r="H18" i="30"/>
  <c r="G18" i="30"/>
  <c r="B18" i="30"/>
  <c r="T17" i="30"/>
  <c r="R17" i="30"/>
  <c r="M17" i="30"/>
  <c r="L17" i="30"/>
  <c r="K17" i="30"/>
  <c r="J17" i="30"/>
  <c r="I17" i="30"/>
  <c r="H17" i="30"/>
  <c r="G17" i="30"/>
  <c r="B17" i="30"/>
  <c r="T16" i="30"/>
  <c r="R16" i="30"/>
  <c r="M16" i="30"/>
  <c r="L16" i="30"/>
  <c r="K16" i="30"/>
  <c r="J16" i="30"/>
  <c r="I16" i="30"/>
  <c r="H16" i="30"/>
  <c r="G16" i="30"/>
  <c r="B16" i="30"/>
  <c r="T15" i="30"/>
  <c r="R15" i="30"/>
  <c r="M15" i="30"/>
  <c r="L15" i="30"/>
  <c r="K15" i="30"/>
  <c r="J15" i="30"/>
  <c r="I15" i="30"/>
  <c r="H15" i="30"/>
  <c r="G15" i="30"/>
  <c r="B15" i="30"/>
  <c r="T14" i="30"/>
  <c r="R14" i="30"/>
  <c r="M14" i="30"/>
  <c r="L14" i="30"/>
  <c r="K14" i="30"/>
  <c r="J14" i="30"/>
  <c r="I14" i="30"/>
  <c r="H14" i="30"/>
  <c r="G14" i="30"/>
  <c r="B14" i="30"/>
  <c r="T13" i="30"/>
  <c r="R13" i="30"/>
  <c r="M13" i="30"/>
  <c r="L13" i="30"/>
  <c r="K13" i="30"/>
  <c r="J13" i="30"/>
  <c r="I13" i="30"/>
  <c r="H13" i="30"/>
  <c r="G13" i="30"/>
  <c r="B13" i="30"/>
  <c r="T12" i="30"/>
  <c r="R12" i="30"/>
  <c r="M12" i="30"/>
  <c r="L12" i="30"/>
  <c r="K12" i="30"/>
  <c r="J12" i="30"/>
  <c r="I12" i="30"/>
  <c r="H12" i="30"/>
  <c r="G12" i="30"/>
  <c r="B12" i="30"/>
  <c r="T11" i="30"/>
  <c r="R11" i="30"/>
  <c r="M11" i="30"/>
  <c r="L11" i="30"/>
  <c r="K11" i="30"/>
  <c r="J11" i="30"/>
  <c r="I11" i="30"/>
  <c r="H11" i="30"/>
  <c r="G11" i="30"/>
  <c r="B11" i="30"/>
  <c r="T10" i="30"/>
  <c r="R10" i="30"/>
  <c r="M10" i="30"/>
  <c r="L10" i="30"/>
  <c r="K10" i="30"/>
  <c r="J10" i="30"/>
  <c r="I10" i="30"/>
  <c r="H10" i="30"/>
  <c r="G10" i="30"/>
  <c r="B10" i="30"/>
  <c r="T9" i="30"/>
  <c r="R9" i="30"/>
  <c r="M9" i="30"/>
  <c r="L9" i="30"/>
  <c r="K9" i="30"/>
  <c r="J9" i="30"/>
  <c r="I9" i="30"/>
  <c r="H9" i="30"/>
  <c r="G9" i="30"/>
  <c r="B9" i="30"/>
  <c r="T8" i="30"/>
  <c r="R8" i="30"/>
  <c r="M8" i="30"/>
  <c r="L8" i="30"/>
  <c r="K8" i="30"/>
  <c r="J8" i="30"/>
  <c r="I8" i="30"/>
  <c r="H8" i="30"/>
  <c r="G8" i="30"/>
  <c r="B8" i="30"/>
  <c r="T7" i="30"/>
  <c r="R7" i="30"/>
  <c r="M7" i="30"/>
  <c r="L7" i="30"/>
  <c r="K7" i="30"/>
  <c r="J7" i="30"/>
  <c r="I7" i="30"/>
  <c r="H7" i="30"/>
  <c r="G7" i="30"/>
  <c r="B7" i="30"/>
  <c r="T6" i="30"/>
  <c r="R6" i="30"/>
  <c r="M6" i="30"/>
  <c r="L6" i="30"/>
  <c r="K6" i="30"/>
  <c r="J6" i="30"/>
  <c r="I6" i="30"/>
  <c r="H6" i="30"/>
  <c r="G6" i="30"/>
  <c r="B6" i="30"/>
  <c r="T5" i="30"/>
  <c r="R5" i="30"/>
  <c r="M5" i="30"/>
  <c r="L5" i="30"/>
  <c r="K5" i="30"/>
  <c r="J5" i="30"/>
  <c r="I5" i="30"/>
  <c r="H5" i="30"/>
  <c r="G5" i="30"/>
  <c r="B5" i="30"/>
  <c r="T4" i="30"/>
  <c r="R4" i="30"/>
  <c r="M4" i="30"/>
  <c r="L4" i="30"/>
  <c r="K4" i="30"/>
  <c r="J4" i="30"/>
  <c r="I4" i="30"/>
  <c r="H4" i="30"/>
  <c r="G4" i="30"/>
  <c r="B4" i="30"/>
  <c r="T3" i="30"/>
  <c r="R3" i="30"/>
  <c r="M3" i="30"/>
  <c r="L3" i="30"/>
  <c r="K3" i="30"/>
  <c r="J3" i="30"/>
  <c r="I3" i="30"/>
  <c r="H3" i="30"/>
  <c r="G3" i="30"/>
  <c r="B3" i="30"/>
  <c r="O4" i="17" l="1"/>
  <c r="O4" i="15"/>
  <c r="O4" i="14"/>
  <c r="O4" i="19"/>
  <c r="O4" i="7"/>
  <c r="O4" i="18"/>
  <c r="A504" i="28" l="1"/>
  <c r="A505" i="28"/>
  <c r="A506" i="28"/>
  <c r="B2" i="21"/>
  <c r="E31" i="15"/>
  <c r="F31" i="15"/>
  <c r="E33" i="15"/>
  <c r="F33" i="15"/>
  <c r="D31" i="15"/>
  <c r="D32" i="15"/>
  <c r="D33" i="15"/>
  <c r="D34" i="15"/>
  <c r="C31" i="15"/>
  <c r="F19" i="15"/>
  <c r="E19" i="15"/>
  <c r="D19" i="15"/>
  <c r="C19" i="15"/>
  <c r="D128" i="19"/>
  <c r="F127" i="19"/>
  <c r="E127" i="19"/>
  <c r="D127" i="19"/>
  <c r="C127" i="19"/>
  <c r="A503" i="28" l="1"/>
  <c r="A502" i="28"/>
  <c r="A501" i="28"/>
  <c r="A500" i="28"/>
  <c r="A499" i="28"/>
  <c r="A498" i="28"/>
  <c r="A497" i="28"/>
  <c r="A496" i="28"/>
  <c r="A495" i="28"/>
  <c r="A494" i="28"/>
  <c r="A493" i="28"/>
  <c r="A492" i="28"/>
  <c r="A491" i="28"/>
  <c r="A490" i="28"/>
  <c r="A489" i="28"/>
  <c r="A488" i="28"/>
  <c r="A487" i="28"/>
  <c r="A486" i="28"/>
  <c r="A485" i="28"/>
  <c r="A484" i="28"/>
  <c r="A483" i="28"/>
  <c r="A482" i="28"/>
  <c r="A481" i="28"/>
  <c r="A480" i="28"/>
  <c r="A479" i="28"/>
  <c r="A478" i="28"/>
  <c r="A477" i="28"/>
  <c r="A476" i="28"/>
  <c r="A475" i="28"/>
  <c r="A474" i="28"/>
  <c r="A473" i="28"/>
  <c r="A472" i="28"/>
  <c r="A471" i="28"/>
  <c r="A470" i="28"/>
  <c r="A469" i="28"/>
  <c r="A468" i="28"/>
  <c r="A467" i="28"/>
  <c r="A466" i="28"/>
  <c r="A465" i="28"/>
  <c r="A23" i="28"/>
  <c r="A22" i="28"/>
  <c r="A21" i="28"/>
  <c r="A20" i="28"/>
  <c r="A19" i="28"/>
  <c r="A18" i="28"/>
  <c r="A17" i="28"/>
  <c r="A464" i="28"/>
  <c r="A463" i="28"/>
  <c r="A462" i="28"/>
  <c r="A461" i="28"/>
  <c r="A460" i="28"/>
  <c r="A459" i="28"/>
  <c r="A458" i="28"/>
  <c r="A457" i="28"/>
  <c r="A456" i="28"/>
  <c r="A455" i="28"/>
  <c r="A454" i="28"/>
  <c r="A453" i="28"/>
  <c r="A452" i="28"/>
  <c r="A451" i="28"/>
  <c r="A450" i="28"/>
  <c r="A449" i="28"/>
  <c r="A448" i="28"/>
  <c r="A447" i="28"/>
  <c r="A446" i="28"/>
  <c r="A445" i="28"/>
  <c r="A16" i="28"/>
  <c r="A444" i="28"/>
  <c r="A443" i="28"/>
  <c r="A442" i="28"/>
  <c r="A441" i="28"/>
  <c r="A440" i="28"/>
  <c r="A439" i="28"/>
  <c r="A438" i="28"/>
  <c r="A437" i="28"/>
  <c r="A436" i="28"/>
  <c r="A435" i="28"/>
  <c r="A434" i="28"/>
  <c r="A433" i="28"/>
  <c r="A432" i="28"/>
  <c r="A431" i="28"/>
  <c r="A430" i="28"/>
  <c r="A429" i="28"/>
  <c r="A428" i="28"/>
  <c r="A427" i="28"/>
  <c r="A426" i="28"/>
  <c r="A425" i="28"/>
  <c r="A424" i="28"/>
  <c r="A423" i="28"/>
  <c r="A422" i="28"/>
  <c r="A421" i="28"/>
  <c r="A420" i="28"/>
  <c r="A419" i="28"/>
  <c r="A418" i="28"/>
  <c r="A417" i="28"/>
  <c r="A416" i="28"/>
  <c r="A415" i="28"/>
  <c r="A414" i="28"/>
  <c r="A413" i="28"/>
  <c r="A412" i="28"/>
  <c r="A411" i="28"/>
  <c r="A410" i="28"/>
  <c r="A409" i="28"/>
  <c r="A408" i="28"/>
  <c r="A407" i="28"/>
  <c r="A406" i="28"/>
  <c r="A405" i="28"/>
  <c r="A404" i="28"/>
  <c r="A403" i="28"/>
  <c r="A402" i="28"/>
  <c r="A401" i="28"/>
  <c r="A400" i="28"/>
  <c r="A399" i="28"/>
  <c r="A398" i="28"/>
  <c r="A397" i="28"/>
  <c r="A396" i="28"/>
  <c r="A395" i="28"/>
  <c r="A394" i="28"/>
  <c r="A393" i="28"/>
  <c r="A392" i="28"/>
  <c r="A391" i="28"/>
  <c r="A390" i="28"/>
  <c r="A389" i="28"/>
  <c r="A388" i="28"/>
  <c r="A387" i="28"/>
  <c r="A386" i="28"/>
  <c r="A385" i="28"/>
  <c r="A384" i="28"/>
  <c r="A383" i="28"/>
  <c r="A382" i="28"/>
  <c r="A381" i="28"/>
  <c r="A380" i="28"/>
  <c r="A379" i="28"/>
  <c r="A378" i="28"/>
  <c r="A377" i="28"/>
  <c r="A376" i="28"/>
  <c r="A375" i="28"/>
  <c r="A374" i="28"/>
  <c r="A373" i="28"/>
  <c r="A372" i="28"/>
  <c r="A15" i="28"/>
  <c r="A14" i="28"/>
  <c r="A13" i="28"/>
  <c r="A371" i="28"/>
  <c r="A370" i="28"/>
  <c r="A369" i="28"/>
  <c r="A368" i="28"/>
  <c r="A367" i="28"/>
  <c r="A366" i="28"/>
  <c r="A365" i="28"/>
  <c r="A364" i="28"/>
  <c r="A363" i="28"/>
  <c r="A362" i="28"/>
  <c r="A361" i="28"/>
  <c r="A360" i="28"/>
  <c r="A359" i="28"/>
  <c r="A358" i="28"/>
  <c r="A357" i="28"/>
  <c r="A356" i="28"/>
  <c r="A355" i="28"/>
  <c r="A354" i="28"/>
  <c r="A353" i="28"/>
  <c r="A352" i="28"/>
  <c r="A351" i="28"/>
  <c r="A350" i="28"/>
  <c r="A349" i="28"/>
  <c r="A348" i="28"/>
  <c r="A347" i="28"/>
  <c r="A346" i="28"/>
  <c r="A345" i="28"/>
  <c r="A344" i="28"/>
  <c r="A343" i="28"/>
  <c r="A342" i="28"/>
  <c r="A341" i="28"/>
  <c r="A340" i="28"/>
  <c r="A339" i="28"/>
  <c r="A338" i="28"/>
  <c r="A337" i="28"/>
  <c r="A336" i="28"/>
  <c r="A335" i="28"/>
  <c r="A334" i="28"/>
  <c r="A333" i="28"/>
  <c r="A332" i="28"/>
  <c r="A331" i="28"/>
  <c r="A330" i="28"/>
  <c r="A12" i="28"/>
  <c r="A11" i="28"/>
  <c r="A10" i="28"/>
  <c r="A9" i="28"/>
  <c r="A8"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7"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6" i="28"/>
  <c r="A5" i="28"/>
  <c r="A242" i="28"/>
  <c r="A241" i="28"/>
  <c r="A240" i="28"/>
  <c r="A239" i="28"/>
  <c r="A4" i="28"/>
  <c r="A3"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Y6" i="21" l="1"/>
  <c r="AB7" i="21"/>
  <c r="AE8" i="21"/>
  <c r="Y10" i="21"/>
  <c r="AB11" i="21"/>
  <c r="AE12" i="21"/>
  <c r="Y14" i="21"/>
  <c r="AB15" i="21"/>
  <c r="AE16" i="21"/>
  <c r="Y18" i="21"/>
  <c r="AB19" i="21"/>
  <c r="AE20" i="21"/>
  <c r="Y22" i="21"/>
  <c r="AB23" i="21"/>
  <c r="AE24" i="21"/>
  <c r="Y26" i="21"/>
  <c r="AB27" i="21"/>
  <c r="AE28" i="21"/>
  <c r="Y30" i="21"/>
  <c r="AB31" i="21"/>
  <c r="AE32" i="21"/>
  <c r="Y34" i="21"/>
  <c r="AB35" i="21"/>
  <c r="AE36" i="21"/>
  <c r="Y38" i="21"/>
  <c r="AB39" i="21"/>
  <c r="AE40" i="21"/>
  <c r="Y42" i="21"/>
  <c r="AB43" i="21"/>
  <c r="AE44" i="21"/>
  <c r="Y46" i="21"/>
  <c r="AB47" i="21"/>
  <c r="AE48" i="21"/>
  <c r="Y50" i="21"/>
  <c r="AB51" i="21"/>
  <c r="AE52" i="21"/>
  <c r="Y54" i="21"/>
  <c r="AB55" i="21"/>
  <c r="AE56" i="21"/>
  <c r="Y58" i="21"/>
  <c r="AB59" i="21"/>
  <c r="AE60" i="21"/>
  <c r="Y62" i="21"/>
  <c r="AB63" i="21"/>
  <c r="AE64" i="21"/>
  <c r="Y66" i="21"/>
  <c r="AB67" i="21"/>
  <c r="AE68" i="21"/>
  <c r="Y70" i="21"/>
  <c r="AB71" i="21"/>
  <c r="AE72" i="21"/>
  <c r="Y74" i="21"/>
  <c r="AB75" i="21"/>
  <c r="AE76" i="21"/>
  <c r="Y78" i="21"/>
  <c r="AB79" i="21"/>
  <c r="W5" i="21"/>
  <c r="Z6" i="21"/>
  <c r="AC7" i="21"/>
  <c r="W9" i="21"/>
  <c r="Z10" i="21"/>
  <c r="AC11" i="21"/>
  <c r="W13" i="21"/>
  <c r="Z14" i="21"/>
  <c r="AC15" i="21"/>
  <c r="W17" i="21"/>
  <c r="Z18" i="21"/>
  <c r="AC19" i="21"/>
  <c r="W21" i="21"/>
  <c r="Z22" i="21"/>
  <c r="AC23" i="21"/>
  <c r="W25" i="21"/>
  <c r="Z26" i="21"/>
  <c r="AC27" i="21"/>
  <c r="W29" i="21"/>
  <c r="Z30" i="21"/>
  <c r="AC31" i="21"/>
  <c r="W33" i="21"/>
  <c r="Z34" i="21"/>
  <c r="AC35" i="21"/>
  <c r="W37" i="21"/>
  <c r="Z38" i="21"/>
  <c r="AC39" i="21"/>
  <c r="W41" i="21"/>
  <c r="Z42" i="21"/>
  <c r="AC43" i="21"/>
  <c r="W45" i="21"/>
  <c r="Z46" i="21"/>
  <c r="AC47" i="21"/>
  <c r="W49" i="21"/>
  <c r="Z50" i="21"/>
  <c r="AC51" i="21"/>
  <c r="W53" i="21"/>
  <c r="Z54" i="21"/>
  <c r="AC55" i="21"/>
  <c r="W57" i="21"/>
  <c r="Z58" i="21"/>
  <c r="AC59" i="21"/>
  <c r="W61" i="21"/>
  <c r="Z62" i="21"/>
  <c r="AC63" i="21"/>
  <c r="W65" i="21"/>
  <c r="Z66" i="21"/>
  <c r="AC67" i="21"/>
  <c r="W69" i="21"/>
  <c r="Z70" i="21"/>
  <c r="AC71" i="21"/>
  <c r="W73" i="21"/>
  <c r="Z74" i="21"/>
  <c r="AC75" i="21"/>
  <c r="W77" i="21"/>
  <c r="Z78" i="21"/>
  <c r="AC79" i="21"/>
  <c r="W81" i="21"/>
  <c r="Z82" i="21"/>
  <c r="AC83" i="21"/>
  <c r="W85" i="21"/>
  <c r="Z86" i="21"/>
  <c r="AC87" i="21"/>
  <c r="W89" i="21"/>
  <c r="Z90" i="21"/>
  <c r="AC91" i="21"/>
  <c r="W93" i="21"/>
  <c r="Z94" i="21"/>
  <c r="AC95" i="21"/>
  <c r="W97" i="21"/>
  <c r="Z98" i="21"/>
  <c r="AC99" i="21"/>
  <c r="W101" i="21"/>
  <c r="Z102" i="21"/>
  <c r="AC103" i="21"/>
  <c r="W105" i="21"/>
  <c r="Z106" i="21"/>
  <c r="AC107" i="21"/>
  <c r="W109" i="21"/>
  <c r="Z110" i="21"/>
  <c r="AC111" i="21"/>
  <c r="W113" i="21"/>
  <c r="Z114" i="21"/>
  <c r="AC115" i="21"/>
  <c r="W117" i="21"/>
  <c r="X5" i="21"/>
  <c r="AA6" i="21"/>
  <c r="AD7" i="21"/>
  <c r="X9" i="21"/>
  <c r="AA10" i="21"/>
  <c r="AD11" i="21"/>
  <c r="X13" i="21"/>
  <c r="AA14" i="21"/>
  <c r="AD15" i="21"/>
  <c r="X17" i="21"/>
  <c r="AA18" i="21"/>
  <c r="AD19" i="21"/>
  <c r="X21" i="21"/>
  <c r="AA22" i="21"/>
  <c r="AD23" i="21"/>
  <c r="X25" i="21"/>
  <c r="AA26" i="21"/>
  <c r="AD27" i="21"/>
  <c r="X29" i="21"/>
  <c r="AA30" i="21"/>
  <c r="AD31" i="21"/>
  <c r="X33" i="21"/>
  <c r="AA34" i="21"/>
  <c r="AD35" i="21"/>
  <c r="X37" i="21"/>
  <c r="AA38" i="21"/>
  <c r="AD39" i="21"/>
  <c r="X41" i="21"/>
  <c r="AA42" i="21"/>
  <c r="AD43" i="21"/>
  <c r="X45" i="21"/>
  <c r="AA46" i="21"/>
  <c r="AD47" i="21"/>
  <c r="X49" i="21"/>
  <c r="AA50" i="21"/>
  <c r="AD51" i="21"/>
  <c r="X53" i="21"/>
  <c r="AA54" i="21"/>
  <c r="AD55" i="21"/>
  <c r="X57" i="21"/>
  <c r="AA58" i="21"/>
  <c r="AD59" i="21"/>
  <c r="X61" i="21"/>
  <c r="AA62" i="21"/>
  <c r="AD63" i="21"/>
  <c r="X65" i="21"/>
  <c r="AA66" i="21"/>
  <c r="AD67" i="21"/>
  <c r="X69" i="21"/>
  <c r="AA70" i="21"/>
  <c r="AD71" i="21"/>
  <c r="X73" i="21"/>
  <c r="AA74" i="21"/>
  <c r="AD75" i="21"/>
  <c r="X77" i="21"/>
  <c r="AA78" i="21"/>
  <c r="AD79" i="21"/>
  <c r="X81" i="21"/>
  <c r="AA82" i="21"/>
  <c r="AD83" i="21"/>
  <c r="X85" i="21"/>
  <c r="AA86" i="21"/>
  <c r="AD87" i="21"/>
  <c r="X89" i="21"/>
  <c r="AA90" i="21"/>
  <c r="AD91" i="21"/>
  <c r="X93" i="21"/>
  <c r="AA94" i="21"/>
  <c r="AD95" i="21"/>
  <c r="X97" i="21"/>
  <c r="AA98" i="21"/>
  <c r="AD99" i="21"/>
  <c r="Y5" i="21"/>
  <c r="AB6" i="21"/>
  <c r="AE7" i="21"/>
  <c r="Y9" i="21"/>
  <c r="AB10" i="21"/>
  <c r="AE11" i="21"/>
  <c r="Y13" i="21"/>
  <c r="AB14" i="21"/>
  <c r="AE15" i="21"/>
  <c r="Y17" i="21"/>
  <c r="AB18" i="21"/>
  <c r="AE19" i="21"/>
  <c r="Y21" i="21"/>
  <c r="AB22" i="21"/>
  <c r="AE23" i="21"/>
  <c r="Y25" i="21"/>
  <c r="AB26" i="21"/>
  <c r="AE27" i="21"/>
  <c r="Y29" i="21"/>
  <c r="AB30" i="21"/>
  <c r="AE31" i="21"/>
  <c r="Y33" i="21"/>
  <c r="AB34" i="21"/>
  <c r="AE35" i="21"/>
  <c r="Y37" i="21"/>
  <c r="AB38" i="21"/>
  <c r="AE39" i="21"/>
  <c r="Y41" i="21"/>
  <c r="AB42" i="21"/>
  <c r="AE43" i="21"/>
  <c r="Y45" i="21"/>
  <c r="AB46" i="21"/>
  <c r="AE47" i="21"/>
  <c r="Y49" i="21"/>
  <c r="AB50" i="21"/>
  <c r="AE51" i="21"/>
  <c r="Y53" i="21"/>
  <c r="AB54" i="21"/>
  <c r="AE55" i="21"/>
  <c r="Y57" i="21"/>
  <c r="AB58" i="21"/>
  <c r="AE59" i="21"/>
  <c r="Y61" i="21"/>
  <c r="AB62" i="21"/>
  <c r="AE63" i="21"/>
  <c r="Y65" i="21"/>
  <c r="AB66" i="21"/>
  <c r="AE67" i="21"/>
  <c r="Y69" i="21"/>
  <c r="AB70" i="21"/>
  <c r="AE71" i="21"/>
  <c r="Y73" i="21"/>
  <c r="AB74" i="21"/>
  <c r="AE75" i="21"/>
  <c r="Y77" i="21"/>
  <c r="AB78" i="21"/>
  <c r="AE79" i="21"/>
  <c r="Y81" i="21"/>
  <c r="AB82" i="21"/>
  <c r="AE83" i="21"/>
  <c r="Y85" i="21"/>
  <c r="AB86" i="21"/>
  <c r="AE87" i="21"/>
  <c r="Y89" i="21"/>
  <c r="AB90" i="21"/>
  <c r="AE91" i="21"/>
  <c r="Y93" i="21"/>
  <c r="AB94" i="21"/>
  <c r="AE95" i="21"/>
  <c r="Y97" i="21"/>
  <c r="AB98" i="21"/>
  <c r="AE99" i="21"/>
  <c r="Y101" i="21"/>
  <c r="AB102" i="21"/>
  <c r="AE103" i="21"/>
  <c r="Y105" i="21"/>
  <c r="AB106" i="21"/>
  <c r="AE107" i="21"/>
  <c r="Y109" i="21"/>
  <c r="AB110" i="21"/>
  <c r="AE111" i="21"/>
  <c r="Y113" i="21"/>
  <c r="AB114" i="21"/>
  <c r="AE115" i="21"/>
  <c r="Y117" i="21"/>
  <c r="Z5" i="21"/>
  <c r="AC6" i="21"/>
  <c r="W8" i="21"/>
  <c r="Z9" i="21"/>
  <c r="AC10" i="21"/>
  <c r="W12" i="21"/>
  <c r="Z13" i="21"/>
  <c r="AC14" i="21"/>
  <c r="W16" i="21"/>
  <c r="Z17" i="21"/>
  <c r="AC18" i="21"/>
  <c r="W20" i="21"/>
  <c r="Z21" i="21"/>
  <c r="AC22" i="21"/>
  <c r="W24" i="21"/>
  <c r="AA5" i="21"/>
  <c r="AD6" i="21"/>
  <c r="X8" i="21"/>
  <c r="AA9" i="21"/>
  <c r="AD10" i="21"/>
  <c r="X12" i="21"/>
  <c r="AA13" i="21"/>
  <c r="AD14" i="21"/>
  <c r="X16" i="21"/>
  <c r="AA17" i="21"/>
  <c r="AD18" i="21"/>
  <c r="X20" i="21"/>
  <c r="AA21" i="21"/>
  <c r="AD22" i="21"/>
  <c r="X24" i="21"/>
  <c r="AA25" i="21"/>
  <c r="AD26" i="21"/>
  <c r="X28" i="21"/>
  <c r="AA29" i="21"/>
  <c r="AD30" i="21"/>
  <c r="X32" i="21"/>
  <c r="AA33" i="21"/>
  <c r="AD34" i="21"/>
  <c r="X36" i="21"/>
  <c r="AA37" i="21"/>
  <c r="AD38" i="21"/>
  <c r="X40" i="21"/>
  <c r="AA41" i="21"/>
  <c r="AD42" i="21"/>
  <c r="X44" i="21"/>
  <c r="AA45" i="21"/>
  <c r="AD46" i="21"/>
  <c r="X48" i="21"/>
  <c r="AA49" i="21"/>
  <c r="AD50" i="21"/>
  <c r="X52" i="21"/>
  <c r="AA53" i="21"/>
  <c r="AD54" i="21"/>
  <c r="X56" i="21"/>
  <c r="AA57" i="21"/>
  <c r="AD58" i="21"/>
  <c r="X60" i="21"/>
  <c r="AA61" i="21"/>
  <c r="AD62" i="21"/>
  <c r="X64" i="21"/>
  <c r="AA65" i="21"/>
  <c r="AD66" i="21"/>
  <c r="X68" i="21"/>
  <c r="AA69" i="21"/>
  <c r="AD70" i="21"/>
  <c r="X72" i="21"/>
  <c r="AA73" i="21"/>
  <c r="AD74" i="21"/>
  <c r="X76" i="21"/>
  <c r="AA77" i="21"/>
  <c r="AD78" i="21"/>
  <c r="X80" i="21"/>
  <c r="AA81" i="21"/>
  <c r="AD82" i="21"/>
  <c r="X84" i="21"/>
  <c r="AA85" i="21"/>
  <c r="AD86" i="21"/>
  <c r="AB5" i="21"/>
  <c r="AE6" i="21"/>
  <c r="Y8" i="21"/>
  <c r="AB9" i="21"/>
  <c r="AE10" i="21"/>
  <c r="Y12" i="21"/>
  <c r="AB13" i="21"/>
  <c r="AE14" i="21"/>
  <c r="Y16" i="21"/>
  <c r="AB17" i="21"/>
  <c r="AE18" i="21"/>
  <c r="Y20" i="21"/>
  <c r="AB21" i="21"/>
  <c r="AE22" i="21"/>
  <c r="Y24" i="21"/>
  <c r="AB25" i="21"/>
  <c r="AE26" i="21"/>
  <c r="Y28" i="21"/>
  <c r="AB29" i="21"/>
  <c r="AE30" i="21"/>
  <c r="Y32" i="21"/>
  <c r="AB33" i="21"/>
  <c r="AE34" i="21"/>
  <c r="Y36" i="21"/>
  <c r="AB37" i="21"/>
  <c r="AE38" i="21"/>
  <c r="Y40" i="21"/>
  <c r="AB41" i="21"/>
  <c r="AE42" i="21"/>
  <c r="Y44" i="21"/>
  <c r="AB45" i="21"/>
  <c r="AC5" i="21"/>
  <c r="W7" i="21"/>
  <c r="Z8" i="21"/>
  <c r="AC9" i="21"/>
  <c r="W11" i="21"/>
  <c r="Z12" i="21"/>
  <c r="AC13" i="21"/>
  <c r="W15" i="21"/>
  <c r="Z16" i="21"/>
  <c r="AC17" i="21"/>
  <c r="W19" i="21"/>
  <c r="Z20" i="21"/>
  <c r="AC21" i="21"/>
  <c r="W23" i="21"/>
  <c r="Z24" i="21"/>
  <c r="AC25" i="21"/>
  <c r="W27" i="21"/>
  <c r="Z28" i="21"/>
  <c r="AC29" i="21"/>
  <c r="W31" i="21"/>
  <c r="Z32" i="21"/>
  <c r="AC33" i="21"/>
  <c r="W35" i="21"/>
  <c r="Z36" i="21"/>
  <c r="AC37" i="21"/>
  <c r="W39" i="21"/>
  <c r="Z40" i="21"/>
  <c r="AC41" i="21"/>
  <c r="W43" i="21"/>
  <c r="Z44" i="21"/>
  <c r="AC45" i="21"/>
  <c r="W47" i="21"/>
  <c r="Z48" i="21"/>
  <c r="AC49" i="21"/>
  <c r="W51" i="21"/>
  <c r="Z52" i="21"/>
  <c r="AC53" i="21"/>
  <c r="W55" i="21"/>
  <c r="Z56" i="21"/>
  <c r="AC57" i="21"/>
  <c r="W59" i="21"/>
  <c r="Z60" i="21"/>
  <c r="AC61" i="21"/>
  <c r="W63" i="21"/>
  <c r="Z64" i="21"/>
  <c r="AC65" i="21"/>
  <c r="W67" i="21"/>
  <c r="Z68" i="21"/>
  <c r="AC69" i="21"/>
  <c r="W71" i="21"/>
  <c r="Z72" i="21"/>
  <c r="AC73" i="21"/>
  <c r="W75" i="21"/>
  <c r="Z76" i="21"/>
  <c r="AC77" i="21"/>
  <c r="W79" i="21"/>
  <c r="Z80" i="21"/>
  <c r="AC81" i="21"/>
  <c r="W83" i="21"/>
  <c r="Z84" i="21"/>
  <c r="AC85" i="21"/>
  <c r="W87" i="21"/>
  <c r="Z88" i="21"/>
  <c r="AC89" i="21"/>
  <c r="W91" i="21"/>
  <c r="Z92" i="21"/>
  <c r="AC93" i="21"/>
  <c r="W95" i="21"/>
  <c r="Z96" i="21"/>
  <c r="AC97" i="21"/>
  <c r="W99" i="21"/>
  <c r="Z100" i="21"/>
  <c r="AC101" i="21"/>
  <c r="W103" i="21"/>
  <c r="Z104" i="21"/>
  <c r="AC105" i="21"/>
  <c r="W107" i="21"/>
  <c r="Z108" i="21"/>
  <c r="AC109" i="21"/>
  <c r="W111" i="21"/>
  <c r="Z112" i="21"/>
  <c r="AC113" i="21"/>
  <c r="W115" i="21"/>
  <c r="Z116" i="21"/>
  <c r="AC117" i="21"/>
  <c r="AD5" i="21"/>
  <c r="X7" i="21"/>
  <c r="AA8" i="21"/>
  <c r="AD9" i="21"/>
  <c r="X11" i="21"/>
  <c r="AA12" i="21"/>
  <c r="AD13" i="21"/>
  <c r="X15" i="21"/>
  <c r="AA16" i="21"/>
  <c r="AD17" i="21"/>
  <c r="X19" i="21"/>
  <c r="AA20" i="21"/>
  <c r="AD21" i="21"/>
  <c r="X23" i="21"/>
  <c r="AA24" i="21"/>
  <c r="AD25" i="21"/>
  <c r="X27" i="21"/>
  <c r="AA28" i="21"/>
  <c r="AD29" i="21"/>
  <c r="X31" i="21"/>
  <c r="AA32" i="21"/>
  <c r="AD33" i="21"/>
  <c r="X35" i="21"/>
  <c r="AA36" i="21"/>
  <c r="AD37" i="21"/>
  <c r="X39" i="21"/>
  <c r="AA40" i="21"/>
  <c r="AD41" i="21"/>
  <c r="X43" i="21"/>
  <c r="AA44" i="21"/>
  <c r="AD45" i="21"/>
  <c r="X47" i="21"/>
  <c r="AA48" i="21"/>
  <c r="AD49" i="21"/>
  <c r="X51" i="21"/>
  <c r="AA52" i="21"/>
  <c r="AD53" i="21"/>
  <c r="X55" i="21"/>
  <c r="AA56" i="21"/>
  <c r="AD57" i="21"/>
  <c r="X59" i="21"/>
  <c r="AA60" i="21"/>
  <c r="AD61" i="21"/>
  <c r="X63" i="21"/>
  <c r="AA64" i="21"/>
  <c r="AD65" i="21"/>
  <c r="X67" i="21"/>
  <c r="AA68" i="21"/>
  <c r="AD69" i="21"/>
  <c r="X71" i="21"/>
  <c r="AA72" i="21"/>
  <c r="AD73" i="21"/>
  <c r="X75" i="21"/>
  <c r="AA76" i="21"/>
  <c r="AD77" i="21"/>
  <c r="X79" i="21"/>
  <c r="AA80" i="21"/>
  <c r="AD81" i="21"/>
  <c r="X83" i="21"/>
  <c r="AA84" i="21"/>
  <c r="AD85" i="21"/>
  <c r="X87" i="21"/>
  <c r="AA88" i="21"/>
  <c r="AD89" i="21"/>
  <c r="X91" i="21"/>
  <c r="AA92" i="21"/>
  <c r="AD93" i="21"/>
  <c r="X95" i="21"/>
  <c r="AA96" i="21"/>
  <c r="AD97" i="21"/>
  <c r="X99" i="21"/>
  <c r="AA100" i="21"/>
  <c r="AD101" i="21"/>
  <c r="X103" i="21"/>
  <c r="AA104" i="21"/>
  <c r="AD105" i="21"/>
  <c r="X107" i="21"/>
  <c r="AA108" i="21"/>
  <c r="AD109" i="21"/>
  <c r="X111" i="21"/>
  <c r="AA112" i="21"/>
  <c r="AD113" i="21"/>
  <c r="X115" i="21"/>
  <c r="AA116" i="21"/>
  <c r="AD117" i="21"/>
  <c r="AE5" i="21"/>
  <c r="Y7" i="21"/>
  <c r="AB8" i="21"/>
  <c r="AE9" i="21"/>
  <c r="Y11" i="21"/>
  <c r="AB12" i="21"/>
  <c r="AE13" i="21"/>
  <c r="Y15" i="21"/>
  <c r="AB16" i="21"/>
  <c r="AE17" i="21"/>
  <c r="Y19" i="21"/>
  <c r="AB20" i="21"/>
  <c r="AE21" i="21"/>
  <c r="Y23" i="21"/>
  <c r="AB24" i="21"/>
  <c r="AE25" i="21"/>
  <c r="Y27" i="21"/>
  <c r="AB28" i="21"/>
  <c r="AE29" i="21"/>
  <c r="Y31" i="21"/>
  <c r="AB32" i="21"/>
  <c r="AE33" i="21"/>
  <c r="Y35" i="21"/>
  <c r="AB36" i="21"/>
  <c r="AE37" i="21"/>
  <c r="Y39" i="21"/>
  <c r="AB40" i="21"/>
  <c r="AE41" i="21"/>
  <c r="Y43" i="21"/>
  <c r="AB44" i="21"/>
  <c r="AE45" i="21"/>
  <c r="Y47" i="21"/>
  <c r="AB48" i="21"/>
  <c r="AE49" i="21"/>
  <c r="Y51" i="21"/>
  <c r="AB52" i="21"/>
  <c r="AE53" i="21"/>
  <c r="Y55" i="21"/>
  <c r="AB56" i="21"/>
  <c r="AE57" i="21"/>
  <c r="AD12" i="21"/>
  <c r="AD20" i="21"/>
  <c r="AA27" i="21"/>
  <c r="AD32" i="21"/>
  <c r="X38" i="21"/>
  <c r="AA43" i="21"/>
  <c r="Y48" i="21"/>
  <c r="Y52" i="21"/>
  <c r="Y56" i="21"/>
  <c r="W60" i="21"/>
  <c r="Y63" i="21"/>
  <c r="X66" i="21"/>
  <c r="AB69" i="21"/>
  <c r="AC72" i="21"/>
  <c r="W76" i="21"/>
  <c r="Y79" i="21"/>
  <c r="W82" i="21"/>
  <c r="AC84" i="21"/>
  <c r="Z87" i="21"/>
  <c r="AB89" i="21"/>
  <c r="W92" i="21"/>
  <c r="X94" i="21"/>
  <c r="AB96" i="21"/>
  <c r="AD98" i="21"/>
  <c r="AE100" i="21"/>
  <c r="AE102" i="21"/>
  <c r="AE104" i="21"/>
  <c r="AE106" i="21"/>
  <c r="AE108" i="21"/>
  <c r="AE110" i="21"/>
  <c r="AE112" i="21"/>
  <c r="AE114" i="21"/>
  <c r="AE116" i="21"/>
  <c r="AC118" i="21"/>
  <c r="W120" i="21"/>
  <c r="Z121" i="21"/>
  <c r="AC122" i="21"/>
  <c r="W124" i="21"/>
  <c r="Z125" i="21"/>
  <c r="AC126" i="21"/>
  <c r="W128" i="21"/>
  <c r="Z129" i="21"/>
  <c r="AC130" i="21"/>
  <c r="W132" i="21"/>
  <c r="Z133" i="21"/>
  <c r="AC134" i="21"/>
  <c r="W136" i="21"/>
  <c r="Z137" i="21"/>
  <c r="AC138" i="21"/>
  <c r="W140" i="21"/>
  <c r="Z141" i="21"/>
  <c r="AC142" i="21"/>
  <c r="W144" i="21"/>
  <c r="Z145" i="21"/>
  <c r="AC146" i="21"/>
  <c r="W148" i="21"/>
  <c r="Z149" i="21"/>
  <c r="AC150" i="21"/>
  <c r="W152" i="21"/>
  <c r="Z153" i="21"/>
  <c r="AC154" i="21"/>
  <c r="W156" i="21"/>
  <c r="Z157" i="21"/>
  <c r="AC158" i="21"/>
  <c r="W160" i="21"/>
  <c r="Z161" i="21"/>
  <c r="AC162" i="21"/>
  <c r="W164" i="21"/>
  <c r="Z165" i="21"/>
  <c r="AC166" i="21"/>
  <c r="W168" i="21"/>
  <c r="Z169" i="21"/>
  <c r="AC170" i="21"/>
  <c r="W172" i="21"/>
  <c r="Z173" i="21"/>
  <c r="AC174" i="21"/>
  <c r="W176" i="21"/>
  <c r="Z177" i="21"/>
  <c r="AC178" i="21"/>
  <c r="W180" i="21"/>
  <c r="Z181" i="21"/>
  <c r="AC182" i="21"/>
  <c r="W184" i="21"/>
  <c r="Z185" i="21"/>
  <c r="AC186" i="21"/>
  <c r="W6" i="21"/>
  <c r="W14" i="21"/>
  <c r="W22" i="21"/>
  <c r="W28" i="21"/>
  <c r="Z33" i="21"/>
  <c r="AC38" i="21"/>
  <c r="W44" i="21"/>
  <c r="AC48" i="21"/>
  <c r="AC52" i="21"/>
  <c r="AC56" i="21"/>
  <c r="Y60" i="21"/>
  <c r="Z63" i="21"/>
  <c r="AC66" i="21"/>
  <c r="AE69" i="21"/>
  <c r="AD72" i="21"/>
  <c r="Y76" i="21"/>
  <c r="Z79" i="21"/>
  <c r="X82" i="21"/>
  <c r="AD84" i="21"/>
  <c r="AA87" i="21"/>
  <c r="AE89" i="21"/>
  <c r="X92" i="21"/>
  <c r="Y94" i="21"/>
  <c r="AC96" i="21"/>
  <c r="AE98" i="21"/>
  <c r="X101" i="21"/>
  <c r="Y103" i="21"/>
  <c r="X105" i="21"/>
  <c r="Y107" i="21"/>
  <c r="X109" i="21"/>
  <c r="Y111" i="21"/>
  <c r="X113" i="21"/>
  <c r="Y115" i="21"/>
  <c r="X117" i="21"/>
  <c r="AD118" i="21"/>
  <c r="X120" i="21"/>
  <c r="AA121" i="21"/>
  <c r="AD122" i="21"/>
  <c r="X124" i="21"/>
  <c r="AA125" i="21"/>
  <c r="AD126" i="21"/>
  <c r="X128" i="21"/>
  <c r="AA129" i="21"/>
  <c r="AD130" i="21"/>
  <c r="X132" i="21"/>
  <c r="AA133" i="21"/>
  <c r="AD134" i="21"/>
  <c r="X136" i="21"/>
  <c r="AA137" i="21"/>
  <c r="AD138" i="21"/>
  <c r="X140" i="21"/>
  <c r="AA141" i="21"/>
  <c r="AD142" i="21"/>
  <c r="X144" i="21"/>
  <c r="AA145" i="21"/>
  <c r="AD146" i="21"/>
  <c r="X148" i="21"/>
  <c r="AA149" i="21"/>
  <c r="AD150" i="21"/>
  <c r="X152" i="21"/>
  <c r="AA153" i="21"/>
  <c r="AD154" i="21"/>
  <c r="X156" i="21"/>
  <c r="AA157" i="21"/>
  <c r="AD158" i="21"/>
  <c r="X160" i="21"/>
  <c r="AA161" i="21"/>
  <c r="AD162" i="21"/>
  <c r="X164" i="21"/>
  <c r="AA165" i="21"/>
  <c r="AD166" i="21"/>
  <c r="X168" i="21"/>
  <c r="AA169" i="21"/>
  <c r="AD170" i="21"/>
  <c r="X172" i="21"/>
  <c r="AA173" i="21"/>
  <c r="X6" i="21"/>
  <c r="X14" i="21"/>
  <c r="X22" i="21"/>
  <c r="AC28" i="21"/>
  <c r="W34" i="21"/>
  <c r="Z39" i="21"/>
  <c r="AC44" i="21"/>
  <c r="AD48" i="21"/>
  <c r="AD52" i="21"/>
  <c r="AD56" i="21"/>
  <c r="AB60" i="21"/>
  <c r="AA63" i="21"/>
  <c r="AE66" i="21"/>
  <c r="W70" i="21"/>
  <c r="Z73" i="21"/>
  <c r="AB76" i="21"/>
  <c r="AA79" i="21"/>
  <c r="Y82" i="21"/>
  <c r="AE84" i="21"/>
  <c r="AB87" i="21"/>
  <c r="W90" i="21"/>
  <c r="Y92" i="21"/>
  <c r="AC94" i="21"/>
  <c r="AD96" i="21"/>
  <c r="Y99" i="21"/>
  <c r="Z101" i="21"/>
  <c r="Z103" i="21"/>
  <c r="Z105" i="21"/>
  <c r="Z107" i="21"/>
  <c r="Z109" i="21"/>
  <c r="Z111" i="21"/>
  <c r="Z113" i="21"/>
  <c r="Z115" i="21"/>
  <c r="Z117" i="21"/>
  <c r="AE118" i="21"/>
  <c r="Y120" i="21"/>
  <c r="AB121" i="21"/>
  <c r="AE122" i="21"/>
  <c r="Y124" i="21"/>
  <c r="AB125" i="21"/>
  <c r="AE126" i="21"/>
  <c r="Y128" i="21"/>
  <c r="AB129" i="21"/>
  <c r="AE130" i="21"/>
  <c r="Y132" i="21"/>
  <c r="AB133" i="21"/>
  <c r="AE134" i="21"/>
  <c r="Y136" i="21"/>
  <c r="AB137" i="21"/>
  <c r="AE138" i="21"/>
  <c r="Y140" i="21"/>
  <c r="AB141" i="21"/>
  <c r="AE142" i="21"/>
  <c r="Y144" i="21"/>
  <c r="AB145" i="21"/>
  <c r="AE146" i="21"/>
  <c r="Y148" i="21"/>
  <c r="AB149" i="21"/>
  <c r="AE150" i="21"/>
  <c r="Y152" i="21"/>
  <c r="AB153" i="21"/>
  <c r="AE154" i="21"/>
  <c r="Y156" i="21"/>
  <c r="AB157" i="21"/>
  <c r="AE158" i="21"/>
  <c r="Y160" i="21"/>
  <c r="AB161" i="21"/>
  <c r="AE162" i="21"/>
  <c r="Y164" i="21"/>
  <c r="AB165" i="21"/>
  <c r="AE166" i="21"/>
  <c r="Y168" i="21"/>
  <c r="AB169" i="21"/>
  <c r="AE170" i="21"/>
  <c r="Y172" i="21"/>
  <c r="AB173" i="21"/>
  <c r="Z7" i="21"/>
  <c r="Z15" i="21"/>
  <c r="Z23" i="21"/>
  <c r="AD28" i="21"/>
  <c r="X34" i="21"/>
  <c r="AA39" i="21"/>
  <c r="AD44" i="21"/>
  <c r="Z49" i="21"/>
  <c r="Z53" i="21"/>
  <c r="Z57" i="21"/>
  <c r="AC60" i="21"/>
  <c r="W64" i="21"/>
  <c r="Y67" i="21"/>
  <c r="X70" i="21"/>
  <c r="AB73" i="21"/>
  <c r="AC76" i="21"/>
  <c r="W80" i="21"/>
  <c r="AC82" i="21"/>
  <c r="Z85" i="21"/>
  <c r="W88" i="21"/>
  <c r="X90" i="21"/>
  <c r="AB92" i="21"/>
  <c r="AD94" i="21"/>
  <c r="AE96" i="21"/>
  <c r="Z99" i="21"/>
  <c r="AA101" i="21"/>
  <c r="AA103" i="21"/>
  <c r="AA105" i="21"/>
  <c r="AA107" i="21"/>
  <c r="AA109" i="21"/>
  <c r="AA111" i="21"/>
  <c r="AA113" i="21"/>
  <c r="AA115" i="21"/>
  <c r="AA117" i="21"/>
  <c r="W119" i="21"/>
  <c r="Z120" i="21"/>
  <c r="AC121" i="21"/>
  <c r="W123" i="21"/>
  <c r="Z124" i="21"/>
  <c r="AC125" i="21"/>
  <c r="W127" i="21"/>
  <c r="Z128" i="21"/>
  <c r="AC129" i="21"/>
  <c r="W131" i="21"/>
  <c r="Z132" i="21"/>
  <c r="AC133" i="21"/>
  <c r="W135" i="21"/>
  <c r="Z136" i="21"/>
  <c r="AC137" i="21"/>
  <c r="W139" i="21"/>
  <c r="Z140" i="21"/>
  <c r="AC141" i="21"/>
  <c r="W143" i="21"/>
  <c r="Z144" i="21"/>
  <c r="AC145" i="21"/>
  <c r="W147" i="21"/>
  <c r="Z148" i="21"/>
  <c r="AC149" i="21"/>
  <c r="W151" i="21"/>
  <c r="Z152" i="21"/>
  <c r="AC153" i="21"/>
  <c r="W155" i="21"/>
  <c r="Z156" i="21"/>
  <c r="AC157" i="21"/>
  <c r="W159" i="21"/>
  <c r="Z160" i="21"/>
  <c r="AC161" i="21"/>
  <c r="W163" i="21"/>
  <c r="Z164" i="21"/>
  <c r="AC165" i="21"/>
  <c r="W167" i="21"/>
  <c r="Z168" i="21"/>
  <c r="AC169" i="21"/>
  <c r="W171" i="21"/>
  <c r="Z172" i="21"/>
  <c r="AC173" i="21"/>
  <c r="W175" i="21"/>
  <c r="Z176" i="21"/>
  <c r="AC177" i="21"/>
  <c r="W179" i="21"/>
  <c r="Z180" i="21"/>
  <c r="AC181" i="21"/>
  <c r="W183" i="21"/>
  <c r="Z184" i="21"/>
  <c r="AC185" i="21"/>
  <c r="W187" i="21"/>
  <c r="AA7" i="21"/>
  <c r="AA15" i="21"/>
  <c r="AA23" i="21"/>
  <c r="Z29" i="21"/>
  <c r="AC34" i="21"/>
  <c r="W40" i="21"/>
  <c r="Z45" i="21"/>
  <c r="AB49" i="21"/>
  <c r="AB53" i="21"/>
  <c r="AB57" i="21"/>
  <c r="AD60" i="21"/>
  <c r="Y64" i="21"/>
  <c r="Z67" i="21"/>
  <c r="AC70" i="21"/>
  <c r="AE73" i="21"/>
  <c r="AD76" i="21"/>
  <c r="Y80" i="21"/>
  <c r="AE82" i="21"/>
  <c r="AB85" i="21"/>
  <c r="X88" i="21"/>
  <c r="Y90" i="21"/>
  <c r="AC92" i="21"/>
  <c r="AE94" i="21"/>
  <c r="Z97" i="21"/>
  <c r="AA99" i="21"/>
  <c r="AB101" i="21"/>
  <c r="AB103" i="21"/>
  <c r="AB105" i="21"/>
  <c r="AB107" i="21"/>
  <c r="AB109" i="21"/>
  <c r="AB111" i="21"/>
  <c r="AB113" i="21"/>
  <c r="AB115" i="21"/>
  <c r="AB117" i="21"/>
  <c r="X119" i="21"/>
  <c r="AA120" i="21"/>
  <c r="AD121" i="21"/>
  <c r="X123" i="21"/>
  <c r="AA124" i="21"/>
  <c r="AD125" i="21"/>
  <c r="X127" i="21"/>
  <c r="AA128" i="21"/>
  <c r="AD129" i="21"/>
  <c r="X131" i="21"/>
  <c r="AA132" i="21"/>
  <c r="AD133" i="21"/>
  <c r="X135" i="21"/>
  <c r="AA136" i="21"/>
  <c r="AD137" i="21"/>
  <c r="X139" i="21"/>
  <c r="AA140" i="21"/>
  <c r="AD141" i="21"/>
  <c r="X143" i="21"/>
  <c r="AA144" i="21"/>
  <c r="AD145" i="21"/>
  <c r="X147" i="21"/>
  <c r="AA148" i="21"/>
  <c r="AD149" i="21"/>
  <c r="X151" i="21"/>
  <c r="AA152" i="21"/>
  <c r="AD153" i="21"/>
  <c r="X155" i="21"/>
  <c r="AA156" i="21"/>
  <c r="AD157" i="21"/>
  <c r="X159" i="21"/>
  <c r="AA160" i="21"/>
  <c r="AD161" i="21"/>
  <c r="X163" i="21"/>
  <c r="AA164" i="21"/>
  <c r="AD165" i="21"/>
  <c r="X167" i="21"/>
  <c r="AA168" i="21"/>
  <c r="AD169" i="21"/>
  <c r="X171" i="21"/>
  <c r="AA172" i="21"/>
  <c r="AD173" i="21"/>
  <c r="X175" i="21"/>
  <c r="AA176" i="21"/>
  <c r="AD177" i="21"/>
  <c r="X179" i="21"/>
  <c r="AA180" i="21"/>
  <c r="AD181" i="21"/>
  <c r="X183" i="21"/>
  <c r="AA184" i="21"/>
  <c r="AD185" i="21"/>
  <c r="AC8" i="21"/>
  <c r="AC16" i="21"/>
  <c r="AC24" i="21"/>
  <c r="W30" i="21"/>
  <c r="Z35" i="21"/>
  <c r="AC40" i="21"/>
  <c r="W46" i="21"/>
  <c r="W50" i="21"/>
  <c r="W54" i="21"/>
  <c r="W58" i="21"/>
  <c r="Z61" i="21"/>
  <c r="AB64" i="21"/>
  <c r="AA67" i="21"/>
  <c r="AE70" i="21"/>
  <c r="W74" i="21"/>
  <c r="Z77" i="21"/>
  <c r="AB80" i="21"/>
  <c r="Y83" i="21"/>
  <c r="AE85" i="21"/>
  <c r="Y88" i="21"/>
  <c r="AC90" i="21"/>
  <c r="AD92" i="21"/>
  <c r="Y95" i="21"/>
  <c r="AA97" i="21"/>
  <c r="AB99" i="21"/>
  <c r="AE101" i="21"/>
  <c r="AD103" i="21"/>
  <c r="AE105" i="21"/>
  <c r="AD107" i="21"/>
  <c r="AE109" i="21"/>
  <c r="AD111" i="21"/>
  <c r="AE113" i="21"/>
  <c r="AD115" i="21"/>
  <c r="AE117" i="21"/>
  <c r="Y119" i="21"/>
  <c r="AB120" i="21"/>
  <c r="AE121" i="21"/>
  <c r="Y123" i="21"/>
  <c r="AB124" i="21"/>
  <c r="AE125" i="21"/>
  <c r="Y127" i="21"/>
  <c r="AB128" i="21"/>
  <c r="AE129" i="21"/>
  <c r="Y131" i="21"/>
  <c r="AB132" i="21"/>
  <c r="AE133" i="21"/>
  <c r="Y135" i="21"/>
  <c r="AB136" i="21"/>
  <c r="AE137" i="21"/>
  <c r="Y139" i="21"/>
  <c r="AB140" i="21"/>
  <c r="AE141" i="21"/>
  <c r="Y143" i="21"/>
  <c r="AB144" i="21"/>
  <c r="AE145" i="21"/>
  <c r="Y147" i="21"/>
  <c r="AB148" i="21"/>
  <c r="AE149" i="21"/>
  <c r="Y151" i="21"/>
  <c r="AB152" i="21"/>
  <c r="AE153" i="21"/>
  <c r="Y155" i="21"/>
  <c r="AB156" i="21"/>
  <c r="AE157" i="21"/>
  <c r="Y159" i="21"/>
  <c r="AB160" i="21"/>
  <c r="AE161" i="21"/>
  <c r="Y163" i="21"/>
  <c r="AB164" i="21"/>
  <c r="AE165" i="21"/>
  <c r="Y167" i="21"/>
  <c r="AB168" i="21"/>
  <c r="AE169" i="21"/>
  <c r="Y171" i="21"/>
  <c r="AB172" i="21"/>
  <c r="AE173" i="21"/>
  <c r="Y175" i="21"/>
  <c r="AB176" i="21"/>
  <c r="AE177" i="21"/>
  <c r="Y179" i="21"/>
  <c r="AB180" i="21"/>
  <c r="AE181" i="21"/>
  <c r="Y183" i="21"/>
  <c r="AB184" i="21"/>
  <c r="AE185" i="21"/>
  <c r="AD8" i="21"/>
  <c r="AD16" i="21"/>
  <c r="AD24" i="21"/>
  <c r="X30" i="21"/>
  <c r="AA35" i="21"/>
  <c r="AD40" i="21"/>
  <c r="X46" i="21"/>
  <c r="X50" i="21"/>
  <c r="X54" i="21"/>
  <c r="X58" i="21"/>
  <c r="AB61" i="21"/>
  <c r="AC64" i="21"/>
  <c r="W68" i="21"/>
  <c r="Y71" i="21"/>
  <c r="X74" i="21"/>
  <c r="AB77" i="21"/>
  <c r="AC80" i="21"/>
  <c r="Z83" i="21"/>
  <c r="W86" i="21"/>
  <c r="AB88" i="21"/>
  <c r="AD90" i="21"/>
  <c r="AE92" i="21"/>
  <c r="Z95" i="21"/>
  <c r="AB97" i="21"/>
  <c r="W100" i="21"/>
  <c r="W102" i="21"/>
  <c r="W104" i="21"/>
  <c r="W106" i="21"/>
  <c r="W108" i="21"/>
  <c r="W110" i="21"/>
  <c r="W112" i="21"/>
  <c r="W114" i="21"/>
  <c r="W116" i="21"/>
  <c r="W118" i="21"/>
  <c r="Z119" i="21"/>
  <c r="AC120" i="21"/>
  <c r="W122" i="21"/>
  <c r="Z123" i="21"/>
  <c r="AC124" i="21"/>
  <c r="W126" i="21"/>
  <c r="Z127" i="21"/>
  <c r="AC128" i="21"/>
  <c r="W130" i="21"/>
  <c r="Z131" i="21"/>
  <c r="AC132" i="21"/>
  <c r="W134" i="21"/>
  <c r="Z135" i="21"/>
  <c r="AC136" i="21"/>
  <c r="W138" i="21"/>
  <c r="Z139" i="21"/>
  <c r="AC140" i="21"/>
  <c r="W142" i="21"/>
  <c r="Z143" i="21"/>
  <c r="AC144" i="21"/>
  <c r="W146" i="21"/>
  <c r="Z147" i="21"/>
  <c r="AC148" i="21"/>
  <c r="W150" i="21"/>
  <c r="Z151" i="21"/>
  <c r="AC152" i="21"/>
  <c r="W154" i="21"/>
  <c r="Z155" i="21"/>
  <c r="AC156" i="21"/>
  <c r="W158" i="21"/>
  <c r="Z159" i="21"/>
  <c r="AC160" i="21"/>
  <c r="W162" i="21"/>
  <c r="Z163" i="21"/>
  <c r="AC164" i="21"/>
  <c r="W166" i="21"/>
  <c r="Z167" i="21"/>
  <c r="AC168" i="21"/>
  <c r="W170" i="21"/>
  <c r="Z171" i="21"/>
  <c r="AC172" i="21"/>
  <c r="W10" i="21"/>
  <c r="W18" i="21"/>
  <c r="Z25" i="21"/>
  <c r="AC30" i="21"/>
  <c r="W36" i="21"/>
  <c r="Z41" i="21"/>
  <c r="AC46" i="21"/>
  <c r="AC50" i="21"/>
  <c r="AC54" i="21"/>
  <c r="AC58" i="21"/>
  <c r="AE61" i="21"/>
  <c r="AD64" i="21"/>
  <c r="Y68" i="21"/>
  <c r="Z71" i="21"/>
  <c r="AC74" i="21"/>
  <c r="AE77" i="21"/>
  <c r="AD80" i="21"/>
  <c r="AA83" i="21"/>
  <c r="X86" i="21"/>
  <c r="AC88" i="21"/>
  <c r="AE90" i="21"/>
  <c r="Z93" i="21"/>
  <c r="AA95" i="21"/>
  <c r="AE97" i="21"/>
  <c r="X100" i="21"/>
  <c r="X102" i="21"/>
  <c r="X104" i="21"/>
  <c r="X106" i="21"/>
  <c r="X108" i="21"/>
  <c r="X110" i="21"/>
  <c r="X112" i="21"/>
  <c r="X114" i="21"/>
  <c r="X116" i="21"/>
  <c r="X118" i="21"/>
  <c r="AA119" i="21"/>
  <c r="AD120" i="21"/>
  <c r="X122" i="21"/>
  <c r="AA123" i="21"/>
  <c r="AD124" i="21"/>
  <c r="X126" i="21"/>
  <c r="AA127" i="21"/>
  <c r="AD128" i="21"/>
  <c r="X130" i="21"/>
  <c r="AA131" i="21"/>
  <c r="AD132" i="21"/>
  <c r="X134" i="21"/>
  <c r="AA135" i="21"/>
  <c r="AD136" i="21"/>
  <c r="X138" i="21"/>
  <c r="AA139" i="21"/>
  <c r="AD140" i="21"/>
  <c r="X142" i="21"/>
  <c r="AA143" i="21"/>
  <c r="AD144" i="21"/>
  <c r="X146" i="21"/>
  <c r="AA147" i="21"/>
  <c r="X10" i="21"/>
  <c r="X18" i="21"/>
  <c r="W26" i="21"/>
  <c r="Z31" i="21"/>
  <c r="AC36" i="21"/>
  <c r="W42" i="21"/>
  <c r="AE46" i="21"/>
  <c r="AE50" i="21"/>
  <c r="AE54" i="21"/>
  <c r="AE58" i="21"/>
  <c r="W62" i="21"/>
  <c r="Z65" i="21"/>
  <c r="AB68" i="21"/>
  <c r="AA71" i="21"/>
  <c r="AE74" i="21"/>
  <c r="W78" i="21"/>
  <c r="AE80" i="21"/>
  <c r="AB83" i="21"/>
  <c r="Y86" i="21"/>
  <c r="AD88" i="21"/>
  <c r="Y91" i="21"/>
  <c r="AA93" i="21"/>
  <c r="AB95" i="21"/>
  <c r="W98" i="21"/>
  <c r="Y100" i="21"/>
  <c r="Y102" i="21"/>
  <c r="Y104" i="21"/>
  <c r="Y106" i="21"/>
  <c r="Y108" i="21"/>
  <c r="Y110" i="21"/>
  <c r="Y112" i="21"/>
  <c r="Y114" i="21"/>
  <c r="Y116" i="21"/>
  <c r="Y118" i="21"/>
  <c r="AB119" i="21"/>
  <c r="AE120" i="21"/>
  <c r="Y122" i="21"/>
  <c r="AB123" i="21"/>
  <c r="AE124" i="21"/>
  <c r="Y126" i="21"/>
  <c r="AB127" i="21"/>
  <c r="AE128" i="21"/>
  <c r="Y130" i="21"/>
  <c r="AB131" i="21"/>
  <c r="AE132" i="21"/>
  <c r="Y134" i="21"/>
  <c r="AB135" i="21"/>
  <c r="AE136" i="21"/>
  <c r="Y138" i="21"/>
  <c r="AB139" i="21"/>
  <c r="AE140" i="21"/>
  <c r="Y142" i="21"/>
  <c r="AB143" i="21"/>
  <c r="AE144" i="21"/>
  <c r="Y146" i="21"/>
  <c r="AB147" i="21"/>
  <c r="AE148" i="21"/>
  <c r="Y150" i="21"/>
  <c r="AB151" i="21"/>
  <c r="AE152" i="21"/>
  <c r="Y154" i="21"/>
  <c r="AB155" i="21"/>
  <c r="AE156" i="21"/>
  <c r="Y158" i="21"/>
  <c r="AB159" i="21"/>
  <c r="AE160" i="21"/>
  <c r="Y162" i="21"/>
  <c r="AB163" i="21"/>
  <c r="AE164" i="21"/>
  <c r="Y166" i="21"/>
  <c r="AB167" i="21"/>
  <c r="AE168" i="21"/>
  <c r="Y170" i="21"/>
  <c r="AB171" i="21"/>
  <c r="AE172" i="21"/>
  <c r="Z11" i="21"/>
  <c r="Z19" i="21"/>
  <c r="X26" i="21"/>
  <c r="AA31" i="21"/>
  <c r="AD36" i="21"/>
  <c r="X42" i="21"/>
  <c r="Z47" i="21"/>
  <c r="Z51" i="21"/>
  <c r="Z55" i="21"/>
  <c r="Y59" i="21"/>
  <c r="X62" i="21"/>
  <c r="AB65" i="21"/>
  <c r="AC68" i="21"/>
  <c r="W72" i="21"/>
  <c r="Y75" i="21"/>
  <c r="X78" i="21"/>
  <c r="Z81" i="21"/>
  <c r="W84" i="21"/>
  <c r="AC86" i="21"/>
  <c r="AE88" i="21"/>
  <c r="Z91" i="21"/>
  <c r="AB93" i="21"/>
  <c r="W96" i="21"/>
  <c r="X98" i="21"/>
  <c r="AB100" i="21"/>
  <c r="AA102" i="21"/>
  <c r="AB104" i="21"/>
  <c r="AA106" i="21"/>
  <c r="AB108" i="21"/>
  <c r="AA110" i="21"/>
  <c r="AB112" i="21"/>
  <c r="AA114" i="21"/>
  <c r="AB116" i="21"/>
  <c r="Z118" i="21"/>
  <c r="AC119" i="21"/>
  <c r="W121" i="21"/>
  <c r="Z122" i="21"/>
  <c r="AC123" i="21"/>
  <c r="W125" i="21"/>
  <c r="Z126" i="21"/>
  <c r="AC127" i="21"/>
  <c r="W129" i="21"/>
  <c r="Z130" i="21"/>
  <c r="AC131" i="21"/>
  <c r="W133" i="21"/>
  <c r="Z134" i="21"/>
  <c r="AC135" i="21"/>
  <c r="W137" i="21"/>
  <c r="Z138" i="21"/>
  <c r="AC139" i="21"/>
  <c r="W141" i="21"/>
  <c r="Z142" i="21"/>
  <c r="AC143" i="21"/>
  <c r="W145" i="21"/>
  <c r="Z146" i="21"/>
  <c r="AC147" i="21"/>
  <c r="W149" i="21"/>
  <c r="Z150" i="21"/>
  <c r="AC151" i="21"/>
  <c r="W153" i="21"/>
  <c r="Z154" i="21"/>
  <c r="AC155" i="21"/>
  <c r="W157" i="21"/>
  <c r="Z158" i="21"/>
  <c r="AC159" i="21"/>
  <c r="W161" i="21"/>
  <c r="Z162" i="21"/>
  <c r="AC163" i="21"/>
  <c r="W165" i="21"/>
  <c r="Z166" i="21"/>
  <c r="AC167" i="21"/>
  <c r="W169" i="21"/>
  <c r="Z170" i="21"/>
  <c r="AC171" i="21"/>
  <c r="W173" i="21"/>
  <c r="Z43" i="21"/>
  <c r="W66" i="21"/>
  <c r="AB84" i="21"/>
  <c r="AC98" i="21"/>
  <c r="AD110" i="21"/>
  <c r="Y121" i="21"/>
  <c r="Y129" i="21"/>
  <c r="Y137" i="21"/>
  <c r="Y145" i="21"/>
  <c r="AD151" i="21"/>
  <c r="X157" i="21"/>
  <c r="AA162" i="21"/>
  <c r="AD167" i="21"/>
  <c r="X173" i="21"/>
  <c r="AB175" i="21"/>
  <c r="AA177" i="21"/>
  <c r="AB179" i="21"/>
  <c r="AA181" i="21"/>
  <c r="AB183" i="21"/>
  <c r="AA185" i="21"/>
  <c r="Z187" i="21"/>
  <c r="AC188" i="21"/>
  <c r="W190" i="21"/>
  <c r="Z191" i="21"/>
  <c r="AC192" i="21"/>
  <c r="W194" i="21"/>
  <c r="Z195" i="21"/>
  <c r="AC196" i="21"/>
  <c r="W198" i="21"/>
  <c r="Z199" i="21"/>
  <c r="AC200" i="21"/>
  <c r="W202" i="21"/>
  <c r="Z203" i="21"/>
  <c r="AC204" i="21"/>
  <c r="W206" i="21"/>
  <c r="Z207" i="21"/>
  <c r="AC208" i="21"/>
  <c r="W210" i="21"/>
  <c r="Z211" i="21"/>
  <c r="AC212" i="21"/>
  <c r="W214" i="21"/>
  <c r="Z215" i="21"/>
  <c r="AC216" i="21"/>
  <c r="W218" i="21"/>
  <c r="Z219" i="21"/>
  <c r="AC220" i="21"/>
  <c r="W222" i="21"/>
  <c r="Z223" i="21"/>
  <c r="AC224" i="21"/>
  <c r="W226" i="21"/>
  <c r="Z227" i="21"/>
  <c r="AC228" i="21"/>
  <c r="W230" i="21"/>
  <c r="Z231" i="21"/>
  <c r="AC232" i="21"/>
  <c r="W234" i="21"/>
  <c r="Z235" i="21"/>
  <c r="AC236" i="21"/>
  <c r="W238" i="21"/>
  <c r="Z239" i="21"/>
  <c r="AC240" i="21"/>
  <c r="W242" i="21"/>
  <c r="Z243" i="21"/>
  <c r="AC244" i="21"/>
  <c r="W246" i="21"/>
  <c r="Z247" i="21"/>
  <c r="AC248" i="21"/>
  <c r="W250" i="21"/>
  <c r="Z251" i="21"/>
  <c r="AC252" i="21"/>
  <c r="W254" i="21"/>
  <c r="Z255" i="21"/>
  <c r="AC256" i="21"/>
  <c r="W258" i="21"/>
  <c r="Z259" i="21"/>
  <c r="AC260" i="21"/>
  <c r="W262" i="21"/>
  <c r="Z263" i="21"/>
  <c r="AC264" i="21"/>
  <c r="W266" i="21"/>
  <c r="Z267" i="21"/>
  <c r="AC268" i="21"/>
  <c r="W270" i="21"/>
  <c r="Z271" i="21"/>
  <c r="AC272" i="21"/>
  <c r="AA11" i="21"/>
  <c r="AA47" i="21"/>
  <c r="AD68" i="21"/>
  <c r="AE86" i="21"/>
  <c r="AC100" i="21"/>
  <c r="AC112" i="21"/>
  <c r="AA122" i="21"/>
  <c r="AA130" i="21"/>
  <c r="AA138" i="21"/>
  <c r="AA146" i="21"/>
  <c r="AE151" i="21"/>
  <c r="Y157" i="21"/>
  <c r="AB162" i="21"/>
  <c r="AE167" i="21"/>
  <c r="Y173" i="21"/>
  <c r="AC175" i="21"/>
  <c r="AB177" i="21"/>
  <c r="AC179" i="21"/>
  <c r="AB181" i="21"/>
  <c r="AC183" i="21"/>
  <c r="AB185" i="21"/>
  <c r="AA187" i="21"/>
  <c r="AD188" i="21"/>
  <c r="X190" i="21"/>
  <c r="AA191" i="21"/>
  <c r="AD192" i="21"/>
  <c r="X194" i="21"/>
  <c r="AA195" i="21"/>
  <c r="AD196" i="21"/>
  <c r="X198" i="21"/>
  <c r="AA199" i="21"/>
  <c r="AD200" i="21"/>
  <c r="X202" i="21"/>
  <c r="AA203" i="21"/>
  <c r="AD204" i="21"/>
  <c r="X206" i="21"/>
  <c r="AA207" i="21"/>
  <c r="AD208" i="21"/>
  <c r="X210" i="21"/>
  <c r="AA211" i="21"/>
  <c r="AD212" i="21"/>
  <c r="X214" i="21"/>
  <c r="AA215" i="21"/>
  <c r="AD216" i="21"/>
  <c r="X218" i="21"/>
  <c r="AA219" i="21"/>
  <c r="AD220" i="21"/>
  <c r="X222" i="21"/>
  <c r="AA223" i="21"/>
  <c r="AD224" i="21"/>
  <c r="X226" i="21"/>
  <c r="AA227" i="21"/>
  <c r="AD228" i="21"/>
  <c r="X230" i="21"/>
  <c r="AA231" i="21"/>
  <c r="AD232" i="21"/>
  <c r="X234" i="21"/>
  <c r="AA235" i="21"/>
  <c r="AD236" i="21"/>
  <c r="X238" i="21"/>
  <c r="AA239" i="21"/>
  <c r="AD240" i="21"/>
  <c r="X242" i="21"/>
  <c r="AA243" i="21"/>
  <c r="AD244" i="21"/>
  <c r="X246" i="21"/>
  <c r="AA247" i="21"/>
  <c r="AD248" i="21"/>
  <c r="X250" i="21"/>
  <c r="AA251" i="21"/>
  <c r="AD252" i="21"/>
  <c r="X254" i="21"/>
  <c r="AA255" i="21"/>
  <c r="AD256" i="21"/>
  <c r="X258" i="21"/>
  <c r="AA259" i="21"/>
  <c r="AD260" i="21"/>
  <c r="X262" i="21"/>
  <c r="AC12" i="21"/>
  <c r="W48" i="21"/>
  <c r="Z69" i="21"/>
  <c r="Y87" i="21"/>
  <c r="AD100" i="21"/>
  <c r="AD112" i="21"/>
  <c r="AB122" i="21"/>
  <c r="AB130" i="21"/>
  <c r="AB138" i="21"/>
  <c r="AB146" i="21"/>
  <c r="AD152" i="21"/>
  <c r="X158" i="21"/>
  <c r="AA163" i="21"/>
  <c r="AD168" i="21"/>
  <c r="W174" i="21"/>
  <c r="AD175" i="21"/>
  <c r="W178" i="21"/>
  <c r="AD179" i="21"/>
  <c r="W182" i="21"/>
  <c r="AD183" i="21"/>
  <c r="W186" i="21"/>
  <c r="AB187" i="21"/>
  <c r="AE188" i="21"/>
  <c r="Y190" i="21"/>
  <c r="AB191" i="21"/>
  <c r="AE192" i="21"/>
  <c r="Y194" i="21"/>
  <c r="AB195" i="21"/>
  <c r="AE196" i="21"/>
  <c r="Y198" i="21"/>
  <c r="AB199" i="21"/>
  <c r="AE200" i="21"/>
  <c r="Y202" i="21"/>
  <c r="AB203" i="21"/>
  <c r="AE204" i="21"/>
  <c r="Y206" i="21"/>
  <c r="AB207" i="21"/>
  <c r="AE208" i="21"/>
  <c r="Y210" i="21"/>
  <c r="AB211" i="21"/>
  <c r="AE212" i="21"/>
  <c r="Y214" i="21"/>
  <c r="AB215" i="21"/>
  <c r="AE216" i="21"/>
  <c r="Y218" i="21"/>
  <c r="AB219" i="21"/>
  <c r="AE220" i="21"/>
  <c r="Y222" i="21"/>
  <c r="AB223" i="21"/>
  <c r="AE224" i="21"/>
  <c r="Y226" i="21"/>
  <c r="AB227" i="21"/>
  <c r="AE228" i="21"/>
  <c r="Y230" i="21"/>
  <c r="AB231" i="21"/>
  <c r="AE232" i="21"/>
  <c r="Y234" i="21"/>
  <c r="AB235" i="21"/>
  <c r="AE236" i="21"/>
  <c r="Y238" i="21"/>
  <c r="AB239" i="21"/>
  <c r="AE240" i="21"/>
  <c r="Y242" i="21"/>
  <c r="AB243" i="21"/>
  <c r="AE244" i="21"/>
  <c r="Y246" i="21"/>
  <c r="AB247" i="21"/>
  <c r="AE248" i="21"/>
  <c r="Y250" i="21"/>
  <c r="AB251" i="21"/>
  <c r="AE252" i="21"/>
  <c r="Y254" i="21"/>
  <c r="AB255" i="21"/>
  <c r="AE256" i="21"/>
  <c r="Y258" i="21"/>
  <c r="AB259" i="21"/>
  <c r="AE260" i="21"/>
  <c r="Y262" i="21"/>
  <c r="AB263" i="21"/>
  <c r="AE264" i="21"/>
  <c r="Y266" i="21"/>
  <c r="AB267" i="21"/>
  <c r="AE268" i="21"/>
  <c r="Y270" i="21"/>
  <c r="AB271" i="21"/>
  <c r="AA19" i="21"/>
  <c r="AA51" i="21"/>
  <c r="Y72" i="21"/>
  <c r="Z89" i="21"/>
  <c r="AC102" i="21"/>
  <c r="AC114" i="21"/>
  <c r="AD123" i="21"/>
  <c r="AD131" i="21"/>
  <c r="AD139" i="21"/>
  <c r="AD147" i="21"/>
  <c r="X153" i="21"/>
  <c r="AA158" i="21"/>
  <c r="AD163" i="21"/>
  <c r="X169" i="21"/>
  <c r="X174" i="21"/>
  <c r="AE175" i="21"/>
  <c r="X178" i="21"/>
  <c r="AE179" i="21"/>
  <c r="X182" i="21"/>
  <c r="AE183" i="21"/>
  <c r="X186" i="21"/>
  <c r="AC187" i="21"/>
  <c r="W189" i="21"/>
  <c r="Z190" i="21"/>
  <c r="AC191" i="21"/>
  <c r="W193" i="21"/>
  <c r="Z194" i="21"/>
  <c r="AC195" i="21"/>
  <c r="W197" i="21"/>
  <c r="Z198" i="21"/>
  <c r="AC199" i="21"/>
  <c r="W201" i="21"/>
  <c r="Z202" i="21"/>
  <c r="AC203" i="21"/>
  <c r="W205" i="21"/>
  <c r="Z206" i="21"/>
  <c r="AC207" i="21"/>
  <c r="W209" i="21"/>
  <c r="Z210" i="21"/>
  <c r="AC211" i="21"/>
  <c r="W213" i="21"/>
  <c r="Z214" i="21"/>
  <c r="AC215" i="21"/>
  <c r="W217" i="21"/>
  <c r="Z218" i="21"/>
  <c r="AC219" i="21"/>
  <c r="W221" i="21"/>
  <c r="Z222" i="21"/>
  <c r="AC223" i="21"/>
  <c r="W225" i="21"/>
  <c r="Z226" i="21"/>
  <c r="AC227" i="21"/>
  <c r="W229" i="21"/>
  <c r="Z230" i="21"/>
  <c r="AC231" i="21"/>
  <c r="W233" i="21"/>
  <c r="Z234" i="21"/>
  <c r="AC235" i="21"/>
  <c r="W237" i="21"/>
  <c r="Z238" i="21"/>
  <c r="AC239" i="21"/>
  <c r="W241" i="21"/>
  <c r="Z242" i="21"/>
  <c r="AC243" i="21"/>
  <c r="W245" i="21"/>
  <c r="Z246" i="21"/>
  <c r="AC247" i="21"/>
  <c r="W249" i="21"/>
  <c r="Z250" i="21"/>
  <c r="AC251" i="21"/>
  <c r="W253" i="21"/>
  <c r="Z254" i="21"/>
  <c r="AC255" i="21"/>
  <c r="W257" i="21"/>
  <c r="Z258" i="21"/>
  <c r="AC259" i="21"/>
  <c r="W261" i="21"/>
  <c r="Z262" i="21"/>
  <c r="AC263" i="21"/>
  <c r="W265" i="21"/>
  <c r="Z266" i="21"/>
  <c r="AC267" i="21"/>
  <c r="W269" i="21"/>
  <c r="Z270" i="21"/>
  <c r="AC271" i="21"/>
  <c r="AC20" i="21"/>
  <c r="W52" i="21"/>
  <c r="AB72" i="21"/>
  <c r="AA89" i="21"/>
  <c r="AD102" i="21"/>
  <c r="AD114" i="21"/>
  <c r="AE123" i="21"/>
  <c r="AE131" i="21"/>
  <c r="AE139" i="21"/>
  <c r="AE147" i="21"/>
  <c r="Y153" i="21"/>
  <c r="AB158" i="21"/>
  <c r="AE163" i="21"/>
  <c r="Y169" i="21"/>
  <c r="Y174" i="21"/>
  <c r="X176" i="21"/>
  <c r="Y178" i="21"/>
  <c r="X180" i="21"/>
  <c r="Y182" i="21"/>
  <c r="X184" i="21"/>
  <c r="Y186" i="21"/>
  <c r="AD187" i="21"/>
  <c r="X189" i="21"/>
  <c r="AA190" i="21"/>
  <c r="AD191" i="21"/>
  <c r="X193" i="21"/>
  <c r="AA194" i="21"/>
  <c r="AD195" i="21"/>
  <c r="X197" i="21"/>
  <c r="AA198" i="21"/>
  <c r="AD199" i="21"/>
  <c r="X201" i="21"/>
  <c r="AA202" i="21"/>
  <c r="AD203" i="21"/>
  <c r="X205" i="21"/>
  <c r="AA206" i="21"/>
  <c r="AD207" i="21"/>
  <c r="X209" i="21"/>
  <c r="AA210" i="21"/>
  <c r="AD211" i="21"/>
  <c r="X213" i="21"/>
  <c r="AA214" i="21"/>
  <c r="AD215" i="21"/>
  <c r="X217" i="21"/>
  <c r="AA218" i="21"/>
  <c r="AD219" i="21"/>
  <c r="X221" i="21"/>
  <c r="AA222" i="21"/>
  <c r="AD223" i="21"/>
  <c r="X225" i="21"/>
  <c r="AA226" i="21"/>
  <c r="AD227" i="21"/>
  <c r="X229" i="21"/>
  <c r="AA230" i="21"/>
  <c r="AD231" i="21"/>
  <c r="X233" i="21"/>
  <c r="AA234" i="21"/>
  <c r="AD235" i="21"/>
  <c r="X237" i="21"/>
  <c r="AA238" i="21"/>
  <c r="AD239" i="21"/>
  <c r="X241" i="21"/>
  <c r="AA242" i="21"/>
  <c r="AD243" i="21"/>
  <c r="X245" i="21"/>
  <c r="AA246" i="21"/>
  <c r="AD247" i="21"/>
  <c r="X249" i="21"/>
  <c r="AA250" i="21"/>
  <c r="AD251" i="21"/>
  <c r="X253" i="21"/>
  <c r="AA254" i="21"/>
  <c r="AD255" i="21"/>
  <c r="X257" i="21"/>
  <c r="AA258" i="21"/>
  <c r="AD259" i="21"/>
  <c r="X261" i="21"/>
  <c r="AA262" i="21"/>
  <c r="AD263" i="21"/>
  <c r="X265" i="21"/>
  <c r="AA266" i="21"/>
  <c r="AD267" i="21"/>
  <c r="X269" i="21"/>
  <c r="AA270" i="21"/>
  <c r="AD271" i="21"/>
  <c r="AC26" i="21"/>
  <c r="AA55" i="21"/>
  <c r="Z75" i="21"/>
  <c r="AA91" i="21"/>
  <c r="AC104" i="21"/>
  <c r="AC116" i="21"/>
  <c r="X125" i="21"/>
  <c r="X133" i="21"/>
  <c r="X141" i="21"/>
  <c r="AD148" i="21"/>
  <c r="X154" i="21"/>
  <c r="AA159" i="21"/>
  <c r="AD164" i="21"/>
  <c r="X170" i="21"/>
  <c r="Z174" i="21"/>
  <c r="Y176" i="21"/>
  <c r="Z178" i="21"/>
  <c r="Y180" i="21"/>
  <c r="Z182" i="21"/>
  <c r="Y184" i="21"/>
  <c r="Z186" i="21"/>
  <c r="AE187" i="21"/>
  <c r="Y189" i="21"/>
  <c r="AB190" i="21"/>
  <c r="AE191" i="21"/>
  <c r="Y193" i="21"/>
  <c r="AB194" i="21"/>
  <c r="AE195" i="21"/>
  <c r="Y197" i="21"/>
  <c r="AB198" i="21"/>
  <c r="AE199" i="21"/>
  <c r="Y201" i="21"/>
  <c r="AB202" i="21"/>
  <c r="AE203" i="21"/>
  <c r="Y205" i="21"/>
  <c r="AB206" i="21"/>
  <c r="AE207" i="21"/>
  <c r="Y209" i="21"/>
  <c r="AB210" i="21"/>
  <c r="AE211" i="21"/>
  <c r="Y213" i="21"/>
  <c r="AB214" i="21"/>
  <c r="AE215" i="21"/>
  <c r="Y217" i="21"/>
  <c r="AB218" i="21"/>
  <c r="AE219" i="21"/>
  <c r="Y221" i="21"/>
  <c r="AB222" i="21"/>
  <c r="AE223" i="21"/>
  <c r="Y225" i="21"/>
  <c r="AB226" i="21"/>
  <c r="AE227" i="21"/>
  <c r="Y229" i="21"/>
  <c r="AB230" i="21"/>
  <c r="AE231" i="21"/>
  <c r="Y233" i="21"/>
  <c r="AB234" i="21"/>
  <c r="AE235" i="21"/>
  <c r="Y237" i="21"/>
  <c r="AB238" i="21"/>
  <c r="AE239" i="21"/>
  <c r="Y241" i="21"/>
  <c r="AB242" i="21"/>
  <c r="AE243" i="21"/>
  <c r="Y245" i="21"/>
  <c r="AB246" i="21"/>
  <c r="AE247" i="21"/>
  <c r="Y249" i="21"/>
  <c r="AB250" i="21"/>
  <c r="AE251" i="21"/>
  <c r="Y253" i="21"/>
  <c r="AB254" i="21"/>
  <c r="AE255" i="21"/>
  <c r="Y257" i="21"/>
  <c r="AB258" i="21"/>
  <c r="AE259" i="21"/>
  <c r="Y261" i="21"/>
  <c r="AB262" i="21"/>
  <c r="AE263" i="21"/>
  <c r="Y265" i="21"/>
  <c r="AB266" i="21"/>
  <c r="AE267" i="21"/>
  <c r="Y269" i="21"/>
  <c r="AB270" i="21"/>
  <c r="AE271" i="21"/>
  <c r="Z27" i="21"/>
  <c r="W56" i="21"/>
  <c r="AA75" i="21"/>
  <c r="AB91" i="21"/>
  <c r="AD104" i="21"/>
  <c r="AD116" i="21"/>
  <c r="Y125" i="21"/>
  <c r="Y133" i="21"/>
  <c r="Y141" i="21"/>
  <c r="X149" i="21"/>
  <c r="AA154" i="21"/>
  <c r="AD159" i="21"/>
  <c r="X165" i="21"/>
  <c r="AA170" i="21"/>
  <c r="AA174" i="21"/>
  <c r="AC176" i="21"/>
  <c r="AA178" i="21"/>
  <c r="AC180" i="21"/>
  <c r="AA182" i="21"/>
  <c r="AC184" i="21"/>
  <c r="AA186" i="21"/>
  <c r="W188" i="21"/>
  <c r="Z189" i="21"/>
  <c r="AC190" i="21"/>
  <c r="W192" i="21"/>
  <c r="Z193" i="21"/>
  <c r="AC194" i="21"/>
  <c r="W196" i="21"/>
  <c r="Z197" i="21"/>
  <c r="AC198" i="21"/>
  <c r="W200" i="21"/>
  <c r="Z201" i="21"/>
  <c r="AC202" i="21"/>
  <c r="W204" i="21"/>
  <c r="Z205" i="21"/>
  <c r="AC206" i="21"/>
  <c r="W208" i="21"/>
  <c r="Z209" i="21"/>
  <c r="AC210" i="21"/>
  <c r="W212" i="21"/>
  <c r="Z213" i="21"/>
  <c r="AC214" i="21"/>
  <c r="W216" i="21"/>
  <c r="Z217" i="21"/>
  <c r="AC218" i="21"/>
  <c r="W220" i="21"/>
  <c r="Z221" i="21"/>
  <c r="AC222" i="21"/>
  <c r="W224" i="21"/>
  <c r="Z225" i="21"/>
  <c r="AC226" i="21"/>
  <c r="W228" i="21"/>
  <c r="Z229" i="21"/>
  <c r="AC230" i="21"/>
  <c r="W232" i="21"/>
  <c r="Z233" i="21"/>
  <c r="AC234" i="21"/>
  <c r="W236" i="21"/>
  <c r="Z237" i="21"/>
  <c r="AC238" i="21"/>
  <c r="W240" i="21"/>
  <c r="Z241" i="21"/>
  <c r="AC242" i="21"/>
  <c r="W244" i="21"/>
  <c r="Z245" i="21"/>
  <c r="AC246" i="21"/>
  <c r="W32" i="21"/>
  <c r="Z59" i="21"/>
  <c r="AC78" i="21"/>
  <c r="AE93" i="21"/>
  <c r="AC106" i="21"/>
  <c r="AA118" i="21"/>
  <c r="AA126" i="21"/>
  <c r="AA134" i="21"/>
  <c r="AA142" i="21"/>
  <c r="Y149" i="21"/>
  <c r="AB154" i="21"/>
  <c r="AE159" i="21"/>
  <c r="Y165" i="21"/>
  <c r="AB170" i="21"/>
  <c r="AB174" i="21"/>
  <c r="AD176" i="21"/>
  <c r="AB178" i="21"/>
  <c r="AD180" i="21"/>
  <c r="AB182" i="21"/>
  <c r="AD184" i="21"/>
  <c r="AB186" i="21"/>
  <c r="X188" i="21"/>
  <c r="AA189" i="21"/>
  <c r="AD190" i="21"/>
  <c r="X192" i="21"/>
  <c r="AA193" i="21"/>
  <c r="AD194" i="21"/>
  <c r="X196" i="21"/>
  <c r="AA197" i="21"/>
  <c r="AD198" i="21"/>
  <c r="X200" i="21"/>
  <c r="AA201" i="21"/>
  <c r="AD202" i="21"/>
  <c r="X204" i="21"/>
  <c r="AA205" i="21"/>
  <c r="AD206" i="21"/>
  <c r="X208" i="21"/>
  <c r="AA209" i="21"/>
  <c r="AD210" i="21"/>
  <c r="X212" i="21"/>
  <c r="AA213" i="21"/>
  <c r="AD214" i="21"/>
  <c r="X216" i="21"/>
  <c r="AA217" i="21"/>
  <c r="AD218" i="21"/>
  <c r="X220" i="21"/>
  <c r="AA221" i="21"/>
  <c r="AD222" i="21"/>
  <c r="X224" i="21"/>
  <c r="AA225" i="21"/>
  <c r="AD226" i="21"/>
  <c r="X228" i="21"/>
  <c r="AA229" i="21"/>
  <c r="AD230" i="21"/>
  <c r="X232" i="21"/>
  <c r="AA233" i="21"/>
  <c r="AD234" i="21"/>
  <c r="X236" i="21"/>
  <c r="AA237" i="21"/>
  <c r="AD238" i="21"/>
  <c r="X240" i="21"/>
  <c r="AA241" i="21"/>
  <c r="AD242" i="21"/>
  <c r="X244" i="21"/>
  <c r="AA245" i="21"/>
  <c r="AD246" i="21"/>
  <c r="AC32" i="21"/>
  <c r="AA59" i="21"/>
  <c r="AE78" i="21"/>
  <c r="W94" i="21"/>
  <c r="AD106" i="21"/>
  <c r="AB118" i="21"/>
  <c r="AB126" i="21"/>
  <c r="AB134" i="21"/>
  <c r="AB142" i="21"/>
  <c r="X150" i="21"/>
  <c r="AA155" i="21"/>
  <c r="AD160" i="21"/>
  <c r="X166" i="21"/>
  <c r="AA171" i="21"/>
  <c r="AD174" i="21"/>
  <c r="AE176" i="21"/>
  <c r="AD178" i="21"/>
  <c r="AE180" i="21"/>
  <c r="AD182" i="21"/>
  <c r="AE184" i="21"/>
  <c r="AD186" i="21"/>
  <c r="Y188" i="21"/>
  <c r="AB189" i="21"/>
  <c r="AE190" i="21"/>
  <c r="Y192" i="21"/>
  <c r="AB193" i="21"/>
  <c r="AE194" i="21"/>
  <c r="Y196" i="21"/>
  <c r="AB197" i="21"/>
  <c r="AE198" i="21"/>
  <c r="Y200" i="21"/>
  <c r="AB201" i="21"/>
  <c r="AE202" i="21"/>
  <c r="Y204" i="21"/>
  <c r="AB205" i="21"/>
  <c r="AE206" i="21"/>
  <c r="Y208" i="21"/>
  <c r="AB209" i="21"/>
  <c r="AE210" i="21"/>
  <c r="Y212" i="21"/>
  <c r="AB213" i="21"/>
  <c r="AE214" i="21"/>
  <c r="Y216" i="21"/>
  <c r="AB217" i="21"/>
  <c r="AE218" i="21"/>
  <c r="Y220" i="21"/>
  <c r="AB221" i="21"/>
  <c r="AE222" i="21"/>
  <c r="Y224" i="21"/>
  <c r="AB225" i="21"/>
  <c r="AE226" i="21"/>
  <c r="Y228" i="21"/>
  <c r="AB229" i="21"/>
  <c r="AE230" i="21"/>
  <c r="Y232" i="21"/>
  <c r="AB233" i="21"/>
  <c r="AE234" i="21"/>
  <c r="Y236" i="21"/>
  <c r="AB237" i="21"/>
  <c r="AE238" i="21"/>
  <c r="Y240" i="21"/>
  <c r="AB241" i="21"/>
  <c r="AE242" i="21"/>
  <c r="Y244" i="21"/>
  <c r="AB245" i="21"/>
  <c r="AE246" i="21"/>
  <c r="Y248" i="21"/>
  <c r="AB249" i="21"/>
  <c r="AE250" i="21"/>
  <c r="Y252" i="21"/>
  <c r="AB253" i="21"/>
  <c r="AE254" i="21"/>
  <c r="Y256" i="21"/>
  <c r="AB257" i="21"/>
  <c r="AE258" i="21"/>
  <c r="Y260" i="21"/>
  <c r="AB261" i="21"/>
  <c r="Z37" i="21"/>
  <c r="AC62" i="21"/>
  <c r="AB81" i="21"/>
  <c r="X96" i="21"/>
  <c r="AC108" i="21"/>
  <c r="AD119" i="21"/>
  <c r="AD127" i="21"/>
  <c r="AD135" i="21"/>
  <c r="AD143" i="21"/>
  <c r="AA150" i="21"/>
  <c r="AD155" i="21"/>
  <c r="X161" i="21"/>
  <c r="AA166" i="21"/>
  <c r="AD171" i="21"/>
  <c r="AE174" i="21"/>
  <c r="W177" i="21"/>
  <c r="AE178" i="21"/>
  <c r="W181" i="21"/>
  <c r="AE182" i="21"/>
  <c r="W185" i="21"/>
  <c r="AE186" i="21"/>
  <c r="Z188" i="21"/>
  <c r="AC189" i="21"/>
  <c r="W191" i="21"/>
  <c r="Z192" i="21"/>
  <c r="AC193" i="21"/>
  <c r="W195" i="21"/>
  <c r="Z196" i="21"/>
  <c r="AC197" i="21"/>
  <c r="W199" i="21"/>
  <c r="Z200" i="21"/>
  <c r="AC201" i="21"/>
  <c r="W203" i="21"/>
  <c r="Z204" i="21"/>
  <c r="AC205" i="21"/>
  <c r="W207" i="21"/>
  <c r="Z208" i="21"/>
  <c r="AC209" i="21"/>
  <c r="W211" i="21"/>
  <c r="Z212" i="21"/>
  <c r="AC213" i="21"/>
  <c r="W215" i="21"/>
  <c r="Z216" i="21"/>
  <c r="AC217" i="21"/>
  <c r="W219" i="21"/>
  <c r="Z220" i="21"/>
  <c r="AC221" i="21"/>
  <c r="W223" i="21"/>
  <c r="Z224" i="21"/>
  <c r="AC225" i="21"/>
  <c r="W227" i="21"/>
  <c r="Z228" i="21"/>
  <c r="AC229" i="21"/>
  <c r="W231" i="21"/>
  <c r="Z232" i="21"/>
  <c r="AC233" i="21"/>
  <c r="W235" i="21"/>
  <c r="Z236" i="21"/>
  <c r="AC237" i="21"/>
  <c r="W239" i="21"/>
  <c r="Z240" i="21"/>
  <c r="AC241" i="21"/>
  <c r="W243" i="21"/>
  <c r="Z244" i="21"/>
  <c r="AC245" i="21"/>
  <c r="W247" i="21"/>
  <c r="Z248" i="21"/>
  <c r="AC249" i="21"/>
  <c r="W251" i="21"/>
  <c r="Z252" i="21"/>
  <c r="AC253" i="21"/>
  <c r="W255" i="21"/>
  <c r="Z256" i="21"/>
  <c r="AC257" i="21"/>
  <c r="W259" i="21"/>
  <c r="Z260" i="21"/>
  <c r="AC261" i="21"/>
  <c r="X121" i="21"/>
  <c r="X162" i="21"/>
  <c r="Y181" i="21"/>
  <c r="Y191" i="21"/>
  <c r="Y199" i="21"/>
  <c r="Y207" i="21"/>
  <c r="Y215" i="21"/>
  <c r="Y223" i="21"/>
  <c r="Y231" i="21"/>
  <c r="Y239" i="21"/>
  <c r="Y247" i="21"/>
  <c r="Y251" i="21"/>
  <c r="Y255" i="21"/>
  <c r="Y259" i="21"/>
  <c r="W263" i="21"/>
  <c r="AA265" i="21"/>
  <c r="AA267" i="21"/>
  <c r="AD269" i="21"/>
  <c r="Y272" i="21"/>
  <c r="AC273" i="21"/>
  <c r="W275" i="21"/>
  <c r="Z276" i="21"/>
  <c r="AC277" i="21"/>
  <c r="W279" i="21"/>
  <c r="Z280" i="21"/>
  <c r="AC281" i="21"/>
  <c r="W283" i="21"/>
  <c r="Z284" i="21"/>
  <c r="AC285" i="21"/>
  <c r="W287" i="21"/>
  <c r="Z288" i="21"/>
  <c r="AC289" i="21"/>
  <c r="W291" i="21"/>
  <c r="Z292" i="21"/>
  <c r="AC293" i="21"/>
  <c r="W295" i="21"/>
  <c r="Z296" i="21"/>
  <c r="AC297" i="21"/>
  <c r="W299" i="21"/>
  <c r="Z300" i="21"/>
  <c r="AC301" i="21"/>
  <c r="W303" i="21"/>
  <c r="Z304" i="21"/>
  <c r="AC305" i="21"/>
  <c r="W307" i="21"/>
  <c r="Z308" i="21"/>
  <c r="AC309" i="21"/>
  <c r="W311" i="21"/>
  <c r="Z312" i="21"/>
  <c r="AC313" i="21"/>
  <c r="W315" i="21"/>
  <c r="Z316" i="21"/>
  <c r="AC317" i="21"/>
  <c r="W319" i="21"/>
  <c r="Z320" i="21"/>
  <c r="AC321" i="21"/>
  <c r="W323" i="21"/>
  <c r="Z324" i="21"/>
  <c r="AC325" i="21"/>
  <c r="W327" i="21"/>
  <c r="Z328" i="21"/>
  <c r="AC329" i="21"/>
  <c r="W331" i="21"/>
  <c r="Z332" i="21"/>
  <c r="AC333" i="21"/>
  <c r="W335" i="21"/>
  <c r="Z336" i="21"/>
  <c r="AC337" i="21"/>
  <c r="W339" i="21"/>
  <c r="Z340" i="21"/>
  <c r="AC341" i="21"/>
  <c r="W343" i="21"/>
  <c r="Z344" i="21"/>
  <c r="AC345" i="21"/>
  <c r="W347" i="21"/>
  <c r="Z348" i="21"/>
  <c r="AC349" i="21"/>
  <c r="W351" i="21"/>
  <c r="Z352" i="21"/>
  <c r="AC353" i="21"/>
  <c r="W355" i="21"/>
  <c r="Z356" i="21"/>
  <c r="AC357" i="21"/>
  <c r="W359" i="21"/>
  <c r="Z360" i="21"/>
  <c r="W38" i="21"/>
  <c r="AE127" i="21"/>
  <c r="AB166" i="21"/>
  <c r="Z183" i="21"/>
  <c r="AA192" i="21"/>
  <c r="AA200" i="21"/>
  <c r="AA208" i="21"/>
  <c r="AA216" i="21"/>
  <c r="AA224" i="21"/>
  <c r="AA232" i="21"/>
  <c r="AA240" i="21"/>
  <c r="W248" i="21"/>
  <c r="W252" i="21"/>
  <c r="W256" i="21"/>
  <c r="W260" i="21"/>
  <c r="X263" i="21"/>
  <c r="AB265" i="21"/>
  <c r="W268" i="21"/>
  <c r="AE269" i="21"/>
  <c r="Z272" i="21"/>
  <c r="AD273" i="21"/>
  <c r="X275" i="21"/>
  <c r="AA276" i="21"/>
  <c r="AD277" i="21"/>
  <c r="X279" i="21"/>
  <c r="AA280" i="21"/>
  <c r="AD281" i="21"/>
  <c r="X283" i="21"/>
  <c r="AA284" i="21"/>
  <c r="AD285" i="21"/>
  <c r="X287" i="21"/>
  <c r="AA288" i="21"/>
  <c r="AD289" i="21"/>
  <c r="X291" i="21"/>
  <c r="AA292" i="21"/>
  <c r="AD293" i="21"/>
  <c r="X295" i="21"/>
  <c r="AA296" i="21"/>
  <c r="AD297" i="21"/>
  <c r="X299" i="21"/>
  <c r="AA300" i="21"/>
  <c r="AD301" i="21"/>
  <c r="X303" i="21"/>
  <c r="AA304" i="21"/>
  <c r="AD305" i="21"/>
  <c r="X307" i="21"/>
  <c r="AA308" i="21"/>
  <c r="AD309" i="21"/>
  <c r="X311" i="21"/>
  <c r="AA312" i="21"/>
  <c r="AD313" i="21"/>
  <c r="X315" i="21"/>
  <c r="AA316" i="21"/>
  <c r="AD317" i="21"/>
  <c r="X319" i="21"/>
  <c r="AA320" i="21"/>
  <c r="AD321" i="21"/>
  <c r="X323" i="21"/>
  <c r="AA324" i="21"/>
  <c r="AD325" i="21"/>
  <c r="X327" i="21"/>
  <c r="AA328" i="21"/>
  <c r="AD329" i="21"/>
  <c r="X331" i="21"/>
  <c r="AA332" i="21"/>
  <c r="AD333" i="21"/>
  <c r="X335" i="21"/>
  <c r="AA336" i="21"/>
  <c r="AD337" i="21"/>
  <c r="X339" i="21"/>
  <c r="AA340" i="21"/>
  <c r="AD341" i="21"/>
  <c r="X343" i="21"/>
  <c r="AA344" i="21"/>
  <c r="AD345" i="21"/>
  <c r="X347" i="21"/>
  <c r="AA348" i="21"/>
  <c r="AD349" i="21"/>
  <c r="X351" i="21"/>
  <c r="AA352" i="21"/>
  <c r="AD353" i="21"/>
  <c r="X355" i="21"/>
  <c r="AC42" i="21"/>
  <c r="X129" i="21"/>
  <c r="AA167" i="21"/>
  <c r="AA183" i="21"/>
  <c r="AB192" i="21"/>
  <c r="AB200" i="21"/>
  <c r="AB208" i="21"/>
  <c r="AB216" i="21"/>
  <c r="AB224" i="21"/>
  <c r="AB232" i="21"/>
  <c r="AB240" i="21"/>
  <c r="X248" i="21"/>
  <c r="X252" i="21"/>
  <c r="X256" i="21"/>
  <c r="X260" i="21"/>
  <c r="Y263" i="21"/>
  <c r="AC265" i="21"/>
  <c r="X268" i="21"/>
  <c r="X270" i="21"/>
  <c r="AA272" i="21"/>
  <c r="AE273" i="21"/>
  <c r="Y275" i="21"/>
  <c r="AB276" i="21"/>
  <c r="AE277" i="21"/>
  <c r="Y279" i="21"/>
  <c r="AB280" i="21"/>
  <c r="AE281" i="21"/>
  <c r="Y283" i="21"/>
  <c r="AB284" i="21"/>
  <c r="AE285" i="21"/>
  <c r="Y287" i="21"/>
  <c r="AB288" i="21"/>
  <c r="AE289" i="21"/>
  <c r="Y291" i="21"/>
  <c r="AB292" i="21"/>
  <c r="AE293" i="21"/>
  <c r="Y295" i="21"/>
  <c r="AB296" i="21"/>
  <c r="AE297" i="21"/>
  <c r="Y299" i="21"/>
  <c r="AB300" i="21"/>
  <c r="AE301" i="21"/>
  <c r="Y303" i="21"/>
  <c r="AB304" i="21"/>
  <c r="AE305" i="21"/>
  <c r="Y307" i="21"/>
  <c r="AB308" i="21"/>
  <c r="AE309" i="21"/>
  <c r="Y311" i="21"/>
  <c r="AB312" i="21"/>
  <c r="AE313" i="21"/>
  <c r="Y315" i="21"/>
  <c r="AB316" i="21"/>
  <c r="AE317" i="21"/>
  <c r="Y319" i="21"/>
  <c r="AB320" i="21"/>
  <c r="AE321" i="21"/>
  <c r="Y323" i="21"/>
  <c r="AB324" i="21"/>
  <c r="AE325" i="21"/>
  <c r="Y327" i="21"/>
  <c r="AB328" i="21"/>
  <c r="AE329" i="21"/>
  <c r="Y331" i="21"/>
  <c r="AB332" i="21"/>
  <c r="AE333" i="21"/>
  <c r="Y335" i="21"/>
  <c r="AB336" i="21"/>
  <c r="AE337" i="21"/>
  <c r="Y339" i="21"/>
  <c r="AB340" i="21"/>
  <c r="AE341" i="21"/>
  <c r="Y343" i="21"/>
  <c r="AB344" i="21"/>
  <c r="AE345" i="21"/>
  <c r="Y347" i="21"/>
  <c r="AB348" i="21"/>
  <c r="AE349" i="21"/>
  <c r="Y351" i="21"/>
  <c r="AB352" i="21"/>
  <c r="AE353" i="21"/>
  <c r="Y355" i="21"/>
  <c r="AB356" i="21"/>
  <c r="AE357" i="21"/>
  <c r="Y359" i="21"/>
  <c r="AB360" i="21"/>
  <c r="AE361" i="21"/>
  <c r="AE62" i="21"/>
  <c r="AE135" i="21"/>
  <c r="AE171" i="21"/>
  <c r="X185" i="21"/>
  <c r="AD193" i="21"/>
  <c r="AD201" i="21"/>
  <c r="AD209" i="21"/>
  <c r="AD217" i="21"/>
  <c r="AD225" i="21"/>
  <c r="AD233" i="21"/>
  <c r="AD241" i="21"/>
  <c r="AA248" i="21"/>
  <c r="AA252" i="21"/>
  <c r="AA256" i="21"/>
  <c r="AA260" i="21"/>
  <c r="AA263" i="21"/>
  <c r="AD265" i="21"/>
  <c r="Y268" i="21"/>
  <c r="AC270" i="21"/>
  <c r="AB272" i="21"/>
  <c r="W274" i="21"/>
  <c r="Z275" i="21"/>
  <c r="AC276" i="21"/>
  <c r="W278" i="21"/>
  <c r="Z279" i="21"/>
  <c r="AC280" i="21"/>
  <c r="W282" i="21"/>
  <c r="Z283" i="21"/>
  <c r="AC284" i="21"/>
  <c r="W286" i="21"/>
  <c r="Z287" i="21"/>
  <c r="AC288" i="21"/>
  <c r="W290" i="21"/>
  <c r="Z291" i="21"/>
  <c r="AC292" i="21"/>
  <c r="W294" i="21"/>
  <c r="Z295" i="21"/>
  <c r="AC296" i="21"/>
  <c r="W298" i="21"/>
  <c r="Z299" i="21"/>
  <c r="AC300" i="21"/>
  <c r="W302" i="21"/>
  <c r="Z303" i="21"/>
  <c r="AC304" i="21"/>
  <c r="W306" i="21"/>
  <c r="Z307" i="21"/>
  <c r="AC308" i="21"/>
  <c r="W310" i="21"/>
  <c r="Z311" i="21"/>
  <c r="AC312" i="21"/>
  <c r="W314" i="21"/>
  <c r="Z315" i="21"/>
  <c r="AC316" i="21"/>
  <c r="W318" i="21"/>
  <c r="Z319" i="21"/>
  <c r="AC320" i="21"/>
  <c r="W322" i="21"/>
  <c r="Z323" i="21"/>
  <c r="AC324" i="21"/>
  <c r="W326" i="21"/>
  <c r="Z327" i="21"/>
  <c r="AC328" i="21"/>
  <c r="W330" i="21"/>
  <c r="Z331" i="21"/>
  <c r="AC332" i="21"/>
  <c r="W334" i="21"/>
  <c r="Z335" i="21"/>
  <c r="AC336" i="21"/>
  <c r="W338" i="21"/>
  <c r="Z339" i="21"/>
  <c r="AC340" i="21"/>
  <c r="W342" i="21"/>
  <c r="Z343" i="21"/>
  <c r="AC344" i="21"/>
  <c r="W346" i="21"/>
  <c r="Z347" i="21"/>
  <c r="AC348" i="21"/>
  <c r="W350" i="21"/>
  <c r="Z351" i="21"/>
  <c r="AC352" i="21"/>
  <c r="W354" i="21"/>
  <c r="Z355" i="21"/>
  <c r="AC356" i="21"/>
  <c r="W358" i="21"/>
  <c r="Z359" i="21"/>
  <c r="AC360" i="21"/>
  <c r="AE65" i="21"/>
  <c r="X137" i="21"/>
  <c r="AD172" i="21"/>
  <c r="Y185" i="21"/>
  <c r="AE193" i="21"/>
  <c r="AE201" i="21"/>
  <c r="AE209" i="21"/>
  <c r="AE217" i="21"/>
  <c r="AE225" i="21"/>
  <c r="AE233" i="21"/>
  <c r="AE241" i="21"/>
  <c r="AB248" i="21"/>
  <c r="AB252" i="21"/>
  <c r="AB256" i="21"/>
  <c r="AB260" i="21"/>
  <c r="W264" i="21"/>
  <c r="AE265" i="21"/>
  <c r="Z268" i="21"/>
  <c r="AD270" i="21"/>
  <c r="AD272" i="21"/>
  <c r="X274" i="21"/>
  <c r="AA275" i="21"/>
  <c r="AD276" i="21"/>
  <c r="X278" i="21"/>
  <c r="AA279" i="21"/>
  <c r="AD280" i="21"/>
  <c r="X282" i="21"/>
  <c r="AA283" i="21"/>
  <c r="AD284" i="21"/>
  <c r="X286" i="21"/>
  <c r="AA287" i="21"/>
  <c r="AD288" i="21"/>
  <c r="X290" i="21"/>
  <c r="AA291" i="21"/>
  <c r="AD292" i="21"/>
  <c r="X294" i="21"/>
  <c r="AA295" i="21"/>
  <c r="AD296" i="21"/>
  <c r="X298" i="21"/>
  <c r="AA299" i="21"/>
  <c r="AD300" i="21"/>
  <c r="X302" i="21"/>
  <c r="AA303" i="21"/>
  <c r="AD304" i="21"/>
  <c r="X306" i="21"/>
  <c r="AA307" i="21"/>
  <c r="AD308" i="21"/>
  <c r="X310" i="21"/>
  <c r="AA311" i="21"/>
  <c r="AD312" i="21"/>
  <c r="X314" i="21"/>
  <c r="AA315" i="21"/>
  <c r="AD316" i="21"/>
  <c r="X318" i="21"/>
  <c r="AA319" i="21"/>
  <c r="AD320" i="21"/>
  <c r="X322" i="21"/>
  <c r="AA323" i="21"/>
  <c r="AD324" i="21"/>
  <c r="X326" i="21"/>
  <c r="AA327" i="21"/>
  <c r="AD328" i="21"/>
  <c r="X330" i="21"/>
  <c r="AA331" i="21"/>
  <c r="AD332" i="21"/>
  <c r="X334" i="21"/>
  <c r="AA335" i="21"/>
  <c r="AD336" i="21"/>
  <c r="X338" i="21"/>
  <c r="AA339" i="21"/>
  <c r="AD340" i="21"/>
  <c r="X342" i="21"/>
  <c r="AA343" i="21"/>
  <c r="AD344" i="21"/>
  <c r="X346" i="21"/>
  <c r="AA347" i="21"/>
  <c r="AD348" i="21"/>
  <c r="X350" i="21"/>
  <c r="AA351" i="21"/>
  <c r="AD352" i="21"/>
  <c r="X354" i="21"/>
  <c r="AA355" i="21"/>
  <c r="AD356" i="21"/>
  <c r="X358" i="21"/>
  <c r="AA359" i="21"/>
  <c r="AD360" i="21"/>
  <c r="AE81" i="21"/>
  <c r="AE143" i="21"/>
  <c r="Z175" i="21"/>
  <c r="X187" i="21"/>
  <c r="X195" i="21"/>
  <c r="X203" i="21"/>
  <c r="X211" i="21"/>
  <c r="X219" i="21"/>
  <c r="X227" i="21"/>
  <c r="X235" i="21"/>
  <c r="X243" i="21"/>
  <c r="Z249" i="21"/>
  <c r="Z253" i="21"/>
  <c r="Z257" i="21"/>
  <c r="Z261" i="21"/>
  <c r="X264" i="21"/>
  <c r="X266" i="21"/>
  <c r="AA268" i="21"/>
  <c r="AE270" i="21"/>
  <c r="AE272" i="21"/>
  <c r="Y274" i="21"/>
  <c r="AB275" i="21"/>
  <c r="AE276" i="21"/>
  <c r="Y278" i="21"/>
  <c r="AB279" i="21"/>
  <c r="AE280" i="21"/>
  <c r="Y282" i="21"/>
  <c r="AB283" i="21"/>
  <c r="AE284" i="21"/>
  <c r="Y286" i="21"/>
  <c r="AB287" i="21"/>
  <c r="AE288" i="21"/>
  <c r="Y290" i="21"/>
  <c r="AB291" i="21"/>
  <c r="AE292" i="21"/>
  <c r="Y294" i="21"/>
  <c r="AB295" i="21"/>
  <c r="AE296" i="21"/>
  <c r="Y298" i="21"/>
  <c r="AB299" i="21"/>
  <c r="AE300" i="21"/>
  <c r="Y302" i="21"/>
  <c r="AB303" i="21"/>
  <c r="AE304" i="21"/>
  <c r="Y306" i="21"/>
  <c r="AB307" i="21"/>
  <c r="AE308" i="21"/>
  <c r="Y310" i="21"/>
  <c r="AB311" i="21"/>
  <c r="AE312" i="21"/>
  <c r="Y314" i="21"/>
  <c r="AB315" i="21"/>
  <c r="AE316" i="21"/>
  <c r="Y318" i="21"/>
  <c r="AB319" i="21"/>
  <c r="AE320" i="21"/>
  <c r="Y322" i="21"/>
  <c r="AB323" i="21"/>
  <c r="AE324" i="21"/>
  <c r="Y326" i="21"/>
  <c r="AB327" i="21"/>
  <c r="AE328" i="21"/>
  <c r="Y330" i="21"/>
  <c r="AB331" i="21"/>
  <c r="AE332" i="21"/>
  <c r="Y334" i="21"/>
  <c r="AB335" i="21"/>
  <c r="AE336" i="21"/>
  <c r="Y338" i="21"/>
  <c r="AB339" i="21"/>
  <c r="AE340" i="21"/>
  <c r="Y342" i="21"/>
  <c r="AB343" i="21"/>
  <c r="AE344" i="21"/>
  <c r="Y346" i="21"/>
  <c r="Y84" i="21"/>
  <c r="X145" i="21"/>
  <c r="AA175" i="21"/>
  <c r="Y187" i="21"/>
  <c r="Y195" i="21"/>
  <c r="Y203" i="21"/>
  <c r="Y211" i="21"/>
  <c r="Y219" i="21"/>
  <c r="Y227" i="21"/>
  <c r="Y235" i="21"/>
  <c r="Y243" i="21"/>
  <c r="AA249" i="21"/>
  <c r="AA253" i="21"/>
  <c r="AA257" i="21"/>
  <c r="AA261" i="21"/>
  <c r="Y264" i="21"/>
  <c r="AC266" i="21"/>
  <c r="AB268" i="21"/>
  <c r="W271" i="21"/>
  <c r="W273" i="21"/>
  <c r="Z274" i="21"/>
  <c r="AC275" i="21"/>
  <c r="W277" i="21"/>
  <c r="Z278" i="21"/>
  <c r="AC279" i="21"/>
  <c r="W281" i="21"/>
  <c r="Z282" i="21"/>
  <c r="AC283" i="21"/>
  <c r="W285" i="21"/>
  <c r="Z286" i="21"/>
  <c r="AC287" i="21"/>
  <c r="W289" i="21"/>
  <c r="Z290" i="21"/>
  <c r="AC291" i="21"/>
  <c r="W293" i="21"/>
  <c r="Z294" i="21"/>
  <c r="AC295" i="21"/>
  <c r="W297" i="21"/>
  <c r="Z298" i="21"/>
  <c r="AC299" i="21"/>
  <c r="W301" i="21"/>
  <c r="Z302" i="21"/>
  <c r="AC303" i="21"/>
  <c r="W305" i="21"/>
  <c r="Z306" i="21"/>
  <c r="AC307" i="21"/>
  <c r="W309" i="21"/>
  <c r="Z310" i="21"/>
  <c r="AC311" i="21"/>
  <c r="W313" i="21"/>
  <c r="Z314" i="21"/>
  <c r="AC315" i="21"/>
  <c r="W317" i="21"/>
  <c r="Z318" i="21"/>
  <c r="AC319" i="21"/>
  <c r="W321" i="21"/>
  <c r="Z322" i="21"/>
  <c r="AC323" i="21"/>
  <c r="W325" i="21"/>
  <c r="Z326" i="21"/>
  <c r="AC327" i="21"/>
  <c r="W329" i="21"/>
  <c r="Z330" i="21"/>
  <c r="AC331" i="21"/>
  <c r="W333" i="21"/>
  <c r="Z334" i="21"/>
  <c r="AC335" i="21"/>
  <c r="W337" i="21"/>
  <c r="Z338" i="21"/>
  <c r="AC339" i="21"/>
  <c r="W341" i="21"/>
  <c r="Z342" i="21"/>
  <c r="AC343" i="21"/>
  <c r="W345" i="21"/>
  <c r="Z346" i="21"/>
  <c r="AC347" i="21"/>
  <c r="W349" i="21"/>
  <c r="Z350" i="21"/>
  <c r="AC351" i="21"/>
  <c r="W353" i="21"/>
  <c r="Z354" i="21"/>
  <c r="AC355" i="21"/>
  <c r="W357" i="21"/>
  <c r="Z358" i="21"/>
  <c r="Y96" i="21"/>
  <c r="AB150" i="21"/>
  <c r="X177" i="21"/>
  <c r="AA188" i="21"/>
  <c r="AA196" i="21"/>
  <c r="AA204" i="21"/>
  <c r="AA212" i="21"/>
  <c r="AA220" i="21"/>
  <c r="AA228" i="21"/>
  <c r="AA236" i="21"/>
  <c r="AA244" i="21"/>
  <c r="AD249" i="21"/>
  <c r="AD253" i="21"/>
  <c r="AD257" i="21"/>
  <c r="AD261" i="21"/>
  <c r="Z264" i="21"/>
  <c r="AD266" i="21"/>
  <c r="AD268" i="21"/>
  <c r="X271" i="21"/>
  <c r="X273" i="21"/>
  <c r="AA274" i="21"/>
  <c r="AD275" i="21"/>
  <c r="X277" i="21"/>
  <c r="AA278" i="21"/>
  <c r="AD279" i="21"/>
  <c r="X281" i="21"/>
  <c r="AA282" i="21"/>
  <c r="AD283" i="21"/>
  <c r="X285" i="21"/>
  <c r="AA286" i="21"/>
  <c r="AD287" i="21"/>
  <c r="X289" i="21"/>
  <c r="AA290" i="21"/>
  <c r="AD291" i="21"/>
  <c r="X293" i="21"/>
  <c r="AA294" i="21"/>
  <c r="AD295" i="21"/>
  <c r="X297" i="21"/>
  <c r="AA298" i="21"/>
  <c r="AD299" i="21"/>
  <c r="X301" i="21"/>
  <c r="AA302" i="21"/>
  <c r="AD303" i="21"/>
  <c r="X305" i="21"/>
  <c r="AA306" i="21"/>
  <c r="AD307" i="21"/>
  <c r="X309" i="21"/>
  <c r="AA310" i="21"/>
  <c r="AD311" i="21"/>
  <c r="X313" i="21"/>
  <c r="AA314" i="21"/>
  <c r="AD315" i="21"/>
  <c r="X317" i="21"/>
  <c r="AA318" i="21"/>
  <c r="AD319" i="21"/>
  <c r="X321" i="21"/>
  <c r="AA322" i="21"/>
  <c r="AD323" i="21"/>
  <c r="X325" i="21"/>
  <c r="AA326" i="21"/>
  <c r="AD327" i="21"/>
  <c r="X329" i="21"/>
  <c r="AA330" i="21"/>
  <c r="AD331" i="21"/>
  <c r="X333" i="21"/>
  <c r="AA334" i="21"/>
  <c r="AD335" i="21"/>
  <c r="X337" i="21"/>
  <c r="AA338" i="21"/>
  <c r="AD339" i="21"/>
  <c r="X341" i="21"/>
  <c r="AA342" i="21"/>
  <c r="AD343" i="21"/>
  <c r="X345" i="21"/>
  <c r="AA346" i="21"/>
  <c r="AD347" i="21"/>
  <c r="X349" i="21"/>
  <c r="Y98" i="21"/>
  <c r="AA151" i="21"/>
  <c r="Y177" i="21"/>
  <c r="AB188" i="21"/>
  <c r="AB196" i="21"/>
  <c r="AB204" i="21"/>
  <c r="AB212" i="21"/>
  <c r="AB220" i="21"/>
  <c r="AB228" i="21"/>
  <c r="AB236" i="21"/>
  <c r="AB244" i="21"/>
  <c r="AE249" i="21"/>
  <c r="AE253" i="21"/>
  <c r="AE257" i="21"/>
  <c r="AE261" i="21"/>
  <c r="AA264" i="21"/>
  <c r="AE266" i="21"/>
  <c r="Z269" i="21"/>
  <c r="Y271" i="21"/>
  <c r="Y273" i="21"/>
  <c r="AB274" i="21"/>
  <c r="AE275" i="21"/>
  <c r="Y277" i="21"/>
  <c r="AB278" i="21"/>
  <c r="AE279" i="21"/>
  <c r="Y281" i="21"/>
  <c r="AB282" i="21"/>
  <c r="AE283" i="21"/>
  <c r="Y285" i="21"/>
  <c r="AB286" i="21"/>
  <c r="AE287" i="21"/>
  <c r="Y289" i="21"/>
  <c r="AB290" i="21"/>
  <c r="AE291" i="21"/>
  <c r="Y293" i="21"/>
  <c r="AB294" i="21"/>
  <c r="AE295" i="21"/>
  <c r="Y297" i="21"/>
  <c r="AB298" i="21"/>
  <c r="AE299" i="21"/>
  <c r="Y301" i="21"/>
  <c r="AB302" i="21"/>
  <c r="AE303" i="21"/>
  <c r="Y305" i="21"/>
  <c r="AB306" i="21"/>
  <c r="AE307" i="21"/>
  <c r="Y309" i="21"/>
  <c r="AB310" i="21"/>
  <c r="AE311" i="21"/>
  <c r="Y313" i="21"/>
  <c r="AB314" i="21"/>
  <c r="AE315" i="21"/>
  <c r="Y317" i="21"/>
  <c r="AB318" i="21"/>
  <c r="AE319" i="21"/>
  <c r="Y321" i="21"/>
  <c r="AB322" i="21"/>
  <c r="AE323" i="21"/>
  <c r="Y325" i="21"/>
  <c r="AB326" i="21"/>
  <c r="AE327" i="21"/>
  <c r="Y329" i="21"/>
  <c r="AB330" i="21"/>
  <c r="AE331" i="21"/>
  <c r="Y333" i="21"/>
  <c r="AB334" i="21"/>
  <c r="AE335" i="21"/>
  <c r="Y337" i="21"/>
  <c r="AB338" i="21"/>
  <c r="AE339" i="21"/>
  <c r="Y341" i="21"/>
  <c r="AB342" i="21"/>
  <c r="AE343" i="21"/>
  <c r="Y345" i="21"/>
  <c r="AB346" i="21"/>
  <c r="AE347" i="21"/>
  <c r="Y349" i="21"/>
  <c r="AB350" i="21"/>
  <c r="AD108" i="21"/>
  <c r="AE155" i="21"/>
  <c r="Z179" i="21"/>
  <c r="AD189" i="21"/>
  <c r="AD197" i="21"/>
  <c r="AD205" i="21"/>
  <c r="AD213" i="21"/>
  <c r="AD221" i="21"/>
  <c r="AD229" i="21"/>
  <c r="AD237" i="21"/>
  <c r="AD245" i="21"/>
  <c r="AC250" i="21"/>
  <c r="AC254" i="21"/>
  <c r="AC258" i="21"/>
  <c r="AC262" i="21"/>
  <c r="AB264" i="21"/>
  <c r="W267" i="21"/>
  <c r="AA269" i="21"/>
  <c r="AA271" i="21"/>
  <c r="Z273" i="21"/>
  <c r="AC274" i="21"/>
  <c r="W276" i="21"/>
  <c r="Z277" i="21"/>
  <c r="AC278" i="21"/>
  <c r="W280" i="21"/>
  <c r="Z281" i="21"/>
  <c r="AC282" i="21"/>
  <c r="W284" i="21"/>
  <c r="Z285" i="21"/>
  <c r="AC286" i="21"/>
  <c r="W288" i="21"/>
  <c r="Z289" i="21"/>
  <c r="AC290" i="21"/>
  <c r="W292" i="21"/>
  <c r="Z293" i="21"/>
  <c r="AC294" i="21"/>
  <c r="W296" i="21"/>
  <c r="Z297" i="21"/>
  <c r="AC298" i="21"/>
  <c r="W300" i="21"/>
  <c r="Z301" i="21"/>
  <c r="AC302" i="21"/>
  <c r="W304" i="21"/>
  <c r="Z305" i="21"/>
  <c r="AC306" i="21"/>
  <c r="W308" i="21"/>
  <c r="Z309" i="21"/>
  <c r="AC310" i="21"/>
  <c r="W312" i="21"/>
  <c r="Z313" i="21"/>
  <c r="AC314" i="21"/>
  <c r="W316" i="21"/>
  <c r="Z317" i="21"/>
  <c r="AC318" i="21"/>
  <c r="W320" i="21"/>
  <c r="Z321" i="21"/>
  <c r="AC322" i="21"/>
  <c r="W324" i="21"/>
  <c r="Z325" i="21"/>
  <c r="AC326" i="21"/>
  <c r="W328" i="21"/>
  <c r="Z329" i="21"/>
  <c r="AC330" i="21"/>
  <c r="W332" i="21"/>
  <c r="Z333" i="21"/>
  <c r="AC334" i="21"/>
  <c r="W336" i="21"/>
  <c r="Z337" i="21"/>
  <c r="AC338" i="21"/>
  <c r="W340" i="21"/>
  <c r="Z341" i="21"/>
  <c r="AC342" i="21"/>
  <c r="W344" i="21"/>
  <c r="Z345" i="21"/>
  <c r="AC346" i="21"/>
  <c r="W348" i="21"/>
  <c r="Z349" i="21"/>
  <c r="AC350" i="21"/>
  <c r="X207" i="21"/>
  <c r="X251" i="21"/>
  <c r="AC269" i="21"/>
  <c r="AE278" i="21"/>
  <c r="AE286" i="21"/>
  <c r="AE294" i="21"/>
  <c r="AE302" i="21"/>
  <c r="AE310" i="21"/>
  <c r="AE318" i="21"/>
  <c r="AE326" i="21"/>
  <c r="AE334" i="21"/>
  <c r="AE342" i="21"/>
  <c r="AB349" i="21"/>
  <c r="X353" i="21"/>
  <c r="AD355" i="21"/>
  <c r="AD357" i="21"/>
  <c r="W360" i="21"/>
  <c r="AD361" i="21"/>
  <c r="Y363" i="21"/>
  <c r="AB364" i="21"/>
  <c r="AE365" i="21"/>
  <c r="Y367" i="21"/>
  <c r="AB368" i="21"/>
  <c r="AE369" i="21"/>
  <c r="Y371" i="21"/>
  <c r="AB372" i="21"/>
  <c r="AE373" i="21"/>
  <c r="Y375" i="21"/>
  <c r="AB376" i="21"/>
  <c r="AE377" i="21"/>
  <c r="Y379" i="21"/>
  <c r="AB380" i="21"/>
  <c r="AE381" i="21"/>
  <c r="Y383" i="21"/>
  <c r="AB384" i="21"/>
  <c r="AE385" i="21"/>
  <c r="Y387" i="21"/>
  <c r="AB388" i="21"/>
  <c r="AE389" i="21"/>
  <c r="Y391" i="21"/>
  <c r="AB392" i="21"/>
  <c r="AE393" i="21"/>
  <c r="Y395" i="21"/>
  <c r="AB396" i="21"/>
  <c r="AE397" i="21"/>
  <c r="Y399" i="21"/>
  <c r="AB400" i="21"/>
  <c r="AE401" i="21"/>
  <c r="Y403" i="21"/>
  <c r="AB404" i="21"/>
  <c r="AE405" i="21"/>
  <c r="Y407" i="21"/>
  <c r="AB408" i="21"/>
  <c r="AE409" i="21"/>
  <c r="Y411" i="21"/>
  <c r="AB412" i="21"/>
  <c r="AE413" i="21"/>
  <c r="Y415" i="21"/>
  <c r="AB416" i="21"/>
  <c r="AE417" i="21"/>
  <c r="Y419" i="21"/>
  <c r="AB420" i="21"/>
  <c r="AE421" i="21"/>
  <c r="Y423" i="21"/>
  <c r="AB424" i="21"/>
  <c r="AE425" i="21"/>
  <c r="Y427" i="21"/>
  <c r="AB428" i="21"/>
  <c r="AE429" i="21"/>
  <c r="Y431" i="21"/>
  <c r="AB432" i="21"/>
  <c r="AE433" i="21"/>
  <c r="Y435" i="21"/>
  <c r="AB436" i="21"/>
  <c r="AE437" i="21"/>
  <c r="Y439" i="21"/>
  <c r="AB440" i="21"/>
  <c r="AE441" i="21"/>
  <c r="Y443" i="21"/>
  <c r="AB444" i="21"/>
  <c r="AE445" i="21"/>
  <c r="AC110" i="21"/>
  <c r="AE213" i="21"/>
  <c r="AD254" i="21"/>
  <c r="W272" i="21"/>
  <c r="X280" i="21"/>
  <c r="X288" i="21"/>
  <c r="X296" i="21"/>
  <c r="X304" i="21"/>
  <c r="X312" i="21"/>
  <c r="X320" i="21"/>
  <c r="X328" i="21"/>
  <c r="X336" i="21"/>
  <c r="X344" i="21"/>
  <c r="Y350" i="21"/>
  <c r="Y353" i="21"/>
  <c r="AE355" i="21"/>
  <c r="Y358" i="21"/>
  <c r="X360" i="21"/>
  <c r="W362" i="21"/>
  <c r="Z363" i="21"/>
  <c r="AC364" i="21"/>
  <c r="W366" i="21"/>
  <c r="Z367" i="21"/>
  <c r="AC368" i="21"/>
  <c r="W370" i="21"/>
  <c r="Z371" i="21"/>
  <c r="AC372" i="21"/>
  <c r="W374" i="21"/>
  <c r="Z375" i="21"/>
  <c r="AC376" i="21"/>
  <c r="W378" i="21"/>
  <c r="Z379" i="21"/>
  <c r="AC380" i="21"/>
  <c r="W382" i="21"/>
  <c r="Z383" i="21"/>
  <c r="AC384" i="21"/>
  <c r="W386" i="21"/>
  <c r="Z387" i="21"/>
  <c r="AC388" i="21"/>
  <c r="W390" i="21"/>
  <c r="Z391" i="21"/>
  <c r="AC392" i="21"/>
  <c r="W394" i="21"/>
  <c r="Z395" i="21"/>
  <c r="AC396" i="21"/>
  <c r="W398" i="21"/>
  <c r="Z399" i="21"/>
  <c r="AC400" i="21"/>
  <c r="W402" i="21"/>
  <c r="Z403" i="21"/>
  <c r="AC404" i="21"/>
  <c r="W406" i="21"/>
  <c r="Z407" i="21"/>
  <c r="AC408" i="21"/>
  <c r="W410" i="21"/>
  <c r="Z411" i="21"/>
  <c r="AC412" i="21"/>
  <c r="W414" i="21"/>
  <c r="Z415" i="21"/>
  <c r="AC416" i="21"/>
  <c r="W418" i="21"/>
  <c r="Z419" i="21"/>
  <c r="AC420" i="21"/>
  <c r="W422" i="21"/>
  <c r="Z423" i="21"/>
  <c r="AC424" i="21"/>
  <c r="W426" i="21"/>
  <c r="Z427" i="21"/>
  <c r="AC428" i="21"/>
  <c r="W430" i="21"/>
  <c r="Z431" i="21"/>
  <c r="AC432" i="21"/>
  <c r="W434" i="21"/>
  <c r="Z435" i="21"/>
  <c r="AC436" i="21"/>
  <c r="W438" i="21"/>
  <c r="Z439" i="21"/>
  <c r="AC440" i="21"/>
  <c r="W442" i="21"/>
  <c r="Z443" i="21"/>
  <c r="AC444" i="21"/>
  <c r="W446" i="21"/>
  <c r="AE119" i="21"/>
  <c r="X215" i="21"/>
  <c r="X255" i="21"/>
  <c r="X272" i="21"/>
  <c r="Y280" i="21"/>
  <c r="Y288" i="21"/>
  <c r="Y296" i="21"/>
  <c r="Y304" i="21"/>
  <c r="Y312" i="21"/>
  <c r="Y320" i="21"/>
  <c r="Y328" i="21"/>
  <c r="Y336" i="21"/>
  <c r="Y344" i="21"/>
  <c r="AA350" i="21"/>
  <c r="Z353" i="21"/>
  <c r="W356" i="21"/>
  <c r="AA358" i="21"/>
  <c r="Y360" i="21"/>
  <c r="X362" i="21"/>
  <c r="AA363" i="21"/>
  <c r="AD364" i="21"/>
  <c r="X366" i="21"/>
  <c r="AA367" i="21"/>
  <c r="AD368" i="21"/>
  <c r="X370" i="21"/>
  <c r="AA371" i="21"/>
  <c r="AD372" i="21"/>
  <c r="X374" i="21"/>
  <c r="AA375" i="21"/>
  <c r="AD376" i="21"/>
  <c r="X378" i="21"/>
  <c r="AA379" i="21"/>
  <c r="AD380" i="21"/>
  <c r="X382" i="21"/>
  <c r="AA383" i="21"/>
  <c r="AD384" i="21"/>
  <c r="X386" i="21"/>
  <c r="AA387" i="21"/>
  <c r="AD388" i="21"/>
  <c r="X390" i="21"/>
  <c r="AA391" i="21"/>
  <c r="AD392" i="21"/>
  <c r="X394" i="21"/>
  <c r="AA395" i="21"/>
  <c r="AD396" i="21"/>
  <c r="X398" i="21"/>
  <c r="AA399" i="21"/>
  <c r="AD400" i="21"/>
  <c r="X402" i="21"/>
  <c r="AA403" i="21"/>
  <c r="AD404" i="21"/>
  <c r="X406" i="21"/>
  <c r="AA407" i="21"/>
  <c r="AD408" i="21"/>
  <c r="X410" i="21"/>
  <c r="AA411" i="21"/>
  <c r="AD412" i="21"/>
  <c r="X414" i="21"/>
  <c r="AA415" i="21"/>
  <c r="AD416" i="21"/>
  <c r="X418" i="21"/>
  <c r="AA419" i="21"/>
  <c r="AD420" i="21"/>
  <c r="X422" i="21"/>
  <c r="AA423" i="21"/>
  <c r="AD424" i="21"/>
  <c r="X426" i="21"/>
  <c r="AA427" i="21"/>
  <c r="AD428" i="21"/>
  <c r="X430" i="21"/>
  <c r="AA431" i="21"/>
  <c r="AD432" i="21"/>
  <c r="X434" i="21"/>
  <c r="AA435" i="21"/>
  <c r="AD436" i="21"/>
  <c r="X438" i="21"/>
  <c r="AA439" i="21"/>
  <c r="AD440" i="21"/>
  <c r="X442" i="21"/>
  <c r="AA443" i="21"/>
  <c r="AD444" i="21"/>
  <c r="X446" i="21"/>
  <c r="AD156" i="21"/>
  <c r="AE221" i="21"/>
  <c r="AD258" i="21"/>
  <c r="AA273" i="21"/>
  <c r="AA281" i="21"/>
  <c r="AA289" i="21"/>
  <c r="AA297" i="21"/>
  <c r="AA305" i="21"/>
  <c r="AA313" i="21"/>
  <c r="AA321" i="21"/>
  <c r="AA329" i="21"/>
  <c r="AA337" i="21"/>
  <c r="AA345" i="21"/>
  <c r="AD350" i="21"/>
  <c r="AA353" i="21"/>
  <c r="X356" i="21"/>
  <c r="AB358" i="21"/>
  <c r="AA360" i="21"/>
  <c r="Y362" i="21"/>
  <c r="AB363" i="21"/>
  <c r="AE364" i="21"/>
  <c r="Y366" i="21"/>
  <c r="AB367" i="21"/>
  <c r="AE368" i="21"/>
  <c r="Y370" i="21"/>
  <c r="AB371" i="21"/>
  <c r="AE372" i="21"/>
  <c r="Y374" i="21"/>
  <c r="AB375" i="21"/>
  <c r="AE376" i="21"/>
  <c r="Y378" i="21"/>
  <c r="AB379" i="21"/>
  <c r="AE380" i="21"/>
  <c r="Y382" i="21"/>
  <c r="AB383" i="21"/>
  <c r="AE384" i="21"/>
  <c r="Y386" i="21"/>
  <c r="AB387" i="21"/>
  <c r="AE388" i="21"/>
  <c r="Y390" i="21"/>
  <c r="AB391" i="21"/>
  <c r="AE392" i="21"/>
  <c r="Y394" i="21"/>
  <c r="AB395" i="21"/>
  <c r="AE396" i="21"/>
  <c r="Y398" i="21"/>
  <c r="AB399" i="21"/>
  <c r="AE400" i="21"/>
  <c r="Y402" i="21"/>
  <c r="AB403" i="21"/>
  <c r="AE404" i="21"/>
  <c r="Y406" i="21"/>
  <c r="AB407" i="21"/>
  <c r="AE408" i="21"/>
  <c r="Y410" i="21"/>
  <c r="AB411" i="21"/>
  <c r="AE412" i="21"/>
  <c r="Y414" i="21"/>
  <c r="AB415" i="21"/>
  <c r="AE416" i="21"/>
  <c r="Y418" i="21"/>
  <c r="AB419" i="21"/>
  <c r="AE420" i="21"/>
  <c r="Y422" i="21"/>
  <c r="AB423" i="21"/>
  <c r="AE424" i="21"/>
  <c r="Y426" i="21"/>
  <c r="AB427" i="21"/>
  <c r="AE428" i="21"/>
  <c r="Y430" i="21"/>
  <c r="AB431" i="21"/>
  <c r="AE432" i="21"/>
  <c r="Y434" i="21"/>
  <c r="AB435" i="21"/>
  <c r="AE436" i="21"/>
  <c r="Y438" i="21"/>
  <c r="AB439" i="21"/>
  <c r="AE440" i="21"/>
  <c r="Y442" i="21"/>
  <c r="AB443" i="21"/>
  <c r="AE444" i="21"/>
  <c r="Y446" i="21"/>
  <c r="AB447" i="21"/>
  <c r="Y161" i="21"/>
  <c r="X223" i="21"/>
  <c r="X259" i="21"/>
  <c r="AB273" i="21"/>
  <c r="AB281" i="21"/>
  <c r="AB289" i="21"/>
  <c r="AB297" i="21"/>
  <c r="AB305" i="21"/>
  <c r="AB313" i="21"/>
  <c r="AB321" i="21"/>
  <c r="AB329" i="21"/>
  <c r="AB337" i="21"/>
  <c r="AB345" i="21"/>
  <c r="AE350" i="21"/>
  <c r="AB353" i="21"/>
  <c r="Y356" i="21"/>
  <c r="AC358" i="21"/>
  <c r="AE360" i="21"/>
  <c r="Z362" i="21"/>
  <c r="AC363" i="21"/>
  <c r="W365" i="21"/>
  <c r="Z366" i="21"/>
  <c r="AC367" i="21"/>
  <c r="W369" i="21"/>
  <c r="Z370" i="21"/>
  <c r="AC371" i="21"/>
  <c r="W373" i="21"/>
  <c r="Z374" i="21"/>
  <c r="AC375" i="21"/>
  <c r="W377" i="21"/>
  <c r="Z378" i="21"/>
  <c r="AC379" i="21"/>
  <c r="W381" i="21"/>
  <c r="Z382" i="21"/>
  <c r="AC383" i="21"/>
  <c r="W385" i="21"/>
  <c r="Z386" i="21"/>
  <c r="AC387" i="21"/>
  <c r="W389" i="21"/>
  <c r="Z390" i="21"/>
  <c r="AC391" i="21"/>
  <c r="W393" i="21"/>
  <c r="Z394" i="21"/>
  <c r="AC395" i="21"/>
  <c r="W397" i="21"/>
  <c r="Z398" i="21"/>
  <c r="AC399" i="21"/>
  <c r="W401" i="21"/>
  <c r="Z402" i="21"/>
  <c r="AC403" i="21"/>
  <c r="W405" i="21"/>
  <c r="Z406" i="21"/>
  <c r="AC407" i="21"/>
  <c r="W409" i="21"/>
  <c r="Z410" i="21"/>
  <c r="AC411" i="21"/>
  <c r="W413" i="21"/>
  <c r="Z414" i="21"/>
  <c r="AC415" i="21"/>
  <c r="W417" i="21"/>
  <c r="Z418" i="21"/>
  <c r="AC419" i="21"/>
  <c r="W421" i="21"/>
  <c r="Z422" i="21"/>
  <c r="AC423" i="21"/>
  <c r="W425" i="21"/>
  <c r="Z426" i="21"/>
  <c r="AC427" i="21"/>
  <c r="W429" i="21"/>
  <c r="Z430" i="21"/>
  <c r="AC431" i="21"/>
  <c r="W433" i="21"/>
  <c r="Z434" i="21"/>
  <c r="AC435" i="21"/>
  <c r="W437" i="21"/>
  <c r="Z438" i="21"/>
  <c r="AC439" i="21"/>
  <c r="W441" i="21"/>
  <c r="Z442" i="21"/>
  <c r="AC443" i="21"/>
  <c r="W445" i="21"/>
  <c r="Z446" i="21"/>
  <c r="AC447" i="21"/>
  <c r="AA179" i="21"/>
  <c r="AE229" i="21"/>
  <c r="AD262" i="21"/>
  <c r="AD274" i="21"/>
  <c r="AD282" i="21"/>
  <c r="AD290" i="21"/>
  <c r="X181" i="21"/>
  <c r="X231" i="21"/>
  <c r="AE262" i="21"/>
  <c r="AE274" i="21"/>
  <c r="AE282" i="21"/>
  <c r="AE290" i="21"/>
  <c r="AE298" i="21"/>
  <c r="AE306" i="21"/>
  <c r="AE314" i="21"/>
  <c r="AE322" i="21"/>
  <c r="AE330" i="21"/>
  <c r="AE338" i="21"/>
  <c r="AE346" i="21"/>
  <c r="AD351" i="21"/>
  <c r="AA354" i="21"/>
  <c r="AE356" i="21"/>
  <c r="AE358" i="21"/>
  <c r="X361" i="21"/>
  <c r="AB362" i="21"/>
  <c r="AE363" i="21"/>
  <c r="Y365" i="21"/>
  <c r="AB366" i="21"/>
  <c r="AE367" i="21"/>
  <c r="Y369" i="21"/>
  <c r="AB370" i="21"/>
  <c r="AE371" i="21"/>
  <c r="Y373" i="21"/>
  <c r="AB374" i="21"/>
  <c r="AE375" i="21"/>
  <c r="Y377" i="21"/>
  <c r="AB378" i="21"/>
  <c r="AE379" i="21"/>
  <c r="Y381" i="21"/>
  <c r="AB382" i="21"/>
  <c r="AE383" i="21"/>
  <c r="Y385" i="21"/>
  <c r="AB386" i="21"/>
  <c r="AE387" i="21"/>
  <c r="Y389" i="21"/>
  <c r="AB390" i="21"/>
  <c r="AE391" i="21"/>
  <c r="Y393" i="21"/>
  <c r="AB394" i="21"/>
  <c r="AE395" i="21"/>
  <c r="Y397" i="21"/>
  <c r="AB398" i="21"/>
  <c r="AE399" i="21"/>
  <c r="Y401" i="21"/>
  <c r="AB402" i="21"/>
  <c r="AE403" i="21"/>
  <c r="Y405" i="21"/>
  <c r="AB406" i="21"/>
  <c r="AE407" i="21"/>
  <c r="Y409" i="21"/>
  <c r="AB410" i="21"/>
  <c r="AE411" i="21"/>
  <c r="Y413" i="21"/>
  <c r="AB414" i="21"/>
  <c r="AE415" i="21"/>
  <c r="Y417" i="21"/>
  <c r="AB418" i="21"/>
  <c r="AE419" i="21"/>
  <c r="Y421" i="21"/>
  <c r="AB422" i="21"/>
  <c r="AE423" i="21"/>
  <c r="Y425" i="21"/>
  <c r="AB426" i="21"/>
  <c r="AE427" i="21"/>
  <c r="Y429" i="21"/>
  <c r="AB430" i="21"/>
  <c r="AE431" i="21"/>
  <c r="Y433" i="21"/>
  <c r="AB434" i="21"/>
  <c r="AE435" i="21"/>
  <c r="Y437" i="21"/>
  <c r="AB438" i="21"/>
  <c r="AE439" i="21"/>
  <c r="Y441" i="21"/>
  <c r="AB442" i="21"/>
  <c r="AE443" i="21"/>
  <c r="Y445" i="21"/>
  <c r="AB446" i="21"/>
  <c r="AE447" i="21"/>
  <c r="Y449" i="21"/>
  <c r="AB450" i="21"/>
  <c r="AE189" i="21"/>
  <c r="AE237" i="21"/>
  <c r="AD264" i="21"/>
  <c r="X276" i="21"/>
  <c r="X284" i="21"/>
  <c r="X292" i="21"/>
  <c r="X300" i="21"/>
  <c r="X308" i="21"/>
  <c r="X316" i="21"/>
  <c r="X324" i="21"/>
  <c r="X332" i="21"/>
  <c r="X340" i="21"/>
  <c r="AB347" i="21"/>
  <c r="AE351" i="21"/>
  <c r="AB354" i="21"/>
  <c r="X357" i="21"/>
  <c r="X359" i="21"/>
  <c r="Y361" i="21"/>
  <c r="AC362" i="21"/>
  <c r="W364" i="21"/>
  <c r="Z365" i="21"/>
  <c r="AC366" i="21"/>
  <c r="W368" i="21"/>
  <c r="Z369" i="21"/>
  <c r="AC370" i="21"/>
  <c r="W372" i="21"/>
  <c r="Z373" i="21"/>
  <c r="AC374" i="21"/>
  <c r="W376" i="21"/>
  <c r="Z377" i="21"/>
  <c r="AC378" i="21"/>
  <c r="W380" i="21"/>
  <c r="Z381" i="21"/>
  <c r="AC382" i="21"/>
  <c r="W384" i="21"/>
  <c r="Z385" i="21"/>
  <c r="AC386" i="21"/>
  <c r="W388" i="21"/>
  <c r="Z389" i="21"/>
  <c r="AC390" i="21"/>
  <c r="W392" i="21"/>
  <c r="Z393" i="21"/>
  <c r="AC394" i="21"/>
  <c r="W396" i="21"/>
  <c r="Z397" i="21"/>
  <c r="AC398" i="21"/>
  <c r="W400" i="21"/>
  <c r="Z401" i="21"/>
  <c r="AC402" i="21"/>
  <c r="W404" i="21"/>
  <c r="Z405" i="21"/>
  <c r="AC406" i="21"/>
  <c r="W408" i="21"/>
  <c r="Z409" i="21"/>
  <c r="AC410" i="21"/>
  <c r="W412" i="21"/>
  <c r="Z413" i="21"/>
  <c r="AC414" i="21"/>
  <c r="W416" i="21"/>
  <c r="Z417" i="21"/>
  <c r="AC418" i="21"/>
  <c r="W420" i="21"/>
  <c r="Z421" i="21"/>
  <c r="AC422" i="21"/>
  <c r="W424" i="21"/>
  <c r="Z425" i="21"/>
  <c r="AC426" i="21"/>
  <c r="W428" i="21"/>
  <c r="Z429" i="21"/>
  <c r="AC430" i="21"/>
  <c r="W432" i="21"/>
  <c r="Z433" i="21"/>
  <c r="AC434" i="21"/>
  <c r="W436" i="21"/>
  <c r="Z437" i="21"/>
  <c r="AC438" i="21"/>
  <c r="W440" i="21"/>
  <c r="Z441" i="21"/>
  <c r="AC442" i="21"/>
  <c r="W444" i="21"/>
  <c r="Z445" i="21"/>
  <c r="AC446" i="21"/>
  <c r="X191" i="21"/>
  <c r="X239" i="21"/>
  <c r="Z265" i="21"/>
  <c r="Y276" i="21"/>
  <c r="Y284" i="21"/>
  <c r="Y292" i="21"/>
  <c r="Y300" i="21"/>
  <c r="Y308" i="21"/>
  <c r="Y316" i="21"/>
  <c r="Y324" i="21"/>
  <c r="Y332" i="21"/>
  <c r="Y340" i="21"/>
  <c r="X348" i="21"/>
  <c r="W352" i="21"/>
  <c r="AC354" i="21"/>
  <c r="Y357" i="21"/>
  <c r="AB359" i="21"/>
  <c r="Z361" i="21"/>
  <c r="AD362" i="21"/>
  <c r="X364" i="21"/>
  <c r="AA365" i="21"/>
  <c r="AD366" i="21"/>
  <c r="X368" i="21"/>
  <c r="AA369" i="21"/>
  <c r="AD370" i="21"/>
  <c r="X372" i="21"/>
  <c r="AA373" i="21"/>
  <c r="AD374" i="21"/>
  <c r="X376" i="21"/>
  <c r="AA377" i="21"/>
  <c r="AD378" i="21"/>
  <c r="X380" i="21"/>
  <c r="AA381" i="21"/>
  <c r="AD382" i="21"/>
  <c r="X384" i="21"/>
  <c r="AA385" i="21"/>
  <c r="AD386" i="21"/>
  <c r="X388" i="21"/>
  <c r="AA389" i="21"/>
  <c r="AD390" i="21"/>
  <c r="X392" i="21"/>
  <c r="AA393" i="21"/>
  <c r="AD394" i="21"/>
  <c r="X396" i="21"/>
  <c r="AA397" i="21"/>
  <c r="AD398" i="21"/>
  <c r="X400" i="21"/>
  <c r="AA401" i="21"/>
  <c r="AD402" i="21"/>
  <c r="X404" i="21"/>
  <c r="AA405" i="21"/>
  <c r="AD406" i="21"/>
  <c r="X408" i="21"/>
  <c r="AA409" i="21"/>
  <c r="AD410" i="21"/>
  <c r="X412" i="21"/>
  <c r="AA413" i="21"/>
  <c r="AD414" i="21"/>
  <c r="X416" i="21"/>
  <c r="AA417" i="21"/>
  <c r="AD418" i="21"/>
  <c r="X420" i="21"/>
  <c r="AA421" i="21"/>
  <c r="AD422" i="21"/>
  <c r="X424" i="21"/>
  <c r="AA425" i="21"/>
  <c r="AD426" i="21"/>
  <c r="X428" i="21"/>
  <c r="AA429" i="21"/>
  <c r="AD430" i="21"/>
  <c r="X432" i="21"/>
  <c r="AA433" i="21"/>
  <c r="AD434" i="21"/>
  <c r="X436" i="21"/>
  <c r="AA437" i="21"/>
  <c r="AD438" i="21"/>
  <c r="X440" i="21"/>
  <c r="AA441" i="21"/>
  <c r="AD442" i="21"/>
  <c r="X444" i="21"/>
  <c r="AA445" i="21"/>
  <c r="AD446" i="21"/>
  <c r="X199" i="21"/>
  <c r="X247" i="21"/>
  <c r="Y267" i="21"/>
  <c r="AB277" i="21"/>
  <c r="AB285" i="21"/>
  <c r="AB293" i="21"/>
  <c r="AB301" i="21"/>
  <c r="AB309" i="21"/>
  <c r="AB317" i="21"/>
  <c r="AB325" i="21"/>
  <c r="AB333" i="21"/>
  <c r="AB341" i="21"/>
  <c r="AE348" i="21"/>
  <c r="Y352" i="21"/>
  <c r="AE354" i="21"/>
  <c r="AA357" i="21"/>
  <c r="AD359" i="21"/>
  <c r="AB361" i="21"/>
  <c r="W363" i="21"/>
  <c r="Z364" i="21"/>
  <c r="AC365" i="21"/>
  <c r="W367" i="21"/>
  <c r="Z368" i="21"/>
  <c r="AC369" i="21"/>
  <c r="W371" i="21"/>
  <c r="Z372" i="21"/>
  <c r="AC373" i="21"/>
  <c r="W375" i="21"/>
  <c r="Z376" i="21"/>
  <c r="AC377" i="21"/>
  <c r="W379" i="21"/>
  <c r="Z380" i="21"/>
  <c r="AC381" i="21"/>
  <c r="W383" i="21"/>
  <c r="Z384" i="21"/>
  <c r="AC385" i="21"/>
  <c r="W387" i="21"/>
  <c r="Z388" i="21"/>
  <c r="AC389" i="21"/>
  <c r="W391" i="21"/>
  <c r="Z392" i="21"/>
  <c r="AC393" i="21"/>
  <c r="W395" i="21"/>
  <c r="Z396" i="21"/>
  <c r="AC397" i="21"/>
  <c r="W399" i="21"/>
  <c r="Z400" i="21"/>
  <c r="AC401" i="21"/>
  <c r="W403" i="21"/>
  <c r="Z404" i="21"/>
  <c r="AC405" i="21"/>
  <c r="W407" i="21"/>
  <c r="Z408" i="21"/>
  <c r="AC409" i="21"/>
  <c r="W411" i="21"/>
  <c r="Z412" i="21"/>
  <c r="AC413" i="21"/>
  <c r="W415" i="21"/>
  <c r="Z416" i="21"/>
  <c r="AC417" i="21"/>
  <c r="W419" i="21"/>
  <c r="Z420" i="21"/>
  <c r="AC421" i="21"/>
  <c r="W423" i="21"/>
  <c r="Z424" i="21"/>
  <c r="AC425" i="21"/>
  <c r="W427" i="21"/>
  <c r="Z428" i="21"/>
  <c r="AC429" i="21"/>
  <c r="W431" i="21"/>
  <c r="Z432" i="21"/>
  <c r="AC433" i="21"/>
  <c r="W435" i="21"/>
  <c r="Z436" i="21"/>
  <c r="AC437" i="21"/>
  <c r="W439" i="21"/>
  <c r="Z440" i="21"/>
  <c r="AC441" i="21"/>
  <c r="W443" i="21"/>
  <c r="Z444" i="21"/>
  <c r="AC445" i="21"/>
  <c r="W447" i="21"/>
  <c r="Z448" i="21"/>
  <c r="AC449" i="21"/>
  <c r="W451" i="21"/>
  <c r="AD294" i="21"/>
  <c r="AD326" i="21"/>
  <c r="AE352" i="21"/>
  <c r="AC361" i="21"/>
  <c r="X367" i="21"/>
  <c r="AA372" i="21"/>
  <c r="AD377" i="21"/>
  <c r="X383" i="21"/>
  <c r="AA388" i="21"/>
  <c r="AD393" i="21"/>
  <c r="X399" i="21"/>
  <c r="AA404" i="21"/>
  <c r="AD409" i="21"/>
  <c r="X415" i="21"/>
  <c r="AA420" i="21"/>
  <c r="AD425" i="21"/>
  <c r="X431" i="21"/>
  <c r="AA436" i="21"/>
  <c r="AD441" i="21"/>
  <c r="X447" i="21"/>
  <c r="AE448" i="21"/>
  <c r="AA450" i="21"/>
  <c r="W452" i="21"/>
  <c r="Z453" i="21"/>
  <c r="AC454" i="21"/>
  <c r="W456" i="21"/>
  <c r="Z457" i="21"/>
  <c r="AC458" i="21"/>
  <c r="W460" i="21"/>
  <c r="Z461" i="21"/>
  <c r="AC462" i="21"/>
  <c r="W464" i="21"/>
  <c r="Z465" i="21"/>
  <c r="AC466" i="21"/>
  <c r="W468" i="21"/>
  <c r="Z469" i="21"/>
  <c r="AC470" i="21"/>
  <c r="W472" i="21"/>
  <c r="Z473" i="21"/>
  <c r="AC474" i="21"/>
  <c r="W476" i="21"/>
  <c r="Z477" i="21"/>
  <c r="AC478" i="21"/>
  <c r="W480" i="21"/>
  <c r="Z481" i="21"/>
  <c r="AC482" i="21"/>
  <c r="W484" i="21"/>
  <c r="Z485" i="21"/>
  <c r="AC486" i="21"/>
  <c r="W488" i="21"/>
  <c r="Z489" i="21"/>
  <c r="AC490" i="21"/>
  <c r="W492" i="21"/>
  <c r="Z493" i="21"/>
  <c r="AC494" i="21"/>
  <c r="W496" i="21"/>
  <c r="Z497" i="21"/>
  <c r="AC498" i="21"/>
  <c r="W500" i="21"/>
  <c r="Z501" i="21"/>
  <c r="AC502" i="21"/>
  <c r="W504" i="21"/>
  <c r="Z505" i="21"/>
  <c r="AC4" i="21"/>
  <c r="AC505" i="21"/>
  <c r="AD318" i="21"/>
  <c r="AC463" i="21"/>
  <c r="Z478" i="21"/>
  <c r="Z490" i="21"/>
  <c r="AC503" i="21"/>
  <c r="AA446" i="21"/>
  <c r="X461" i="21"/>
  <c r="AD475" i="21"/>
  <c r="AA490" i="21"/>
  <c r="X501" i="21"/>
  <c r="AE382" i="21"/>
  <c r="AE414" i="21"/>
  <c r="Z450" i="21"/>
  <c r="AE459" i="21"/>
  <c r="AB470" i="21"/>
  <c r="AB482" i="21"/>
  <c r="Y493" i="21"/>
  <c r="AB4" i="21"/>
  <c r="AE197" i="21"/>
  <c r="AD298" i="21"/>
  <c r="AD330" i="21"/>
  <c r="Y354" i="21"/>
  <c r="AA362" i="21"/>
  <c r="AD367" i="21"/>
  <c r="X373" i="21"/>
  <c r="AA378" i="21"/>
  <c r="AD383" i="21"/>
  <c r="X389" i="21"/>
  <c r="AA394" i="21"/>
  <c r="AD399" i="21"/>
  <c r="X405" i="21"/>
  <c r="AA410" i="21"/>
  <c r="AD415" i="21"/>
  <c r="X421" i="21"/>
  <c r="AA426" i="21"/>
  <c r="AD431" i="21"/>
  <c r="X437" i="21"/>
  <c r="AA442" i="21"/>
  <c r="Y447" i="21"/>
  <c r="W449" i="21"/>
  <c r="AC450" i="21"/>
  <c r="X452" i="21"/>
  <c r="AA453" i="21"/>
  <c r="AD454" i="21"/>
  <c r="X456" i="21"/>
  <c r="AA457" i="21"/>
  <c r="AD458" i="21"/>
  <c r="X460" i="21"/>
  <c r="AA461" i="21"/>
  <c r="AD462" i="21"/>
  <c r="X464" i="21"/>
  <c r="AA465" i="21"/>
  <c r="AD466" i="21"/>
  <c r="X468" i="21"/>
  <c r="AA469" i="21"/>
  <c r="AD470" i="21"/>
  <c r="X472" i="21"/>
  <c r="AA473" i="21"/>
  <c r="AD474" i="21"/>
  <c r="X476" i="21"/>
  <c r="AA477" i="21"/>
  <c r="AD478" i="21"/>
  <c r="X480" i="21"/>
  <c r="AA481" i="21"/>
  <c r="AD482" i="21"/>
  <c r="X484" i="21"/>
  <c r="AA485" i="21"/>
  <c r="AD486" i="21"/>
  <c r="X488" i="21"/>
  <c r="AA489" i="21"/>
  <c r="AD490" i="21"/>
  <c r="X492" i="21"/>
  <c r="AA493" i="21"/>
  <c r="AD494" i="21"/>
  <c r="X496" i="21"/>
  <c r="AA497" i="21"/>
  <c r="AD498" i="21"/>
  <c r="X500" i="21"/>
  <c r="AA501" i="21"/>
  <c r="AD502" i="21"/>
  <c r="X504" i="21"/>
  <c r="AA505" i="21"/>
  <c r="AD4" i="21"/>
  <c r="AA504" i="21"/>
  <c r="AA349" i="21"/>
  <c r="Z458" i="21"/>
  <c r="W473" i="21"/>
  <c r="AC487" i="21"/>
  <c r="AC499" i="21"/>
  <c r="AD451" i="21"/>
  <c r="AD455" i="21"/>
  <c r="AA466" i="21"/>
  <c r="X477" i="21"/>
  <c r="AA486" i="21"/>
  <c r="AA498" i="21"/>
  <c r="AE366" i="21"/>
  <c r="AE398" i="21"/>
  <c r="AE430" i="21"/>
  <c r="AE455" i="21"/>
  <c r="AE467" i="21"/>
  <c r="AB478" i="21"/>
  <c r="AE495" i="21"/>
  <c r="AE205" i="21"/>
  <c r="AA301" i="21"/>
  <c r="AA333" i="21"/>
  <c r="AD354" i="21"/>
  <c r="AE362" i="21"/>
  <c r="Y368" i="21"/>
  <c r="AB373" i="21"/>
  <c r="AE378" i="21"/>
  <c r="Y384" i="21"/>
  <c r="AB389" i="21"/>
  <c r="AE394" i="21"/>
  <c r="Y400" i="21"/>
  <c r="AB405" i="21"/>
  <c r="AE410" i="21"/>
  <c r="Y416" i="21"/>
  <c r="AB421" i="21"/>
  <c r="AE426" i="21"/>
  <c r="Y432" i="21"/>
  <c r="AB437" i="21"/>
  <c r="AE442" i="21"/>
  <c r="Z447" i="21"/>
  <c r="X449" i="21"/>
  <c r="AD450" i="21"/>
  <c r="Y452" i="21"/>
  <c r="AB453" i="21"/>
  <c r="AE454" i="21"/>
  <c r="Y456" i="21"/>
  <c r="AB457" i="21"/>
  <c r="AE458" i="21"/>
  <c r="Y460" i="21"/>
  <c r="AB461" i="21"/>
  <c r="AE462" i="21"/>
  <c r="Y464" i="21"/>
  <c r="AB465" i="21"/>
  <c r="AE466" i="21"/>
  <c r="Y468" i="21"/>
  <c r="AB469" i="21"/>
  <c r="AE470" i="21"/>
  <c r="Y472" i="21"/>
  <c r="AB473" i="21"/>
  <c r="AE474" i="21"/>
  <c r="Y476" i="21"/>
  <c r="AB477" i="21"/>
  <c r="AE478" i="21"/>
  <c r="Y480" i="21"/>
  <c r="AB481" i="21"/>
  <c r="AE482" i="21"/>
  <c r="Y484" i="21"/>
  <c r="AB485" i="21"/>
  <c r="AE486" i="21"/>
  <c r="Y488" i="21"/>
  <c r="AB489" i="21"/>
  <c r="AE490" i="21"/>
  <c r="Y492" i="21"/>
  <c r="AB493" i="21"/>
  <c r="AE494" i="21"/>
  <c r="Y496" i="21"/>
  <c r="AB497" i="21"/>
  <c r="AE498" i="21"/>
  <c r="Y500" i="21"/>
  <c r="AB501" i="21"/>
  <c r="AE502" i="21"/>
  <c r="Y504" i="21"/>
  <c r="AB505" i="21"/>
  <c r="AE4" i="21"/>
  <c r="V4" i="21"/>
  <c r="AE505" i="21"/>
  <c r="AA376" i="21"/>
  <c r="AC451" i="21"/>
  <c r="Z466" i="21"/>
  <c r="AC475" i="21"/>
  <c r="W489" i="21"/>
  <c r="Z502" i="21"/>
  <c r="AC448" i="21"/>
  <c r="X457" i="21"/>
  <c r="AD467" i="21"/>
  <c r="AA478" i="21"/>
  <c r="AD487" i="21"/>
  <c r="X505" i="21"/>
  <c r="AB377" i="21"/>
  <c r="AB409" i="21"/>
  <c r="AE446" i="21"/>
  <c r="Y457" i="21"/>
  <c r="AB466" i="21"/>
  <c r="Y481" i="21"/>
  <c r="AB494" i="21"/>
  <c r="AE245" i="21"/>
  <c r="AD302" i="21"/>
  <c r="AD334" i="21"/>
  <c r="AB355" i="21"/>
  <c r="X363" i="21"/>
  <c r="AA368" i="21"/>
  <c r="AD373" i="21"/>
  <c r="X379" i="21"/>
  <c r="AA384" i="21"/>
  <c r="AD389" i="21"/>
  <c r="X395" i="21"/>
  <c r="AA400" i="21"/>
  <c r="AD405" i="21"/>
  <c r="X411" i="21"/>
  <c r="AA416" i="21"/>
  <c r="AD421" i="21"/>
  <c r="X427" i="21"/>
  <c r="AA432" i="21"/>
  <c r="AD437" i="21"/>
  <c r="X443" i="21"/>
  <c r="AA447" i="21"/>
  <c r="Z449" i="21"/>
  <c r="AE450" i="21"/>
  <c r="Z452" i="21"/>
  <c r="AC453" i="21"/>
  <c r="W455" i="21"/>
  <c r="Z456" i="21"/>
  <c r="AC457" i="21"/>
  <c r="W459" i="21"/>
  <c r="Z460" i="21"/>
  <c r="AC461" i="21"/>
  <c r="W463" i="21"/>
  <c r="Z464" i="21"/>
  <c r="AC465" i="21"/>
  <c r="W467" i="21"/>
  <c r="Z468" i="21"/>
  <c r="AC469" i="21"/>
  <c r="W471" i="21"/>
  <c r="Z472" i="21"/>
  <c r="AC473" i="21"/>
  <c r="W475" i="21"/>
  <c r="Z476" i="21"/>
  <c r="AC477" i="21"/>
  <c r="W479" i="21"/>
  <c r="Z480" i="21"/>
  <c r="AC481" i="21"/>
  <c r="W483" i="21"/>
  <c r="Z484" i="21"/>
  <c r="AC485" i="21"/>
  <c r="W487" i="21"/>
  <c r="Z488" i="21"/>
  <c r="AC489" i="21"/>
  <c r="W491" i="21"/>
  <c r="Z492" i="21"/>
  <c r="AC493" i="21"/>
  <c r="W495" i="21"/>
  <c r="Z496" i="21"/>
  <c r="AC497" i="21"/>
  <c r="W499" i="21"/>
  <c r="Z500" i="21"/>
  <c r="AC501" i="21"/>
  <c r="W503" i="21"/>
  <c r="Z504" i="21"/>
  <c r="X371" i="21"/>
  <c r="AA392" i="21"/>
  <c r="AD413" i="21"/>
  <c r="X435" i="21"/>
  <c r="AD445" i="21"/>
  <c r="Z454" i="21"/>
  <c r="Z462" i="21"/>
  <c r="Z470" i="21"/>
  <c r="W477" i="21"/>
  <c r="AC483" i="21"/>
  <c r="AC491" i="21"/>
  <c r="W501" i="21"/>
  <c r="Z4" i="21"/>
  <c r="X453" i="21"/>
  <c r="X465" i="21"/>
  <c r="AA474" i="21"/>
  <c r="AD483" i="21"/>
  <c r="X493" i="21"/>
  <c r="AA502" i="21"/>
  <c r="X352" i="21"/>
  <c r="AD448" i="21"/>
  <c r="Y461" i="21"/>
  <c r="AE471" i="21"/>
  <c r="AE483" i="21"/>
  <c r="Y497" i="21"/>
  <c r="AD250" i="21"/>
  <c r="AD306" i="21"/>
  <c r="AD338" i="21"/>
  <c r="AA356" i="21"/>
  <c r="AD363" i="21"/>
  <c r="X369" i="21"/>
  <c r="AA374" i="21"/>
  <c r="AD379" i="21"/>
  <c r="X385" i="21"/>
  <c r="AA390" i="21"/>
  <c r="AD395" i="21"/>
  <c r="X401" i="21"/>
  <c r="AA406" i="21"/>
  <c r="AD411" i="21"/>
  <c r="X417" i="21"/>
  <c r="AA422" i="21"/>
  <c r="AD427" i="21"/>
  <c r="X433" i="21"/>
  <c r="AA438" i="21"/>
  <c r="AD443" i="21"/>
  <c r="AD447" i="21"/>
  <c r="AA449" i="21"/>
  <c r="X451" i="21"/>
  <c r="AA452" i="21"/>
  <c r="AD453" i="21"/>
  <c r="X455" i="21"/>
  <c r="AA456" i="21"/>
  <c r="AD457" i="21"/>
  <c r="X459" i="21"/>
  <c r="AA460" i="21"/>
  <c r="AD461" i="21"/>
  <c r="X463" i="21"/>
  <c r="AA464" i="21"/>
  <c r="AD465" i="21"/>
  <c r="X467" i="21"/>
  <c r="AA468" i="21"/>
  <c r="AD469" i="21"/>
  <c r="X471" i="21"/>
  <c r="AA472" i="21"/>
  <c r="AD473" i="21"/>
  <c r="X475" i="21"/>
  <c r="AA476" i="21"/>
  <c r="AD477" i="21"/>
  <c r="X479" i="21"/>
  <c r="AA480" i="21"/>
  <c r="AD481" i="21"/>
  <c r="X483" i="21"/>
  <c r="AA484" i="21"/>
  <c r="AD485" i="21"/>
  <c r="X487" i="21"/>
  <c r="AA488" i="21"/>
  <c r="AD489" i="21"/>
  <c r="X491" i="21"/>
  <c r="AA492" i="21"/>
  <c r="AD493" i="21"/>
  <c r="X495" i="21"/>
  <c r="AA496" i="21"/>
  <c r="AD497" i="21"/>
  <c r="X499" i="21"/>
  <c r="AA500" i="21"/>
  <c r="AD501" i="21"/>
  <c r="X503" i="21"/>
  <c r="AD505" i="21"/>
  <c r="AD381" i="21"/>
  <c r="AD397" i="21"/>
  <c r="X419" i="21"/>
  <c r="AA440" i="21"/>
  <c r="W453" i="21"/>
  <c r="W461" i="21"/>
  <c r="Z474" i="21"/>
  <c r="W485" i="21"/>
  <c r="Z494" i="21"/>
  <c r="AD435" i="21"/>
  <c r="AA454" i="21"/>
  <c r="X469" i="21"/>
  <c r="AA482" i="21"/>
  <c r="AA494" i="21"/>
  <c r="AA4" i="21"/>
  <c r="Y388" i="21"/>
  <c r="Y420" i="21"/>
  <c r="AE451" i="21"/>
  <c r="AE463" i="21"/>
  <c r="Y473" i="21"/>
  <c r="Y485" i="21"/>
  <c r="AB498" i="21"/>
  <c r="X267" i="21"/>
  <c r="AA309" i="21"/>
  <c r="AA341" i="21"/>
  <c r="Z357" i="21"/>
  <c r="Y364" i="21"/>
  <c r="AB369" i="21"/>
  <c r="AE374" i="21"/>
  <c r="Y380" i="21"/>
  <c r="AB385" i="21"/>
  <c r="AE390" i="21"/>
  <c r="Y396" i="21"/>
  <c r="AB401" i="21"/>
  <c r="AE406" i="21"/>
  <c r="Y412" i="21"/>
  <c r="AB417" i="21"/>
  <c r="AE422" i="21"/>
  <c r="Y428" i="21"/>
  <c r="AB433" i="21"/>
  <c r="AE438" i="21"/>
  <c r="Y444" i="21"/>
  <c r="W448" i="21"/>
  <c r="AB449" i="21"/>
  <c r="Y451" i="21"/>
  <c r="AB452" i="21"/>
  <c r="AE453" i="21"/>
  <c r="Y455" i="21"/>
  <c r="AB456" i="21"/>
  <c r="AE457" i="21"/>
  <c r="Y459" i="21"/>
  <c r="AB460" i="21"/>
  <c r="AE461" i="21"/>
  <c r="Y463" i="21"/>
  <c r="AB464" i="21"/>
  <c r="AE465" i="21"/>
  <c r="Y467" i="21"/>
  <c r="AB468" i="21"/>
  <c r="AE469" i="21"/>
  <c r="Y471" i="21"/>
  <c r="AB472" i="21"/>
  <c r="AE473" i="21"/>
  <c r="Y475" i="21"/>
  <c r="AB476" i="21"/>
  <c r="AE477" i="21"/>
  <c r="Y479" i="21"/>
  <c r="AB480" i="21"/>
  <c r="AE481" i="21"/>
  <c r="Y483" i="21"/>
  <c r="AB484" i="21"/>
  <c r="AE485" i="21"/>
  <c r="Y487" i="21"/>
  <c r="AB488" i="21"/>
  <c r="AE489" i="21"/>
  <c r="Y491" i="21"/>
  <c r="AB492" i="21"/>
  <c r="AE493" i="21"/>
  <c r="Y495" i="21"/>
  <c r="AB496" i="21"/>
  <c r="AE497" i="21"/>
  <c r="Y499" i="21"/>
  <c r="AB500" i="21"/>
  <c r="AE501" i="21"/>
  <c r="Y503" i="21"/>
  <c r="AB504" i="21"/>
  <c r="AD365" i="21"/>
  <c r="X403" i="21"/>
  <c r="AA424" i="21"/>
  <c r="X450" i="21"/>
  <c r="AC459" i="21"/>
  <c r="AC467" i="21"/>
  <c r="Z482" i="21"/>
  <c r="AC495" i="21"/>
  <c r="AA430" i="21"/>
  <c r="AA458" i="21"/>
  <c r="AA470" i="21"/>
  <c r="X481" i="21"/>
  <c r="AD495" i="21"/>
  <c r="AD503" i="21"/>
  <c r="AA361" i="21"/>
  <c r="Y436" i="21"/>
  <c r="AB462" i="21"/>
  <c r="AB474" i="21"/>
  <c r="AB486" i="21"/>
  <c r="Y501" i="21"/>
  <c r="AB269" i="21"/>
  <c r="AD310" i="21"/>
  <c r="AD342" i="21"/>
  <c r="AB357" i="21"/>
  <c r="AA364" i="21"/>
  <c r="AD369" i="21"/>
  <c r="X375" i="21"/>
  <c r="AA380" i="21"/>
  <c r="AD385" i="21"/>
  <c r="X391" i="21"/>
  <c r="AA396" i="21"/>
  <c r="AD401" i="21"/>
  <c r="X407" i="21"/>
  <c r="AA412" i="21"/>
  <c r="AD417" i="21"/>
  <c r="X423" i="21"/>
  <c r="AA428" i="21"/>
  <c r="AD433" i="21"/>
  <c r="X439" i="21"/>
  <c r="AA444" i="21"/>
  <c r="X448" i="21"/>
  <c r="AD449" i="21"/>
  <c r="Z451" i="21"/>
  <c r="AC452" i="21"/>
  <c r="W454" i="21"/>
  <c r="Z455" i="21"/>
  <c r="AC456" i="21"/>
  <c r="W458" i="21"/>
  <c r="Z459" i="21"/>
  <c r="AC460" i="21"/>
  <c r="W462" i="21"/>
  <c r="Z463" i="21"/>
  <c r="AC464" i="21"/>
  <c r="W466" i="21"/>
  <c r="Z467" i="21"/>
  <c r="AC468" i="21"/>
  <c r="W470" i="21"/>
  <c r="Z471" i="21"/>
  <c r="AC472" i="21"/>
  <c r="W474" i="21"/>
  <c r="Z475" i="21"/>
  <c r="AC476" i="21"/>
  <c r="W478" i="21"/>
  <c r="Z479" i="21"/>
  <c r="AC480" i="21"/>
  <c r="W482" i="21"/>
  <c r="Z483" i="21"/>
  <c r="AC484" i="21"/>
  <c r="W486" i="21"/>
  <c r="Z487" i="21"/>
  <c r="AC488" i="21"/>
  <c r="W490" i="21"/>
  <c r="Z491" i="21"/>
  <c r="AC492" i="21"/>
  <c r="W494" i="21"/>
  <c r="Z495" i="21"/>
  <c r="AC496" i="21"/>
  <c r="W498" i="21"/>
  <c r="Z499" i="21"/>
  <c r="AC500" i="21"/>
  <c r="W502" i="21"/>
  <c r="Z503" i="21"/>
  <c r="AC504" i="21"/>
  <c r="W4" i="21"/>
  <c r="AA503" i="21"/>
  <c r="X4" i="21"/>
  <c r="AE359" i="21"/>
  <c r="W457" i="21"/>
  <c r="AC471" i="21"/>
  <c r="Z486" i="21"/>
  <c r="Z498" i="21"/>
  <c r="Y450" i="21"/>
  <c r="AD463" i="21"/>
  <c r="X489" i="21"/>
  <c r="AA325" i="21"/>
  <c r="AB393" i="21"/>
  <c r="AB425" i="21"/>
  <c r="Y453" i="21"/>
  <c r="Y465" i="21"/>
  <c r="Y477" i="21"/>
  <c r="Y489" i="21"/>
  <c r="AE503" i="21"/>
  <c r="AA277" i="21"/>
  <c r="AD314" i="21"/>
  <c r="AD346" i="21"/>
  <c r="AD358" i="21"/>
  <c r="X365" i="21"/>
  <c r="AA370" i="21"/>
  <c r="AD375" i="21"/>
  <c r="X381" i="21"/>
  <c r="AA386" i="21"/>
  <c r="AD391" i="21"/>
  <c r="X397" i="21"/>
  <c r="AA402" i="21"/>
  <c r="AD407" i="21"/>
  <c r="X413" i="21"/>
  <c r="AA418" i="21"/>
  <c r="AD423" i="21"/>
  <c r="X429" i="21"/>
  <c r="AA434" i="21"/>
  <c r="AD439" i="21"/>
  <c r="X445" i="21"/>
  <c r="Y448" i="21"/>
  <c r="AE449" i="21"/>
  <c r="AA451" i="21"/>
  <c r="AD452" i="21"/>
  <c r="X454" i="21"/>
  <c r="AA455" i="21"/>
  <c r="AD456" i="21"/>
  <c r="X458" i="21"/>
  <c r="AA459" i="21"/>
  <c r="AD460" i="21"/>
  <c r="X462" i="21"/>
  <c r="AA463" i="21"/>
  <c r="AD464" i="21"/>
  <c r="X466" i="21"/>
  <c r="AA467" i="21"/>
  <c r="AD468" i="21"/>
  <c r="X470" i="21"/>
  <c r="AA471" i="21"/>
  <c r="AD472" i="21"/>
  <c r="X474" i="21"/>
  <c r="AA475" i="21"/>
  <c r="AD476" i="21"/>
  <c r="X478" i="21"/>
  <c r="AA479" i="21"/>
  <c r="AD480" i="21"/>
  <c r="X482" i="21"/>
  <c r="AA483" i="21"/>
  <c r="AD484" i="21"/>
  <c r="X486" i="21"/>
  <c r="AA487" i="21"/>
  <c r="AD488" i="21"/>
  <c r="X490" i="21"/>
  <c r="AA491" i="21"/>
  <c r="AD492" i="21"/>
  <c r="X494" i="21"/>
  <c r="AA495" i="21"/>
  <c r="AD496" i="21"/>
  <c r="X498" i="21"/>
  <c r="AA499" i="21"/>
  <c r="AD500" i="21"/>
  <c r="X502" i="21"/>
  <c r="AD504" i="21"/>
  <c r="X387" i="21"/>
  <c r="AA408" i="21"/>
  <c r="AD429" i="21"/>
  <c r="AB448" i="21"/>
  <c r="AC455" i="21"/>
  <c r="W469" i="21"/>
  <c r="W481" i="21"/>
  <c r="W497" i="21"/>
  <c r="X425" i="21"/>
  <c r="AD459" i="21"/>
  <c r="AD471" i="21"/>
  <c r="AD479" i="21"/>
  <c r="AD491" i="21"/>
  <c r="AD499" i="21"/>
  <c r="AD278" i="21"/>
  <c r="AA317" i="21"/>
  <c r="Y348" i="21"/>
  <c r="AC359" i="21"/>
  <c r="AB365" i="21"/>
  <c r="AE370" i="21"/>
  <c r="Y376" i="21"/>
  <c r="AB381" i="21"/>
  <c r="AE386" i="21"/>
  <c r="Y392" i="21"/>
  <c r="AB397" i="21"/>
  <c r="AE402" i="21"/>
  <c r="Y408" i="21"/>
  <c r="AB413" i="21"/>
  <c r="AE418" i="21"/>
  <c r="Y424" i="21"/>
  <c r="AB429" i="21"/>
  <c r="AE434" i="21"/>
  <c r="Y440" i="21"/>
  <c r="AB445" i="21"/>
  <c r="AA448" i="21"/>
  <c r="W450" i="21"/>
  <c r="AB451" i="21"/>
  <c r="AE452" i="21"/>
  <c r="Y454" i="21"/>
  <c r="AB455" i="21"/>
  <c r="AE456" i="21"/>
  <c r="Y458" i="21"/>
  <c r="AB459" i="21"/>
  <c r="AE460" i="21"/>
  <c r="Y462" i="21"/>
  <c r="AB463" i="21"/>
  <c r="AE464" i="21"/>
  <c r="Y466" i="21"/>
  <c r="AB467" i="21"/>
  <c r="AE468" i="21"/>
  <c r="Y470" i="21"/>
  <c r="AB471" i="21"/>
  <c r="AE472" i="21"/>
  <c r="Y474" i="21"/>
  <c r="AB475" i="21"/>
  <c r="AE476" i="21"/>
  <c r="Y478" i="21"/>
  <c r="AB479" i="21"/>
  <c r="AE480" i="21"/>
  <c r="Y482" i="21"/>
  <c r="AB483" i="21"/>
  <c r="AE484" i="21"/>
  <c r="Y486" i="21"/>
  <c r="AB487" i="21"/>
  <c r="AE488" i="21"/>
  <c r="Y490" i="21"/>
  <c r="AB491" i="21"/>
  <c r="AE492" i="21"/>
  <c r="Y494" i="21"/>
  <c r="AB495" i="21"/>
  <c r="AE496" i="21"/>
  <c r="Y498" i="21"/>
  <c r="AB499" i="21"/>
  <c r="AE500" i="21"/>
  <c r="Y502" i="21"/>
  <c r="AB503" i="21"/>
  <c r="AE504" i="21"/>
  <c r="Y4" i="21"/>
  <c r="AA285" i="21"/>
  <c r="W465" i="21"/>
  <c r="AC479" i="21"/>
  <c r="W493" i="21"/>
  <c r="W505" i="21"/>
  <c r="X441" i="21"/>
  <c r="AA462" i="21"/>
  <c r="X473" i="21"/>
  <c r="X485" i="21"/>
  <c r="X497" i="21"/>
  <c r="Y372" i="21"/>
  <c r="Y404" i="21"/>
  <c r="AB441" i="21"/>
  <c r="AB458" i="21"/>
  <c r="Y469" i="21"/>
  <c r="AE479" i="21"/>
  <c r="AE491" i="21"/>
  <c r="Y505" i="21"/>
  <c r="AA293" i="21"/>
  <c r="AB454" i="21"/>
  <c r="AE475" i="21"/>
  <c r="AB490" i="21"/>
  <c r="AB502" i="21"/>
  <c r="AD286" i="21"/>
  <c r="AD322" i="21"/>
  <c r="AB351" i="21"/>
  <c r="W361" i="21"/>
  <c r="AA366" i="21"/>
  <c r="AD371" i="21"/>
  <c r="X377" i="21"/>
  <c r="AA382" i="21"/>
  <c r="AD387" i="21"/>
  <c r="X393" i="21"/>
  <c r="AA398" i="21"/>
  <c r="AD403" i="21"/>
  <c r="X409" i="21"/>
  <c r="AA414" i="21"/>
  <c r="AD419" i="21"/>
  <c r="AE487" i="21"/>
  <c r="AE499" i="21"/>
  <c r="V316" i="21"/>
  <c r="J316" i="21"/>
  <c r="S315" i="21"/>
  <c r="G315" i="21"/>
  <c r="U316" i="21"/>
  <c r="I316" i="21"/>
  <c r="R315" i="21"/>
  <c r="F315" i="21"/>
  <c r="T316" i="21"/>
  <c r="H316" i="21"/>
  <c r="Q315" i="21"/>
  <c r="E315" i="21"/>
  <c r="S316" i="21"/>
  <c r="G316" i="21"/>
  <c r="P315" i="21"/>
  <c r="D315" i="21"/>
  <c r="R316" i="21"/>
  <c r="F316" i="21"/>
  <c r="O315" i="21"/>
  <c r="C315" i="21"/>
  <c r="Q316" i="21"/>
  <c r="E316" i="21"/>
  <c r="N315" i="21"/>
  <c r="B315" i="21"/>
  <c r="P316" i="21"/>
  <c r="D316" i="21"/>
  <c r="M315" i="21"/>
  <c r="O316" i="21"/>
  <c r="C316" i="21"/>
  <c r="L315" i="21"/>
  <c r="N316" i="21"/>
  <c r="B316" i="21"/>
  <c r="K315" i="21"/>
  <c r="M316" i="21"/>
  <c r="V315" i="21"/>
  <c r="J315" i="21"/>
  <c r="L316" i="21"/>
  <c r="U315" i="21"/>
  <c r="I315" i="21"/>
  <c r="K316" i="21"/>
  <c r="T315" i="21"/>
  <c r="H315" i="21"/>
  <c r="C505" i="21"/>
  <c r="G505" i="21"/>
  <c r="K505" i="21"/>
  <c r="S505" i="21"/>
  <c r="B505" i="21"/>
  <c r="F505" i="21"/>
  <c r="R505" i="21"/>
  <c r="D505" i="21"/>
  <c r="H505" i="21"/>
  <c r="L505" i="21"/>
  <c r="P505" i="21"/>
  <c r="T505" i="21"/>
  <c r="J505" i="21"/>
  <c r="N505" i="21"/>
  <c r="V505" i="21"/>
  <c r="E505" i="21"/>
  <c r="I505" i="21"/>
  <c r="M505" i="21"/>
  <c r="Q505" i="21"/>
  <c r="U505" i="21"/>
  <c r="O499" i="21"/>
  <c r="L498" i="21"/>
  <c r="V504" i="21"/>
  <c r="P502" i="21"/>
  <c r="J500" i="21"/>
  <c r="R504" i="21"/>
  <c r="B504" i="21"/>
  <c r="G503" i="21"/>
  <c r="L502" i="21"/>
  <c r="Q501" i="21"/>
  <c r="V500" i="21"/>
  <c r="F500" i="21"/>
  <c r="K499" i="21"/>
  <c r="P498" i="21"/>
  <c r="F504" i="21"/>
  <c r="U501" i="21"/>
  <c r="T498" i="21"/>
  <c r="N504" i="21"/>
  <c r="S503" i="21"/>
  <c r="C503" i="21"/>
  <c r="H502" i="21"/>
  <c r="M501" i="21"/>
  <c r="R500" i="21"/>
  <c r="B500" i="21"/>
  <c r="G499" i="21"/>
  <c r="K503" i="21"/>
  <c r="E501" i="21"/>
  <c r="C5" i="21"/>
  <c r="G5" i="21"/>
  <c r="K5" i="21"/>
  <c r="O5" i="21"/>
  <c r="S5" i="21"/>
  <c r="B6" i="21"/>
  <c r="F6" i="21"/>
  <c r="J6" i="21"/>
  <c r="N6" i="21"/>
  <c r="R6" i="21"/>
  <c r="V6" i="21"/>
  <c r="E7" i="21"/>
  <c r="I7" i="21"/>
  <c r="M7" i="21"/>
  <c r="Q7" i="21"/>
  <c r="U7" i="21"/>
  <c r="D8" i="21"/>
  <c r="H8" i="21"/>
  <c r="L8" i="21"/>
  <c r="P8" i="21"/>
  <c r="T8" i="21"/>
  <c r="C9" i="21"/>
  <c r="G9" i="21"/>
  <c r="K9" i="21"/>
  <c r="O9" i="21"/>
  <c r="S9" i="21"/>
  <c r="B10" i="21"/>
  <c r="F10" i="21"/>
  <c r="J10" i="21"/>
  <c r="N10" i="21"/>
  <c r="R10" i="21"/>
  <c r="V10" i="21"/>
  <c r="E11" i="21"/>
  <c r="I11" i="21"/>
  <c r="M11" i="21"/>
  <c r="Q11" i="21"/>
  <c r="U11" i="21"/>
  <c r="D12" i="21"/>
  <c r="H12" i="21"/>
  <c r="L12" i="21"/>
  <c r="P12" i="21"/>
  <c r="T12" i="21"/>
  <c r="C13" i="21"/>
  <c r="G13" i="21"/>
  <c r="K13" i="21"/>
  <c r="O13" i="21"/>
  <c r="S13" i="21"/>
  <c r="B14" i="21"/>
  <c r="F14" i="21"/>
  <c r="J14" i="21"/>
  <c r="N14" i="21"/>
  <c r="R14" i="21"/>
  <c r="V14" i="21"/>
  <c r="E15" i="21"/>
  <c r="I15" i="21"/>
  <c r="M15" i="21"/>
  <c r="Q15" i="21"/>
  <c r="U15" i="21"/>
  <c r="D16" i="21"/>
  <c r="H16" i="21"/>
  <c r="L16" i="21"/>
  <c r="P16" i="21"/>
  <c r="T16" i="21"/>
  <c r="C17" i="21"/>
  <c r="G17" i="21"/>
  <c r="K17" i="21"/>
  <c r="O17" i="21"/>
  <c r="S17" i="21"/>
  <c r="B18" i="21"/>
  <c r="F18" i="21"/>
  <c r="J18" i="21"/>
  <c r="N18" i="21"/>
  <c r="R18" i="21"/>
  <c r="V18" i="21"/>
  <c r="E19" i="21"/>
  <c r="I19" i="21"/>
  <c r="M19" i="21"/>
  <c r="Q19" i="21"/>
  <c r="U19" i="21"/>
  <c r="D20" i="21"/>
  <c r="H20" i="21"/>
  <c r="L20" i="21"/>
  <c r="P20" i="21"/>
  <c r="T20" i="21"/>
  <c r="C21" i="21"/>
  <c r="G21" i="21"/>
  <c r="K21" i="21"/>
  <c r="O21" i="21"/>
  <c r="S21" i="21"/>
  <c r="B22" i="21"/>
  <c r="F22" i="21"/>
  <c r="J22" i="21"/>
  <c r="N22" i="21"/>
  <c r="R22" i="21"/>
  <c r="V22" i="21"/>
  <c r="E23" i="21"/>
  <c r="I23" i="21"/>
  <c r="M23" i="21"/>
  <c r="Q23" i="21"/>
  <c r="U23" i="21"/>
  <c r="D24" i="21"/>
  <c r="H24" i="21"/>
  <c r="L24" i="21"/>
  <c r="P24" i="21"/>
  <c r="T24" i="21"/>
  <c r="C25" i="21"/>
  <c r="G25" i="21"/>
  <c r="K25" i="21"/>
  <c r="O25" i="21"/>
  <c r="S25" i="21"/>
  <c r="B26" i="21"/>
  <c r="F26" i="21"/>
  <c r="J26" i="21"/>
  <c r="N26" i="21"/>
  <c r="R26" i="21"/>
  <c r="V26" i="21"/>
  <c r="E27" i="21"/>
  <c r="I27" i="21"/>
  <c r="M27" i="21"/>
  <c r="Q27" i="21"/>
  <c r="D5" i="21"/>
  <c r="H5" i="21"/>
  <c r="L5" i="21"/>
  <c r="P5" i="21"/>
  <c r="T5" i="21"/>
  <c r="C6" i="21"/>
  <c r="G6" i="21"/>
  <c r="K6" i="21"/>
  <c r="O6" i="21"/>
  <c r="S6" i="21"/>
  <c r="B7" i="21"/>
  <c r="F7" i="21"/>
  <c r="J7" i="21"/>
  <c r="N7" i="21"/>
  <c r="R7" i="21"/>
  <c r="V7" i="21"/>
  <c r="E8" i="21"/>
  <c r="I8" i="21"/>
  <c r="M8" i="21"/>
  <c r="Q8" i="21"/>
  <c r="U8" i="21"/>
  <c r="D9" i="21"/>
  <c r="H9" i="21"/>
  <c r="L9" i="21"/>
  <c r="P9" i="21"/>
  <c r="T9" i="21"/>
  <c r="C10" i="21"/>
  <c r="G10" i="21"/>
  <c r="K10" i="21"/>
  <c r="O10" i="21"/>
  <c r="S10" i="21"/>
  <c r="B11" i="21"/>
  <c r="F11" i="21"/>
  <c r="J11" i="21"/>
  <c r="N11" i="21"/>
  <c r="R11" i="21"/>
  <c r="V11" i="21"/>
  <c r="E12" i="21"/>
  <c r="I12" i="21"/>
  <c r="M12" i="21"/>
  <c r="Q12" i="21"/>
  <c r="U12" i="21"/>
  <c r="D13" i="21"/>
  <c r="H13" i="21"/>
  <c r="L13" i="21"/>
  <c r="P13" i="21"/>
  <c r="T13" i="21"/>
  <c r="C14" i="21"/>
  <c r="G14" i="21"/>
  <c r="K14" i="21"/>
  <c r="O14" i="21"/>
  <c r="S14" i="21"/>
  <c r="B15" i="21"/>
  <c r="F15" i="21"/>
  <c r="J15" i="21"/>
  <c r="N15" i="21"/>
  <c r="R15" i="21"/>
  <c r="V15" i="21"/>
  <c r="E16" i="21"/>
  <c r="I16" i="21"/>
  <c r="M16" i="21"/>
  <c r="Q16" i="21"/>
  <c r="U16" i="21"/>
  <c r="D17" i="21"/>
  <c r="H17" i="21"/>
  <c r="L17" i="21"/>
  <c r="P17" i="21"/>
  <c r="T17" i="21"/>
  <c r="C18" i="21"/>
  <c r="G18" i="21"/>
  <c r="K18" i="21"/>
  <c r="O18" i="21"/>
  <c r="S18" i="21"/>
  <c r="B19" i="21"/>
  <c r="F19" i="21"/>
  <c r="J19" i="21"/>
  <c r="N19" i="21"/>
  <c r="R19" i="21"/>
  <c r="V19" i="21"/>
  <c r="E20" i="21"/>
  <c r="I20" i="21"/>
  <c r="M20" i="21"/>
  <c r="Q20" i="21"/>
  <c r="U20" i="21"/>
  <c r="D21" i="21"/>
  <c r="H21" i="21"/>
  <c r="L21" i="21"/>
  <c r="P21" i="21"/>
  <c r="T21" i="21"/>
  <c r="C22" i="21"/>
  <c r="G22" i="21"/>
  <c r="K22" i="21"/>
  <c r="O22" i="21"/>
  <c r="S22" i="21"/>
  <c r="B23" i="21"/>
  <c r="F23" i="21"/>
  <c r="J23" i="21"/>
  <c r="N23" i="21"/>
  <c r="R23" i="21"/>
  <c r="V23" i="21"/>
  <c r="E24" i="21"/>
  <c r="I24" i="21"/>
  <c r="M24" i="21"/>
  <c r="Q24" i="21"/>
  <c r="U24" i="21"/>
  <c r="E5" i="21"/>
  <c r="M5" i="21"/>
  <c r="U5" i="21"/>
  <c r="H6" i="21"/>
  <c r="P6" i="21"/>
  <c r="C7" i="21"/>
  <c r="K7" i="21"/>
  <c r="S7" i="21"/>
  <c r="F8" i="21"/>
  <c r="N8" i="21"/>
  <c r="V8" i="21"/>
  <c r="I9" i="21"/>
  <c r="Q9" i="21"/>
  <c r="D10" i="21"/>
  <c r="L10" i="21"/>
  <c r="T10" i="21"/>
  <c r="G11" i="21"/>
  <c r="O11" i="21"/>
  <c r="B12" i="21"/>
  <c r="J12" i="21"/>
  <c r="R12" i="21"/>
  <c r="E13" i="21"/>
  <c r="M13" i="21"/>
  <c r="U13" i="21"/>
  <c r="H14" i="21"/>
  <c r="P14" i="21"/>
  <c r="C15" i="21"/>
  <c r="K15" i="21"/>
  <c r="S15" i="21"/>
  <c r="F16" i="21"/>
  <c r="N16" i="21"/>
  <c r="V16" i="21"/>
  <c r="I17" i="21"/>
  <c r="Q17" i="21"/>
  <c r="D18" i="21"/>
  <c r="L18" i="21"/>
  <c r="T18" i="21"/>
  <c r="G19" i="21"/>
  <c r="O19" i="21"/>
  <c r="B20" i="21"/>
  <c r="J20" i="21"/>
  <c r="R20" i="21"/>
  <c r="E21" i="21"/>
  <c r="M21" i="21"/>
  <c r="U21" i="21"/>
  <c r="H22" i="21"/>
  <c r="P22" i="21"/>
  <c r="C23" i="21"/>
  <c r="K23" i="21"/>
  <c r="S23" i="21"/>
  <c r="F24" i="21"/>
  <c r="N24" i="21"/>
  <c r="V24" i="21"/>
  <c r="F25" i="21"/>
  <c r="L25" i="21"/>
  <c r="Q25" i="21"/>
  <c r="V25" i="21"/>
  <c r="G26" i="21"/>
  <c r="L26" i="21"/>
  <c r="Q26" i="21"/>
  <c r="B27" i="21"/>
  <c r="G27" i="21"/>
  <c r="L27" i="21"/>
  <c r="R27" i="21"/>
  <c r="V27" i="21"/>
  <c r="E28" i="21"/>
  <c r="I28" i="21"/>
  <c r="M28" i="21"/>
  <c r="Q28" i="21"/>
  <c r="U28" i="21"/>
  <c r="D29" i="21"/>
  <c r="H29" i="21"/>
  <c r="L29" i="21"/>
  <c r="P29" i="21"/>
  <c r="T29" i="21"/>
  <c r="C30" i="21"/>
  <c r="G30" i="21"/>
  <c r="K30" i="21"/>
  <c r="O30" i="21"/>
  <c r="S30" i="21"/>
  <c r="B31" i="21"/>
  <c r="F31" i="21"/>
  <c r="J31" i="21"/>
  <c r="N31" i="21"/>
  <c r="R31" i="21"/>
  <c r="V31" i="21"/>
  <c r="E32" i="21"/>
  <c r="I32" i="21"/>
  <c r="M32" i="21"/>
  <c r="Q32" i="21"/>
  <c r="U32" i="21"/>
  <c r="D33" i="21"/>
  <c r="H33" i="21"/>
  <c r="L33" i="21"/>
  <c r="P33" i="21"/>
  <c r="T33" i="21"/>
  <c r="C34" i="21"/>
  <c r="G34" i="21"/>
  <c r="K34" i="21"/>
  <c r="O34" i="21"/>
  <c r="S34" i="21"/>
  <c r="B35" i="21"/>
  <c r="F35" i="21"/>
  <c r="J35" i="21"/>
  <c r="N35" i="21"/>
  <c r="R35" i="21"/>
  <c r="V35" i="21"/>
  <c r="E36" i="21"/>
  <c r="I36" i="21"/>
  <c r="M36" i="21"/>
  <c r="Q36" i="21"/>
  <c r="U36" i="21"/>
  <c r="D37" i="21"/>
  <c r="H37" i="21"/>
  <c r="L37" i="21"/>
  <c r="P37" i="21"/>
  <c r="T37" i="21"/>
  <c r="C38" i="21"/>
  <c r="G38" i="21"/>
  <c r="K38" i="21"/>
  <c r="O38" i="21"/>
  <c r="S38" i="21"/>
  <c r="B39" i="21"/>
  <c r="F39" i="21"/>
  <c r="J39" i="21"/>
  <c r="N39" i="21"/>
  <c r="R39" i="21"/>
  <c r="V39" i="21"/>
  <c r="E40" i="21"/>
  <c r="I40" i="21"/>
  <c r="M40" i="21"/>
  <c r="Q40" i="21"/>
  <c r="U40" i="21"/>
  <c r="D41" i="21"/>
  <c r="H41" i="21"/>
  <c r="L41" i="21"/>
  <c r="P41" i="21"/>
  <c r="T41" i="21"/>
  <c r="C42" i="21"/>
  <c r="G42" i="21"/>
  <c r="K42" i="21"/>
  <c r="O42" i="21"/>
  <c r="F5" i="21"/>
  <c r="N5" i="21"/>
  <c r="V5" i="21"/>
  <c r="I6" i="21"/>
  <c r="Q6" i="21"/>
  <c r="D7" i="21"/>
  <c r="L7" i="21"/>
  <c r="T7" i="21"/>
  <c r="G8" i="21"/>
  <c r="O8" i="21"/>
  <c r="B9" i="21"/>
  <c r="J9" i="21"/>
  <c r="R9" i="21"/>
  <c r="E10" i="21"/>
  <c r="M10" i="21"/>
  <c r="U10" i="21"/>
  <c r="H11" i="21"/>
  <c r="P11" i="21"/>
  <c r="C12" i="21"/>
  <c r="K12" i="21"/>
  <c r="S12" i="21"/>
  <c r="F13" i="21"/>
  <c r="N13" i="21"/>
  <c r="V13" i="21"/>
  <c r="I14" i="21"/>
  <c r="Q14" i="21"/>
  <c r="D15" i="21"/>
  <c r="L15" i="21"/>
  <c r="T15" i="21"/>
  <c r="G16" i="21"/>
  <c r="O16" i="21"/>
  <c r="B17" i="21"/>
  <c r="J17" i="21"/>
  <c r="R17" i="21"/>
  <c r="E18" i="21"/>
  <c r="M18" i="21"/>
  <c r="U18" i="21"/>
  <c r="H19" i="21"/>
  <c r="P19" i="21"/>
  <c r="C20" i="21"/>
  <c r="K20" i="21"/>
  <c r="S20" i="21"/>
  <c r="F21" i="21"/>
  <c r="N21" i="21"/>
  <c r="V21" i="21"/>
  <c r="I22" i="21"/>
  <c r="Q22" i="21"/>
  <c r="D23" i="21"/>
  <c r="L23" i="21"/>
  <c r="T23" i="21"/>
  <c r="G24" i="21"/>
  <c r="O24" i="21"/>
  <c r="B25" i="21"/>
  <c r="H25" i="21"/>
  <c r="M25" i="21"/>
  <c r="R25" i="21"/>
  <c r="C26" i="21"/>
  <c r="H26" i="21"/>
  <c r="M26" i="21"/>
  <c r="S26" i="21"/>
  <c r="C27" i="21"/>
  <c r="H27" i="21"/>
  <c r="N27" i="21"/>
  <c r="S27" i="21"/>
  <c r="B28" i="21"/>
  <c r="F28" i="21"/>
  <c r="J28" i="21"/>
  <c r="N28" i="21"/>
  <c r="R28" i="21"/>
  <c r="V28" i="21"/>
  <c r="E29" i="21"/>
  <c r="I29" i="21"/>
  <c r="M29" i="21"/>
  <c r="Q29" i="21"/>
  <c r="U29" i="21"/>
  <c r="D30" i="21"/>
  <c r="H30" i="21"/>
  <c r="L30" i="21"/>
  <c r="P30" i="21"/>
  <c r="T30" i="21"/>
  <c r="C31" i="21"/>
  <c r="G31" i="21"/>
  <c r="K31" i="21"/>
  <c r="O31" i="21"/>
  <c r="S31" i="21"/>
  <c r="B32" i="21"/>
  <c r="F32" i="21"/>
  <c r="J32" i="21"/>
  <c r="N32" i="21"/>
  <c r="R32" i="21"/>
  <c r="V32" i="21"/>
  <c r="E33" i="21"/>
  <c r="I33" i="21"/>
  <c r="M33" i="21"/>
  <c r="Q33" i="21"/>
  <c r="U33" i="21"/>
  <c r="D34" i="21"/>
  <c r="H34" i="21"/>
  <c r="L34" i="21"/>
  <c r="P34" i="21"/>
  <c r="T34" i="21"/>
  <c r="C35" i="21"/>
  <c r="G35" i="21"/>
  <c r="K35" i="21"/>
  <c r="O35" i="21"/>
  <c r="S35" i="21"/>
  <c r="B36" i="21"/>
  <c r="F36" i="21"/>
  <c r="J36" i="21"/>
  <c r="N36" i="21"/>
  <c r="R36" i="21"/>
  <c r="V36" i="21"/>
  <c r="E37" i="21"/>
  <c r="I37" i="21"/>
  <c r="M37" i="21"/>
  <c r="Q37" i="21"/>
  <c r="U37" i="21"/>
  <c r="D38" i="21"/>
  <c r="H38" i="21"/>
  <c r="L38" i="21"/>
  <c r="P38" i="21"/>
  <c r="T38" i="21"/>
  <c r="C39" i="21"/>
  <c r="G39" i="21"/>
  <c r="K39" i="21"/>
  <c r="O39" i="21"/>
  <c r="S39" i="21"/>
  <c r="B40" i="21"/>
  <c r="F40" i="21"/>
  <c r="J40" i="21"/>
  <c r="N40" i="21"/>
  <c r="R40" i="21"/>
  <c r="V40" i="21"/>
  <c r="E41" i="21"/>
  <c r="I41" i="21"/>
  <c r="M41" i="21"/>
  <c r="Q41" i="21"/>
  <c r="U41" i="21"/>
  <c r="D42" i="21"/>
  <c r="H42" i="21"/>
  <c r="L42" i="21"/>
  <c r="P42" i="21"/>
  <c r="T42" i="21"/>
  <c r="C43" i="21"/>
  <c r="G43" i="21"/>
  <c r="Q5" i="21"/>
  <c r="L6" i="21"/>
  <c r="G7" i="21"/>
  <c r="B8" i="21"/>
  <c r="R8" i="21"/>
  <c r="M9" i="21"/>
  <c r="H10" i="21"/>
  <c r="C11" i="21"/>
  <c r="S11" i="21"/>
  <c r="N12" i="21"/>
  <c r="I13" i="21"/>
  <c r="D14" i="21"/>
  <c r="T14" i="21"/>
  <c r="O15" i="21"/>
  <c r="J16" i="21"/>
  <c r="E17" i="21"/>
  <c r="U17" i="21"/>
  <c r="P18" i="21"/>
  <c r="K19" i="21"/>
  <c r="F20" i="21"/>
  <c r="V20" i="21"/>
  <c r="Q21" i="21"/>
  <c r="L22" i="21"/>
  <c r="G23" i="21"/>
  <c r="B24" i="21"/>
  <c r="R24" i="21"/>
  <c r="I25" i="21"/>
  <c r="T25" i="21"/>
  <c r="I26" i="21"/>
  <c r="T26" i="21"/>
  <c r="J27" i="21"/>
  <c r="T27" i="21"/>
  <c r="G28" i="21"/>
  <c r="O28" i="21"/>
  <c r="B29" i="21"/>
  <c r="J29" i="21"/>
  <c r="R29" i="21"/>
  <c r="E30" i="21"/>
  <c r="M30" i="21"/>
  <c r="U30" i="21"/>
  <c r="H31" i="21"/>
  <c r="P31" i="21"/>
  <c r="C32" i="21"/>
  <c r="K32" i="21"/>
  <c r="S32" i="21"/>
  <c r="F33" i="21"/>
  <c r="N33" i="21"/>
  <c r="V33" i="21"/>
  <c r="I34" i="21"/>
  <c r="Q34" i="21"/>
  <c r="D35" i="21"/>
  <c r="L35" i="21"/>
  <c r="T35" i="21"/>
  <c r="G36" i="21"/>
  <c r="O36" i="21"/>
  <c r="B37" i="21"/>
  <c r="J37" i="21"/>
  <c r="R37" i="21"/>
  <c r="E38" i="21"/>
  <c r="M38" i="21"/>
  <c r="U38" i="21"/>
  <c r="H39" i="21"/>
  <c r="P39" i="21"/>
  <c r="C40" i="21"/>
  <c r="K40" i="21"/>
  <c r="S40" i="21"/>
  <c r="F41" i="21"/>
  <c r="N41" i="21"/>
  <c r="V41" i="21"/>
  <c r="I42" i="21"/>
  <c r="Q42" i="21"/>
  <c r="V42" i="21"/>
  <c r="F43" i="21"/>
  <c r="K43" i="21"/>
  <c r="O43" i="21"/>
  <c r="S43" i="21"/>
  <c r="B44" i="21"/>
  <c r="F44" i="21"/>
  <c r="J44" i="21"/>
  <c r="N44" i="21"/>
  <c r="R44" i="21"/>
  <c r="V44" i="21"/>
  <c r="E45" i="21"/>
  <c r="I45" i="21"/>
  <c r="M45" i="21"/>
  <c r="Q45" i="21"/>
  <c r="U45" i="21"/>
  <c r="D46" i="21"/>
  <c r="H46" i="21"/>
  <c r="L46" i="21"/>
  <c r="P46" i="21"/>
  <c r="T46" i="21"/>
  <c r="C47" i="21"/>
  <c r="G47" i="21"/>
  <c r="K47" i="21"/>
  <c r="O47" i="21"/>
  <c r="S47" i="21"/>
  <c r="B48" i="21"/>
  <c r="F48" i="21"/>
  <c r="J48" i="21"/>
  <c r="N48" i="21"/>
  <c r="R48" i="21"/>
  <c r="V48" i="21"/>
  <c r="E49" i="21"/>
  <c r="I49" i="21"/>
  <c r="M49" i="21"/>
  <c r="Q49" i="21"/>
  <c r="U49" i="21"/>
  <c r="D50" i="21"/>
  <c r="H50" i="21"/>
  <c r="L50" i="21"/>
  <c r="P50" i="21"/>
  <c r="T50" i="21"/>
  <c r="C51" i="21"/>
  <c r="G51" i="21"/>
  <c r="K51" i="21"/>
  <c r="O51" i="21"/>
  <c r="S51" i="21"/>
  <c r="B52" i="21"/>
  <c r="F52" i="21"/>
  <c r="J52" i="21"/>
  <c r="N52" i="21"/>
  <c r="R52" i="21"/>
  <c r="V52" i="21"/>
  <c r="E53" i="21"/>
  <c r="I53" i="21"/>
  <c r="M53" i="21"/>
  <c r="Q53" i="21"/>
  <c r="U53" i="21"/>
  <c r="D54" i="21"/>
  <c r="H54" i="21"/>
  <c r="L54" i="21"/>
  <c r="P54" i="21"/>
  <c r="T54" i="21"/>
  <c r="C55" i="21"/>
  <c r="G55" i="21"/>
  <c r="K55" i="21"/>
  <c r="O55" i="21"/>
  <c r="S55" i="21"/>
  <c r="B56" i="21"/>
  <c r="F56" i="21"/>
  <c r="J56" i="21"/>
  <c r="N56" i="21"/>
  <c r="R56" i="21"/>
  <c r="V56" i="21"/>
  <c r="E57" i="21"/>
  <c r="I57" i="21"/>
  <c r="M57" i="21"/>
  <c r="Q57" i="21"/>
  <c r="U57" i="21"/>
  <c r="D58" i="21"/>
  <c r="H58" i="21"/>
  <c r="L58" i="21"/>
  <c r="P58" i="21"/>
  <c r="T58" i="21"/>
  <c r="C59" i="21"/>
  <c r="G59" i="21"/>
  <c r="K59" i="21"/>
  <c r="O59" i="21"/>
  <c r="S59" i="21"/>
  <c r="B60" i="21"/>
  <c r="F60" i="21"/>
  <c r="J60" i="21"/>
  <c r="N60" i="21"/>
  <c r="R60" i="21"/>
  <c r="V60" i="21"/>
  <c r="E61" i="21"/>
  <c r="I61" i="21"/>
  <c r="M61" i="21"/>
  <c r="Q61" i="21"/>
  <c r="U61" i="21"/>
  <c r="D62" i="21"/>
  <c r="H62" i="21"/>
  <c r="L62" i="21"/>
  <c r="P62" i="21"/>
  <c r="T62" i="21"/>
  <c r="C63" i="21"/>
  <c r="G63" i="21"/>
  <c r="K63" i="21"/>
  <c r="O63" i="21"/>
  <c r="S63" i="21"/>
  <c r="B64" i="21"/>
  <c r="F64" i="21"/>
  <c r="J64" i="21"/>
  <c r="N64" i="21"/>
  <c r="R64" i="21"/>
  <c r="V64" i="21"/>
  <c r="E65" i="21"/>
  <c r="I65" i="21"/>
  <c r="M65" i="21"/>
  <c r="Q65" i="21"/>
  <c r="U65" i="21"/>
  <c r="D66" i="21"/>
  <c r="H66" i="21"/>
  <c r="L66" i="21"/>
  <c r="P66" i="21"/>
  <c r="T66" i="21"/>
  <c r="C67" i="21"/>
  <c r="G67" i="21"/>
  <c r="K67" i="21"/>
  <c r="O67" i="21"/>
  <c r="S67" i="21"/>
  <c r="B68" i="21"/>
  <c r="F68" i="21"/>
  <c r="J68" i="21"/>
  <c r="N68" i="21"/>
  <c r="R68" i="21"/>
  <c r="V68" i="21"/>
  <c r="E69" i="21"/>
  <c r="I69" i="21"/>
  <c r="M69" i="21"/>
  <c r="Q69" i="21"/>
  <c r="U69" i="21"/>
  <c r="D70" i="21"/>
  <c r="H70" i="21"/>
  <c r="L70" i="21"/>
  <c r="P70" i="21"/>
  <c r="T70" i="21"/>
  <c r="C71" i="21"/>
  <c r="G71" i="21"/>
  <c r="K71" i="21"/>
  <c r="O71" i="21"/>
  <c r="S71" i="21"/>
  <c r="B72" i="21"/>
  <c r="F72" i="21"/>
  <c r="J72" i="21"/>
  <c r="N72" i="21"/>
  <c r="R72" i="21"/>
  <c r="V72" i="21"/>
  <c r="E73" i="21"/>
  <c r="I73" i="21"/>
  <c r="M73" i="21"/>
  <c r="Q73" i="21"/>
  <c r="U73" i="21"/>
  <c r="D74" i="21"/>
  <c r="H74" i="21"/>
  <c r="L74" i="21"/>
  <c r="P74" i="21"/>
  <c r="T74" i="21"/>
  <c r="C75" i="21"/>
  <c r="G75" i="21"/>
  <c r="K75" i="21"/>
  <c r="O75" i="21"/>
  <c r="S75" i="21"/>
  <c r="B76" i="21"/>
  <c r="F76" i="21"/>
  <c r="J76" i="21"/>
  <c r="N76" i="21"/>
  <c r="R76" i="21"/>
  <c r="V76" i="21"/>
  <c r="E77" i="21"/>
  <c r="I77" i="21"/>
  <c r="M77" i="21"/>
  <c r="Q77" i="21"/>
  <c r="U77" i="21"/>
  <c r="D78" i="21"/>
  <c r="H78" i="21"/>
  <c r="L78" i="21"/>
  <c r="P78" i="21"/>
  <c r="T78" i="21"/>
  <c r="C79" i="21"/>
  <c r="G79" i="21"/>
  <c r="K79" i="21"/>
  <c r="O79" i="21"/>
  <c r="S79" i="21"/>
  <c r="B80" i="21"/>
  <c r="F80" i="21"/>
  <c r="J80" i="21"/>
  <c r="N80" i="21"/>
  <c r="R80" i="21"/>
  <c r="V80" i="21"/>
  <c r="E81" i="21"/>
  <c r="I81" i="21"/>
  <c r="M81" i="21"/>
  <c r="Q81" i="21"/>
  <c r="U81" i="21"/>
  <c r="D82" i="21"/>
  <c r="H82" i="21"/>
  <c r="L82" i="21"/>
  <c r="P82" i="21"/>
  <c r="T82" i="21"/>
  <c r="C83" i="21"/>
  <c r="G83" i="21"/>
  <c r="K83" i="21"/>
  <c r="O83" i="21"/>
  <c r="S83" i="21"/>
  <c r="B84" i="21"/>
  <c r="F84" i="21"/>
  <c r="J84" i="21"/>
  <c r="N84" i="21"/>
  <c r="R84" i="21"/>
  <c r="V84" i="21"/>
  <c r="E85" i="21"/>
  <c r="I85" i="21"/>
  <c r="M85" i="21"/>
  <c r="Q85" i="21"/>
  <c r="U85" i="21"/>
  <c r="D86" i="21"/>
  <c r="H86" i="21"/>
  <c r="L86" i="21"/>
  <c r="P86" i="21"/>
  <c r="T86" i="21"/>
  <c r="C87" i="21"/>
  <c r="G87" i="21"/>
  <c r="K87" i="21"/>
  <c r="O87" i="21"/>
  <c r="S87" i="21"/>
  <c r="B88" i="21"/>
  <c r="F88" i="21"/>
  <c r="J88" i="21"/>
  <c r="N88" i="21"/>
  <c r="R88" i="21"/>
  <c r="V88" i="21"/>
  <c r="E89" i="21"/>
  <c r="I89" i="21"/>
  <c r="M89" i="21"/>
  <c r="Q89" i="21"/>
  <c r="U89" i="21"/>
  <c r="D90" i="21"/>
  <c r="H90" i="21"/>
  <c r="L90" i="21"/>
  <c r="P90" i="21"/>
  <c r="T90" i="21"/>
  <c r="C91" i="21"/>
  <c r="G91" i="21"/>
  <c r="K91" i="21"/>
  <c r="O91" i="21"/>
  <c r="S91" i="21"/>
  <c r="B5" i="21"/>
  <c r="R5" i="21"/>
  <c r="M6" i="21"/>
  <c r="H7" i="21"/>
  <c r="C8" i="21"/>
  <c r="S8" i="21"/>
  <c r="N9" i="21"/>
  <c r="I10" i="21"/>
  <c r="D11" i="21"/>
  <c r="T11" i="21"/>
  <c r="O12" i="21"/>
  <c r="J13" i="21"/>
  <c r="E14" i="21"/>
  <c r="U14" i="21"/>
  <c r="P15" i="21"/>
  <c r="K16" i="21"/>
  <c r="F17" i="21"/>
  <c r="V17" i="21"/>
  <c r="Q18" i="21"/>
  <c r="L19" i="21"/>
  <c r="G20" i="21"/>
  <c r="B21" i="21"/>
  <c r="R21" i="21"/>
  <c r="M22" i="21"/>
  <c r="H23" i="21"/>
  <c r="C24" i="21"/>
  <c r="S24" i="21"/>
  <c r="J25" i="21"/>
  <c r="U25" i="21"/>
  <c r="K26" i="21"/>
  <c r="U26" i="21"/>
  <c r="K27" i="21"/>
  <c r="U27" i="21"/>
  <c r="H28" i="21"/>
  <c r="P28" i="21"/>
  <c r="C29" i="21"/>
  <c r="K29" i="21"/>
  <c r="S29" i="21"/>
  <c r="F30" i="21"/>
  <c r="N30" i="21"/>
  <c r="V30" i="21"/>
  <c r="I31" i="21"/>
  <c r="Q31" i="21"/>
  <c r="D32" i="21"/>
  <c r="L32" i="21"/>
  <c r="T32" i="21"/>
  <c r="G33" i="21"/>
  <c r="O33" i="21"/>
  <c r="B34" i="21"/>
  <c r="J34" i="21"/>
  <c r="R34" i="21"/>
  <c r="E35" i="21"/>
  <c r="M35" i="21"/>
  <c r="U35" i="21"/>
  <c r="H36" i="21"/>
  <c r="P36" i="21"/>
  <c r="C37" i="21"/>
  <c r="K37" i="21"/>
  <c r="S37" i="21"/>
  <c r="F38" i="21"/>
  <c r="N38" i="21"/>
  <c r="V38" i="21"/>
  <c r="I39" i="21"/>
  <c r="Q39" i="21"/>
  <c r="D40" i="21"/>
  <c r="L40" i="21"/>
  <c r="T40" i="21"/>
  <c r="G41" i="21"/>
  <c r="O41" i="21"/>
  <c r="B42" i="21"/>
  <c r="J42" i="21"/>
  <c r="R42" i="21"/>
  <c r="B43" i="21"/>
  <c r="H43" i="21"/>
  <c r="L43" i="21"/>
  <c r="P43" i="21"/>
  <c r="T43" i="21"/>
  <c r="C44" i="21"/>
  <c r="G44" i="21"/>
  <c r="K44" i="21"/>
  <c r="O44" i="21"/>
  <c r="S44" i="21"/>
  <c r="B45" i="21"/>
  <c r="F45" i="21"/>
  <c r="J45" i="21"/>
  <c r="N45" i="21"/>
  <c r="R45" i="21"/>
  <c r="V45" i="21"/>
  <c r="E46" i="21"/>
  <c r="I46" i="21"/>
  <c r="M46" i="21"/>
  <c r="Q46" i="21"/>
  <c r="U46" i="21"/>
  <c r="D47" i="21"/>
  <c r="H47" i="21"/>
  <c r="L47" i="21"/>
  <c r="P47" i="21"/>
  <c r="T47" i="21"/>
  <c r="C48" i="21"/>
  <c r="G48" i="21"/>
  <c r="K48" i="21"/>
  <c r="O48" i="21"/>
  <c r="S48" i="21"/>
  <c r="B49" i="21"/>
  <c r="F49" i="21"/>
  <c r="J49" i="21"/>
  <c r="N49" i="21"/>
  <c r="R49" i="21"/>
  <c r="V49" i="21"/>
  <c r="E50" i="21"/>
  <c r="I50" i="21"/>
  <c r="M50" i="21"/>
  <c r="Q50" i="21"/>
  <c r="U50" i="21"/>
  <c r="D51" i="21"/>
  <c r="H51" i="21"/>
  <c r="L51" i="21"/>
  <c r="P51" i="21"/>
  <c r="T51" i="21"/>
  <c r="C52" i="21"/>
  <c r="G52" i="21"/>
  <c r="K52" i="21"/>
  <c r="O52" i="21"/>
  <c r="S52" i="21"/>
  <c r="B53" i="21"/>
  <c r="F53" i="21"/>
  <c r="J53" i="21"/>
  <c r="N53" i="21"/>
  <c r="R53" i="21"/>
  <c r="V53" i="21"/>
  <c r="E54" i="21"/>
  <c r="I54" i="21"/>
  <c r="M54" i="21"/>
  <c r="Q54" i="21"/>
  <c r="U54" i="21"/>
  <c r="D55" i="21"/>
  <c r="H55" i="21"/>
  <c r="L55" i="21"/>
  <c r="P55" i="21"/>
  <c r="T55" i="21"/>
  <c r="C56" i="21"/>
  <c r="G56" i="21"/>
  <c r="K56" i="21"/>
  <c r="O56" i="21"/>
  <c r="S56" i="21"/>
  <c r="B57" i="21"/>
  <c r="F57" i="21"/>
  <c r="J57" i="21"/>
  <c r="N57" i="21"/>
  <c r="R57" i="21"/>
  <c r="V57" i="21"/>
  <c r="E58" i="21"/>
  <c r="I58" i="21"/>
  <c r="M58" i="21"/>
  <c r="Q58" i="21"/>
  <c r="U58" i="21"/>
  <c r="D59" i="21"/>
  <c r="H59" i="21"/>
  <c r="L59" i="21"/>
  <c r="P59" i="21"/>
  <c r="T59" i="21"/>
  <c r="C60" i="21"/>
  <c r="G60" i="21"/>
  <c r="K60" i="21"/>
  <c r="O60" i="21"/>
  <c r="S60" i="21"/>
  <c r="B61" i="21"/>
  <c r="F61" i="21"/>
  <c r="J61" i="21"/>
  <c r="N61" i="21"/>
  <c r="R61" i="21"/>
  <c r="V61" i="21"/>
  <c r="E62" i="21"/>
  <c r="I62" i="21"/>
  <c r="M62" i="21"/>
  <c r="Q62" i="21"/>
  <c r="U62" i="21"/>
  <c r="D63" i="21"/>
  <c r="H63" i="21"/>
  <c r="L63" i="21"/>
  <c r="P63" i="21"/>
  <c r="T63" i="21"/>
  <c r="C64" i="21"/>
  <c r="G64" i="21"/>
  <c r="K64" i="21"/>
  <c r="O64" i="21"/>
  <c r="S64" i="21"/>
  <c r="B65" i="21"/>
  <c r="F65" i="21"/>
  <c r="J65" i="21"/>
  <c r="N65" i="21"/>
  <c r="R65" i="21"/>
  <c r="V65" i="21"/>
  <c r="E66" i="21"/>
  <c r="I66" i="21"/>
  <c r="M66" i="21"/>
  <c r="Q66" i="21"/>
  <c r="U66" i="21"/>
  <c r="D67" i="21"/>
  <c r="H67" i="21"/>
  <c r="L67" i="21"/>
  <c r="P67" i="21"/>
  <c r="T67" i="21"/>
  <c r="C68" i="21"/>
  <c r="G68" i="21"/>
  <c r="K68" i="21"/>
  <c r="O68" i="21"/>
  <c r="S68" i="21"/>
  <c r="B69" i="21"/>
  <c r="F69" i="21"/>
  <c r="J69" i="21"/>
  <c r="N69" i="21"/>
  <c r="R69" i="21"/>
  <c r="V69" i="21"/>
  <c r="E70" i="21"/>
  <c r="I70" i="21"/>
  <c r="M70" i="21"/>
  <c r="Q70" i="21"/>
  <c r="U70" i="21"/>
  <c r="D71" i="21"/>
  <c r="H71" i="21"/>
  <c r="L71" i="21"/>
  <c r="P71" i="21"/>
  <c r="T71" i="21"/>
  <c r="C72" i="21"/>
  <c r="G72" i="21"/>
  <c r="K72" i="21"/>
  <c r="O72" i="21"/>
  <c r="S72" i="21"/>
  <c r="B73" i="21"/>
  <c r="F73" i="21"/>
  <c r="J73" i="21"/>
  <c r="N73" i="21"/>
  <c r="R73" i="21"/>
  <c r="V73" i="21"/>
  <c r="E74" i="21"/>
  <c r="I74" i="21"/>
  <c r="M74" i="21"/>
  <c r="Q74" i="21"/>
  <c r="U74" i="21"/>
  <c r="D75" i="21"/>
  <c r="H75" i="21"/>
  <c r="L75" i="21"/>
  <c r="P75" i="21"/>
  <c r="T75" i="21"/>
  <c r="C76" i="21"/>
  <c r="G76" i="21"/>
  <c r="K76" i="21"/>
  <c r="O76" i="21"/>
  <c r="S76" i="21"/>
  <c r="B77" i="21"/>
  <c r="F77" i="21"/>
  <c r="J77" i="21"/>
  <c r="N77" i="21"/>
  <c r="R77" i="21"/>
  <c r="V77" i="21"/>
  <c r="E78" i="21"/>
  <c r="I78" i="21"/>
  <c r="M78" i="21"/>
  <c r="Q78" i="21"/>
  <c r="U78" i="21"/>
  <c r="D79" i="21"/>
  <c r="H79" i="21"/>
  <c r="L79" i="21"/>
  <c r="P79" i="21"/>
  <c r="T79" i="21"/>
  <c r="C80" i="21"/>
  <c r="G80" i="21"/>
  <c r="K80" i="21"/>
  <c r="O80" i="21"/>
  <c r="S80" i="21"/>
  <c r="B81" i="21"/>
  <c r="F81" i="21"/>
  <c r="J81" i="21"/>
  <c r="N81" i="21"/>
  <c r="R81" i="21"/>
  <c r="V81" i="21"/>
  <c r="E82" i="21"/>
  <c r="I82" i="21"/>
  <c r="M82" i="21"/>
  <c r="Q82" i="21"/>
  <c r="U82" i="21"/>
  <c r="D83" i="21"/>
  <c r="H83" i="21"/>
  <c r="L83" i="21"/>
  <c r="P83" i="21"/>
  <c r="T83" i="21"/>
  <c r="C84" i="21"/>
  <c r="G84" i="21"/>
  <c r="K84" i="21"/>
  <c r="O84" i="21"/>
  <c r="S84" i="21"/>
  <c r="B85" i="21"/>
  <c r="F85" i="21"/>
  <c r="J85" i="21"/>
  <c r="N85" i="21"/>
  <c r="R85" i="21"/>
  <c r="V85" i="21"/>
  <c r="E86" i="21"/>
  <c r="I86" i="21"/>
  <c r="M86" i="21"/>
  <c r="Q86" i="21"/>
  <c r="U86" i="21"/>
  <c r="D87" i="21"/>
  <c r="H87" i="21"/>
  <c r="L87" i="21"/>
  <c r="P87" i="21"/>
  <c r="T87" i="21"/>
  <c r="C88" i="21"/>
  <c r="G88" i="21"/>
  <c r="K88" i="21"/>
  <c r="O88" i="21"/>
  <c r="S88" i="21"/>
  <c r="B89" i="21"/>
  <c r="F89" i="21"/>
  <c r="J89" i="21"/>
  <c r="N89" i="21"/>
  <c r="R89" i="21"/>
  <c r="V89" i="21"/>
  <c r="E90" i="21"/>
  <c r="I90" i="21"/>
  <c r="M90" i="21"/>
  <c r="Q90" i="21"/>
  <c r="U90" i="21"/>
  <c r="D91" i="21"/>
  <c r="H91" i="21"/>
  <c r="L91" i="21"/>
  <c r="I5" i="21"/>
  <c r="T6" i="21"/>
  <c r="J8" i="21"/>
  <c r="U9" i="21"/>
  <c r="K11" i="21"/>
  <c r="V12" i="21"/>
  <c r="L14" i="21"/>
  <c r="B16" i="21"/>
  <c r="M17" i="21"/>
  <c r="C19" i="21"/>
  <c r="N20" i="21"/>
  <c r="D22" i="21"/>
  <c r="O23" i="21"/>
  <c r="D25" i="21"/>
  <c r="D26" i="21"/>
  <c r="D27" i="21"/>
  <c r="C28" i="21"/>
  <c r="S28" i="21"/>
  <c r="N29" i="21"/>
  <c r="I30" i="21"/>
  <c r="D31" i="21"/>
  <c r="T31" i="21"/>
  <c r="O32" i="21"/>
  <c r="J33" i="21"/>
  <c r="E34" i="21"/>
  <c r="U34" i="21"/>
  <c r="P35" i="21"/>
  <c r="K36" i="21"/>
  <c r="F37" i="21"/>
  <c r="V37" i="21"/>
  <c r="Q38" i="21"/>
  <c r="L39" i="21"/>
  <c r="G40" i="21"/>
  <c r="B41" i="21"/>
  <c r="R41" i="21"/>
  <c r="M42" i="21"/>
  <c r="D43" i="21"/>
  <c r="M43" i="21"/>
  <c r="U43" i="21"/>
  <c r="H44" i="21"/>
  <c r="P44" i="21"/>
  <c r="C45" i="21"/>
  <c r="K45" i="21"/>
  <c r="S45" i="21"/>
  <c r="F46" i="21"/>
  <c r="N46" i="21"/>
  <c r="V46" i="21"/>
  <c r="I47" i="21"/>
  <c r="Q47" i="21"/>
  <c r="D48" i="21"/>
  <c r="L48" i="21"/>
  <c r="T48" i="21"/>
  <c r="G49" i="21"/>
  <c r="O49" i="21"/>
  <c r="B50" i="21"/>
  <c r="J50" i="21"/>
  <c r="R50" i="21"/>
  <c r="E51" i="21"/>
  <c r="M51" i="21"/>
  <c r="U51" i="21"/>
  <c r="H52" i="21"/>
  <c r="P52" i="21"/>
  <c r="C53" i="21"/>
  <c r="K53" i="21"/>
  <c r="S53" i="21"/>
  <c r="F54" i="21"/>
  <c r="N54" i="21"/>
  <c r="V54" i="21"/>
  <c r="I55" i="21"/>
  <c r="Q55" i="21"/>
  <c r="D56" i="21"/>
  <c r="L56" i="21"/>
  <c r="T56" i="21"/>
  <c r="G57" i="21"/>
  <c r="O57" i="21"/>
  <c r="B58" i="21"/>
  <c r="J58" i="21"/>
  <c r="R58" i="21"/>
  <c r="E59" i="21"/>
  <c r="M59" i="21"/>
  <c r="U59" i="21"/>
  <c r="H60" i="21"/>
  <c r="P60" i="21"/>
  <c r="C61" i="21"/>
  <c r="K61" i="21"/>
  <c r="S61" i="21"/>
  <c r="F62" i="21"/>
  <c r="N62" i="21"/>
  <c r="V62" i="21"/>
  <c r="I63" i="21"/>
  <c r="Q63" i="21"/>
  <c r="D64" i="21"/>
  <c r="L64" i="21"/>
  <c r="T64" i="21"/>
  <c r="G65" i="21"/>
  <c r="O65" i="21"/>
  <c r="B66" i="21"/>
  <c r="J66" i="21"/>
  <c r="R66" i="21"/>
  <c r="E67" i="21"/>
  <c r="M67" i="21"/>
  <c r="U67" i="21"/>
  <c r="H68" i="21"/>
  <c r="P68" i="21"/>
  <c r="C69" i="21"/>
  <c r="K69" i="21"/>
  <c r="S69" i="21"/>
  <c r="F70" i="21"/>
  <c r="N70" i="21"/>
  <c r="V70" i="21"/>
  <c r="I71" i="21"/>
  <c r="Q71" i="21"/>
  <c r="D72" i="21"/>
  <c r="L72" i="21"/>
  <c r="T72" i="21"/>
  <c r="G73" i="21"/>
  <c r="O73" i="21"/>
  <c r="B74" i="21"/>
  <c r="J74" i="21"/>
  <c r="R74" i="21"/>
  <c r="E75" i="21"/>
  <c r="M75" i="21"/>
  <c r="U75" i="21"/>
  <c r="H76" i="21"/>
  <c r="P76" i="21"/>
  <c r="C77" i="21"/>
  <c r="K77" i="21"/>
  <c r="S77" i="21"/>
  <c r="F78" i="21"/>
  <c r="N78" i="21"/>
  <c r="V78" i="21"/>
  <c r="I79" i="21"/>
  <c r="Q79" i="21"/>
  <c r="D80" i="21"/>
  <c r="L80" i="21"/>
  <c r="T80" i="21"/>
  <c r="G81" i="21"/>
  <c r="O81" i="21"/>
  <c r="B82" i="21"/>
  <c r="J82" i="21"/>
  <c r="R82" i="21"/>
  <c r="E83" i="21"/>
  <c r="M83" i="21"/>
  <c r="U83" i="21"/>
  <c r="H84" i="21"/>
  <c r="P84" i="21"/>
  <c r="C85" i="21"/>
  <c r="K85" i="21"/>
  <c r="S85" i="21"/>
  <c r="F86" i="21"/>
  <c r="N86" i="21"/>
  <c r="V86" i="21"/>
  <c r="I87" i="21"/>
  <c r="Q87" i="21"/>
  <c r="D88" i="21"/>
  <c r="L88" i="21"/>
  <c r="T88" i="21"/>
  <c r="G89" i="21"/>
  <c r="O89" i="21"/>
  <c r="B90" i="21"/>
  <c r="J90" i="21"/>
  <c r="R90" i="21"/>
  <c r="E91" i="21"/>
  <c r="M91" i="21"/>
  <c r="R91" i="21"/>
  <c r="B92" i="21"/>
  <c r="F92" i="21"/>
  <c r="J92" i="21"/>
  <c r="N92" i="21"/>
  <c r="R92" i="21"/>
  <c r="V92" i="21"/>
  <c r="E93" i="21"/>
  <c r="I93" i="21"/>
  <c r="M93" i="21"/>
  <c r="Q93" i="21"/>
  <c r="U93" i="21"/>
  <c r="D94" i="21"/>
  <c r="H94" i="21"/>
  <c r="L94" i="21"/>
  <c r="P94" i="21"/>
  <c r="T94" i="21"/>
  <c r="C95" i="21"/>
  <c r="G95" i="21"/>
  <c r="K95" i="21"/>
  <c r="O95" i="21"/>
  <c r="S95" i="21"/>
  <c r="B96" i="21"/>
  <c r="F96" i="21"/>
  <c r="J96" i="21"/>
  <c r="N96" i="21"/>
  <c r="R96" i="21"/>
  <c r="V96" i="21"/>
  <c r="E97" i="21"/>
  <c r="I97" i="21"/>
  <c r="M97" i="21"/>
  <c r="Q97" i="21"/>
  <c r="U97" i="21"/>
  <c r="D98" i="21"/>
  <c r="H98" i="21"/>
  <c r="L98" i="21"/>
  <c r="P98" i="21"/>
  <c r="T98" i="21"/>
  <c r="C99" i="21"/>
  <c r="G99" i="21"/>
  <c r="K99" i="21"/>
  <c r="O99" i="21"/>
  <c r="S99" i="21"/>
  <c r="B100" i="21"/>
  <c r="F100" i="21"/>
  <c r="J100" i="21"/>
  <c r="N100" i="21"/>
  <c r="R100" i="21"/>
  <c r="V100" i="21"/>
  <c r="E101" i="21"/>
  <c r="I101" i="21"/>
  <c r="M101" i="21"/>
  <c r="Q101" i="21"/>
  <c r="U101" i="21"/>
  <c r="D102" i="21"/>
  <c r="H102" i="21"/>
  <c r="L102" i="21"/>
  <c r="P102" i="21"/>
  <c r="T102" i="21"/>
  <c r="C103" i="21"/>
  <c r="G103" i="21"/>
  <c r="K103" i="21"/>
  <c r="O103" i="21"/>
  <c r="S103" i="21"/>
  <c r="B104" i="21"/>
  <c r="F104" i="21"/>
  <c r="J104" i="21"/>
  <c r="N104" i="21"/>
  <c r="R104" i="21"/>
  <c r="V104" i="21"/>
  <c r="E105" i="21"/>
  <c r="I105" i="21"/>
  <c r="M105" i="21"/>
  <c r="Q105" i="21"/>
  <c r="U105" i="21"/>
  <c r="D106" i="21"/>
  <c r="H106" i="21"/>
  <c r="L106" i="21"/>
  <c r="P106" i="21"/>
  <c r="T106" i="21"/>
  <c r="C107" i="21"/>
  <c r="G107" i="21"/>
  <c r="K107" i="21"/>
  <c r="O107" i="21"/>
  <c r="S107" i="21"/>
  <c r="B108" i="21"/>
  <c r="F108" i="21"/>
  <c r="J108" i="21"/>
  <c r="N108" i="21"/>
  <c r="R108" i="21"/>
  <c r="V108" i="21"/>
  <c r="E109" i="21"/>
  <c r="I109" i="21"/>
  <c r="M109" i="21"/>
  <c r="Q109" i="21"/>
  <c r="U109" i="21"/>
  <c r="D110" i="21"/>
  <c r="H110" i="21"/>
  <c r="L110" i="21"/>
  <c r="P110" i="21"/>
  <c r="T110" i="21"/>
  <c r="C111" i="21"/>
  <c r="G111" i="21"/>
  <c r="K111" i="21"/>
  <c r="O111" i="21"/>
  <c r="S111" i="21"/>
  <c r="B112" i="21"/>
  <c r="F112" i="21"/>
  <c r="J112" i="21"/>
  <c r="N112" i="21"/>
  <c r="R112" i="21"/>
  <c r="V112" i="21"/>
  <c r="E113" i="21"/>
  <c r="I113" i="21"/>
  <c r="M113" i="21"/>
  <c r="Q113" i="21"/>
  <c r="U113" i="21"/>
  <c r="D114" i="21"/>
  <c r="H114" i="21"/>
  <c r="L114" i="21"/>
  <c r="P114" i="21"/>
  <c r="T114" i="21"/>
  <c r="C115" i="21"/>
  <c r="G115" i="21"/>
  <c r="K115" i="21"/>
  <c r="O115" i="21"/>
  <c r="S115" i="21"/>
  <c r="B116" i="21"/>
  <c r="F116" i="21"/>
  <c r="J116" i="21"/>
  <c r="N116" i="21"/>
  <c r="R116" i="21"/>
  <c r="V116" i="21"/>
  <c r="E117" i="21"/>
  <c r="I117" i="21"/>
  <c r="M117" i="21"/>
  <c r="Q117" i="21"/>
  <c r="U117" i="21"/>
  <c r="D118" i="21"/>
  <c r="H118" i="21"/>
  <c r="L118" i="21"/>
  <c r="P118" i="21"/>
  <c r="T118" i="21"/>
  <c r="C119" i="21"/>
  <c r="G119" i="21"/>
  <c r="K119" i="21"/>
  <c r="O119" i="21"/>
  <c r="S119" i="21"/>
  <c r="B120" i="21"/>
  <c r="F120" i="21"/>
  <c r="J120" i="21"/>
  <c r="N120" i="21"/>
  <c r="R120" i="21"/>
  <c r="V120" i="21"/>
  <c r="E121" i="21"/>
  <c r="I121" i="21"/>
  <c r="M121" i="21"/>
  <c r="Q121" i="21"/>
  <c r="U121" i="21"/>
  <c r="D122" i="21"/>
  <c r="H122" i="21"/>
  <c r="L122" i="21"/>
  <c r="P122" i="21"/>
  <c r="J5" i="21"/>
  <c r="U6" i="21"/>
  <c r="K8" i="21"/>
  <c r="V9" i="21"/>
  <c r="L11" i="21"/>
  <c r="B13" i="21"/>
  <c r="M14" i="21"/>
  <c r="C16" i="21"/>
  <c r="N17" i="21"/>
  <c r="D19" i="21"/>
  <c r="O20" i="21"/>
  <c r="E22" i="21"/>
  <c r="P23" i="21"/>
  <c r="E25" i="21"/>
  <c r="E26" i="21"/>
  <c r="F27" i="21"/>
  <c r="D28" i="21"/>
  <c r="T28" i="21"/>
  <c r="O29" i="21"/>
  <c r="J30" i="21"/>
  <c r="E31" i="21"/>
  <c r="U31" i="21"/>
  <c r="P32" i="21"/>
  <c r="K33" i="21"/>
  <c r="F34" i="21"/>
  <c r="V34" i="21"/>
  <c r="Q35" i="21"/>
  <c r="L36" i="21"/>
  <c r="G37" i="21"/>
  <c r="B38" i="21"/>
  <c r="R38" i="21"/>
  <c r="M39" i="21"/>
  <c r="H40" i="21"/>
  <c r="C41" i="21"/>
  <c r="S41" i="21"/>
  <c r="N42" i="21"/>
  <c r="E43" i="21"/>
  <c r="N43" i="21"/>
  <c r="V43" i="21"/>
  <c r="I44" i="21"/>
  <c r="Q44" i="21"/>
  <c r="D45" i="21"/>
  <c r="L45" i="21"/>
  <c r="T45" i="21"/>
  <c r="G46" i="21"/>
  <c r="O46" i="21"/>
  <c r="B47" i="21"/>
  <c r="J47" i="21"/>
  <c r="R47" i="21"/>
  <c r="E48" i="21"/>
  <c r="M48" i="21"/>
  <c r="U48" i="21"/>
  <c r="H49" i="21"/>
  <c r="P49" i="21"/>
  <c r="C50" i="21"/>
  <c r="K50" i="21"/>
  <c r="S50" i="21"/>
  <c r="F51" i="21"/>
  <c r="N51" i="21"/>
  <c r="V51" i="21"/>
  <c r="I52" i="21"/>
  <c r="Q52" i="21"/>
  <c r="D53" i="21"/>
  <c r="L53" i="21"/>
  <c r="T53" i="21"/>
  <c r="G54" i="21"/>
  <c r="O54" i="21"/>
  <c r="B55" i="21"/>
  <c r="J55" i="21"/>
  <c r="R55" i="21"/>
  <c r="E56" i="21"/>
  <c r="M56" i="21"/>
  <c r="U56" i="21"/>
  <c r="H57" i="21"/>
  <c r="P57" i="21"/>
  <c r="C58" i="21"/>
  <c r="K58" i="21"/>
  <c r="S58" i="21"/>
  <c r="F59" i="21"/>
  <c r="N59" i="21"/>
  <c r="V59" i="21"/>
  <c r="I60" i="21"/>
  <c r="Q60" i="21"/>
  <c r="D61" i="21"/>
  <c r="L61" i="21"/>
  <c r="T61" i="21"/>
  <c r="G62" i="21"/>
  <c r="O62" i="21"/>
  <c r="B63" i="21"/>
  <c r="J63" i="21"/>
  <c r="R63" i="21"/>
  <c r="E64" i="21"/>
  <c r="M64" i="21"/>
  <c r="U64" i="21"/>
  <c r="H65" i="21"/>
  <c r="P65" i="21"/>
  <c r="C66" i="21"/>
  <c r="K66" i="21"/>
  <c r="S66" i="21"/>
  <c r="F67" i="21"/>
  <c r="N67" i="21"/>
  <c r="V67" i="21"/>
  <c r="I68" i="21"/>
  <c r="Q68" i="21"/>
  <c r="D69" i="21"/>
  <c r="L69" i="21"/>
  <c r="T69" i="21"/>
  <c r="G70" i="21"/>
  <c r="O70" i="21"/>
  <c r="B71" i="21"/>
  <c r="J71" i="21"/>
  <c r="R71" i="21"/>
  <c r="E72" i="21"/>
  <c r="M72" i="21"/>
  <c r="U72" i="21"/>
  <c r="H73" i="21"/>
  <c r="P73" i="21"/>
  <c r="C74" i="21"/>
  <c r="K74" i="21"/>
  <c r="S74" i="21"/>
  <c r="F75" i="21"/>
  <c r="N75" i="21"/>
  <c r="V75" i="21"/>
  <c r="I76" i="21"/>
  <c r="Q76" i="21"/>
  <c r="D77" i="21"/>
  <c r="L77" i="21"/>
  <c r="T77" i="21"/>
  <c r="G78" i="21"/>
  <c r="O78" i="21"/>
  <c r="B79" i="21"/>
  <c r="J79" i="21"/>
  <c r="R79" i="21"/>
  <c r="E80" i="21"/>
  <c r="M80" i="21"/>
  <c r="U80" i="21"/>
  <c r="H81" i="21"/>
  <c r="P81" i="21"/>
  <c r="C82" i="21"/>
  <c r="K82" i="21"/>
  <c r="S82" i="21"/>
  <c r="F83" i="21"/>
  <c r="N83" i="21"/>
  <c r="V83" i="21"/>
  <c r="I84" i="21"/>
  <c r="Q84" i="21"/>
  <c r="D85" i="21"/>
  <c r="L85" i="21"/>
  <c r="T85" i="21"/>
  <c r="G86" i="21"/>
  <c r="O86" i="21"/>
  <c r="B87" i="21"/>
  <c r="J87" i="21"/>
  <c r="R87" i="21"/>
  <c r="E88" i="21"/>
  <c r="M88" i="21"/>
  <c r="U88" i="21"/>
  <c r="H89" i="21"/>
  <c r="P89" i="21"/>
  <c r="C90" i="21"/>
  <c r="K90" i="21"/>
  <c r="S90" i="21"/>
  <c r="F91" i="21"/>
  <c r="N91" i="21"/>
  <c r="T91" i="21"/>
  <c r="C92" i="21"/>
  <c r="G92" i="21"/>
  <c r="K92" i="21"/>
  <c r="O92" i="21"/>
  <c r="S92" i="21"/>
  <c r="B93" i="21"/>
  <c r="F93" i="21"/>
  <c r="J93" i="21"/>
  <c r="N93" i="21"/>
  <c r="R93" i="21"/>
  <c r="V93" i="21"/>
  <c r="E94" i="21"/>
  <c r="I94" i="21"/>
  <c r="M94" i="21"/>
  <c r="Q94" i="21"/>
  <c r="U94" i="21"/>
  <c r="D95" i="21"/>
  <c r="H95" i="21"/>
  <c r="L95" i="21"/>
  <c r="P95" i="21"/>
  <c r="T95" i="21"/>
  <c r="C96" i="21"/>
  <c r="G96" i="21"/>
  <c r="K96" i="21"/>
  <c r="O96" i="21"/>
  <c r="S96" i="21"/>
  <c r="B97" i="21"/>
  <c r="F97" i="21"/>
  <c r="J97" i="21"/>
  <c r="N97" i="21"/>
  <c r="R97" i="21"/>
  <c r="V97" i="21"/>
  <c r="E98" i="21"/>
  <c r="I98" i="21"/>
  <c r="M98" i="21"/>
  <c r="Q98" i="21"/>
  <c r="U98" i="21"/>
  <c r="D99" i="21"/>
  <c r="H99" i="21"/>
  <c r="L99" i="21"/>
  <c r="P99" i="21"/>
  <c r="T99" i="21"/>
  <c r="C100" i="21"/>
  <c r="G100" i="21"/>
  <c r="K100" i="21"/>
  <c r="O100" i="21"/>
  <c r="S100" i="21"/>
  <c r="B101" i="21"/>
  <c r="F101" i="21"/>
  <c r="J101" i="21"/>
  <c r="N101" i="21"/>
  <c r="R101" i="21"/>
  <c r="V101" i="21"/>
  <c r="E102" i="21"/>
  <c r="I102" i="21"/>
  <c r="M102" i="21"/>
  <c r="Q102" i="21"/>
  <c r="U102" i="21"/>
  <c r="D103" i="21"/>
  <c r="H103" i="21"/>
  <c r="L103" i="21"/>
  <c r="P103" i="21"/>
  <c r="T103" i="21"/>
  <c r="C104" i="21"/>
  <c r="G104" i="21"/>
  <c r="K104" i="21"/>
  <c r="O104" i="21"/>
  <c r="S104" i="21"/>
  <c r="B105" i="21"/>
  <c r="F105" i="21"/>
  <c r="J105" i="21"/>
  <c r="N105" i="21"/>
  <c r="R105" i="21"/>
  <c r="V105" i="21"/>
  <c r="E106" i="21"/>
  <c r="I106" i="21"/>
  <c r="M106" i="21"/>
  <c r="Q106" i="21"/>
  <c r="U106" i="21"/>
  <c r="D107" i="21"/>
  <c r="H107" i="21"/>
  <c r="L107" i="21"/>
  <c r="P107" i="21"/>
  <c r="T107" i="21"/>
  <c r="C108" i="21"/>
  <c r="G108" i="21"/>
  <c r="K108" i="21"/>
  <c r="O108" i="21"/>
  <c r="S108" i="21"/>
  <c r="B109" i="21"/>
  <c r="F109" i="21"/>
  <c r="J109" i="21"/>
  <c r="N109" i="21"/>
  <c r="R109" i="21"/>
  <c r="V109" i="21"/>
  <c r="E110" i="21"/>
  <c r="I110" i="21"/>
  <c r="M110" i="21"/>
  <c r="Q110" i="21"/>
  <c r="U110" i="21"/>
  <c r="D111" i="21"/>
  <c r="H111" i="21"/>
  <c r="L111" i="21"/>
  <c r="P111" i="21"/>
  <c r="T111" i="21"/>
  <c r="C112" i="21"/>
  <c r="G112" i="21"/>
  <c r="K112" i="21"/>
  <c r="O112" i="21"/>
  <c r="S112" i="21"/>
  <c r="B113" i="21"/>
  <c r="F113" i="21"/>
  <c r="J113" i="21"/>
  <c r="N113" i="21"/>
  <c r="R113" i="21"/>
  <c r="V113" i="21"/>
  <c r="E114" i="21"/>
  <c r="I114" i="21"/>
  <c r="M114" i="21"/>
  <c r="Q114" i="21"/>
  <c r="U114" i="21"/>
  <c r="D115" i="21"/>
  <c r="H115" i="21"/>
  <c r="L115" i="21"/>
  <c r="P115" i="21"/>
  <c r="T115" i="21"/>
  <c r="C116" i="21"/>
  <c r="G116" i="21"/>
  <c r="K116" i="21"/>
  <c r="O116" i="21"/>
  <c r="S116" i="21"/>
  <c r="B117" i="21"/>
  <c r="F117" i="21"/>
  <c r="J117" i="21"/>
  <c r="N117" i="21"/>
  <c r="R117" i="21"/>
  <c r="V117" i="21"/>
  <c r="E118" i="21"/>
  <c r="I118" i="21"/>
  <c r="M118" i="21"/>
  <c r="Q118" i="21"/>
  <c r="U118" i="21"/>
  <c r="D119" i="21"/>
  <c r="H119" i="21"/>
  <c r="L119" i="21"/>
  <c r="P119" i="21"/>
  <c r="T119" i="21"/>
  <c r="C120" i="21"/>
  <c r="G120" i="21"/>
  <c r="K120" i="21"/>
  <c r="O120" i="21"/>
  <c r="S120" i="21"/>
  <c r="B121" i="21"/>
  <c r="F121" i="21"/>
  <c r="J121" i="21"/>
  <c r="N121" i="21"/>
  <c r="R121" i="21"/>
  <c r="V121" i="21"/>
  <c r="E122" i="21"/>
  <c r="I122" i="21"/>
  <c r="M122" i="21"/>
  <c r="Q122" i="21"/>
  <c r="U122" i="21"/>
  <c r="D123" i="21"/>
  <c r="H123" i="21"/>
  <c r="L123" i="21"/>
  <c r="P123" i="21"/>
  <c r="T123" i="21"/>
  <c r="C124" i="21"/>
  <c r="G124" i="21"/>
  <c r="D6" i="21"/>
  <c r="E9" i="21"/>
  <c r="F12" i="21"/>
  <c r="G15" i="21"/>
  <c r="H18" i="21"/>
  <c r="I21" i="21"/>
  <c r="J24" i="21"/>
  <c r="O26" i="21"/>
  <c r="K28" i="21"/>
  <c r="V29" i="21"/>
  <c r="L31" i="21"/>
  <c r="B33" i="21"/>
  <c r="M34" i="21"/>
  <c r="C36" i="21"/>
  <c r="N37" i="21"/>
  <c r="D39" i="21"/>
  <c r="O40" i="21"/>
  <c r="E42" i="21"/>
  <c r="I43" i="21"/>
  <c r="D44" i="21"/>
  <c r="T44" i="21"/>
  <c r="O45" i="21"/>
  <c r="J46" i="21"/>
  <c r="E47" i="21"/>
  <c r="U47" i="21"/>
  <c r="P48" i="21"/>
  <c r="K49" i="21"/>
  <c r="F50" i="21"/>
  <c r="V50" i="21"/>
  <c r="Q51" i="21"/>
  <c r="L52" i="21"/>
  <c r="G53" i="21"/>
  <c r="B54" i="21"/>
  <c r="R54" i="21"/>
  <c r="M55" i="21"/>
  <c r="H56" i="21"/>
  <c r="C57" i="21"/>
  <c r="S57" i="21"/>
  <c r="N58" i="21"/>
  <c r="I59" i="21"/>
  <c r="D60" i="21"/>
  <c r="T60" i="21"/>
  <c r="O61" i="21"/>
  <c r="J62" i="21"/>
  <c r="E63" i="21"/>
  <c r="U63" i="21"/>
  <c r="P64" i="21"/>
  <c r="K65" i="21"/>
  <c r="F66" i="21"/>
  <c r="V66" i="21"/>
  <c r="Q67" i="21"/>
  <c r="L68" i="21"/>
  <c r="G69" i="21"/>
  <c r="B70" i="21"/>
  <c r="R70" i="21"/>
  <c r="M71" i="21"/>
  <c r="H72" i="21"/>
  <c r="C73" i="21"/>
  <c r="S73" i="21"/>
  <c r="N74" i="21"/>
  <c r="I75" i="21"/>
  <c r="D76" i="21"/>
  <c r="T76" i="21"/>
  <c r="O77" i="21"/>
  <c r="J78" i="21"/>
  <c r="E79" i="21"/>
  <c r="U79" i="21"/>
  <c r="P80" i="21"/>
  <c r="K81" i="21"/>
  <c r="F82" i="21"/>
  <c r="V82" i="21"/>
  <c r="Q83" i="21"/>
  <c r="L84" i="21"/>
  <c r="G85" i="21"/>
  <c r="B86" i="21"/>
  <c r="R86" i="21"/>
  <c r="M87" i="21"/>
  <c r="H88" i="21"/>
  <c r="C89" i="21"/>
  <c r="S89" i="21"/>
  <c r="N90" i="21"/>
  <c r="I91" i="21"/>
  <c r="U91" i="21"/>
  <c r="H92" i="21"/>
  <c r="P92" i="21"/>
  <c r="C93" i="21"/>
  <c r="K93" i="21"/>
  <c r="S93" i="21"/>
  <c r="F94" i="21"/>
  <c r="N94" i="21"/>
  <c r="V94" i="21"/>
  <c r="I95" i="21"/>
  <c r="Q95" i="21"/>
  <c r="D96" i="21"/>
  <c r="L96" i="21"/>
  <c r="T96" i="21"/>
  <c r="G97" i="21"/>
  <c r="O97" i="21"/>
  <c r="B98" i="21"/>
  <c r="J98" i="21"/>
  <c r="R98" i="21"/>
  <c r="E99" i="21"/>
  <c r="M99" i="21"/>
  <c r="U99" i="21"/>
  <c r="H100" i="21"/>
  <c r="P100" i="21"/>
  <c r="C101" i="21"/>
  <c r="K101" i="21"/>
  <c r="S101" i="21"/>
  <c r="F102" i="21"/>
  <c r="N102" i="21"/>
  <c r="V102" i="21"/>
  <c r="I103" i="21"/>
  <c r="Q103" i="21"/>
  <c r="D104" i="21"/>
  <c r="L104" i="21"/>
  <c r="T104" i="21"/>
  <c r="G105" i="21"/>
  <c r="O105" i="21"/>
  <c r="B106" i="21"/>
  <c r="J106" i="21"/>
  <c r="R106" i="21"/>
  <c r="E107" i="21"/>
  <c r="M107" i="21"/>
  <c r="U107" i="21"/>
  <c r="H108" i="21"/>
  <c r="P108" i="21"/>
  <c r="C109" i="21"/>
  <c r="K109" i="21"/>
  <c r="S109" i="21"/>
  <c r="F110" i="21"/>
  <c r="N110" i="21"/>
  <c r="V110" i="21"/>
  <c r="I111" i="21"/>
  <c r="Q111" i="21"/>
  <c r="D112" i="21"/>
  <c r="L112" i="21"/>
  <c r="T112" i="21"/>
  <c r="G113" i="21"/>
  <c r="O113" i="21"/>
  <c r="B114" i="21"/>
  <c r="J114" i="21"/>
  <c r="R114" i="21"/>
  <c r="E115" i="21"/>
  <c r="M115" i="21"/>
  <c r="U115" i="21"/>
  <c r="H116" i="21"/>
  <c r="P116" i="21"/>
  <c r="C117" i="21"/>
  <c r="K117" i="21"/>
  <c r="S117" i="21"/>
  <c r="F118" i="21"/>
  <c r="N118" i="21"/>
  <c r="V118" i="21"/>
  <c r="I119" i="21"/>
  <c r="Q119" i="21"/>
  <c r="D120" i="21"/>
  <c r="L120" i="21"/>
  <c r="T120" i="21"/>
  <c r="G121" i="21"/>
  <c r="O121" i="21"/>
  <c r="B122" i="21"/>
  <c r="J122" i="21"/>
  <c r="R122" i="21"/>
  <c r="B123" i="21"/>
  <c r="G123" i="21"/>
  <c r="M123" i="21"/>
  <c r="R123" i="21"/>
  <c r="B124" i="21"/>
  <c r="H124" i="21"/>
  <c r="L124" i="21"/>
  <c r="P124" i="21"/>
  <c r="T124" i="21"/>
  <c r="C125" i="21"/>
  <c r="G125" i="21"/>
  <c r="K125" i="21"/>
  <c r="O125" i="21"/>
  <c r="S125" i="21"/>
  <c r="B126" i="21"/>
  <c r="F126" i="21"/>
  <c r="J126" i="21"/>
  <c r="N126" i="21"/>
  <c r="R126" i="21"/>
  <c r="V126" i="21"/>
  <c r="E127" i="21"/>
  <c r="I127" i="21"/>
  <c r="M127" i="21"/>
  <c r="Q127" i="21"/>
  <c r="U127" i="21"/>
  <c r="D128" i="21"/>
  <c r="H128" i="21"/>
  <c r="L128" i="21"/>
  <c r="P128" i="21"/>
  <c r="T128" i="21"/>
  <c r="C129" i="21"/>
  <c r="G129" i="21"/>
  <c r="K129" i="21"/>
  <c r="O129" i="21"/>
  <c r="S129" i="21"/>
  <c r="B130" i="21"/>
  <c r="F130" i="21"/>
  <c r="J130" i="21"/>
  <c r="N130" i="21"/>
  <c r="R130" i="21"/>
  <c r="V130" i="21"/>
  <c r="E131" i="21"/>
  <c r="I131" i="21"/>
  <c r="M131" i="21"/>
  <c r="Q131" i="21"/>
  <c r="U131" i="21"/>
  <c r="D132" i="21"/>
  <c r="H132" i="21"/>
  <c r="L132" i="21"/>
  <c r="P132" i="21"/>
  <c r="T132" i="21"/>
  <c r="C133" i="21"/>
  <c r="G133" i="21"/>
  <c r="K133" i="21"/>
  <c r="O133" i="21"/>
  <c r="S133" i="21"/>
  <c r="B134" i="21"/>
  <c r="F134" i="21"/>
  <c r="J134" i="21"/>
  <c r="N134" i="21"/>
  <c r="R134" i="21"/>
  <c r="V134" i="21"/>
  <c r="E135" i="21"/>
  <c r="I135" i="21"/>
  <c r="M135" i="21"/>
  <c r="Q135" i="21"/>
  <c r="U135" i="21"/>
  <c r="D136" i="21"/>
  <c r="H136" i="21"/>
  <c r="L136" i="21"/>
  <c r="P136" i="21"/>
  <c r="T136" i="21"/>
  <c r="C137" i="21"/>
  <c r="G137" i="21"/>
  <c r="K137" i="21"/>
  <c r="O137" i="21"/>
  <c r="S137" i="21"/>
  <c r="B138" i="21"/>
  <c r="F138" i="21"/>
  <c r="J138" i="21"/>
  <c r="N138" i="21"/>
  <c r="R138" i="21"/>
  <c r="V138" i="21"/>
  <c r="E139" i="21"/>
  <c r="I139" i="21"/>
  <c r="M139" i="21"/>
  <c r="Q139" i="21"/>
  <c r="U139" i="21"/>
  <c r="D140" i="21"/>
  <c r="H140" i="21"/>
  <c r="L140" i="21"/>
  <c r="P140" i="21"/>
  <c r="T140" i="21"/>
  <c r="C141" i="21"/>
  <c r="G141" i="21"/>
  <c r="K141" i="21"/>
  <c r="O141" i="21"/>
  <c r="S141" i="21"/>
  <c r="B142" i="21"/>
  <c r="F142" i="21"/>
  <c r="J142" i="21"/>
  <c r="N142" i="21"/>
  <c r="R142" i="21"/>
  <c r="V142" i="21"/>
  <c r="E143" i="21"/>
  <c r="I143" i="21"/>
  <c r="M143" i="21"/>
  <c r="Q143" i="21"/>
  <c r="U143" i="21"/>
  <c r="D144" i="21"/>
  <c r="H144" i="21"/>
  <c r="L144" i="21"/>
  <c r="P144" i="21"/>
  <c r="T144" i="21"/>
  <c r="C145" i="21"/>
  <c r="G145" i="21"/>
  <c r="K145" i="21"/>
  <c r="O145" i="21"/>
  <c r="S145" i="21"/>
  <c r="B146" i="21"/>
  <c r="F146" i="21"/>
  <c r="J146" i="21"/>
  <c r="N146" i="21"/>
  <c r="R146" i="21"/>
  <c r="V146" i="21"/>
  <c r="E147" i="21"/>
  <c r="I147" i="21"/>
  <c r="M147" i="21"/>
  <c r="Q147" i="21"/>
  <c r="U147" i="21"/>
  <c r="D148" i="21"/>
  <c r="H148" i="21"/>
  <c r="L148" i="21"/>
  <c r="P148" i="21"/>
  <c r="T148" i="21"/>
  <c r="C149" i="21"/>
  <c r="G149" i="21"/>
  <c r="K149" i="21"/>
  <c r="O149" i="21"/>
  <c r="S149" i="21"/>
  <c r="B150" i="21"/>
  <c r="F150" i="21"/>
  <c r="J150" i="21"/>
  <c r="N150" i="21"/>
  <c r="R150" i="21"/>
  <c r="V150" i="21"/>
  <c r="E151" i="21"/>
  <c r="I151" i="21"/>
  <c r="M151" i="21"/>
  <c r="Q151" i="21"/>
  <c r="U151" i="21"/>
  <c r="D152" i="21"/>
  <c r="H152" i="21"/>
  <c r="L152" i="21"/>
  <c r="P152" i="21"/>
  <c r="T152" i="21"/>
  <c r="C153" i="21"/>
  <c r="G153" i="21"/>
  <c r="K153" i="21"/>
  <c r="O153" i="21"/>
  <c r="S153" i="21"/>
  <c r="B154" i="21"/>
  <c r="F154" i="21"/>
  <c r="J154" i="21"/>
  <c r="N154" i="21"/>
  <c r="R154" i="21"/>
  <c r="V154" i="21"/>
  <c r="E155" i="21"/>
  <c r="I155" i="21"/>
  <c r="M155" i="21"/>
  <c r="Q155" i="21"/>
  <c r="U155" i="21"/>
  <c r="D156" i="21"/>
  <c r="H156" i="21"/>
  <c r="L156" i="21"/>
  <c r="P156" i="21"/>
  <c r="T156" i="21"/>
  <c r="C157" i="21"/>
  <c r="G157" i="21"/>
  <c r="K157" i="21"/>
  <c r="O157" i="21"/>
  <c r="S157" i="21"/>
  <c r="B158" i="21"/>
  <c r="F158" i="21"/>
  <c r="J158" i="21"/>
  <c r="N158" i="21"/>
  <c r="R158" i="21"/>
  <c r="V158" i="21"/>
  <c r="E159" i="21"/>
  <c r="I159" i="21"/>
  <c r="M159" i="21"/>
  <c r="Q159" i="21"/>
  <c r="U159" i="21"/>
  <c r="D160" i="21"/>
  <c r="H160" i="21"/>
  <c r="L160" i="21"/>
  <c r="P160" i="21"/>
  <c r="T160" i="21"/>
  <c r="C161" i="21"/>
  <c r="G161" i="21"/>
  <c r="K161" i="21"/>
  <c r="O161" i="21"/>
  <c r="S161" i="21"/>
  <c r="B162" i="21"/>
  <c r="F162" i="21"/>
  <c r="J162" i="21"/>
  <c r="N162" i="21"/>
  <c r="R162" i="21"/>
  <c r="V162" i="21"/>
  <c r="E163" i="21"/>
  <c r="I163" i="21"/>
  <c r="M163" i="21"/>
  <c r="Q163" i="21"/>
  <c r="U163" i="21"/>
  <c r="D164" i="21"/>
  <c r="H164" i="21"/>
  <c r="L164" i="21"/>
  <c r="P164" i="21"/>
  <c r="T164" i="21"/>
  <c r="C165" i="21"/>
  <c r="G165" i="21"/>
  <c r="K165" i="21"/>
  <c r="O165" i="21"/>
  <c r="S165" i="21"/>
  <c r="B166" i="21"/>
  <c r="F166" i="21"/>
  <c r="J166" i="21"/>
  <c r="N166" i="21"/>
  <c r="R166" i="21"/>
  <c r="V166" i="21"/>
  <c r="E167" i="21"/>
  <c r="I167" i="21"/>
  <c r="M167" i="21"/>
  <c r="Q167" i="21"/>
  <c r="U167" i="21"/>
  <c r="D168" i="21"/>
  <c r="H168" i="21"/>
  <c r="L168" i="21"/>
  <c r="P168" i="21"/>
  <c r="T168" i="21"/>
  <c r="C169" i="21"/>
  <c r="G169" i="21"/>
  <c r="K169" i="21"/>
  <c r="O169" i="21"/>
  <c r="S169" i="21"/>
  <c r="B170" i="21"/>
  <c r="F170" i="21"/>
  <c r="J170" i="21"/>
  <c r="N170" i="21"/>
  <c r="R170" i="21"/>
  <c r="V170" i="21"/>
  <c r="E171" i="21"/>
  <c r="I171" i="21"/>
  <c r="M171" i="21"/>
  <c r="Q171" i="21"/>
  <c r="U171" i="21"/>
  <c r="D172" i="21"/>
  <c r="H172" i="21"/>
  <c r="L172" i="21"/>
  <c r="P172" i="21"/>
  <c r="T172" i="21"/>
  <c r="C173" i="21"/>
  <c r="G173" i="21"/>
  <c r="K173" i="21"/>
  <c r="O173" i="21"/>
  <c r="S173" i="21"/>
  <c r="B174" i="21"/>
  <c r="F174" i="21"/>
  <c r="J174" i="21"/>
  <c r="N174" i="21"/>
  <c r="R174" i="21"/>
  <c r="V174" i="21"/>
  <c r="E175" i="21"/>
  <c r="I175" i="21"/>
  <c r="M175" i="21"/>
  <c r="Q175" i="21"/>
  <c r="U175" i="21"/>
  <c r="D176" i="21"/>
  <c r="H176" i="21"/>
  <c r="L176" i="21"/>
  <c r="P176" i="21"/>
  <c r="T176" i="21"/>
  <c r="C177" i="21"/>
  <c r="G177" i="21"/>
  <c r="K177" i="21"/>
  <c r="O177" i="21"/>
  <c r="S177" i="21"/>
  <c r="B178" i="21"/>
  <c r="F178" i="21"/>
  <c r="J178" i="21"/>
  <c r="N178" i="21"/>
  <c r="R178" i="21"/>
  <c r="V178" i="21"/>
  <c r="E179" i="21"/>
  <c r="I179" i="21"/>
  <c r="M179" i="21"/>
  <c r="Q179" i="21"/>
  <c r="U179" i="21"/>
  <c r="D180" i="21"/>
  <c r="H180" i="21"/>
  <c r="L180" i="21"/>
  <c r="P180" i="21"/>
  <c r="T180" i="21"/>
  <c r="C181" i="21"/>
  <c r="G181" i="21"/>
  <c r="K181" i="21"/>
  <c r="O181" i="21"/>
  <c r="S181" i="21"/>
  <c r="B182" i="21"/>
  <c r="F182" i="21"/>
  <c r="J182" i="21"/>
  <c r="N182" i="21"/>
  <c r="R182" i="21"/>
  <c r="V182" i="21"/>
  <c r="E183" i="21"/>
  <c r="I183" i="21"/>
  <c r="M183" i="21"/>
  <c r="Q183" i="21"/>
  <c r="U183" i="21"/>
  <c r="D184" i="21"/>
  <c r="H184" i="21"/>
  <c r="L184" i="21"/>
  <c r="P184" i="21"/>
  <c r="T184" i="21"/>
  <c r="C185" i="21"/>
  <c r="G185" i="21"/>
  <c r="K185" i="21"/>
  <c r="O185" i="21"/>
  <c r="S185" i="21"/>
  <c r="B186" i="21"/>
  <c r="F186" i="21"/>
  <c r="J186" i="21"/>
  <c r="N186" i="21"/>
  <c r="R186" i="21"/>
  <c r="V186" i="21"/>
  <c r="E187" i="21"/>
  <c r="I187" i="21"/>
  <c r="M187" i="21"/>
  <c r="Q187" i="21"/>
  <c r="U187" i="21"/>
  <c r="D188" i="21"/>
  <c r="H188" i="21"/>
  <c r="L188" i="21"/>
  <c r="P188" i="21"/>
  <c r="T188" i="21"/>
  <c r="C189" i="21"/>
  <c r="G189" i="21"/>
  <c r="K189" i="21"/>
  <c r="O189" i="21"/>
  <c r="S189" i="21"/>
  <c r="B190" i="21"/>
  <c r="F190" i="21"/>
  <c r="J190" i="21"/>
  <c r="N190" i="21"/>
  <c r="R190" i="21"/>
  <c r="V190" i="21"/>
  <c r="E191" i="21"/>
  <c r="I191" i="21"/>
  <c r="M191" i="21"/>
  <c r="Q191" i="21"/>
  <c r="U191" i="21"/>
  <c r="D192" i="21"/>
  <c r="H192" i="21"/>
  <c r="L192" i="21"/>
  <c r="P192" i="21"/>
  <c r="T192" i="21"/>
  <c r="C193" i="21"/>
  <c r="G193" i="21"/>
  <c r="K193" i="21"/>
  <c r="O193" i="21"/>
  <c r="S193" i="21"/>
  <c r="B194" i="21"/>
  <c r="F194" i="21"/>
  <c r="J194" i="21"/>
  <c r="N194" i="21"/>
  <c r="R194" i="21"/>
  <c r="V194" i="21"/>
  <c r="E195" i="21"/>
  <c r="I195" i="21"/>
  <c r="M195" i="21"/>
  <c r="Q195" i="21"/>
  <c r="U195" i="21"/>
  <c r="D196" i="21"/>
  <c r="H196" i="21"/>
  <c r="L196" i="21"/>
  <c r="P196" i="21"/>
  <c r="T196" i="21"/>
  <c r="C197" i="21"/>
  <c r="G197" i="21"/>
  <c r="K197" i="21"/>
  <c r="O197" i="21"/>
  <c r="S197" i="21"/>
  <c r="B198" i="21"/>
  <c r="F198" i="21"/>
  <c r="J198" i="21"/>
  <c r="N198" i="21"/>
  <c r="R198" i="21"/>
  <c r="V198" i="21"/>
  <c r="E199" i="21"/>
  <c r="I199" i="21"/>
  <c r="M199" i="21"/>
  <c r="Q199" i="21"/>
  <c r="U199" i="21"/>
  <c r="D200" i="21"/>
  <c r="H200" i="21"/>
  <c r="L200" i="21"/>
  <c r="P200" i="21"/>
  <c r="T200" i="21"/>
  <c r="C201" i="21"/>
  <c r="G201" i="21"/>
  <c r="K201" i="21"/>
  <c r="O201" i="21"/>
  <c r="S201" i="21"/>
  <c r="B202" i="21"/>
  <c r="F202" i="21"/>
  <c r="J202" i="21"/>
  <c r="N202" i="21"/>
  <c r="R202" i="21"/>
  <c r="V202" i="21"/>
  <c r="E203" i="21"/>
  <c r="I203" i="21"/>
  <c r="M203" i="21"/>
  <c r="Q203" i="21"/>
  <c r="U203" i="21"/>
  <c r="D204" i="21"/>
  <c r="H204" i="21"/>
  <c r="L204" i="21"/>
  <c r="P204" i="21"/>
  <c r="T204" i="21"/>
  <c r="C205" i="21"/>
  <c r="G205" i="21"/>
  <c r="K205" i="21"/>
  <c r="O205" i="21"/>
  <c r="S205" i="21"/>
  <c r="B206" i="21"/>
  <c r="F206" i="21"/>
  <c r="J206" i="21"/>
  <c r="N206" i="21"/>
  <c r="R206" i="21"/>
  <c r="V206" i="21"/>
  <c r="E207" i="21"/>
  <c r="I207" i="21"/>
  <c r="M207" i="21"/>
  <c r="Q207" i="21"/>
  <c r="U207" i="21"/>
  <c r="D208" i="21"/>
  <c r="H208" i="21"/>
  <c r="L208" i="21"/>
  <c r="P208" i="21"/>
  <c r="T208" i="21"/>
  <c r="C209" i="21"/>
  <c r="G209" i="21"/>
  <c r="K209" i="21"/>
  <c r="O209" i="21"/>
  <c r="S209" i="21"/>
  <c r="B210" i="21"/>
  <c r="F210" i="21"/>
  <c r="J210" i="21"/>
  <c r="N210" i="21"/>
  <c r="R210" i="21"/>
  <c r="V210" i="21"/>
  <c r="E211" i="21"/>
  <c r="I211" i="21"/>
  <c r="M211" i="21"/>
  <c r="Q211" i="21"/>
  <c r="U211" i="21"/>
  <c r="D212" i="21"/>
  <c r="H212" i="21"/>
  <c r="L212" i="21"/>
  <c r="P212" i="21"/>
  <c r="T212" i="21"/>
  <c r="C213" i="21"/>
  <c r="G213" i="21"/>
  <c r="K213" i="21"/>
  <c r="O213" i="21"/>
  <c r="S213" i="21"/>
  <c r="B214" i="21"/>
  <c r="F214" i="21"/>
  <c r="J214" i="21"/>
  <c r="N214" i="21"/>
  <c r="R214" i="21"/>
  <c r="V214" i="21"/>
  <c r="E215" i="21"/>
  <c r="I215" i="21"/>
  <c r="M215" i="21"/>
  <c r="Q215" i="21"/>
  <c r="U215" i="21"/>
  <c r="D216" i="21"/>
  <c r="H216" i="21"/>
  <c r="L216" i="21"/>
  <c r="P216" i="21"/>
  <c r="T216" i="21"/>
  <c r="C217" i="21"/>
  <c r="G217" i="21"/>
  <c r="K217" i="21"/>
  <c r="O217" i="21"/>
  <c r="S217" i="21"/>
  <c r="B218" i="21"/>
  <c r="F218" i="21"/>
  <c r="J218" i="21"/>
  <c r="N218" i="21"/>
  <c r="R218" i="21"/>
  <c r="V218" i="21"/>
  <c r="E219" i="21"/>
  <c r="I219" i="21"/>
  <c r="M219" i="21"/>
  <c r="Q219" i="21"/>
  <c r="U219" i="21"/>
  <c r="D220" i="21"/>
  <c r="H220" i="21"/>
  <c r="L220" i="21"/>
  <c r="P220" i="21"/>
  <c r="E6" i="21"/>
  <c r="F9" i="21"/>
  <c r="G12" i="21"/>
  <c r="H15" i="21"/>
  <c r="I18" i="21"/>
  <c r="J21" i="21"/>
  <c r="K24" i="21"/>
  <c r="P26" i="21"/>
  <c r="L28" i="21"/>
  <c r="B30" i="21"/>
  <c r="M31" i="21"/>
  <c r="C33" i="21"/>
  <c r="N34" i="21"/>
  <c r="D36" i="21"/>
  <c r="O37" i="21"/>
  <c r="E39" i="21"/>
  <c r="P40" i="21"/>
  <c r="F42" i="21"/>
  <c r="J43" i="21"/>
  <c r="E44" i="21"/>
  <c r="U44" i="21"/>
  <c r="P45" i="21"/>
  <c r="K46" i="21"/>
  <c r="F47" i="21"/>
  <c r="V47" i="21"/>
  <c r="Q48" i="21"/>
  <c r="L49" i="21"/>
  <c r="G50" i="21"/>
  <c r="B51" i="21"/>
  <c r="R51" i="21"/>
  <c r="M52" i="21"/>
  <c r="H53" i="21"/>
  <c r="C54" i="21"/>
  <c r="S54" i="21"/>
  <c r="N55" i="21"/>
  <c r="I56" i="21"/>
  <c r="D57" i="21"/>
  <c r="T57" i="21"/>
  <c r="O58" i="21"/>
  <c r="J59" i="21"/>
  <c r="E60" i="21"/>
  <c r="U60" i="21"/>
  <c r="P61" i="21"/>
  <c r="K62" i="21"/>
  <c r="F63" i="21"/>
  <c r="V63" i="21"/>
  <c r="Q64" i="21"/>
  <c r="L65" i="21"/>
  <c r="G66" i="21"/>
  <c r="B67" i="21"/>
  <c r="R67" i="21"/>
  <c r="M68" i="21"/>
  <c r="H69" i="21"/>
  <c r="C70" i="21"/>
  <c r="S70" i="21"/>
  <c r="N71" i="21"/>
  <c r="I72" i="21"/>
  <c r="D73" i="21"/>
  <c r="T73" i="21"/>
  <c r="O74" i="21"/>
  <c r="J75" i="21"/>
  <c r="E76" i="21"/>
  <c r="U76" i="21"/>
  <c r="P77" i="21"/>
  <c r="K78" i="21"/>
  <c r="F79" i="21"/>
  <c r="V79" i="21"/>
  <c r="Q80" i="21"/>
  <c r="L81" i="21"/>
  <c r="G82" i="21"/>
  <c r="B83" i="21"/>
  <c r="R83" i="21"/>
  <c r="M84" i="21"/>
  <c r="H85" i="21"/>
  <c r="C86" i="21"/>
  <c r="S86" i="21"/>
  <c r="N87" i="21"/>
  <c r="I88" i="21"/>
  <c r="D89" i="21"/>
  <c r="T89" i="21"/>
  <c r="O90" i="21"/>
  <c r="J91" i="21"/>
  <c r="V91" i="21"/>
  <c r="I92" i="21"/>
  <c r="Q92" i="21"/>
  <c r="D93" i="21"/>
  <c r="L93" i="21"/>
  <c r="T93" i="21"/>
  <c r="G94" i="21"/>
  <c r="O94" i="21"/>
  <c r="B95" i="21"/>
  <c r="J95" i="21"/>
  <c r="R95" i="21"/>
  <c r="E96" i="21"/>
  <c r="M96" i="21"/>
  <c r="U96" i="21"/>
  <c r="H97" i="21"/>
  <c r="P97" i="21"/>
  <c r="C98" i="21"/>
  <c r="K98" i="21"/>
  <c r="S98" i="21"/>
  <c r="F99" i="21"/>
  <c r="N99" i="21"/>
  <c r="V99" i="21"/>
  <c r="I100" i="21"/>
  <c r="Q100" i="21"/>
  <c r="D101" i="21"/>
  <c r="L101" i="21"/>
  <c r="T101" i="21"/>
  <c r="G102" i="21"/>
  <c r="O102" i="21"/>
  <c r="B103" i="21"/>
  <c r="J103" i="21"/>
  <c r="R103" i="21"/>
  <c r="E104" i="21"/>
  <c r="M104" i="21"/>
  <c r="U104" i="21"/>
  <c r="H105" i="21"/>
  <c r="P105" i="21"/>
  <c r="C106" i="21"/>
  <c r="K106" i="21"/>
  <c r="S106" i="21"/>
  <c r="F107" i="21"/>
  <c r="N107" i="21"/>
  <c r="V107" i="21"/>
  <c r="I108" i="21"/>
  <c r="Q108" i="21"/>
  <c r="D109" i="21"/>
  <c r="L109" i="21"/>
  <c r="T109" i="21"/>
  <c r="G110" i="21"/>
  <c r="O110" i="21"/>
  <c r="B111" i="21"/>
  <c r="J111" i="21"/>
  <c r="R111" i="21"/>
  <c r="E112" i="21"/>
  <c r="M112" i="21"/>
  <c r="U112" i="21"/>
  <c r="H113" i="21"/>
  <c r="P113" i="21"/>
  <c r="C114" i="21"/>
  <c r="K114" i="21"/>
  <c r="S114" i="21"/>
  <c r="F115" i="21"/>
  <c r="N115" i="21"/>
  <c r="V115" i="21"/>
  <c r="I116" i="21"/>
  <c r="Q116" i="21"/>
  <c r="D117" i="21"/>
  <c r="L117" i="21"/>
  <c r="T117" i="21"/>
  <c r="G118" i="21"/>
  <c r="O118" i="21"/>
  <c r="B119" i="21"/>
  <c r="J119" i="21"/>
  <c r="R119" i="21"/>
  <c r="E120" i="21"/>
  <c r="M120" i="21"/>
  <c r="U120" i="21"/>
  <c r="H121" i="21"/>
  <c r="P121" i="21"/>
  <c r="C122" i="21"/>
  <c r="K122" i="21"/>
  <c r="S122" i="21"/>
  <c r="C123" i="21"/>
  <c r="I123" i="21"/>
  <c r="N123" i="21"/>
  <c r="S123" i="21"/>
  <c r="D124" i="21"/>
  <c r="I124" i="21"/>
  <c r="M124" i="21"/>
  <c r="Q124" i="21"/>
  <c r="U124" i="21"/>
  <c r="D125" i="21"/>
  <c r="H125" i="21"/>
  <c r="L125" i="21"/>
  <c r="P125" i="21"/>
  <c r="T125" i="21"/>
  <c r="C126" i="21"/>
  <c r="G126" i="21"/>
  <c r="K126" i="21"/>
  <c r="O126" i="21"/>
  <c r="S126" i="21"/>
  <c r="B127" i="21"/>
  <c r="F127" i="21"/>
  <c r="J127" i="21"/>
  <c r="N127" i="21"/>
  <c r="R127" i="21"/>
  <c r="V127" i="21"/>
  <c r="E128" i="21"/>
  <c r="I128" i="21"/>
  <c r="M128" i="21"/>
  <c r="Q128" i="21"/>
  <c r="U128" i="21"/>
  <c r="D129" i="21"/>
  <c r="H129" i="21"/>
  <c r="L129" i="21"/>
  <c r="P129" i="21"/>
  <c r="T129" i="21"/>
  <c r="C130" i="21"/>
  <c r="G130" i="21"/>
  <c r="K130" i="21"/>
  <c r="O130" i="21"/>
  <c r="S130" i="21"/>
  <c r="B131" i="21"/>
  <c r="F131" i="21"/>
  <c r="J131" i="21"/>
  <c r="N131" i="21"/>
  <c r="R131" i="21"/>
  <c r="V131" i="21"/>
  <c r="E132" i="21"/>
  <c r="I132" i="21"/>
  <c r="M132" i="21"/>
  <c r="Q132" i="21"/>
  <c r="U132" i="21"/>
  <c r="D133" i="21"/>
  <c r="H133" i="21"/>
  <c r="L133" i="21"/>
  <c r="P133" i="21"/>
  <c r="T133" i="21"/>
  <c r="C134" i="21"/>
  <c r="G134" i="21"/>
  <c r="K134" i="21"/>
  <c r="O134" i="21"/>
  <c r="S134" i="21"/>
  <c r="B135" i="21"/>
  <c r="F135" i="21"/>
  <c r="J135" i="21"/>
  <c r="N135" i="21"/>
  <c r="R135" i="21"/>
  <c r="V135" i="21"/>
  <c r="E136" i="21"/>
  <c r="I136" i="21"/>
  <c r="M136" i="21"/>
  <c r="Q136" i="21"/>
  <c r="U136" i="21"/>
  <c r="D137" i="21"/>
  <c r="H137" i="21"/>
  <c r="L137" i="21"/>
  <c r="P137" i="21"/>
  <c r="T137" i="21"/>
  <c r="C138" i="21"/>
  <c r="G138" i="21"/>
  <c r="K138" i="21"/>
  <c r="O138" i="21"/>
  <c r="S138" i="21"/>
  <c r="B139" i="21"/>
  <c r="F139" i="21"/>
  <c r="J139" i="21"/>
  <c r="N139" i="21"/>
  <c r="R139" i="21"/>
  <c r="V139" i="21"/>
  <c r="E140" i="21"/>
  <c r="I140" i="21"/>
  <c r="M140" i="21"/>
  <c r="Q140" i="21"/>
  <c r="U140" i="21"/>
  <c r="D141" i="21"/>
  <c r="H141" i="21"/>
  <c r="L141" i="21"/>
  <c r="P141" i="21"/>
  <c r="T141" i="21"/>
  <c r="C142" i="21"/>
  <c r="G142" i="21"/>
  <c r="K142" i="21"/>
  <c r="O142" i="21"/>
  <c r="S142" i="21"/>
  <c r="B143" i="21"/>
  <c r="F143" i="21"/>
  <c r="J143" i="21"/>
  <c r="N143" i="21"/>
  <c r="R143" i="21"/>
  <c r="V143" i="21"/>
  <c r="E144" i="21"/>
  <c r="I144" i="21"/>
  <c r="M144" i="21"/>
  <c r="Q144" i="21"/>
  <c r="U144" i="21"/>
  <c r="D145" i="21"/>
  <c r="H145" i="21"/>
  <c r="L145" i="21"/>
  <c r="P145" i="21"/>
  <c r="T145" i="21"/>
  <c r="C146" i="21"/>
  <c r="G146" i="21"/>
  <c r="K146" i="21"/>
  <c r="O146" i="21"/>
  <c r="S146" i="21"/>
  <c r="B147" i="21"/>
  <c r="F147" i="21"/>
  <c r="J147" i="21"/>
  <c r="N147" i="21"/>
  <c r="R147" i="21"/>
  <c r="V147" i="21"/>
  <c r="E148" i="21"/>
  <c r="I148" i="21"/>
  <c r="M148" i="21"/>
  <c r="Q148" i="21"/>
  <c r="U148" i="21"/>
  <c r="D149" i="21"/>
  <c r="H149" i="21"/>
  <c r="L149" i="21"/>
  <c r="P149" i="21"/>
  <c r="T149" i="21"/>
  <c r="C150" i="21"/>
  <c r="G150" i="21"/>
  <c r="K150" i="21"/>
  <c r="O150" i="21"/>
  <c r="S150" i="21"/>
  <c r="B151" i="21"/>
  <c r="F151" i="21"/>
  <c r="J151" i="21"/>
  <c r="N151" i="21"/>
  <c r="R151" i="21"/>
  <c r="V151" i="21"/>
  <c r="E152" i="21"/>
  <c r="I152" i="21"/>
  <c r="M152" i="21"/>
  <c r="Q152" i="21"/>
  <c r="U152" i="21"/>
  <c r="D153" i="21"/>
  <c r="H153" i="21"/>
  <c r="L153" i="21"/>
  <c r="P153" i="21"/>
  <c r="T153" i="21"/>
  <c r="C154" i="21"/>
  <c r="G154" i="21"/>
  <c r="K154" i="21"/>
  <c r="O154" i="21"/>
  <c r="S154" i="21"/>
  <c r="B155" i="21"/>
  <c r="F155" i="21"/>
  <c r="J155" i="21"/>
  <c r="N155" i="21"/>
  <c r="R155" i="21"/>
  <c r="V155" i="21"/>
  <c r="E156" i="21"/>
  <c r="I156" i="21"/>
  <c r="M156" i="21"/>
  <c r="Q156" i="21"/>
  <c r="U156" i="21"/>
  <c r="D157" i="21"/>
  <c r="H157" i="21"/>
  <c r="L157" i="21"/>
  <c r="P157" i="21"/>
  <c r="T157" i="21"/>
  <c r="C158" i="21"/>
  <c r="G158" i="21"/>
  <c r="K158" i="21"/>
  <c r="O158" i="21"/>
  <c r="S158" i="21"/>
  <c r="B159" i="21"/>
  <c r="F159" i="21"/>
  <c r="J159" i="21"/>
  <c r="N159" i="21"/>
  <c r="R159" i="21"/>
  <c r="V159" i="21"/>
  <c r="E160" i="21"/>
  <c r="I160" i="21"/>
  <c r="M160" i="21"/>
  <c r="Q160" i="21"/>
  <c r="U160" i="21"/>
  <c r="D161" i="21"/>
  <c r="H161" i="21"/>
  <c r="L161" i="21"/>
  <c r="P161" i="21"/>
  <c r="T161" i="21"/>
  <c r="C162" i="21"/>
  <c r="G162" i="21"/>
  <c r="K162" i="21"/>
  <c r="O162" i="21"/>
  <c r="S162" i="21"/>
  <c r="B163" i="21"/>
  <c r="F163" i="21"/>
  <c r="J163" i="21"/>
  <c r="N163" i="21"/>
  <c r="R163" i="21"/>
  <c r="V163" i="21"/>
  <c r="E164" i="21"/>
  <c r="I164" i="21"/>
  <c r="M164" i="21"/>
  <c r="Q164" i="21"/>
  <c r="U164" i="21"/>
  <c r="D165" i="21"/>
  <c r="H165" i="21"/>
  <c r="L165" i="21"/>
  <c r="P165" i="21"/>
  <c r="T165" i="21"/>
  <c r="C166" i="21"/>
  <c r="G166" i="21"/>
  <c r="K166" i="21"/>
  <c r="O166" i="21"/>
  <c r="S166" i="21"/>
  <c r="B167" i="21"/>
  <c r="F167" i="21"/>
  <c r="J167" i="21"/>
  <c r="N167" i="21"/>
  <c r="R167" i="21"/>
  <c r="V167" i="21"/>
  <c r="E168" i="21"/>
  <c r="I168" i="21"/>
  <c r="M168" i="21"/>
  <c r="Q168" i="21"/>
  <c r="U168" i="21"/>
  <c r="D169" i="21"/>
  <c r="H169" i="21"/>
  <c r="L169" i="21"/>
  <c r="P169" i="21"/>
  <c r="T169" i="21"/>
  <c r="C170" i="21"/>
  <c r="G170" i="21"/>
  <c r="K170" i="21"/>
  <c r="O170" i="21"/>
  <c r="S170" i="21"/>
  <c r="B171" i="21"/>
  <c r="F171" i="21"/>
  <c r="J171" i="21"/>
  <c r="N171" i="21"/>
  <c r="R171" i="21"/>
  <c r="V171" i="21"/>
  <c r="E172" i="21"/>
  <c r="I172" i="21"/>
  <c r="M172" i="21"/>
  <c r="Q172" i="21"/>
  <c r="U172" i="21"/>
  <c r="D173" i="21"/>
  <c r="H173" i="21"/>
  <c r="L173" i="21"/>
  <c r="P173" i="21"/>
  <c r="T173" i="21"/>
  <c r="C174" i="21"/>
  <c r="G174" i="21"/>
  <c r="K174" i="21"/>
  <c r="O174" i="21"/>
  <c r="S174" i="21"/>
  <c r="B175" i="21"/>
  <c r="F175" i="21"/>
  <c r="J175" i="21"/>
  <c r="N175" i="21"/>
  <c r="R175" i="21"/>
  <c r="V175" i="21"/>
  <c r="E176" i="21"/>
  <c r="I176" i="21"/>
  <c r="M176" i="21"/>
  <c r="Q176" i="21"/>
  <c r="U176" i="21"/>
  <c r="D177" i="21"/>
  <c r="H177" i="21"/>
  <c r="L177" i="21"/>
  <c r="P177" i="21"/>
  <c r="T177" i="21"/>
  <c r="C178" i="21"/>
  <c r="G178" i="21"/>
  <c r="K178" i="21"/>
  <c r="O178" i="21"/>
  <c r="S178" i="21"/>
  <c r="B179" i="21"/>
  <c r="F179" i="21"/>
  <c r="J179" i="21"/>
  <c r="N179" i="21"/>
  <c r="R179" i="21"/>
  <c r="V179" i="21"/>
  <c r="E180" i="21"/>
  <c r="I180" i="21"/>
  <c r="M180" i="21"/>
  <c r="Q180" i="21"/>
  <c r="U180" i="21"/>
  <c r="D181" i="21"/>
  <c r="H181" i="21"/>
  <c r="L181" i="21"/>
  <c r="P181" i="21"/>
  <c r="T181" i="21"/>
  <c r="C182" i="21"/>
  <c r="G182" i="21"/>
  <c r="K182" i="21"/>
  <c r="O182" i="21"/>
  <c r="S182" i="21"/>
  <c r="B183" i="21"/>
  <c r="F183" i="21"/>
  <c r="J183" i="21"/>
  <c r="N183" i="21"/>
  <c r="R183" i="21"/>
  <c r="V183" i="21"/>
  <c r="E184" i="21"/>
  <c r="I184" i="21"/>
  <c r="M184" i="21"/>
  <c r="Q184" i="21"/>
  <c r="U184" i="21"/>
  <c r="D185" i="21"/>
  <c r="H185" i="21"/>
  <c r="L185" i="21"/>
  <c r="P185" i="21"/>
  <c r="T185" i="21"/>
  <c r="C186" i="21"/>
  <c r="G186" i="21"/>
  <c r="K186" i="21"/>
  <c r="O186" i="21"/>
  <c r="S186" i="21"/>
  <c r="B187" i="21"/>
  <c r="F187" i="21"/>
  <c r="J187" i="21"/>
  <c r="N187" i="21"/>
  <c r="R187" i="21"/>
  <c r="V187" i="21"/>
  <c r="E188" i="21"/>
  <c r="I188" i="21"/>
  <c r="M188" i="21"/>
  <c r="Q188" i="21"/>
  <c r="U188" i="21"/>
  <c r="D189" i="21"/>
  <c r="H189" i="21"/>
  <c r="L189" i="21"/>
  <c r="P189" i="21"/>
  <c r="T189" i="21"/>
  <c r="C190" i="21"/>
  <c r="G190" i="21"/>
  <c r="K190" i="21"/>
  <c r="O190" i="21"/>
  <c r="S190" i="21"/>
  <c r="B191" i="21"/>
  <c r="F191" i="21"/>
  <c r="J191" i="21"/>
  <c r="N191" i="21"/>
  <c r="R191" i="21"/>
  <c r="V191" i="21"/>
  <c r="E192" i="21"/>
  <c r="I192" i="21"/>
  <c r="M192" i="21"/>
  <c r="Q192" i="21"/>
  <c r="U192" i="21"/>
  <c r="D193" i="21"/>
  <c r="H193" i="21"/>
  <c r="L193" i="21"/>
  <c r="P193" i="21"/>
  <c r="T193" i="21"/>
  <c r="C194" i="21"/>
  <c r="G194" i="21"/>
  <c r="K194" i="21"/>
  <c r="O194" i="21"/>
  <c r="S194" i="21"/>
  <c r="B195" i="21"/>
  <c r="F195" i="21"/>
  <c r="J195" i="21"/>
  <c r="N195" i="21"/>
  <c r="R195" i="21"/>
  <c r="V195" i="21"/>
  <c r="E196" i="21"/>
  <c r="I196" i="21"/>
  <c r="M196" i="21"/>
  <c r="Q196" i="21"/>
  <c r="U196" i="21"/>
  <c r="D197" i="21"/>
  <c r="H197" i="21"/>
  <c r="L197" i="21"/>
  <c r="P197" i="21"/>
  <c r="T197" i="21"/>
  <c r="C198" i="21"/>
  <c r="G198" i="21"/>
  <c r="K198" i="21"/>
  <c r="O198" i="21"/>
  <c r="S198" i="21"/>
  <c r="B199" i="21"/>
  <c r="F199" i="21"/>
  <c r="J199" i="21"/>
  <c r="N199" i="21"/>
  <c r="R199" i="21"/>
  <c r="V199" i="21"/>
  <c r="E200" i="21"/>
  <c r="I200" i="21"/>
  <c r="M200" i="21"/>
  <c r="Q200" i="21"/>
  <c r="U200" i="21"/>
  <c r="D201" i="21"/>
  <c r="H201" i="21"/>
  <c r="L201" i="21"/>
  <c r="P201" i="21"/>
  <c r="T201" i="21"/>
  <c r="C202" i="21"/>
  <c r="G202" i="21"/>
  <c r="K202" i="21"/>
  <c r="O202" i="21"/>
  <c r="S202" i="21"/>
  <c r="B203" i="21"/>
  <c r="F203" i="21"/>
  <c r="J203" i="21"/>
  <c r="N203" i="21"/>
  <c r="R203" i="21"/>
  <c r="V203" i="21"/>
  <c r="E204" i="21"/>
  <c r="I204" i="21"/>
  <c r="M204" i="21"/>
  <c r="Q204" i="21"/>
  <c r="U204" i="21"/>
  <c r="D205" i="21"/>
  <c r="H205" i="21"/>
  <c r="L205" i="21"/>
  <c r="P205" i="21"/>
  <c r="T205" i="21"/>
  <c r="C206" i="21"/>
  <c r="G206" i="21"/>
  <c r="K206" i="21"/>
  <c r="O206" i="21"/>
  <c r="S206" i="21"/>
  <c r="B207" i="21"/>
  <c r="F207" i="21"/>
  <c r="J207" i="21"/>
  <c r="N207" i="21"/>
  <c r="R207" i="21"/>
  <c r="V207" i="21"/>
  <c r="E208" i="21"/>
  <c r="I208" i="21"/>
  <c r="M208" i="21"/>
  <c r="Q208" i="21"/>
  <c r="U208" i="21"/>
  <c r="D209" i="21"/>
  <c r="H209" i="21"/>
  <c r="L209" i="21"/>
  <c r="P209" i="21"/>
  <c r="T209" i="21"/>
  <c r="C210" i="21"/>
  <c r="G210" i="21"/>
  <c r="K210" i="21"/>
  <c r="O210" i="21"/>
  <c r="S210" i="21"/>
  <c r="B211" i="21"/>
  <c r="F211" i="21"/>
  <c r="J211" i="21"/>
  <c r="N211" i="21"/>
  <c r="R211" i="21"/>
  <c r="V211" i="21"/>
  <c r="E212" i="21"/>
  <c r="I212" i="21"/>
  <c r="M212" i="21"/>
  <c r="Q212" i="21"/>
  <c r="U212" i="21"/>
  <c r="D213" i="21"/>
  <c r="H213" i="21"/>
  <c r="L213" i="21"/>
  <c r="P213" i="21"/>
  <c r="T213" i="21"/>
  <c r="C214" i="21"/>
  <c r="G214" i="21"/>
  <c r="K214" i="21"/>
  <c r="O214" i="21"/>
  <c r="S214" i="21"/>
  <c r="B215" i="21"/>
  <c r="F215" i="21"/>
  <c r="J215" i="21"/>
  <c r="N215" i="21"/>
  <c r="R215" i="21"/>
  <c r="V215" i="21"/>
  <c r="E216" i="21"/>
  <c r="I216" i="21"/>
  <c r="M216" i="21"/>
  <c r="Q216" i="21"/>
  <c r="U216" i="21"/>
  <c r="D217" i="21"/>
  <c r="H217" i="21"/>
  <c r="L217" i="21"/>
  <c r="P217" i="21"/>
  <c r="T217" i="21"/>
  <c r="C218" i="21"/>
  <c r="G218" i="21"/>
  <c r="K218" i="21"/>
  <c r="O218" i="21"/>
  <c r="S218" i="21"/>
  <c r="B219" i="21"/>
  <c r="F219" i="21"/>
  <c r="J219" i="21"/>
  <c r="N219" i="21"/>
  <c r="R219" i="21"/>
  <c r="V219" i="21"/>
  <c r="E220" i="21"/>
  <c r="I220" i="21"/>
  <c r="M220" i="21"/>
  <c r="Q220" i="21"/>
  <c r="U220" i="21"/>
  <c r="D221" i="21"/>
  <c r="H221" i="21"/>
  <c r="O7" i="21"/>
  <c r="P10" i="21"/>
  <c r="Q13" i="21"/>
  <c r="R16" i="21"/>
  <c r="S19" i="21"/>
  <c r="T22" i="21"/>
  <c r="N25" i="21"/>
  <c r="O27" i="21"/>
  <c r="F29" i="21"/>
  <c r="Q30" i="21"/>
  <c r="G32" i="21"/>
  <c r="R33" i="21"/>
  <c r="H35" i="21"/>
  <c r="S36" i="21"/>
  <c r="I38" i="21"/>
  <c r="T39" i="21"/>
  <c r="J41" i="21"/>
  <c r="S42" i="21"/>
  <c r="Q43" i="21"/>
  <c r="L44" i="21"/>
  <c r="G45" i="21"/>
  <c r="B46" i="21"/>
  <c r="R46" i="21"/>
  <c r="M47" i="21"/>
  <c r="H48" i="21"/>
  <c r="C49" i="21"/>
  <c r="S49" i="21"/>
  <c r="N50" i="21"/>
  <c r="I51" i="21"/>
  <c r="D52" i="21"/>
  <c r="T52" i="21"/>
  <c r="O53" i="21"/>
  <c r="J54" i="21"/>
  <c r="E55" i="21"/>
  <c r="U55" i="21"/>
  <c r="P56" i="21"/>
  <c r="K57" i="21"/>
  <c r="F58" i="21"/>
  <c r="V58" i="21"/>
  <c r="Q59" i="21"/>
  <c r="L60" i="21"/>
  <c r="G61" i="21"/>
  <c r="B62" i="21"/>
  <c r="R62" i="21"/>
  <c r="M63" i="21"/>
  <c r="H64" i="21"/>
  <c r="C65" i="21"/>
  <c r="S65" i="21"/>
  <c r="N66" i="21"/>
  <c r="I67" i="21"/>
  <c r="D68" i="21"/>
  <c r="T68" i="21"/>
  <c r="O69" i="21"/>
  <c r="J70" i="21"/>
  <c r="Q10" i="21"/>
  <c r="U22" i="21"/>
  <c r="R30" i="21"/>
  <c r="T36" i="21"/>
  <c r="U42" i="21"/>
  <c r="C46" i="21"/>
  <c r="D49" i="21"/>
  <c r="E52" i="21"/>
  <c r="F55" i="21"/>
  <c r="G58" i="21"/>
  <c r="H61" i="21"/>
  <c r="I64" i="21"/>
  <c r="J67" i="21"/>
  <c r="K70" i="21"/>
  <c r="V71" i="21"/>
  <c r="L73" i="21"/>
  <c r="B75" i="21"/>
  <c r="M76" i="21"/>
  <c r="C78" i="21"/>
  <c r="N79" i="21"/>
  <c r="D81" i="21"/>
  <c r="O82" i="21"/>
  <c r="E84" i="21"/>
  <c r="P85" i="21"/>
  <c r="F87" i="21"/>
  <c r="Q88" i="21"/>
  <c r="G90" i="21"/>
  <c r="Q91" i="21"/>
  <c r="M92" i="21"/>
  <c r="H93" i="21"/>
  <c r="C94" i="21"/>
  <c r="S94" i="21"/>
  <c r="N95" i="21"/>
  <c r="I96" i="21"/>
  <c r="D97" i="21"/>
  <c r="R13" i="21"/>
  <c r="P25" i="21"/>
  <c r="H32" i="21"/>
  <c r="J38" i="21"/>
  <c r="R43" i="21"/>
  <c r="S46" i="21"/>
  <c r="T49" i="21"/>
  <c r="U52" i="21"/>
  <c r="V55" i="21"/>
  <c r="B59" i="21"/>
  <c r="C62" i="21"/>
  <c r="D65" i="21"/>
  <c r="E68" i="21"/>
  <c r="E71" i="21"/>
  <c r="P72" i="21"/>
  <c r="F74" i="21"/>
  <c r="Q75" i="21"/>
  <c r="G77" i="21"/>
  <c r="R78" i="21"/>
  <c r="H80" i="21"/>
  <c r="S81" i="21"/>
  <c r="I83" i="21"/>
  <c r="T84" i="21"/>
  <c r="J86" i="21"/>
  <c r="U87" i="21"/>
  <c r="K89" i="21"/>
  <c r="V90" i="21"/>
  <c r="D92" i="21"/>
  <c r="T92" i="21"/>
  <c r="O93" i="21"/>
  <c r="J94" i="21"/>
  <c r="E95" i="21"/>
  <c r="U95" i="21"/>
  <c r="P96" i="21"/>
  <c r="K97" i="21"/>
  <c r="F98" i="21"/>
  <c r="V98" i="21"/>
  <c r="Q99" i="21"/>
  <c r="L100" i="21"/>
  <c r="G101" i="21"/>
  <c r="B102" i="21"/>
  <c r="R102" i="21"/>
  <c r="M103" i="21"/>
  <c r="H104" i="21"/>
  <c r="C105" i="21"/>
  <c r="S105" i="21"/>
  <c r="N106" i="21"/>
  <c r="I107" i="21"/>
  <c r="D108" i="21"/>
  <c r="T108" i="21"/>
  <c r="O109" i="21"/>
  <c r="J110" i="21"/>
  <c r="E111" i="21"/>
  <c r="U111" i="21"/>
  <c r="P112" i="21"/>
  <c r="K113" i="21"/>
  <c r="F114" i="21"/>
  <c r="V114" i="21"/>
  <c r="Q115" i="21"/>
  <c r="L116" i="21"/>
  <c r="G117" i="21"/>
  <c r="B118" i="21"/>
  <c r="R118" i="21"/>
  <c r="M119" i="21"/>
  <c r="H120" i="21"/>
  <c r="C121" i="21"/>
  <c r="S121" i="21"/>
  <c r="N122" i="21"/>
  <c r="E123" i="21"/>
  <c r="S16" i="21"/>
  <c r="P27" i="21"/>
  <c r="S33" i="21"/>
  <c r="U39" i="21"/>
  <c r="M44" i="21"/>
  <c r="N47" i="21"/>
  <c r="O50" i="21"/>
  <c r="P53" i="21"/>
  <c r="Q56" i="21"/>
  <c r="R59" i="21"/>
  <c r="S62" i="21"/>
  <c r="T65" i="21"/>
  <c r="U68" i="21"/>
  <c r="F71" i="21"/>
  <c r="Q72" i="21"/>
  <c r="G74" i="21"/>
  <c r="R75" i="21"/>
  <c r="H77" i="21"/>
  <c r="S78" i="21"/>
  <c r="I80" i="21"/>
  <c r="T81" i="21"/>
  <c r="J83" i="21"/>
  <c r="U84" i="21"/>
  <c r="K86" i="21"/>
  <c r="V87" i="21"/>
  <c r="L89" i="21"/>
  <c r="B91" i="21"/>
  <c r="E92" i="21"/>
  <c r="U92" i="21"/>
  <c r="P93" i="21"/>
  <c r="K94" i="21"/>
  <c r="F95" i="21"/>
  <c r="V95" i="21"/>
  <c r="Q96" i="21"/>
  <c r="L97" i="21"/>
  <c r="G98" i="21"/>
  <c r="B99" i="21"/>
  <c r="R99" i="21"/>
  <c r="M100" i="21"/>
  <c r="H101" i="21"/>
  <c r="C102" i="21"/>
  <c r="S102" i="21"/>
  <c r="N103" i="21"/>
  <c r="I104" i="21"/>
  <c r="D105" i="21"/>
  <c r="T105" i="21"/>
  <c r="O106" i="21"/>
  <c r="J107" i="21"/>
  <c r="E108" i="21"/>
  <c r="U108" i="21"/>
  <c r="P109" i="21"/>
  <c r="K110" i="21"/>
  <c r="F111" i="21"/>
  <c r="V111" i="21"/>
  <c r="Q112" i="21"/>
  <c r="L113" i="21"/>
  <c r="G114" i="21"/>
  <c r="B115" i="21"/>
  <c r="R115" i="21"/>
  <c r="M116" i="21"/>
  <c r="H117" i="21"/>
  <c r="C118" i="21"/>
  <c r="S118" i="21"/>
  <c r="N119" i="21"/>
  <c r="I120" i="21"/>
  <c r="D121" i="21"/>
  <c r="T121" i="21"/>
  <c r="O122" i="21"/>
  <c r="F123" i="21"/>
  <c r="Q123" i="21"/>
  <c r="F124" i="21"/>
  <c r="O124" i="21"/>
  <c r="B125" i="21"/>
  <c r="J125" i="21"/>
  <c r="R125" i="21"/>
  <c r="E126" i="21"/>
  <c r="M126" i="21"/>
  <c r="U126" i="21"/>
  <c r="H127" i="21"/>
  <c r="P127" i="21"/>
  <c r="C128" i="21"/>
  <c r="K128" i="21"/>
  <c r="S128" i="21"/>
  <c r="F129" i="21"/>
  <c r="P7" i="21"/>
  <c r="K41" i="21"/>
  <c r="K54" i="21"/>
  <c r="O66" i="21"/>
  <c r="V74" i="21"/>
  <c r="C81" i="21"/>
  <c r="E87" i="21"/>
  <c r="L92" i="21"/>
  <c r="M95" i="21"/>
  <c r="T97" i="21"/>
  <c r="J99" i="21"/>
  <c r="U100" i="21"/>
  <c r="K102" i="21"/>
  <c r="V103" i="21"/>
  <c r="L105" i="21"/>
  <c r="B107" i="21"/>
  <c r="M108" i="21"/>
  <c r="C110" i="21"/>
  <c r="N111" i="21"/>
  <c r="D113" i="21"/>
  <c r="O114" i="21"/>
  <c r="E116" i="21"/>
  <c r="P117" i="21"/>
  <c r="F119" i="21"/>
  <c r="Q120" i="21"/>
  <c r="G122" i="21"/>
  <c r="K123" i="21"/>
  <c r="E124" i="21"/>
  <c r="R124" i="21"/>
  <c r="F125" i="21"/>
  <c r="Q125" i="21"/>
  <c r="H126" i="21"/>
  <c r="Q126" i="21"/>
  <c r="G127" i="21"/>
  <c r="S127" i="21"/>
  <c r="G128" i="21"/>
  <c r="R128" i="21"/>
  <c r="I129" i="21"/>
  <c r="Q129" i="21"/>
  <c r="D130" i="21"/>
  <c r="L130" i="21"/>
  <c r="T130" i="21"/>
  <c r="G131" i="21"/>
  <c r="O131" i="21"/>
  <c r="B132" i="21"/>
  <c r="J132" i="21"/>
  <c r="R132" i="21"/>
  <c r="E133" i="21"/>
  <c r="M133" i="21"/>
  <c r="U133" i="21"/>
  <c r="H134" i="21"/>
  <c r="P134" i="21"/>
  <c r="C135" i="21"/>
  <c r="K135" i="21"/>
  <c r="S135" i="21"/>
  <c r="F136" i="21"/>
  <c r="N136" i="21"/>
  <c r="V136" i="21"/>
  <c r="I137" i="21"/>
  <c r="Q137" i="21"/>
  <c r="D138" i="21"/>
  <c r="L138" i="21"/>
  <c r="T138" i="21"/>
  <c r="G139" i="21"/>
  <c r="O139" i="21"/>
  <c r="B140" i="21"/>
  <c r="J140" i="21"/>
  <c r="R140" i="21"/>
  <c r="E141" i="21"/>
  <c r="M141" i="21"/>
  <c r="U141" i="21"/>
  <c r="H142" i="21"/>
  <c r="P142" i="21"/>
  <c r="C143" i="21"/>
  <c r="K143" i="21"/>
  <c r="S143" i="21"/>
  <c r="F144" i="21"/>
  <c r="N144" i="21"/>
  <c r="V144" i="21"/>
  <c r="I145" i="21"/>
  <c r="Q145" i="21"/>
  <c r="D146" i="21"/>
  <c r="L146" i="21"/>
  <c r="T146" i="21"/>
  <c r="G147" i="21"/>
  <c r="O147" i="21"/>
  <c r="B148" i="21"/>
  <c r="J148" i="21"/>
  <c r="R148" i="21"/>
  <c r="E149" i="21"/>
  <c r="M149" i="21"/>
  <c r="U149" i="21"/>
  <c r="H150" i="21"/>
  <c r="P150" i="21"/>
  <c r="C151" i="21"/>
  <c r="K151" i="21"/>
  <c r="S151" i="21"/>
  <c r="F152" i="21"/>
  <c r="N152" i="21"/>
  <c r="V152" i="21"/>
  <c r="I153" i="21"/>
  <c r="Q153" i="21"/>
  <c r="D154" i="21"/>
  <c r="L154" i="21"/>
  <c r="T154" i="21"/>
  <c r="G155" i="21"/>
  <c r="O155" i="21"/>
  <c r="B156" i="21"/>
  <c r="J156" i="21"/>
  <c r="R156" i="21"/>
  <c r="E157" i="21"/>
  <c r="M157" i="21"/>
  <c r="U157" i="21"/>
  <c r="H158" i="21"/>
  <c r="P158" i="21"/>
  <c r="C159" i="21"/>
  <c r="K159" i="21"/>
  <c r="S159" i="21"/>
  <c r="F160" i="21"/>
  <c r="N160" i="21"/>
  <c r="V160" i="21"/>
  <c r="I161" i="21"/>
  <c r="Q161" i="21"/>
  <c r="D162" i="21"/>
  <c r="L162" i="21"/>
  <c r="T162" i="21"/>
  <c r="G163" i="21"/>
  <c r="O163" i="21"/>
  <c r="B164" i="21"/>
  <c r="J164" i="21"/>
  <c r="R164" i="21"/>
  <c r="E165" i="21"/>
  <c r="M165" i="21"/>
  <c r="U165" i="21"/>
  <c r="H166" i="21"/>
  <c r="P166" i="21"/>
  <c r="C167" i="21"/>
  <c r="K167" i="21"/>
  <c r="S167" i="21"/>
  <c r="F168" i="21"/>
  <c r="N168" i="21"/>
  <c r="V168" i="21"/>
  <c r="I169" i="21"/>
  <c r="Q169" i="21"/>
  <c r="D170" i="21"/>
  <c r="L170" i="21"/>
  <c r="T170" i="21"/>
  <c r="G171" i="21"/>
  <c r="O171" i="21"/>
  <c r="B172" i="21"/>
  <c r="J172" i="21"/>
  <c r="R172" i="21"/>
  <c r="E173" i="21"/>
  <c r="M173" i="21"/>
  <c r="U173" i="21"/>
  <c r="H174" i="21"/>
  <c r="P174" i="21"/>
  <c r="C175" i="21"/>
  <c r="K175" i="21"/>
  <c r="S175" i="21"/>
  <c r="F176" i="21"/>
  <c r="N176" i="21"/>
  <c r="V176" i="21"/>
  <c r="I177" i="21"/>
  <c r="Q177" i="21"/>
  <c r="T19" i="21"/>
  <c r="H45" i="21"/>
  <c r="L57" i="21"/>
  <c r="P69" i="21"/>
  <c r="L76" i="21"/>
  <c r="N82" i="21"/>
  <c r="P88" i="21"/>
  <c r="G93" i="21"/>
  <c r="H96" i="21"/>
  <c r="N98" i="21"/>
  <c r="D100" i="21"/>
  <c r="O101" i="21"/>
  <c r="E103" i="21"/>
  <c r="P104" i="21"/>
  <c r="F106" i="21"/>
  <c r="Q107" i="21"/>
  <c r="G109" i="21"/>
  <c r="R110" i="21"/>
  <c r="H112" i="21"/>
  <c r="S113" i="21"/>
  <c r="I115" i="21"/>
  <c r="T116" i="21"/>
  <c r="J118" i="21"/>
  <c r="U119" i="21"/>
  <c r="K121" i="21"/>
  <c r="T122" i="21"/>
  <c r="O123" i="21"/>
  <c r="J124" i="21"/>
  <c r="S124" i="21"/>
  <c r="I125" i="21"/>
  <c r="U125" i="21"/>
  <c r="I126" i="21"/>
  <c r="T126" i="21"/>
  <c r="K127" i="21"/>
  <c r="T127" i="21"/>
  <c r="J128" i="21"/>
  <c r="V128" i="21"/>
  <c r="J129" i="21"/>
  <c r="R129" i="21"/>
  <c r="E130" i="21"/>
  <c r="M130" i="21"/>
  <c r="U130" i="21"/>
  <c r="H131" i="21"/>
  <c r="P131" i="21"/>
  <c r="C132" i="21"/>
  <c r="K132" i="21"/>
  <c r="S132" i="21"/>
  <c r="F133" i="21"/>
  <c r="N133" i="21"/>
  <c r="V133" i="21"/>
  <c r="I134" i="21"/>
  <c r="Q134" i="21"/>
  <c r="D135" i="21"/>
  <c r="L135" i="21"/>
  <c r="T135" i="21"/>
  <c r="G136" i="21"/>
  <c r="O136" i="21"/>
  <c r="B137" i="21"/>
  <c r="J137" i="21"/>
  <c r="R137" i="21"/>
  <c r="E138" i="21"/>
  <c r="M138" i="21"/>
  <c r="U138" i="21"/>
  <c r="H139" i="21"/>
  <c r="P139" i="21"/>
  <c r="C140" i="21"/>
  <c r="K140" i="21"/>
  <c r="S140" i="21"/>
  <c r="F141" i="21"/>
  <c r="N141" i="21"/>
  <c r="V141" i="21"/>
  <c r="I142" i="21"/>
  <c r="Q142" i="21"/>
  <c r="D143" i="21"/>
  <c r="L143" i="21"/>
  <c r="T143" i="21"/>
  <c r="G144" i="21"/>
  <c r="O144" i="21"/>
  <c r="B145" i="21"/>
  <c r="J145" i="21"/>
  <c r="R145" i="21"/>
  <c r="E146" i="21"/>
  <c r="M146" i="21"/>
  <c r="U146" i="21"/>
  <c r="H147" i="21"/>
  <c r="P147" i="21"/>
  <c r="C148" i="21"/>
  <c r="K148" i="21"/>
  <c r="S148" i="21"/>
  <c r="F149" i="21"/>
  <c r="N149" i="21"/>
  <c r="V149" i="21"/>
  <c r="I150" i="21"/>
  <c r="Q150" i="21"/>
  <c r="D151" i="21"/>
  <c r="L151" i="21"/>
  <c r="T151" i="21"/>
  <c r="G152" i="21"/>
  <c r="O152" i="21"/>
  <c r="B153" i="21"/>
  <c r="J153" i="21"/>
  <c r="R153" i="21"/>
  <c r="E154" i="21"/>
  <c r="M154" i="21"/>
  <c r="U154" i="21"/>
  <c r="H155" i="21"/>
  <c r="P155" i="21"/>
  <c r="C156" i="21"/>
  <c r="K156" i="21"/>
  <c r="S156" i="21"/>
  <c r="F157" i="21"/>
  <c r="N157" i="21"/>
  <c r="V157" i="21"/>
  <c r="I158" i="21"/>
  <c r="Q158" i="21"/>
  <c r="D159" i="21"/>
  <c r="L159" i="21"/>
  <c r="T159" i="21"/>
  <c r="G160" i="21"/>
  <c r="O160" i="21"/>
  <c r="B161" i="21"/>
  <c r="J161" i="21"/>
  <c r="R161" i="21"/>
  <c r="E162" i="21"/>
  <c r="M162" i="21"/>
  <c r="U162" i="21"/>
  <c r="H163" i="21"/>
  <c r="P163" i="21"/>
  <c r="C164" i="21"/>
  <c r="K164" i="21"/>
  <c r="S164" i="21"/>
  <c r="F165" i="21"/>
  <c r="N165" i="21"/>
  <c r="V165" i="21"/>
  <c r="I166" i="21"/>
  <c r="Q166" i="21"/>
  <c r="D167" i="21"/>
  <c r="L167" i="21"/>
  <c r="T167" i="21"/>
  <c r="G168" i="21"/>
  <c r="O168" i="21"/>
  <c r="B169" i="21"/>
  <c r="J169" i="21"/>
  <c r="R169" i="21"/>
  <c r="E170" i="21"/>
  <c r="M170" i="21"/>
  <c r="U170" i="21"/>
  <c r="H171" i="21"/>
  <c r="P171" i="21"/>
  <c r="C172" i="21"/>
  <c r="K172" i="21"/>
  <c r="G29" i="21"/>
  <c r="I48" i="21"/>
  <c r="M60" i="21"/>
  <c r="U71" i="21"/>
  <c r="B78" i="21"/>
  <c r="D84" i="21"/>
  <c r="F90" i="21"/>
  <c r="B94" i="21"/>
  <c r="C97" i="21"/>
  <c r="O98" i="21"/>
  <c r="E100" i="21"/>
  <c r="P101" i="21"/>
  <c r="F103" i="21"/>
  <c r="Q104" i="21"/>
  <c r="G106" i="21"/>
  <c r="R107" i="21"/>
  <c r="H109" i="21"/>
  <c r="S110" i="21"/>
  <c r="I112" i="21"/>
  <c r="T113" i="21"/>
  <c r="J115" i="21"/>
  <c r="U116" i="21"/>
  <c r="K118" i="21"/>
  <c r="V119" i="21"/>
  <c r="L121" i="21"/>
  <c r="V122" i="21"/>
  <c r="U123" i="21"/>
  <c r="K124" i="21"/>
  <c r="V124" i="21"/>
  <c r="M125" i="21"/>
  <c r="V125" i="21"/>
  <c r="L126" i="21"/>
  <c r="C127" i="21"/>
  <c r="L127" i="21"/>
  <c r="B128" i="21"/>
  <c r="N128" i="21"/>
  <c r="B129" i="21"/>
  <c r="M129" i="21"/>
  <c r="U129" i="21"/>
  <c r="H130" i="21"/>
  <c r="P130" i="21"/>
  <c r="C131" i="21"/>
  <c r="K131" i="21"/>
  <c r="S131" i="21"/>
  <c r="F132" i="21"/>
  <c r="N132" i="21"/>
  <c r="V132" i="21"/>
  <c r="I133" i="21"/>
  <c r="Q133" i="21"/>
  <c r="D134" i="21"/>
  <c r="L134" i="21"/>
  <c r="T134" i="21"/>
  <c r="G135" i="21"/>
  <c r="O135" i="21"/>
  <c r="B136" i="21"/>
  <c r="J136" i="21"/>
  <c r="R136" i="21"/>
  <c r="E137" i="21"/>
  <c r="M137" i="21"/>
  <c r="U137" i="21"/>
  <c r="H138" i="21"/>
  <c r="P138" i="21"/>
  <c r="C139" i="21"/>
  <c r="K139" i="21"/>
  <c r="S139" i="21"/>
  <c r="F140" i="21"/>
  <c r="N140" i="21"/>
  <c r="V140" i="21"/>
  <c r="I141" i="21"/>
  <c r="Q141" i="21"/>
  <c r="D142" i="21"/>
  <c r="L142" i="21"/>
  <c r="T142" i="21"/>
  <c r="G143" i="21"/>
  <c r="O143" i="21"/>
  <c r="B144" i="21"/>
  <c r="J144" i="21"/>
  <c r="R144" i="21"/>
  <c r="E145" i="21"/>
  <c r="M145" i="21"/>
  <c r="U145" i="21"/>
  <c r="H146" i="21"/>
  <c r="P146" i="21"/>
  <c r="C147" i="21"/>
  <c r="K147" i="21"/>
  <c r="S147" i="21"/>
  <c r="F148" i="21"/>
  <c r="N148" i="21"/>
  <c r="V148" i="21"/>
  <c r="I149" i="21"/>
  <c r="Q149" i="21"/>
  <c r="D150" i="21"/>
  <c r="L150" i="21"/>
  <c r="T150" i="21"/>
  <c r="G151" i="21"/>
  <c r="O151" i="21"/>
  <c r="B152" i="21"/>
  <c r="J152" i="21"/>
  <c r="R152" i="21"/>
  <c r="E153" i="21"/>
  <c r="M153" i="21"/>
  <c r="U153" i="21"/>
  <c r="H154" i="21"/>
  <c r="P154" i="21"/>
  <c r="C155" i="21"/>
  <c r="K155" i="21"/>
  <c r="S155" i="21"/>
  <c r="F156" i="21"/>
  <c r="N156" i="21"/>
  <c r="V156" i="21"/>
  <c r="I157" i="21"/>
  <c r="Q157" i="21"/>
  <c r="D158" i="21"/>
  <c r="L158" i="21"/>
  <c r="T158" i="21"/>
  <c r="G159" i="21"/>
  <c r="O159" i="21"/>
  <c r="B160" i="21"/>
  <c r="J160" i="21"/>
  <c r="R160" i="21"/>
  <c r="E161" i="21"/>
  <c r="M161" i="21"/>
  <c r="U161" i="21"/>
  <c r="H162" i="21"/>
  <c r="P162" i="21"/>
  <c r="C163" i="21"/>
  <c r="K163" i="21"/>
  <c r="S163" i="21"/>
  <c r="F164" i="21"/>
  <c r="N164" i="21"/>
  <c r="V164" i="21"/>
  <c r="I165" i="21"/>
  <c r="Q165" i="21"/>
  <c r="D166" i="21"/>
  <c r="L166" i="21"/>
  <c r="T166" i="21"/>
  <c r="G167" i="21"/>
  <c r="O167" i="21"/>
  <c r="B168" i="21"/>
  <c r="J168" i="21"/>
  <c r="R168" i="21"/>
  <c r="E169" i="21"/>
  <c r="M169" i="21"/>
  <c r="U169" i="21"/>
  <c r="H170" i="21"/>
  <c r="P170" i="21"/>
  <c r="C171" i="21"/>
  <c r="K171" i="21"/>
  <c r="S171" i="21"/>
  <c r="F172" i="21"/>
  <c r="N172" i="21"/>
  <c r="V172" i="21"/>
  <c r="I173" i="21"/>
  <c r="Q173" i="21"/>
  <c r="D174" i="21"/>
  <c r="L174" i="21"/>
  <c r="T174" i="21"/>
  <c r="G175" i="21"/>
  <c r="O175" i="21"/>
  <c r="B176" i="21"/>
  <c r="J176" i="21"/>
  <c r="R176" i="21"/>
  <c r="E177" i="21"/>
  <c r="M177" i="21"/>
  <c r="U177" i="21"/>
  <c r="H178" i="21"/>
  <c r="P178" i="21"/>
  <c r="C179" i="21"/>
  <c r="K179" i="21"/>
  <c r="S179" i="21"/>
  <c r="I35" i="21"/>
  <c r="M79" i="21"/>
  <c r="S97" i="21"/>
  <c r="U103" i="21"/>
  <c r="B110" i="21"/>
  <c r="D116" i="21"/>
  <c r="F122" i="21"/>
  <c r="E125" i="21"/>
  <c r="D127" i="21"/>
  <c r="E129" i="21"/>
  <c r="Q130" i="21"/>
  <c r="G132" i="21"/>
  <c r="R133" i="21"/>
  <c r="H135" i="21"/>
  <c r="S136" i="21"/>
  <c r="I138" i="21"/>
  <c r="T139" i="21"/>
  <c r="J141" i="21"/>
  <c r="U142" i="21"/>
  <c r="K144" i="21"/>
  <c r="V145" i="21"/>
  <c r="L147" i="21"/>
  <c r="B149" i="21"/>
  <c r="M150" i="21"/>
  <c r="C152" i="21"/>
  <c r="N153" i="21"/>
  <c r="D155" i="21"/>
  <c r="O156" i="21"/>
  <c r="E158" i="21"/>
  <c r="P159" i="21"/>
  <c r="F161" i="21"/>
  <c r="Q162" i="21"/>
  <c r="G164" i="21"/>
  <c r="R165" i="21"/>
  <c r="H167" i="21"/>
  <c r="S168" i="21"/>
  <c r="I170" i="21"/>
  <c r="T171" i="21"/>
  <c r="B173" i="21"/>
  <c r="R173" i="21"/>
  <c r="M174" i="21"/>
  <c r="H175" i="21"/>
  <c r="C176" i="21"/>
  <c r="S176" i="21"/>
  <c r="N177" i="21"/>
  <c r="E178" i="21"/>
  <c r="Q178" i="21"/>
  <c r="G179" i="21"/>
  <c r="P179" i="21"/>
  <c r="F180" i="21"/>
  <c r="N180" i="21"/>
  <c r="V180" i="21"/>
  <c r="I181" i="21"/>
  <c r="Q181" i="21"/>
  <c r="D182" i="21"/>
  <c r="L182" i="21"/>
  <c r="T182" i="21"/>
  <c r="G183" i="21"/>
  <c r="O183" i="21"/>
  <c r="B184" i="21"/>
  <c r="J184" i="21"/>
  <c r="R184" i="21"/>
  <c r="E185" i="21"/>
  <c r="M185" i="21"/>
  <c r="U185" i="21"/>
  <c r="H186" i="21"/>
  <c r="P186" i="21"/>
  <c r="C187" i="21"/>
  <c r="K187" i="21"/>
  <c r="S187" i="21"/>
  <c r="F188" i="21"/>
  <c r="N188" i="21"/>
  <c r="V188" i="21"/>
  <c r="I189" i="21"/>
  <c r="Q189" i="21"/>
  <c r="D190" i="21"/>
  <c r="L190" i="21"/>
  <c r="T190" i="21"/>
  <c r="G191" i="21"/>
  <c r="O191" i="21"/>
  <c r="B192" i="21"/>
  <c r="J192" i="21"/>
  <c r="R192" i="21"/>
  <c r="E193" i="21"/>
  <c r="M193" i="21"/>
  <c r="U193" i="21"/>
  <c r="H194" i="21"/>
  <c r="P194" i="21"/>
  <c r="C195" i="21"/>
  <c r="K195" i="21"/>
  <c r="S195" i="21"/>
  <c r="F196" i="21"/>
  <c r="N196" i="21"/>
  <c r="V196" i="21"/>
  <c r="I197" i="21"/>
  <c r="Q197" i="21"/>
  <c r="D198" i="21"/>
  <c r="L198" i="21"/>
  <c r="T198" i="21"/>
  <c r="G199" i="21"/>
  <c r="O199" i="21"/>
  <c r="B200" i="21"/>
  <c r="J200" i="21"/>
  <c r="R200" i="21"/>
  <c r="E201" i="21"/>
  <c r="M201" i="21"/>
  <c r="U201" i="21"/>
  <c r="H202" i="21"/>
  <c r="P202" i="21"/>
  <c r="C203" i="21"/>
  <c r="K203" i="21"/>
  <c r="S203" i="21"/>
  <c r="F204" i="21"/>
  <c r="N204" i="21"/>
  <c r="V204" i="21"/>
  <c r="I205" i="21"/>
  <c r="Q205" i="21"/>
  <c r="D206" i="21"/>
  <c r="L206" i="21"/>
  <c r="T206" i="21"/>
  <c r="G207" i="21"/>
  <c r="O207" i="21"/>
  <c r="B208" i="21"/>
  <c r="J208" i="21"/>
  <c r="R208" i="21"/>
  <c r="E209" i="21"/>
  <c r="M209" i="21"/>
  <c r="U209" i="21"/>
  <c r="H210" i="21"/>
  <c r="P210" i="21"/>
  <c r="C211" i="21"/>
  <c r="K211" i="21"/>
  <c r="S211" i="21"/>
  <c r="F212" i="21"/>
  <c r="N212" i="21"/>
  <c r="V212" i="21"/>
  <c r="I213" i="21"/>
  <c r="Q213" i="21"/>
  <c r="D214" i="21"/>
  <c r="L214" i="21"/>
  <c r="T214" i="21"/>
  <c r="G215" i="21"/>
  <c r="O215" i="21"/>
  <c r="B216" i="21"/>
  <c r="J216" i="21"/>
  <c r="R216" i="21"/>
  <c r="E217" i="21"/>
  <c r="M217" i="21"/>
  <c r="U217" i="21"/>
  <c r="H218" i="21"/>
  <c r="P218" i="21"/>
  <c r="C219" i="21"/>
  <c r="K219" i="21"/>
  <c r="S219" i="21"/>
  <c r="F220" i="21"/>
  <c r="N220" i="21"/>
  <c r="T220" i="21"/>
  <c r="E221" i="21"/>
  <c r="J221" i="21"/>
  <c r="N221" i="21"/>
  <c r="R221" i="21"/>
  <c r="V221" i="21"/>
  <c r="E222" i="21"/>
  <c r="I222" i="21"/>
  <c r="M222" i="21"/>
  <c r="Q222" i="21"/>
  <c r="U222" i="21"/>
  <c r="D223" i="21"/>
  <c r="H223" i="21"/>
  <c r="L223" i="21"/>
  <c r="P223" i="21"/>
  <c r="T223" i="21"/>
  <c r="C224" i="21"/>
  <c r="G224" i="21"/>
  <c r="K224" i="21"/>
  <c r="O224" i="21"/>
  <c r="S224" i="21"/>
  <c r="B225" i="21"/>
  <c r="F225" i="21"/>
  <c r="J225" i="21"/>
  <c r="N225" i="21"/>
  <c r="R225" i="21"/>
  <c r="V225" i="21"/>
  <c r="E226" i="21"/>
  <c r="I226" i="21"/>
  <c r="M226" i="21"/>
  <c r="Q226" i="21"/>
  <c r="U226" i="21"/>
  <c r="D227" i="21"/>
  <c r="H227" i="21"/>
  <c r="L227" i="21"/>
  <c r="P227" i="21"/>
  <c r="T227" i="21"/>
  <c r="C228" i="21"/>
  <c r="G228" i="21"/>
  <c r="K228" i="21"/>
  <c r="O228" i="21"/>
  <c r="S228" i="21"/>
  <c r="B229" i="21"/>
  <c r="F229" i="21"/>
  <c r="J229" i="21"/>
  <c r="N229" i="21"/>
  <c r="R229" i="21"/>
  <c r="V229" i="21"/>
  <c r="E230" i="21"/>
  <c r="I230" i="21"/>
  <c r="M230" i="21"/>
  <c r="Q230" i="21"/>
  <c r="U230" i="21"/>
  <c r="D231" i="21"/>
  <c r="H231" i="21"/>
  <c r="L231" i="21"/>
  <c r="P231" i="21"/>
  <c r="T231" i="21"/>
  <c r="C232" i="21"/>
  <c r="G232" i="21"/>
  <c r="K232" i="21"/>
  <c r="O232" i="21"/>
  <c r="S232" i="21"/>
  <c r="B233" i="21"/>
  <c r="F233" i="21"/>
  <c r="J233" i="21"/>
  <c r="N233" i="21"/>
  <c r="R233" i="21"/>
  <c r="V233" i="21"/>
  <c r="E234" i="21"/>
  <c r="I234" i="21"/>
  <c r="M234" i="21"/>
  <c r="Q234" i="21"/>
  <c r="U234" i="21"/>
  <c r="D235" i="21"/>
  <c r="H235" i="21"/>
  <c r="L235" i="21"/>
  <c r="P235" i="21"/>
  <c r="T235" i="21"/>
  <c r="C236" i="21"/>
  <c r="G236" i="21"/>
  <c r="K236" i="21"/>
  <c r="O236" i="21"/>
  <c r="S236" i="21"/>
  <c r="B237" i="21"/>
  <c r="F237" i="21"/>
  <c r="J237" i="21"/>
  <c r="N237" i="21"/>
  <c r="R237" i="21"/>
  <c r="V237" i="21"/>
  <c r="E238" i="21"/>
  <c r="I238" i="21"/>
  <c r="M238" i="21"/>
  <c r="Q238" i="21"/>
  <c r="U238" i="21"/>
  <c r="D239" i="21"/>
  <c r="H239" i="21"/>
  <c r="L239" i="21"/>
  <c r="P239" i="21"/>
  <c r="T239" i="21"/>
  <c r="C240" i="21"/>
  <c r="G240" i="21"/>
  <c r="K240" i="21"/>
  <c r="O240" i="21"/>
  <c r="S240" i="21"/>
  <c r="B241" i="21"/>
  <c r="F241" i="21"/>
  <c r="J241" i="21"/>
  <c r="N241" i="21"/>
  <c r="R241" i="21"/>
  <c r="V241" i="21"/>
  <c r="E242" i="21"/>
  <c r="I242" i="21"/>
  <c r="M242" i="21"/>
  <c r="Q242" i="21"/>
  <c r="U242" i="21"/>
  <c r="D243" i="21"/>
  <c r="H243" i="21"/>
  <c r="L243" i="21"/>
  <c r="P243" i="21"/>
  <c r="T243" i="21"/>
  <c r="C244" i="21"/>
  <c r="G244" i="21"/>
  <c r="K244" i="21"/>
  <c r="O244" i="21"/>
  <c r="S244" i="21"/>
  <c r="B245" i="21"/>
  <c r="F245" i="21"/>
  <c r="J245" i="21"/>
  <c r="N245" i="21"/>
  <c r="R245" i="21"/>
  <c r="V245" i="21"/>
  <c r="E246" i="21"/>
  <c r="I246" i="21"/>
  <c r="M246" i="21"/>
  <c r="Q246" i="21"/>
  <c r="U246" i="21"/>
  <c r="D247" i="21"/>
  <c r="H247" i="21"/>
  <c r="L247" i="21"/>
  <c r="P247" i="21"/>
  <c r="T247" i="21"/>
  <c r="C248" i="21"/>
  <c r="G248" i="21"/>
  <c r="K248" i="21"/>
  <c r="O248" i="21"/>
  <c r="S248" i="21"/>
  <c r="B249" i="21"/>
  <c r="F249" i="21"/>
  <c r="J249" i="21"/>
  <c r="N249" i="21"/>
  <c r="R249" i="21"/>
  <c r="V249" i="21"/>
  <c r="E250" i="21"/>
  <c r="I250" i="21"/>
  <c r="M250" i="21"/>
  <c r="Q250" i="21"/>
  <c r="U250" i="21"/>
  <c r="D251" i="21"/>
  <c r="H251" i="21"/>
  <c r="L251" i="21"/>
  <c r="P251" i="21"/>
  <c r="T251" i="21"/>
  <c r="C252" i="21"/>
  <c r="G252" i="21"/>
  <c r="K252" i="21"/>
  <c r="O252" i="21"/>
  <c r="S252" i="21"/>
  <c r="J51" i="21"/>
  <c r="O85" i="21"/>
  <c r="I99" i="21"/>
  <c r="K105" i="21"/>
  <c r="M111" i="21"/>
  <c r="O117" i="21"/>
  <c r="J123" i="21"/>
  <c r="N125" i="21"/>
  <c r="O127" i="21"/>
  <c r="N129" i="21"/>
  <c r="D131" i="21"/>
  <c r="O132" i="21"/>
  <c r="E134" i="21"/>
  <c r="P135" i="21"/>
  <c r="F137" i="21"/>
  <c r="Q138" i="21"/>
  <c r="G140" i="21"/>
  <c r="R141" i="21"/>
  <c r="H143" i="21"/>
  <c r="S144" i="21"/>
  <c r="I146" i="21"/>
  <c r="T147" i="21"/>
  <c r="J149" i="21"/>
  <c r="U150" i="21"/>
  <c r="K152" i="21"/>
  <c r="V153" i="21"/>
  <c r="L155" i="21"/>
  <c r="B157" i="21"/>
  <c r="M158" i="21"/>
  <c r="C160" i="21"/>
  <c r="N161" i="21"/>
  <c r="D163" i="21"/>
  <c r="O164" i="21"/>
  <c r="E166" i="21"/>
  <c r="P167" i="21"/>
  <c r="F169" i="21"/>
  <c r="Q170" i="21"/>
  <c r="G172" i="21"/>
  <c r="F173" i="21"/>
  <c r="V173" i="21"/>
  <c r="Q174" i="21"/>
  <c r="L175" i="21"/>
  <c r="G176" i="21"/>
  <c r="B177" i="21"/>
  <c r="R177" i="21"/>
  <c r="I178" i="21"/>
  <c r="T178" i="21"/>
  <c r="H179" i="21"/>
  <c r="T179" i="21"/>
  <c r="G180" i="21"/>
  <c r="O180" i="21"/>
  <c r="B181" i="21"/>
  <c r="J181" i="21"/>
  <c r="R181" i="21"/>
  <c r="E182" i="21"/>
  <c r="M182" i="21"/>
  <c r="U182" i="21"/>
  <c r="H183" i="21"/>
  <c r="P183" i="21"/>
  <c r="C184" i="21"/>
  <c r="K184" i="21"/>
  <c r="S184" i="21"/>
  <c r="F185" i="21"/>
  <c r="N185" i="21"/>
  <c r="V185" i="21"/>
  <c r="I186" i="21"/>
  <c r="Q186" i="21"/>
  <c r="D187" i="21"/>
  <c r="L187" i="21"/>
  <c r="T187" i="21"/>
  <c r="G188" i="21"/>
  <c r="O188" i="21"/>
  <c r="B189" i="21"/>
  <c r="J189" i="21"/>
  <c r="R189" i="21"/>
  <c r="E190" i="21"/>
  <c r="M190" i="21"/>
  <c r="U190" i="21"/>
  <c r="H191" i="21"/>
  <c r="P191" i="21"/>
  <c r="C192" i="21"/>
  <c r="K192" i="21"/>
  <c r="S192" i="21"/>
  <c r="F193" i="21"/>
  <c r="N193" i="21"/>
  <c r="V193" i="21"/>
  <c r="I194" i="21"/>
  <c r="Q194" i="21"/>
  <c r="D195" i="21"/>
  <c r="L195" i="21"/>
  <c r="T195" i="21"/>
  <c r="G196" i="21"/>
  <c r="O196" i="21"/>
  <c r="B197" i="21"/>
  <c r="J197" i="21"/>
  <c r="R197" i="21"/>
  <c r="E198" i="21"/>
  <c r="M198" i="21"/>
  <c r="U198" i="21"/>
  <c r="H199" i="21"/>
  <c r="P199" i="21"/>
  <c r="C200" i="21"/>
  <c r="K200" i="21"/>
  <c r="S200" i="21"/>
  <c r="F201" i="21"/>
  <c r="N201" i="21"/>
  <c r="V201" i="21"/>
  <c r="I202" i="21"/>
  <c r="Q202" i="21"/>
  <c r="D203" i="21"/>
  <c r="L203" i="21"/>
  <c r="T203" i="21"/>
  <c r="G204" i="21"/>
  <c r="O204" i="21"/>
  <c r="B205" i="21"/>
  <c r="J205" i="21"/>
  <c r="R205" i="21"/>
  <c r="E206" i="21"/>
  <c r="M206" i="21"/>
  <c r="U206" i="21"/>
  <c r="H207" i="21"/>
  <c r="P207" i="21"/>
  <c r="C208" i="21"/>
  <c r="K208" i="21"/>
  <c r="S208" i="21"/>
  <c r="F209" i="21"/>
  <c r="N209" i="21"/>
  <c r="V209" i="21"/>
  <c r="I210" i="21"/>
  <c r="Q210" i="21"/>
  <c r="D211" i="21"/>
  <c r="L211" i="21"/>
  <c r="T211" i="21"/>
  <c r="G212" i="21"/>
  <c r="O212" i="21"/>
  <c r="B213" i="21"/>
  <c r="J213" i="21"/>
  <c r="R213" i="21"/>
  <c r="E214" i="21"/>
  <c r="M214" i="21"/>
  <c r="U214" i="21"/>
  <c r="H215" i="21"/>
  <c r="P215" i="21"/>
  <c r="C216" i="21"/>
  <c r="K216" i="21"/>
  <c r="S216" i="21"/>
  <c r="F217" i="21"/>
  <c r="N217" i="21"/>
  <c r="V217" i="21"/>
  <c r="I218" i="21"/>
  <c r="Q218" i="21"/>
  <c r="D219" i="21"/>
  <c r="L219" i="21"/>
  <c r="T219" i="21"/>
  <c r="G220" i="21"/>
  <c r="O220" i="21"/>
  <c r="V220" i="21"/>
  <c r="F221" i="21"/>
  <c r="K221" i="21"/>
  <c r="O221" i="21"/>
  <c r="S221" i="21"/>
  <c r="B222" i="21"/>
  <c r="F222" i="21"/>
  <c r="J222" i="21"/>
  <c r="N222" i="21"/>
  <c r="R222" i="21"/>
  <c r="V222" i="21"/>
  <c r="E223" i="21"/>
  <c r="I223" i="21"/>
  <c r="M223" i="21"/>
  <c r="Q223" i="21"/>
  <c r="U223" i="21"/>
  <c r="D224" i="21"/>
  <c r="H224" i="21"/>
  <c r="L224" i="21"/>
  <c r="P224" i="21"/>
  <c r="T224" i="21"/>
  <c r="C225" i="21"/>
  <c r="G225" i="21"/>
  <c r="K225" i="21"/>
  <c r="O225" i="21"/>
  <c r="S225" i="21"/>
  <c r="B226" i="21"/>
  <c r="F226" i="21"/>
  <c r="J226" i="21"/>
  <c r="N226" i="21"/>
  <c r="R226" i="21"/>
  <c r="V226" i="21"/>
  <c r="E227" i="21"/>
  <c r="I227" i="21"/>
  <c r="M227" i="21"/>
  <c r="Q227" i="21"/>
  <c r="U227" i="21"/>
  <c r="D228" i="21"/>
  <c r="H228" i="21"/>
  <c r="L228" i="21"/>
  <c r="P228" i="21"/>
  <c r="T228" i="21"/>
  <c r="C229" i="21"/>
  <c r="G229" i="21"/>
  <c r="K229" i="21"/>
  <c r="O229" i="21"/>
  <c r="S229" i="21"/>
  <c r="B230" i="21"/>
  <c r="F230" i="21"/>
  <c r="J230" i="21"/>
  <c r="N230" i="21"/>
  <c r="R230" i="21"/>
  <c r="V230" i="21"/>
  <c r="E231" i="21"/>
  <c r="I231" i="21"/>
  <c r="M231" i="21"/>
  <c r="Q231" i="21"/>
  <c r="U231" i="21"/>
  <c r="D232" i="21"/>
  <c r="H232" i="21"/>
  <c r="L232" i="21"/>
  <c r="P232" i="21"/>
  <c r="T232" i="21"/>
  <c r="C233" i="21"/>
  <c r="G233" i="21"/>
  <c r="K233" i="21"/>
  <c r="O233" i="21"/>
  <c r="S233" i="21"/>
  <c r="B234" i="21"/>
  <c r="F234" i="21"/>
  <c r="J234" i="21"/>
  <c r="N234" i="21"/>
  <c r="R234" i="21"/>
  <c r="V234" i="21"/>
  <c r="E235" i="21"/>
  <c r="I235" i="21"/>
  <c r="M235" i="21"/>
  <c r="Q235" i="21"/>
  <c r="U235" i="21"/>
  <c r="D236" i="21"/>
  <c r="H236" i="21"/>
  <c r="L236" i="21"/>
  <c r="P236" i="21"/>
  <c r="T236" i="21"/>
  <c r="C237" i="21"/>
  <c r="G237" i="21"/>
  <c r="K237" i="21"/>
  <c r="O237" i="21"/>
  <c r="S237" i="21"/>
  <c r="B238" i="21"/>
  <c r="F238" i="21"/>
  <c r="J238" i="21"/>
  <c r="N238" i="21"/>
  <c r="R238" i="21"/>
  <c r="V238" i="21"/>
  <c r="E239" i="21"/>
  <c r="I239" i="21"/>
  <c r="M239" i="21"/>
  <c r="Q239" i="21"/>
  <c r="U239" i="21"/>
  <c r="D240" i="21"/>
  <c r="H240" i="21"/>
  <c r="L240" i="21"/>
  <c r="P240" i="21"/>
  <c r="T240" i="21"/>
  <c r="C241" i="21"/>
  <c r="G241" i="21"/>
  <c r="K241" i="21"/>
  <c r="O241" i="21"/>
  <c r="S241" i="21"/>
  <c r="B242" i="21"/>
  <c r="F242" i="21"/>
  <c r="J242" i="21"/>
  <c r="N242" i="21"/>
  <c r="R242" i="21"/>
  <c r="V242" i="21"/>
  <c r="E243" i="21"/>
  <c r="I243" i="21"/>
  <c r="M243" i="21"/>
  <c r="Q243" i="21"/>
  <c r="U243" i="21"/>
  <c r="D244" i="21"/>
  <c r="H244" i="21"/>
  <c r="L244" i="21"/>
  <c r="P244" i="21"/>
  <c r="T244" i="21"/>
  <c r="C245" i="21"/>
  <c r="G245" i="21"/>
  <c r="K245" i="21"/>
  <c r="O245" i="21"/>
  <c r="S245" i="21"/>
  <c r="B246" i="21"/>
  <c r="F246" i="21"/>
  <c r="J246" i="21"/>
  <c r="N246" i="21"/>
  <c r="R246" i="21"/>
  <c r="V246" i="21"/>
  <c r="E247" i="21"/>
  <c r="I247" i="21"/>
  <c r="M247" i="21"/>
  <c r="Q247" i="21"/>
  <c r="U247" i="21"/>
  <c r="D248" i="21"/>
  <c r="H248" i="21"/>
  <c r="L248" i="21"/>
  <c r="P248" i="21"/>
  <c r="T248" i="21"/>
  <c r="C249" i="21"/>
  <c r="G249" i="21"/>
  <c r="K249" i="21"/>
  <c r="O249" i="21"/>
  <c r="S249" i="21"/>
  <c r="B250" i="21"/>
  <c r="F250" i="21"/>
  <c r="J250" i="21"/>
  <c r="N250" i="21"/>
  <c r="R250" i="21"/>
  <c r="V250" i="21"/>
  <c r="E251" i="21"/>
  <c r="I251" i="21"/>
  <c r="M251" i="21"/>
  <c r="Q251" i="21"/>
  <c r="U251" i="21"/>
  <c r="D252" i="21"/>
  <c r="H252" i="21"/>
  <c r="L252" i="21"/>
  <c r="P252" i="21"/>
  <c r="T252" i="21"/>
  <c r="C253" i="21"/>
  <c r="G253" i="21"/>
  <c r="K253" i="21"/>
  <c r="O253" i="21"/>
  <c r="N63" i="21"/>
  <c r="P91" i="21"/>
  <c r="T100" i="21"/>
  <c r="V106" i="21"/>
  <c r="C113" i="21"/>
  <c r="E119" i="21"/>
  <c r="V123" i="21"/>
  <c r="D126" i="21"/>
  <c r="F128" i="21"/>
  <c r="V129" i="21"/>
  <c r="L131" i="21"/>
  <c r="B133" i="21"/>
  <c r="M134" i="21"/>
  <c r="C136" i="21"/>
  <c r="N137" i="21"/>
  <c r="D139" i="21"/>
  <c r="O140" i="21"/>
  <c r="E142" i="21"/>
  <c r="P143" i="21"/>
  <c r="F145" i="21"/>
  <c r="Q146" i="21"/>
  <c r="G148" i="21"/>
  <c r="R149" i="21"/>
  <c r="H151" i="21"/>
  <c r="S152" i="21"/>
  <c r="I154" i="21"/>
  <c r="T155" i="21"/>
  <c r="J157" i="21"/>
  <c r="U158" i="21"/>
  <c r="K160" i="21"/>
  <c r="V161" i="21"/>
  <c r="L163" i="21"/>
  <c r="B165" i="21"/>
  <c r="M166" i="21"/>
  <c r="C168" i="21"/>
  <c r="N169" i="21"/>
  <c r="D171" i="21"/>
  <c r="O172" i="21"/>
  <c r="J173" i="21"/>
  <c r="E174" i="21"/>
  <c r="U174" i="21"/>
  <c r="P175" i="21"/>
  <c r="K176" i="21"/>
  <c r="F177" i="21"/>
  <c r="V177" i="21"/>
  <c r="L178" i="21"/>
  <c r="U178" i="21"/>
  <c r="L179" i="21"/>
  <c r="B180" i="21"/>
  <c r="J180" i="21"/>
  <c r="R180" i="21"/>
  <c r="E181" i="21"/>
  <c r="M181" i="21"/>
  <c r="U181" i="21"/>
  <c r="H182" i="21"/>
  <c r="P182" i="21"/>
  <c r="C183" i="21"/>
  <c r="K183" i="21"/>
  <c r="S183" i="21"/>
  <c r="F184" i="21"/>
  <c r="N184" i="21"/>
  <c r="V184" i="21"/>
  <c r="I185" i="21"/>
  <c r="Q185" i="21"/>
  <c r="D186" i="21"/>
  <c r="L186" i="21"/>
  <c r="T186" i="21"/>
  <c r="G187" i="21"/>
  <c r="O187" i="21"/>
  <c r="B188" i="21"/>
  <c r="J188" i="21"/>
  <c r="R188" i="21"/>
  <c r="E189" i="21"/>
  <c r="M189" i="21"/>
  <c r="U189" i="21"/>
  <c r="H190" i="21"/>
  <c r="P190" i="21"/>
  <c r="C191" i="21"/>
  <c r="K191" i="21"/>
  <c r="S191" i="21"/>
  <c r="F192" i="21"/>
  <c r="N192" i="21"/>
  <c r="V192" i="21"/>
  <c r="I193" i="21"/>
  <c r="Q193" i="21"/>
  <c r="D194" i="21"/>
  <c r="L194" i="21"/>
  <c r="T194" i="21"/>
  <c r="G195" i="21"/>
  <c r="O195" i="21"/>
  <c r="B196" i="21"/>
  <c r="J196" i="21"/>
  <c r="R196" i="21"/>
  <c r="E197" i="21"/>
  <c r="M197" i="21"/>
  <c r="U197" i="21"/>
  <c r="H198" i="21"/>
  <c r="P198" i="21"/>
  <c r="C199" i="21"/>
  <c r="K199" i="21"/>
  <c r="S199" i="21"/>
  <c r="F200" i="21"/>
  <c r="N200" i="21"/>
  <c r="V200" i="21"/>
  <c r="I201" i="21"/>
  <c r="Q201" i="21"/>
  <c r="D202" i="21"/>
  <c r="L202" i="21"/>
  <c r="T202" i="21"/>
  <c r="G203" i="21"/>
  <c r="O203" i="21"/>
  <c r="B204" i="21"/>
  <c r="J204" i="21"/>
  <c r="R204" i="21"/>
  <c r="E205" i="21"/>
  <c r="M205" i="21"/>
  <c r="U205" i="21"/>
  <c r="H206" i="21"/>
  <c r="P206" i="21"/>
  <c r="C207" i="21"/>
  <c r="K207" i="21"/>
  <c r="S207" i="21"/>
  <c r="F208" i="21"/>
  <c r="N208" i="21"/>
  <c r="V208" i="21"/>
  <c r="I209" i="21"/>
  <c r="Q209" i="21"/>
  <c r="D210" i="21"/>
  <c r="L210" i="21"/>
  <c r="T210" i="21"/>
  <c r="G211" i="21"/>
  <c r="O211" i="21"/>
  <c r="B212" i="21"/>
  <c r="J212" i="21"/>
  <c r="R212" i="21"/>
  <c r="E213" i="21"/>
  <c r="M213" i="21"/>
  <c r="U213" i="21"/>
  <c r="H214" i="21"/>
  <c r="P214" i="21"/>
  <c r="C215" i="21"/>
  <c r="K215" i="21"/>
  <c r="S215" i="21"/>
  <c r="F216" i="21"/>
  <c r="N216" i="21"/>
  <c r="V216" i="21"/>
  <c r="I217" i="21"/>
  <c r="Q217" i="21"/>
  <c r="D218" i="21"/>
  <c r="L218" i="21"/>
  <c r="T218" i="21"/>
  <c r="G219" i="21"/>
  <c r="O219" i="21"/>
  <c r="B220" i="21"/>
  <c r="J220" i="21"/>
  <c r="R220" i="21"/>
  <c r="B221" i="21"/>
  <c r="G221" i="21"/>
  <c r="L221" i="21"/>
  <c r="P221" i="21"/>
  <c r="T221" i="21"/>
  <c r="C222" i="21"/>
  <c r="G222" i="21"/>
  <c r="K222" i="21"/>
  <c r="O222" i="21"/>
  <c r="S222" i="21"/>
  <c r="B223" i="21"/>
  <c r="F223" i="21"/>
  <c r="J223" i="21"/>
  <c r="N223" i="21"/>
  <c r="R223" i="21"/>
  <c r="V223" i="21"/>
  <c r="E224" i="21"/>
  <c r="I224" i="21"/>
  <c r="M224" i="21"/>
  <c r="Q224" i="21"/>
  <c r="U224" i="21"/>
  <c r="D225" i="21"/>
  <c r="H225" i="21"/>
  <c r="L225" i="21"/>
  <c r="P225" i="21"/>
  <c r="T225" i="21"/>
  <c r="C226" i="21"/>
  <c r="G226" i="21"/>
  <c r="K226" i="21"/>
  <c r="O226" i="21"/>
  <c r="S226" i="21"/>
  <c r="B227" i="21"/>
  <c r="F227" i="21"/>
  <c r="J227" i="21"/>
  <c r="N227" i="21"/>
  <c r="R227" i="21"/>
  <c r="V227" i="21"/>
  <c r="E228" i="21"/>
  <c r="I228" i="21"/>
  <c r="M228" i="21"/>
  <c r="Q228" i="21"/>
  <c r="U228" i="21"/>
  <c r="D229" i="21"/>
  <c r="H229" i="21"/>
  <c r="L229" i="21"/>
  <c r="P229" i="21"/>
  <c r="T229" i="21"/>
  <c r="C230" i="21"/>
  <c r="G230" i="21"/>
  <c r="K230" i="21"/>
  <c r="O230" i="21"/>
  <c r="S230" i="21"/>
  <c r="B231" i="21"/>
  <c r="F231" i="21"/>
  <c r="J231" i="21"/>
  <c r="N231" i="21"/>
  <c r="R231" i="21"/>
  <c r="V231" i="21"/>
  <c r="E232" i="21"/>
  <c r="I232" i="21"/>
  <c r="M232" i="21"/>
  <c r="Q232" i="21"/>
  <c r="U232" i="21"/>
  <c r="D233" i="21"/>
  <c r="H233" i="21"/>
  <c r="L233" i="21"/>
  <c r="P233" i="21"/>
  <c r="T233" i="21"/>
  <c r="C234" i="21"/>
  <c r="G234" i="21"/>
  <c r="K234" i="21"/>
  <c r="O234" i="21"/>
  <c r="S234" i="21"/>
  <c r="B235" i="21"/>
  <c r="F235" i="21"/>
  <c r="J235" i="21"/>
  <c r="N235" i="21"/>
  <c r="R235" i="21"/>
  <c r="V235" i="21"/>
  <c r="E236" i="21"/>
  <c r="I236" i="21"/>
  <c r="M236" i="21"/>
  <c r="Q236" i="21"/>
  <c r="U236" i="21"/>
  <c r="D237" i="21"/>
  <c r="H237" i="21"/>
  <c r="L237" i="21"/>
  <c r="P237" i="21"/>
  <c r="T237" i="21"/>
  <c r="C238" i="21"/>
  <c r="G238" i="21"/>
  <c r="K238" i="21"/>
  <c r="O238" i="21"/>
  <c r="S238" i="21"/>
  <c r="B239" i="21"/>
  <c r="F239" i="21"/>
  <c r="J239" i="21"/>
  <c r="N239" i="21"/>
  <c r="R239" i="21"/>
  <c r="V239" i="21"/>
  <c r="E240" i="21"/>
  <c r="I240" i="21"/>
  <c r="M240" i="21"/>
  <c r="Q240" i="21"/>
  <c r="U240" i="21"/>
  <c r="D241" i="21"/>
  <c r="H241" i="21"/>
  <c r="L241" i="21"/>
  <c r="P241" i="21"/>
  <c r="T241" i="21"/>
  <c r="C242" i="21"/>
  <c r="G242" i="21"/>
  <c r="K242" i="21"/>
  <c r="O242" i="21"/>
  <c r="S242" i="21"/>
  <c r="B243" i="21"/>
  <c r="F243" i="21"/>
  <c r="J243" i="21"/>
  <c r="N243" i="21"/>
  <c r="R243" i="21"/>
  <c r="V243" i="21"/>
  <c r="E244" i="21"/>
  <c r="I244" i="21"/>
  <c r="M244" i="21"/>
  <c r="Q244" i="21"/>
  <c r="U244" i="21"/>
  <c r="D245" i="21"/>
  <c r="H245" i="21"/>
  <c r="L245" i="21"/>
  <c r="P245" i="21"/>
  <c r="T245" i="21"/>
  <c r="C246" i="21"/>
  <c r="G246" i="21"/>
  <c r="K246" i="21"/>
  <c r="O246" i="21"/>
  <c r="S246" i="21"/>
  <c r="B247" i="21"/>
  <c r="F247" i="21"/>
  <c r="J247" i="21"/>
  <c r="N247" i="21"/>
  <c r="R247" i="21"/>
  <c r="V247" i="21"/>
  <c r="E248" i="21"/>
  <c r="I248" i="21"/>
  <c r="M248" i="21"/>
  <c r="Q248" i="21"/>
  <c r="U248" i="21"/>
  <c r="D249" i="21"/>
  <c r="H249" i="21"/>
  <c r="L249" i="21"/>
  <c r="P249" i="21"/>
  <c r="T249" i="21"/>
  <c r="C250" i="21"/>
  <c r="G250" i="21"/>
  <c r="K250" i="21"/>
  <c r="O250" i="21"/>
  <c r="S250" i="21"/>
  <c r="B251" i="21"/>
  <c r="F251" i="21"/>
  <c r="J251" i="21"/>
  <c r="N251" i="21"/>
  <c r="R251" i="21"/>
  <c r="V251" i="21"/>
  <c r="E252" i="21"/>
  <c r="I252" i="21"/>
  <c r="M252" i="21"/>
  <c r="Q252" i="21"/>
  <c r="U252" i="21"/>
  <c r="D253" i="21"/>
  <c r="H253" i="21"/>
  <c r="L253" i="21"/>
  <c r="P253" i="21"/>
  <c r="T253" i="21"/>
  <c r="C254" i="21"/>
  <c r="G254" i="21"/>
  <c r="K254" i="21"/>
  <c r="O254" i="21"/>
  <c r="S254" i="21"/>
  <c r="B255" i="21"/>
  <c r="F255" i="21"/>
  <c r="J255" i="21"/>
  <c r="N255" i="21"/>
  <c r="R255" i="21"/>
  <c r="V255" i="21"/>
  <c r="E256" i="21"/>
  <c r="K73" i="21"/>
  <c r="N114" i="21"/>
  <c r="O128" i="21"/>
  <c r="U134" i="21"/>
  <c r="B141" i="21"/>
  <c r="D147" i="21"/>
  <c r="F153" i="21"/>
  <c r="H159" i="21"/>
  <c r="J165" i="21"/>
  <c r="L171" i="21"/>
  <c r="D175" i="21"/>
  <c r="D178" i="21"/>
  <c r="C180" i="21"/>
  <c r="N181" i="21"/>
  <c r="D183" i="21"/>
  <c r="O184" i="21"/>
  <c r="E186" i="21"/>
  <c r="P187" i="21"/>
  <c r="F189" i="21"/>
  <c r="Q190" i="21"/>
  <c r="G192" i="21"/>
  <c r="R193" i="21"/>
  <c r="H195" i="21"/>
  <c r="S196" i="21"/>
  <c r="I198" i="21"/>
  <c r="T199" i="21"/>
  <c r="J201" i="21"/>
  <c r="U202" i="21"/>
  <c r="K204" i="21"/>
  <c r="V205" i="21"/>
  <c r="L207" i="21"/>
  <c r="B209" i="21"/>
  <c r="M210" i="21"/>
  <c r="C212" i="21"/>
  <c r="N213" i="21"/>
  <c r="D215" i="21"/>
  <c r="O216" i="21"/>
  <c r="E218" i="21"/>
  <c r="P219" i="21"/>
  <c r="C221" i="21"/>
  <c r="U221" i="21"/>
  <c r="P222" i="21"/>
  <c r="K223" i="21"/>
  <c r="F224" i="21"/>
  <c r="V224" i="21"/>
  <c r="Q225" i="21"/>
  <c r="L226" i="21"/>
  <c r="G227" i="21"/>
  <c r="B228" i="21"/>
  <c r="R228" i="21"/>
  <c r="M229" i="21"/>
  <c r="H230" i="21"/>
  <c r="C231" i="21"/>
  <c r="S231" i="21"/>
  <c r="N232" i="21"/>
  <c r="I233" i="21"/>
  <c r="D234" i="21"/>
  <c r="T234" i="21"/>
  <c r="O235" i="21"/>
  <c r="J236" i="21"/>
  <c r="E237" i="21"/>
  <c r="U237" i="21"/>
  <c r="P238" i="21"/>
  <c r="K239" i="21"/>
  <c r="F240" i="21"/>
  <c r="V240" i="21"/>
  <c r="Q241" i="21"/>
  <c r="L242" i="21"/>
  <c r="G243" i="21"/>
  <c r="B244" i="21"/>
  <c r="R244" i="21"/>
  <c r="M245" i="21"/>
  <c r="H246" i="21"/>
  <c r="C247" i="21"/>
  <c r="S247" i="21"/>
  <c r="N248" i="21"/>
  <c r="I249" i="21"/>
  <c r="D250" i="21"/>
  <c r="T250" i="21"/>
  <c r="O251" i="21"/>
  <c r="J252" i="21"/>
  <c r="B253" i="21"/>
  <c r="J253" i="21"/>
  <c r="R253" i="21"/>
  <c r="B254" i="21"/>
  <c r="H254" i="21"/>
  <c r="M254" i="21"/>
  <c r="R254" i="21"/>
  <c r="C255" i="21"/>
  <c r="H255" i="21"/>
  <c r="M255" i="21"/>
  <c r="S255" i="21"/>
  <c r="C256" i="21"/>
  <c r="H256" i="21"/>
  <c r="L256" i="21"/>
  <c r="P256" i="21"/>
  <c r="T256" i="21"/>
  <c r="C257" i="21"/>
  <c r="G257" i="21"/>
  <c r="K257" i="21"/>
  <c r="O257" i="21"/>
  <c r="S257" i="21"/>
  <c r="B258" i="21"/>
  <c r="F258" i="21"/>
  <c r="J258" i="21"/>
  <c r="N258" i="21"/>
  <c r="R258" i="21"/>
  <c r="V258" i="21"/>
  <c r="E259" i="21"/>
  <c r="I259" i="21"/>
  <c r="M259" i="21"/>
  <c r="Q259" i="21"/>
  <c r="U259" i="21"/>
  <c r="D260" i="21"/>
  <c r="H260" i="21"/>
  <c r="L260" i="21"/>
  <c r="P260" i="21"/>
  <c r="T260" i="21"/>
  <c r="C261" i="21"/>
  <c r="G261" i="21"/>
  <c r="K261" i="21"/>
  <c r="O261" i="21"/>
  <c r="S261" i="21"/>
  <c r="B262" i="21"/>
  <c r="F262" i="21"/>
  <c r="J262" i="21"/>
  <c r="N262" i="21"/>
  <c r="R262" i="21"/>
  <c r="V262" i="21"/>
  <c r="E263" i="21"/>
  <c r="I263" i="21"/>
  <c r="M263" i="21"/>
  <c r="Q263" i="21"/>
  <c r="U263" i="21"/>
  <c r="D264" i="21"/>
  <c r="H264" i="21"/>
  <c r="L264" i="21"/>
  <c r="P264" i="21"/>
  <c r="T264" i="21"/>
  <c r="C265" i="21"/>
  <c r="G265" i="21"/>
  <c r="K265" i="21"/>
  <c r="O265" i="21"/>
  <c r="S265" i="21"/>
  <c r="B266" i="21"/>
  <c r="F266" i="21"/>
  <c r="J266" i="21"/>
  <c r="N266" i="21"/>
  <c r="R266" i="21"/>
  <c r="V266" i="21"/>
  <c r="E267" i="21"/>
  <c r="I267" i="21"/>
  <c r="M267" i="21"/>
  <c r="Q267" i="21"/>
  <c r="U267" i="21"/>
  <c r="D268" i="21"/>
  <c r="H268" i="21"/>
  <c r="L268" i="21"/>
  <c r="P268" i="21"/>
  <c r="T268" i="21"/>
  <c r="C269" i="21"/>
  <c r="G269" i="21"/>
  <c r="K269" i="21"/>
  <c r="O269" i="21"/>
  <c r="S269" i="21"/>
  <c r="B270" i="21"/>
  <c r="F270" i="21"/>
  <c r="J270" i="21"/>
  <c r="N270" i="21"/>
  <c r="R270" i="21"/>
  <c r="V270" i="21"/>
  <c r="E271" i="21"/>
  <c r="I271" i="21"/>
  <c r="M271" i="21"/>
  <c r="Q271" i="21"/>
  <c r="U271" i="21"/>
  <c r="D272" i="21"/>
  <c r="H272" i="21"/>
  <c r="L272" i="21"/>
  <c r="P272" i="21"/>
  <c r="T272" i="21"/>
  <c r="C273" i="21"/>
  <c r="G273" i="21"/>
  <c r="K273" i="21"/>
  <c r="O273" i="21"/>
  <c r="S273" i="21"/>
  <c r="B274" i="21"/>
  <c r="F274" i="21"/>
  <c r="J274" i="21"/>
  <c r="N274" i="21"/>
  <c r="R274" i="21"/>
  <c r="V274" i="21"/>
  <c r="E275" i="21"/>
  <c r="I275" i="21"/>
  <c r="M275" i="21"/>
  <c r="Q275" i="21"/>
  <c r="U275" i="21"/>
  <c r="D276" i="21"/>
  <c r="H276" i="21"/>
  <c r="L276" i="21"/>
  <c r="P276" i="21"/>
  <c r="T276" i="21"/>
  <c r="C277" i="21"/>
  <c r="G277" i="21"/>
  <c r="K277" i="21"/>
  <c r="O277" i="21"/>
  <c r="S277" i="21"/>
  <c r="B278" i="21"/>
  <c r="F278" i="21"/>
  <c r="J278" i="21"/>
  <c r="N278" i="21"/>
  <c r="R278" i="21"/>
  <c r="V278" i="21"/>
  <c r="E279" i="21"/>
  <c r="I279" i="21"/>
  <c r="M279" i="21"/>
  <c r="Q279" i="21"/>
  <c r="U279" i="21"/>
  <c r="D280" i="21"/>
  <c r="H280" i="21"/>
  <c r="L280" i="21"/>
  <c r="P280" i="21"/>
  <c r="T280" i="21"/>
  <c r="C281" i="21"/>
  <c r="G281" i="21"/>
  <c r="K281" i="21"/>
  <c r="O281" i="21"/>
  <c r="S281" i="21"/>
  <c r="B282" i="21"/>
  <c r="F282" i="21"/>
  <c r="J282" i="21"/>
  <c r="N282" i="21"/>
  <c r="R282" i="21"/>
  <c r="V282" i="21"/>
  <c r="E283" i="21"/>
  <c r="I283" i="21"/>
  <c r="M283" i="21"/>
  <c r="Q283" i="21"/>
  <c r="U283" i="21"/>
  <c r="D284" i="21"/>
  <c r="H284" i="21"/>
  <c r="L284" i="21"/>
  <c r="P284" i="21"/>
  <c r="T284" i="21"/>
  <c r="C285" i="21"/>
  <c r="G285" i="21"/>
  <c r="K285" i="21"/>
  <c r="O285" i="21"/>
  <c r="S285" i="21"/>
  <c r="B286" i="21"/>
  <c r="F286" i="21"/>
  <c r="J286" i="21"/>
  <c r="N286" i="21"/>
  <c r="R286" i="21"/>
  <c r="V286" i="21"/>
  <c r="E287" i="21"/>
  <c r="I287" i="21"/>
  <c r="M287" i="21"/>
  <c r="Q287" i="21"/>
  <c r="U287" i="21"/>
  <c r="D288" i="21"/>
  <c r="H288" i="21"/>
  <c r="L288" i="21"/>
  <c r="P288" i="21"/>
  <c r="T288" i="21"/>
  <c r="C289" i="21"/>
  <c r="G289" i="21"/>
  <c r="K289" i="21"/>
  <c r="O289" i="21"/>
  <c r="S289" i="21"/>
  <c r="B290" i="21"/>
  <c r="F290" i="21"/>
  <c r="J290" i="21"/>
  <c r="N290" i="21"/>
  <c r="R290" i="21"/>
  <c r="V290" i="21"/>
  <c r="E291" i="21"/>
  <c r="I291" i="21"/>
  <c r="M291" i="21"/>
  <c r="Q291" i="21"/>
  <c r="U291" i="21"/>
  <c r="D292" i="21"/>
  <c r="H292" i="21"/>
  <c r="L292" i="21"/>
  <c r="P292" i="21"/>
  <c r="T292" i="21"/>
  <c r="C293" i="21"/>
  <c r="G293" i="21"/>
  <c r="K293" i="21"/>
  <c r="O293" i="21"/>
  <c r="S293" i="21"/>
  <c r="B294" i="21"/>
  <c r="F294" i="21"/>
  <c r="J294" i="21"/>
  <c r="N294" i="21"/>
  <c r="R294" i="21"/>
  <c r="V294" i="21"/>
  <c r="E295" i="21"/>
  <c r="I295" i="21"/>
  <c r="M295" i="21"/>
  <c r="Q295" i="21"/>
  <c r="U295" i="21"/>
  <c r="D296" i="21"/>
  <c r="H296" i="21"/>
  <c r="L296" i="21"/>
  <c r="P296" i="21"/>
  <c r="T296" i="21"/>
  <c r="C297" i="21"/>
  <c r="G297" i="21"/>
  <c r="K297" i="21"/>
  <c r="O297" i="21"/>
  <c r="S297" i="21"/>
  <c r="B298" i="21"/>
  <c r="F298" i="21"/>
  <c r="J298" i="21"/>
  <c r="N298" i="21"/>
  <c r="R298" i="21"/>
  <c r="V298" i="21"/>
  <c r="E299" i="21"/>
  <c r="I299" i="21"/>
  <c r="M299" i="21"/>
  <c r="Q299" i="21"/>
  <c r="U299" i="21"/>
  <c r="D300" i="21"/>
  <c r="H300" i="21"/>
  <c r="L300" i="21"/>
  <c r="P300" i="21"/>
  <c r="T300" i="21"/>
  <c r="C301" i="21"/>
  <c r="G301" i="21"/>
  <c r="K301" i="21"/>
  <c r="O301" i="21"/>
  <c r="S301" i="21"/>
  <c r="B302" i="21"/>
  <c r="F302" i="21"/>
  <c r="J302" i="21"/>
  <c r="N302" i="21"/>
  <c r="R302" i="21"/>
  <c r="V302" i="21"/>
  <c r="E303" i="21"/>
  <c r="I303" i="21"/>
  <c r="M303" i="21"/>
  <c r="Q303" i="21"/>
  <c r="U303" i="21"/>
  <c r="D304" i="21"/>
  <c r="H304" i="21"/>
  <c r="L304" i="21"/>
  <c r="P304" i="21"/>
  <c r="T304" i="21"/>
  <c r="C305" i="21"/>
  <c r="G305" i="21"/>
  <c r="K305" i="21"/>
  <c r="O305" i="21"/>
  <c r="S305" i="21"/>
  <c r="B306" i="21"/>
  <c r="F306" i="21"/>
  <c r="J306" i="21"/>
  <c r="N306" i="21"/>
  <c r="R306" i="21"/>
  <c r="V306" i="21"/>
  <c r="E307" i="21"/>
  <c r="I307" i="21"/>
  <c r="M307" i="21"/>
  <c r="Q307" i="21"/>
  <c r="U307" i="21"/>
  <c r="D308" i="21"/>
  <c r="H308" i="21"/>
  <c r="L308" i="21"/>
  <c r="P308" i="21"/>
  <c r="T308" i="21"/>
  <c r="C309" i="21"/>
  <c r="G309" i="21"/>
  <c r="K309" i="21"/>
  <c r="O309" i="21"/>
  <c r="S309" i="21"/>
  <c r="B310" i="21"/>
  <c r="F310" i="21"/>
  <c r="J310" i="21"/>
  <c r="N310" i="21"/>
  <c r="R310" i="21"/>
  <c r="V310" i="21"/>
  <c r="E311" i="21"/>
  <c r="I311" i="21"/>
  <c r="M311" i="21"/>
  <c r="Q311" i="21"/>
  <c r="U311" i="21"/>
  <c r="D312" i="21"/>
  <c r="H312" i="21"/>
  <c r="L312" i="21"/>
  <c r="P312" i="21"/>
  <c r="T312" i="21"/>
  <c r="C313" i="21"/>
  <c r="G313" i="21"/>
  <c r="K313" i="21"/>
  <c r="O313" i="21"/>
  <c r="S313" i="21"/>
  <c r="B314" i="21"/>
  <c r="F314" i="21"/>
  <c r="J314" i="21"/>
  <c r="N314" i="21"/>
  <c r="R314" i="21"/>
  <c r="V314" i="21"/>
  <c r="C317" i="21"/>
  <c r="G317" i="21"/>
  <c r="K317" i="21"/>
  <c r="O317" i="21"/>
  <c r="S317" i="21"/>
  <c r="B318" i="21"/>
  <c r="F318" i="21"/>
  <c r="J318" i="21"/>
  <c r="N318" i="21"/>
  <c r="R318" i="21"/>
  <c r="V318" i="21"/>
  <c r="E319" i="21"/>
  <c r="I319" i="21"/>
  <c r="M319" i="21"/>
  <c r="Q319" i="21"/>
  <c r="U319" i="21"/>
  <c r="D320" i="21"/>
  <c r="H320" i="21"/>
  <c r="L320" i="21"/>
  <c r="P320" i="21"/>
  <c r="T320" i="21"/>
  <c r="C321" i="21"/>
  <c r="G321" i="21"/>
  <c r="K321" i="21"/>
  <c r="O321" i="21"/>
  <c r="S321" i="21"/>
  <c r="B322" i="21"/>
  <c r="F322" i="21"/>
  <c r="J322" i="21"/>
  <c r="N322" i="21"/>
  <c r="R322" i="21"/>
  <c r="V322" i="21"/>
  <c r="E323" i="21"/>
  <c r="I323" i="21"/>
  <c r="M323" i="21"/>
  <c r="Q323" i="21"/>
  <c r="U323" i="21"/>
  <c r="D324" i="21"/>
  <c r="H324" i="21"/>
  <c r="L324" i="21"/>
  <c r="P324" i="21"/>
  <c r="T324" i="21"/>
  <c r="C325" i="21"/>
  <c r="G325" i="21"/>
  <c r="K325" i="21"/>
  <c r="O325" i="21"/>
  <c r="S325" i="21"/>
  <c r="B326" i="21"/>
  <c r="F326" i="21"/>
  <c r="J326" i="21"/>
  <c r="N326" i="21"/>
  <c r="R326" i="21"/>
  <c r="V326" i="21"/>
  <c r="E327" i="21"/>
  <c r="I327" i="21"/>
  <c r="M327" i="21"/>
  <c r="Q327" i="21"/>
  <c r="U327" i="21"/>
  <c r="D328" i="21"/>
  <c r="H328" i="21"/>
  <c r="L328" i="21"/>
  <c r="P328" i="21"/>
  <c r="T328" i="21"/>
  <c r="C329" i="21"/>
  <c r="G329" i="21"/>
  <c r="K329" i="21"/>
  <c r="O329" i="21"/>
  <c r="S329" i="21"/>
  <c r="B330" i="21"/>
  <c r="F330" i="21"/>
  <c r="J330" i="21"/>
  <c r="N330" i="21"/>
  <c r="R330" i="21"/>
  <c r="V330" i="21"/>
  <c r="E331" i="21"/>
  <c r="I331" i="21"/>
  <c r="M331" i="21"/>
  <c r="Q331" i="21"/>
  <c r="U331" i="21"/>
  <c r="D332" i="21"/>
  <c r="H332" i="21"/>
  <c r="L332" i="21"/>
  <c r="P332" i="21"/>
  <c r="T332" i="21"/>
  <c r="C333" i="21"/>
  <c r="G333" i="21"/>
  <c r="K333" i="21"/>
  <c r="O333" i="21"/>
  <c r="S333" i="21"/>
  <c r="B334" i="21"/>
  <c r="F334" i="21"/>
  <c r="J334" i="21"/>
  <c r="N334" i="21"/>
  <c r="R334" i="21"/>
  <c r="V334" i="21"/>
  <c r="E335" i="21"/>
  <c r="I335" i="21"/>
  <c r="M335" i="21"/>
  <c r="Q335" i="21"/>
  <c r="U335" i="21"/>
  <c r="D336" i="21"/>
  <c r="H336" i="21"/>
  <c r="L336" i="21"/>
  <c r="P336" i="21"/>
  <c r="T336" i="21"/>
  <c r="C337" i="21"/>
  <c r="G337" i="21"/>
  <c r="K337" i="21"/>
  <c r="O337" i="21"/>
  <c r="S337" i="21"/>
  <c r="B338" i="21"/>
  <c r="F338" i="21"/>
  <c r="J338" i="21"/>
  <c r="N338" i="21"/>
  <c r="R338" i="21"/>
  <c r="V338" i="21"/>
  <c r="E339" i="21"/>
  <c r="I339" i="21"/>
  <c r="M339" i="21"/>
  <c r="Q339" i="21"/>
  <c r="U339" i="21"/>
  <c r="D340" i="21"/>
  <c r="H340" i="21"/>
  <c r="L340" i="21"/>
  <c r="P340" i="21"/>
  <c r="T340" i="21"/>
  <c r="C341" i="21"/>
  <c r="G341" i="21"/>
  <c r="K341" i="21"/>
  <c r="O341" i="21"/>
  <c r="S341" i="21"/>
  <c r="B342" i="21"/>
  <c r="F342" i="21"/>
  <c r="J342" i="21"/>
  <c r="N342" i="21"/>
  <c r="R342" i="21"/>
  <c r="V342" i="21"/>
  <c r="E343" i="21"/>
  <c r="I343" i="21"/>
  <c r="M343" i="21"/>
  <c r="Q343" i="21"/>
  <c r="U343" i="21"/>
  <c r="D344" i="21"/>
  <c r="H344" i="21"/>
  <c r="L344" i="21"/>
  <c r="P344" i="21"/>
  <c r="T344" i="21"/>
  <c r="C345" i="21"/>
  <c r="G345" i="21"/>
  <c r="K345" i="21"/>
  <c r="O345" i="21"/>
  <c r="S345" i="21"/>
  <c r="B346" i="21"/>
  <c r="F346" i="21"/>
  <c r="J346" i="21"/>
  <c r="N346" i="21"/>
  <c r="R346" i="21"/>
  <c r="V346" i="21"/>
  <c r="E347" i="21"/>
  <c r="I347" i="21"/>
  <c r="M347" i="21"/>
  <c r="Q347" i="21"/>
  <c r="U347" i="21"/>
  <c r="D348" i="21"/>
  <c r="H348" i="21"/>
  <c r="L348" i="21"/>
  <c r="P348" i="21"/>
  <c r="T348" i="21"/>
  <c r="C349" i="21"/>
  <c r="G349" i="21"/>
  <c r="K349" i="21"/>
  <c r="O349" i="21"/>
  <c r="S349" i="21"/>
  <c r="B350" i="21"/>
  <c r="F350" i="21"/>
  <c r="J350" i="21"/>
  <c r="N350" i="21"/>
  <c r="R350" i="21"/>
  <c r="V350" i="21"/>
  <c r="E351" i="21"/>
  <c r="I351" i="21"/>
  <c r="M351" i="21"/>
  <c r="Q351" i="21"/>
  <c r="U351" i="21"/>
  <c r="D352" i="21"/>
  <c r="H352" i="21"/>
  <c r="L352" i="21"/>
  <c r="P352" i="21"/>
  <c r="T352" i="21"/>
  <c r="C353" i="21"/>
  <c r="G353" i="21"/>
  <c r="K353" i="21"/>
  <c r="O353" i="21"/>
  <c r="S353" i="21"/>
  <c r="B354" i="21"/>
  <c r="F354" i="21"/>
  <c r="J354" i="21"/>
  <c r="N354" i="21"/>
  <c r="R354" i="21"/>
  <c r="V354" i="21"/>
  <c r="E355" i="21"/>
  <c r="I355" i="21"/>
  <c r="M355" i="21"/>
  <c r="Q355" i="21"/>
  <c r="U355" i="21"/>
  <c r="D356" i="21"/>
  <c r="H356" i="21"/>
  <c r="L356" i="21"/>
  <c r="P356" i="21"/>
  <c r="T356" i="21"/>
  <c r="C357" i="21"/>
  <c r="G357" i="21"/>
  <c r="K357" i="21"/>
  <c r="O357" i="21"/>
  <c r="S357" i="21"/>
  <c r="B358" i="21"/>
  <c r="F358" i="21"/>
  <c r="J358" i="21"/>
  <c r="N358" i="21"/>
  <c r="R358" i="21"/>
  <c r="V358" i="21"/>
  <c r="E359" i="21"/>
  <c r="I359" i="21"/>
  <c r="M359" i="21"/>
  <c r="Q359" i="21"/>
  <c r="U359" i="21"/>
  <c r="D360" i="21"/>
  <c r="H360" i="21"/>
  <c r="L360" i="21"/>
  <c r="P360" i="21"/>
  <c r="T360" i="21"/>
  <c r="C361" i="21"/>
  <c r="G361" i="21"/>
  <c r="K361" i="21"/>
  <c r="O361" i="21"/>
  <c r="S361" i="21"/>
  <c r="B362" i="21"/>
  <c r="F362" i="21"/>
  <c r="J362" i="21"/>
  <c r="N362" i="21"/>
  <c r="R362" i="21"/>
  <c r="V362" i="21"/>
  <c r="E363" i="21"/>
  <c r="I363" i="21"/>
  <c r="M363" i="21"/>
  <c r="Q363" i="21"/>
  <c r="U363" i="21"/>
  <c r="D364" i="21"/>
  <c r="H364" i="21"/>
  <c r="L364" i="21"/>
  <c r="P364" i="21"/>
  <c r="T364" i="21"/>
  <c r="C365" i="21"/>
  <c r="G365" i="21"/>
  <c r="K365" i="21"/>
  <c r="O365" i="21"/>
  <c r="S365" i="21"/>
  <c r="B366" i="21"/>
  <c r="F366" i="21"/>
  <c r="J366" i="21"/>
  <c r="N366" i="21"/>
  <c r="R366" i="21"/>
  <c r="V366" i="21"/>
  <c r="E367" i="21"/>
  <c r="I367" i="21"/>
  <c r="M367" i="21"/>
  <c r="Q367" i="21"/>
  <c r="U367" i="21"/>
  <c r="D368" i="21"/>
  <c r="H368" i="21"/>
  <c r="R94" i="21"/>
  <c r="P120" i="21"/>
  <c r="I130" i="21"/>
  <c r="K136" i="21"/>
  <c r="M142" i="21"/>
  <c r="O148" i="21"/>
  <c r="Q154" i="21"/>
  <c r="S160" i="21"/>
  <c r="U166" i="21"/>
  <c r="S172" i="21"/>
  <c r="T175" i="21"/>
  <c r="M178" i="21"/>
  <c r="K180" i="21"/>
  <c r="V181" i="21"/>
  <c r="L183" i="21"/>
  <c r="B185" i="21"/>
  <c r="M186" i="21"/>
  <c r="C188" i="21"/>
  <c r="N189" i="21"/>
  <c r="D191" i="21"/>
  <c r="O192" i="21"/>
  <c r="E194" i="21"/>
  <c r="P195" i="21"/>
  <c r="F197" i="21"/>
  <c r="Q198" i="21"/>
  <c r="G200" i="21"/>
  <c r="R201" i="21"/>
  <c r="H203" i="21"/>
  <c r="S204" i="21"/>
  <c r="I206" i="21"/>
  <c r="T207" i="21"/>
  <c r="J209" i="21"/>
  <c r="U210" i="21"/>
  <c r="K212" i="21"/>
  <c r="V213" i="21"/>
  <c r="L215" i="21"/>
  <c r="B217" i="21"/>
  <c r="M218" i="21"/>
  <c r="C220" i="21"/>
  <c r="I221" i="21"/>
  <c r="D222" i="21"/>
  <c r="T222" i="21"/>
  <c r="O223" i="21"/>
  <c r="J224" i="21"/>
  <c r="E225" i="21"/>
  <c r="U225" i="21"/>
  <c r="P226" i="21"/>
  <c r="K227" i="21"/>
  <c r="F228" i="21"/>
  <c r="V228" i="21"/>
  <c r="Q229" i="21"/>
  <c r="L230" i="21"/>
  <c r="G231" i="21"/>
  <c r="B232" i="21"/>
  <c r="R232" i="21"/>
  <c r="M233" i="21"/>
  <c r="H234" i="21"/>
  <c r="C235" i="21"/>
  <c r="S235" i="21"/>
  <c r="N236" i="21"/>
  <c r="I237" i="21"/>
  <c r="D238" i="21"/>
  <c r="T238" i="21"/>
  <c r="O239" i="21"/>
  <c r="J240" i="21"/>
  <c r="E241" i="21"/>
  <c r="U241" i="21"/>
  <c r="P242" i="21"/>
  <c r="K243" i="21"/>
  <c r="F244" i="21"/>
  <c r="V244" i="21"/>
  <c r="Q245" i="21"/>
  <c r="L246" i="21"/>
  <c r="G247" i="21"/>
  <c r="B248" i="21"/>
  <c r="R248" i="21"/>
  <c r="M249" i="21"/>
  <c r="H250" i="21"/>
  <c r="C251" i="21"/>
  <c r="S251" i="21"/>
  <c r="N252" i="21"/>
  <c r="E253" i="21"/>
  <c r="M253" i="21"/>
  <c r="S253" i="21"/>
  <c r="D254" i="21"/>
  <c r="I254" i="21"/>
  <c r="N254" i="21"/>
  <c r="T254" i="21"/>
  <c r="D255" i="21"/>
  <c r="I255" i="21"/>
  <c r="O255" i="21"/>
  <c r="T255" i="21"/>
  <c r="D256" i="21"/>
  <c r="I256" i="21"/>
  <c r="M256" i="21"/>
  <c r="Q256" i="21"/>
  <c r="U256" i="21"/>
  <c r="D257" i="21"/>
  <c r="H257" i="21"/>
  <c r="L257" i="21"/>
  <c r="P257" i="21"/>
  <c r="T257" i="21"/>
  <c r="C258" i="21"/>
  <c r="G258" i="21"/>
  <c r="K258" i="21"/>
  <c r="O258" i="21"/>
  <c r="S258" i="21"/>
  <c r="B259" i="21"/>
  <c r="F259" i="21"/>
  <c r="J259" i="21"/>
  <c r="N259" i="21"/>
  <c r="R259" i="21"/>
  <c r="V259" i="21"/>
  <c r="E260" i="21"/>
  <c r="I260" i="21"/>
  <c r="M260" i="21"/>
  <c r="Q260" i="21"/>
  <c r="U260" i="21"/>
  <c r="D261" i="21"/>
  <c r="H261" i="21"/>
  <c r="L261" i="21"/>
  <c r="P261" i="21"/>
  <c r="T261" i="21"/>
  <c r="C262" i="21"/>
  <c r="G262" i="21"/>
  <c r="K262" i="21"/>
  <c r="O262" i="21"/>
  <c r="S262" i="21"/>
  <c r="B263" i="21"/>
  <c r="F263" i="21"/>
  <c r="J263" i="21"/>
  <c r="N263" i="21"/>
  <c r="R263" i="21"/>
  <c r="V263" i="21"/>
  <c r="E264" i="21"/>
  <c r="I264" i="21"/>
  <c r="M264" i="21"/>
  <c r="Q264" i="21"/>
  <c r="U264" i="21"/>
  <c r="D265" i="21"/>
  <c r="H265" i="21"/>
  <c r="L265" i="21"/>
  <c r="P265" i="21"/>
  <c r="T265" i="21"/>
  <c r="C266" i="21"/>
  <c r="G266" i="21"/>
  <c r="K266" i="21"/>
  <c r="O266" i="21"/>
  <c r="S266" i="21"/>
  <c r="B267" i="21"/>
  <c r="F267" i="21"/>
  <c r="J267" i="21"/>
  <c r="N267" i="21"/>
  <c r="R267" i="21"/>
  <c r="V267" i="21"/>
  <c r="E268" i="21"/>
  <c r="I268" i="21"/>
  <c r="M268" i="21"/>
  <c r="Q268" i="21"/>
  <c r="U268" i="21"/>
  <c r="D269" i="21"/>
  <c r="H269" i="21"/>
  <c r="L269" i="21"/>
  <c r="P269" i="21"/>
  <c r="T269" i="21"/>
  <c r="C270" i="21"/>
  <c r="G270" i="21"/>
  <c r="K270" i="21"/>
  <c r="O270" i="21"/>
  <c r="S270" i="21"/>
  <c r="B271" i="21"/>
  <c r="F271" i="21"/>
  <c r="J271" i="21"/>
  <c r="N271" i="21"/>
  <c r="R271" i="21"/>
  <c r="V271" i="21"/>
  <c r="E272" i="21"/>
  <c r="I272" i="21"/>
  <c r="M272" i="21"/>
  <c r="Q272" i="21"/>
  <c r="U272" i="21"/>
  <c r="D273" i="21"/>
  <c r="H273" i="21"/>
  <c r="L273" i="21"/>
  <c r="P273" i="21"/>
  <c r="T273" i="21"/>
  <c r="C274" i="21"/>
  <c r="G274" i="21"/>
  <c r="K274" i="21"/>
  <c r="O274" i="21"/>
  <c r="S274" i="21"/>
  <c r="B275" i="21"/>
  <c r="F275" i="21"/>
  <c r="J275" i="21"/>
  <c r="N275" i="21"/>
  <c r="R275" i="21"/>
  <c r="V275" i="21"/>
  <c r="E276" i="21"/>
  <c r="I276" i="21"/>
  <c r="M276" i="21"/>
  <c r="Q276" i="21"/>
  <c r="U276" i="21"/>
  <c r="D277" i="21"/>
  <c r="H277" i="21"/>
  <c r="L277" i="21"/>
  <c r="P277" i="21"/>
  <c r="T277" i="21"/>
  <c r="C278" i="21"/>
  <c r="G278" i="21"/>
  <c r="K278" i="21"/>
  <c r="O278" i="21"/>
  <c r="S278" i="21"/>
  <c r="B279" i="21"/>
  <c r="F279" i="21"/>
  <c r="J279" i="21"/>
  <c r="N279" i="21"/>
  <c r="R279" i="21"/>
  <c r="V279" i="21"/>
  <c r="E280" i="21"/>
  <c r="I280" i="21"/>
  <c r="M280" i="21"/>
  <c r="Q280" i="21"/>
  <c r="U280" i="21"/>
  <c r="D281" i="21"/>
  <c r="H281" i="21"/>
  <c r="L281" i="21"/>
  <c r="P281" i="21"/>
  <c r="T281" i="21"/>
  <c r="C282" i="21"/>
  <c r="G282" i="21"/>
  <c r="K282" i="21"/>
  <c r="O282" i="21"/>
  <c r="S282" i="21"/>
  <c r="B283" i="21"/>
  <c r="F283" i="21"/>
  <c r="J283" i="21"/>
  <c r="N283" i="21"/>
  <c r="R283" i="21"/>
  <c r="V283" i="21"/>
  <c r="E284" i="21"/>
  <c r="I284" i="21"/>
  <c r="M284" i="21"/>
  <c r="Q284" i="21"/>
  <c r="U284" i="21"/>
  <c r="D285" i="21"/>
  <c r="H285" i="21"/>
  <c r="L285" i="21"/>
  <c r="P285" i="21"/>
  <c r="T285" i="21"/>
  <c r="C286" i="21"/>
  <c r="G286" i="21"/>
  <c r="K286" i="21"/>
  <c r="O286" i="21"/>
  <c r="S286" i="21"/>
  <c r="B287" i="21"/>
  <c r="F287" i="21"/>
  <c r="J287" i="21"/>
  <c r="N287" i="21"/>
  <c r="R287" i="21"/>
  <c r="V287" i="21"/>
  <c r="E288" i="21"/>
  <c r="I288" i="21"/>
  <c r="M288" i="21"/>
  <c r="Q288" i="21"/>
  <c r="U288" i="21"/>
  <c r="D289" i="21"/>
  <c r="H289" i="21"/>
  <c r="L289" i="21"/>
  <c r="P289" i="21"/>
  <c r="T289" i="21"/>
  <c r="C290" i="21"/>
  <c r="G290" i="21"/>
  <c r="K290" i="21"/>
  <c r="O290" i="21"/>
  <c r="S290" i="21"/>
  <c r="B291" i="21"/>
  <c r="F291" i="21"/>
  <c r="J291" i="21"/>
  <c r="N291" i="21"/>
  <c r="R291" i="21"/>
  <c r="V291" i="21"/>
  <c r="E292" i="21"/>
  <c r="I292" i="21"/>
  <c r="M292" i="21"/>
  <c r="Q292" i="21"/>
  <c r="U292" i="21"/>
  <c r="D293" i="21"/>
  <c r="H293" i="21"/>
  <c r="L293" i="21"/>
  <c r="P293" i="21"/>
  <c r="T293" i="21"/>
  <c r="C294" i="21"/>
  <c r="G294" i="21"/>
  <c r="K294" i="21"/>
  <c r="O294" i="21"/>
  <c r="S294" i="21"/>
  <c r="B295" i="21"/>
  <c r="F295" i="21"/>
  <c r="J295" i="21"/>
  <c r="N295" i="21"/>
  <c r="R295" i="21"/>
  <c r="V295" i="21"/>
  <c r="E296" i="21"/>
  <c r="I296" i="21"/>
  <c r="M296" i="21"/>
  <c r="Q296" i="21"/>
  <c r="U296" i="21"/>
  <c r="D297" i="21"/>
  <c r="H297" i="21"/>
  <c r="L297" i="21"/>
  <c r="P297" i="21"/>
  <c r="T297" i="21"/>
  <c r="C298" i="21"/>
  <c r="G298" i="21"/>
  <c r="K298" i="21"/>
  <c r="O298" i="21"/>
  <c r="S298" i="21"/>
  <c r="B299" i="21"/>
  <c r="F299" i="21"/>
  <c r="J299" i="21"/>
  <c r="N299" i="21"/>
  <c r="R299" i="21"/>
  <c r="V299" i="21"/>
  <c r="E300" i="21"/>
  <c r="I300" i="21"/>
  <c r="M300" i="21"/>
  <c r="Q300" i="21"/>
  <c r="U300" i="21"/>
  <c r="D301" i="21"/>
  <c r="H301" i="21"/>
  <c r="L301" i="21"/>
  <c r="P301" i="21"/>
  <c r="T301" i="21"/>
  <c r="C302" i="21"/>
  <c r="G302" i="21"/>
  <c r="K302" i="21"/>
  <c r="O302" i="21"/>
  <c r="S302" i="21"/>
  <c r="B303" i="21"/>
  <c r="F303" i="21"/>
  <c r="J303" i="21"/>
  <c r="N303" i="21"/>
  <c r="R303" i="21"/>
  <c r="V303" i="21"/>
  <c r="E304" i="21"/>
  <c r="I304" i="21"/>
  <c r="M304" i="21"/>
  <c r="Q304" i="21"/>
  <c r="U304" i="21"/>
  <c r="D305" i="21"/>
  <c r="H305" i="21"/>
  <c r="L305" i="21"/>
  <c r="P305" i="21"/>
  <c r="T305" i="21"/>
  <c r="C306" i="21"/>
  <c r="G306" i="21"/>
  <c r="K306" i="21"/>
  <c r="O306" i="21"/>
  <c r="S306" i="21"/>
  <c r="B307" i="21"/>
  <c r="F307" i="21"/>
  <c r="J307" i="21"/>
  <c r="N307" i="21"/>
  <c r="R307" i="21"/>
  <c r="V307" i="21"/>
  <c r="E308" i="21"/>
  <c r="I308" i="21"/>
  <c r="M308" i="21"/>
  <c r="Q308" i="21"/>
  <c r="U308" i="21"/>
  <c r="D309" i="21"/>
  <c r="H309" i="21"/>
  <c r="L309" i="21"/>
  <c r="P309" i="21"/>
  <c r="T309" i="21"/>
  <c r="C310" i="21"/>
  <c r="G310" i="21"/>
  <c r="K310" i="21"/>
  <c r="O310" i="21"/>
  <c r="S310" i="21"/>
  <c r="B311" i="21"/>
  <c r="F311" i="21"/>
  <c r="J311" i="21"/>
  <c r="N311" i="21"/>
  <c r="R311" i="21"/>
  <c r="V311" i="21"/>
  <c r="E312" i="21"/>
  <c r="I312" i="21"/>
  <c r="M312" i="21"/>
  <c r="Q312" i="21"/>
  <c r="U312" i="21"/>
  <c r="D313" i="21"/>
  <c r="H313" i="21"/>
  <c r="L313" i="21"/>
  <c r="P313" i="21"/>
  <c r="T313" i="21"/>
  <c r="C314" i="21"/>
  <c r="G314" i="21"/>
  <c r="K314" i="21"/>
  <c r="O314" i="21"/>
  <c r="S314" i="21"/>
  <c r="D317" i="21"/>
  <c r="H317" i="21"/>
  <c r="L317" i="21"/>
  <c r="P317" i="21"/>
  <c r="T317" i="21"/>
  <c r="C318" i="21"/>
  <c r="G318" i="21"/>
  <c r="K318" i="21"/>
  <c r="O318" i="21"/>
  <c r="S318" i="21"/>
  <c r="B319" i="21"/>
  <c r="F319" i="21"/>
  <c r="J319" i="21"/>
  <c r="N319" i="21"/>
  <c r="R319" i="21"/>
  <c r="V319" i="21"/>
  <c r="E320" i="21"/>
  <c r="I320" i="21"/>
  <c r="M320" i="21"/>
  <c r="Q320" i="21"/>
  <c r="U320" i="21"/>
  <c r="D321" i="21"/>
  <c r="H321" i="21"/>
  <c r="L321" i="21"/>
  <c r="P321" i="21"/>
  <c r="T321" i="21"/>
  <c r="C322" i="21"/>
  <c r="G322" i="21"/>
  <c r="K322" i="21"/>
  <c r="O322" i="21"/>
  <c r="S322" i="21"/>
  <c r="B323" i="21"/>
  <c r="F323" i="21"/>
  <c r="J323" i="21"/>
  <c r="N323" i="21"/>
  <c r="R323" i="21"/>
  <c r="V323" i="21"/>
  <c r="E324" i="21"/>
  <c r="I324" i="21"/>
  <c r="M324" i="21"/>
  <c r="Q324" i="21"/>
  <c r="U324" i="21"/>
  <c r="D325" i="21"/>
  <c r="H325" i="21"/>
  <c r="L325" i="21"/>
  <c r="P325" i="21"/>
  <c r="T325" i="21"/>
  <c r="C326" i="21"/>
  <c r="G326" i="21"/>
  <c r="K326" i="21"/>
  <c r="O326" i="21"/>
  <c r="S326" i="21"/>
  <c r="B327" i="21"/>
  <c r="F327" i="21"/>
  <c r="J327" i="21"/>
  <c r="N327" i="21"/>
  <c r="R327" i="21"/>
  <c r="V327" i="21"/>
  <c r="E328" i="21"/>
  <c r="I328" i="21"/>
  <c r="M328" i="21"/>
  <c r="Q328" i="21"/>
  <c r="U328" i="21"/>
  <c r="D329" i="21"/>
  <c r="H329" i="21"/>
  <c r="L329" i="21"/>
  <c r="P329" i="21"/>
  <c r="T329" i="21"/>
  <c r="C330" i="21"/>
  <c r="G330" i="21"/>
  <c r="K330" i="21"/>
  <c r="O330" i="21"/>
  <c r="S330" i="21"/>
  <c r="B331" i="21"/>
  <c r="F331" i="21"/>
  <c r="J331" i="21"/>
  <c r="N331" i="21"/>
  <c r="R331" i="21"/>
  <c r="V331" i="21"/>
  <c r="E332" i="21"/>
  <c r="I332" i="21"/>
  <c r="M332" i="21"/>
  <c r="Q332" i="21"/>
  <c r="U332" i="21"/>
  <c r="D333" i="21"/>
  <c r="H333" i="21"/>
  <c r="L333" i="21"/>
  <c r="P333" i="21"/>
  <c r="T333" i="21"/>
  <c r="C334" i="21"/>
  <c r="G334" i="21"/>
  <c r="K334" i="21"/>
  <c r="O334" i="21"/>
  <c r="S334" i="21"/>
  <c r="B335" i="21"/>
  <c r="F335" i="21"/>
  <c r="J335" i="21"/>
  <c r="N335" i="21"/>
  <c r="R335" i="21"/>
  <c r="V335" i="21"/>
  <c r="E336" i="21"/>
  <c r="I336" i="21"/>
  <c r="M336" i="21"/>
  <c r="Q336" i="21"/>
  <c r="U336" i="21"/>
  <c r="D337" i="21"/>
  <c r="H337" i="21"/>
  <c r="L337" i="21"/>
  <c r="P337" i="21"/>
  <c r="T337" i="21"/>
  <c r="C338" i="21"/>
  <c r="G338" i="21"/>
  <c r="K338" i="21"/>
  <c r="O338" i="21"/>
  <c r="S338" i="21"/>
  <c r="B339" i="21"/>
  <c r="F339" i="21"/>
  <c r="J339" i="21"/>
  <c r="N339" i="21"/>
  <c r="R339" i="21"/>
  <c r="V339" i="21"/>
  <c r="E340" i="21"/>
  <c r="I340" i="21"/>
  <c r="M340" i="21"/>
  <c r="Q340" i="21"/>
  <c r="U340" i="21"/>
  <c r="D341" i="21"/>
  <c r="H341" i="21"/>
  <c r="L341" i="21"/>
  <c r="P341" i="21"/>
  <c r="T341" i="21"/>
  <c r="C342" i="21"/>
  <c r="G342" i="21"/>
  <c r="K342" i="21"/>
  <c r="O342" i="21"/>
  <c r="S342" i="21"/>
  <c r="B343" i="21"/>
  <c r="F343" i="21"/>
  <c r="J343" i="21"/>
  <c r="N343" i="21"/>
  <c r="R343" i="21"/>
  <c r="V343" i="21"/>
  <c r="E344" i="21"/>
  <c r="I344" i="21"/>
  <c r="M344" i="21"/>
  <c r="Q344" i="21"/>
  <c r="U344" i="21"/>
  <c r="D345" i="21"/>
  <c r="H345" i="21"/>
  <c r="L345" i="21"/>
  <c r="P345" i="21"/>
  <c r="T345" i="21"/>
  <c r="C346" i="21"/>
  <c r="G346" i="21"/>
  <c r="K346" i="21"/>
  <c r="O346" i="21"/>
  <c r="S346" i="21"/>
  <c r="B347" i="21"/>
  <c r="F347" i="21"/>
  <c r="J347" i="21"/>
  <c r="N347" i="21"/>
  <c r="R347" i="21"/>
  <c r="V347" i="21"/>
  <c r="E348" i="21"/>
  <c r="I348" i="21"/>
  <c r="M348" i="21"/>
  <c r="Q348" i="21"/>
  <c r="U348" i="21"/>
  <c r="D349" i="21"/>
  <c r="H349" i="21"/>
  <c r="L349" i="21"/>
  <c r="P349" i="21"/>
  <c r="T349" i="21"/>
  <c r="C350" i="21"/>
  <c r="G350" i="21"/>
  <c r="K350" i="21"/>
  <c r="O350" i="21"/>
  <c r="S350" i="21"/>
  <c r="B351" i="21"/>
  <c r="F351" i="21"/>
  <c r="J351" i="21"/>
  <c r="N351" i="21"/>
  <c r="R351" i="21"/>
  <c r="V351" i="21"/>
  <c r="E352" i="21"/>
  <c r="I352" i="21"/>
  <c r="M352" i="21"/>
  <c r="Q352" i="21"/>
  <c r="U352" i="21"/>
  <c r="D353" i="21"/>
  <c r="H353" i="21"/>
  <c r="L353" i="21"/>
  <c r="P353" i="21"/>
  <c r="T353" i="21"/>
  <c r="C354" i="21"/>
  <c r="G354" i="21"/>
  <c r="K354" i="21"/>
  <c r="O354" i="21"/>
  <c r="S354" i="21"/>
  <c r="B355" i="21"/>
  <c r="F355" i="21"/>
  <c r="J355" i="21"/>
  <c r="N355" i="21"/>
  <c r="R355" i="21"/>
  <c r="V355" i="21"/>
  <c r="E356" i="21"/>
  <c r="I356" i="21"/>
  <c r="M356" i="21"/>
  <c r="Q356" i="21"/>
  <c r="U356" i="21"/>
  <c r="D357" i="21"/>
  <c r="H357" i="21"/>
  <c r="L357" i="21"/>
  <c r="P357" i="21"/>
  <c r="T357" i="21"/>
  <c r="C358" i="21"/>
  <c r="G358" i="21"/>
  <c r="K358" i="21"/>
  <c r="O358" i="21"/>
  <c r="S358" i="21"/>
  <c r="B359" i="21"/>
  <c r="F359" i="21"/>
  <c r="J359" i="21"/>
  <c r="N359" i="21"/>
  <c r="R359" i="21"/>
  <c r="V359" i="21"/>
  <c r="E360" i="21"/>
  <c r="I360" i="21"/>
  <c r="M360" i="21"/>
  <c r="Q360" i="21"/>
  <c r="U360" i="21"/>
  <c r="D361" i="21"/>
  <c r="H361" i="21"/>
  <c r="L361" i="21"/>
  <c r="P361" i="21"/>
  <c r="T361" i="21"/>
  <c r="C362" i="21"/>
  <c r="G362" i="21"/>
  <c r="K362" i="21"/>
  <c r="O362" i="21"/>
  <c r="S362" i="21"/>
  <c r="B363" i="21"/>
  <c r="F363" i="21"/>
  <c r="J363" i="21"/>
  <c r="N363" i="21"/>
  <c r="R363" i="21"/>
  <c r="V363" i="21"/>
  <c r="E364" i="21"/>
  <c r="I364" i="21"/>
  <c r="M364" i="21"/>
  <c r="Q364" i="21"/>
  <c r="U364" i="21"/>
  <c r="D365" i="21"/>
  <c r="H365" i="21"/>
  <c r="L365" i="21"/>
  <c r="P365" i="21"/>
  <c r="T365" i="21"/>
  <c r="C366" i="21"/>
  <c r="G366" i="21"/>
  <c r="K366" i="21"/>
  <c r="O366" i="21"/>
  <c r="S366" i="21"/>
  <c r="B367" i="21"/>
  <c r="F367" i="21"/>
  <c r="J367" i="21"/>
  <c r="N367" i="21"/>
  <c r="R367" i="21"/>
  <c r="V367" i="21"/>
  <c r="E368" i="21"/>
  <c r="I368" i="21"/>
  <c r="M368" i="21"/>
  <c r="Q368" i="21"/>
  <c r="U368" i="21"/>
  <c r="D369" i="21"/>
  <c r="H369" i="21"/>
  <c r="L369" i="21"/>
  <c r="P369" i="21"/>
  <c r="T369" i="21"/>
  <c r="C370" i="21"/>
  <c r="J102" i="21"/>
  <c r="N124" i="21"/>
  <c r="T131" i="21"/>
  <c r="V137" i="21"/>
  <c r="C144" i="21"/>
  <c r="E150" i="21"/>
  <c r="G156" i="21"/>
  <c r="I162" i="21"/>
  <c r="K168" i="21"/>
  <c r="N173" i="21"/>
  <c r="O176" i="21"/>
  <c r="D179" i="21"/>
  <c r="S180" i="21"/>
  <c r="I182" i="21"/>
  <c r="T183" i="21"/>
  <c r="J185" i="21"/>
  <c r="U186" i="21"/>
  <c r="K188" i="21"/>
  <c r="V189" i="21"/>
  <c r="L191" i="21"/>
  <c r="B193" i="21"/>
  <c r="M194" i="21"/>
  <c r="C196" i="21"/>
  <c r="N197" i="21"/>
  <c r="D199" i="21"/>
  <c r="O200" i="21"/>
  <c r="E202" i="21"/>
  <c r="P203" i="21"/>
  <c r="F205" i="21"/>
  <c r="Q206" i="21"/>
  <c r="G208" i="21"/>
  <c r="R209" i="21"/>
  <c r="H211" i="21"/>
  <c r="S212" i="21"/>
  <c r="I214" i="21"/>
  <c r="T215" i="21"/>
  <c r="J217" i="21"/>
  <c r="U218" i="21"/>
  <c r="K220" i="21"/>
  <c r="M221" i="21"/>
  <c r="H222" i="21"/>
  <c r="C223" i="21"/>
  <c r="S223" i="21"/>
  <c r="N224" i="21"/>
  <c r="I225" i="21"/>
  <c r="D226" i="21"/>
  <c r="T226" i="21"/>
  <c r="O227" i="21"/>
  <c r="J228" i="21"/>
  <c r="E229" i="21"/>
  <c r="U229" i="21"/>
  <c r="P230" i="21"/>
  <c r="K231" i="21"/>
  <c r="F232" i="21"/>
  <c r="V232" i="21"/>
  <c r="Q233" i="21"/>
  <c r="L234" i="21"/>
  <c r="G235" i="21"/>
  <c r="B236" i="21"/>
  <c r="R236" i="21"/>
  <c r="M237" i="21"/>
  <c r="H238" i="21"/>
  <c r="C239" i="21"/>
  <c r="S239" i="21"/>
  <c r="N240" i="21"/>
  <c r="I241" i="21"/>
  <c r="D242" i="21"/>
  <c r="T242" i="21"/>
  <c r="O243" i="21"/>
  <c r="J244" i="21"/>
  <c r="E245" i="21"/>
  <c r="U245" i="21"/>
  <c r="P246" i="21"/>
  <c r="K247" i="21"/>
  <c r="F248" i="21"/>
  <c r="V248" i="21"/>
  <c r="Q249" i="21"/>
  <c r="L250" i="21"/>
  <c r="G251" i="21"/>
  <c r="B252" i="21"/>
  <c r="R252" i="21"/>
  <c r="F253" i="21"/>
  <c r="N253" i="21"/>
  <c r="U253" i="21"/>
  <c r="E254" i="21"/>
  <c r="J254" i="21"/>
  <c r="P254" i="21"/>
  <c r="U254" i="21"/>
  <c r="E255" i="21"/>
  <c r="K255" i="21"/>
  <c r="P255" i="21"/>
  <c r="U255" i="21"/>
  <c r="F256" i="21"/>
  <c r="J256" i="21"/>
  <c r="N256" i="21"/>
  <c r="R256" i="21"/>
  <c r="V256" i="21"/>
  <c r="E257" i="21"/>
  <c r="I257" i="21"/>
  <c r="M257" i="21"/>
  <c r="Q257" i="21"/>
  <c r="U257" i="21"/>
  <c r="D258" i="21"/>
  <c r="H258" i="21"/>
  <c r="L258" i="21"/>
  <c r="P258" i="21"/>
  <c r="T258" i="21"/>
  <c r="C259" i="21"/>
  <c r="G259" i="21"/>
  <c r="K259" i="21"/>
  <c r="O259" i="21"/>
  <c r="S259" i="21"/>
  <c r="B260" i="21"/>
  <c r="F260" i="21"/>
  <c r="J260" i="21"/>
  <c r="N260" i="21"/>
  <c r="R260" i="21"/>
  <c r="V260" i="21"/>
  <c r="E261" i="21"/>
  <c r="I261" i="21"/>
  <c r="M261" i="21"/>
  <c r="Q261" i="21"/>
  <c r="U261" i="21"/>
  <c r="D262" i="21"/>
  <c r="H262" i="21"/>
  <c r="L262" i="21"/>
  <c r="P262" i="21"/>
  <c r="T262" i="21"/>
  <c r="C263" i="21"/>
  <c r="G263" i="21"/>
  <c r="K263" i="21"/>
  <c r="O263" i="21"/>
  <c r="S263" i="21"/>
  <c r="B264" i="21"/>
  <c r="F264" i="21"/>
  <c r="J264" i="21"/>
  <c r="N264" i="21"/>
  <c r="R264" i="21"/>
  <c r="V264" i="21"/>
  <c r="E265" i="21"/>
  <c r="I265" i="21"/>
  <c r="M265" i="21"/>
  <c r="Q265" i="21"/>
  <c r="U265" i="21"/>
  <c r="D266" i="21"/>
  <c r="H266" i="21"/>
  <c r="L266" i="21"/>
  <c r="P266" i="21"/>
  <c r="T266" i="21"/>
  <c r="C267" i="21"/>
  <c r="G267" i="21"/>
  <c r="K267" i="21"/>
  <c r="O267" i="21"/>
  <c r="S267" i="21"/>
  <c r="B268" i="21"/>
  <c r="F268" i="21"/>
  <c r="J268" i="21"/>
  <c r="N268" i="21"/>
  <c r="R268" i="21"/>
  <c r="V268" i="21"/>
  <c r="E269" i="21"/>
  <c r="I269" i="21"/>
  <c r="M269" i="21"/>
  <c r="Q269" i="21"/>
  <c r="U269" i="21"/>
  <c r="D270" i="21"/>
  <c r="H270" i="21"/>
  <c r="L270" i="21"/>
  <c r="P270" i="21"/>
  <c r="T270" i="21"/>
  <c r="C271" i="21"/>
  <c r="G271" i="21"/>
  <c r="K271" i="21"/>
  <c r="O271" i="21"/>
  <c r="S271" i="21"/>
  <c r="B272" i="21"/>
  <c r="F272" i="21"/>
  <c r="J272" i="21"/>
  <c r="N272" i="21"/>
  <c r="R272" i="21"/>
  <c r="V272" i="21"/>
  <c r="E273" i="21"/>
  <c r="I273" i="21"/>
  <c r="M273" i="21"/>
  <c r="Q273" i="21"/>
  <c r="U273" i="21"/>
  <c r="D274" i="21"/>
  <c r="H274" i="21"/>
  <c r="L274" i="21"/>
  <c r="P274" i="21"/>
  <c r="T274" i="21"/>
  <c r="C275" i="21"/>
  <c r="G275" i="21"/>
  <c r="K275" i="21"/>
  <c r="O275" i="21"/>
  <c r="S275" i="21"/>
  <c r="B276" i="21"/>
  <c r="F276" i="21"/>
  <c r="J276" i="21"/>
  <c r="N276" i="21"/>
  <c r="R276" i="21"/>
  <c r="V276" i="21"/>
  <c r="E277" i="21"/>
  <c r="I277" i="21"/>
  <c r="M277" i="21"/>
  <c r="Q277" i="21"/>
  <c r="U277" i="21"/>
  <c r="D278" i="21"/>
  <c r="H278" i="21"/>
  <c r="L278" i="21"/>
  <c r="P278" i="21"/>
  <c r="T278" i="21"/>
  <c r="C279" i="21"/>
  <c r="G279" i="21"/>
  <c r="K279" i="21"/>
  <c r="O279" i="21"/>
  <c r="S279" i="21"/>
  <c r="B280" i="21"/>
  <c r="F280" i="21"/>
  <c r="J280" i="21"/>
  <c r="N280" i="21"/>
  <c r="R280" i="21"/>
  <c r="V280" i="21"/>
  <c r="E281" i="21"/>
  <c r="I281" i="21"/>
  <c r="M281" i="21"/>
  <c r="Q281" i="21"/>
  <c r="U281" i="21"/>
  <c r="D282" i="21"/>
  <c r="H282" i="21"/>
  <c r="L282" i="21"/>
  <c r="P282" i="21"/>
  <c r="T282" i="21"/>
  <c r="C283" i="21"/>
  <c r="G283" i="21"/>
  <c r="K283" i="21"/>
  <c r="O283" i="21"/>
  <c r="S283" i="21"/>
  <c r="B284" i="21"/>
  <c r="F284" i="21"/>
  <c r="J284" i="21"/>
  <c r="N284" i="21"/>
  <c r="R284" i="21"/>
  <c r="V284" i="21"/>
  <c r="E285" i="21"/>
  <c r="I285" i="21"/>
  <c r="M285" i="21"/>
  <c r="Q285" i="21"/>
  <c r="U285" i="21"/>
  <c r="D286" i="21"/>
  <c r="H286" i="21"/>
  <c r="L286" i="21"/>
  <c r="P286" i="21"/>
  <c r="T286" i="21"/>
  <c r="C287" i="21"/>
  <c r="G287" i="21"/>
  <c r="K287" i="21"/>
  <c r="O287" i="21"/>
  <c r="S287" i="21"/>
  <c r="B288" i="21"/>
  <c r="F288" i="21"/>
  <c r="J288" i="21"/>
  <c r="N288" i="21"/>
  <c r="R288" i="21"/>
  <c r="V288" i="21"/>
  <c r="E289" i="21"/>
  <c r="I289" i="21"/>
  <c r="M289" i="21"/>
  <c r="Q289" i="21"/>
  <c r="U289" i="21"/>
  <c r="D290" i="21"/>
  <c r="H290" i="21"/>
  <c r="L290" i="21"/>
  <c r="P290" i="21"/>
  <c r="T290" i="21"/>
  <c r="C291" i="21"/>
  <c r="G291" i="21"/>
  <c r="K291" i="21"/>
  <c r="O291" i="21"/>
  <c r="S291" i="21"/>
  <c r="B292" i="21"/>
  <c r="F292" i="21"/>
  <c r="J292" i="21"/>
  <c r="N292" i="21"/>
  <c r="R292" i="21"/>
  <c r="V292" i="21"/>
  <c r="E293" i="21"/>
  <c r="I293" i="21"/>
  <c r="M293" i="21"/>
  <c r="Q293" i="21"/>
  <c r="U293" i="21"/>
  <c r="D294" i="21"/>
  <c r="H294" i="21"/>
  <c r="L294" i="21"/>
  <c r="P294" i="21"/>
  <c r="T294" i="21"/>
  <c r="C295" i="21"/>
  <c r="G295" i="21"/>
  <c r="K295" i="21"/>
  <c r="O295" i="21"/>
  <c r="S295" i="21"/>
  <c r="B296" i="21"/>
  <c r="F296" i="21"/>
  <c r="J296" i="21"/>
  <c r="N296" i="21"/>
  <c r="R296" i="21"/>
  <c r="V296" i="21"/>
  <c r="E297" i="21"/>
  <c r="I297" i="21"/>
  <c r="M297" i="21"/>
  <c r="Q297" i="21"/>
  <c r="U297" i="21"/>
  <c r="D298" i="21"/>
  <c r="H298" i="21"/>
  <c r="L298" i="21"/>
  <c r="P298" i="21"/>
  <c r="T298" i="21"/>
  <c r="C299" i="21"/>
  <c r="G299" i="21"/>
  <c r="K299" i="21"/>
  <c r="O299" i="21"/>
  <c r="S299" i="21"/>
  <c r="B300" i="21"/>
  <c r="F300" i="21"/>
  <c r="J300" i="21"/>
  <c r="N300" i="21"/>
  <c r="R300" i="21"/>
  <c r="V300" i="21"/>
  <c r="E301" i="21"/>
  <c r="I301" i="21"/>
  <c r="M301" i="21"/>
  <c r="Q301" i="21"/>
  <c r="U301" i="21"/>
  <c r="D302" i="21"/>
  <c r="H302" i="21"/>
  <c r="L302" i="21"/>
  <c r="P302" i="21"/>
  <c r="T302" i="21"/>
  <c r="C303" i="21"/>
  <c r="G303" i="21"/>
  <c r="K303" i="21"/>
  <c r="O303" i="21"/>
  <c r="S303" i="21"/>
  <c r="B304" i="21"/>
  <c r="F304" i="21"/>
  <c r="J304" i="21"/>
  <c r="N304" i="21"/>
  <c r="R304" i="21"/>
  <c r="V304" i="21"/>
  <c r="E305" i="21"/>
  <c r="I305" i="21"/>
  <c r="M305" i="21"/>
  <c r="Q305" i="21"/>
  <c r="U305" i="21"/>
  <c r="D306" i="21"/>
  <c r="H306" i="21"/>
  <c r="L306" i="21"/>
  <c r="P306" i="21"/>
  <c r="T306" i="21"/>
  <c r="C307" i="21"/>
  <c r="G307" i="21"/>
  <c r="K307" i="21"/>
  <c r="O307" i="21"/>
  <c r="S307" i="21"/>
  <c r="B308" i="21"/>
  <c r="F308" i="21"/>
  <c r="J308" i="21"/>
  <c r="N308" i="21"/>
  <c r="R308" i="21"/>
  <c r="V308" i="21"/>
  <c r="E309" i="21"/>
  <c r="I309" i="21"/>
  <c r="M309" i="21"/>
  <c r="Q309" i="21"/>
  <c r="U309" i="21"/>
  <c r="D310" i="21"/>
  <c r="H310" i="21"/>
  <c r="L310" i="21"/>
  <c r="P310" i="21"/>
  <c r="T310" i="21"/>
  <c r="C311" i="21"/>
  <c r="G311" i="21"/>
  <c r="K311" i="21"/>
  <c r="O311" i="21"/>
  <c r="S311" i="21"/>
  <c r="B312" i="21"/>
  <c r="F312" i="21"/>
  <c r="J312" i="21"/>
  <c r="N312" i="21"/>
  <c r="R312" i="21"/>
  <c r="V312" i="21"/>
  <c r="E313" i="21"/>
  <c r="I313" i="21"/>
  <c r="M313" i="21"/>
  <c r="Q313" i="21"/>
  <c r="U313" i="21"/>
  <c r="D314" i="21"/>
  <c r="H314" i="21"/>
  <c r="L314" i="21"/>
  <c r="P314" i="21"/>
  <c r="T314" i="21"/>
  <c r="E317" i="21"/>
  <c r="I317" i="21"/>
  <c r="M317" i="21"/>
  <c r="Q317" i="21"/>
  <c r="U317" i="21"/>
  <c r="D318" i="21"/>
  <c r="H318" i="21"/>
  <c r="L318" i="21"/>
  <c r="P318" i="21"/>
  <c r="T318" i="21"/>
  <c r="C319" i="21"/>
  <c r="G319" i="21"/>
  <c r="K319" i="21"/>
  <c r="O319" i="21"/>
  <c r="S319" i="21"/>
  <c r="B320" i="21"/>
  <c r="F320" i="21"/>
  <c r="J320" i="21"/>
  <c r="N320" i="21"/>
  <c r="R320" i="21"/>
  <c r="V320" i="21"/>
  <c r="E321" i="21"/>
  <c r="I321" i="21"/>
  <c r="M321" i="21"/>
  <c r="Q321" i="21"/>
  <c r="U321" i="21"/>
  <c r="D322" i="21"/>
  <c r="H322" i="21"/>
  <c r="L322" i="21"/>
  <c r="P322" i="21"/>
  <c r="T322" i="21"/>
  <c r="C323" i="21"/>
  <c r="G323" i="21"/>
  <c r="K323" i="21"/>
  <c r="O323" i="21"/>
  <c r="S323" i="21"/>
  <c r="B324" i="21"/>
  <c r="F324" i="21"/>
  <c r="J324" i="21"/>
  <c r="N324" i="21"/>
  <c r="R324" i="21"/>
  <c r="V324" i="21"/>
  <c r="E325" i="21"/>
  <c r="I325" i="21"/>
  <c r="M325" i="21"/>
  <c r="Q325" i="21"/>
  <c r="U325" i="21"/>
  <c r="D326" i="21"/>
  <c r="H326" i="21"/>
  <c r="L326" i="21"/>
  <c r="P326" i="21"/>
  <c r="T326" i="21"/>
  <c r="C327" i="21"/>
  <c r="G327" i="21"/>
  <c r="K327" i="21"/>
  <c r="O327" i="21"/>
  <c r="S327" i="21"/>
  <c r="B328" i="21"/>
  <c r="F328" i="21"/>
  <c r="J328" i="21"/>
  <c r="N328" i="21"/>
  <c r="R328" i="21"/>
  <c r="V328" i="21"/>
  <c r="E329" i="21"/>
  <c r="I329" i="21"/>
  <c r="M329" i="21"/>
  <c r="Q329" i="21"/>
  <c r="U329" i="21"/>
  <c r="D330" i="21"/>
  <c r="H330" i="21"/>
  <c r="L330" i="21"/>
  <c r="P330" i="21"/>
  <c r="T330" i="21"/>
  <c r="C331" i="21"/>
  <c r="G331" i="21"/>
  <c r="K331" i="21"/>
  <c r="O331" i="21"/>
  <c r="S331" i="21"/>
  <c r="B332" i="21"/>
  <c r="F332" i="21"/>
  <c r="J332" i="21"/>
  <c r="N332" i="21"/>
  <c r="R332" i="21"/>
  <c r="V332" i="21"/>
  <c r="E333" i="21"/>
  <c r="I333" i="21"/>
  <c r="M333" i="21"/>
  <c r="Q333" i="21"/>
  <c r="U333" i="21"/>
  <c r="D334" i="21"/>
  <c r="H334" i="21"/>
  <c r="L334" i="21"/>
  <c r="P334" i="21"/>
  <c r="T334" i="21"/>
  <c r="C335" i="21"/>
  <c r="G335" i="21"/>
  <c r="K335" i="21"/>
  <c r="O335" i="21"/>
  <c r="S335" i="21"/>
  <c r="B336" i="21"/>
  <c r="F336" i="21"/>
  <c r="J336" i="21"/>
  <c r="N336" i="21"/>
  <c r="R336" i="21"/>
  <c r="V336" i="21"/>
  <c r="E337" i="21"/>
  <c r="I337" i="21"/>
  <c r="M337" i="21"/>
  <c r="Q337" i="21"/>
  <c r="U337" i="21"/>
  <c r="D338" i="21"/>
  <c r="H338" i="21"/>
  <c r="L338" i="21"/>
  <c r="P338" i="21"/>
  <c r="T338" i="21"/>
  <c r="C339" i="21"/>
  <c r="G339" i="21"/>
  <c r="K339" i="21"/>
  <c r="O339" i="21"/>
  <c r="S339" i="21"/>
  <c r="B340" i="21"/>
  <c r="F340" i="21"/>
  <c r="J340" i="21"/>
  <c r="N340" i="21"/>
  <c r="R340" i="21"/>
  <c r="V340" i="21"/>
  <c r="E341" i="21"/>
  <c r="I341" i="21"/>
  <c r="M341" i="21"/>
  <c r="Q341" i="21"/>
  <c r="U341" i="21"/>
  <c r="D342" i="21"/>
  <c r="H342" i="21"/>
  <c r="L342" i="21"/>
  <c r="P342" i="21"/>
  <c r="T342" i="21"/>
  <c r="C343" i="21"/>
  <c r="G343" i="21"/>
  <c r="K343" i="21"/>
  <c r="O343" i="21"/>
  <c r="S343" i="21"/>
  <c r="B344" i="21"/>
  <c r="F344" i="21"/>
  <c r="J344" i="21"/>
  <c r="N344" i="21"/>
  <c r="R344" i="21"/>
  <c r="V344" i="21"/>
  <c r="E345" i="21"/>
  <c r="I345" i="21"/>
  <c r="M345" i="21"/>
  <c r="Q345" i="21"/>
  <c r="U345" i="21"/>
  <c r="D346" i="21"/>
  <c r="H346" i="21"/>
  <c r="L346" i="21"/>
  <c r="P346" i="21"/>
  <c r="T346" i="21"/>
  <c r="C347" i="21"/>
  <c r="G347" i="21"/>
  <c r="K347" i="21"/>
  <c r="O347" i="21"/>
  <c r="S347" i="21"/>
  <c r="B348" i="21"/>
  <c r="F348" i="21"/>
  <c r="J348" i="21"/>
  <c r="N348" i="21"/>
  <c r="R348" i="21"/>
  <c r="V348" i="21"/>
  <c r="E349" i="21"/>
  <c r="I349" i="21"/>
  <c r="M349" i="21"/>
  <c r="Q349" i="21"/>
  <c r="U349" i="21"/>
  <c r="D350" i="21"/>
  <c r="H350" i="21"/>
  <c r="L350" i="21"/>
  <c r="P350" i="21"/>
  <c r="T350" i="21"/>
  <c r="C351" i="21"/>
  <c r="G351" i="21"/>
  <c r="K351" i="21"/>
  <c r="O351" i="21"/>
  <c r="S351" i="21"/>
  <c r="B352" i="21"/>
  <c r="F352" i="21"/>
  <c r="J352" i="21"/>
  <c r="N352" i="21"/>
  <c r="R352" i="21"/>
  <c r="V352" i="21"/>
  <c r="E353" i="21"/>
  <c r="I353" i="21"/>
  <c r="M353" i="21"/>
  <c r="Q353" i="21"/>
  <c r="U353" i="21"/>
  <c r="D354" i="21"/>
  <c r="H354" i="21"/>
  <c r="L354" i="21"/>
  <c r="P354" i="21"/>
  <c r="T354" i="21"/>
  <c r="L108" i="21"/>
  <c r="N145" i="21"/>
  <c r="V169" i="21"/>
  <c r="F181" i="21"/>
  <c r="H187" i="21"/>
  <c r="J193" i="21"/>
  <c r="L199" i="21"/>
  <c r="N205" i="21"/>
  <c r="P211" i="21"/>
  <c r="R217" i="21"/>
  <c r="L222" i="21"/>
  <c r="M225" i="21"/>
  <c r="N228" i="21"/>
  <c r="O231" i="21"/>
  <c r="P234" i="21"/>
  <c r="Q237" i="21"/>
  <c r="R240" i="21"/>
  <c r="S243" i="21"/>
  <c r="T246" i="21"/>
  <c r="U249" i="21"/>
  <c r="V252" i="21"/>
  <c r="F254" i="21"/>
  <c r="G255" i="21"/>
  <c r="G256" i="21"/>
  <c r="B257" i="21"/>
  <c r="R257" i="21"/>
  <c r="M258" i="21"/>
  <c r="H259" i="21"/>
  <c r="C260" i="21"/>
  <c r="S260" i="21"/>
  <c r="N261" i="21"/>
  <c r="I262" i="21"/>
  <c r="D263" i="21"/>
  <c r="T263" i="21"/>
  <c r="O264" i="21"/>
  <c r="J265" i="21"/>
  <c r="E266" i="21"/>
  <c r="U266" i="21"/>
  <c r="P267" i="21"/>
  <c r="K268" i="21"/>
  <c r="F269" i="21"/>
  <c r="V269" i="21"/>
  <c r="Q270" i="21"/>
  <c r="L271" i="21"/>
  <c r="G272" i="21"/>
  <c r="B273" i="21"/>
  <c r="R273" i="21"/>
  <c r="M274" i="21"/>
  <c r="H275" i="21"/>
  <c r="C276" i="21"/>
  <c r="S276" i="21"/>
  <c r="N277" i="21"/>
  <c r="I278" i="21"/>
  <c r="D279" i="21"/>
  <c r="T279" i="21"/>
  <c r="O280" i="21"/>
  <c r="J281" i="21"/>
  <c r="E282" i="21"/>
  <c r="U282" i="21"/>
  <c r="P283" i="21"/>
  <c r="K284" i="21"/>
  <c r="F285" i="21"/>
  <c r="V285" i="21"/>
  <c r="Q286" i="21"/>
  <c r="L287" i="21"/>
  <c r="G288" i="21"/>
  <c r="B289" i="21"/>
  <c r="R289" i="21"/>
  <c r="M290" i="21"/>
  <c r="H291" i="21"/>
  <c r="C292" i="21"/>
  <c r="S292" i="21"/>
  <c r="N293" i="21"/>
  <c r="I294" i="21"/>
  <c r="D295" i="21"/>
  <c r="T295" i="21"/>
  <c r="O296" i="21"/>
  <c r="J297" i="21"/>
  <c r="E298" i="21"/>
  <c r="U298" i="21"/>
  <c r="P299" i="21"/>
  <c r="K300" i="21"/>
  <c r="F301" i="21"/>
  <c r="V301" i="21"/>
  <c r="Q302" i="21"/>
  <c r="L303" i="21"/>
  <c r="G304" i="21"/>
  <c r="B305" i="21"/>
  <c r="R305" i="21"/>
  <c r="M306" i="21"/>
  <c r="H307" i="21"/>
  <c r="C308" i="21"/>
  <c r="S308" i="21"/>
  <c r="N309" i="21"/>
  <c r="I310" i="21"/>
  <c r="D311" i="21"/>
  <c r="T311" i="21"/>
  <c r="O312" i="21"/>
  <c r="J313" i="21"/>
  <c r="E314" i="21"/>
  <c r="U314" i="21"/>
  <c r="F317" i="21"/>
  <c r="V317" i="21"/>
  <c r="Q318" i="21"/>
  <c r="L319" i="21"/>
  <c r="G320" i="21"/>
  <c r="B321" i="21"/>
  <c r="R321" i="21"/>
  <c r="M322" i="21"/>
  <c r="H323" i="21"/>
  <c r="C324" i="21"/>
  <c r="S324" i="21"/>
  <c r="N325" i="21"/>
  <c r="I326" i="21"/>
  <c r="D327" i="21"/>
  <c r="T327" i="21"/>
  <c r="O328" i="21"/>
  <c r="J329" i="21"/>
  <c r="E330" i="21"/>
  <c r="U330" i="21"/>
  <c r="P331" i="21"/>
  <c r="K332" i="21"/>
  <c r="F333" i="21"/>
  <c r="V333" i="21"/>
  <c r="Q334" i="21"/>
  <c r="L335" i="21"/>
  <c r="G336" i="21"/>
  <c r="B337" i="21"/>
  <c r="R337" i="21"/>
  <c r="M338" i="21"/>
  <c r="H339" i="21"/>
  <c r="C340" i="21"/>
  <c r="S340" i="21"/>
  <c r="N341" i="21"/>
  <c r="I342" i="21"/>
  <c r="D343" i="21"/>
  <c r="T343" i="21"/>
  <c r="O344" i="21"/>
  <c r="J345" i="21"/>
  <c r="E346" i="21"/>
  <c r="U346" i="21"/>
  <c r="P347" i="21"/>
  <c r="K348" i="21"/>
  <c r="F349" i="21"/>
  <c r="V349" i="21"/>
  <c r="Q350" i="21"/>
  <c r="L351" i="21"/>
  <c r="G352" i="21"/>
  <c r="B353" i="21"/>
  <c r="R353" i="21"/>
  <c r="M354" i="21"/>
  <c r="D355" i="21"/>
  <c r="L355" i="21"/>
  <c r="T355" i="21"/>
  <c r="G356" i="21"/>
  <c r="O356" i="21"/>
  <c r="B357" i="21"/>
  <c r="J357" i="21"/>
  <c r="R357" i="21"/>
  <c r="E358" i="21"/>
  <c r="M358" i="21"/>
  <c r="U358" i="21"/>
  <c r="H359" i="21"/>
  <c r="P359" i="21"/>
  <c r="C360" i="21"/>
  <c r="K360" i="21"/>
  <c r="S360" i="21"/>
  <c r="F361" i="21"/>
  <c r="N361" i="21"/>
  <c r="V361" i="21"/>
  <c r="I362" i="21"/>
  <c r="Q362" i="21"/>
  <c r="D363" i="21"/>
  <c r="L363" i="21"/>
  <c r="T363" i="21"/>
  <c r="G364" i="21"/>
  <c r="O364" i="21"/>
  <c r="B365" i="21"/>
  <c r="J365" i="21"/>
  <c r="R365" i="21"/>
  <c r="E366" i="21"/>
  <c r="M366" i="21"/>
  <c r="U366" i="21"/>
  <c r="H367" i="21"/>
  <c r="P367" i="21"/>
  <c r="C368" i="21"/>
  <c r="K368" i="21"/>
  <c r="P368" i="21"/>
  <c r="V368" i="21"/>
  <c r="F369" i="21"/>
  <c r="K369" i="21"/>
  <c r="Q369" i="21"/>
  <c r="V369" i="21"/>
  <c r="F370" i="21"/>
  <c r="J370" i="21"/>
  <c r="N370" i="21"/>
  <c r="R370" i="21"/>
  <c r="V370" i="21"/>
  <c r="E371" i="21"/>
  <c r="I371" i="21"/>
  <c r="M371" i="21"/>
  <c r="Q371" i="21"/>
  <c r="U371" i="21"/>
  <c r="D372" i="21"/>
  <c r="H372" i="21"/>
  <c r="L372" i="21"/>
  <c r="P372" i="21"/>
  <c r="T372" i="21"/>
  <c r="C373" i="21"/>
  <c r="G373" i="21"/>
  <c r="K373" i="21"/>
  <c r="O373" i="21"/>
  <c r="S373" i="21"/>
  <c r="B374" i="21"/>
  <c r="F374" i="21"/>
  <c r="J374" i="21"/>
  <c r="N374" i="21"/>
  <c r="R374" i="21"/>
  <c r="V374" i="21"/>
  <c r="E375" i="21"/>
  <c r="I375" i="21"/>
  <c r="M375" i="21"/>
  <c r="Q375" i="21"/>
  <c r="U375" i="21"/>
  <c r="D376" i="21"/>
  <c r="H376" i="21"/>
  <c r="L376" i="21"/>
  <c r="P376" i="21"/>
  <c r="T376" i="21"/>
  <c r="C377" i="21"/>
  <c r="G377" i="21"/>
  <c r="K377" i="21"/>
  <c r="O377" i="21"/>
  <c r="S377" i="21"/>
  <c r="B378" i="21"/>
  <c r="F378" i="21"/>
  <c r="J378" i="21"/>
  <c r="N378" i="21"/>
  <c r="R378" i="21"/>
  <c r="V378" i="21"/>
  <c r="E379" i="21"/>
  <c r="I379" i="21"/>
  <c r="M379" i="21"/>
  <c r="Q379" i="21"/>
  <c r="U379" i="21"/>
  <c r="D380" i="21"/>
  <c r="H380" i="21"/>
  <c r="L380" i="21"/>
  <c r="P380" i="21"/>
  <c r="T380" i="21"/>
  <c r="C381" i="21"/>
  <c r="G381" i="21"/>
  <c r="K381" i="21"/>
  <c r="O381" i="21"/>
  <c r="S381" i="21"/>
  <c r="B382" i="21"/>
  <c r="F382" i="21"/>
  <c r="J382" i="21"/>
  <c r="N382" i="21"/>
  <c r="R382" i="21"/>
  <c r="V382" i="21"/>
  <c r="E383" i="21"/>
  <c r="I383" i="21"/>
  <c r="M383" i="21"/>
  <c r="Q383" i="21"/>
  <c r="U383" i="21"/>
  <c r="D384" i="21"/>
  <c r="H384" i="21"/>
  <c r="L384" i="21"/>
  <c r="P384" i="21"/>
  <c r="T384" i="21"/>
  <c r="C385" i="21"/>
  <c r="G385" i="21"/>
  <c r="K385" i="21"/>
  <c r="O385" i="21"/>
  <c r="S385" i="21"/>
  <c r="B386" i="21"/>
  <c r="F386" i="21"/>
  <c r="J386" i="21"/>
  <c r="N386" i="21"/>
  <c r="R386" i="21"/>
  <c r="V386" i="21"/>
  <c r="E387" i="21"/>
  <c r="I387" i="21"/>
  <c r="M387" i="21"/>
  <c r="Q387" i="21"/>
  <c r="U387" i="21"/>
  <c r="D388" i="21"/>
  <c r="H388" i="21"/>
  <c r="L388" i="21"/>
  <c r="P388" i="21"/>
  <c r="T388" i="21"/>
  <c r="C389" i="21"/>
  <c r="G389" i="21"/>
  <c r="K389" i="21"/>
  <c r="O389" i="21"/>
  <c r="S389" i="21"/>
  <c r="B390" i="21"/>
  <c r="F390" i="21"/>
  <c r="J390" i="21"/>
  <c r="N390" i="21"/>
  <c r="R390" i="21"/>
  <c r="V390" i="21"/>
  <c r="E391" i="21"/>
  <c r="I391" i="21"/>
  <c r="M391" i="21"/>
  <c r="Q391" i="21"/>
  <c r="U391" i="21"/>
  <c r="D392" i="21"/>
  <c r="H392" i="21"/>
  <c r="L392" i="21"/>
  <c r="P392" i="21"/>
  <c r="T392" i="21"/>
  <c r="C393" i="21"/>
  <c r="G393" i="21"/>
  <c r="K393" i="21"/>
  <c r="O393" i="21"/>
  <c r="S393" i="21"/>
  <c r="B394" i="21"/>
  <c r="F394" i="21"/>
  <c r="J394" i="21"/>
  <c r="N394" i="21"/>
  <c r="R394" i="21"/>
  <c r="V394" i="21"/>
  <c r="E395" i="21"/>
  <c r="I395" i="21"/>
  <c r="M395" i="21"/>
  <c r="Q395" i="21"/>
  <c r="U395" i="21"/>
  <c r="D396" i="21"/>
  <c r="H396" i="21"/>
  <c r="L396" i="21"/>
  <c r="P396" i="21"/>
  <c r="T396" i="21"/>
  <c r="C397" i="21"/>
  <c r="G397" i="21"/>
  <c r="K397" i="21"/>
  <c r="O397" i="21"/>
  <c r="S397" i="21"/>
  <c r="B398" i="21"/>
  <c r="F398" i="21"/>
  <c r="J398" i="21"/>
  <c r="N398" i="21"/>
  <c r="R398" i="21"/>
  <c r="V398" i="21"/>
  <c r="E399" i="21"/>
  <c r="I399" i="21"/>
  <c r="M399" i="21"/>
  <c r="Q399" i="21"/>
  <c r="U399" i="21"/>
  <c r="D400" i="21"/>
  <c r="H400" i="21"/>
  <c r="L400" i="21"/>
  <c r="P400" i="21"/>
  <c r="T400" i="21"/>
  <c r="C401" i="21"/>
  <c r="G401" i="21"/>
  <c r="K401" i="21"/>
  <c r="O401" i="21"/>
  <c r="S401" i="21"/>
  <c r="B402" i="21"/>
  <c r="F402" i="21"/>
  <c r="J402" i="21"/>
  <c r="N402" i="21"/>
  <c r="R402" i="21"/>
  <c r="V402" i="21"/>
  <c r="E403" i="21"/>
  <c r="I403" i="21"/>
  <c r="M403" i="21"/>
  <c r="Q403" i="21"/>
  <c r="U403" i="21"/>
  <c r="D404" i="21"/>
  <c r="H404" i="21"/>
  <c r="L404" i="21"/>
  <c r="P404" i="21"/>
  <c r="T404" i="21"/>
  <c r="C405" i="21"/>
  <c r="G405" i="21"/>
  <c r="K405" i="21"/>
  <c r="O405" i="21"/>
  <c r="S405" i="21"/>
  <c r="B406" i="21"/>
  <c r="F406" i="21"/>
  <c r="J406" i="21"/>
  <c r="N406" i="21"/>
  <c r="R406" i="21"/>
  <c r="V406" i="21"/>
  <c r="E407" i="21"/>
  <c r="I407" i="21"/>
  <c r="M407" i="21"/>
  <c r="Q407" i="21"/>
  <c r="U407" i="21"/>
  <c r="D408" i="21"/>
  <c r="H408" i="21"/>
  <c r="L408" i="21"/>
  <c r="P408" i="21"/>
  <c r="T408" i="21"/>
  <c r="C409" i="21"/>
  <c r="G409" i="21"/>
  <c r="K409" i="21"/>
  <c r="O409" i="21"/>
  <c r="S409" i="21"/>
  <c r="B410" i="21"/>
  <c r="F410" i="21"/>
  <c r="J410" i="21"/>
  <c r="N410" i="21"/>
  <c r="R410" i="21"/>
  <c r="V410" i="21"/>
  <c r="E411" i="21"/>
  <c r="I411" i="21"/>
  <c r="M411" i="21"/>
  <c r="Q411" i="21"/>
  <c r="U411" i="21"/>
  <c r="D412" i="21"/>
  <c r="H412" i="21"/>
  <c r="L412" i="21"/>
  <c r="P412" i="21"/>
  <c r="T412" i="21"/>
  <c r="C413" i="21"/>
  <c r="G413" i="21"/>
  <c r="K413" i="21"/>
  <c r="O413" i="21"/>
  <c r="S413" i="21"/>
  <c r="B414" i="21"/>
  <c r="F414" i="21"/>
  <c r="J414" i="21"/>
  <c r="N414" i="21"/>
  <c r="R414" i="21"/>
  <c r="V414" i="21"/>
  <c r="E415" i="21"/>
  <c r="I415" i="21"/>
  <c r="M415" i="21"/>
  <c r="Q415" i="21"/>
  <c r="U415" i="21"/>
  <c r="D416" i="21"/>
  <c r="H416" i="21"/>
  <c r="L416" i="21"/>
  <c r="P416" i="21"/>
  <c r="T416" i="21"/>
  <c r="C417" i="21"/>
  <c r="G417" i="21"/>
  <c r="K417" i="21"/>
  <c r="O417" i="21"/>
  <c r="S417" i="21"/>
  <c r="B418" i="21"/>
  <c r="F418" i="21"/>
  <c r="J418" i="21"/>
  <c r="N418" i="21"/>
  <c r="R418" i="21"/>
  <c r="V418" i="21"/>
  <c r="P126" i="21"/>
  <c r="P151" i="21"/>
  <c r="I174" i="21"/>
  <c r="Q182" i="21"/>
  <c r="S188" i="21"/>
  <c r="U194" i="21"/>
  <c r="B201" i="21"/>
  <c r="D207" i="21"/>
  <c r="F213" i="21"/>
  <c r="H219" i="21"/>
  <c r="G223" i="21"/>
  <c r="H226" i="21"/>
  <c r="I229" i="21"/>
  <c r="J232" i="21"/>
  <c r="K235" i="21"/>
  <c r="L238" i="21"/>
  <c r="M241" i="21"/>
  <c r="N244" i="21"/>
  <c r="O247" i="21"/>
  <c r="P250" i="21"/>
  <c r="I253" i="21"/>
  <c r="L254" i="21"/>
  <c r="L255" i="21"/>
  <c r="K256" i="21"/>
  <c r="F257" i="21"/>
  <c r="V257" i="21"/>
  <c r="Q258" i="21"/>
  <c r="L259" i="21"/>
  <c r="G260" i="21"/>
  <c r="B261" i="21"/>
  <c r="R261" i="21"/>
  <c r="M262" i="21"/>
  <c r="H263" i="21"/>
  <c r="C264" i="21"/>
  <c r="S264" i="21"/>
  <c r="N265" i="21"/>
  <c r="I266" i="21"/>
  <c r="D267" i="21"/>
  <c r="T267" i="21"/>
  <c r="O268" i="21"/>
  <c r="J269" i="21"/>
  <c r="E270" i="21"/>
  <c r="U270" i="21"/>
  <c r="P271" i="21"/>
  <c r="K272" i="21"/>
  <c r="F273" i="21"/>
  <c r="V273" i="21"/>
  <c r="Q274" i="21"/>
  <c r="L275" i="21"/>
  <c r="G276" i="21"/>
  <c r="B277" i="21"/>
  <c r="R277" i="21"/>
  <c r="M278" i="21"/>
  <c r="H279" i="21"/>
  <c r="C280" i="21"/>
  <c r="S280" i="21"/>
  <c r="N281" i="21"/>
  <c r="I282" i="21"/>
  <c r="D283" i="21"/>
  <c r="T283" i="21"/>
  <c r="O284" i="21"/>
  <c r="J285" i="21"/>
  <c r="E286" i="21"/>
  <c r="U286" i="21"/>
  <c r="P287" i="21"/>
  <c r="K288" i="21"/>
  <c r="F289" i="21"/>
  <c r="V289" i="21"/>
  <c r="Q290" i="21"/>
  <c r="L291" i="21"/>
  <c r="G292" i="21"/>
  <c r="B293" i="21"/>
  <c r="R293" i="21"/>
  <c r="M294" i="21"/>
  <c r="H295" i="21"/>
  <c r="C296" i="21"/>
  <c r="S296" i="21"/>
  <c r="N297" i="21"/>
  <c r="I298" i="21"/>
  <c r="D299" i="21"/>
  <c r="T299" i="21"/>
  <c r="O300" i="21"/>
  <c r="J301" i="21"/>
  <c r="E302" i="21"/>
  <c r="U302" i="21"/>
  <c r="P303" i="21"/>
  <c r="K304" i="21"/>
  <c r="F305" i="21"/>
  <c r="V305" i="21"/>
  <c r="Q306" i="21"/>
  <c r="L307" i="21"/>
  <c r="G308" i="21"/>
  <c r="B309" i="21"/>
  <c r="R309" i="21"/>
  <c r="M310" i="21"/>
  <c r="H311" i="21"/>
  <c r="C312" i="21"/>
  <c r="S312" i="21"/>
  <c r="N313" i="21"/>
  <c r="I314" i="21"/>
  <c r="J317" i="21"/>
  <c r="E318" i="21"/>
  <c r="U318" i="21"/>
  <c r="P319" i="21"/>
  <c r="K320" i="21"/>
  <c r="F321" i="21"/>
  <c r="V321" i="21"/>
  <c r="Q322" i="21"/>
  <c r="L323" i="21"/>
  <c r="G324" i="21"/>
  <c r="B325" i="21"/>
  <c r="R325" i="21"/>
  <c r="M326" i="21"/>
  <c r="H327" i="21"/>
  <c r="C328" i="21"/>
  <c r="S328" i="21"/>
  <c r="N329" i="21"/>
  <c r="I330" i="21"/>
  <c r="D331" i="21"/>
  <c r="T331" i="21"/>
  <c r="O332" i="21"/>
  <c r="J333" i="21"/>
  <c r="E334" i="21"/>
  <c r="U334" i="21"/>
  <c r="P335" i="21"/>
  <c r="K336" i="21"/>
  <c r="F337" i="21"/>
  <c r="V337" i="21"/>
  <c r="Q338" i="21"/>
  <c r="L339" i="21"/>
  <c r="G340" i="21"/>
  <c r="B341" i="21"/>
  <c r="R341" i="21"/>
  <c r="M342" i="21"/>
  <c r="H343" i="21"/>
  <c r="C344" i="21"/>
  <c r="S344" i="21"/>
  <c r="N345" i="21"/>
  <c r="I346" i="21"/>
  <c r="D347" i="21"/>
  <c r="T347" i="21"/>
  <c r="O348" i="21"/>
  <c r="J349" i="21"/>
  <c r="E350" i="21"/>
  <c r="U350" i="21"/>
  <c r="P351" i="21"/>
  <c r="K352" i="21"/>
  <c r="F353" i="21"/>
  <c r="V353" i="21"/>
  <c r="Q354" i="21"/>
  <c r="G355" i="21"/>
  <c r="O355" i="21"/>
  <c r="B356" i="21"/>
  <c r="J356" i="21"/>
  <c r="R356" i="21"/>
  <c r="E357" i="21"/>
  <c r="M357" i="21"/>
  <c r="U357" i="21"/>
  <c r="H358" i="21"/>
  <c r="P358" i="21"/>
  <c r="C359" i="21"/>
  <c r="K359" i="21"/>
  <c r="S359" i="21"/>
  <c r="F360" i="21"/>
  <c r="N360" i="21"/>
  <c r="V360" i="21"/>
  <c r="I361" i="21"/>
  <c r="Q361" i="21"/>
  <c r="D362" i="21"/>
  <c r="L362" i="21"/>
  <c r="T362" i="21"/>
  <c r="G363" i="21"/>
  <c r="O363" i="21"/>
  <c r="B364" i="21"/>
  <c r="J364" i="21"/>
  <c r="R364" i="21"/>
  <c r="E365" i="21"/>
  <c r="M365" i="21"/>
  <c r="U365" i="21"/>
  <c r="H366" i="21"/>
  <c r="P366" i="21"/>
  <c r="C367" i="21"/>
  <c r="K367" i="21"/>
  <c r="S367" i="21"/>
  <c r="F368" i="21"/>
  <c r="L368" i="21"/>
  <c r="R368" i="21"/>
  <c r="B369" i="21"/>
  <c r="G369" i="21"/>
  <c r="M369" i="21"/>
  <c r="R369" i="21"/>
  <c r="B370" i="21"/>
  <c r="G370" i="21"/>
  <c r="K370" i="21"/>
  <c r="O370" i="21"/>
  <c r="S370" i="21"/>
  <c r="B371" i="21"/>
  <c r="F371" i="21"/>
  <c r="J371" i="21"/>
  <c r="N371" i="21"/>
  <c r="R371" i="21"/>
  <c r="V371" i="21"/>
  <c r="E372" i="21"/>
  <c r="I372" i="21"/>
  <c r="M372" i="21"/>
  <c r="Q372" i="21"/>
  <c r="U372" i="21"/>
  <c r="D373" i="21"/>
  <c r="H373" i="21"/>
  <c r="L373" i="21"/>
  <c r="P373" i="21"/>
  <c r="T373" i="21"/>
  <c r="C374" i="21"/>
  <c r="G374" i="21"/>
  <c r="K374" i="21"/>
  <c r="O374" i="21"/>
  <c r="S374" i="21"/>
  <c r="B375" i="21"/>
  <c r="F375" i="21"/>
  <c r="J375" i="21"/>
  <c r="N375" i="21"/>
  <c r="R375" i="21"/>
  <c r="V375" i="21"/>
  <c r="E376" i="21"/>
  <c r="I376" i="21"/>
  <c r="M376" i="21"/>
  <c r="Q376" i="21"/>
  <c r="U376" i="21"/>
  <c r="D377" i="21"/>
  <c r="H377" i="21"/>
  <c r="L377" i="21"/>
  <c r="P377" i="21"/>
  <c r="T377" i="21"/>
  <c r="C378" i="21"/>
  <c r="G378" i="21"/>
  <c r="K378" i="21"/>
  <c r="O378" i="21"/>
  <c r="S378" i="21"/>
  <c r="B379" i="21"/>
  <c r="F379" i="21"/>
  <c r="J379" i="21"/>
  <c r="N379" i="21"/>
  <c r="R379" i="21"/>
  <c r="V379" i="21"/>
  <c r="E380" i="21"/>
  <c r="I380" i="21"/>
  <c r="M380" i="21"/>
  <c r="Q380" i="21"/>
  <c r="U380" i="21"/>
  <c r="D381" i="21"/>
  <c r="H381" i="21"/>
  <c r="L381" i="21"/>
  <c r="P381" i="21"/>
  <c r="T381" i="21"/>
  <c r="C382" i="21"/>
  <c r="G382" i="21"/>
  <c r="K382" i="21"/>
  <c r="O382" i="21"/>
  <c r="S382" i="21"/>
  <c r="B383" i="21"/>
  <c r="F383" i="21"/>
  <c r="J383" i="21"/>
  <c r="N383" i="21"/>
  <c r="R383" i="21"/>
  <c r="V383" i="21"/>
  <c r="E384" i="21"/>
  <c r="I384" i="21"/>
  <c r="M384" i="21"/>
  <c r="Q384" i="21"/>
  <c r="U384" i="21"/>
  <c r="D385" i="21"/>
  <c r="H385" i="21"/>
  <c r="L385" i="21"/>
  <c r="P385" i="21"/>
  <c r="T385" i="21"/>
  <c r="C386" i="21"/>
  <c r="G386" i="21"/>
  <c r="K386" i="21"/>
  <c r="O386" i="21"/>
  <c r="S386" i="21"/>
  <c r="B387" i="21"/>
  <c r="F387" i="21"/>
  <c r="J387" i="21"/>
  <c r="N387" i="21"/>
  <c r="R387" i="21"/>
  <c r="V387" i="21"/>
  <c r="E388" i="21"/>
  <c r="I388" i="21"/>
  <c r="M388" i="21"/>
  <c r="Q388" i="21"/>
  <c r="U388" i="21"/>
  <c r="D389" i="21"/>
  <c r="H389" i="21"/>
  <c r="L389" i="21"/>
  <c r="P389" i="21"/>
  <c r="T389" i="21"/>
  <c r="C390" i="21"/>
  <c r="G390" i="21"/>
  <c r="K390" i="21"/>
  <c r="O390" i="21"/>
  <c r="S390" i="21"/>
  <c r="B391" i="21"/>
  <c r="F391" i="21"/>
  <c r="J391" i="21"/>
  <c r="N391" i="21"/>
  <c r="R391" i="21"/>
  <c r="V391" i="21"/>
  <c r="E392" i="21"/>
  <c r="I392" i="21"/>
  <c r="M392" i="21"/>
  <c r="Q392" i="21"/>
  <c r="U392" i="21"/>
  <c r="D393" i="21"/>
  <c r="H393" i="21"/>
  <c r="L393" i="21"/>
  <c r="P393" i="21"/>
  <c r="T393" i="21"/>
  <c r="C394" i="21"/>
  <c r="G394" i="21"/>
  <c r="K394" i="21"/>
  <c r="O394" i="21"/>
  <c r="S394" i="21"/>
  <c r="B395" i="21"/>
  <c r="F395" i="21"/>
  <c r="J395" i="21"/>
  <c r="N395" i="21"/>
  <c r="R395" i="21"/>
  <c r="V395" i="21"/>
  <c r="E396" i="21"/>
  <c r="I396" i="21"/>
  <c r="M396" i="21"/>
  <c r="Q396" i="21"/>
  <c r="U396" i="21"/>
  <c r="D397" i="21"/>
  <c r="H397" i="21"/>
  <c r="L397" i="21"/>
  <c r="P397" i="21"/>
  <c r="T397" i="21"/>
  <c r="C398" i="21"/>
  <c r="G398" i="21"/>
  <c r="K398" i="21"/>
  <c r="O398" i="21"/>
  <c r="S398" i="21"/>
  <c r="B399" i="21"/>
  <c r="F399" i="21"/>
  <c r="J399" i="21"/>
  <c r="N399" i="21"/>
  <c r="R399" i="21"/>
  <c r="V399" i="21"/>
  <c r="E400" i="21"/>
  <c r="I400" i="21"/>
  <c r="M400" i="21"/>
  <c r="Q400" i="21"/>
  <c r="U400" i="21"/>
  <c r="D401" i="21"/>
  <c r="H401" i="21"/>
  <c r="L401" i="21"/>
  <c r="P401" i="21"/>
  <c r="T401" i="21"/>
  <c r="C402" i="21"/>
  <c r="G402" i="21"/>
  <c r="K402" i="21"/>
  <c r="O402" i="21"/>
  <c r="S402" i="21"/>
  <c r="B403" i="21"/>
  <c r="F403" i="21"/>
  <c r="J403" i="21"/>
  <c r="N403" i="21"/>
  <c r="R403" i="21"/>
  <c r="V403" i="21"/>
  <c r="E404" i="21"/>
  <c r="I404" i="21"/>
  <c r="M404" i="21"/>
  <c r="Q404" i="21"/>
  <c r="U404" i="21"/>
  <c r="D405" i="21"/>
  <c r="H405" i="21"/>
  <c r="L405" i="21"/>
  <c r="P405" i="21"/>
  <c r="T405" i="21"/>
  <c r="C406" i="21"/>
  <c r="G406" i="21"/>
  <c r="K406" i="21"/>
  <c r="O406" i="21"/>
  <c r="S406" i="21"/>
  <c r="B407" i="21"/>
  <c r="F407" i="21"/>
  <c r="J407" i="21"/>
  <c r="N407" i="21"/>
  <c r="R407" i="21"/>
  <c r="V407" i="21"/>
  <c r="E408" i="21"/>
  <c r="I408" i="21"/>
  <c r="M408" i="21"/>
  <c r="Q408" i="21"/>
  <c r="U408" i="21"/>
  <c r="D409" i="21"/>
  <c r="H409" i="21"/>
  <c r="L409" i="21"/>
  <c r="P409" i="21"/>
  <c r="T409" i="21"/>
  <c r="C410" i="21"/>
  <c r="G410" i="21"/>
  <c r="K410" i="21"/>
  <c r="O410" i="21"/>
  <c r="S410" i="21"/>
  <c r="B411" i="21"/>
  <c r="F411" i="21"/>
  <c r="J411" i="21"/>
  <c r="N411" i="21"/>
  <c r="R411" i="21"/>
  <c r="V411" i="21"/>
  <c r="E412" i="21"/>
  <c r="I412" i="21"/>
  <c r="M412" i="21"/>
  <c r="Q412" i="21"/>
  <c r="U412" i="21"/>
  <c r="D413" i="21"/>
  <c r="H413" i="21"/>
  <c r="J133" i="21"/>
  <c r="R157" i="21"/>
  <c r="J177" i="21"/>
  <c r="G184" i="21"/>
  <c r="I190" i="21"/>
  <c r="K196" i="21"/>
  <c r="M202" i="21"/>
  <c r="O208" i="21"/>
  <c r="Q214" i="21"/>
  <c r="S220" i="21"/>
  <c r="B224" i="21"/>
  <c r="C227" i="21"/>
  <c r="D230" i="21"/>
  <c r="E233" i="21"/>
  <c r="F236" i="21"/>
  <c r="G239" i="21"/>
  <c r="H242" i="21"/>
  <c r="I245" i="21"/>
  <c r="J248" i="21"/>
  <c r="K251" i="21"/>
  <c r="Q253" i="21"/>
  <c r="Q254" i="21"/>
  <c r="Q255" i="21"/>
  <c r="O256" i="21"/>
  <c r="J257" i="21"/>
  <c r="E258" i="21"/>
  <c r="U258" i="21"/>
  <c r="P259" i="21"/>
  <c r="K260" i="21"/>
  <c r="F261" i="21"/>
  <c r="V261" i="21"/>
  <c r="Q262" i="21"/>
  <c r="L263" i="21"/>
  <c r="G264" i="21"/>
  <c r="B265" i="21"/>
  <c r="R265" i="21"/>
  <c r="M266" i="21"/>
  <c r="H267" i="21"/>
  <c r="C268" i="21"/>
  <c r="S268" i="21"/>
  <c r="N269" i="21"/>
  <c r="I270" i="21"/>
  <c r="D271" i="21"/>
  <c r="T271" i="21"/>
  <c r="O272" i="21"/>
  <c r="J273" i="21"/>
  <c r="E274" i="21"/>
  <c r="U274" i="21"/>
  <c r="P275" i="21"/>
  <c r="K276" i="21"/>
  <c r="F277" i="21"/>
  <c r="V277" i="21"/>
  <c r="Q278" i="21"/>
  <c r="L279" i="21"/>
  <c r="G280" i="21"/>
  <c r="B281" i="21"/>
  <c r="R281" i="21"/>
  <c r="M282" i="21"/>
  <c r="H283" i="21"/>
  <c r="C284" i="21"/>
  <c r="S284" i="21"/>
  <c r="N285" i="21"/>
  <c r="I286" i="21"/>
  <c r="D287" i="21"/>
  <c r="T287" i="21"/>
  <c r="O288" i="21"/>
  <c r="J289" i="21"/>
  <c r="E290" i="21"/>
  <c r="U290" i="21"/>
  <c r="P291" i="21"/>
  <c r="K292" i="21"/>
  <c r="F293" i="21"/>
  <c r="V293" i="21"/>
  <c r="Q294" i="21"/>
  <c r="L295" i="21"/>
  <c r="G296" i="21"/>
  <c r="B297" i="21"/>
  <c r="R297" i="21"/>
  <c r="M298" i="21"/>
  <c r="H299" i="21"/>
  <c r="C300" i="21"/>
  <c r="S300" i="21"/>
  <c r="N301" i="21"/>
  <c r="I302" i="21"/>
  <c r="D303" i="21"/>
  <c r="T303" i="21"/>
  <c r="O304" i="21"/>
  <c r="J305" i="21"/>
  <c r="E306" i="21"/>
  <c r="U306" i="21"/>
  <c r="P307" i="21"/>
  <c r="K308" i="21"/>
  <c r="F309" i="21"/>
  <c r="V309" i="21"/>
  <c r="Q310" i="21"/>
  <c r="L311" i="21"/>
  <c r="G312" i="21"/>
  <c r="B313" i="21"/>
  <c r="R313" i="21"/>
  <c r="M314" i="21"/>
  <c r="N317" i="21"/>
  <c r="I318" i="21"/>
  <c r="D319" i="21"/>
  <c r="T319" i="21"/>
  <c r="O320" i="21"/>
  <c r="J321" i="21"/>
  <c r="E322" i="21"/>
  <c r="U322" i="21"/>
  <c r="P323" i="21"/>
  <c r="K324" i="21"/>
  <c r="F325" i="21"/>
  <c r="V325" i="21"/>
  <c r="Q326" i="21"/>
  <c r="L327" i="21"/>
  <c r="G328" i="21"/>
  <c r="B329" i="21"/>
  <c r="R329" i="21"/>
  <c r="M330" i="21"/>
  <c r="H331" i="21"/>
  <c r="C332" i="21"/>
  <c r="S332" i="21"/>
  <c r="N333" i="21"/>
  <c r="I334" i="21"/>
  <c r="D335" i="21"/>
  <c r="T335" i="21"/>
  <c r="O336" i="21"/>
  <c r="J337" i="21"/>
  <c r="E338" i="21"/>
  <c r="U338" i="21"/>
  <c r="P339" i="21"/>
  <c r="K340" i="21"/>
  <c r="F341" i="21"/>
  <c r="V341" i="21"/>
  <c r="Q342" i="21"/>
  <c r="L343" i="21"/>
  <c r="G344" i="21"/>
  <c r="B345" i="21"/>
  <c r="L139" i="21"/>
  <c r="T163" i="21"/>
  <c r="O179" i="21"/>
  <c r="R185" i="21"/>
  <c r="T191" i="21"/>
  <c r="V197" i="21"/>
  <c r="C204" i="21"/>
  <c r="E210" i="21"/>
  <c r="G216" i="21"/>
  <c r="Q221" i="21"/>
  <c r="R224" i="21"/>
  <c r="S227" i="21"/>
  <c r="T230" i="21"/>
  <c r="U233" i="21"/>
  <c r="V236" i="21"/>
  <c r="B240" i="21"/>
  <c r="C243" i="21"/>
  <c r="D246" i="21"/>
  <c r="E249" i="21"/>
  <c r="F252" i="21"/>
  <c r="V253" i="21"/>
  <c r="V254" i="21"/>
  <c r="B256" i="21"/>
  <c r="S256" i="21"/>
  <c r="N257" i="21"/>
  <c r="I258" i="21"/>
  <c r="D259" i="21"/>
  <c r="T259" i="21"/>
  <c r="O260" i="21"/>
  <c r="J261" i="21"/>
  <c r="E262" i="21"/>
  <c r="U262" i="21"/>
  <c r="P263" i="21"/>
  <c r="K264" i="21"/>
  <c r="F265" i="21"/>
  <c r="V265" i="21"/>
  <c r="Q266" i="21"/>
  <c r="L267" i="21"/>
  <c r="G268" i="21"/>
  <c r="B269" i="21"/>
  <c r="R269" i="21"/>
  <c r="M270" i="21"/>
  <c r="H271" i="21"/>
  <c r="C272" i="21"/>
  <c r="S272" i="21"/>
  <c r="N273" i="21"/>
  <c r="I274" i="21"/>
  <c r="D275" i="21"/>
  <c r="T275" i="21"/>
  <c r="O276" i="21"/>
  <c r="J277" i="21"/>
  <c r="E278" i="21"/>
  <c r="U278" i="21"/>
  <c r="P279" i="21"/>
  <c r="K280" i="21"/>
  <c r="F281" i="21"/>
  <c r="V281" i="21"/>
  <c r="Q282" i="21"/>
  <c r="L283" i="21"/>
  <c r="G284" i="21"/>
  <c r="B285" i="21"/>
  <c r="R285" i="21"/>
  <c r="M286" i="21"/>
  <c r="H287" i="21"/>
  <c r="C288" i="21"/>
  <c r="S288" i="21"/>
  <c r="N289" i="21"/>
  <c r="I290" i="21"/>
  <c r="D291" i="21"/>
  <c r="T291" i="21"/>
  <c r="O292" i="21"/>
  <c r="J293" i="21"/>
  <c r="E294" i="21"/>
  <c r="U294" i="21"/>
  <c r="P295" i="21"/>
  <c r="K296" i="21"/>
  <c r="F297" i="21"/>
  <c r="V297" i="21"/>
  <c r="Q298" i="21"/>
  <c r="L299" i="21"/>
  <c r="G300" i="21"/>
  <c r="B301" i="21"/>
  <c r="R301" i="21"/>
  <c r="M302" i="21"/>
  <c r="H303" i="21"/>
  <c r="C304" i="21"/>
  <c r="D307" i="21"/>
  <c r="E310" i="21"/>
  <c r="F313" i="21"/>
  <c r="H319" i="21"/>
  <c r="I322" i="21"/>
  <c r="J325" i="21"/>
  <c r="K328" i="21"/>
  <c r="L331" i="21"/>
  <c r="M334" i="21"/>
  <c r="N337" i="21"/>
  <c r="O340" i="21"/>
  <c r="P343" i="21"/>
  <c r="V345" i="21"/>
  <c r="L347" i="21"/>
  <c r="B349" i="21"/>
  <c r="M350" i="21"/>
  <c r="C352" i="21"/>
  <c r="N353" i="21"/>
  <c r="C355" i="21"/>
  <c r="S355" i="21"/>
  <c r="N356" i="21"/>
  <c r="I357" i="21"/>
  <c r="D358" i="21"/>
  <c r="T358" i="21"/>
  <c r="O359" i="21"/>
  <c r="J360" i="21"/>
  <c r="E361" i="21"/>
  <c r="U361" i="21"/>
  <c r="P362" i="21"/>
  <c r="K363" i="21"/>
  <c r="F364" i="21"/>
  <c r="V364" i="21"/>
  <c r="Q365" i="21"/>
  <c r="L366" i="21"/>
  <c r="G367" i="21"/>
  <c r="B368" i="21"/>
  <c r="O368" i="21"/>
  <c r="E369" i="21"/>
  <c r="O369" i="21"/>
  <c r="E370" i="21"/>
  <c r="M370" i="21"/>
  <c r="U370" i="21"/>
  <c r="H371" i="21"/>
  <c r="P371" i="21"/>
  <c r="C372" i="21"/>
  <c r="K372" i="21"/>
  <c r="S372" i="21"/>
  <c r="F373" i="21"/>
  <c r="N373" i="21"/>
  <c r="V373" i="21"/>
  <c r="I374" i="21"/>
  <c r="Q374" i="21"/>
  <c r="D375" i="21"/>
  <c r="L375" i="21"/>
  <c r="T375" i="21"/>
  <c r="G376" i="21"/>
  <c r="O376" i="21"/>
  <c r="B377" i="21"/>
  <c r="J377" i="21"/>
  <c r="R377" i="21"/>
  <c r="E378" i="21"/>
  <c r="M378" i="21"/>
  <c r="U378" i="21"/>
  <c r="H379" i="21"/>
  <c r="P379" i="21"/>
  <c r="C380" i="21"/>
  <c r="K380" i="21"/>
  <c r="S380" i="21"/>
  <c r="F381" i="21"/>
  <c r="N381" i="21"/>
  <c r="V381" i="21"/>
  <c r="I382" i="21"/>
  <c r="Q382" i="21"/>
  <c r="D383" i="21"/>
  <c r="L383" i="21"/>
  <c r="T383" i="21"/>
  <c r="G384" i="21"/>
  <c r="O384" i="21"/>
  <c r="B385" i="21"/>
  <c r="J385" i="21"/>
  <c r="R385" i="21"/>
  <c r="E386" i="21"/>
  <c r="M386" i="21"/>
  <c r="U386" i="21"/>
  <c r="H387" i="21"/>
  <c r="P387" i="21"/>
  <c r="C388" i="21"/>
  <c r="K388" i="21"/>
  <c r="S388" i="21"/>
  <c r="F389" i="21"/>
  <c r="N389" i="21"/>
  <c r="V389" i="21"/>
  <c r="I390" i="21"/>
  <c r="Q390" i="21"/>
  <c r="D391" i="21"/>
  <c r="L391" i="21"/>
  <c r="T391" i="21"/>
  <c r="G392" i="21"/>
  <c r="O392" i="21"/>
  <c r="B393" i="21"/>
  <c r="J393" i="21"/>
  <c r="R393" i="21"/>
  <c r="E394" i="21"/>
  <c r="M394" i="21"/>
  <c r="U394" i="21"/>
  <c r="H395" i="21"/>
  <c r="P395" i="21"/>
  <c r="C396" i="21"/>
  <c r="K396" i="21"/>
  <c r="S396" i="21"/>
  <c r="F397" i="21"/>
  <c r="N397" i="21"/>
  <c r="V397" i="21"/>
  <c r="I398" i="21"/>
  <c r="Q398" i="21"/>
  <c r="D399" i="21"/>
  <c r="L399" i="21"/>
  <c r="T399" i="21"/>
  <c r="G400" i="21"/>
  <c r="O400" i="21"/>
  <c r="B401" i="21"/>
  <c r="J401" i="21"/>
  <c r="R401" i="21"/>
  <c r="E402" i="21"/>
  <c r="M402" i="21"/>
  <c r="U402" i="21"/>
  <c r="H403" i="21"/>
  <c r="P403" i="21"/>
  <c r="C404" i="21"/>
  <c r="K404" i="21"/>
  <c r="S404" i="21"/>
  <c r="F405" i="21"/>
  <c r="N405" i="21"/>
  <c r="V405" i="21"/>
  <c r="I406" i="21"/>
  <c r="Q406" i="21"/>
  <c r="D407" i="21"/>
  <c r="L407" i="21"/>
  <c r="T407" i="21"/>
  <c r="G408" i="21"/>
  <c r="O408" i="21"/>
  <c r="B409" i="21"/>
  <c r="J409" i="21"/>
  <c r="R409" i="21"/>
  <c r="E410" i="21"/>
  <c r="M410" i="21"/>
  <c r="U410" i="21"/>
  <c r="H411" i="21"/>
  <c r="P411" i="21"/>
  <c r="C412" i="21"/>
  <c r="K412" i="21"/>
  <c r="S412" i="21"/>
  <c r="F413" i="21"/>
  <c r="M413" i="21"/>
  <c r="R413" i="21"/>
  <c r="C414" i="21"/>
  <c r="H414" i="21"/>
  <c r="M414" i="21"/>
  <c r="S414" i="21"/>
  <c r="C415" i="21"/>
  <c r="H415" i="21"/>
  <c r="N415" i="21"/>
  <c r="S415" i="21"/>
  <c r="C416" i="21"/>
  <c r="I416" i="21"/>
  <c r="N416" i="21"/>
  <c r="S416" i="21"/>
  <c r="D417" i="21"/>
  <c r="I417" i="21"/>
  <c r="N417" i="21"/>
  <c r="T417" i="21"/>
  <c r="D418" i="21"/>
  <c r="I418" i="21"/>
  <c r="O418" i="21"/>
  <c r="T418" i="21"/>
  <c r="D419" i="21"/>
  <c r="H419" i="21"/>
  <c r="L419" i="21"/>
  <c r="P419" i="21"/>
  <c r="T419" i="21"/>
  <c r="C420" i="21"/>
  <c r="G420" i="21"/>
  <c r="K420" i="21"/>
  <c r="O420" i="21"/>
  <c r="S420" i="21"/>
  <c r="B421" i="21"/>
  <c r="F421" i="21"/>
  <c r="J421" i="21"/>
  <c r="N421" i="21"/>
  <c r="R421" i="21"/>
  <c r="V421" i="21"/>
  <c r="E422" i="21"/>
  <c r="I422" i="21"/>
  <c r="M422" i="21"/>
  <c r="Q422" i="21"/>
  <c r="U422" i="21"/>
  <c r="D423" i="21"/>
  <c r="H423" i="21"/>
  <c r="L423" i="21"/>
  <c r="P423" i="21"/>
  <c r="T423" i="21"/>
  <c r="C424" i="21"/>
  <c r="G424" i="21"/>
  <c r="K424" i="21"/>
  <c r="O424" i="21"/>
  <c r="S424" i="21"/>
  <c r="B425" i="21"/>
  <c r="F425" i="21"/>
  <c r="J425" i="21"/>
  <c r="N425" i="21"/>
  <c r="R425" i="21"/>
  <c r="V425" i="21"/>
  <c r="E426" i="21"/>
  <c r="I426" i="21"/>
  <c r="M426" i="21"/>
  <c r="Q426" i="21"/>
  <c r="U426" i="21"/>
  <c r="D427" i="21"/>
  <c r="H427" i="21"/>
  <c r="L427" i="21"/>
  <c r="P427" i="21"/>
  <c r="T427" i="21"/>
  <c r="C428" i="21"/>
  <c r="G428" i="21"/>
  <c r="K428" i="21"/>
  <c r="O428" i="21"/>
  <c r="S428" i="21"/>
  <c r="B429" i="21"/>
  <c r="F429" i="21"/>
  <c r="J429" i="21"/>
  <c r="N429" i="21"/>
  <c r="R429" i="21"/>
  <c r="V429" i="21"/>
  <c r="E430" i="21"/>
  <c r="I430" i="21"/>
  <c r="M430" i="21"/>
  <c r="Q430" i="21"/>
  <c r="U430" i="21"/>
  <c r="D431" i="21"/>
  <c r="H431" i="21"/>
  <c r="L431" i="21"/>
  <c r="P431" i="21"/>
  <c r="T431" i="21"/>
  <c r="C432" i="21"/>
  <c r="G432" i="21"/>
  <c r="K432" i="21"/>
  <c r="O432" i="21"/>
  <c r="S432" i="21"/>
  <c r="B433" i="21"/>
  <c r="F433" i="21"/>
  <c r="J433" i="21"/>
  <c r="N433" i="21"/>
  <c r="R433" i="21"/>
  <c r="V433" i="21"/>
  <c r="E434" i="21"/>
  <c r="I434" i="21"/>
  <c r="M434" i="21"/>
  <c r="Q434" i="21"/>
  <c r="S304" i="21"/>
  <c r="T307" i="21"/>
  <c r="U310" i="21"/>
  <c r="V313" i="21"/>
  <c r="B317" i="21"/>
  <c r="C320" i="21"/>
  <c r="D323" i="21"/>
  <c r="E326" i="21"/>
  <c r="F329" i="21"/>
  <c r="G332" i="21"/>
  <c r="H335" i="21"/>
  <c r="I338" i="21"/>
  <c r="J341" i="21"/>
  <c r="K344" i="21"/>
  <c r="M346" i="21"/>
  <c r="C348" i="21"/>
  <c r="N349" i="21"/>
  <c r="D351" i="21"/>
  <c r="O352" i="21"/>
  <c r="E354" i="21"/>
  <c r="H355" i="21"/>
  <c r="C356" i="21"/>
  <c r="S356" i="21"/>
  <c r="N357" i="21"/>
  <c r="I358" i="21"/>
  <c r="D359" i="21"/>
  <c r="T359" i="21"/>
  <c r="O360" i="21"/>
  <c r="J361" i="21"/>
  <c r="E362" i="21"/>
  <c r="U362" i="21"/>
  <c r="P363" i="21"/>
  <c r="K364" i="21"/>
  <c r="F365" i="21"/>
  <c r="V365" i="21"/>
  <c r="Q366" i="21"/>
  <c r="L367" i="21"/>
  <c r="G368" i="21"/>
  <c r="S368" i="21"/>
  <c r="I369" i="21"/>
  <c r="S369" i="21"/>
  <c r="H370" i="21"/>
  <c r="P370" i="21"/>
  <c r="C371" i="21"/>
  <c r="K371" i="21"/>
  <c r="S371" i="21"/>
  <c r="F372" i="21"/>
  <c r="N372" i="21"/>
  <c r="V372" i="21"/>
  <c r="I373" i="21"/>
  <c r="Q373" i="21"/>
  <c r="D374" i="21"/>
  <c r="L374" i="21"/>
  <c r="T374" i="21"/>
  <c r="G375" i="21"/>
  <c r="O375" i="21"/>
  <c r="B376" i="21"/>
  <c r="J376" i="21"/>
  <c r="R376" i="21"/>
  <c r="E377" i="21"/>
  <c r="M377" i="21"/>
  <c r="U377" i="21"/>
  <c r="H378" i="21"/>
  <c r="P378" i="21"/>
  <c r="C379" i="21"/>
  <c r="K379" i="21"/>
  <c r="S379" i="21"/>
  <c r="F380" i="21"/>
  <c r="N380" i="21"/>
  <c r="V380" i="21"/>
  <c r="I381" i="21"/>
  <c r="Q381" i="21"/>
  <c r="D382" i="21"/>
  <c r="L382" i="21"/>
  <c r="T382" i="21"/>
  <c r="G383" i="21"/>
  <c r="O383" i="21"/>
  <c r="B384" i="21"/>
  <c r="J384" i="21"/>
  <c r="R384" i="21"/>
  <c r="E385" i="21"/>
  <c r="M385" i="21"/>
  <c r="U385" i="21"/>
  <c r="H386" i="21"/>
  <c r="P386" i="21"/>
  <c r="C387" i="21"/>
  <c r="K387" i="21"/>
  <c r="S387" i="21"/>
  <c r="F388" i="21"/>
  <c r="N388" i="21"/>
  <c r="V388" i="21"/>
  <c r="I389" i="21"/>
  <c r="Q389" i="21"/>
  <c r="D390" i="21"/>
  <c r="L390" i="21"/>
  <c r="T390" i="21"/>
  <c r="G391" i="21"/>
  <c r="O391" i="21"/>
  <c r="B392" i="21"/>
  <c r="J392" i="21"/>
  <c r="R392" i="21"/>
  <c r="E393" i="21"/>
  <c r="M393" i="21"/>
  <c r="U393" i="21"/>
  <c r="H394" i="21"/>
  <c r="P394" i="21"/>
  <c r="C395" i="21"/>
  <c r="K395" i="21"/>
  <c r="S395" i="21"/>
  <c r="F396" i="21"/>
  <c r="N396" i="21"/>
  <c r="V396" i="21"/>
  <c r="I397" i="21"/>
  <c r="Q397" i="21"/>
  <c r="D398" i="21"/>
  <c r="L398" i="21"/>
  <c r="T398" i="21"/>
  <c r="G399" i="21"/>
  <c r="O399" i="21"/>
  <c r="B400" i="21"/>
  <c r="J400" i="21"/>
  <c r="R400" i="21"/>
  <c r="E401" i="21"/>
  <c r="M401" i="21"/>
  <c r="U401" i="21"/>
  <c r="H402" i="21"/>
  <c r="P402" i="21"/>
  <c r="C403" i="21"/>
  <c r="K403" i="21"/>
  <c r="S403" i="21"/>
  <c r="F404" i="21"/>
  <c r="N404" i="21"/>
  <c r="V404" i="21"/>
  <c r="I405" i="21"/>
  <c r="Q405" i="21"/>
  <c r="D406" i="21"/>
  <c r="L406" i="21"/>
  <c r="T406" i="21"/>
  <c r="G407" i="21"/>
  <c r="O407" i="21"/>
  <c r="B408" i="21"/>
  <c r="J408" i="21"/>
  <c r="R408" i="21"/>
  <c r="E409" i="21"/>
  <c r="M409" i="21"/>
  <c r="U409" i="21"/>
  <c r="H410" i="21"/>
  <c r="P410" i="21"/>
  <c r="C411" i="21"/>
  <c r="K411" i="21"/>
  <c r="S411" i="21"/>
  <c r="F412" i="21"/>
  <c r="N412" i="21"/>
  <c r="V412" i="21"/>
  <c r="I413" i="21"/>
  <c r="N413" i="21"/>
  <c r="T413" i="21"/>
  <c r="D414" i="21"/>
  <c r="I414" i="21"/>
  <c r="O414" i="21"/>
  <c r="T414" i="21"/>
  <c r="D415" i="21"/>
  <c r="J415" i="21"/>
  <c r="O415" i="21"/>
  <c r="T415" i="21"/>
  <c r="E416" i="21"/>
  <c r="J416" i="21"/>
  <c r="O416" i="21"/>
  <c r="U416" i="21"/>
  <c r="E417" i="21"/>
  <c r="J417" i="21"/>
  <c r="P417" i="21"/>
  <c r="U417" i="21"/>
  <c r="E418" i="21"/>
  <c r="K418" i="21"/>
  <c r="P418" i="21"/>
  <c r="U418" i="21"/>
  <c r="E419" i="21"/>
  <c r="I419" i="21"/>
  <c r="M419" i="21"/>
  <c r="Q419" i="21"/>
  <c r="U419" i="21"/>
  <c r="D420" i="21"/>
  <c r="H420" i="21"/>
  <c r="L420" i="21"/>
  <c r="P420" i="21"/>
  <c r="T420" i="21"/>
  <c r="C421" i="21"/>
  <c r="G421" i="21"/>
  <c r="K421" i="21"/>
  <c r="O421" i="21"/>
  <c r="S421" i="21"/>
  <c r="B422" i="21"/>
  <c r="F422" i="21"/>
  <c r="J422" i="21"/>
  <c r="N422" i="21"/>
  <c r="R422" i="21"/>
  <c r="V422" i="21"/>
  <c r="E423" i="21"/>
  <c r="I423" i="21"/>
  <c r="M423" i="21"/>
  <c r="Q423" i="21"/>
  <c r="U423" i="21"/>
  <c r="D424" i="21"/>
  <c r="H424" i="21"/>
  <c r="L424" i="21"/>
  <c r="P424" i="21"/>
  <c r="T424" i="21"/>
  <c r="C425" i="21"/>
  <c r="G425" i="21"/>
  <c r="K425" i="21"/>
  <c r="O425" i="21"/>
  <c r="S425" i="21"/>
  <c r="B426" i="21"/>
  <c r="F426" i="21"/>
  <c r="J426" i="21"/>
  <c r="N426" i="21"/>
  <c r="R426" i="21"/>
  <c r="V426" i="21"/>
  <c r="E427" i="21"/>
  <c r="I427" i="21"/>
  <c r="M427" i="21"/>
  <c r="Q427" i="21"/>
  <c r="U427" i="21"/>
  <c r="D428" i="21"/>
  <c r="H428" i="21"/>
  <c r="L428" i="21"/>
  <c r="P428" i="21"/>
  <c r="T428" i="21"/>
  <c r="C429" i="21"/>
  <c r="G429" i="21"/>
  <c r="K429" i="21"/>
  <c r="O429" i="21"/>
  <c r="S429" i="21"/>
  <c r="B430" i="21"/>
  <c r="F430" i="21"/>
  <c r="J430" i="21"/>
  <c r="N430" i="21"/>
  <c r="R430" i="21"/>
  <c r="V430" i="21"/>
  <c r="E431" i="21"/>
  <c r="I431" i="21"/>
  <c r="M431" i="21"/>
  <c r="Q431" i="21"/>
  <c r="U431" i="21"/>
  <c r="D432" i="21"/>
  <c r="H432" i="21"/>
  <c r="L432" i="21"/>
  <c r="P432" i="21"/>
  <c r="T432" i="21"/>
  <c r="C433" i="21"/>
  <c r="G433" i="21"/>
  <c r="K433" i="21"/>
  <c r="O433" i="21"/>
  <c r="S433" i="21"/>
  <c r="B434" i="21"/>
  <c r="F434" i="21"/>
  <c r="J434" i="21"/>
  <c r="N434" i="21"/>
  <c r="R434" i="21"/>
  <c r="V434" i="21"/>
  <c r="E435" i="21"/>
  <c r="I435" i="21"/>
  <c r="M435" i="21"/>
  <c r="Q435" i="21"/>
  <c r="U435" i="21"/>
  <c r="D436" i="21"/>
  <c r="H436" i="21"/>
  <c r="L436" i="21"/>
  <c r="P436" i="21"/>
  <c r="T436" i="21"/>
  <c r="C437" i="21"/>
  <c r="G437" i="21"/>
  <c r="K437" i="21"/>
  <c r="O437" i="21"/>
  <c r="S437" i="21"/>
  <c r="B438" i="21"/>
  <c r="F438" i="21"/>
  <c r="J438" i="21"/>
  <c r="N438" i="21"/>
  <c r="R438" i="21"/>
  <c r="V438" i="21"/>
  <c r="E439" i="21"/>
  <c r="I439" i="21"/>
  <c r="M439" i="21"/>
  <c r="N305" i="21"/>
  <c r="O308" i="21"/>
  <c r="P311" i="21"/>
  <c r="Q314" i="21"/>
  <c r="R317" i="21"/>
  <c r="S320" i="21"/>
  <c r="T323" i="21"/>
  <c r="U326" i="21"/>
  <c r="V329" i="21"/>
  <c r="B333" i="21"/>
  <c r="C336" i="21"/>
  <c r="D339" i="21"/>
  <c r="E342" i="21"/>
  <c r="F345" i="21"/>
  <c r="Q346" i="21"/>
  <c r="G348" i="21"/>
  <c r="R349" i="21"/>
  <c r="H351" i="21"/>
  <c r="S352" i="21"/>
  <c r="I354" i="21"/>
  <c r="K355" i="21"/>
  <c r="F356" i="21"/>
  <c r="V356" i="21"/>
  <c r="Q357" i="21"/>
  <c r="L358" i="21"/>
  <c r="G359" i="21"/>
  <c r="B360" i="21"/>
  <c r="R360" i="21"/>
  <c r="M361" i="21"/>
  <c r="H362" i="21"/>
  <c r="C363" i="21"/>
  <c r="S363" i="21"/>
  <c r="N364" i="21"/>
  <c r="I365" i="21"/>
  <c r="D366" i="21"/>
  <c r="T366" i="21"/>
  <c r="O367" i="21"/>
  <c r="J368" i="21"/>
  <c r="T368" i="21"/>
  <c r="J369" i="21"/>
  <c r="U369" i="21"/>
  <c r="I370" i="21"/>
  <c r="Q370" i="21"/>
  <c r="D371" i="21"/>
  <c r="L371" i="21"/>
  <c r="T371" i="21"/>
  <c r="G372" i="21"/>
  <c r="O372" i="21"/>
  <c r="B373" i="21"/>
  <c r="J373" i="21"/>
  <c r="R373" i="21"/>
  <c r="E374" i="21"/>
  <c r="M374" i="21"/>
  <c r="U374" i="21"/>
  <c r="H375" i="21"/>
  <c r="P375" i="21"/>
  <c r="C376" i="21"/>
  <c r="K376" i="21"/>
  <c r="S376" i="21"/>
  <c r="F377" i="21"/>
  <c r="N377" i="21"/>
  <c r="V377" i="21"/>
  <c r="I378" i="21"/>
  <c r="Q378" i="21"/>
  <c r="D379" i="21"/>
  <c r="L379" i="21"/>
  <c r="T379" i="21"/>
  <c r="G380" i="21"/>
  <c r="O380" i="21"/>
  <c r="B381" i="21"/>
  <c r="J381" i="21"/>
  <c r="R381" i="21"/>
  <c r="E382" i="21"/>
  <c r="M382" i="21"/>
  <c r="U382" i="21"/>
  <c r="H383" i="21"/>
  <c r="P383" i="21"/>
  <c r="C384" i="21"/>
  <c r="K384" i="21"/>
  <c r="S384" i="21"/>
  <c r="F385" i="21"/>
  <c r="N385" i="21"/>
  <c r="V385" i="21"/>
  <c r="I386" i="21"/>
  <c r="Q386" i="21"/>
  <c r="D387" i="21"/>
  <c r="L387" i="21"/>
  <c r="T387" i="21"/>
  <c r="G388" i="21"/>
  <c r="O388" i="21"/>
  <c r="B389" i="21"/>
  <c r="J389" i="21"/>
  <c r="R389" i="21"/>
  <c r="E390" i="21"/>
  <c r="M390" i="21"/>
  <c r="U390" i="21"/>
  <c r="H391" i="21"/>
  <c r="P391" i="21"/>
  <c r="C392" i="21"/>
  <c r="K392" i="21"/>
  <c r="S392" i="21"/>
  <c r="F393" i="21"/>
  <c r="N393" i="21"/>
  <c r="V393" i="21"/>
  <c r="I394" i="21"/>
  <c r="Q394" i="21"/>
  <c r="D395" i="21"/>
  <c r="L395" i="21"/>
  <c r="T395" i="21"/>
  <c r="G396" i="21"/>
  <c r="O396" i="21"/>
  <c r="B397" i="21"/>
  <c r="J397" i="21"/>
  <c r="R397" i="21"/>
  <c r="E398" i="21"/>
  <c r="M398" i="21"/>
  <c r="U398" i="21"/>
  <c r="H399" i="21"/>
  <c r="P399" i="21"/>
  <c r="C400" i="21"/>
  <c r="K400" i="21"/>
  <c r="S400" i="21"/>
  <c r="F401" i="21"/>
  <c r="N401" i="21"/>
  <c r="V401" i="21"/>
  <c r="I402" i="21"/>
  <c r="Q402" i="21"/>
  <c r="D403" i="21"/>
  <c r="L403" i="21"/>
  <c r="T403" i="21"/>
  <c r="G404" i="21"/>
  <c r="O404" i="21"/>
  <c r="B405" i="21"/>
  <c r="J405" i="21"/>
  <c r="R405" i="21"/>
  <c r="E406" i="21"/>
  <c r="M406" i="21"/>
  <c r="U406" i="21"/>
  <c r="H407" i="21"/>
  <c r="P407" i="21"/>
  <c r="C408" i="21"/>
  <c r="K408" i="21"/>
  <c r="S408" i="21"/>
  <c r="F409" i="21"/>
  <c r="N409" i="21"/>
  <c r="V409" i="21"/>
  <c r="I410" i="21"/>
  <c r="Q410" i="21"/>
  <c r="D411" i="21"/>
  <c r="L411" i="21"/>
  <c r="T411" i="21"/>
  <c r="G412" i="21"/>
  <c r="O412" i="21"/>
  <c r="B413" i="21"/>
  <c r="J413" i="21"/>
  <c r="P413" i="21"/>
  <c r="U413" i="21"/>
  <c r="E414" i="21"/>
  <c r="K414" i="21"/>
  <c r="P414" i="21"/>
  <c r="U414" i="21"/>
  <c r="F415" i="21"/>
  <c r="K415" i="21"/>
  <c r="P415" i="21"/>
  <c r="V415" i="21"/>
  <c r="F416" i="21"/>
  <c r="K416" i="21"/>
  <c r="Q416" i="21"/>
  <c r="V416" i="21"/>
  <c r="F417" i="21"/>
  <c r="L417" i="21"/>
  <c r="Q417" i="21"/>
  <c r="V417" i="21"/>
  <c r="G418" i="21"/>
  <c r="L418" i="21"/>
  <c r="Q418" i="21"/>
  <c r="B419" i="21"/>
  <c r="F419" i="21"/>
  <c r="J419" i="21"/>
  <c r="N419" i="21"/>
  <c r="R419" i="21"/>
  <c r="V419" i="21"/>
  <c r="E420" i="21"/>
  <c r="I420" i="21"/>
  <c r="M420" i="21"/>
  <c r="Q420" i="21"/>
  <c r="U420" i="21"/>
  <c r="D421" i="21"/>
  <c r="H421" i="21"/>
  <c r="L421" i="21"/>
  <c r="P421" i="21"/>
  <c r="T421" i="21"/>
  <c r="C422" i="21"/>
  <c r="G422" i="21"/>
  <c r="K422" i="21"/>
  <c r="O422" i="21"/>
  <c r="S422" i="21"/>
  <c r="B423" i="21"/>
  <c r="F423" i="21"/>
  <c r="J423" i="21"/>
  <c r="N423" i="21"/>
  <c r="R423" i="21"/>
  <c r="V423" i="21"/>
  <c r="E424" i="21"/>
  <c r="I424" i="21"/>
  <c r="M424" i="21"/>
  <c r="Q424" i="21"/>
  <c r="U424" i="21"/>
  <c r="D425" i="21"/>
  <c r="H425" i="21"/>
  <c r="L425" i="21"/>
  <c r="P425" i="21"/>
  <c r="T425" i="21"/>
  <c r="C426" i="21"/>
  <c r="G426" i="21"/>
  <c r="K426" i="21"/>
  <c r="O426" i="21"/>
  <c r="S426" i="21"/>
  <c r="B427" i="21"/>
  <c r="F427" i="21"/>
  <c r="J427" i="21"/>
  <c r="N427" i="21"/>
  <c r="R427" i="21"/>
  <c r="V427" i="21"/>
  <c r="E428" i="21"/>
  <c r="I428" i="21"/>
  <c r="M428" i="21"/>
  <c r="Q428" i="21"/>
  <c r="U428" i="21"/>
  <c r="D429" i="21"/>
  <c r="H429" i="21"/>
  <c r="L429" i="21"/>
  <c r="P429" i="21"/>
  <c r="T429" i="21"/>
  <c r="C430" i="21"/>
  <c r="G430" i="21"/>
  <c r="K430" i="21"/>
  <c r="O430" i="21"/>
  <c r="S430" i="21"/>
  <c r="B431" i="21"/>
  <c r="F431" i="21"/>
  <c r="J431" i="21"/>
  <c r="N431" i="21"/>
  <c r="R431" i="21"/>
  <c r="V431" i="21"/>
  <c r="E432" i="21"/>
  <c r="I432" i="21"/>
  <c r="M432" i="21"/>
  <c r="Q432" i="21"/>
  <c r="U432" i="21"/>
  <c r="D433" i="21"/>
  <c r="H433" i="21"/>
  <c r="L433" i="21"/>
  <c r="P433" i="21"/>
  <c r="T433" i="21"/>
  <c r="C434" i="21"/>
  <c r="G434" i="21"/>
  <c r="K434" i="21"/>
  <c r="O434" i="21"/>
  <c r="S434" i="21"/>
  <c r="B435" i="21"/>
  <c r="F435" i="21"/>
  <c r="J435" i="21"/>
  <c r="N435" i="21"/>
  <c r="R435" i="21"/>
  <c r="V435" i="21"/>
  <c r="E436" i="21"/>
  <c r="I436" i="21"/>
  <c r="M436" i="21"/>
  <c r="Q436" i="21"/>
  <c r="U436" i="21"/>
  <c r="D437" i="21"/>
  <c r="H437" i="21"/>
  <c r="L437" i="21"/>
  <c r="P437" i="21"/>
  <c r="T437" i="21"/>
  <c r="C438" i="21"/>
  <c r="G438" i="21"/>
  <c r="K438" i="21"/>
  <c r="O438" i="21"/>
  <c r="S438" i="21"/>
  <c r="B439" i="21"/>
  <c r="F439" i="21"/>
  <c r="J439" i="21"/>
  <c r="N439" i="21"/>
  <c r="R439" i="21"/>
  <c r="V439" i="21"/>
  <c r="E440" i="21"/>
  <c r="I440" i="21"/>
  <c r="I306" i="21"/>
  <c r="J309" i="21"/>
  <c r="K312" i="21"/>
  <c r="M318" i="21"/>
  <c r="N321" i="21"/>
  <c r="O324" i="21"/>
  <c r="P327" i="21"/>
  <c r="Q330" i="21"/>
  <c r="R333" i="21"/>
  <c r="S336" i="21"/>
  <c r="T339" i="21"/>
  <c r="U342" i="21"/>
  <c r="R345" i="21"/>
  <c r="H347" i="21"/>
  <c r="S348" i="21"/>
  <c r="I350" i="21"/>
  <c r="T351" i="21"/>
  <c r="J353" i="21"/>
  <c r="U354" i="21"/>
  <c r="P355" i="21"/>
  <c r="K356" i="21"/>
  <c r="F357" i="21"/>
  <c r="V357" i="21"/>
  <c r="Q358" i="21"/>
  <c r="L359" i="21"/>
  <c r="G360" i="21"/>
  <c r="B361" i="21"/>
  <c r="R361" i="21"/>
  <c r="M362" i="21"/>
  <c r="H363" i="21"/>
  <c r="C364" i="21"/>
  <c r="S364" i="21"/>
  <c r="N365" i="21"/>
  <c r="I366" i="21"/>
  <c r="D367" i="21"/>
  <c r="T367" i="21"/>
  <c r="N368" i="21"/>
  <c r="C369" i="21"/>
  <c r="N369" i="21"/>
  <c r="D370" i="21"/>
  <c r="L370" i="21"/>
  <c r="T370" i="21"/>
  <c r="G371" i="21"/>
  <c r="O371" i="21"/>
  <c r="B372" i="21"/>
  <c r="J372" i="21"/>
  <c r="R372" i="21"/>
  <c r="E373" i="21"/>
  <c r="M373" i="21"/>
  <c r="U373" i="21"/>
  <c r="H374" i="21"/>
  <c r="P374" i="21"/>
  <c r="C375" i="21"/>
  <c r="K375" i="21"/>
  <c r="S375" i="21"/>
  <c r="F376" i="21"/>
  <c r="N376" i="21"/>
  <c r="V376" i="21"/>
  <c r="I377" i="21"/>
  <c r="Q377" i="21"/>
  <c r="D378" i="21"/>
  <c r="L378" i="21"/>
  <c r="T378" i="21"/>
  <c r="G379" i="21"/>
  <c r="O379" i="21"/>
  <c r="B380" i="21"/>
  <c r="J380" i="21"/>
  <c r="R380" i="21"/>
  <c r="E381" i="21"/>
  <c r="M381" i="21"/>
  <c r="U381" i="21"/>
  <c r="H382" i="21"/>
  <c r="P382" i="21"/>
  <c r="C383" i="21"/>
  <c r="K383" i="21"/>
  <c r="S383" i="21"/>
  <c r="F384" i="21"/>
  <c r="N384" i="21"/>
  <c r="V384" i="21"/>
  <c r="I385" i="21"/>
  <c r="Q385" i="21"/>
  <c r="D386" i="21"/>
  <c r="L386" i="21"/>
  <c r="T386" i="21"/>
  <c r="G387" i="21"/>
  <c r="O387" i="21"/>
  <c r="B388" i="21"/>
  <c r="J388" i="21"/>
  <c r="R388" i="21"/>
  <c r="E389" i="21"/>
  <c r="M389" i="21"/>
  <c r="U389" i="21"/>
  <c r="H390" i="21"/>
  <c r="P390" i="21"/>
  <c r="C391" i="21"/>
  <c r="K391" i="21"/>
  <c r="S391" i="21"/>
  <c r="F392" i="21"/>
  <c r="N392" i="21"/>
  <c r="V392" i="21"/>
  <c r="I393" i="21"/>
  <c r="Q393" i="21"/>
  <c r="D394" i="21"/>
  <c r="L394" i="21"/>
  <c r="T394" i="21"/>
  <c r="G395" i="21"/>
  <c r="O395" i="21"/>
  <c r="B396" i="21"/>
  <c r="J396" i="21"/>
  <c r="R396" i="21"/>
  <c r="E397" i="21"/>
  <c r="M397" i="21"/>
  <c r="U397" i="21"/>
  <c r="H398" i="21"/>
  <c r="P398" i="21"/>
  <c r="C399" i="21"/>
  <c r="K399" i="21"/>
  <c r="S399" i="21"/>
  <c r="F400" i="21"/>
  <c r="N400" i="21"/>
  <c r="V400" i="21"/>
  <c r="I401" i="21"/>
  <c r="Q401" i="21"/>
  <c r="D402" i="21"/>
  <c r="L402" i="21"/>
  <c r="T402" i="21"/>
  <c r="G403" i="21"/>
  <c r="O403" i="21"/>
  <c r="B404" i="21"/>
  <c r="J404" i="21"/>
  <c r="R404" i="21"/>
  <c r="E405" i="21"/>
  <c r="M405" i="21"/>
  <c r="U405" i="21"/>
  <c r="H406" i="21"/>
  <c r="P406" i="21"/>
  <c r="C407" i="21"/>
  <c r="K407" i="21"/>
  <c r="S407" i="21"/>
  <c r="F408" i="21"/>
  <c r="N408" i="21"/>
  <c r="V408" i="21"/>
  <c r="I409" i="21"/>
  <c r="Q409" i="21"/>
  <c r="D410" i="21"/>
  <c r="L410" i="21"/>
  <c r="T410" i="21"/>
  <c r="G411" i="21"/>
  <c r="O411" i="21"/>
  <c r="B412" i="21"/>
  <c r="J412" i="21"/>
  <c r="R412" i="21"/>
  <c r="E413" i="21"/>
  <c r="L413" i="21"/>
  <c r="Q413" i="21"/>
  <c r="V413" i="21"/>
  <c r="G414" i="21"/>
  <c r="L414" i="21"/>
  <c r="Q414" i="21"/>
  <c r="B415" i="21"/>
  <c r="G415" i="21"/>
  <c r="L415" i="21"/>
  <c r="R415" i="21"/>
  <c r="B416" i="21"/>
  <c r="G416" i="21"/>
  <c r="M416" i="21"/>
  <c r="R416" i="21"/>
  <c r="B417" i="21"/>
  <c r="H417" i="21"/>
  <c r="M417" i="21"/>
  <c r="M418" i="21"/>
  <c r="K419" i="21"/>
  <c r="F420" i="21"/>
  <c r="V420" i="21"/>
  <c r="Q421" i="21"/>
  <c r="L422" i="21"/>
  <c r="G423" i="21"/>
  <c r="B424" i="21"/>
  <c r="R424" i="21"/>
  <c r="M425" i="21"/>
  <c r="H426" i="21"/>
  <c r="C427" i="21"/>
  <c r="S427" i="21"/>
  <c r="N428" i="21"/>
  <c r="I429" i="21"/>
  <c r="D430" i="21"/>
  <c r="T430" i="21"/>
  <c r="O431" i="21"/>
  <c r="J432" i="21"/>
  <c r="E433" i="21"/>
  <c r="U433" i="21"/>
  <c r="P434" i="21"/>
  <c r="D435" i="21"/>
  <c r="L435" i="21"/>
  <c r="T435" i="21"/>
  <c r="G436" i="21"/>
  <c r="O436" i="21"/>
  <c r="B437" i="21"/>
  <c r="J437" i="21"/>
  <c r="R437" i="21"/>
  <c r="E438" i="21"/>
  <c r="M438" i="21"/>
  <c r="U438" i="21"/>
  <c r="H439" i="21"/>
  <c r="P439" i="21"/>
  <c r="U439" i="21"/>
  <c r="F440" i="21"/>
  <c r="K440" i="21"/>
  <c r="O440" i="21"/>
  <c r="S440" i="21"/>
  <c r="B441" i="21"/>
  <c r="F441" i="21"/>
  <c r="J441" i="21"/>
  <c r="N441" i="21"/>
  <c r="R441" i="21"/>
  <c r="V441" i="21"/>
  <c r="E442" i="21"/>
  <c r="I442" i="21"/>
  <c r="M442" i="21"/>
  <c r="Q442" i="21"/>
  <c r="U442" i="21"/>
  <c r="D443" i="21"/>
  <c r="H443" i="21"/>
  <c r="L443" i="21"/>
  <c r="P443" i="21"/>
  <c r="T443" i="21"/>
  <c r="C444" i="21"/>
  <c r="G444" i="21"/>
  <c r="K444" i="21"/>
  <c r="O444" i="21"/>
  <c r="S444" i="21"/>
  <c r="B445" i="21"/>
  <c r="F445" i="21"/>
  <c r="J445" i="21"/>
  <c r="N445" i="21"/>
  <c r="R445" i="21"/>
  <c r="V445" i="21"/>
  <c r="E446" i="21"/>
  <c r="I446" i="21"/>
  <c r="M446" i="21"/>
  <c r="Q446" i="21"/>
  <c r="U446" i="21"/>
  <c r="D447" i="21"/>
  <c r="H447" i="21"/>
  <c r="L447" i="21"/>
  <c r="P447" i="21"/>
  <c r="T447" i="21"/>
  <c r="C448" i="21"/>
  <c r="G448" i="21"/>
  <c r="K448" i="21"/>
  <c r="O448" i="21"/>
  <c r="S448" i="21"/>
  <c r="B449" i="21"/>
  <c r="F449" i="21"/>
  <c r="J449" i="21"/>
  <c r="N449" i="21"/>
  <c r="R449" i="21"/>
  <c r="V449" i="21"/>
  <c r="E450" i="21"/>
  <c r="I450" i="21"/>
  <c r="M450" i="21"/>
  <c r="Q450" i="21"/>
  <c r="U450" i="21"/>
  <c r="D451" i="21"/>
  <c r="H451" i="21"/>
  <c r="L451" i="21"/>
  <c r="P451" i="21"/>
  <c r="T451" i="21"/>
  <c r="C452" i="21"/>
  <c r="G452" i="21"/>
  <c r="K452" i="21"/>
  <c r="O452" i="21"/>
  <c r="S452" i="21"/>
  <c r="B453" i="21"/>
  <c r="F453" i="21"/>
  <c r="J453" i="21"/>
  <c r="N453" i="21"/>
  <c r="R453" i="21"/>
  <c r="V453" i="21"/>
  <c r="E454" i="21"/>
  <c r="I454" i="21"/>
  <c r="M454" i="21"/>
  <c r="Q454" i="21"/>
  <c r="U454" i="21"/>
  <c r="D455" i="21"/>
  <c r="H455" i="21"/>
  <c r="L455" i="21"/>
  <c r="P455" i="21"/>
  <c r="T455" i="21"/>
  <c r="C456" i="21"/>
  <c r="G456" i="21"/>
  <c r="K456" i="21"/>
  <c r="O456" i="21"/>
  <c r="S456" i="21"/>
  <c r="B457" i="21"/>
  <c r="F457" i="21"/>
  <c r="J457" i="21"/>
  <c r="N457" i="21"/>
  <c r="R457" i="21"/>
  <c r="V457" i="21"/>
  <c r="E458" i="21"/>
  <c r="I458" i="21"/>
  <c r="M458" i="21"/>
  <c r="Q458" i="21"/>
  <c r="U458" i="21"/>
  <c r="D459" i="21"/>
  <c r="H459" i="21"/>
  <c r="L459" i="21"/>
  <c r="P459" i="21"/>
  <c r="T459" i="21"/>
  <c r="C460" i="21"/>
  <c r="G460" i="21"/>
  <c r="K460" i="21"/>
  <c r="O460" i="21"/>
  <c r="S460" i="21"/>
  <c r="B461" i="21"/>
  <c r="F461" i="21"/>
  <c r="J461" i="21"/>
  <c r="N461" i="21"/>
  <c r="R461" i="21"/>
  <c r="V461" i="21"/>
  <c r="E462" i="21"/>
  <c r="I462" i="21"/>
  <c r="M462" i="21"/>
  <c r="Q462" i="21"/>
  <c r="U462" i="21"/>
  <c r="D463" i="21"/>
  <c r="H463" i="21"/>
  <c r="L463" i="21"/>
  <c r="P463" i="21"/>
  <c r="T463" i="21"/>
  <c r="C464" i="21"/>
  <c r="G464" i="21"/>
  <c r="K464" i="21"/>
  <c r="O464" i="21"/>
  <c r="S464" i="21"/>
  <c r="B465" i="21"/>
  <c r="F465" i="21"/>
  <c r="J465" i="21"/>
  <c r="N465" i="21"/>
  <c r="R465" i="21"/>
  <c r="V465" i="21"/>
  <c r="E466" i="21"/>
  <c r="I466" i="21"/>
  <c r="M466" i="21"/>
  <c r="Q466" i="21"/>
  <c r="U466" i="21"/>
  <c r="D467" i="21"/>
  <c r="H467" i="21"/>
  <c r="L467" i="21"/>
  <c r="P467" i="21"/>
  <c r="T467" i="21"/>
  <c r="C468" i="21"/>
  <c r="G468" i="21"/>
  <c r="K468" i="21"/>
  <c r="O468" i="21"/>
  <c r="S468" i="21"/>
  <c r="B469" i="21"/>
  <c r="F469" i="21"/>
  <c r="J469" i="21"/>
  <c r="N469" i="21"/>
  <c r="R469" i="21"/>
  <c r="V469" i="21"/>
  <c r="E470" i="21"/>
  <c r="I470" i="21"/>
  <c r="M470" i="21"/>
  <c r="Q470" i="21"/>
  <c r="U470" i="21"/>
  <c r="D471" i="21"/>
  <c r="H471" i="21"/>
  <c r="L471" i="21"/>
  <c r="P471" i="21"/>
  <c r="T471" i="21"/>
  <c r="C472" i="21"/>
  <c r="G472" i="21"/>
  <c r="K472" i="21"/>
  <c r="O472" i="21"/>
  <c r="S472" i="21"/>
  <c r="B473" i="21"/>
  <c r="F473" i="21"/>
  <c r="J473" i="21"/>
  <c r="N473" i="21"/>
  <c r="R473" i="21"/>
  <c r="V473" i="21"/>
  <c r="E474" i="21"/>
  <c r="I474" i="21"/>
  <c r="M474" i="21"/>
  <c r="Q474" i="21"/>
  <c r="U474" i="21"/>
  <c r="D475" i="21"/>
  <c r="H475" i="21"/>
  <c r="L475" i="21"/>
  <c r="P475" i="21"/>
  <c r="T475" i="21"/>
  <c r="C476" i="21"/>
  <c r="G476" i="21"/>
  <c r="K476" i="21"/>
  <c r="O476" i="21"/>
  <c r="S476" i="21"/>
  <c r="B477" i="21"/>
  <c r="F477" i="21"/>
  <c r="J477" i="21"/>
  <c r="N477" i="21"/>
  <c r="R477" i="21"/>
  <c r="V477" i="21"/>
  <c r="E478" i="21"/>
  <c r="I478" i="21"/>
  <c r="M478" i="21"/>
  <c r="Q478" i="21"/>
  <c r="U478" i="21"/>
  <c r="D479" i="21"/>
  <c r="H479" i="21"/>
  <c r="L479" i="21"/>
  <c r="P479" i="21"/>
  <c r="T479" i="21"/>
  <c r="C480" i="21"/>
  <c r="G480" i="21"/>
  <c r="K480" i="21"/>
  <c r="O480" i="21"/>
  <c r="S480" i="21"/>
  <c r="B481" i="21"/>
  <c r="F481" i="21"/>
  <c r="J481" i="21"/>
  <c r="N481" i="21"/>
  <c r="R481" i="21"/>
  <c r="V481" i="21"/>
  <c r="E482" i="21"/>
  <c r="I482" i="21"/>
  <c r="M482" i="21"/>
  <c r="Q482" i="21"/>
  <c r="U482" i="21"/>
  <c r="D483" i="21"/>
  <c r="H483" i="21"/>
  <c r="L483" i="21"/>
  <c r="P483" i="21"/>
  <c r="T483" i="21"/>
  <c r="C484" i="21"/>
  <c r="G484" i="21"/>
  <c r="K484" i="21"/>
  <c r="O484" i="21"/>
  <c r="S484" i="21"/>
  <c r="B485" i="21"/>
  <c r="F485" i="21"/>
  <c r="J485" i="21"/>
  <c r="N485" i="21"/>
  <c r="R485" i="21"/>
  <c r="V485" i="21"/>
  <c r="E486" i="21"/>
  <c r="I486" i="21"/>
  <c r="M486" i="21"/>
  <c r="Q486" i="21"/>
  <c r="U486" i="21"/>
  <c r="D487" i="21"/>
  <c r="H487" i="21"/>
  <c r="L487" i="21"/>
  <c r="P487" i="21"/>
  <c r="T487" i="21"/>
  <c r="C488" i="21"/>
  <c r="G488" i="21"/>
  <c r="K488" i="21"/>
  <c r="O488" i="21"/>
  <c r="S488" i="21"/>
  <c r="B489" i="21"/>
  <c r="F489" i="21"/>
  <c r="J489" i="21"/>
  <c r="N489" i="21"/>
  <c r="R489" i="21"/>
  <c r="V489" i="21"/>
  <c r="E490" i="21"/>
  <c r="I490" i="21"/>
  <c r="M490" i="21"/>
  <c r="Q490" i="21"/>
  <c r="U490" i="21"/>
  <c r="D491" i="21"/>
  <c r="H491" i="21"/>
  <c r="L491" i="21"/>
  <c r="P491" i="21"/>
  <c r="T491" i="21"/>
  <c r="C492" i="21"/>
  <c r="G492" i="21"/>
  <c r="K492" i="21"/>
  <c r="O492" i="21"/>
  <c r="S492" i="21"/>
  <c r="B493" i="21"/>
  <c r="F493" i="21"/>
  <c r="J493" i="21"/>
  <c r="N493" i="21"/>
  <c r="R493" i="21"/>
  <c r="V493" i="21"/>
  <c r="E494" i="21"/>
  <c r="I494" i="21"/>
  <c r="M494" i="21"/>
  <c r="Q494" i="21"/>
  <c r="U494" i="21"/>
  <c r="D495" i="21"/>
  <c r="H495" i="21"/>
  <c r="L495" i="21"/>
  <c r="P495" i="21"/>
  <c r="T495" i="21"/>
  <c r="C496" i="21"/>
  <c r="G496" i="21"/>
  <c r="K496" i="21"/>
  <c r="O496" i="21"/>
  <c r="S496" i="21"/>
  <c r="B497" i="21"/>
  <c r="F497" i="21"/>
  <c r="J497" i="21"/>
  <c r="N497" i="21"/>
  <c r="R497" i="21"/>
  <c r="V497" i="21"/>
  <c r="E498" i="21"/>
  <c r="I498" i="21"/>
  <c r="M498" i="21"/>
  <c r="Q498" i="21"/>
  <c r="U498" i="21"/>
  <c r="D499" i="21"/>
  <c r="H499" i="21"/>
  <c r="L499" i="21"/>
  <c r="P499" i="21"/>
  <c r="T499" i="21"/>
  <c r="C500" i="21"/>
  <c r="G500" i="21"/>
  <c r="K500" i="21"/>
  <c r="O500" i="21"/>
  <c r="S500" i="21"/>
  <c r="B501" i="21"/>
  <c r="F501" i="21"/>
  <c r="J501" i="21"/>
  <c r="N501" i="21"/>
  <c r="R501" i="21"/>
  <c r="V501" i="21"/>
  <c r="E502" i="21"/>
  <c r="I502" i="21"/>
  <c r="M502" i="21"/>
  <c r="Q502" i="21"/>
  <c r="U502" i="21"/>
  <c r="D503" i="21"/>
  <c r="H503" i="21"/>
  <c r="L503" i="21"/>
  <c r="P503" i="21"/>
  <c r="T503" i="21"/>
  <c r="C504" i="21"/>
  <c r="G504" i="21"/>
  <c r="K504" i="21"/>
  <c r="O504" i="21"/>
  <c r="S504" i="21"/>
  <c r="R417" i="21"/>
  <c r="S418" i="21"/>
  <c r="O419" i="21"/>
  <c r="J420" i="21"/>
  <c r="E421" i="21"/>
  <c r="U421" i="21"/>
  <c r="P422" i="21"/>
  <c r="K423" i="21"/>
  <c r="F424" i="21"/>
  <c r="V424" i="21"/>
  <c r="Q425" i="21"/>
  <c r="L426" i="21"/>
  <c r="G427" i="21"/>
  <c r="B428" i="21"/>
  <c r="R428" i="21"/>
  <c r="M429" i="21"/>
  <c r="H430" i="21"/>
  <c r="C431" i="21"/>
  <c r="S431" i="21"/>
  <c r="N432" i="21"/>
  <c r="I433" i="21"/>
  <c r="D434" i="21"/>
  <c r="T434" i="21"/>
  <c r="G435" i="21"/>
  <c r="O435" i="21"/>
  <c r="B436" i="21"/>
  <c r="J436" i="21"/>
  <c r="R436" i="21"/>
  <c r="E437" i="21"/>
  <c r="M437" i="21"/>
  <c r="U437" i="21"/>
  <c r="H438" i="21"/>
  <c r="P438" i="21"/>
  <c r="C439" i="21"/>
  <c r="K439" i="21"/>
  <c r="Q439" i="21"/>
  <c r="B440" i="21"/>
  <c r="G440" i="21"/>
  <c r="L440" i="21"/>
  <c r="P440" i="21"/>
  <c r="T440" i="21"/>
  <c r="C441" i="21"/>
  <c r="G441" i="21"/>
  <c r="K441" i="21"/>
  <c r="O441" i="21"/>
  <c r="S441" i="21"/>
  <c r="B442" i="21"/>
  <c r="F442" i="21"/>
  <c r="J442" i="21"/>
  <c r="N442" i="21"/>
  <c r="R442" i="21"/>
  <c r="V442" i="21"/>
  <c r="E443" i="21"/>
  <c r="I443" i="21"/>
  <c r="M443" i="21"/>
  <c r="Q443" i="21"/>
  <c r="U443" i="21"/>
  <c r="D444" i="21"/>
  <c r="H444" i="21"/>
  <c r="L444" i="21"/>
  <c r="P444" i="21"/>
  <c r="T444" i="21"/>
  <c r="C445" i="21"/>
  <c r="G445" i="21"/>
  <c r="K445" i="21"/>
  <c r="O445" i="21"/>
  <c r="S445" i="21"/>
  <c r="B446" i="21"/>
  <c r="F446" i="21"/>
  <c r="J446" i="21"/>
  <c r="N446" i="21"/>
  <c r="R446" i="21"/>
  <c r="V446" i="21"/>
  <c r="E447" i="21"/>
  <c r="I447" i="21"/>
  <c r="M447" i="21"/>
  <c r="Q447" i="21"/>
  <c r="U447" i="21"/>
  <c r="D448" i="21"/>
  <c r="H448" i="21"/>
  <c r="L448" i="21"/>
  <c r="P448" i="21"/>
  <c r="T448" i="21"/>
  <c r="C449" i="21"/>
  <c r="G449" i="21"/>
  <c r="K449" i="21"/>
  <c r="O449" i="21"/>
  <c r="S449" i="21"/>
  <c r="B450" i="21"/>
  <c r="F450" i="21"/>
  <c r="J450" i="21"/>
  <c r="N450" i="21"/>
  <c r="R450" i="21"/>
  <c r="V450" i="21"/>
  <c r="E451" i="21"/>
  <c r="I451" i="21"/>
  <c r="M451" i="21"/>
  <c r="Q451" i="21"/>
  <c r="U451" i="21"/>
  <c r="D452" i="21"/>
  <c r="H452" i="21"/>
  <c r="L452" i="21"/>
  <c r="P452" i="21"/>
  <c r="T452" i="21"/>
  <c r="C453" i="21"/>
  <c r="G453" i="21"/>
  <c r="K453" i="21"/>
  <c r="O453" i="21"/>
  <c r="S453" i="21"/>
  <c r="B454" i="21"/>
  <c r="F454" i="21"/>
  <c r="J454" i="21"/>
  <c r="N454" i="21"/>
  <c r="R454" i="21"/>
  <c r="V454" i="21"/>
  <c r="E455" i="21"/>
  <c r="I455" i="21"/>
  <c r="M455" i="21"/>
  <c r="Q455" i="21"/>
  <c r="U455" i="21"/>
  <c r="D456" i="21"/>
  <c r="H456" i="21"/>
  <c r="L456" i="21"/>
  <c r="P456" i="21"/>
  <c r="T456" i="21"/>
  <c r="C457" i="21"/>
  <c r="G457" i="21"/>
  <c r="K457" i="21"/>
  <c r="O457" i="21"/>
  <c r="S457" i="21"/>
  <c r="B458" i="21"/>
  <c r="F458" i="21"/>
  <c r="J458" i="21"/>
  <c r="N458" i="21"/>
  <c r="R458" i="21"/>
  <c r="V458" i="21"/>
  <c r="E459" i="21"/>
  <c r="I459" i="21"/>
  <c r="M459" i="21"/>
  <c r="Q459" i="21"/>
  <c r="U459" i="21"/>
  <c r="D460" i="21"/>
  <c r="H460" i="21"/>
  <c r="L460" i="21"/>
  <c r="P460" i="21"/>
  <c r="T460" i="21"/>
  <c r="C461" i="21"/>
  <c r="G461" i="21"/>
  <c r="K461" i="21"/>
  <c r="O461" i="21"/>
  <c r="S461" i="21"/>
  <c r="B462" i="21"/>
  <c r="F462" i="21"/>
  <c r="J462" i="21"/>
  <c r="N462" i="21"/>
  <c r="R462" i="21"/>
  <c r="V462" i="21"/>
  <c r="E463" i="21"/>
  <c r="I463" i="21"/>
  <c r="M463" i="21"/>
  <c r="Q463" i="21"/>
  <c r="U463" i="21"/>
  <c r="D464" i="21"/>
  <c r="H464" i="21"/>
  <c r="L464" i="21"/>
  <c r="P464" i="21"/>
  <c r="T464" i="21"/>
  <c r="C465" i="21"/>
  <c r="G465" i="21"/>
  <c r="K465" i="21"/>
  <c r="O465" i="21"/>
  <c r="S465" i="21"/>
  <c r="B466" i="21"/>
  <c r="F466" i="21"/>
  <c r="J466" i="21"/>
  <c r="N466" i="21"/>
  <c r="R466" i="21"/>
  <c r="V466" i="21"/>
  <c r="E467" i="21"/>
  <c r="I467" i="21"/>
  <c r="M467" i="21"/>
  <c r="Q467" i="21"/>
  <c r="U467" i="21"/>
  <c r="D468" i="21"/>
  <c r="H468" i="21"/>
  <c r="L468" i="21"/>
  <c r="P468" i="21"/>
  <c r="T468" i="21"/>
  <c r="C469" i="21"/>
  <c r="G469" i="21"/>
  <c r="K469" i="21"/>
  <c r="O469" i="21"/>
  <c r="S469" i="21"/>
  <c r="B470" i="21"/>
  <c r="F470" i="21"/>
  <c r="J470" i="21"/>
  <c r="N470" i="21"/>
  <c r="R470" i="21"/>
  <c r="V470" i="21"/>
  <c r="E471" i="21"/>
  <c r="I471" i="21"/>
  <c r="M471" i="21"/>
  <c r="Q471" i="21"/>
  <c r="U471" i="21"/>
  <c r="D472" i="21"/>
  <c r="H472" i="21"/>
  <c r="L472" i="21"/>
  <c r="P472" i="21"/>
  <c r="T472" i="21"/>
  <c r="C473" i="21"/>
  <c r="G473" i="21"/>
  <c r="K473" i="21"/>
  <c r="O473" i="21"/>
  <c r="S473" i="21"/>
  <c r="B474" i="21"/>
  <c r="F474" i="21"/>
  <c r="J474" i="21"/>
  <c r="N474" i="21"/>
  <c r="R474" i="21"/>
  <c r="V474" i="21"/>
  <c r="E475" i="21"/>
  <c r="I475" i="21"/>
  <c r="M475" i="21"/>
  <c r="Q475" i="21"/>
  <c r="U475" i="21"/>
  <c r="D476" i="21"/>
  <c r="H476" i="21"/>
  <c r="L476" i="21"/>
  <c r="P476" i="21"/>
  <c r="T476" i="21"/>
  <c r="C477" i="21"/>
  <c r="G477" i="21"/>
  <c r="K477" i="21"/>
  <c r="O477" i="21"/>
  <c r="S477" i="21"/>
  <c r="B478" i="21"/>
  <c r="F478" i="21"/>
  <c r="J478" i="21"/>
  <c r="N478" i="21"/>
  <c r="R478" i="21"/>
  <c r="V478" i="21"/>
  <c r="E479" i="21"/>
  <c r="I479" i="21"/>
  <c r="M479" i="21"/>
  <c r="Q479" i="21"/>
  <c r="U479" i="21"/>
  <c r="D480" i="21"/>
  <c r="H480" i="21"/>
  <c r="L480" i="21"/>
  <c r="P480" i="21"/>
  <c r="T480" i="21"/>
  <c r="C481" i="21"/>
  <c r="G481" i="21"/>
  <c r="K481" i="21"/>
  <c r="O481" i="21"/>
  <c r="S481" i="21"/>
  <c r="B482" i="21"/>
  <c r="F482" i="21"/>
  <c r="J482" i="21"/>
  <c r="N482" i="21"/>
  <c r="R482" i="21"/>
  <c r="V482" i="21"/>
  <c r="E483" i="21"/>
  <c r="I483" i="21"/>
  <c r="M483" i="21"/>
  <c r="Q483" i="21"/>
  <c r="U483" i="21"/>
  <c r="D484" i="21"/>
  <c r="H484" i="21"/>
  <c r="L484" i="21"/>
  <c r="P484" i="21"/>
  <c r="T484" i="21"/>
  <c r="C485" i="21"/>
  <c r="G485" i="21"/>
  <c r="K485" i="21"/>
  <c r="O485" i="21"/>
  <c r="S485" i="21"/>
  <c r="B486" i="21"/>
  <c r="F486" i="21"/>
  <c r="J486" i="21"/>
  <c r="N486" i="21"/>
  <c r="R486" i="21"/>
  <c r="V486" i="21"/>
  <c r="E487" i="21"/>
  <c r="I487" i="21"/>
  <c r="M487" i="21"/>
  <c r="Q487" i="21"/>
  <c r="U487" i="21"/>
  <c r="D488" i="21"/>
  <c r="H488" i="21"/>
  <c r="L488" i="21"/>
  <c r="P488" i="21"/>
  <c r="T488" i="21"/>
  <c r="C489" i="21"/>
  <c r="G489" i="21"/>
  <c r="K489" i="21"/>
  <c r="O489" i="21"/>
  <c r="S489" i="21"/>
  <c r="B490" i="21"/>
  <c r="F490" i="21"/>
  <c r="J490" i="21"/>
  <c r="N490" i="21"/>
  <c r="R490" i="21"/>
  <c r="V490" i="21"/>
  <c r="E491" i="21"/>
  <c r="I491" i="21"/>
  <c r="M491" i="21"/>
  <c r="Q491" i="21"/>
  <c r="U491" i="21"/>
  <c r="D492" i="21"/>
  <c r="H492" i="21"/>
  <c r="L492" i="21"/>
  <c r="P492" i="21"/>
  <c r="T492" i="21"/>
  <c r="C493" i="21"/>
  <c r="G493" i="21"/>
  <c r="K493" i="21"/>
  <c r="O493" i="21"/>
  <c r="S493" i="21"/>
  <c r="B494" i="21"/>
  <c r="F494" i="21"/>
  <c r="J494" i="21"/>
  <c r="N494" i="21"/>
  <c r="R494" i="21"/>
  <c r="V494" i="21"/>
  <c r="E495" i="21"/>
  <c r="I495" i="21"/>
  <c r="M495" i="21"/>
  <c r="Q495" i="21"/>
  <c r="U495" i="21"/>
  <c r="D496" i="21"/>
  <c r="H496" i="21"/>
  <c r="L496" i="21"/>
  <c r="P496" i="21"/>
  <c r="T496" i="21"/>
  <c r="C497" i="21"/>
  <c r="G497" i="21"/>
  <c r="K497" i="21"/>
  <c r="O497" i="21"/>
  <c r="S497" i="21"/>
  <c r="B498" i="21"/>
  <c r="F498" i="21"/>
  <c r="J498" i="21"/>
  <c r="N498" i="21"/>
  <c r="R498" i="21"/>
  <c r="V498" i="21"/>
  <c r="E499" i="21"/>
  <c r="I499" i="21"/>
  <c r="M499" i="21"/>
  <c r="Q499" i="21"/>
  <c r="U499" i="21"/>
  <c r="D500" i="21"/>
  <c r="H500" i="21"/>
  <c r="L500" i="21"/>
  <c r="P500" i="21"/>
  <c r="T500" i="21"/>
  <c r="C501" i="21"/>
  <c r="G501" i="21"/>
  <c r="K501" i="21"/>
  <c r="O501" i="21"/>
  <c r="S501" i="21"/>
  <c r="B502" i="21"/>
  <c r="F502" i="21"/>
  <c r="J502" i="21"/>
  <c r="N502" i="21"/>
  <c r="R502" i="21"/>
  <c r="V502" i="21"/>
  <c r="E503" i="21"/>
  <c r="I503" i="21"/>
  <c r="M503" i="21"/>
  <c r="Q503" i="21"/>
  <c r="U503" i="21"/>
  <c r="D504" i="21"/>
  <c r="H504" i="21"/>
  <c r="L504" i="21"/>
  <c r="P504" i="21"/>
  <c r="T504" i="21"/>
  <c r="C418" i="21"/>
  <c r="C419" i="21"/>
  <c r="S419" i="21"/>
  <c r="N420" i="21"/>
  <c r="I421" i="21"/>
  <c r="D422" i="21"/>
  <c r="T422" i="21"/>
  <c r="O423" i="21"/>
  <c r="J424" i="21"/>
  <c r="E425" i="21"/>
  <c r="U425" i="21"/>
  <c r="P426" i="21"/>
  <c r="K427" i="21"/>
  <c r="F428" i="21"/>
  <c r="V428" i="21"/>
  <c r="Q429" i="21"/>
  <c r="L430" i="21"/>
  <c r="G431" i="21"/>
  <c r="B432" i="21"/>
  <c r="R432" i="21"/>
  <c r="M433" i="21"/>
  <c r="H434" i="21"/>
  <c r="U434" i="21"/>
  <c r="H435" i="21"/>
  <c r="P435" i="21"/>
  <c r="C436" i="21"/>
  <c r="K436" i="21"/>
  <c r="S436" i="21"/>
  <c r="F437" i="21"/>
  <c r="N437" i="21"/>
  <c r="V437" i="21"/>
  <c r="I438" i="21"/>
  <c r="Q438" i="21"/>
  <c r="D439" i="21"/>
  <c r="L439" i="21"/>
  <c r="S439" i="21"/>
  <c r="C440" i="21"/>
  <c r="H440" i="21"/>
  <c r="M440" i="21"/>
  <c r="Q440" i="21"/>
  <c r="U440" i="21"/>
  <c r="D441" i="21"/>
  <c r="H441" i="21"/>
  <c r="L441" i="21"/>
  <c r="P441" i="21"/>
  <c r="T441" i="21"/>
  <c r="C442" i="21"/>
  <c r="G442" i="21"/>
  <c r="K442" i="21"/>
  <c r="O442" i="21"/>
  <c r="S442" i="21"/>
  <c r="B443" i="21"/>
  <c r="F443" i="21"/>
  <c r="J443" i="21"/>
  <c r="N443" i="21"/>
  <c r="R443" i="21"/>
  <c r="V443" i="21"/>
  <c r="E444" i="21"/>
  <c r="I444" i="21"/>
  <c r="M444" i="21"/>
  <c r="Q444" i="21"/>
  <c r="U444" i="21"/>
  <c r="D445" i="21"/>
  <c r="H445" i="21"/>
  <c r="L445" i="21"/>
  <c r="P445" i="21"/>
  <c r="T445" i="21"/>
  <c r="C446" i="21"/>
  <c r="G446" i="21"/>
  <c r="K446" i="21"/>
  <c r="O446" i="21"/>
  <c r="S446" i="21"/>
  <c r="B447" i="21"/>
  <c r="F447" i="21"/>
  <c r="J447" i="21"/>
  <c r="N447" i="21"/>
  <c r="R447" i="21"/>
  <c r="V447" i="21"/>
  <c r="E448" i="21"/>
  <c r="I448" i="21"/>
  <c r="M448" i="21"/>
  <c r="Q448" i="21"/>
  <c r="U448" i="21"/>
  <c r="D449" i="21"/>
  <c r="H449" i="21"/>
  <c r="L449" i="21"/>
  <c r="P449" i="21"/>
  <c r="T449" i="21"/>
  <c r="C450" i="21"/>
  <c r="G450" i="21"/>
  <c r="K450" i="21"/>
  <c r="O450" i="21"/>
  <c r="S450" i="21"/>
  <c r="B451" i="21"/>
  <c r="F451" i="21"/>
  <c r="J451" i="21"/>
  <c r="N451" i="21"/>
  <c r="R451" i="21"/>
  <c r="V451" i="21"/>
  <c r="E452" i="21"/>
  <c r="I452" i="21"/>
  <c r="M452" i="21"/>
  <c r="Q452" i="21"/>
  <c r="U452" i="21"/>
  <c r="D453" i="21"/>
  <c r="H453" i="21"/>
  <c r="L453" i="21"/>
  <c r="P453" i="21"/>
  <c r="T453" i="21"/>
  <c r="C454" i="21"/>
  <c r="G454" i="21"/>
  <c r="K454" i="21"/>
  <c r="O454" i="21"/>
  <c r="S454" i="21"/>
  <c r="B455" i="21"/>
  <c r="F455" i="21"/>
  <c r="J455" i="21"/>
  <c r="N455" i="21"/>
  <c r="R455" i="21"/>
  <c r="V455" i="21"/>
  <c r="E456" i="21"/>
  <c r="I456" i="21"/>
  <c r="M456" i="21"/>
  <c r="Q456" i="21"/>
  <c r="U456" i="21"/>
  <c r="D457" i="21"/>
  <c r="H457" i="21"/>
  <c r="L457" i="21"/>
  <c r="P457" i="21"/>
  <c r="T457" i="21"/>
  <c r="C458" i="21"/>
  <c r="G458" i="21"/>
  <c r="K458" i="21"/>
  <c r="O458" i="21"/>
  <c r="S458" i="21"/>
  <c r="B459" i="21"/>
  <c r="F459" i="21"/>
  <c r="J459" i="21"/>
  <c r="N459" i="21"/>
  <c r="R459" i="21"/>
  <c r="V459" i="21"/>
  <c r="E460" i="21"/>
  <c r="I460" i="21"/>
  <c r="M460" i="21"/>
  <c r="Q460" i="21"/>
  <c r="U460" i="21"/>
  <c r="D461" i="21"/>
  <c r="H461" i="21"/>
  <c r="L461" i="21"/>
  <c r="P461" i="21"/>
  <c r="T461" i="21"/>
  <c r="C462" i="21"/>
  <c r="G462" i="21"/>
  <c r="K462" i="21"/>
  <c r="O462" i="21"/>
  <c r="S462" i="21"/>
  <c r="B463" i="21"/>
  <c r="F463" i="21"/>
  <c r="J463" i="21"/>
  <c r="N463" i="21"/>
  <c r="R463" i="21"/>
  <c r="V463" i="21"/>
  <c r="E464" i="21"/>
  <c r="I464" i="21"/>
  <c r="M464" i="21"/>
  <c r="Q464" i="21"/>
  <c r="U464" i="21"/>
  <c r="D465" i="21"/>
  <c r="H465" i="21"/>
  <c r="L465" i="21"/>
  <c r="P465" i="21"/>
  <c r="T465" i="21"/>
  <c r="C466" i="21"/>
  <c r="G466" i="21"/>
  <c r="K466" i="21"/>
  <c r="O466" i="21"/>
  <c r="S466" i="21"/>
  <c r="B467" i="21"/>
  <c r="F467" i="21"/>
  <c r="J467" i="21"/>
  <c r="N467" i="21"/>
  <c r="R467" i="21"/>
  <c r="V467" i="21"/>
  <c r="E468" i="21"/>
  <c r="I468" i="21"/>
  <c r="M468" i="21"/>
  <c r="Q468" i="21"/>
  <c r="U468" i="21"/>
  <c r="D469" i="21"/>
  <c r="H469" i="21"/>
  <c r="L469" i="21"/>
  <c r="P469" i="21"/>
  <c r="T469" i="21"/>
  <c r="C470" i="21"/>
  <c r="G470" i="21"/>
  <c r="K470" i="21"/>
  <c r="O470" i="21"/>
  <c r="S470" i="21"/>
  <c r="B471" i="21"/>
  <c r="F471" i="21"/>
  <c r="J471" i="21"/>
  <c r="N471" i="21"/>
  <c r="R471" i="21"/>
  <c r="V471" i="21"/>
  <c r="E472" i="21"/>
  <c r="I472" i="21"/>
  <c r="M472" i="21"/>
  <c r="Q472" i="21"/>
  <c r="U472" i="21"/>
  <c r="D473" i="21"/>
  <c r="H473" i="21"/>
  <c r="L473" i="21"/>
  <c r="P473" i="21"/>
  <c r="T473" i="21"/>
  <c r="C474" i="21"/>
  <c r="G474" i="21"/>
  <c r="K474" i="21"/>
  <c r="O474" i="21"/>
  <c r="S474" i="21"/>
  <c r="B475" i="21"/>
  <c r="F475" i="21"/>
  <c r="J475" i="21"/>
  <c r="N475" i="21"/>
  <c r="R475" i="21"/>
  <c r="V475" i="21"/>
  <c r="E476" i="21"/>
  <c r="I476" i="21"/>
  <c r="M476" i="21"/>
  <c r="Q476" i="21"/>
  <c r="U476" i="21"/>
  <c r="D477" i="21"/>
  <c r="H477" i="21"/>
  <c r="L477" i="21"/>
  <c r="P477" i="21"/>
  <c r="T477" i="21"/>
  <c r="C478" i="21"/>
  <c r="G478" i="21"/>
  <c r="K478" i="21"/>
  <c r="O478" i="21"/>
  <c r="S478" i="21"/>
  <c r="B479" i="21"/>
  <c r="F479" i="21"/>
  <c r="J479" i="21"/>
  <c r="N479" i="21"/>
  <c r="R479" i="21"/>
  <c r="V479" i="21"/>
  <c r="E480" i="21"/>
  <c r="I480" i="21"/>
  <c r="M480" i="21"/>
  <c r="Q480" i="21"/>
  <c r="U480" i="21"/>
  <c r="D481" i="21"/>
  <c r="H481" i="21"/>
  <c r="L481" i="21"/>
  <c r="P481" i="21"/>
  <c r="T481" i="21"/>
  <c r="C482" i="21"/>
  <c r="G482" i="21"/>
  <c r="K482" i="21"/>
  <c r="O482" i="21"/>
  <c r="S482" i="21"/>
  <c r="B483" i="21"/>
  <c r="F483" i="21"/>
  <c r="J483" i="21"/>
  <c r="N483" i="21"/>
  <c r="R483" i="21"/>
  <c r="V483" i="21"/>
  <c r="E484" i="21"/>
  <c r="I484" i="21"/>
  <c r="M484" i="21"/>
  <c r="Q484" i="21"/>
  <c r="U484" i="21"/>
  <c r="D485" i="21"/>
  <c r="H485" i="21"/>
  <c r="L485" i="21"/>
  <c r="P485" i="21"/>
  <c r="T485" i="21"/>
  <c r="C486" i="21"/>
  <c r="G486" i="21"/>
  <c r="K486" i="21"/>
  <c r="O486" i="21"/>
  <c r="S486" i="21"/>
  <c r="B487" i="21"/>
  <c r="F487" i="21"/>
  <c r="J487" i="21"/>
  <c r="N487" i="21"/>
  <c r="R487" i="21"/>
  <c r="V487" i="21"/>
  <c r="E488" i="21"/>
  <c r="I488" i="21"/>
  <c r="M488" i="21"/>
  <c r="Q488" i="21"/>
  <c r="U488" i="21"/>
  <c r="D489" i="21"/>
  <c r="H489" i="21"/>
  <c r="L489" i="21"/>
  <c r="P489" i="21"/>
  <c r="T489" i="21"/>
  <c r="C490" i="21"/>
  <c r="G490" i="21"/>
  <c r="K490" i="21"/>
  <c r="O490" i="21"/>
  <c r="S490" i="21"/>
  <c r="B491" i="21"/>
  <c r="F491" i="21"/>
  <c r="J491" i="21"/>
  <c r="N491" i="21"/>
  <c r="R491" i="21"/>
  <c r="V491" i="21"/>
  <c r="E492" i="21"/>
  <c r="I492" i="21"/>
  <c r="M492" i="21"/>
  <c r="Q492" i="21"/>
  <c r="U492" i="21"/>
  <c r="D493" i="21"/>
  <c r="H493" i="21"/>
  <c r="L493" i="21"/>
  <c r="P493" i="21"/>
  <c r="T493" i="21"/>
  <c r="C494" i="21"/>
  <c r="G494" i="21"/>
  <c r="K494" i="21"/>
  <c r="O494" i="21"/>
  <c r="S494" i="21"/>
  <c r="B495" i="21"/>
  <c r="F495" i="21"/>
  <c r="J495" i="21"/>
  <c r="N495" i="21"/>
  <c r="R495" i="21"/>
  <c r="V495" i="21"/>
  <c r="E496" i="21"/>
  <c r="I496" i="21"/>
  <c r="M496" i="21"/>
  <c r="Q496" i="21"/>
  <c r="U496" i="21"/>
  <c r="D497" i="21"/>
  <c r="H497" i="21"/>
  <c r="L497" i="21"/>
  <c r="P497" i="21"/>
  <c r="T497" i="21"/>
  <c r="C498" i="21"/>
  <c r="G498" i="21"/>
  <c r="K498" i="21"/>
  <c r="O498" i="21"/>
  <c r="S498" i="21"/>
  <c r="B499" i="21"/>
  <c r="F499" i="21"/>
  <c r="J499" i="21"/>
  <c r="N499" i="21"/>
  <c r="R499" i="21"/>
  <c r="V499" i="21"/>
  <c r="E500" i="21"/>
  <c r="I500" i="21"/>
  <c r="M500" i="21"/>
  <c r="Q500" i="21"/>
  <c r="U500" i="21"/>
  <c r="D501" i="21"/>
  <c r="H501" i="21"/>
  <c r="L501" i="21"/>
  <c r="P501" i="21"/>
  <c r="T501" i="21"/>
  <c r="C502" i="21"/>
  <c r="G502" i="21"/>
  <c r="K502" i="21"/>
  <c r="O502" i="21"/>
  <c r="S502" i="21"/>
  <c r="B503" i="21"/>
  <c r="F503" i="21"/>
  <c r="J503" i="21"/>
  <c r="N503" i="21"/>
  <c r="R503" i="21"/>
  <c r="V503" i="21"/>
  <c r="E504" i="21"/>
  <c r="I504" i="21"/>
  <c r="M504" i="21"/>
  <c r="Q504" i="21"/>
  <c r="U504" i="21"/>
  <c r="H418" i="21"/>
  <c r="G419" i="21"/>
  <c r="B420" i="21"/>
  <c r="R420" i="21"/>
  <c r="M421" i="21"/>
  <c r="H422" i="21"/>
  <c r="C423" i="21"/>
  <c r="S423" i="21"/>
  <c r="N424" i="21"/>
  <c r="I425" i="21"/>
  <c r="D426" i="21"/>
  <c r="T426" i="21"/>
  <c r="O427" i="21"/>
  <c r="J428" i="21"/>
  <c r="E429" i="21"/>
  <c r="U429" i="21"/>
  <c r="P430" i="21"/>
  <c r="K431" i="21"/>
  <c r="F432" i="21"/>
  <c r="V432" i="21"/>
  <c r="Q433" i="21"/>
  <c r="L434" i="21"/>
  <c r="C435" i="21"/>
  <c r="K435" i="21"/>
  <c r="S435" i="21"/>
  <c r="F436" i="21"/>
  <c r="N436" i="21"/>
  <c r="V436" i="21"/>
  <c r="I437" i="21"/>
  <c r="Q437" i="21"/>
  <c r="D438" i="21"/>
  <c r="L438" i="21"/>
  <c r="T438" i="21"/>
  <c r="G439" i="21"/>
  <c r="O439" i="21"/>
  <c r="T439" i="21"/>
  <c r="D440" i="21"/>
  <c r="J440" i="21"/>
  <c r="N440" i="21"/>
  <c r="R440" i="21"/>
  <c r="V440" i="21"/>
  <c r="E441" i="21"/>
  <c r="I441" i="21"/>
  <c r="M441" i="21"/>
  <c r="Q441" i="21"/>
  <c r="U441" i="21"/>
  <c r="D442" i="21"/>
  <c r="H442" i="21"/>
  <c r="L442" i="21"/>
  <c r="P442" i="21"/>
  <c r="T442" i="21"/>
  <c r="C443" i="21"/>
  <c r="G443" i="21"/>
  <c r="K443" i="21"/>
  <c r="O443" i="21"/>
  <c r="S443" i="21"/>
  <c r="B444" i="21"/>
  <c r="F444" i="21"/>
  <c r="J444" i="21"/>
  <c r="N444" i="21"/>
  <c r="R444" i="21"/>
  <c r="V444" i="21"/>
  <c r="E445" i="21"/>
  <c r="I445" i="21"/>
  <c r="M445" i="21"/>
  <c r="Q445" i="21"/>
  <c r="U445" i="21"/>
  <c r="D446" i="21"/>
  <c r="H446" i="21"/>
  <c r="L446" i="21"/>
  <c r="P446" i="21"/>
  <c r="T446" i="21"/>
  <c r="C447" i="21"/>
  <c r="G447" i="21"/>
  <c r="K447" i="21"/>
  <c r="O447" i="21"/>
  <c r="S447" i="21"/>
  <c r="B448" i="21"/>
  <c r="F448" i="21"/>
  <c r="J448" i="21"/>
  <c r="N448" i="21"/>
  <c r="R448" i="21"/>
  <c r="V448" i="21"/>
  <c r="E449" i="21"/>
  <c r="I449" i="21"/>
  <c r="M449" i="21"/>
  <c r="Q449" i="21"/>
  <c r="U449" i="21"/>
  <c r="D450" i="21"/>
  <c r="H450" i="21"/>
  <c r="L450" i="21"/>
  <c r="P450" i="21"/>
  <c r="T450" i="21"/>
  <c r="C451" i="21"/>
  <c r="G451" i="21"/>
  <c r="K451" i="21"/>
  <c r="O451" i="21"/>
  <c r="S451" i="21"/>
  <c r="B452" i="21"/>
  <c r="F452" i="21"/>
  <c r="J452" i="21"/>
  <c r="N452" i="21"/>
  <c r="R452" i="21"/>
  <c r="V452" i="21"/>
  <c r="E453" i="21"/>
  <c r="I453" i="21"/>
  <c r="M453" i="21"/>
  <c r="Q453" i="21"/>
  <c r="U453" i="21"/>
  <c r="D454" i="21"/>
  <c r="H454" i="21"/>
  <c r="L454" i="21"/>
  <c r="P454" i="21"/>
  <c r="T454" i="21"/>
  <c r="C455" i="21"/>
  <c r="G455" i="21"/>
  <c r="K455" i="21"/>
  <c r="O455" i="21"/>
  <c r="S455" i="21"/>
  <c r="B456" i="21"/>
  <c r="F456" i="21"/>
  <c r="J456" i="21"/>
  <c r="N456" i="21"/>
  <c r="R456" i="21"/>
  <c r="V456" i="21"/>
  <c r="E457" i="21"/>
  <c r="I457" i="21"/>
  <c r="M457" i="21"/>
  <c r="Q457" i="21"/>
  <c r="U457" i="21"/>
  <c r="D458" i="21"/>
  <c r="H458" i="21"/>
  <c r="L458" i="21"/>
  <c r="P458" i="21"/>
  <c r="T458" i="21"/>
  <c r="C459" i="21"/>
  <c r="G459" i="21"/>
  <c r="K459" i="21"/>
  <c r="O459" i="21"/>
  <c r="S459" i="21"/>
  <c r="B460" i="21"/>
  <c r="F460" i="21"/>
  <c r="J460" i="21"/>
  <c r="N460" i="21"/>
  <c r="R460" i="21"/>
  <c r="V460" i="21"/>
  <c r="E461" i="21"/>
  <c r="I461" i="21"/>
  <c r="M461" i="21"/>
  <c r="Q461" i="21"/>
  <c r="U461" i="21"/>
  <c r="D462" i="21"/>
  <c r="H462" i="21"/>
  <c r="L462" i="21"/>
  <c r="P462" i="21"/>
  <c r="T462" i="21"/>
  <c r="C463" i="21"/>
  <c r="G463" i="21"/>
  <c r="K463" i="21"/>
  <c r="O463" i="21"/>
  <c r="S463" i="21"/>
  <c r="B464" i="21"/>
  <c r="F464" i="21"/>
  <c r="J464" i="21"/>
  <c r="N464" i="21"/>
  <c r="R464" i="21"/>
  <c r="V464" i="21"/>
  <c r="E465" i="21"/>
  <c r="I465" i="21"/>
  <c r="M465" i="21"/>
  <c r="Q465" i="21"/>
  <c r="U465" i="21"/>
  <c r="D466" i="21"/>
  <c r="H466" i="21"/>
  <c r="L466" i="21"/>
  <c r="P466" i="21"/>
  <c r="T466" i="21"/>
  <c r="C467" i="21"/>
  <c r="G467" i="21"/>
  <c r="K467" i="21"/>
  <c r="O467" i="21"/>
  <c r="S467" i="21"/>
  <c r="B468" i="21"/>
  <c r="F468" i="21"/>
  <c r="J468" i="21"/>
  <c r="N468" i="21"/>
  <c r="R468" i="21"/>
  <c r="V468" i="21"/>
  <c r="E469" i="21"/>
  <c r="I469" i="21"/>
  <c r="M469" i="21"/>
  <c r="Q469" i="21"/>
  <c r="U469" i="21"/>
  <c r="D470" i="21"/>
  <c r="H470" i="21"/>
  <c r="L470" i="21"/>
  <c r="P470" i="21"/>
  <c r="T470" i="21"/>
  <c r="C471" i="21"/>
  <c r="G471" i="21"/>
  <c r="K471" i="21"/>
  <c r="O471" i="21"/>
  <c r="S471" i="21"/>
  <c r="B472" i="21"/>
  <c r="F472" i="21"/>
  <c r="J472" i="21"/>
  <c r="N472" i="21"/>
  <c r="R472" i="21"/>
  <c r="V472" i="21"/>
  <c r="E473" i="21"/>
  <c r="I473" i="21"/>
  <c r="M473" i="21"/>
  <c r="Q473" i="21"/>
  <c r="U473" i="21"/>
  <c r="D474" i="21"/>
  <c r="H474" i="21"/>
  <c r="L474" i="21"/>
  <c r="P474" i="21"/>
  <c r="T474" i="21"/>
  <c r="C475" i="21"/>
  <c r="G475" i="21"/>
  <c r="K475" i="21"/>
  <c r="O475" i="21"/>
  <c r="S475" i="21"/>
  <c r="B476" i="21"/>
  <c r="F476" i="21"/>
  <c r="J476" i="21"/>
  <c r="N476" i="21"/>
  <c r="R476" i="21"/>
  <c r="V476" i="21"/>
  <c r="E477" i="21"/>
  <c r="I477" i="21"/>
  <c r="M477" i="21"/>
  <c r="Q477" i="21"/>
  <c r="U477" i="21"/>
  <c r="D478" i="21"/>
  <c r="H478" i="21"/>
  <c r="L478" i="21"/>
  <c r="P478" i="21"/>
  <c r="T478" i="21"/>
  <c r="C479" i="21"/>
  <c r="G479" i="21"/>
  <c r="K479" i="21"/>
  <c r="O479" i="21"/>
  <c r="S479" i="21"/>
  <c r="B480" i="21"/>
  <c r="F480" i="21"/>
  <c r="J480" i="21"/>
  <c r="N480" i="21"/>
  <c r="R480" i="21"/>
  <c r="V480" i="21"/>
  <c r="E481" i="21"/>
  <c r="I481" i="21"/>
  <c r="M481" i="21"/>
  <c r="Q481" i="21"/>
  <c r="U481" i="21"/>
  <c r="D482" i="21"/>
  <c r="H482" i="21"/>
  <c r="L482" i="21"/>
  <c r="P482" i="21"/>
  <c r="T482" i="21"/>
  <c r="C483" i="21"/>
  <c r="G483" i="21"/>
  <c r="K483" i="21"/>
  <c r="O483" i="21"/>
  <c r="S483" i="21"/>
  <c r="B484" i="21"/>
  <c r="F484" i="21"/>
  <c r="J484" i="21"/>
  <c r="N484" i="21"/>
  <c r="R484" i="21"/>
  <c r="V484" i="21"/>
  <c r="E485" i="21"/>
  <c r="I485" i="21"/>
  <c r="M485" i="21"/>
  <c r="Q485" i="21"/>
  <c r="U485" i="21"/>
  <c r="D486" i="21"/>
  <c r="H486" i="21"/>
  <c r="L486" i="21"/>
  <c r="P486" i="21"/>
  <c r="T486" i="21"/>
  <c r="C487" i="21"/>
  <c r="G487" i="21"/>
  <c r="K487" i="21"/>
  <c r="O487" i="21"/>
  <c r="S487" i="21"/>
  <c r="B488" i="21"/>
  <c r="F488" i="21"/>
  <c r="J488" i="21"/>
  <c r="N488" i="21"/>
  <c r="R488" i="21"/>
  <c r="V488" i="21"/>
  <c r="E489" i="21"/>
  <c r="I489" i="21"/>
  <c r="M489" i="21"/>
  <c r="Q489" i="21"/>
  <c r="U489" i="21"/>
  <c r="D490" i="21"/>
  <c r="H490" i="21"/>
  <c r="L490" i="21"/>
  <c r="P490" i="21"/>
  <c r="T490" i="21"/>
  <c r="C491" i="21"/>
  <c r="G491" i="21"/>
  <c r="K491" i="21"/>
  <c r="O491" i="21"/>
  <c r="S491" i="21"/>
  <c r="B492" i="21"/>
  <c r="F492" i="21"/>
  <c r="J492" i="21"/>
  <c r="N492" i="21"/>
  <c r="R492" i="21"/>
  <c r="V492" i="21"/>
  <c r="E493" i="21"/>
  <c r="I493" i="21"/>
  <c r="M493" i="21"/>
  <c r="Q493" i="21"/>
  <c r="U493" i="21"/>
  <c r="D494" i="21"/>
  <c r="H494" i="21"/>
  <c r="L494" i="21"/>
  <c r="P494" i="21"/>
  <c r="T494" i="21"/>
  <c r="C495" i="21"/>
  <c r="G495" i="21"/>
  <c r="K495" i="21"/>
  <c r="O495" i="21"/>
  <c r="S495" i="21"/>
  <c r="B496" i="21"/>
  <c r="F496" i="21"/>
  <c r="J496" i="21"/>
  <c r="N496" i="21"/>
  <c r="R496" i="21"/>
  <c r="V496" i="21"/>
  <c r="E497" i="21"/>
  <c r="I497" i="21"/>
  <c r="M497" i="21"/>
  <c r="Q497" i="21"/>
  <c r="U497" i="21"/>
  <c r="D498" i="21"/>
  <c r="J504" i="21"/>
  <c r="O503" i="21"/>
  <c r="T502" i="21"/>
  <c r="D502" i="21"/>
  <c r="I501" i="21"/>
  <c r="N500" i="21"/>
  <c r="S499" i="21"/>
  <c r="C499" i="21"/>
  <c r="H498" i="21"/>
  <c r="B4" i="21"/>
  <c r="F4" i="21"/>
  <c r="J4" i="21"/>
  <c r="N4" i="21"/>
  <c r="R4" i="21"/>
  <c r="C4" i="21"/>
  <c r="D4" i="21"/>
  <c r="I4" i="21"/>
  <c r="O4" i="21"/>
  <c r="T4" i="21"/>
  <c r="E4" i="21"/>
  <c r="K4" i="21"/>
  <c r="P4" i="21"/>
  <c r="U4" i="21"/>
  <c r="G4" i="21"/>
  <c r="Q4" i="21"/>
  <c r="H4" i="21"/>
  <c r="S4" i="21"/>
  <c r="L4" i="21"/>
  <c r="M4" i="21"/>
  <c r="J326" i="25" l="1"/>
  <c r="J20" i="7" s="1"/>
  <c r="L326" i="25"/>
  <c r="L20" i="7" s="1"/>
  <c r="I326" i="25"/>
  <c r="I20" i="7" s="1"/>
  <c r="K326" i="25"/>
  <c r="K20" i="7" s="1"/>
  <c r="H326" i="25"/>
  <c r="H20" i="7" s="1"/>
  <c r="M326" i="25"/>
  <c r="N20" i="7" s="1"/>
  <c r="G326" i="25"/>
  <c r="G20" i="7" s="1"/>
  <c r="T326" i="25"/>
  <c r="B326" i="25"/>
  <c r="F217" i="19"/>
  <c r="E217" i="19"/>
  <c r="D217" i="19"/>
  <c r="C217" i="19"/>
  <c r="M35" i="19"/>
  <c r="F35" i="19"/>
  <c r="E35" i="19"/>
  <c r="E38" i="19"/>
  <c r="D35" i="19"/>
  <c r="D38" i="19"/>
  <c r="C35" i="19"/>
  <c r="C38" i="19"/>
  <c r="D16" i="17"/>
  <c r="D13" i="17"/>
  <c r="D10" i="17"/>
  <c r="D60" i="16" l="1"/>
  <c r="D55" i="16"/>
  <c r="D52" i="16"/>
  <c r="D46" i="16"/>
  <c r="D43" i="16"/>
  <c r="D38" i="16"/>
  <c r="D31" i="16"/>
  <c r="D25" i="16"/>
  <c r="D22" i="16"/>
  <c r="D16" i="16"/>
  <c r="D10" i="16"/>
  <c r="D29" i="15"/>
  <c r="D25" i="15"/>
  <c r="D21" i="15"/>
  <c r="D14" i="15"/>
  <c r="D10" i="15"/>
  <c r="D10" i="14"/>
  <c r="D245" i="19"/>
  <c r="D125" i="19"/>
  <c r="D122" i="19"/>
  <c r="D119" i="19"/>
  <c r="D117" i="19"/>
  <c r="D115" i="19"/>
  <c r="D113" i="19"/>
  <c r="D29" i="7"/>
  <c r="D26" i="7"/>
  <c r="D25" i="7"/>
  <c r="D24" i="7"/>
  <c r="D23" i="7"/>
  <c r="D22" i="7"/>
  <c r="D21" i="7"/>
  <c r="D19" i="7"/>
  <c r="D18" i="7"/>
  <c r="D17" i="7"/>
  <c r="D16" i="7"/>
  <c r="D15" i="7"/>
  <c r="D9" i="7"/>
  <c r="D39" i="18"/>
  <c r="D35" i="18"/>
  <c r="D31" i="18"/>
  <c r="D28" i="18"/>
  <c r="D25" i="18"/>
  <c r="D20" i="18"/>
  <c r="D16" i="18"/>
  <c r="D13" i="18"/>
  <c r="D10" i="18"/>
  <c r="M16" i="17"/>
  <c r="M13" i="17"/>
  <c r="M10" i="17"/>
  <c r="M60" i="16"/>
  <c r="M55" i="16"/>
  <c r="M52" i="16"/>
  <c r="M46" i="16"/>
  <c r="M43" i="16"/>
  <c r="M38" i="16"/>
  <c r="M31" i="16"/>
  <c r="M25" i="16"/>
  <c r="M22" i="16"/>
  <c r="M16" i="16"/>
  <c r="M10" i="16"/>
  <c r="M29" i="15"/>
  <c r="M25" i="15"/>
  <c r="M21" i="15"/>
  <c r="M14" i="15"/>
  <c r="M10" i="15"/>
  <c r="M10" i="14"/>
  <c r="M375" i="19"/>
  <c r="M371" i="19"/>
  <c r="M363" i="19"/>
  <c r="M357" i="19"/>
  <c r="M354" i="19"/>
  <c r="M349" i="19"/>
  <c r="M345" i="19"/>
  <c r="M337" i="19"/>
  <c r="M333" i="19"/>
  <c r="M327" i="19"/>
  <c r="M321" i="19"/>
  <c r="M316" i="19"/>
  <c r="M311" i="19"/>
  <c r="M308" i="19"/>
  <c r="M302" i="19"/>
  <c r="M297" i="19"/>
  <c r="M292" i="19"/>
  <c r="M289" i="19"/>
  <c r="M283" i="19"/>
  <c r="M280" i="19"/>
  <c r="M277" i="19"/>
  <c r="M274" i="19"/>
  <c r="M271" i="19"/>
  <c r="M266" i="19"/>
  <c r="M262" i="19"/>
  <c r="M259" i="19"/>
  <c r="M255" i="19"/>
  <c r="M252" i="19"/>
  <c r="M245" i="19"/>
  <c r="M240" i="19"/>
  <c r="M235" i="19"/>
  <c r="M226" i="19"/>
  <c r="M222" i="19"/>
  <c r="M211" i="19"/>
  <c r="M208" i="19"/>
  <c r="M204" i="19"/>
  <c r="M201" i="19"/>
  <c r="M196" i="19"/>
  <c r="M189" i="19"/>
  <c r="M186" i="19"/>
  <c r="M179" i="19"/>
  <c r="M175" i="19"/>
  <c r="M171" i="19"/>
  <c r="M167" i="19"/>
  <c r="M163" i="19"/>
  <c r="M158" i="19"/>
  <c r="M153" i="19"/>
  <c r="M148" i="19"/>
  <c r="M145" i="19"/>
  <c r="M140" i="19"/>
  <c r="M136" i="19"/>
  <c r="M133" i="19"/>
  <c r="M125" i="19"/>
  <c r="M122" i="19"/>
  <c r="M119" i="19"/>
  <c r="M117" i="19"/>
  <c r="M115" i="19"/>
  <c r="M113" i="19"/>
  <c r="M108" i="19"/>
  <c r="M106" i="19"/>
  <c r="M102" i="19"/>
  <c r="M99" i="19"/>
  <c r="M95" i="19"/>
  <c r="M91" i="19"/>
  <c r="M86" i="19"/>
  <c r="M83" i="19"/>
  <c r="M80" i="19"/>
  <c r="M76" i="19"/>
  <c r="M71" i="19"/>
  <c r="M66" i="19"/>
  <c r="M63" i="19"/>
  <c r="M59" i="19"/>
  <c r="M55" i="19"/>
  <c r="M48" i="19"/>
  <c r="M42" i="19"/>
  <c r="M38" i="19"/>
  <c r="M30" i="19"/>
  <c r="M25" i="19"/>
  <c r="M19" i="19"/>
  <c r="M16" i="19"/>
  <c r="M10" i="19"/>
  <c r="M29" i="7"/>
  <c r="M21" i="7"/>
  <c r="M15" i="7"/>
  <c r="M9" i="7"/>
  <c r="M39" i="18"/>
  <c r="M35" i="18"/>
  <c r="M31" i="18"/>
  <c r="M28" i="18"/>
  <c r="M25" i="18"/>
  <c r="M20" i="18"/>
  <c r="M16" i="18"/>
  <c r="M13" i="18"/>
  <c r="M10" i="18"/>
  <c r="E2" i="26"/>
  <c r="C16" i="17"/>
  <c r="C13" i="17"/>
  <c r="C10" i="17"/>
  <c r="C60" i="16"/>
  <c r="C55" i="16"/>
  <c r="C52" i="16"/>
  <c r="C46" i="16"/>
  <c r="C43" i="16"/>
  <c r="C38" i="16"/>
  <c r="C31" i="16"/>
  <c r="C25" i="16"/>
  <c r="C22" i="16"/>
  <c r="C16" i="16"/>
  <c r="C10" i="16"/>
  <c r="C29" i="15"/>
  <c r="C25" i="15"/>
  <c r="C21" i="15"/>
  <c r="C14" i="15"/>
  <c r="C10" i="15"/>
  <c r="C10" i="14"/>
  <c r="C375" i="19"/>
  <c r="C371" i="19"/>
  <c r="C363" i="19"/>
  <c r="C357" i="19"/>
  <c r="C354" i="19"/>
  <c r="C349" i="19"/>
  <c r="C345" i="19"/>
  <c r="C337" i="19"/>
  <c r="C333" i="19"/>
  <c r="C327" i="19"/>
  <c r="C321" i="19"/>
  <c r="C316" i="19"/>
  <c r="C311" i="19"/>
  <c r="C308" i="19"/>
  <c r="C302" i="19"/>
  <c r="C297" i="19"/>
  <c r="C292" i="19"/>
  <c r="C289" i="19"/>
  <c r="C283" i="19"/>
  <c r="C280" i="19"/>
  <c r="C277" i="19"/>
  <c r="C274" i="19"/>
  <c r="C271" i="19"/>
  <c r="C266" i="19"/>
  <c r="C262" i="19"/>
  <c r="C259" i="19"/>
  <c r="C255" i="19"/>
  <c r="C252" i="19"/>
  <c r="C245" i="19"/>
  <c r="C240" i="19"/>
  <c r="C235" i="19"/>
  <c r="C226" i="19"/>
  <c r="C222" i="19"/>
  <c r="C211" i="19"/>
  <c r="C208" i="19"/>
  <c r="C204" i="19"/>
  <c r="C201" i="19"/>
  <c r="C196" i="19"/>
  <c r="C189" i="19"/>
  <c r="C186" i="19"/>
  <c r="C179" i="19"/>
  <c r="C175" i="19"/>
  <c r="C171" i="19"/>
  <c r="C167" i="19"/>
  <c r="C163" i="19"/>
  <c r="C158" i="19"/>
  <c r="C153" i="19"/>
  <c r="C148" i="19"/>
  <c r="C145" i="19"/>
  <c r="C140" i="19"/>
  <c r="C136" i="19"/>
  <c r="C133" i="19"/>
  <c r="C125" i="19"/>
  <c r="C122" i="19"/>
  <c r="C119" i="19"/>
  <c r="C117" i="19"/>
  <c r="C115" i="19"/>
  <c r="C113" i="19"/>
  <c r="C108" i="19"/>
  <c r="C106" i="19"/>
  <c r="C102" i="19"/>
  <c r="C99" i="19"/>
  <c r="C95" i="19"/>
  <c r="C91" i="19"/>
  <c r="C86" i="19"/>
  <c r="C83" i="19"/>
  <c r="C80" i="19"/>
  <c r="C76" i="19"/>
  <c r="C71" i="19"/>
  <c r="C66" i="19"/>
  <c r="C63" i="19"/>
  <c r="C59" i="19"/>
  <c r="C55" i="19"/>
  <c r="C48" i="19"/>
  <c r="C42" i="19"/>
  <c r="C30" i="19"/>
  <c r="C25" i="19"/>
  <c r="C19" i="19"/>
  <c r="C16" i="19"/>
  <c r="C10" i="19"/>
  <c r="C29" i="7"/>
  <c r="C21" i="7"/>
  <c r="C15" i="7"/>
  <c r="C9" i="7"/>
  <c r="E29" i="7"/>
  <c r="E21" i="7"/>
  <c r="E15" i="7"/>
  <c r="E9" i="7"/>
  <c r="C39" i="18"/>
  <c r="C35" i="18"/>
  <c r="C31" i="18"/>
  <c r="C28" i="18"/>
  <c r="C25" i="18"/>
  <c r="C20" i="18"/>
  <c r="C16" i="18"/>
  <c r="C13" i="18"/>
  <c r="C10" i="18"/>
  <c r="F16" i="17" l="1"/>
  <c r="F13" i="17"/>
  <c r="F10" i="17"/>
  <c r="F60" i="16"/>
  <c r="F55" i="16"/>
  <c r="F52" i="16"/>
  <c r="F46" i="16"/>
  <c r="F43" i="16"/>
  <c r="F38" i="16"/>
  <c r="F31" i="16"/>
  <c r="F25" i="16"/>
  <c r="F22" i="16"/>
  <c r="F16" i="16"/>
  <c r="F10" i="16"/>
  <c r="F29" i="15"/>
  <c r="F25" i="15"/>
  <c r="F21" i="15"/>
  <c r="F14" i="15"/>
  <c r="F10" i="15"/>
  <c r="F10" i="14"/>
  <c r="F375" i="19"/>
  <c r="F371" i="19"/>
  <c r="F363" i="19"/>
  <c r="F357" i="19"/>
  <c r="F354" i="19"/>
  <c r="F349" i="19"/>
  <c r="F345" i="19"/>
  <c r="F337" i="19"/>
  <c r="F333" i="19"/>
  <c r="F327" i="19"/>
  <c r="F321" i="19"/>
  <c r="F316" i="19"/>
  <c r="F311" i="19"/>
  <c r="F308" i="19"/>
  <c r="F302" i="19"/>
  <c r="F297" i="19"/>
  <c r="F292" i="19"/>
  <c r="F289" i="19"/>
  <c r="F283" i="19"/>
  <c r="F280" i="19"/>
  <c r="F277" i="19"/>
  <c r="F274" i="19"/>
  <c r="F271" i="19"/>
  <c r="F266" i="19"/>
  <c r="F262" i="19"/>
  <c r="F259" i="19"/>
  <c r="F255" i="19"/>
  <c r="F252" i="19"/>
  <c r="F245" i="19"/>
  <c r="F240" i="19"/>
  <c r="F235" i="19"/>
  <c r="F226" i="19"/>
  <c r="F222" i="19"/>
  <c r="F211" i="19"/>
  <c r="F208" i="19"/>
  <c r="F204" i="19"/>
  <c r="F201" i="19"/>
  <c r="F196" i="19"/>
  <c r="F189" i="19"/>
  <c r="F186" i="19"/>
  <c r="F179" i="19"/>
  <c r="F175" i="19"/>
  <c r="F171" i="19"/>
  <c r="F167" i="19"/>
  <c r="F163" i="19"/>
  <c r="F158" i="19"/>
  <c r="F153" i="19"/>
  <c r="F148" i="19"/>
  <c r="F145" i="19"/>
  <c r="F140" i="19"/>
  <c r="F136" i="19"/>
  <c r="F133" i="19"/>
  <c r="F125" i="19"/>
  <c r="F122" i="19"/>
  <c r="F119" i="19"/>
  <c r="F117" i="19"/>
  <c r="F115" i="19"/>
  <c r="F113" i="19"/>
  <c r="F108" i="19"/>
  <c r="F106" i="19"/>
  <c r="F102" i="19"/>
  <c r="F99" i="19"/>
  <c r="F95" i="19"/>
  <c r="F91" i="19"/>
  <c r="F86" i="19"/>
  <c r="F83" i="19"/>
  <c r="F80" i="19"/>
  <c r="F76" i="19"/>
  <c r="F71" i="19"/>
  <c r="F66" i="19"/>
  <c r="F63" i="19"/>
  <c r="F59" i="19"/>
  <c r="F55" i="19"/>
  <c r="F48" i="19"/>
  <c r="F42" i="19"/>
  <c r="F38" i="19"/>
  <c r="F30" i="19"/>
  <c r="F25" i="19"/>
  <c r="F19" i="19"/>
  <c r="F16" i="19"/>
  <c r="F10" i="19"/>
  <c r="F29" i="7"/>
  <c r="F21" i="7"/>
  <c r="F15" i="7"/>
  <c r="F9" i="7"/>
  <c r="F39" i="18"/>
  <c r="F35" i="18"/>
  <c r="F31" i="18"/>
  <c r="F28" i="18"/>
  <c r="F25" i="18"/>
  <c r="F20" i="18"/>
  <c r="F16" i="18"/>
  <c r="F13" i="18"/>
  <c r="E16" i="17"/>
  <c r="E13" i="17"/>
  <c r="E10" i="17"/>
  <c r="E60" i="16"/>
  <c r="E55" i="16"/>
  <c r="E52" i="16"/>
  <c r="E46" i="16"/>
  <c r="E43" i="16"/>
  <c r="E38" i="16"/>
  <c r="E31" i="16"/>
  <c r="E25" i="16"/>
  <c r="E22" i="16"/>
  <c r="E16" i="16"/>
  <c r="E10" i="16"/>
  <c r="E29" i="15"/>
  <c r="E25" i="15"/>
  <c r="E21" i="15"/>
  <c r="E14" i="15"/>
  <c r="E10" i="15"/>
  <c r="E10" i="14"/>
  <c r="E39" i="18"/>
  <c r="E35" i="18"/>
  <c r="E31" i="18"/>
  <c r="E28" i="18"/>
  <c r="E25" i="18"/>
  <c r="E20" i="18"/>
  <c r="E16" i="18"/>
  <c r="E13" i="18"/>
  <c r="F10" i="18"/>
  <c r="E10" i="18"/>
  <c r="E375" i="19"/>
  <c r="E371" i="19"/>
  <c r="E363" i="19"/>
  <c r="E357" i="19"/>
  <c r="E354" i="19"/>
  <c r="E349" i="19"/>
  <c r="E345" i="19"/>
  <c r="E337" i="19"/>
  <c r="E333" i="19"/>
  <c r="E327" i="19"/>
  <c r="E321" i="19"/>
  <c r="E316" i="19"/>
  <c r="E311" i="19"/>
  <c r="E308" i="19"/>
  <c r="E302" i="19"/>
  <c r="E297" i="19"/>
  <c r="E292" i="19"/>
  <c r="E289" i="19"/>
  <c r="E283" i="19"/>
  <c r="E280" i="19"/>
  <c r="E277" i="19"/>
  <c r="E274" i="19"/>
  <c r="E271" i="19"/>
  <c r="E266" i="19"/>
  <c r="E262" i="19"/>
  <c r="E259" i="19"/>
  <c r="E255" i="19"/>
  <c r="E252" i="19"/>
  <c r="E245" i="19"/>
  <c r="E240" i="19"/>
  <c r="E235" i="19"/>
  <c r="E226" i="19"/>
  <c r="E222" i="19"/>
  <c r="E211" i="19"/>
  <c r="E208" i="19"/>
  <c r="E204" i="19"/>
  <c r="E201" i="19"/>
  <c r="E196" i="19"/>
  <c r="E189" i="19"/>
  <c r="E186" i="19"/>
  <c r="E179" i="19"/>
  <c r="E175" i="19"/>
  <c r="E171" i="19"/>
  <c r="E167" i="19"/>
  <c r="E163" i="19"/>
  <c r="E158" i="19"/>
  <c r="E153" i="19"/>
  <c r="E148" i="19"/>
  <c r="E145" i="19"/>
  <c r="E140" i="19"/>
  <c r="E136" i="19"/>
  <c r="E133" i="19"/>
  <c r="E125" i="19"/>
  <c r="E122" i="19"/>
  <c r="E119" i="19"/>
  <c r="E117" i="19"/>
  <c r="E115" i="19"/>
  <c r="E113" i="19"/>
  <c r="E108" i="19"/>
  <c r="E106" i="19"/>
  <c r="E102" i="19"/>
  <c r="E99" i="19"/>
  <c r="E95" i="19"/>
  <c r="E91" i="19"/>
  <c r="E86" i="19"/>
  <c r="E83" i="19"/>
  <c r="E80" i="19"/>
  <c r="E76" i="19"/>
  <c r="E71" i="19"/>
  <c r="E66" i="19"/>
  <c r="E63" i="19"/>
  <c r="E59" i="19"/>
  <c r="E55" i="19"/>
  <c r="E48" i="19"/>
  <c r="E42" i="19"/>
  <c r="E30" i="19"/>
  <c r="E25" i="19"/>
  <c r="E19" i="19"/>
  <c r="E16" i="19"/>
  <c r="E10" i="19"/>
  <c r="A36" i="15" l="1"/>
  <c r="A46" i="19"/>
  <c r="A194" i="19"/>
  <c r="A199" i="19"/>
  <c r="A269" i="19"/>
  <c r="A287" i="19"/>
  <c r="A306" i="19"/>
  <c r="A314" i="19"/>
  <c r="A331" i="19"/>
  <c r="D10" i="7"/>
  <c r="A27" i="7"/>
  <c r="A42" i="18"/>
  <c r="A43" i="18"/>
  <c r="D18" i="17"/>
  <c r="D12" i="17"/>
  <c r="D14" i="17"/>
  <c r="D13" i="16"/>
  <c r="D15" i="16"/>
  <c r="D17" i="16"/>
  <c r="D18" i="16"/>
  <c r="D19" i="16"/>
  <c r="D20" i="16"/>
  <c r="D21" i="16"/>
  <c r="D23" i="16"/>
  <c r="D26" i="16"/>
  <c r="D30" i="16"/>
  <c r="D32" i="16"/>
  <c r="D34" i="16"/>
  <c r="D35" i="16"/>
  <c r="D37" i="16"/>
  <c r="D39" i="16"/>
  <c r="D41" i="16"/>
  <c r="D44" i="16"/>
  <c r="D45" i="16"/>
  <c r="D47" i="16"/>
  <c r="D49" i="16"/>
  <c r="D51" i="16"/>
  <c r="D53" i="16"/>
  <c r="D54" i="16"/>
  <c r="D57" i="16"/>
  <c r="D58" i="16"/>
  <c r="D59" i="16"/>
  <c r="D61" i="16"/>
  <c r="D17" i="15"/>
  <c r="D18" i="15"/>
  <c r="D23" i="15"/>
  <c r="D24" i="15"/>
  <c r="D27" i="15"/>
  <c r="D28" i="15"/>
  <c r="D15" i="15"/>
  <c r="D13" i="15"/>
  <c r="D11" i="15"/>
  <c r="D13" i="14"/>
  <c r="D12" i="14"/>
  <c r="D334" i="19"/>
  <c r="D336" i="19"/>
  <c r="D338" i="19"/>
  <c r="D339" i="19"/>
  <c r="D340" i="19"/>
  <c r="D343" i="19"/>
  <c r="D344" i="19"/>
  <c r="D346" i="19"/>
  <c r="D347" i="19"/>
  <c r="D348" i="19"/>
  <c r="D351" i="19"/>
  <c r="D352" i="19"/>
  <c r="D355" i="19"/>
  <c r="D356" i="19"/>
  <c r="D358" i="19"/>
  <c r="D361" i="19"/>
  <c r="D362" i="19"/>
  <c r="D364" i="19"/>
  <c r="D366" i="19"/>
  <c r="D367" i="19"/>
  <c r="D368" i="19"/>
  <c r="D372" i="19"/>
  <c r="D373" i="19"/>
  <c r="D376" i="19"/>
  <c r="D377" i="19"/>
  <c r="D378" i="19"/>
  <c r="D319" i="19"/>
  <c r="D320" i="19"/>
  <c r="D323" i="19"/>
  <c r="D324" i="19"/>
  <c r="D325" i="19"/>
  <c r="D328" i="19"/>
  <c r="D330" i="19"/>
  <c r="D309" i="19"/>
  <c r="D312" i="19"/>
  <c r="D313" i="19"/>
  <c r="D290" i="19"/>
  <c r="D291" i="19"/>
  <c r="D294" i="19"/>
  <c r="D295" i="19"/>
  <c r="D296" i="19"/>
  <c r="D298" i="19"/>
  <c r="D300" i="19"/>
  <c r="D301" i="19"/>
  <c r="D304" i="19"/>
  <c r="D305" i="19"/>
  <c r="D272" i="19"/>
  <c r="D281" i="19"/>
  <c r="D282" i="19"/>
  <c r="D284" i="19"/>
  <c r="D285" i="19"/>
  <c r="D202" i="19"/>
  <c r="D205" i="19"/>
  <c r="D206" i="19"/>
  <c r="D225" i="19"/>
  <c r="D228" i="19"/>
  <c r="D230" i="19"/>
  <c r="D236" i="19"/>
  <c r="D239" i="19"/>
  <c r="D241" i="19"/>
  <c r="D243" i="19"/>
  <c r="D244" i="19"/>
  <c r="D248" i="19"/>
  <c r="D249" i="19"/>
  <c r="D251" i="19"/>
  <c r="D254" i="19"/>
  <c r="D257" i="19"/>
  <c r="D258" i="19"/>
  <c r="D260" i="19"/>
  <c r="D261" i="19"/>
  <c r="D263" i="19"/>
  <c r="D265" i="19"/>
  <c r="D198" i="19"/>
  <c r="D50" i="19"/>
  <c r="D51" i="19"/>
  <c r="D53" i="19"/>
  <c r="D54" i="19"/>
  <c r="D57" i="19"/>
  <c r="D58" i="19"/>
  <c r="D61" i="19"/>
  <c r="D62" i="19"/>
  <c r="D65" i="19"/>
  <c r="D70" i="19"/>
  <c r="D72" i="19"/>
  <c r="D73" i="19"/>
  <c r="D75" i="19"/>
  <c r="D77" i="19"/>
  <c r="D79" i="19"/>
  <c r="D81" i="19"/>
  <c r="D84" i="19"/>
  <c r="D85" i="19"/>
  <c r="D89" i="19"/>
  <c r="D90" i="19"/>
  <c r="D93" i="19"/>
  <c r="D97" i="19"/>
  <c r="D101" i="19"/>
  <c r="D103" i="19"/>
  <c r="D104" i="19"/>
  <c r="D105" i="19"/>
  <c r="D107" i="19"/>
  <c r="D109" i="19"/>
  <c r="D110" i="19"/>
  <c r="D111" i="19"/>
  <c r="D112" i="19"/>
  <c r="D114" i="19"/>
  <c r="D116" i="19"/>
  <c r="D121" i="19"/>
  <c r="D124" i="19"/>
  <c r="D126" i="19"/>
  <c r="D134" i="19"/>
  <c r="D135" i="19"/>
  <c r="D137" i="19"/>
  <c r="D139" i="19"/>
  <c r="D142" i="19"/>
  <c r="D146" i="19"/>
  <c r="D149" i="19"/>
  <c r="D150" i="19"/>
  <c r="D152" i="19"/>
  <c r="D154" i="19"/>
  <c r="D156" i="19"/>
  <c r="D157" i="19"/>
  <c r="D160" i="19"/>
  <c r="D162" i="19"/>
  <c r="D164" i="19"/>
  <c r="D165" i="19"/>
  <c r="D169" i="19"/>
  <c r="D170" i="19"/>
  <c r="D173" i="19"/>
  <c r="D174" i="19"/>
  <c r="D176" i="19"/>
  <c r="D178" i="19"/>
  <c r="D180" i="19"/>
  <c r="D182" i="19"/>
  <c r="D183" i="19"/>
  <c r="D184" i="19"/>
  <c r="D187" i="19"/>
  <c r="D188" i="19"/>
  <c r="D191" i="19"/>
  <c r="D193" i="19"/>
  <c r="D11" i="19"/>
  <c r="D12" i="19"/>
  <c r="D13" i="19"/>
  <c r="D17" i="19"/>
  <c r="D18" i="19"/>
  <c r="D20" i="19"/>
  <c r="D22" i="19"/>
  <c r="D24" i="19"/>
  <c r="D28" i="19"/>
  <c r="D29" i="19"/>
  <c r="D31" i="19"/>
  <c r="D32" i="19"/>
  <c r="D34" i="19"/>
  <c r="D39" i="19"/>
  <c r="D41" i="19"/>
  <c r="D43" i="19"/>
  <c r="D44" i="19"/>
  <c r="D31" i="7"/>
  <c r="D41" i="18"/>
  <c r="D40" i="18"/>
  <c r="D37" i="18"/>
  <c r="D36" i="18"/>
  <c r="D33" i="18"/>
  <c r="D30" i="18"/>
  <c r="D29" i="18"/>
  <c r="D27" i="18"/>
  <c r="D26" i="18"/>
  <c r="D22" i="18"/>
  <c r="D21" i="18"/>
  <c r="D19" i="18"/>
  <c r="D17" i="18"/>
  <c r="D15" i="18"/>
  <c r="D14" i="18"/>
  <c r="D12" i="18"/>
  <c r="D15" i="17"/>
  <c r="D266" i="19"/>
  <c r="D302" i="19"/>
  <c r="D283" i="19"/>
  <c r="D189" i="19"/>
  <c r="D185" i="19"/>
  <c r="D179" i="19"/>
  <c r="D264" i="19"/>
  <c r="D262" i="19"/>
  <c r="D168" i="19"/>
  <c r="D166" i="19"/>
  <c r="D259" i="19"/>
  <c r="D167" i="19"/>
  <c r="D163" i="19"/>
  <c r="D359" i="19"/>
  <c r="D363" i="19"/>
  <c r="D158" i="19"/>
  <c r="D256" i="19"/>
  <c r="D148" i="19"/>
  <c r="D145" i="19"/>
  <c r="D253" i="19"/>
  <c r="D255" i="19"/>
  <c r="D133" i="19"/>
  <c r="D354" i="19"/>
  <c r="D252" i="19"/>
  <c r="D247" i="19"/>
  <c r="D196" i="19"/>
  <c r="D30" i="19"/>
  <c r="D231" i="19"/>
  <c r="D349" i="19"/>
  <c r="D280" i="19"/>
  <c r="D108" i="19"/>
  <c r="D102" i="19"/>
  <c r="D99" i="19"/>
  <c r="D95" i="19"/>
  <c r="D226" i="19"/>
  <c r="D19" i="19"/>
  <c r="D222" i="19"/>
  <c r="D74" i="19"/>
  <c r="D208" i="19"/>
  <c r="D69" i="19"/>
  <c r="D318" i="19"/>
  <c r="D299" i="19"/>
  <c r="D293" i="19"/>
  <c r="D83" i="19"/>
  <c r="D204" i="19"/>
  <c r="D275" i="19"/>
  <c r="D76" i="19"/>
  <c r="D71" i="19"/>
  <c r="D66" i="19"/>
  <c r="D327" i="19"/>
  <c r="D316" i="19"/>
  <c r="D63" i="19"/>
  <c r="D59" i="19"/>
  <c r="D48" i="19"/>
  <c r="D297" i="19"/>
  <c r="D10" i="19"/>
  <c r="D237" i="19"/>
  <c r="D26" i="19"/>
  <c r="D277" i="19"/>
  <c r="D308" i="19"/>
  <c r="D274" i="19"/>
  <c r="D268" i="19" l="1"/>
  <c r="D88" i="19"/>
  <c r="D246" i="19"/>
  <c r="D210" i="19"/>
  <c r="D289" i="19"/>
  <c r="D345" i="19"/>
  <c r="D23" i="19"/>
  <c r="D144" i="19"/>
  <c r="D64" i="19"/>
  <c r="D365" i="19"/>
  <c r="D15" i="19"/>
  <c r="D181" i="19"/>
  <c r="D67" i="19"/>
  <c r="D56" i="19"/>
  <c r="D234" i="19"/>
  <c r="D80" i="19"/>
  <c r="D310" i="19"/>
  <c r="D86" i="19"/>
  <c r="D32" i="18"/>
  <c r="D326" i="19"/>
  <c r="D211" i="19"/>
  <c r="D78" i="19"/>
  <c r="D42" i="19"/>
  <c r="D22" i="15"/>
  <c r="D233" i="19"/>
  <c r="D49" i="19"/>
  <c r="D25" i="19"/>
  <c r="D335" i="19"/>
  <c r="D235" i="19"/>
  <c r="D33" i="16"/>
  <c r="D100" i="19"/>
  <c r="D140" i="19"/>
  <c r="D48" i="16"/>
  <c r="D153" i="19"/>
  <c r="D141" i="19"/>
  <c r="D175" i="19"/>
  <c r="D271" i="19"/>
  <c r="D321" i="19"/>
  <c r="D201" i="19"/>
  <c r="D91" i="19"/>
  <c r="D240" i="19"/>
  <c r="D33" i="19"/>
  <c r="D375" i="19"/>
  <c r="D155" i="19"/>
  <c r="D87" i="19"/>
  <c r="D68" i="19"/>
  <c r="D286" i="19"/>
  <c r="D374" i="19"/>
  <c r="D292" i="19"/>
  <c r="D333" i="19"/>
  <c r="D136" i="19"/>
  <c r="D357" i="19"/>
  <c r="D38" i="18"/>
  <c r="D21" i="19"/>
  <c r="D177" i="19"/>
  <c r="D138" i="19"/>
  <c r="D238" i="19"/>
  <c r="D223" i="19"/>
  <c r="D273" i="19"/>
  <c r="D353" i="19"/>
  <c r="D341" i="19"/>
  <c r="D30" i="15"/>
  <c r="D56" i="16"/>
  <c r="D40" i="16"/>
  <c r="D28" i="16"/>
  <c r="D11" i="16"/>
  <c r="D11" i="7"/>
  <c r="D16" i="19"/>
  <c r="D30" i="7"/>
  <c r="D14" i="19"/>
  <c r="D147" i="19"/>
  <c r="D98" i="19"/>
  <c r="D96" i="19"/>
  <c r="D92" i="19"/>
  <c r="D60" i="19"/>
  <c r="D209" i="19"/>
  <c r="D278" i="19"/>
  <c r="D369" i="19"/>
  <c r="D11" i="14"/>
  <c r="D16" i="15"/>
  <c r="D311" i="19"/>
  <c r="D106" i="19"/>
  <c r="D371" i="19"/>
  <c r="D11" i="18"/>
  <c r="D24" i="18"/>
  <c r="D171" i="19"/>
  <c r="D82" i="19"/>
  <c r="D250" i="19"/>
  <c r="D232" i="19"/>
  <c r="D213" i="19"/>
  <c r="D207" i="19"/>
  <c r="D379" i="19"/>
  <c r="D360" i="19"/>
  <c r="D350" i="19"/>
  <c r="D342" i="19"/>
  <c r="D26" i="15"/>
  <c r="D62" i="16"/>
  <c r="D36" i="16"/>
  <c r="D29" i="16"/>
  <c r="D27" i="16"/>
  <c r="D24" i="16"/>
  <c r="D14" i="16"/>
  <c r="D12" i="16"/>
  <c r="D55" i="19"/>
  <c r="D186" i="19"/>
  <c r="D18" i="18"/>
  <c r="D23" i="18"/>
  <c r="D34" i="18"/>
  <c r="D197" i="19"/>
  <c r="D14" i="14"/>
  <c r="D12" i="15"/>
  <c r="D337" i="19"/>
  <c r="D45" i="19"/>
  <c r="D40" i="19"/>
  <c r="D27" i="19"/>
  <c r="D192" i="19"/>
  <c r="D190" i="19"/>
  <c r="D172" i="19"/>
  <c r="D161" i="19"/>
  <c r="D159" i="19"/>
  <c r="D151" i="19"/>
  <c r="D143" i="19"/>
  <c r="D123" i="19"/>
  <c r="D118" i="19"/>
  <c r="D94" i="19"/>
  <c r="D52" i="19"/>
  <c r="D267" i="19"/>
  <c r="D242" i="19"/>
  <c r="D229" i="19"/>
  <c r="D227" i="19"/>
  <c r="D224" i="19"/>
  <c r="D212" i="19"/>
  <c r="D203" i="19"/>
  <c r="D279" i="19"/>
  <c r="D276" i="19"/>
  <c r="D303" i="19"/>
  <c r="D329" i="19"/>
  <c r="D322" i="19"/>
  <c r="D317" i="19"/>
  <c r="D370" i="19"/>
  <c r="D50" i="16"/>
  <c r="D42" i="16"/>
  <c r="D17" i="17"/>
  <c r="D11" i="17"/>
  <c r="H395" i="25" l="1"/>
  <c r="H360" i="19" s="1"/>
  <c r="H30" i="25"/>
  <c r="H309" i="19" s="1"/>
  <c r="L275" i="25"/>
  <c r="L12" i="15" s="1"/>
  <c r="H25" i="25"/>
  <c r="H273" i="19" s="1"/>
  <c r="B40" i="25"/>
  <c r="A22" i="18" s="1"/>
  <c r="M248" i="25"/>
  <c r="N235" i="19" s="1"/>
  <c r="L66" i="25"/>
  <c r="L289" i="19" s="1"/>
  <c r="K14" i="25"/>
  <c r="K11" i="17" s="1"/>
  <c r="L6" i="25"/>
  <c r="L13" i="18" s="1"/>
  <c r="I157" i="25"/>
  <c r="I334" i="19" s="1"/>
  <c r="B354" i="25"/>
  <c r="A41" i="19" s="1"/>
  <c r="I346" i="25"/>
  <c r="I355" i="19" s="1"/>
  <c r="J337" i="25"/>
  <c r="I183" i="25"/>
  <c r="I31" i="16" s="1"/>
  <c r="J453" i="25"/>
  <c r="J184" i="19" s="1"/>
  <c r="H172" i="25"/>
  <c r="H20" i="16" s="1"/>
  <c r="H211" i="25"/>
  <c r="H217" i="19" s="1"/>
  <c r="K273" i="25"/>
  <c r="K10" i="15" s="1"/>
  <c r="H373" i="25"/>
  <c r="H23" i="7" s="1"/>
  <c r="J323" i="25"/>
  <c r="J17" i="7" s="1"/>
  <c r="K147" i="25"/>
  <c r="K88" i="19" s="1"/>
  <c r="K385" i="25"/>
  <c r="K156" i="19" s="1"/>
  <c r="K475" i="25"/>
  <c r="K267" i="19" s="1"/>
  <c r="M157" i="25"/>
  <c r="N334" i="19" s="1"/>
  <c r="B429" i="25"/>
  <c r="A174" i="19" s="1"/>
  <c r="J87" i="25"/>
  <c r="J56" i="19" s="1"/>
  <c r="J185" i="25"/>
  <c r="J33" i="16" s="1"/>
  <c r="B248" i="25"/>
  <c r="A235" i="19" s="1"/>
  <c r="K220" i="25"/>
  <c r="K19" i="19" s="1"/>
  <c r="B65" i="25"/>
  <c r="A15" i="19" s="1"/>
  <c r="M422" i="25"/>
  <c r="N170" i="19" s="1"/>
  <c r="B125" i="25"/>
  <c r="A73" i="19" s="1"/>
  <c r="H36" i="25"/>
  <c r="H278" i="19" s="1"/>
  <c r="H285" i="25"/>
  <c r="H349" i="19" s="1"/>
  <c r="M329" i="25"/>
  <c r="N198" i="19" s="1"/>
  <c r="M216" i="25"/>
  <c r="N222" i="19" s="1"/>
  <c r="B141" i="25"/>
  <c r="A85" i="19" s="1"/>
  <c r="I243" i="25"/>
  <c r="I234" i="19" s="1"/>
  <c r="M25" i="25"/>
  <c r="N273" i="19" s="1"/>
  <c r="K370" i="25"/>
  <c r="K147" i="19" s="1"/>
  <c r="I367" i="25"/>
  <c r="I144" i="19" s="1"/>
  <c r="H433" i="25"/>
  <c r="H58" i="16" s="1"/>
  <c r="B283" i="25"/>
  <c r="A281" i="19" s="1"/>
  <c r="J243" i="25"/>
  <c r="J234" i="19" s="1"/>
  <c r="H465" i="25"/>
  <c r="H62" i="16" s="1"/>
  <c r="K261" i="25"/>
  <c r="K101" i="19" s="1"/>
  <c r="M29" i="25"/>
  <c r="N308" i="19" s="1"/>
  <c r="I106" i="25"/>
  <c r="I325" i="19" s="1"/>
  <c r="I186" i="25"/>
  <c r="I34" i="16" s="1"/>
  <c r="L350" i="25"/>
  <c r="L135" i="19" s="1"/>
  <c r="M488" i="25"/>
  <c r="N28" i="15" s="1"/>
  <c r="H40" i="25"/>
  <c r="H22" i="18" s="1"/>
  <c r="K334" i="25"/>
  <c r="K253" i="19" s="1"/>
  <c r="K63" i="25"/>
  <c r="K13" i="19" s="1"/>
  <c r="I16" i="25"/>
  <c r="I13" i="17" s="1"/>
  <c r="H156" i="25"/>
  <c r="H333" i="19" s="1"/>
  <c r="M109" i="25"/>
  <c r="N328" i="19" s="1"/>
  <c r="K419" i="25"/>
  <c r="K167" i="19" s="1"/>
  <c r="M463" i="25"/>
  <c r="N60" i="16" s="1"/>
  <c r="J375" i="25"/>
  <c r="J25" i="7" s="1"/>
  <c r="L244" i="25"/>
  <c r="L95" i="19" s="1"/>
  <c r="K310" i="25"/>
  <c r="K126" i="19" s="1"/>
  <c r="J32" i="25"/>
  <c r="J311" i="19" s="1"/>
  <c r="L393" i="25"/>
  <c r="L358" i="19" s="1"/>
  <c r="J272" i="25"/>
  <c r="J112" i="19" s="1"/>
  <c r="M411" i="25"/>
  <c r="N376" i="19" s="1"/>
  <c r="J256" i="25"/>
  <c r="J242" i="19" s="1"/>
  <c r="J488" i="25"/>
  <c r="J28" i="15" s="1"/>
  <c r="M384" i="25"/>
  <c r="N155" i="19" s="1"/>
  <c r="H83" i="25"/>
  <c r="H52" i="19" s="1"/>
  <c r="M12" i="25"/>
  <c r="N19" i="18" s="1"/>
  <c r="K288" i="25"/>
  <c r="K352" i="19" s="1"/>
  <c r="B454" i="25"/>
  <c r="A185" i="19" s="1"/>
  <c r="J288" i="25"/>
  <c r="J352" i="19" s="1"/>
  <c r="J330" i="25"/>
  <c r="J9" i="7" s="1"/>
  <c r="B91" i="25"/>
  <c r="A60" i="19" s="1"/>
  <c r="M289" i="25"/>
  <c r="N353" i="19" s="1"/>
  <c r="K421" i="25"/>
  <c r="K169" i="19" s="1"/>
  <c r="M246" i="25"/>
  <c r="N97" i="19" s="1"/>
  <c r="L466" i="25"/>
  <c r="L283" i="19" s="1"/>
  <c r="H4" i="25"/>
  <c r="H11" i="18" s="1"/>
  <c r="M426" i="25"/>
  <c r="N171" i="19" s="1"/>
  <c r="I185" i="25"/>
  <c r="I33" i="16" s="1"/>
  <c r="B399" i="25"/>
  <c r="A364" i="19" s="1"/>
  <c r="B171" i="25"/>
  <c r="A19" i="16" s="1"/>
  <c r="M268" i="25"/>
  <c r="N108" i="19" s="1"/>
  <c r="L368" i="25"/>
  <c r="L145" i="19" s="1"/>
  <c r="H379" i="25"/>
  <c r="J362" i="25"/>
  <c r="J258" i="19" s="1"/>
  <c r="H210" i="25"/>
  <c r="H216" i="19" s="1"/>
  <c r="L361" i="25"/>
  <c r="L257" i="19" s="1"/>
  <c r="J16" i="25"/>
  <c r="J13" i="17" s="1"/>
  <c r="L447" i="25"/>
  <c r="L178" i="19" s="1"/>
  <c r="H217" i="25"/>
  <c r="H223" i="19" s="1"/>
  <c r="M32" i="25"/>
  <c r="N311" i="19" s="1"/>
  <c r="L130" i="25"/>
  <c r="L78" i="19" s="1"/>
  <c r="H412" i="25"/>
  <c r="H377" i="19" s="1"/>
  <c r="K340" i="25"/>
  <c r="I301" i="25"/>
  <c r="I124" i="19" s="1"/>
  <c r="K205" i="25"/>
  <c r="K211" i="19" s="1"/>
  <c r="M395" i="25"/>
  <c r="N360" i="19" s="1"/>
  <c r="L449" i="25"/>
  <c r="L180" i="19" s="1"/>
  <c r="L425" i="25"/>
  <c r="L261" i="19" s="1"/>
  <c r="H478" i="25"/>
  <c r="H43" i="19" s="1"/>
  <c r="L196" i="25"/>
  <c r="L346" i="19" s="1"/>
  <c r="B189" i="25"/>
  <c r="A37" i="16" s="1"/>
  <c r="J193" i="25"/>
  <c r="J41" i="16" s="1"/>
  <c r="B446" i="25"/>
  <c r="A177" i="19" s="1"/>
  <c r="H384" i="25"/>
  <c r="H155" i="19" s="1"/>
  <c r="B21" i="25"/>
  <c r="I360" i="25"/>
  <c r="I256" i="19" s="1"/>
  <c r="H200" i="25"/>
  <c r="H44" i="16" s="1"/>
  <c r="M20" i="25"/>
  <c r="N17" i="17" s="1"/>
  <c r="I268" i="25"/>
  <c r="I108" i="19" s="1"/>
  <c r="L288" i="25"/>
  <c r="L352" i="19" s="1"/>
  <c r="M352" i="25"/>
  <c r="N39" i="19" s="1"/>
  <c r="H457" i="25"/>
  <c r="H188" i="19" s="1"/>
  <c r="I451" i="25"/>
  <c r="I182" i="19" s="1"/>
  <c r="L337" i="25"/>
  <c r="I270" i="25"/>
  <c r="I110" i="19" s="1"/>
  <c r="M399" i="25"/>
  <c r="N364" i="19" s="1"/>
  <c r="I447" i="25"/>
  <c r="I178" i="19" s="1"/>
  <c r="M244" i="25"/>
  <c r="N95" i="19" s="1"/>
  <c r="J161" i="25"/>
  <c r="J338" i="19" s="1"/>
  <c r="J247" i="25"/>
  <c r="J98" i="19" s="1"/>
  <c r="M171" i="25"/>
  <c r="N19" i="16" s="1"/>
  <c r="M222" i="25"/>
  <c r="N21" i="19" s="1"/>
  <c r="K431" i="25"/>
  <c r="K56" i="16" s="1"/>
  <c r="L453" i="25"/>
  <c r="L184" i="19" s="1"/>
  <c r="B219" i="25"/>
  <c r="A225" i="19" s="1"/>
  <c r="M221" i="25"/>
  <c r="N20" i="19" s="1"/>
  <c r="H359" i="25"/>
  <c r="H255" i="19" s="1"/>
  <c r="H134" i="25"/>
  <c r="H82" i="19" s="1"/>
  <c r="L229" i="25"/>
  <c r="L28" i="19" s="1"/>
  <c r="I280" i="25"/>
  <c r="I17" i="15" s="1"/>
  <c r="J359" i="25"/>
  <c r="J255" i="19" s="1"/>
  <c r="B36" i="25"/>
  <c r="A278" i="19" s="1"/>
  <c r="J467" i="25"/>
  <c r="J284" i="19" s="1"/>
  <c r="L136" i="25"/>
  <c r="L205" i="19" s="1"/>
  <c r="J97" i="25"/>
  <c r="J316" i="19" s="1"/>
  <c r="H337" i="25"/>
  <c r="J152" i="25"/>
  <c r="J12" i="16" s="1"/>
  <c r="K274" i="25"/>
  <c r="K11" i="15" s="1"/>
  <c r="B327" i="25"/>
  <c r="A196" i="19" s="1"/>
  <c r="I379" i="25"/>
  <c r="H183" i="25"/>
  <c r="H31" i="16" s="1"/>
  <c r="M328" i="25"/>
  <c r="N197" i="19" s="1"/>
  <c r="I318" i="25"/>
  <c r="I32" i="19" s="1"/>
  <c r="K170" i="25"/>
  <c r="K18" i="16" s="1"/>
  <c r="L357" i="25"/>
  <c r="L138" i="19" s="1"/>
  <c r="L199" i="25"/>
  <c r="L43" i="16" s="1"/>
  <c r="J466" i="25"/>
  <c r="J283" i="19" s="1"/>
  <c r="K236" i="25"/>
  <c r="K227" i="19" s="1"/>
  <c r="L82" i="25"/>
  <c r="L51" i="19" s="1"/>
  <c r="I238" i="25"/>
  <c r="I229" i="19" s="1"/>
  <c r="H178" i="25"/>
  <c r="H26" i="16" s="1"/>
  <c r="L135" i="25"/>
  <c r="L204" i="19" s="1"/>
  <c r="J148" i="25"/>
  <c r="J89" i="19" s="1"/>
  <c r="L41" i="25"/>
  <c r="L23" i="18" s="1"/>
  <c r="I269" i="25"/>
  <c r="I109" i="19" s="1"/>
  <c r="M141" i="25"/>
  <c r="N85" i="19" s="1"/>
  <c r="J408" i="25"/>
  <c r="J373" i="19" s="1"/>
  <c r="L160" i="25"/>
  <c r="L337" i="19" s="1"/>
  <c r="L22" i="25"/>
  <c r="L18" i="17" s="1"/>
  <c r="I231" i="25"/>
  <c r="I91" i="19" s="1"/>
  <c r="J443" i="25"/>
  <c r="I338" i="25"/>
  <c r="H400" i="25"/>
  <c r="H365" i="19" s="1"/>
  <c r="B468" i="25"/>
  <c r="A285" i="19" s="1"/>
  <c r="K278" i="25"/>
  <c r="K15" i="15" s="1"/>
  <c r="L439" i="25"/>
  <c r="H168" i="25"/>
  <c r="H16" i="16" s="1"/>
  <c r="I70" i="25"/>
  <c r="I293" i="19" s="1"/>
  <c r="B366" i="25"/>
  <c r="A143" i="19" s="1"/>
  <c r="K301" i="25"/>
  <c r="K124" i="19" s="1"/>
  <c r="M365" i="25"/>
  <c r="N142" i="19" s="1"/>
  <c r="B37" i="25"/>
  <c r="A279" i="19" s="1"/>
  <c r="M188" i="25"/>
  <c r="N36" i="16" s="1"/>
  <c r="K465" i="25"/>
  <c r="K62" i="16" s="1"/>
  <c r="B135" i="25"/>
  <c r="A204" i="19" s="1"/>
  <c r="L479" i="25"/>
  <c r="L44" i="19" s="1"/>
  <c r="B155" i="25"/>
  <c r="A15" i="16" s="1"/>
  <c r="J221" i="25"/>
  <c r="J20" i="19" s="1"/>
  <c r="L292" i="25"/>
  <c r="L115" i="19" s="1"/>
  <c r="I180" i="25"/>
  <c r="I28" i="16" s="1"/>
  <c r="J60" i="25"/>
  <c r="J10" i="19" s="1"/>
  <c r="J303" i="25"/>
  <c r="J246" i="19" s="1"/>
  <c r="B490" i="25"/>
  <c r="A30" i="15" s="1"/>
  <c r="L138" i="25"/>
  <c r="L207" i="19" s="1"/>
  <c r="J83" i="25"/>
  <c r="J52" i="19" s="1"/>
  <c r="M322" i="25"/>
  <c r="N16" i="7" s="1"/>
  <c r="K425" i="25"/>
  <c r="K261" i="19" s="1"/>
  <c r="L18" i="25"/>
  <c r="L15" i="17" s="1"/>
  <c r="K153" i="25"/>
  <c r="K13" i="16" s="1"/>
  <c r="K184" i="25"/>
  <c r="K32" i="16" s="1"/>
  <c r="I118" i="25"/>
  <c r="I69" i="19" s="1"/>
  <c r="H59" i="25"/>
  <c r="H41" i="18" s="1"/>
  <c r="M255" i="25"/>
  <c r="N241" i="19" s="1"/>
  <c r="J183" i="25"/>
  <c r="J31" i="16" s="1"/>
  <c r="L367" i="25"/>
  <c r="L144" i="19" s="1"/>
  <c r="L11" i="25"/>
  <c r="L18" i="18" s="1"/>
  <c r="L383" i="25"/>
  <c r="L154" i="19" s="1"/>
  <c r="H67" i="25"/>
  <c r="H290" i="19" s="1"/>
  <c r="K49" i="25"/>
  <c r="K31" i="18" s="1"/>
  <c r="B459" i="25"/>
  <c r="A190" i="19" s="1"/>
  <c r="I239" i="25"/>
  <c r="I230" i="19" s="1"/>
  <c r="I31" i="25"/>
  <c r="I310" i="19" s="1"/>
  <c r="H215" i="25"/>
  <c r="H221" i="19" s="1"/>
  <c r="J80" i="25"/>
  <c r="J49" i="19" s="1"/>
  <c r="H417" i="25"/>
  <c r="H165" i="19" s="1"/>
  <c r="M105" i="25"/>
  <c r="N324" i="19" s="1"/>
  <c r="I275" i="25"/>
  <c r="I12" i="15" s="1"/>
  <c r="K322" i="25"/>
  <c r="K16" i="7" s="1"/>
  <c r="K458" i="25"/>
  <c r="K189" i="19" s="1"/>
  <c r="B138" i="25"/>
  <c r="A207" i="19" s="1"/>
  <c r="L346" i="25"/>
  <c r="L355" i="19" s="1"/>
  <c r="J447" i="25"/>
  <c r="J178" i="19" s="1"/>
  <c r="K433" i="25"/>
  <c r="K58" i="16" s="1"/>
  <c r="L44" i="25"/>
  <c r="L26" i="18" s="1"/>
  <c r="H453" i="25"/>
  <c r="H184" i="19" s="1"/>
  <c r="K215" i="25"/>
  <c r="K221" i="19" s="1"/>
  <c r="I134" i="25"/>
  <c r="I82" i="19" s="1"/>
  <c r="J317" i="25"/>
  <c r="J31" i="19" s="1"/>
  <c r="J240" i="25"/>
  <c r="J231" i="19" s="1"/>
  <c r="B14" i="25"/>
  <c r="A11" i="17" s="1"/>
  <c r="J287" i="25"/>
  <c r="J351" i="19" s="1"/>
  <c r="J370" i="25"/>
  <c r="J147" i="19" s="1"/>
  <c r="L271" i="25"/>
  <c r="L111" i="19" s="1"/>
  <c r="B79" i="25"/>
  <c r="A48" i="19" s="1"/>
  <c r="H99" i="25"/>
  <c r="H318" i="19" s="1"/>
  <c r="M233" i="25"/>
  <c r="N93" i="19" s="1"/>
  <c r="M452" i="25"/>
  <c r="N183" i="19" s="1"/>
  <c r="K166" i="25"/>
  <c r="K343" i="19" s="1"/>
  <c r="J176" i="25"/>
  <c r="J24" i="16" s="1"/>
  <c r="L121" i="25"/>
  <c r="L202" i="19" s="1"/>
  <c r="K74" i="25"/>
  <c r="K297" i="19" s="1"/>
  <c r="M99" i="25"/>
  <c r="N318" i="19" s="1"/>
  <c r="I294" i="25"/>
  <c r="I117" i="19" s="1"/>
  <c r="B95" i="25"/>
  <c r="A64" i="19" s="1"/>
  <c r="M33" i="25"/>
  <c r="N312" i="19" s="1"/>
  <c r="H308" i="25"/>
  <c r="H251" i="19" s="1"/>
  <c r="M300" i="25"/>
  <c r="N123" i="19" s="1"/>
  <c r="J397" i="25"/>
  <c r="J362" i="19" s="1"/>
  <c r="I449" i="25"/>
  <c r="I180" i="19" s="1"/>
  <c r="B77" i="25"/>
  <c r="A300" i="19" s="1"/>
  <c r="H362" i="25"/>
  <c r="H258" i="19" s="1"/>
  <c r="M210" i="25"/>
  <c r="N216" i="19" s="1"/>
  <c r="B462" i="25"/>
  <c r="A193" i="19" s="1"/>
  <c r="K304" i="25"/>
  <c r="K247" i="19" s="1"/>
  <c r="L20" i="25"/>
  <c r="L17" i="17" s="1"/>
  <c r="J3" i="25"/>
  <c r="J10" i="18" s="1"/>
  <c r="K361" i="25"/>
  <c r="K257" i="19" s="1"/>
  <c r="B401" i="25"/>
  <c r="A366" i="19" s="1"/>
  <c r="B19" i="25"/>
  <c r="A16" i="17" s="1"/>
  <c r="J464" i="25"/>
  <c r="J61" i="16" s="1"/>
  <c r="L379" i="25"/>
  <c r="K57" i="25"/>
  <c r="K39" i="18" s="1"/>
  <c r="I167" i="25"/>
  <c r="I344" i="19" s="1"/>
  <c r="I284" i="25"/>
  <c r="I282" i="19" s="1"/>
  <c r="I7" i="25"/>
  <c r="I14" i="18" s="1"/>
  <c r="H376" i="25"/>
  <c r="H26" i="7" s="1"/>
  <c r="B11" i="25"/>
  <c r="A18" i="18" s="1"/>
  <c r="J441" i="25"/>
  <c r="L478" i="25"/>
  <c r="L43" i="19" s="1"/>
  <c r="K348" i="25"/>
  <c r="K133" i="19" s="1"/>
  <c r="H184" i="25"/>
  <c r="H32" i="16" s="1"/>
  <c r="I439" i="25"/>
  <c r="K418" i="25"/>
  <c r="K166" i="19" s="1"/>
  <c r="J333" i="25"/>
  <c r="J252" i="19" s="1"/>
  <c r="L325" i="25"/>
  <c r="L19" i="7" s="1"/>
  <c r="L49" i="25"/>
  <c r="L31" i="18" s="1"/>
  <c r="H202" i="25"/>
  <c r="H208" i="19" s="1"/>
  <c r="K373" i="25"/>
  <c r="K23" i="7" s="1"/>
  <c r="L431" i="25"/>
  <c r="L56" i="16" s="1"/>
  <c r="J157" i="25"/>
  <c r="J334" i="19" s="1"/>
  <c r="M39" i="25"/>
  <c r="N21" i="18" s="1"/>
  <c r="B139" i="25"/>
  <c r="A83" i="19" s="1"/>
  <c r="K341" i="25"/>
  <c r="L177" i="25"/>
  <c r="L25" i="16" s="1"/>
  <c r="K172" i="25"/>
  <c r="K20" i="16" s="1"/>
  <c r="I402" i="25"/>
  <c r="I367" i="19" s="1"/>
  <c r="I218" i="25"/>
  <c r="I224" i="19" s="1"/>
  <c r="B111" i="25"/>
  <c r="A330" i="19" s="1"/>
  <c r="I233" i="25"/>
  <c r="I93" i="19" s="1"/>
  <c r="B359" i="25"/>
  <c r="A255" i="19" s="1"/>
  <c r="B478" i="25"/>
  <c r="A43" i="19" s="1"/>
  <c r="K179" i="25"/>
  <c r="K27" i="16" s="1"/>
  <c r="I110" i="25"/>
  <c r="I329" i="19" s="1"/>
  <c r="M128" i="25"/>
  <c r="N76" i="19" s="1"/>
  <c r="H148" i="25"/>
  <c r="H89" i="19" s="1"/>
  <c r="B269" i="25"/>
  <c r="A109" i="19" s="1"/>
  <c r="B467" i="25"/>
  <c r="A284" i="19" s="1"/>
  <c r="I68" i="25"/>
  <c r="I291" i="19" s="1"/>
  <c r="K168" i="25"/>
  <c r="K16" i="16" s="1"/>
  <c r="M398" i="25"/>
  <c r="N363" i="19" s="1"/>
  <c r="I30" i="25"/>
  <c r="I309" i="19" s="1"/>
  <c r="M441" i="25"/>
  <c r="H434" i="25"/>
  <c r="H59" i="16" s="1"/>
  <c r="I324" i="25"/>
  <c r="I18" i="7" s="1"/>
  <c r="J28" i="25"/>
  <c r="J276" i="19" s="1"/>
  <c r="M173" i="25"/>
  <c r="N21" i="16" s="1"/>
  <c r="L29" i="25"/>
  <c r="L308" i="19" s="1"/>
  <c r="K311" i="25"/>
  <c r="K10" i="14" s="1"/>
  <c r="J456" i="25"/>
  <c r="J187" i="19" s="1"/>
  <c r="L65" i="25"/>
  <c r="L15" i="19" s="1"/>
  <c r="L105" i="25"/>
  <c r="L324" i="19" s="1"/>
  <c r="K68" i="25"/>
  <c r="K291" i="19" s="1"/>
  <c r="I228" i="25"/>
  <c r="I27" i="19" s="1"/>
  <c r="J403" i="25"/>
  <c r="J368" i="19" s="1"/>
  <c r="B340" i="25"/>
  <c r="A50" i="16" s="1"/>
  <c r="J136" i="25"/>
  <c r="J205" i="19" s="1"/>
  <c r="M482" i="25"/>
  <c r="N22" i="15" s="1"/>
  <c r="H153" i="25"/>
  <c r="H13" i="16" s="1"/>
  <c r="I145" i="25"/>
  <c r="I86" i="19" s="1"/>
  <c r="M378" i="25"/>
  <c r="K384" i="25"/>
  <c r="K155" i="19" s="1"/>
  <c r="I69" i="25"/>
  <c r="I292" i="19" s="1"/>
  <c r="M313" i="25"/>
  <c r="N12" i="14" s="1"/>
  <c r="J27" i="25"/>
  <c r="J275" i="19" s="1"/>
  <c r="H335" i="25"/>
  <c r="H254" i="19" s="1"/>
  <c r="L31" i="25"/>
  <c r="L310" i="19" s="1"/>
  <c r="B232" i="25"/>
  <c r="A92" i="19" s="1"/>
  <c r="H284" i="25"/>
  <c r="H282" i="19" s="1"/>
  <c r="J54" i="25"/>
  <c r="J36" i="18" s="1"/>
  <c r="L207" i="25"/>
  <c r="L213" i="19" s="1"/>
  <c r="K29" i="25"/>
  <c r="K308" i="19" s="1"/>
  <c r="H352" i="25"/>
  <c r="H39" i="19" s="1"/>
  <c r="M98" i="25"/>
  <c r="N317" i="19" s="1"/>
  <c r="J76" i="25"/>
  <c r="J299" i="19" s="1"/>
  <c r="K214" i="25"/>
  <c r="K220" i="19" s="1"/>
  <c r="M357" i="25"/>
  <c r="N138" i="19" s="1"/>
  <c r="K61" i="25"/>
  <c r="K11" i="19" s="1"/>
  <c r="K83" i="25"/>
  <c r="K52" i="19" s="1"/>
  <c r="M124" i="25"/>
  <c r="N72" i="19" s="1"/>
  <c r="I435" i="25"/>
  <c r="I262" i="19" s="1"/>
  <c r="B46" i="25"/>
  <c r="A28" i="18" s="1"/>
  <c r="J210" i="25"/>
  <c r="J216" i="19" s="1"/>
  <c r="H444" i="25"/>
  <c r="H175" i="19" s="1"/>
  <c r="K468" i="25"/>
  <c r="K285" i="19" s="1"/>
  <c r="L459" i="25"/>
  <c r="L190" i="19" s="1"/>
  <c r="I279" i="25"/>
  <c r="I16" i="15" s="1"/>
  <c r="K11" i="25"/>
  <c r="K18" i="18" s="1"/>
  <c r="L13" i="25"/>
  <c r="L10" i="17" s="1"/>
  <c r="J15" i="25"/>
  <c r="J12" i="17" s="1"/>
  <c r="K55" i="25"/>
  <c r="K37" i="18" s="1"/>
  <c r="L260" i="25"/>
  <c r="L100" i="19" s="1"/>
  <c r="B89" i="25"/>
  <c r="A58" i="19" s="1"/>
  <c r="M423" i="25"/>
  <c r="N259" i="19" s="1"/>
  <c r="K364" i="25"/>
  <c r="K141" i="19" s="1"/>
  <c r="L84" i="25"/>
  <c r="L53" i="19" s="1"/>
  <c r="H391" i="25"/>
  <c r="H162" i="19" s="1"/>
  <c r="M79" i="25"/>
  <c r="N48" i="19" s="1"/>
  <c r="H424" i="25"/>
  <c r="H260" i="19" s="1"/>
  <c r="I50" i="25"/>
  <c r="I32" i="18" s="1"/>
  <c r="M464" i="25"/>
  <c r="N61" i="16" s="1"/>
  <c r="J238" i="25"/>
  <c r="J229" i="19" s="1"/>
  <c r="L319" i="25"/>
  <c r="L33" i="19" s="1"/>
  <c r="M30" i="25"/>
  <c r="N309" i="19" s="1"/>
  <c r="J215" i="25"/>
  <c r="J221" i="19" s="1"/>
  <c r="I396" i="25"/>
  <c r="I361" i="19" s="1"/>
  <c r="I11" i="25"/>
  <c r="I18" i="18" s="1"/>
  <c r="H347" i="25"/>
  <c r="H356" i="19" s="1"/>
  <c r="B43" i="25"/>
  <c r="A25" i="18" s="1"/>
  <c r="I173" i="25"/>
  <c r="I21" i="16" s="1"/>
  <c r="I430" i="25"/>
  <c r="I55" i="16" s="1"/>
  <c r="I374" i="25"/>
  <c r="I24" i="7" s="1"/>
  <c r="I172" i="25"/>
  <c r="I20" i="16" s="1"/>
  <c r="H190" i="25"/>
  <c r="H38" i="16" s="1"/>
  <c r="K442" i="25"/>
  <c r="M425" i="25"/>
  <c r="N261" i="19" s="1"/>
  <c r="J298" i="25"/>
  <c r="J121" i="19" s="1"/>
  <c r="K92" i="25"/>
  <c r="K61" i="19" s="1"/>
  <c r="J490" i="25"/>
  <c r="J30" i="15" s="1"/>
  <c r="I10" i="25"/>
  <c r="I17" i="18" s="1"/>
  <c r="B460" i="25"/>
  <c r="A191" i="19" s="1"/>
  <c r="B34" i="25"/>
  <c r="A313" i="19" s="1"/>
  <c r="H87" i="25"/>
  <c r="H56" i="19" s="1"/>
  <c r="H113" i="25"/>
  <c r="J477" i="25"/>
  <c r="J42" i="19" s="1"/>
  <c r="M403" i="25"/>
  <c r="N368" i="19" s="1"/>
  <c r="L341" i="25"/>
  <c r="I315" i="25"/>
  <c r="I14" i="14" s="1"/>
  <c r="I452" i="25"/>
  <c r="I183" i="19" s="1"/>
  <c r="I55" i="25"/>
  <c r="I37" i="18" s="1"/>
  <c r="H93" i="25"/>
  <c r="H62" i="19" s="1"/>
  <c r="M254" i="25"/>
  <c r="N240" i="19" s="1"/>
  <c r="K40" i="25"/>
  <c r="K22" i="18" s="1"/>
  <c r="M447" i="25"/>
  <c r="N178" i="19" s="1"/>
  <c r="J369" i="25"/>
  <c r="J146" i="19" s="1"/>
  <c r="L133" i="25"/>
  <c r="L81" i="19" s="1"/>
  <c r="M178" i="25"/>
  <c r="N26" i="16" s="1"/>
  <c r="J18" i="25"/>
  <c r="J15" i="17" s="1"/>
  <c r="M62" i="25"/>
  <c r="N12" i="19" s="1"/>
  <c r="M461" i="25"/>
  <c r="N192" i="19" s="1"/>
  <c r="I214" i="25"/>
  <c r="I220" i="19" s="1"/>
  <c r="H437" i="25"/>
  <c r="H264" i="19" s="1"/>
  <c r="K487" i="25"/>
  <c r="K27" i="15" s="1"/>
  <c r="M186" i="25"/>
  <c r="N34" i="16" s="1"/>
  <c r="M424" i="25"/>
  <c r="N260" i="19" s="1"/>
  <c r="J71" i="25"/>
  <c r="J294" i="19" s="1"/>
  <c r="K353" i="25"/>
  <c r="K40" i="19" s="1"/>
  <c r="H461" i="25"/>
  <c r="H192" i="19" s="1"/>
  <c r="I168" i="25"/>
  <c r="I16" i="16" s="1"/>
  <c r="L63" i="25"/>
  <c r="L13" i="19" s="1"/>
  <c r="K279" i="25"/>
  <c r="K16" i="15" s="1"/>
  <c r="B386" i="25"/>
  <c r="A157" i="19" s="1"/>
  <c r="M106" i="25"/>
  <c r="N325" i="19" s="1"/>
  <c r="H432" i="25"/>
  <c r="H57" i="16" s="1"/>
  <c r="I21" i="25"/>
  <c r="H78" i="25"/>
  <c r="H301" i="19" s="1"/>
  <c r="B316" i="25"/>
  <c r="A30" i="19" s="1"/>
  <c r="K415" i="25"/>
  <c r="K163" i="19" s="1"/>
  <c r="L134" i="25"/>
  <c r="L82" i="19" s="1"/>
  <c r="J290" i="25"/>
  <c r="J113" i="19" s="1"/>
  <c r="M333" i="25"/>
  <c r="N252" i="19" s="1"/>
  <c r="L429" i="25"/>
  <c r="L174" i="19" s="1"/>
  <c r="B466" i="25"/>
  <c r="A283" i="19" s="1"/>
  <c r="H280" i="25"/>
  <c r="H17" i="15" s="1"/>
  <c r="B388" i="25"/>
  <c r="A159" i="19" s="1"/>
  <c r="H302" i="25"/>
  <c r="H245" i="19" s="1"/>
  <c r="B53" i="25"/>
  <c r="A35" i="18" s="1"/>
  <c r="H84" i="25"/>
  <c r="H53" i="19" s="1"/>
  <c r="L418" i="25"/>
  <c r="L166" i="19" s="1"/>
  <c r="I255" i="25"/>
  <c r="I241" i="19" s="1"/>
  <c r="B246" i="25"/>
  <c r="A97" i="19" s="1"/>
  <c r="L27" i="25"/>
  <c r="L275" i="19" s="1"/>
  <c r="I458" i="25"/>
  <c r="I189" i="19" s="1"/>
  <c r="B402" i="25"/>
  <c r="A367" i="19" s="1"/>
  <c r="B190" i="25"/>
  <c r="A38" i="16" s="1"/>
  <c r="J124" i="25"/>
  <c r="J72" i="19" s="1"/>
  <c r="L272" i="25"/>
  <c r="L112" i="19" s="1"/>
  <c r="J373" i="25"/>
  <c r="J23" i="7" s="1"/>
  <c r="B447" i="25"/>
  <c r="A178" i="19" s="1"/>
  <c r="H467" i="25"/>
  <c r="H284" i="19" s="1"/>
  <c r="K481" i="25"/>
  <c r="K21" i="15" s="1"/>
  <c r="J41" i="25"/>
  <c r="J23" i="18" s="1"/>
  <c r="I312" i="25"/>
  <c r="I11" i="14" s="1"/>
  <c r="J73" i="25"/>
  <c r="J296" i="19" s="1"/>
  <c r="H462" i="25"/>
  <c r="H193" i="19" s="1"/>
  <c r="J139" i="25"/>
  <c r="J83" i="19" s="1"/>
  <c r="L268" i="25"/>
  <c r="L108" i="19" s="1"/>
  <c r="J225" i="25"/>
  <c r="J24" i="19" s="1"/>
  <c r="H364" i="25"/>
  <c r="H141" i="19" s="1"/>
  <c r="I182" i="25"/>
  <c r="I30" i="16" s="1"/>
  <c r="J418" i="25"/>
  <c r="J166" i="19" s="1"/>
  <c r="J474" i="25"/>
  <c r="J266" i="19" s="1"/>
  <c r="B76" i="25"/>
  <c r="A299" i="19" s="1"/>
  <c r="B223" i="25"/>
  <c r="A22" i="19" s="1"/>
  <c r="L106" i="25"/>
  <c r="L325" i="19" s="1"/>
  <c r="I89" i="25"/>
  <c r="I58" i="19" s="1"/>
  <c r="K390" i="25"/>
  <c r="K161" i="19" s="1"/>
  <c r="L416" i="25"/>
  <c r="L164" i="19" s="1"/>
  <c r="K241" i="25"/>
  <c r="K232" i="19" s="1"/>
  <c r="B94" i="25"/>
  <c r="A63" i="19" s="1"/>
  <c r="K313" i="25"/>
  <c r="K12" i="14" s="1"/>
  <c r="H63" i="25"/>
  <c r="H13" i="19" s="1"/>
  <c r="L264" i="25"/>
  <c r="L104" i="19" s="1"/>
  <c r="K400" i="25"/>
  <c r="K365" i="19" s="1"/>
  <c r="I14" i="25"/>
  <c r="I11" i="17" s="1"/>
  <c r="K360" i="25"/>
  <c r="K256" i="19" s="1"/>
  <c r="J48" i="25"/>
  <c r="J30" i="18" s="1"/>
  <c r="I321" i="25"/>
  <c r="I15" i="7" s="1"/>
  <c r="J357" i="25"/>
  <c r="J138" i="19" s="1"/>
  <c r="M420" i="25"/>
  <c r="N168" i="19" s="1"/>
  <c r="J227" i="25"/>
  <c r="J26" i="19" s="1"/>
  <c r="B115" i="25"/>
  <c r="A66" i="19" s="1"/>
  <c r="I473" i="25"/>
  <c r="I305" i="19" s="1"/>
  <c r="K15" i="25"/>
  <c r="K12" i="17" s="1"/>
  <c r="B310" i="25"/>
  <c r="A126" i="19" s="1"/>
  <c r="J127" i="25"/>
  <c r="J75" i="19" s="1"/>
  <c r="L353" i="25"/>
  <c r="L40" i="19" s="1"/>
  <c r="M416" i="25"/>
  <c r="N164" i="19" s="1"/>
  <c r="H249" i="25"/>
  <c r="H236" i="19" s="1"/>
  <c r="I223" i="25"/>
  <c r="I22" i="19" s="1"/>
  <c r="L402" i="25"/>
  <c r="L367" i="19" s="1"/>
  <c r="M290" i="25"/>
  <c r="N113" i="19" s="1"/>
  <c r="I375" i="25"/>
  <c r="I25" i="7" s="1"/>
  <c r="B118" i="25"/>
  <c r="A69" i="19" s="1"/>
  <c r="M153" i="25"/>
  <c r="N13" i="16" s="1"/>
  <c r="B8" i="25"/>
  <c r="A15" i="18" s="1"/>
  <c r="H271" i="25"/>
  <c r="H111" i="19" s="1"/>
  <c r="H489" i="25"/>
  <c r="H29" i="15" s="1"/>
  <c r="J101" i="25"/>
  <c r="J320" i="19" s="1"/>
  <c r="M131" i="25"/>
  <c r="N79" i="19" s="1"/>
  <c r="L239" i="25"/>
  <c r="L230" i="19" s="1"/>
  <c r="M168" i="25"/>
  <c r="N16" i="16" s="1"/>
  <c r="H45" i="25"/>
  <c r="H27" i="18" s="1"/>
  <c r="M47" i="25"/>
  <c r="N29" i="18" s="1"/>
  <c r="L415" i="25"/>
  <c r="L163" i="19" s="1"/>
  <c r="K200" i="25"/>
  <c r="K44" i="16" s="1"/>
  <c r="K32" i="25"/>
  <c r="K311" i="19" s="1"/>
  <c r="H382" i="25"/>
  <c r="H153" i="19" s="1"/>
  <c r="H126" i="25"/>
  <c r="H74" i="19" s="1"/>
  <c r="M361" i="25"/>
  <c r="N257" i="19" s="1"/>
  <c r="M274" i="25"/>
  <c r="N11" i="15" s="1"/>
  <c r="J254" i="25"/>
  <c r="J240" i="19" s="1"/>
  <c r="J42" i="25"/>
  <c r="J24" i="18" s="1"/>
  <c r="M483" i="25"/>
  <c r="N23" i="15" s="1"/>
  <c r="M261" i="25"/>
  <c r="N101" i="19" s="1"/>
  <c r="K36" i="25"/>
  <c r="K278" i="19" s="1"/>
  <c r="L378" i="25"/>
  <c r="I105" i="25"/>
  <c r="I324" i="19" s="1"/>
  <c r="H38" i="25"/>
  <c r="H20" i="18" s="1"/>
  <c r="J279" i="25"/>
  <c r="J16" i="15" s="1"/>
  <c r="L399" i="25"/>
  <c r="L364" i="19" s="1"/>
  <c r="K84" i="25"/>
  <c r="K53" i="19" s="1"/>
  <c r="H5" i="25"/>
  <c r="H12" i="18" s="1"/>
  <c r="M295" i="25"/>
  <c r="N118" i="19" s="1"/>
  <c r="H119" i="25"/>
  <c r="H70" i="19" s="1"/>
  <c r="M220" i="25"/>
  <c r="N19" i="19" s="1"/>
  <c r="I274" i="25"/>
  <c r="I11" i="15" s="1"/>
  <c r="M218" i="25"/>
  <c r="N224" i="19" s="1"/>
  <c r="H254" i="25"/>
  <c r="H240" i="19" s="1"/>
  <c r="M484" i="25"/>
  <c r="N24" i="15" s="1"/>
  <c r="J195" i="25"/>
  <c r="J345" i="19" s="1"/>
  <c r="L380" i="25"/>
  <c r="J137" i="25"/>
  <c r="J206" i="19" s="1"/>
  <c r="M208" i="25"/>
  <c r="N214" i="19" s="1"/>
  <c r="J11" i="25"/>
  <c r="J18" i="18" s="1"/>
  <c r="K143" i="25"/>
  <c r="K17" i="19" s="1"/>
  <c r="M385" i="25"/>
  <c r="N156" i="19" s="1"/>
  <c r="I409" i="25"/>
  <c r="I374" i="19" s="1"/>
  <c r="K317" i="25"/>
  <c r="K31" i="19" s="1"/>
  <c r="L249" i="25"/>
  <c r="L236" i="19" s="1"/>
  <c r="L173" i="25"/>
  <c r="L21" i="16" s="1"/>
  <c r="I320" i="25"/>
  <c r="I34" i="19" s="1"/>
  <c r="M339" i="25"/>
  <c r="B375" i="25"/>
  <c r="A25" i="7" s="1"/>
  <c r="I382" i="25"/>
  <c r="I153" i="19" s="1"/>
  <c r="H94" i="25"/>
  <c r="H63" i="19" s="1"/>
  <c r="K388" i="25"/>
  <c r="K159" i="19" s="1"/>
  <c r="J415" i="25"/>
  <c r="J163" i="19" s="1"/>
  <c r="H301" i="25"/>
  <c r="H124" i="19" s="1"/>
  <c r="M472" i="25"/>
  <c r="N304" i="19" s="1"/>
  <c r="J417" i="25"/>
  <c r="J165" i="19" s="1"/>
  <c r="L212" i="25"/>
  <c r="L218" i="19" s="1"/>
  <c r="B369" i="25"/>
  <c r="A146" i="19" s="1"/>
  <c r="J160" i="25"/>
  <c r="J337" i="19" s="1"/>
  <c r="I45" i="25"/>
  <c r="I27" i="18" s="1"/>
  <c r="L293" i="25"/>
  <c r="L116" i="19" s="1"/>
  <c r="B288" i="25"/>
  <c r="A352" i="19" s="1"/>
  <c r="B260" i="25"/>
  <c r="A100" i="19" s="1"/>
  <c r="L312" i="25"/>
  <c r="L11" i="14" s="1"/>
  <c r="B484" i="25"/>
  <c r="A24" i="15" s="1"/>
  <c r="J154" i="25"/>
  <c r="J14" i="16" s="1"/>
  <c r="B22" i="25"/>
  <c r="A18" i="17" s="1"/>
  <c r="H287" i="25"/>
  <c r="H351" i="19" s="1"/>
  <c r="K371" i="25"/>
  <c r="K21" i="7" s="1"/>
  <c r="J462" i="25"/>
  <c r="J193" i="19" s="1"/>
  <c r="K80" i="25"/>
  <c r="K49" i="19" s="1"/>
  <c r="J113" i="25"/>
  <c r="K20" i="25"/>
  <c r="K17" i="17" s="1"/>
  <c r="M407" i="25"/>
  <c r="N372" i="19" s="1"/>
  <c r="M209" i="25"/>
  <c r="N215" i="19" s="1"/>
  <c r="M275" i="25"/>
  <c r="N12" i="15" s="1"/>
  <c r="M397" i="25"/>
  <c r="N362" i="19" s="1"/>
  <c r="M206" i="25"/>
  <c r="N212" i="19" s="1"/>
  <c r="M453" i="25"/>
  <c r="N184" i="19" s="1"/>
  <c r="M37" i="25"/>
  <c r="N279" i="19" s="1"/>
  <c r="B450" i="25"/>
  <c r="A181" i="19" s="1"/>
  <c r="I248" i="25"/>
  <c r="I235" i="19" s="1"/>
  <c r="K462" i="25"/>
  <c r="K193" i="19" s="1"/>
  <c r="J237" i="25"/>
  <c r="J228" i="19" s="1"/>
  <c r="I32" i="25"/>
  <c r="I311" i="19" s="1"/>
  <c r="B380" i="25"/>
  <c r="A151" i="19" s="1"/>
  <c r="L9" i="25"/>
  <c r="L16" i="18" s="1"/>
  <c r="K387" i="25"/>
  <c r="K158" i="19" s="1"/>
  <c r="H122" i="25"/>
  <c r="H203" i="19" s="1"/>
  <c r="I74" i="25"/>
  <c r="I297" i="19" s="1"/>
  <c r="M147" i="25"/>
  <c r="N88" i="19" s="1"/>
  <c r="L243" i="25"/>
  <c r="L234" i="19" s="1"/>
  <c r="L452" i="25"/>
  <c r="L183" i="19" s="1"/>
  <c r="I461" i="25"/>
  <c r="I192" i="19" s="1"/>
  <c r="M485" i="25"/>
  <c r="N25" i="15" s="1"/>
  <c r="M318" i="25"/>
  <c r="N32" i="19" s="1"/>
  <c r="L273" i="25"/>
  <c r="L10" i="15" s="1"/>
  <c r="J328" i="25"/>
  <c r="J197" i="19" s="1"/>
  <c r="K377" i="25"/>
  <c r="J105" i="25"/>
  <c r="J324" i="19" s="1"/>
  <c r="J219" i="25"/>
  <c r="J225" i="19" s="1"/>
  <c r="L276" i="25"/>
  <c r="L13" i="15" s="1"/>
  <c r="J84" i="25"/>
  <c r="J53" i="19" s="1"/>
  <c r="J275" i="25"/>
  <c r="J12" i="15" s="1"/>
  <c r="I133" i="25"/>
  <c r="I81" i="19" s="1"/>
  <c r="B166" i="25"/>
  <c r="A343" i="19" s="1"/>
  <c r="M66" i="25"/>
  <c r="N289" i="19" s="1"/>
  <c r="K306" i="25"/>
  <c r="K249" i="19" s="1"/>
  <c r="L45" i="25"/>
  <c r="L27" i="18" s="1"/>
  <c r="B437" i="25"/>
  <c r="A264" i="19" s="1"/>
  <c r="K108" i="25"/>
  <c r="K327" i="19" s="1"/>
  <c r="I362" i="25"/>
  <c r="I258" i="19" s="1"/>
  <c r="I371" i="25"/>
  <c r="I21" i="7" s="1"/>
  <c r="J478" i="25"/>
  <c r="J43" i="19" s="1"/>
  <c r="I329" i="25"/>
  <c r="I198" i="19" s="1"/>
  <c r="I479" i="25"/>
  <c r="I44" i="19" s="1"/>
  <c r="L182" i="25"/>
  <c r="L30" i="16" s="1"/>
  <c r="M169" i="25"/>
  <c r="N17" i="16" s="1"/>
  <c r="H402" i="25"/>
  <c r="H367" i="19" s="1"/>
  <c r="H70" i="25"/>
  <c r="H293" i="19" s="1"/>
  <c r="L28" i="25"/>
  <c r="L276" i="19" s="1"/>
  <c r="L338" i="25"/>
  <c r="J39" i="25"/>
  <c r="J21" i="18" s="1"/>
  <c r="K219" i="25"/>
  <c r="K225" i="19" s="1"/>
  <c r="K258" i="25"/>
  <c r="K244" i="19" s="1"/>
  <c r="I384" i="25"/>
  <c r="I155" i="19" s="1"/>
  <c r="K471" i="25"/>
  <c r="K303" i="19" s="1"/>
  <c r="L62" i="25"/>
  <c r="L12" i="19" s="1"/>
  <c r="L172" i="25"/>
  <c r="L20" i="16" s="1"/>
  <c r="K86" i="25"/>
  <c r="K55" i="19" s="1"/>
  <c r="K160" i="25"/>
  <c r="K337" i="19" s="1"/>
  <c r="L305" i="25"/>
  <c r="L248" i="19" s="1"/>
  <c r="I36" i="25"/>
  <c r="I278" i="19" s="1"/>
  <c r="B57" i="25"/>
  <c r="A39" i="18" s="1"/>
  <c r="M359" i="25"/>
  <c r="N255" i="19" s="1"/>
  <c r="I317" i="25"/>
  <c r="I31" i="19" s="1"/>
  <c r="M27" i="25"/>
  <c r="N275" i="19" s="1"/>
  <c r="I423" i="25"/>
  <c r="I259" i="19" s="1"/>
  <c r="K375" i="25"/>
  <c r="K25" i="7" s="1"/>
  <c r="M100" i="25"/>
  <c r="N319" i="19" s="1"/>
  <c r="B61" i="25"/>
  <c r="A11" i="19" s="1"/>
  <c r="J264" i="25"/>
  <c r="J104" i="19" s="1"/>
  <c r="H422" i="25"/>
  <c r="H170" i="19" s="1"/>
  <c r="K412" i="25"/>
  <c r="K377" i="19" s="1"/>
  <c r="I127" i="25"/>
  <c r="I75" i="19" s="1"/>
  <c r="B357" i="25"/>
  <c r="A138" i="19" s="1"/>
  <c r="B75" i="25"/>
  <c r="A298" i="19" s="1"/>
  <c r="J104" i="25"/>
  <c r="J323" i="19" s="1"/>
  <c r="I225" i="25"/>
  <c r="I24" i="19" s="1"/>
  <c r="I369" i="25"/>
  <c r="I146" i="19" s="1"/>
  <c r="M65" i="25"/>
  <c r="N15" i="19" s="1"/>
  <c r="K483" i="25"/>
  <c r="K23" i="15" s="1"/>
  <c r="K486" i="25"/>
  <c r="K26" i="15" s="1"/>
  <c r="L269" i="25"/>
  <c r="L109" i="19" s="1"/>
  <c r="H226" i="25"/>
  <c r="H25" i="19" s="1"/>
  <c r="M146" i="25"/>
  <c r="N87" i="19" s="1"/>
  <c r="B322" i="25"/>
  <c r="A16" i="7" s="1"/>
  <c r="M119" i="25"/>
  <c r="N70" i="19" s="1"/>
  <c r="M38" i="25"/>
  <c r="N20" i="18" s="1"/>
  <c r="J126" i="25"/>
  <c r="J74" i="19" s="1"/>
  <c r="M81" i="25"/>
  <c r="N50" i="19" s="1"/>
  <c r="J371" i="25"/>
  <c r="J21" i="7" s="1"/>
  <c r="K358" i="25"/>
  <c r="K139" i="19" s="1"/>
  <c r="L113" i="25"/>
  <c r="H458" i="25"/>
  <c r="H189" i="19" s="1"/>
  <c r="L351" i="25"/>
  <c r="L38" i="19" s="1"/>
  <c r="J69" i="25"/>
  <c r="J292" i="19" s="1"/>
  <c r="B481" i="25"/>
  <c r="A21" i="15" s="1"/>
  <c r="I181" i="25"/>
  <c r="I29" i="16" s="1"/>
  <c r="I441" i="25"/>
  <c r="I52" i="25"/>
  <c r="I34" i="18" s="1"/>
  <c r="M88" i="25"/>
  <c r="N57" i="19" s="1"/>
  <c r="B225" i="25"/>
  <c r="A24" i="19" s="1"/>
  <c r="J167" i="25"/>
  <c r="J344" i="19" s="1"/>
  <c r="J271" i="25"/>
  <c r="J111" i="19" s="1"/>
  <c r="K7" i="25"/>
  <c r="K14" i="18" s="1"/>
  <c r="J25" i="25"/>
  <c r="J273" i="19" s="1"/>
  <c r="B98" i="25"/>
  <c r="A317" i="19" s="1"/>
  <c r="J34" i="25"/>
  <c r="J313" i="19" s="1"/>
  <c r="H270" i="25"/>
  <c r="H110" i="19" s="1"/>
  <c r="M454" i="25"/>
  <c r="N185" i="19" s="1"/>
  <c r="I209" i="25"/>
  <c r="I215" i="19" s="1"/>
  <c r="M466" i="25"/>
  <c r="N283" i="19" s="1"/>
  <c r="L119" i="25"/>
  <c r="L70" i="19" s="1"/>
  <c r="K13" i="25"/>
  <c r="K10" i="17" s="1"/>
  <c r="K16" i="25"/>
  <c r="K13" i="17" s="1"/>
  <c r="I95" i="25"/>
  <c r="I64" i="19" s="1"/>
  <c r="L88" i="25"/>
  <c r="L57" i="19" s="1"/>
  <c r="J174" i="25"/>
  <c r="J22" i="16" s="1"/>
  <c r="M293" i="25"/>
  <c r="N116" i="19" s="1"/>
  <c r="M321" i="25"/>
  <c r="N15" i="7" s="1"/>
  <c r="K489" i="25"/>
  <c r="K29" i="15" s="1"/>
  <c r="H253" i="25"/>
  <c r="H239" i="19" s="1"/>
  <c r="B418" i="25"/>
  <c r="A166" i="19" s="1"/>
  <c r="H150" i="25"/>
  <c r="H10" i="16" s="1"/>
  <c r="M310" i="25"/>
  <c r="N126" i="19" s="1"/>
  <c r="H392" i="25"/>
  <c r="H357" i="19" s="1"/>
  <c r="I61" i="25"/>
  <c r="I11" i="19" s="1"/>
  <c r="J364" i="25"/>
  <c r="J141" i="19" s="1"/>
  <c r="L125" i="25"/>
  <c r="L73" i="19" s="1"/>
  <c r="B444" i="25"/>
  <c r="A175" i="19" s="1"/>
  <c r="B425" i="25"/>
  <c r="A261" i="19" s="1"/>
  <c r="J245" i="25"/>
  <c r="J96" i="19" s="1"/>
  <c r="K181" i="25"/>
  <c r="K29" i="16" s="1"/>
  <c r="J251" i="25"/>
  <c r="J238" i="19" s="1"/>
  <c r="H394" i="25"/>
  <c r="H359" i="19" s="1"/>
  <c r="B278" i="25"/>
  <c r="A15" i="15" s="1"/>
  <c r="H111" i="25"/>
  <c r="H330" i="19" s="1"/>
  <c r="I393" i="25"/>
  <c r="I358" i="19" s="1"/>
  <c r="B427" i="25"/>
  <c r="A172" i="19" s="1"/>
  <c r="M36" i="25"/>
  <c r="N278" i="19" s="1"/>
  <c r="H181" i="25"/>
  <c r="H29" i="16" s="1"/>
  <c r="L386" i="25"/>
  <c r="L157" i="19" s="1"/>
  <c r="L209" i="25"/>
  <c r="L215" i="19" s="1"/>
  <c r="M139" i="25"/>
  <c r="N83" i="19" s="1"/>
  <c r="B487" i="25"/>
  <c r="A27" i="15" s="1"/>
  <c r="K256" i="25"/>
  <c r="K242" i="19" s="1"/>
  <c r="H474" i="25"/>
  <c r="H266" i="19" s="1"/>
  <c r="K73" i="25"/>
  <c r="K296" i="19" s="1"/>
  <c r="J79" i="25"/>
  <c r="J48" i="19" s="1"/>
  <c r="J177" i="25"/>
  <c r="J25" i="16" s="1"/>
  <c r="L59" i="25"/>
  <c r="L41" i="18" s="1"/>
  <c r="J133" i="25"/>
  <c r="J81" i="19" s="1"/>
  <c r="M179" i="25"/>
  <c r="N27" i="16" s="1"/>
  <c r="B180" i="25"/>
  <c r="A28" i="16" s="1"/>
  <c r="L93" i="25"/>
  <c r="L62" i="19" s="1"/>
  <c r="K47" i="25"/>
  <c r="K29" i="18" s="1"/>
  <c r="J302" i="25"/>
  <c r="J245" i="19" s="1"/>
  <c r="K450" i="25"/>
  <c r="K181" i="19" s="1"/>
  <c r="H206" i="25"/>
  <c r="H212" i="19" s="1"/>
  <c r="J147" i="25"/>
  <c r="J88" i="19" s="1"/>
  <c r="H408" i="25"/>
  <c r="H373" i="19" s="1"/>
  <c r="B307" i="25"/>
  <c r="A250" i="19" s="1"/>
  <c r="L181" i="25"/>
  <c r="L29" i="16" s="1"/>
  <c r="M237" i="25"/>
  <c r="N228" i="19" s="1"/>
  <c r="K357" i="25"/>
  <c r="K138" i="19" s="1"/>
  <c r="H138" i="25"/>
  <c r="H207" i="19" s="1"/>
  <c r="K107" i="25"/>
  <c r="K326" i="19" s="1"/>
  <c r="I265" i="25"/>
  <c r="I105" i="19" s="1"/>
  <c r="J451" i="25"/>
  <c r="J182" i="19" s="1"/>
  <c r="L400" i="25"/>
  <c r="L365" i="19" s="1"/>
  <c r="I244" i="25"/>
  <c r="I95" i="19" s="1"/>
  <c r="I352" i="25"/>
  <c r="I39" i="19" s="1"/>
  <c r="B64" i="25"/>
  <c r="A14" i="19" s="1"/>
  <c r="M316" i="25"/>
  <c r="N30" i="19" s="1"/>
  <c r="J381" i="25"/>
  <c r="J401" i="25"/>
  <c r="J366" i="19" s="1"/>
  <c r="K252" i="25"/>
  <c r="M110" i="25"/>
  <c r="N329" i="19" s="1"/>
  <c r="B489" i="25"/>
  <c r="A29" i="15" s="1"/>
  <c r="J230" i="25"/>
  <c r="J29" i="19" s="1"/>
  <c r="K346" i="25"/>
  <c r="K355" i="19" s="1"/>
  <c r="M167" i="25"/>
  <c r="N344" i="19" s="1"/>
  <c r="I420" i="25"/>
  <c r="I168" i="19" s="1"/>
  <c r="M371" i="25"/>
  <c r="N21" i="7" s="1"/>
  <c r="L406" i="25"/>
  <c r="L371" i="19" s="1"/>
  <c r="H330" i="25"/>
  <c r="H9" i="7" s="1"/>
  <c r="J329" i="25"/>
  <c r="J198" i="19" s="1"/>
  <c r="B398" i="25"/>
  <c r="A363" i="19" s="1"/>
  <c r="J413" i="25"/>
  <c r="J378" i="19" s="1"/>
  <c r="B229" i="25"/>
  <c r="A28" i="19" s="1"/>
  <c r="L460" i="25"/>
  <c r="L191" i="19" s="1"/>
  <c r="J30" i="25"/>
  <c r="J309" i="19" s="1"/>
  <c r="M388" i="25"/>
  <c r="N159" i="19" s="1"/>
  <c r="I480" i="25"/>
  <c r="I45" i="19" s="1"/>
  <c r="H470" i="25"/>
  <c r="H302" i="19" s="1"/>
  <c r="B182" i="25"/>
  <c r="A30" i="16" s="1"/>
  <c r="M413" i="25"/>
  <c r="N378" i="19" s="1"/>
  <c r="B241" i="25"/>
  <c r="A232" i="19" s="1"/>
  <c r="K259" i="25"/>
  <c r="K99" i="19" s="1"/>
  <c r="H405" i="25"/>
  <c r="H370" i="19" s="1"/>
  <c r="I399" i="25"/>
  <c r="I364" i="19" s="1"/>
  <c r="H176" i="25"/>
  <c r="H24" i="16" s="1"/>
  <c r="B231" i="25"/>
  <c r="A91" i="19" s="1"/>
  <c r="I72" i="25"/>
  <c r="I295" i="19" s="1"/>
  <c r="K267" i="25"/>
  <c r="K107" i="19" s="1"/>
  <c r="M477" i="25"/>
  <c r="N42" i="19" s="1"/>
  <c r="H480" i="25"/>
  <c r="H45" i="19" s="1"/>
  <c r="M129" i="25"/>
  <c r="N77" i="19" s="1"/>
  <c r="K248" i="25"/>
  <c r="K235" i="19" s="1"/>
  <c r="K298" i="25"/>
  <c r="K121" i="19" s="1"/>
  <c r="H131" i="25"/>
  <c r="H79" i="19" s="1"/>
  <c r="M10" i="25"/>
  <c r="N17" i="18" s="1"/>
  <c r="M96" i="25"/>
  <c r="N65" i="19" s="1"/>
  <c r="B334" i="25"/>
  <c r="A253" i="19" s="1"/>
  <c r="J276" i="25"/>
  <c r="J13" i="15" s="1"/>
  <c r="K463" i="25"/>
  <c r="K60" i="16" s="1"/>
  <c r="M369" i="25"/>
  <c r="N146" i="19" s="1"/>
  <c r="I319" i="25"/>
  <c r="I33" i="19" s="1"/>
  <c r="L146" i="25"/>
  <c r="L87" i="19" s="1"/>
  <c r="B66" i="25"/>
  <c r="A289" i="19" s="1"/>
  <c r="L258" i="25"/>
  <c r="L244" i="19" s="1"/>
  <c r="I341" i="25"/>
  <c r="L446" i="25"/>
  <c r="L177" i="19" s="1"/>
  <c r="H371" i="25"/>
  <c r="H21" i="7" s="1"/>
  <c r="I208" i="25"/>
  <c r="I214" i="19" s="1"/>
  <c r="L246" i="25"/>
  <c r="L97" i="19" s="1"/>
  <c r="M151" i="25"/>
  <c r="N11" i="16" s="1"/>
  <c r="K75" i="25"/>
  <c r="K298" i="19" s="1"/>
  <c r="I426" i="25"/>
  <c r="I171" i="19" s="1"/>
  <c r="J165" i="25"/>
  <c r="J342" i="19" s="1"/>
  <c r="L21" i="25"/>
  <c r="H46" i="25"/>
  <c r="H28" i="18" s="1"/>
  <c r="K408" i="25"/>
  <c r="K373" i="19" s="1"/>
  <c r="I476" i="25"/>
  <c r="I268" i="19" s="1"/>
  <c r="B9" i="25"/>
  <c r="A16" i="18" s="1"/>
  <c r="K308" i="25"/>
  <c r="K251" i="19" s="1"/>
  <c r="K386" i="25"/>
  <c r="K157" i="19" s="1"/>
  <c r="K295" i="25"/>
  <c r="K118" i="19" s="1"/>
  <c r="B163" i="25"/>
  <c r="A340" i="19" s="1"/>
  <c r="B218" i="25"/>
  <c r="A224" i="19" s="1"/>
  <c r="J207" i="25"/>
  <c r="J213" i="19" s="1"/>
  <c r="M279" i="25"/>
  <c r="N16" i="15" s="1"/>
  <c r="L250" i="25"/>
  <c r="L237" i="19" s="1"/>
  <c r="K34" i="25"/>
  <c r="K313" i="19" s="1"/>
  <c r="K439" i="25"/>
  <c r="M152" i="25"/>
  <c r="N12" i="16" s="1"/>
  <c r="L285" i="25"/>
  <c r="L349" i="19" s="1"/>
  <c r="B414" i="25"/>
  <c r="A379" i="19" s="1"/>
  <c r="K111" i="25"/>
  <c r="K330" i="19" s="1"/>
  <c r="H452" i="25"/>
  <c r="H183" i="19" s="1"/>
  <c r="M57" i="25"/>
  <c r="N39" i="18" s="1"/>
  <c r="M356" i="25"/>
  <c r="N137" i="19" s="1"/>
  <c r="J63" i="25"/>
  <c r="J13" i="19" s="1"/>
  <c r="J45" i="25"/>
  <c r="J27" i="18" s="1"/>
  <c r="H51" i="25"/>
  <c r="H33" i="18" s="1"/>
  <c r="K209" i="25"/>
  <c r="K215" i="19" s="1"/>
  <c r="L409" i="25"/>
  <c r="L374" i="19" s="1"/>
  <c r="B362" i="25"/>
  <c r="A258" i="19" s="1"/>
  <c r="H209" i="25"/>
  <c r="H215" i="19" s="1"/>
  <c r="L251" i="25"/>
  <c r="L238" i="19" s="1"/>
  <c r="K232" i="25"/>
  <c r="K92" i="19" s="1"/>
  <c r="B361" i="25"/>
  <c r="A257" i="19" s="1"/>
  <c r="L35" i="25"/>
  <c r="L277" i="19" s="1"/>
  <c r="M226" i="25"/>
  <c r="N25" i="19" s="1"/>
  <c r="I220" i="25"/>
  <c r="I19" i="19" s="1"/>
  <c r="H160" i="25"/>
  <c r="H337" i="19" s="1"/>
  <c r="L86" i="25"/>
  <c r="L55" i="19" s="1"/>
  <c r="M315" i="25"/>
  <c r="N14" i="14" s="1"/>
  <c r="J100" i="25"/>
  <c r="J319" i="19" s="1"/>
  <c r="J354" i="25"/>
  <c r="J41" i="19" s="1"/>
  <c r="L129" i="25"/>
  <c r="L77" i="19" s="1"/>
  <c r="J135" i="25"/>
  <c r="J204" i="19" s="1"/>
  <c r="K94" i="25"/>
  <c r="K63" i="19" s="1"/>
  <c r="B156" i="25"/>
  <c r="A333" i="19" s="1"/>
  <c r="J141" i="25"/>
  <c r="J85" i="19" s="1"/>
  <c r="I67" i="25"/>
  <c r="I290" i="19" s="1"/>
  <c r="H37" i="25"/>
  <c r="H279" i="19" s="1"/>
  <c r="M84" i="25"/>
  <c r="N53" i="19" s="1"/>
  <c r="H108" i="25"/>
  <c r="H327" i="19" s="1"/>
  <c r="K445" i="25"/>
  <c r="K176" i="19" s="1"/>
  <c r="I66" i="25"/>
  <c r="I289" i="19" s="1"/>
  <c r="M376" i="25"/>
  <c r="N26" i="7" s="1"/>
  <c r="H26" i="25"/>
  <c r="H274" i="19" s="1"/>
  <c r="J334" i="25"/>
  <c r="J253" i="19" s="1"/>
  <c r="H128" i="25"/>
  <c r="H76" i="19" s="1"/>
  <c r="H410" i="25"/>
  <c r="H375" i="19" s="1"/>
  <c r="B126" i="25"/>
  <c r="A74" i="19" s="1"/>
  <c r="H121" i="25"/>
  <c r="H202" i="19" s="1"/>
  <c r="H123" i="25"/>
  <c r="H71" i="19" s="1"/>
  <c r="L481" i="25"/>
  <c r="L21" i="15" s="1"/>
  <c r="M44" i="25"/>
  <c r="N26" i="18" s="1"/>
  <c r="L47" i="25"/>
  <c r="L29" i="18" s="1"/>
  <c r="K158" i="25"/>
  <c r="K335" i="19" s="1"/>
  <c r="H383" i="25"/>
  <c r="H154" i="19" s="1"/>
  <c r="I224" i="25"/>
  <c r="I23" i="19" s="1"/>
  <c r="H321" i="25"/>
  <c r="H15" i="7" s="1"/>
  <c r="K414" i="25"/>
  <c r="K379" i="19" s="1"/>
  <c r="J216" i="25"/>
  <c r="J222" i="19" s="1"/>
  <c r="B409" i="25"/>
  <c r="A374" i="19" s="1"/>
  <c r="I314" i="25"/>
  <c r="I13" i="14" s="1"/>
  <c r="H430" i="25"/>
  <c r="H55" i="16" s="1"/>
  <c r="K292" i="25"/>
  <c r="K115" i="19" s="1"/>
  <c r="J331" i="25"/>
  <c r="J10" i="7" s="1"/>
  <c r="J433" i="25"/>
  <c r="J58" i="16" s="1"/>
  <c r="B392" i="25"/>
  <c r="A357" i="19" s="1"/>
  <c r="B408" i="25"/>
  <c r="A373" i="19" s="1"/>
  <c r="L278" i="25"/>
  <c r="L15" i="15" s="1"/>
  <c r="M170" i="25"/>
  <c r="N18" i="16" s="1"/>
  <c r="H269" i="25"/>
  <c r="H109" i="19" s="1"/>
  <c r="H60" i="25"/>
  <c r="H10" i="19" s="1"/>
  <c r="K247" i="25"/>
  <c r="K98" i="19" s="1"/>
  <c r="B195" i="25"/>
  <c r="A345" i="19" s="1"/>
  <c r="J437" i="25"/>
  <c r="J264" i="19" s="1"/>
  <c r="K325" i="25"/>
  <c r="K19" i="7" s="1"/>
  <c r="B396" i="25"/>
  <c r="A361" i="19" s="1"/>
  <c r="H82" i="25"/>
  <c r="H51" i="19" s="1"/>
  <c r="L85" i="25"/>
  <c r="L54" i="19" s="1"/>
  <c r="K50" i="25"/>
  <c r="K32" i="18" s="1"/>
  <c r="H33" i="25"/>
  <c r="H312" i="19" s="1"/>
  <c r="I143" i="25"/>
  <c r="I17" i="19" s="1"/>
  <c r="L315" i="25"/>
  <c r="L14" i="14" s="1"/>
  <c r="L303" i="25"/>
  <c r="L246" i="19" s="1"/>
  <c r="I40" i="25"/>
  <c r="I22" i="18" s="1"/>
  <c r="H369" i="25"/>
  <c r="H146" i="19" s="1"/>
  <c r="K81" i="25"/>
  <c r="K50" i="19" s="1"/>
  <c r="K410" i="25"/>
  <c r="K375" i="19" s="1"/>
  <c r="K224" i="25"/>
  <c r="K23" i="19" s="1"/>
  <c r="I178" i="25"/>
  <c r="I26" i="16" s="1"/>
  <c r="B62" i="25"/>
  <c r="A12" i="19" s="1"/>
  <c r="I440" i="25"/>
  <c r="I108" i="25"/>
  <c r="I327" i="19" s="1"/>
  <c r="M462" i="25"/>
  <c r="N193" i="19" s="1"/>
  <c r="L128" i="25"/>
  <c r="L76" i="19" s="1"/>
  <c r="J416" i="25"/>
  <c r="J164" i="19" s="1"/>
  <c r="J218" i="25"/>
  <c r="J224" i="19" s="1"/>
  <c r="L371" i="25"/>
  <c r="L21" i="7" s="1"/>
  <c r="M89" i="25"/>
  <c r="N58" i="19" s="1"/>
  <c r="M468" i="25"/>
  <c r="N285" i="19" s="1"/>
  <c r="H110" i="25"/>
  <c r="H329" i="19" s="1"/>
  <c r="K339" i="25"/>
  <c r="I422" i="25"/>
  <c r="I170" i="19" s="1"/>
  <c r="K296" i="25"/>
  <c r="K119" i="19" s="1"/>
  <c r="B353" i="25"/>
  <c r="A40" i="19" s="1"/>
  <c r="J58" i="25"/>
  <c r="J40" i="18" s="1"/>
  <c r="J270" i="25"/>
  <c r="J110" i="19" s="1"/>
  <c r="I353" i="25"/>
  <c r="I40" i="19" s="1"/>
  <c r="B47" i="25"/>
  <c r="A29" i="18" s="1"/>
  <c r="J404" i="25"/>
  <c r="J369" i="19" s="1"/>
  <c r="I77" i="25"/>
  <c r="I300" i="19" s="1"/>
  <c r="K221" i="25"/>
  <c r="K20" i="19" s="1"/>
  <c r="H204" i="25"/>
  <c r="H210" i="19" s="1"/>
  <c r="H361" i="25"/>
  <c r="H257" i="19" s="1"/>
  <c r="I442" i="25"/>
  <c r="J38" i="25"/>
  <c r="J20" i="18" s="1"/>
  <c r="I413" i="25"/>
  <c r="I378" i="19" s="1"/>
  <c r="M127" i="25"/>
  <c r="N75" i="19" s="1"/>
  <c r="M223" i="25"/>
  <c r="N22" i="19" s="1"/>
  <c r="I128" i="25"/>
  <c r="I76" i="19" s="1"/>
  <c r="H49" i="25"/>
  <c r="H31" i="18" s="1"/>
  <c r="L462" i="25"/>
  <c r="L193" i="19" s="1"/>
  <c r="B233" i="25"/>
  <c r="A93" i="19" s="1"/>
  <c r="M297" i="25"/>
  <c r="N120" i="19" s="1"/>
  <c r="K453" i="25"/>
  <c r="K184" i="19" s="1"/>
  <c r="J368" i="25"/>
  <c r="J145" i="19" s="1"/>
  <c r="K48" i="25"/>
  <c r="K30" i="18" s="1"/>
  <c r="H370" i="25"/>
  <c r="H147" i="19" s="1"/>
  <c r="B216" i="25"/>
  <c r="A222" i="19" s="1"/>
  <c r="I22" i="25"/>
  <c r="I18" i="17" s="1"/>
  <c r="K336" i="25"/>
  <c r="J457" i="25"/>
  <c r="J188" i="19" s="1"/>
  <c r="L184" i="25"/>
  <c r="L32" i="16" s="1"/>
  <c r="K175" i="25"/>
  <c r="K23" i="16" s="1"/>
  <c r="I90" i="25"/>
  <c r="I59" i="19" s="1"/>
  <c r="L465" i="25"/>
  <c r="L62" i="16" s="1"/>
  <c r="B198" i="25"/>
  <c r="A348" i="19" s="1"/>
  <c r="L48" i="25"/>
  <c r="L30" i="18" s="1"/>
  <c r="I376" i="25"/>
  <c r="I26" i="7" s="1"/>
  <c r="K212" i="25"/>
  <c r="K218" i="19" s="1"/>
  <c r="J299" i="25"/>
  <c r="J122" i="19" s="1"/>
  <c r="B360" i="25"/>
  <c r="A256" i="19" s="1"/>
  <c r="H62" i="25"/>
  <c r="H12" i="19" s="1"/>
  <c r="B97" i="25"/>
  <c r="A316" i="19" s="1"/>
  <c r="B403" i="25"/>
  <c r="A368" i="19" s="1"/>
  <c r="L443" i="25"/>
  <c r="K277" i="25"/>
  <c r="K14" i="15" s="1"/>
  <c r="K407" i="25"/>
  <c r="K372" i="19" s="1"/>
  <c r="M180" i="25"/>
  <c r="N28" i="16" s="1"/>
  <c r="J442" i="25"/>
  <c r="M380" i="25"/>
  <c r="I41" i="25"/>
  <c r="I23" i="18" s="1"/>
  <c r="J151" i="25"/>
  <c r="J11" i="16" s="1"/>
  <c r="H439" i="25"/>
  <c r="M185" i="25"/>
  <c r="N33" i="16" s="1"/>
  <c r="K416" i="25"/>
  <c r="K164" i="19" s="1"/>
  <c r="L259" i="25"/>
  <c r="L99" i="19" s="1"/>
  <c r="L265" i="25"/>
  <c r="L105" i="19" s="1"/>
  <c r="B25" i="25"/>
  <c r="A273" i="19" s="1"/>
  <c r="I165" i="25"/>
  <c r="I342" i="19" s="1"/>
  <c r="B488" i="25"/>
  <c r="A28" i="15" s="1"/>
  <c r="L157" i="25"/>
  <c r="L334" i="19" s="1"/>
  <c r="M476" i="25"/>
  <c r="N268" i="19" s="1"/>
  <c r="B434" i="25"/>
  <c r="A59" i="16" s="1"/>
  <c r="B33" i="25"/>
  <c r="A312" i="19" s="1"/>
  <c r="K93" i="25"/>
  <c r="K62" i="19" s="1"/>
  <c r="J277" i="25"/>
  <c r="J14" i="15" s="1"/>
  <c r="I234" i="25"/>
  <c r="I94" i="19" s="1"/>
  <c r="M121" i="25"/>
  <c r="N202" i="19" s="1"/>
  <c r="K365" i="25"/>
  <c r="K142" i="19" s="1"/>
  <c r="H145" i="25"/>
  <c r="H86" i="19" s="1"/>
  <c r="K197" i="25"/>
  <c r="K347" i="19" s="1"/>
  <c r="J166" i="25"/>
  <c r="J343" i="19" s="1"/>
  <c r="I365" i="25"/>
  <c r="I142" i="19" s="1"/>
  <c r="K461" i="25"/>
  <c r="K192" i="19" s="1"/>
  <c r="B341" i="25"/>
  <c r="A51" i="16" s="1"/>
  <c r="L171" i="25"/>
  <c r="L19" i="16" s="1"/>
  <c r="K24" i="25"/>
  <c r="K272" i="19" s="1"/>
  <c r="J380" i="25"/>
  <c r="B112" i="25"/>
  <c r="A29" i="7" s="1"/>
  <c r="J407" i="25"/>
  <c r="J372" i="19" s="1"/>
  <c r="H464" i="25"/>
  <c r="H61" i="16" s="1"/>
  <c r="J115" i="25"/>
  <c r="J66" i="19" s="1"/>
  <c r="M215" i="25"/>
  <c r="N221" i="19" s="1"/>
  <c r="K79" i="25"/>
  <c r="K48" i="19" s="1"/>
  <c r="I464" i="25"/>
  <c r="I61" i="16" s="1"/>
  <c r="I419" i="25"/>
  <c r="I167" i="19" s="1"/>
  <c r="L52" i="25"/>
  <c r="L34" i="18" s="1"/>
  <c r="B52" i="25"/>
  <c r="A34" i="18" s="1"/>
  <c r="K270" i="25"/>
  <c r="K110" i="19" s="1"/>
  <c r="H411" i="25"/>
  <c r="H376" i="19" s="1"/>
  <c r="M362" i="25"/>
  <c r="N258" i="19" s="1"/>
  <c r="M133" i="25"/>
  <c r="N81" i="19" s="1"/>
  <c r="M443" i="25"/>
  <c r="M434" i="25"/>
  <c r="N59" i="16" s="1"/>
  <c r="K46" i="25"/>
  <c r="K28" i="18" s="1"/>
  <c r="H473" i="25"/>
  <c r="H305" i="19" s="1"/>
  <c r="H456" i="25"/>
  <c r="H187" i="19" s="1"/>
  <c r="M327" i="25"/>
  <c r="N196" i="19" s="1"/>
  <c r="L174" i="25"/>
  <c r="L22" i="16" s="1"/>
  <c r="K284" i="25"/>
  <c r="K282" i="19" s="1"/>
  <c r="I444" i="25"/>
  <c r="I175" i="19" s="1"/>
  <c r="J61" i="25"/>
  <c r="J11" i="19" s="1"/>
  <c r="M475" i="25"/>
  <c r="N267" i="19" s="1"/>
  <c r="H216" i="25"/>
  <c r="H222" i="19" s="1"/>
  <c r="M319" i="25"/>
  <c r="N33" i="19" s="1"/>
  <c r="L193" i="25"/>
  <c r="L41" i="16" s="1"/>
  <c r="K456" i="25"/>
  <c r="K187" i="19" s="1"/>
  <c r="K398" i="25"/>
  <c r="K363" i="19" s="1"/>
  <c r="H350" i="25"/>
  <c r="H135" i="19" s="1"/>
  <c r="M235" i="25"/>
  <c r="N226" i="19" s="1"/>
  <c r="H9" i="25"/>
  <c r="H16" i="18" s="1"/>
  <c r="L124" i="25"/>
  <c r="L72" i="19" s="1"/>
  <c r="L442" i="25"/>
  <c r="M58" i="25"/>
  <c r="N40" i="18" s="1"/>
  <c r="J94" i="25"/>
  <c r="J63" i="19" s="1"/>
  <c r="M479" i="25"/>
  <c r="N44" i="19" s="1"/>
  <c r="H349" i="25"/>
  <c r="H134" i="19" s="1"/>
  <c r="M465" i="25"/>
  <c r="N62" i="16" s="1"/>
  <c r="M264" i="25"/>
  <c r="N104" i="19" s="1"/>
  <c r="I351" i="25"/>
  <c r="I38" i="19" s="1"/>
  <c r="I126" i="25"/>
  <c r="I74" i="19" s="1"/>
  <c r="L111" i="25"/>
  <c r="L330" i="19" s="1"/>
  <c r="J366" i="25"/>
  <c r="J143" i="19" s="1"/>
  <c r="B173" i="25"/>
  <c r="A21" i="16" s="1"/>
  <c r="I94" i="25"/>
  <c r="I63" i="19" s="1"/>
  <c r="L428" i="25"/>
  <c r="L173" i="19" s="1"/>
  <c r="K76" i="25"/>
  <c r="K299" i="19" s="1"/>
  <c r="M211" i="25"/>
  <c r="N217" i="19" s="1"/>
  <c r="B277" i="25"/>
  <c r="A14" i="15" s="1"/>
  <c r="H120" i="25"/>
  <c r="H201" i="19" s="1"/>
  <c r="H385" i="25"/>
  <c r="H156" i="19" s="1"/>
  <c r="K67" i="25"/>
  <c r="K290" i="19" s="1"/>
  <c r="L364" i="25"/>
  <c r="L141" i="19" s="1"/>
  <c r="B154" i="25"/>
  <c r="A14" i="16" s="1"/>
  <c r="H281" i="25"/>
  <c r="H18" i="15" s="1"/>
  <c r="H6" i="25"/>
  <c r="H13" i="18" s="1"/>
  <c r="H158" i="25"/>
  <c r="H335" i="19" s="1"/>
  <c r="H166" i="25"/>
  <c r="H343" i="19" s="1"/>
  <c r="H19" i="25"/>
  <c r="H16" i="17" s="1"/>
  <c r="H428" i="25"/>
  <c r="H173" i="19" s="1"/>
  <c r="K131" i="25"/>
  <c r="K79" i="19" s="1"/>
  <c r="K354" i="25"/>
  <c r="K41" i="19" s="1"/>
  <c r="M140" i="25"/>
  <c r="N84" i="19" s="1"/>
  <c r="J50" i="25"/>
  <c r="J32" i="18" s="1"/>
  <c r="J187" i="25"/>
  <c r="J35" i="16" s="1"/>
  <c r="L222" i="25"/>
  <c r="L21" i="19" s="1"/>
  <c r="B151" i="25"/>
  <c r="A11" i="16" s="1"/>
  <c r="L200" i="25"/>
  <c r="L44" i="16" s="1"/>
  <c r="J476" i="25"/>
  <c r="J268" i="19" s="1"/>
  <c r="J489" i="25"/>
  <c r="J29" i="15" s="1"/>
  <c r="K226" i="25"/>
  <c r="K25" i="19" s="1"/>
  <c r="J281" i="25"/>
  <c r="J18" i="15" s="1"/>
  <c r="K97" i="25"/>
  <c r="K316" i="19" s="1"/>
  <c r="I84" i="25"/>
  <c r="I53" i="19" s="1"/>
  <c r="B295" i="25"/>
  <c r="A118" i="19" s="1"/>
  <c r="L218" i="25"/>
  <c r="L224" i="19" s="1"/>
  <c r="L79" i="25"/>
  <c r="L48" i="19" s="1"/>
  <c r="B343" i="25"/>
  <c r="A53" i="16" s="1"/>
  <c r="L96" i="25"/>
  <c r="L65" i="19" s="1"/>
  <c r="J116" i="25"/>
  <c r="J67" i="19" s="1"/>
  <c r="L104" i="25"/>
  <c r="L323" i="19" s="1"/>
  <c r="J460" i="25"/>
  <c r="J191" i="19" s="1"/>
  <c r="M351" i="25"/>
  <c r="N38" i="19" s="1"/>
  <c r="K399" i="25"/>
  <c r="K364" i="19" s="1"/>
  <c r="J311" i="25"/>
  <c r="J10" i="14" s="1"/>
  <c r="J435" i="25"/>
  <c r="J262" i="19" s="1"/>
  <c r="J180" i="25"/>
  <c r="J28" i="16" s="1"/>
  <c r="I148" i="25"/>
  <c r="I89" i="19" s="1"/>
  <c r="B92" i="25"/>
  <c r="A61" i="19" s="1"/>
  <c r="I54" i="25"/>
  <c r="I36" i="18" s="1"/>
  <c r="L152" i="25"/>
  <c r="L12" i="16" s="1"/>
  <c r="I297" i="25"/>
  <c r="I120" i="19" s="1"/>
  <c r="J192" i="25"/>
  <c r="J40" i="16" s="1"/>
  <c r="J56" i="25"/>
  <c r="J38" i="18" s="1"/>
  <c r="L434" i="25"/>
  <c r="L59" i="16" s="1"/>
  <c r="L476" i="25"/>
  <c r="L268" i="19" s="1"/>
  <c r="I490" i="25"/>
  <c r="I30" i="15" s="1"/>
  <c r="H276" i="25"/>
  <c r="H13" i="15" s="1"/>
  <c r="B342" i="25"/>
  <c r="A52" i="16" s="1"/>
  <c r="L24" i="25"/>
  <c r="L272" i="19" s="1"/>
  <c r="L186" i="25"/>
  <c r="L34" i="16" s="1"/>
  <c r="K10" i="25"/>
  <c r="K17" i="18" s="1"/>
  <c r="J409" i="25"/>
  <c r="J374" i="19" s="1"/>
  <c r="L39" i="25"/>
  <c r="L21" i="18" s="1"/>
  <c r="M408" i="25"/>
  <c r="N373" i="19" s="1"/>
  <c r="B383" i="25"/>
  <c r="A154" i="19" s="1"/>
  <c r="J29" i="25"/>
  <c r="J308" i="19" s="1"/>
  <c r="J206" i="25"/>
  <c r="J212" i="19" s="1"/>
  <c r="K276" i="25"/>
  <c r="K13" i="15" s="1"/>
  <c r="K54" i="25"/>
  <c r="K36" i="18" s="1"/>
  <c r="B410" i="25"/>
  <c r="A375" i="19" s="1"/>
  <c r="M201" i="25"/>
  <c r="N45" i="16" s="1"/>
  <c r="B54" i="25"/>
  <c r="A36" i="18" s="1"/>
  <c r="B68" i="25"/>
  <c r="A291" i="19" s="1"/>
  <c r="M118" i="25"/>
  <c r="N69" i="19" s="1"/>
  <c r="L102" i="25"/>
  <c r="L321" i="19" s="1"/>
  <c r="H8" i="25"/>
  <c r="H15" i="18" s="1"/>
  <c r="B325" i="25"/>
  <c r="A19" i="7" s="1"/>
  <c r="K479" i="25"/>
  <c r="K44" i="19" s="1"/>
  <c r="L95" i="25"/>
  <c r="L64" i="19" s="1"/>
  <c r="H353" i="25"/>
  <c r="H40" i="19" s="1"/>
  <c r="B159" i="25"/>
  <c r="A336" i="19" s="1"/>
  <c r="B144" i="25"/>
  <c r="A18" i="19" s="1"/>
  <c r="K211" i="25"/>
  <c r="K217" i="19" s="1"/>
  <c r="K246" i="25"/>
  <c r="K97" i="19" s="1"/>
  <c r="K150" i="25"/>
  <c r="K10" i="16" s="1"/>
  <c r="I418" i="25"/>
  <c r="I166" i="19" s="1"/>
  <c r="M355" i="25"/>
  <c r="N136" i="19" s="1"/>
  <c r="L164" i="25"/>
  <c r="L341" i="19" s="1"/>
  <c r="B412" i="25"/>
  <c r="A377" i="19" s="1"/>
  <c r="L252" i="25"/>
  <c r="B266" i="25"/>
  <c r="A106" i="19" s="1"/>
  <c r="J26" i="25"/>
  <c r="J274" i="19" s="1"/>
  <c r="B440" i="25"/>
  <c r="I113" i="25"/>
  <c r="H179" i="25"/>
  <c r="H27" i="16" s="1"/>
  <c r="K22" i="25"/>
  <c r="K18" i="17" s="1"/>
  <c r="B131" i="25"/>
  <c r="A79" i="19" s="1"/>
  <c r="I212" i="25"/>
  <c r="I218" i="19" s="1"/>
  <c r="J178" i="25"/>
  <c r="J26" i="16" s="1"/>
  <c r="J472" i="25"/>
  <c r="J304" i="19" s="1"/>
  <c r="M296" i="25"/>
  <c r="N119" i="19" s="1"/>
  <c r="B286" i="25"/>
  <c r="A350" i="19" s="1"/>
  <c r="H103" i="25"/>
  <c r="H322" i="19" s="1"/>
  <c r="B372" i="25"/>
  <c r="A22" i="7" s="1"/>
  <c r="I350" i="25"/>
  <c r="I135" i="19" s="1"/>
  <c r="M277" i="25"/>
  <c r="N14" i="15" s="1"/>
  <c r="B142" i="25"/>
  <c r="A16" i="19" s="1"/>
  <c r="I287" i="25"/>
  <c r="I351" i="19" s="1"/>
  <c r="I65" i="25"/>
  <c r="I15" i="19" s="1"/>
  <c r="K134" i="25"/>
  <c r="K82" i="19" s="1"/>
  <c r="I252" i="25"/>
  <c r="K262" i="25"/>
  <c r="K102" i="19" s="1"/>
  <c r="I333" i="25"/>
  <c r="I252" i="19" s="1"/>
  <c r="M421" i="25"/>
  <c r="N169" i="19" s="1"/>
  <c r="M379" i="25"/>
  <c r="L58" i="25"/>
  <c r="L40" i="18" s="1"/>
  <c r="H106" i="25"/>
  <c r="H325" i="19" s="1"/>
  <c r="M136" i="25"/>
  <c r="N205" i="19" s="1"/>
  <c r="B390" i="25"/>
  <c r="A161" i="19" s="1"/>
  <c r="K287" i="25"/>
  <c r="K351" i="19" s="1"/>
  <c r="L471" i="25"/>
  <c r="L303" i="19" s="1"/>
  <c r="K264" i="25"/>
  <c r="K104" i="19" s="1"/>
  <c r="L139" i="25"/>
  <c r="L83" i="19" s="1"/>
  <c r="H203" i="25"/>
  <c r="H209" i="19" s="1"/>
  <c r="L267" i="25"/>
  <c r="L107" i="19" s="1"/>
  <c r="I9" i="25"/>
  <c r="I16" i="18" s="1"/>
  <c r="K485" i="25"/>
  <c r="K25" i="15" s="1"/>
  <c r="M276" i="25"/>
  <c r="N13" i="15" s="1"/>
  <c r="M455" i="25"/>
  <c r="N186" i="19" s="1"/>
  <c r="L324" i="25"/>
  <c r="L18" i="7" s="1"/>
  <c r="K444" i="25"/>
  <c r="K175" i="19" s="1"/>
  <c r="L381" i="25"/>
  <c r="I293" i="25"/>
  <c r="I116" i="19" s="1"/>
  <c r="H47" i="25"/>
  <c r="H29" i="18" s="1"/>
  <c r="B123" i="25"/>
  <c r="A71" i="19" s="1"/>
  <c r="J449" i="25"/>
  <c r="J180" i="19" s="1"/>
  <c r="I478" i="25"/>
  <c r="I43" i="19" s="1"/>
  <c r="J431" i="25"/>
  <c r="J56" i="16" s="1"/>
  <c r="H124" i="25"/>
  <c r="H72" i="19" s="1"/>
  <c r="I115" i="25"/>
  <c r="I66" i="19" s="1"/>
  <c r="I149" i="25"/>
  <c r="I90" i="19" s="1"/>
  <c r="M101" i="25"/>
  <c r="N320" i="19" s="1"/>
  <c r="M123" i="25"/>
  <c r="N71" i="19" s="1"/>
  <c r="B292" i="25"/>
  <c r="A115" i="19" s="1"/>
  <c r="K393" i="25"/>
  <c r="K358" i="19" s="1"/>
  <c r="L16" i="25"/>
  <c r="L13" i="17" s="1"/>
  <c r="L123" i="25"/>
  <c r="L71" i="19" s="1"/>
  <c r="B391" i="25"/>
  <c r="A162" i="19" s="1"/>
  <c r="H265" i="25"/>
  <c r="H105" i="19" s="1"/>
  <c r="I474" i="25"/>
  <c r="I266" i="19" s="1"/>
  <c r="H338" i="25"/>
  <c r="M234" i="25"/>
  <c r="N94" i="19" s="1"/>
  <c r="M97" i="25"/>
  <c r="N316" i="19" s="1"/>
  <c r="I336" i="25"/>
  <c r="B302" i="25"/>
  <c r="A245" i="19" s="1"/>
  <c r="J10" i="25"/>
  <c r="J17" i="18" s="1"/>
  <c r="K217" i="25"/>
  <c r="K223" i="19" s="1"/>
  <c r="I192" i="25"/>
  <c r="I40" i="16" s="1"/>
  <c r="K199" i="25"/>
  <c r="K43" i="16" s="1"/>
  <c r="J269" i="25"/>
  <c r="J109" i="19" s="1"/>
  <c r="L156" i="25"/>
  <c r="L333" i="19" s="1"/>
  <c r="M80" i="25"/>
  <c r="N49" i="19" s="1"/>
  <c r="L468" i="25"/>
  <c r="L285" i="19" s="1"/>
  <c r="M4" i="25"/>
  <c r="N11" i="18" s="1"/>
  <c r="J209" i="25"/>
  <c r="J215" i="19" s="1"/>
  <c r="K432" i="25"/>
  <c r="K57" i="16" s="1"/>
  <c r="K480" i="25"/>
  <c r="K45" i="19" s="1"/>
  <c r="I203" i="25"/>
  <c r="I209" i="19" s="1"/>
  <c r="I417" i="25"/>
  <c r="I165" i="19" s="1"/>
  <c r="H427" i="25"/>
  <c r="H172" i="19" s="1"/>
  <c r="M457" i="25"/>
  <c r="N188" i="19" s="1"/>
  <c r="J327" i="25"/>
  <c r="J196" i="19" s="1"/>
  <c r="K130" i="25"/>
  <c r="K78" i="19" s="1"/>
  <c r="J95" i="25"/>
  <c r="J64" i="19" s="1"/>
  <c r="L457" i="25"/>
  <c r="L188" i="19" s="1"/>
  <c r="I6" i="25"/>
  <c r="I13" i="18" s="1"/>
  <c r="H12" i="25"/>
  <c r="H19" i="18" s="1"/>
  <c r="M282" i="25"/>
  <c r="N280" i="19" s="1"/>
  <c r="H268" i="25"/>
  <c r="H108" i="19" s="1"/>
  <c r="L311" i="25"/>
  <c r="L10" i="14" s="1"/>
  <c r="J59" i="25"/>
  <c r="J41" i="18" s="1"/>
  <c r="M311" i="25"/>
  <c r="N10" i="14" s="1"/>
  <c r="K144" i="25"/>
  <c r="K18" i="19" s="1"/>
  <c r="B420" i="25"/>
  <c r="A168" i="19" s="1"/>
  <c r="J246" i="25"/>
  <c r="J97" i="19" s="1"/>
  <c r="I4" i="25"/>
  <c r="I11" i="18" s="1"/>
  <c r="H449" i="25"/>
  <c r="H180" i="19" s="1"/>
  <c r="L162" i="25"/>
  <c r="L339" i="19" s="1"/>
  <c r="M325" i="25"/>
  <c r="N19" i="7" s="1"/>
  <c r="L236" i="25"/>
  <c r="L227" i="19" s="1"/>
  <c r="L277" i="25"/>
  <c r="L14" i="15" s="1"/>
  <c r="H264" i="25"/>
  <c r="H104" i="19" s="1"/>
  <c r="M158" i="25"/>
  <c r="N335" i="19" s="1"/>
  <c r="B337" i="25"/>
  <c r="A47" i="16" s="1"/>
  <c r="I466" i="25"/>
  <c r="I283" i="19" s="1"/>
  <c r="B346" i="25"/>
  <c r="A355" i="19" s="1"/>
  <c r="I366" i="25"/>
  <c r="I143" i="19" s="1"/>
  <c r="M187" i="25"/>
  <c r="N35" i="16" s="1"/>
  <c r="L455" i="25"/>
  <c r="L186" i="19" s="1"/>
  <c r="H320" i="25"/>
  <c r="H34" i="19" s="1"/>
  <c r="M104" i="25"/>
  <c r="N323" i="19" s="1"/>
  <c r="H309" i="25"/>
  <c r="H125" i="19" s="1"/>
  <c r="H418" i="25"/>
  <c r="H166" i="19" s="1"/>
  <c r="H118" i="25"/>
  <c r="H69" i="19" s="1"/>
  <c r="M22" i="25"/>
  <c r="N18" i="17" s="1"/>
  <c r="L203" i="25"/>
  <c r="L209" i="19" s="1"/>
  <c r="I264" i="25"/>
  <c r="I104" i="19" s="1"/>
  <c r="L461" i="25"/>
  <c r="L192" i="19" s="1"/>
  <c r="I171" i="25"/>
  <c r="I19" i="16" s="1"/>
  <c r="L120" i="25"/>
  <c r="L201" i="19" s="1"/>
  <c r="B5" i="25"/>
  <c r="A12" i="18" s="1"/>
  <c r="B320" i="25"/>
  <c r="A34" i="19" s="1"/>
  <c r="J239" i="25"/>
  <c r="J230" i="19" s="1"/>
  <c r="K216" i="25"/>
  <c r="K222" i="19" s="1"/>
  <c r="B59" i="25"/>
  <c r="A41" i="18" s="1"/>
  <c r="J483" i="25"/>
  <c r="J23" i="15" s="1"/>
  <c r="H65" i="25"/>
  <c r="H15" i="19" s="1"/>
  <c r="B473" i="25"/>
  <c r="A305" i="19" s="1"/>
  <c r="J244" i="25"/>
  <c r="J95" i="19" s="1"/>
  <c r="H58" i="25"/>
  <c r="H40" i="18" s="1"/>
  <c r="H89" i="25"/>
  <c r="H58" i="19" s="1"/>
  <c r="B379" i="25"/>
  <c r="A150" i="19" s="1"/>
  <c r="L206" i="25"/>
  <c r="L212" i="19" s="1"/>
  <c r="I482" i="25"/>
  <c r="I22" i="15" s="1"/>
  <c r="L5" i="25"/>
  <c r="L12" i="18" s="1"/>
  <c r="I91" i="25"/>
  <c r="I60" i="19" s="1"/>
  <c r="B432" i="25"/>
  <c r="A57" i="16" s="1"/>
  <c r="M347" i="25"/>
  <c r="N356" i="19" s="1"/>
  <c r="M440" i="25"/>
  <c r="K469" i="25"/>
  <c r="K286" i="19" s="1"/>
  <c r="B129" i="25"/>
  <c r="A77" i="19" s="1"/>
  <c r="M372" i="25"/>
  <c r="N22" i="7" s="1"/>
  <c r="B168" i="25"/>
  <c r="A16" i="16" s="1"/>
  <c r="I310" i="25"/>
  <c r="I126" i="19" s="1"/>
  <c r="H397" i="25"/>
  <c r="H362" i="19" s="1"/>
  <c r="L489" i="25"/>
  <c r="L29" i="15" s="1"/>
  <c r="M205" i="25"/>
  <c r="N211" i="19" s="1"/>
  <c r="K440" i="25"/>
  <c r="J325" i="25"/>
  <c r="J19" i="7" s="1"/>
  <c r="I460" i="25"/>
  <c r="I191" i="19" s="1"/>
  <c r="L71" i="25"/>
  <c r="L294" i="19" s="1"/>
  <c r="L224" i="25"/>
  <c r="L23" i="19" s="1"/>
  <c r="K303" i="25"/>
  <c r="K246" i="19" s="1"/>
  <c r="I170" i="25"/>
  <c r="I18" i="16" s="1"/>
  <c r="M320" i="25"/>
  <c r="N34" i="19" s="1"/>
  <c r="L221" i="25"/>
  <c r="L20" i="19" s="1"/>
  <c r="B290" i="25"/>
  <c r="A113" i="19" s="1"/>
  <c r="H275" i="25"/>
  <c r="H12" i="15" s="1"/>
  <c r="B121" i="25"/>
  <c r="A202" i="19" s="1"/>
  <c r="M78" i="25"/>
  <c r="N301" i="19" s="1"/>
  <c r="K331" i="25"/>
  <c r="K10" i="7" s="1"/>
  <c r="H388" i="25"/>
  <c r="H159" i="19" s="1"/>
  <c r="B394" i="25"/>
  <c r="A359" i="19" s="1"/>
  <c r="J74" i="25"/>
  <c r="J297" i="19" s="1"/>
  <c r="M212" i="25"/>
  <c r="N218" i="19" s="1"/>
  <c r="B153" i="25"/>
  <c r="A13" i="16" s="1"/>
  <c r="J347" i="25"/>
  <c r="J356" i="19" s="1"/>
  <c r="I191" i="25"/>
  <c r="I39" i="16" s="1"/>
  <c r="M367" i="25"/>
  <c r="N144" i="19" s="1"/>
  <c r="H155" i="25"/>
  <c r="H15" i="16" s="1"/>
  <c r="K413" i="25"/>
  <c r="K378" i="19" s="1"/>
  <c r="B250" i="25"/>
  <c r="A237" i="19" s="1"/>
  <c r="J320" i="25"/>
  <c r="J34" i="19" s="1"/>
  <c r="M85" i="25"/>
  <c r="N54" i="19" s="1"/>
  <c r="H161" i="25"/>
  <c r="H338" i="19" s="1"/>
  <c r="K356" i="25"/>
  <c r="K137" i="19" s="1"/>
  <c r="I277" i="25"/>
  <c r="I14" i="15" s="1"/>
  <c r="H39" i="25"/>
  <c r="H21" i="18" s="1"/>
  <c r="K369" i="25"/>
  <c r="K146" i="19" s="1"/>
  <c r="H197" i="25"/>
  <c r="H347" i="19" s="1"/>
  <c r="M83" i="25"/>
  <c r="N52" i="19" s="1"/>
  <c r="I432" i="25"/>
  <c r="I57" i="16" s="1"/>
  <c r="B486" i="25"/>
  <c r="A26" i="15" s="1"/>
  <c r="K198" i="25"/>
  <c r="K348" i="19" s="1"/>
  <c r="K275" i="25"/>
  <c r="K12" i="15" s="1"/>
  <c r="I359" i="25"/>
  <c r="I255" i="19" s="1"/>
  <c r="L330" i="25"/>
  <c r="L9" i="7" s="1"/>
  <c r="J96" i="25"/>
  <c r="J65" i="19" s="1"/>
  <c r="M390" i="25"/>
  <c r="N161" i="19" s="1"/>
  <c r="L242" i="25"/>
  <c r="L233" i="19" s="1"/>
  <c r="J188" i="25"/>
  <c r="J36" i="16" s="1"/>
  <c r="L190" i="25"/>
  <c r="L38" i="16" s="1"/>
  <c r="K383" i="25"/>
  <c r="K154" i="19" s="1"/>
  <c r="I29" i="25"/>
  <c r="I308" i="19" s="1"/>
  <c r="L279" i="25"/>
  <c r="L16" i="15" s="1"/>
  <c r="H167" i="25"/>
  <c r="H344" i="19" s="1"/>
  <c r="H328" i="25"/>
  <c r="H197" i="19" s="1"/>
  <c r="I59" i="25"/>
  <c r="I41" i="18" s="1"/>
  <c r="H109" i="25"/>
  <c r="H328" i="19" s="1"/>
  <c r="M448" i="25"/>
  <c r="N179" i="19" s="1"/>
  <c r="I34" i="25"/>
  <c r="I313" i="19" s="1"/>
  <c r="K195" i="25"/>
  <c r="K345" i="19" s="1"/>
  <c r="K376" i="25"/>
  <c r="K26" i="7" s="1"/>
  <c r="J149" i="25"/>
  <c r="J90" i="19" s="1"/>
  <c r="M373" i="25"/>
  <c r="N23" i="7" s="1"/>
  <c r="M142" i="25"/>
  <c r="N16" i="19" s="1"/>
  <c r="M415" i="25"/>
  <c r="N163" i="19" s="1"/>
  <c r="J361" i="25"/>
  <c r="J257" i="19" s="1"/>
  <c r="I370" i="25"/>
  <c r="I147" i="19" s="1"/>
  <c r="J35" i="25"/>
  <c r="J277" i="19" s="1"/>
  <c r="B452" i="25"/>
  <c r="A183" i="19" s="1"/>
  <c r="M144" i="25"/>
  <c r="N18" i="19" s="1"/>
  <c r="K427" i="25"/>
  <c r="K172" i="19" s="1"/>
  <c r="I46" i="25"/>
  <c r="I28" i="18" s="1"/>
  <c r="J17" i="25"/>
  <c r="J14" i="17" s="1"/>
  <c r="I411" i="25"/>
  <c r="I376" i="19" s="1"/>
  <c r="L195" i="25"/>
  <c r="L345" i="19" s="1"/>
  <c r="J164" i="25"/>
  <c r="J341" i="19" s="1"/>
  <c r="M51" i="25"/>
  <c r="N33" i="18" s="1"/>
  <c r="B382" i="25"/>
  <c r="A153" i="19" s="1"/>
  <c r="K159" i="25"/>
  <c r="K336" i="19" s="1"/>
  <c r="K201" i="25"/>
  <c r="K45" i="16" s="1"/>
  <c r="I83" i="25"/>
  <c r="I52" i="19" s="1"/>
  <c r="M19" i="25"/>
  <c r="N16" i="17" s="1"/>
  <c r="B179" i="25"/>
  <c r="A27" i="16" s="1"/>
  <c r="M9" i="25"/>
  <c r="N16" i="18" s="1"/>
  <c r="B300" i="25"/>
  <c r="A123" i="19" s="1"/>
  <c r="K283" i="25"/>
  <c r="K281" i="19" s="1"/>
  <c r="K129" i="25"/>
  <c r="K77" i="19" s="1"/>
  <c r="I383" i="25"/>
  <c r="I154" i="19" s="1"/>
  <c r="J430" i="25"/>
  <c r="J55" i="16" s="1"/>
  <c r="H469" i="25"/>
  <c r="H286" i="19" s="1"/>
  <c r="H42" i="25"/>
  <c r="H24" i="18" s="1"/>
  <c r="K451" i="25"/>
  <c r="K182" i="19" s="1"/>
  <c r="I304" i="25"/>
  <c r="I247" i="19" s="1"/>
  <c r="J68" i="25"/>
  <c r="J291" i="19" s="1"/>
  <c r="L12" i="25"/>
  <c r="L19" i="18" s="1"/>
  <c r="I219" i="25"/>
  <c r="I225" i="19" s="1"/>
  <c r="M14" i="25"/>
  <c r="N11" i="17" s="1"/>
  <c r="K484" i="25"/>
  <c r="K24" i="15" s="1"/>
  <c r="M207" i="25"/>
  <c r="N213" i="19" s="1"/>
  <c r="H242" i="25"/>
  <c r="H233" i="19" s="1"/>
  <c r="I58" i="25"/>
  <c r="I40" i="18" s="1"/>
  <c r="B99" i="25"/>
  <c r="A318" i="19" s="1"/>
  <c r="K307" i="25"/>
  <c r="K250" i="19" s="1"/>
  <c r="H448" i="25"/>
  <c r="H179" i="19" s="1"/>
  <c r="K139" i="25"/>
  <c r="K83" i="19" s="1"/>
  <c r="I456" i="25"/>
  <c r="I187" i="19" s="1"/>
  <c r="J469" i="25"/>
  <c r="J286" i="19" s="1"/>
  <c r="K177" i="25"/>
  <c r="K25" i="16" s="1"/>
  <c r="M386" i="25"/>
  <c r="N157" i="19" s="1"/>
  <c r="I267" i="25"/>
  <c r="I107" i="19" s="1"/>
  <c r="M21" i="25"/>
  <c r="B255" i="25"/>
  <c r="A241" i="19" s="1"/>
  <c r="B39" i="25"/>
  <c r="A21" i="18" s="1"/>
  <c r="H273" i="25"/>
  <c r="H10" i="15" s="1"/>
  <c r="I71" i="25"/>
  <c r="I294" i="19" s="1"/>
  <c r="I96" i="25"/>
  <c r="I65" i="19" s="1"/>
  <c r="L419" i="25"/>
  <c r="L167" i="19" s="1"/>
  <c r="L404" i="25"/>
  <c r="L369" i="19" s="1"/>
  <c r="I391" i="25"/>
  <c r="I162" i="19" s="1"/>
  <c r="H20" i="25"/>
  <c r="H17" i="17" s="1"/>
  <c r="H407" i="25"/>
  <c r="H372" i="19" s="1"/>
  <c r="L122" i="25"/>
  <c r="L203" i="19" s="1"/>
  <c r="H481" i="25"/>
  <c r="H21" i="15" s="1"/>
  <c r="M154" i="25"/>
  <c r="N14" i="16" s="1"/>
  <c r="H195" i="25"/>
  <c r="H345" i="19" s="1"/>
  <c r="J228" i="25"/>
  <c r="J27" i="19" s="1"/>
  <c r="K392" i="25"/>
  <c r="K357" i="19" s="1"/>
  <c r="M294" i="25"/>
  <c r="N117" i="19" s="1"/>
  <c r="I236" i="25"/>
  <c r="I227" i="19" s="1"/>
  <c r="K238" i="25"/>
  <c r="K229" i="19" s="1"/>
  <c r="H137" i="25"/>
  <c r="H206" i="19" s="1"/>
  <c r="I481" i="25"/>
  <c r="I21" i="15" s="1"/>
  <c r="L151" i="25"/>
  <c r="L11" i="16" s="1"/>
  <c r="L454" i="25"/>
  <c r="L185" i="19" s="1"/>
  <c r="J199" i="25"/>
  <c r="J43" i="16" s="1"/>
  <c r="B430" i="25"/>
  <c r="A55" i="16" s="1"/>
  <c r="M489" i="25"/>
  <c r="N29" i="15" s="1"/>
  <c r="M115" i="25"/>
  <c r="N66" i="19" s="1"/>
  <c r="K117" i="25"/>
  <c r="K68" i="19" s="1"/>
  <c r="L153" i="25"/>
  <c r="L13" i="16" s="1"/>
  <c r="J392" i="25"/>
  <c r="J357" i="19" s="1"/>
  <c r="L395" i="25"/>
  <c r="L360" i="19" s="1"/>
  <c r="H355" i="25"/>
  <c r="H136" i="19" s="1"/>
  <c r="M451" i="25"/>
  <c r="N182" i="19" s="1"/>
  <c r="H451" i="25"/>
  <c r="H182" i="19" s="1"/>
  <c r="K349" i="25"/>
  <c r="K134" i="19" s="1"/>
  <c r="K305" i="25"/>
  <c r="K248" i="19" s="1"/>
  <c r="B318" i="25"/>
  <c r="A32" i="19" s="1"/>
  <c r="K362" i="25"/>
  <c r="K258" i="19" s="1"/>
  <c r="I415" i="25"/>
  <c r="I163" i="19" s="1"/>
  <c r="I380" i="25"/>
  <c r="I130" i="25"/>
  <c r="I78" i="19" s="1"/>
  <c r="L34" i="25"/>
  <c r="L313" i="19" s="1"/>
  <c r="H22" i="25"/>
  <c r="H18" i="17" s="1"/>
  <c r="H315" i="25"/>
  <c r="H14" i="14" s="1"/>
  <c r="H393" i="25"/>
  <c r="H358" i="19" s="1"/>
  <c r="M239" i="25"/>
  <c r="N230" i="19" s="1"/>
  <c r="K152" i="25"/>
  <c r="K12" i="16" s="1"/>
  <c r="K396" i="25"/>
  <c r="K361" i="19" s="1"/>
  <c r="M61" i="25"/>
  <c r="N11" i="19" s="1"/>
  <c r="M288" i="25"/>
  <c r="N352" i="19" s="1"/>
  <c r="I135" i="25"/>
  <c r="I204" i="19" s="1"/>
  <c r="K204" i="25"/>
  <c r="K210" i="19" s="1"/>
  <c r="I364" i="25"/>
  <c r="I141" i="19" s="1"/>
  <c r="M71" i="25"/>
  <c r="N294" i="19" s="1"/>
  <c r="H442" i="25"/>
  <c r="I296" i="25"/>
  <c r="I119" i="19" s="1"/>
  <c r="K374" i="25"/>
  <c r="K24" i="7" s="1"/>
  <c r="H446" i="25"/>
  <c r="H177" i="19" s="1"/>
  <c r="J186" i="25"/>
  <c r="J34" i="16" s="1"/>
  <c r="H208" i="25"/>
  <c r="H214" i="19" s="1"/>
  <c r="I254" i="25"/>
  <c r="I240" i="19" s="1"/>
  <c r="M13" i="25"/>
  <c r="N10" i="17" s="1"/>
  <c r="J125" i="25"/>
  <c r="J73" i="19" s="1"/>
  <c r="B238" i="25"/>
  <c r="A229" i="19" s="1"/>
  <c r="K446" i="25"/>
  <c r="K177" i="19" s="1"/>
  <c r="B453" i="25"/>
  <c r="A184" i="19" s="1"/>
  <c r="J91" i="25"/>
  <c r="J60" i="19" s="1"/>
  <c r="B317" i="25"/>
  <c r="A31" i="19" s="1"/>
  <c r="M247" i="25"/>
  <c r="N98" i="19" s="1"/>
  <c r="H14" i="25"/>
  <c r="H11" i="17" s="1"/>
  <c r="I349" i="25"/>
  <c r="I134" i="19" s="1"/>
  <c r="H441" i="25"/>
  <c r="J445" i="25"/>
  <c r="J176" i="19" s="1"/>
  <c r="L407" i="25"/>
  <c r="L372" i="19" s="1"/>
  <c r="J383" i="25"/>
  <c r="J154" i="19" s="1"/>
  <c r="K207" i="25"/>
  <c r="K213" i="19" s="1"/>
  <c r="H125" i="25"/>
  <c r="H73" i="19" s="1"/>
  <c r="I53" i="25"/>
  <c r="I35" i="18" s="1"/>
  <c r="M249" i="25"/>
  <c r="N236" i="19" s="1"/>
  <c r="J143" i="25"/>
  <c r="J17" i="19" s="1"/>
  <c r="B27" i="25"/>
  <c r="A275" i="19" s="1"/>
  <c r="H186" i="25"/>
  <c r="H34" i="16" s="1"/>
  <c r="B83" i="25"/>
  <c r="A52" i="19" s="1"/>
  <c r="M214" i="25"/>
  <c r="N220" i="19" s="1"/>
  <c r="B18" i="25"/>
  <c r="A15" i="17" s="1"/>
  <c r="K297" i="25"/>
  <c r="K120" i="19" s="1"/>
  <c r="H187" i="25"/>
  <c r="H35" i="16" s="1"/>
  <c r="K338" i="25"/>
  <c r="J446" i="25"/>
  <c r="J177" i="19" s="1"/>
  <c r="K417" i="25"/>
  <c r="K165" i="19" s="1"/>
  <c r="J480" i="25"/>
  <c r="J45" i="19" s="1"/>
  <c r="J378" i="25"/>
  <c r="B227" i="25"/>
  <c r="A26" i="19" s="1"/>
  <c r="J201" i="25"/>
  <c r="J45" i="16" s="1"/>
  <c r="M227" i="25"/>
  <c r="N26" i="19" s="1"/>
  <c r="I24" i="25"/>
  <c r="I272" i="19" s="1"/>
  <c r="B371" i="25"/>
  <c r="A21" i="7" s="1"/>
  <c r="H450" i="25"/>
  <c r="H181" i="19" s="1"/>
  <c r="K337" i="25"/>
  <c r="I109" i="25"/>
  <c r="I328" i="19" s="1"/>
  <c r="K202" i="25"/>
  <c r="K208" i="19" s="1"/>
  <c r="I400" i="25"/>
  <c r="I365" i="19" s="1"/>
  <c r="K178" i="25"/>
  <c r="K26" i="16" s="1"/>
  <c r="K231" i="25"/>
  <c r="K91" i="19" s="1"/>
  <c r="L426" i="25"/>
  <c r="L171" i="19" s="1"/>
  <c r="M280" i="25"/>
  <c r="N17" i="15" s="1"/>
  <c r="I129" i="25"/>
  <c r="I77" i="19" s="1"/>
  <c r="K104" i="25"/>
  <c r="K323" i="19" s="1"/>
  <c r="K299" i="25"/>
  <c r="K122" i="19" s="1"/>
  <c r="L257" i="25"/>
  <c r="L243" i="19" s="1"/>
  <c r="M28" i="25"/>
  <c r="N276" i="19" s="1"/>
  <c r="I5" i="25"/>
  <c r="I12" i="18" s="1"/>
  <c r="K39" i="25"/>
  <c r="K21" i="18" s="1"/>
  <c r="I330" i="25"/>
  <c r="I9" i="7" s="1"/>
  <c r="H157" i="25"/>
  <c r="H334" i="19" s="1"/>
  <c r="J482" i="25"/>
  <c r="J22" i="15" s="1"/>
  <c r="M433" i="25"/>
  <c r="N58" i="16" s="1"/>
  <c r="I33" i="25"/>
  <c r="I312" i="19" s="1"/>
  <c r="L247" i="25"/>
  <c r="L98" i="19" s="1"/>
  <c r="K251" i="25"/>
  <c r="K238" i="19" s="1"/>
  <c r="J51" i="25"/>
  <c r="J33" i="18" s="1"/>
  <c r="B281" i="25"/>
  <c r="A18" i="15" s="1"/>
  <c r="B185" i="25"/>
  <c r="A33" i="16" s="1"/>
  <c r="J436" i="25"/>
  <c r="J263" i="19" s="1"/>
  <c r="M31" i="25"/>
  <c r="N310" i="19" s="1"/>
  <c r="H365" i="25"/>
  <c r="H142" i="19" s="1"/>
  <c r="H142" i="25"/>
  <c r="H16" i="19" s="1"/>
  <c r="B426" i="25"/>
  <c r="A171" i="19" s="1"/>
  <c r="M444" i="25"/>
  <c r="N175" i="19" s="1"/>
  <c r="B236" i="25"/>
  <c r="A227" i="19" s="1"/>
  <c r="I12" i="25"/>
  <c r="I19" i="18" s="1"/>
  <c r="L389" i="25"/>
  <c r="L160" i="19" s="1"/>
  <c r="L197" i="25"/>
  <c r="L347" i="19" s="1"/>
  <c r="J182" i="25"/>
  <c r="J30" i="16" s="1"/>
  <c r="J379" i="25"/>
  <c r="I151" i="25"/>
  <c r="I11" i="16" s="1"/>
  <c r="H129" i="25"/>
  <c r="H77" i="19" s="1"/>
  <c r="I242" i="25"/>
  <c r="I233" i="19" s="1"/>
  <c r="I18" i="25"/>
  <c r="I15" i="17" s="1"/>
  <c r="I291" i="25"/>
  <c r="I114" i="19" s="1"/>
  <c r="L187" i="25"/>
  <c r="L35" i="16" s="1"/>
  <c r="M60" i="25"/>
  <c r="N10" i="19" s="1"/>
  <c r="K466" i="25"/>
  <c r="K283" i="19" s="1"/>
  <c r="H420" i="25"/>
  <c r="H168" i="19" s="1"/>
  <c r="B78" i="25"/>
  <c r="A301" i="19" s="1"/>
  <c r="H490" i="25"/>
  <c r="H30" i="15" s="1"/>
  <c r="H468" i="25"/>
  <c r="H285" i="19" s="1"/>
  <c r="L327" i="25"/>
  <c r="L196" i="19" s="1"/>
  <c r="H386" i="25"/>
  <c r="H157" i="19" s="1"/>
  <c r="I283" i="25"/>
  <c r="I281" i="19" s="1"/>
  <c r="H52" i="25"/>
  <c r="H34" i="18" s="1"/>
  <c r="M197" i="25"/>
  <c r="N347" i="19" s="1"/>
  <c r="B313" i="25"/>
  <c r="A12" i="14" s="1"/>
  <c r="J236" i="25"/>
  <c r="J227" i="19" s="1"/>
  <c r="M245" i="25"/>
  <c r="N96" i="19" s="1"/>
  <c r="H130" i="25"/>
  <c r="H78" i="19" s="1"/>
  <c r="I38" i="25"/>
  <c r="I20" i="18" s="1"/>
  <c r="B385" i="25"/>
  <c r="A156" i="19" s="1"/>
  <c r="M74" i="25"/>
  <c r="N297" i="19" s="1"/>
  <c r="K294" i="25"/>
  <c r="K117" i="19" s="1"/>
  <c r="J423" i="25"/>
  <c r="J259" i="19" s="1"/>
  <c r="B140" i="25"/>
  <c r="A84" i="19" s="1"/>
  <c r="I290" i="25"/>
  <c r="I113" i="19" s="1"/>
  <c r="H245" i="25"/>
  <c r="H96" i="19" s="1"/>
  <c r="B202" i="25"/>
  <c r="A208" i="19" s="1"/>
  <c r="B443" i="25"/>
  <c r="I331" i="25"/>
  <c r="I10" i="7" s="1"/>
  <c r="K290" i="25"/>
  <c r="K113" i="19" s="1"/>
  <c r="J310" i="25"/>
  <c r="J126" i="19" s="1"/>
  <c r="J90" i="25"/>
  <c r="J59" i="19" s="1"/>
  <c r="J265" i="25"/>
  <c r="J105" i="19" s="1"/>
  <c r="B81" i="25"/>
  <c r="A50" i="19" s="1"/>
  <c r="H401" i="25"/>
  <c r="H366" i="19" s="1"/>
  <c r="I289" i="25"/>
  <c r="I353" i="19" s="1"/>
  <c r="K229" i="25"/>
  <c r="K28" i="19" s="1"/>
  <c r="B422" i="25"/>
  <c r="A170" i="19" s="1"/>
  <c r="M137" i="25"/>
  <c r="N206" i="19" s="1"/>
  <c r="B224" i="25"/>
  <c r="A23" i="19" s="1"/>
  <c r="K260" i="25"/>
  <c r="K100" i="19" s="1"/>
  <c r="L334" i="25"/>
  <c r="L253" i="19" s="1"/>
  <c r="H213" i="25"/>
  <c r="H219" i="19" s="1"/>
  <c r="K33" i="25"/>
  <c r="K312" i="19" s="1"/>
  <c r="H345" i="25"/>
  <c r="H354" i="19" s="1"/>
  <c r="J72" i="25"/>
  <c r="J295" i="19" s="1"/>
  <c r="J315" i="25"/>
  <c r="J14" i="14" s="1"/>
  <c r="J429" i="25"/>
  <c r="J174" i="19" s="1"/>
  <c r="J196" i="25"/>
  <c r="J346" i="19" s="1"/>
  <c r="I190" i="25"/>
  <c r="I38" i="16" s="1"/>
  <c r="I292" i="25"/>
  <c r="I115" i="19" s="1"/>
  <c r="M438" i="25"/>
  <c r="N265" i="19" s="1"/>
  <c r="L75" i="25"/>
  <c r="L298" i="19" s="1"/>
  <c r="H317" i="25"/>
  <c r="H31" i="19" s="1"/>
  <c r="I124" i="25"/>
  <c r="I72" i="19" s="1"/>
  <c r="J455" i="25"/>
  <c r="J186" i="19" s="1"/>
  <c r="I215" i="25"/>
  <c r="I221" i="19" s="1"/>
  <c r="B441" i="25"/>
  <c r="H223" i="25"/>
  <c r="H22" i="19" s="1"/>
  <c r="M363" i="25"/>
  <c r="N140" i="19" s="1"/>
  <c r="J142" i="25"/>
  <c r="J16" i="19" s="1"/>
  <c r="K335" i="25"/>
  <c r="K254" i="19" s="1"/>
  <c r="L390" i="25"/>
  <c r="L161" i="19" s="1"/>
  <c r="M405" i="25"/>
  <c r="N370" i="19" s="1"/>
  <c r="I207" i="25"/>
  <c r="I213" i="19" s="1"/>
  <c r="H241" i="25"/>
  <c r="H232" i="19" s="1"/>
  <c r="B16" i="25"/>
  <c r="A13" i="17" s="1"/>
  <c r="B411" i="25"/>
  <c r="A376" i="19" s="1"/>
  <c r="B228" i="25"/>
  <c r="A27" i="19" s="1"/>
  <c r="I266" i="25"/>
  <c r="I106" i="19" s="1"/>
  <c r="L296" i="25"/>
  <c r="L119" i="19" s="1"/>
  <c r="H318" i="25"/>
  <c r="H32" i="19" s="1"/>
  <c r="J31" i="25"/>
  <c r="J310" i="19" s="1"/>
  <c r="H218" i="25"/>
  <c r="H224" i="19" s="1"/>
  <c r="B206" i="25"/>
  <c r="A212" i="19" s="1"/>
  <c r="B158" i="25"/>
  <c r="A335" i="19" s="1"/>
  <c r="I154" i="25"/>
  <c r="I14" i="16" s="1"/>
  <c r="L61" i="25"/>
  <c r="L11" i="19" s="1"/>
  <c r="B356" i="25"/>
  <c r="A137" i="19" s="1"/>
  <c r="J175" i="25"/>
  <c r="J23" i="16" s="1"/>
  <c r="L208" i="25"/>
  <c r="L214" i="19" s="1"/>
  <c r="J439" i="25"/>
  <c r="I427" i="25"/>
  <c r="I172" i="19" s="1"/>
  <c r="B464" i="25"/>
  <c r="A61" i="16" s="1"/>
  <c r="I17" i="25"/>
  <c r="I14" i="17" s="1"/>
  <c r="H477" i="25"/>
  <c r="H42" i="19" s="1"/>
  <c r="M402" i="25"/>
  <c r="N367" i="19" s="1"/>
  <c r="K100" i="25"/>
  <c r="K319" i="19" s="1"/>
  <c r="H436" i="25"/>
  <c r="H263" i="19" s="1"/>
  <c r="H356" i="25"/>
  <c r="H137" i="19" s="1"/>
  <c r="M56" i="25"/>
  <c r="N38" i="18" s="1"/>
  <c r="H66" i="25"/>
  <c r="H289" i="19" s="1"/>
  <c r="B222" i="25"/>
  <c r="A21" i="19" s="1"/>
  <c r="K436" i="25"/>
  <c r="K263" i="19" s="1"/>
  <c r="B30" i="25"/>
  <c r="A309" i="19" s="1"/>
  <c r="B201" i="25"/>
  <c r="A45" i="16" s="1"/>
  <c r="B119" i="25"/>
  <c r="A70" i="19" s="1"/>
  <c r="I378" i="25"/>
  <c r="B6" i="25"/>
  <c r="A13" i="18" s="1"/>
  <c r="J20" i="25"/>
  <c r="J17" i="17" s="1"/>
  <c r="I306" i="25"/>
  <c r="I249" i="19" s="1"/>
  <c r="M324" i="25"/>
  <c r="N18" i="7" s="1"/>
  <c r="B239" i="25"/>
  <c r="A230" i="19" s="1"/>
  <c r="H73" i="25"/>
  <c r="H296" i="19" s="1"/>
  <c r="K225" i="25"/>
  <c r="K24" i="19" s="1"/>
  <c r="J194" i="25"/>
  <c r="J42" i="16" s="1"/>
  <c r="H135" i="25"/>
  <c r="H204" i="19" s="1"/>
  <c r="L109" i="25"/>
  <c r="L328" i="19" s="1"/>
  <c r="I177" i="25"/>
  <c r="I25" i="16" s="1"/>
  <c r="M55" i="25"/>
  <c r="N37" i="18" s="1"/>
  <c r="I176" i="25"/>
  <c r="I24" i="16" s="1"/>
  <c r="K235" i="25"/>
  <c r="K226" i="19" s="1"/>
  <c r="B199" i="25"/>
  <c r="A43" i="16" s="1"/>
  <c r="M409" i="25"/>
  <c r="N374" i="19" s="1"/>
  <c r="J145" i="25"/>
  <c r="J86" i="19" s="1"/>
  <c r="L345" i="25"/>
  <c r="L354" i="19" s="1"/>
  <c r="M306" i="25"/>
  <c r="N249" i="19" s="1"/>
  <c r="I211" i="25"/>
  <c r="I217" i="19" s="1"/>
  <c r="H323" i="25"/>
  <c r="H17" i="7" s="1"/>
  <c r="H252" i="25"/>
  <c r="J293" i="25"/>
  <c r="J116" i="19" s="1"/>
  <c r="L110" i="25"/>
  <c r="L329" i="19" s="1"/>
  <c r="M195" i="25"/>
  <c r="N345" i="19" s="1"/>
  <c r="H136" i="25"/>
  <c r="H205" i="19" s="1"/>
  <c r="L114" i="25"/>
  <c r="L31" i="7" s="1"/>
  <c r="L363" i="25"/>
  <c r="L140" i="19" s="1"/>
  <c r="L472" i="25"/>
  <c r="L304" i="19" s="1"/>
  <c r="K88" i="25"/>
  <c r="K57" i="19" s="1"/>
  <c r="M203" i="25"/>
  <c r="N209" i="19" s="1"/>
  <c r="L263" i="25"/>
  <c r="L103" i="19" s="1"/>
  <c r="L448" i="25"/>
  <c r="L179" i="19" s="1"/>
  <c r="H79" i="25"/>
  <c r="H48" i="19" s="1"/>
  <c r="I60" i="25"/>
  <c r="I10" i="19" s="1"/>
  <c r="H415" i="25"/>
  <c r="H163" i="19" s="1"/>
  <c r="I260" i="25"/>
  <c r="I100" i="19" s="1"/>
  <c r="J471" i="25"/>
  <c r="J303" i="19" s="1"/>
  <c r="K71" i="25"/>
  <c r="K294" i="19" s="1"/>
  <c r="M350" i="25"/>
  <c r="N135" i="19" s="1"/>
  <c r="B253" i="25"/>
  <c r="A239" i="19" s="1"/>
  <c r="K21" i="25"/>
  <c r="J296" i="25"/>
  <c r="J119" i="19" s="1"/>
  <c r="I245" i="25"/>
  <c r="I96" i="19" s="1"/>
  <c r="K488" i="25"/>
  <c r="K28" i="15" s="1"/>
  <c r="M7" i="25"/>
  <c r="N14" i="18" s="1"/>
  <c r="B324" i="25"/>
  <c r="A18" i="7" s="1"/>
  <c r="L99" i="25"/>
  <c r="L318" i="19" s="1"/>
  <c r="J229" i="25"/>
  <c r="J28" i="19" s="1"/>
  <c r="I156" i="25"/>
  <c r="I333" i="19" s="1"/>
  <c r="H239" i="25"/>
  <c r="H230" i="19" s="1"/>
  <c r="B455" i="25"/>
  <c r="A186" i="19" s="1"/>
  <c r="J14" i="25"/>
  <c r="J11" i="17" s="1"/>
  <c r="L405" i="25"/>
  <c r="L370" i="19" s="1"/>
  <c r="I323" i="25"/>
  <c r="I17" i="7" s="1"/>
  <c r="K411" i="25"/>
  <c r="K376" i="19" s="1"/>
  <c r="K66" i="25"/>
  <c r="K289" i="19" s="1"/>
  <c r="M130" i="25"/>
  <c r="N78" i="19" s="1"/>
  <c r="M272" i="25"/>
  <c r="N112" i="19" s="1"/>
  <c r="M162" i="25"/>
  <c r="N339" i="19" s="1"/>
  <c r="B71" i="25"/>
  <c r="A294" i="19" s="1"/>
  <c r="B424" i="25"/>
  <c r="A260" i="19" s="1"/>
  <c r="M375" i="25"/>
  <c r="N25" i="7" s="1"/>
  <c r="B381" i="25"/>
  <c r="A152" i="19" s="1"/>
  <c r="L107" i="25"/>
  <c r="L326" i="19" s="1"/>
  <c r="J198" i="25"/>
  <c r="J348" i="19" s="1"/>
  <c r="K312" i="25"/>
  <c r="K11" i="14" s="1"/>
  <c r="J12" i="25"/>
  <c r="J19" i="18" s="1"/>
  <c r="K115" i="25"/>
  <c r="K66" i="19" s="1"/>
  <c r="K56" i="25"/>
  <c r="K38" i="18" s="1"/>
  <c r="B170" i="25"/>
  <c r="A18" i="16" s="1"/>
  <c r="B105" i="25"/>
  <c r="A324" i="19" s="1"/>
  <c r="B157" i="25"/>
  <c r="A334" i="19" s="1"/>
  <c r="K314" i="25"/>
  <c r="K13" i="14" s="1"/>
  <c r="M304" i="25"/>
  <c r="N247" i="19" s="1"/>
  <c r="J396" i="25"/>
  <c r="J361" i="19" s="1"/>
  <c r="K406" i="25"/>
  <c r="K371" i="19" s="1"/>
  <c r="J132" i="25"/>
  <c r="J80" i="19" s="1"/>
  <c r="K250" i="25"/>
  <c r="K237" i="19" s="1"/>
  <c r="J179" i="25"/>
  <c r="J27" i="16" s="1"/>
  <c r="J459" i="25"/>
  <c r="J190" i="19" s="1"/>
  <c r="I428" i="25"/>
  <c r="I173" i="19" s="1"/>
  <c r="J461" i="25"/>
  <c r="J192" i="19" s="1"/>
  <c r="H423" i="25"/>
  <c r="H259" i="19" s="1"/>
  <c r="J47" i="25"/>
  <c r="J29" i="18" s="1"/>
  <c r="I405" i="25"/>
  <c r="I370" i="19" s="1"/>
  <c r="J200" i="25"/>
  <c r="J44" i="16" s="1"/>
  <c r="H174" i="25"/>
  <c r="H22" i="16" s="1"/>
  <c r="B289" i="25"/>
  <c r="A353" i="19" s="1"/>
  <c r="J121" i="25"/>
  <c r="J202" i="19" s="1"/>
  <c r="H329" i="25"/>
  <c r="H198" i="19" s="1"/>
  <c r="B416" i="25"/>
  <c r="A164" i="19" s="1"/>
  <c r="J57" i="25"/>
  <c r="J39" i="18" s="1"/>
  <c r="J273" i="25"/>
  <c r="J10" i="15" s="1"/>
  <c r="B254" i="25"/>
  <c r="A240" i="19" s="1"/>
  <c r="H257" i="25"/>
  <c r="H243" i="19" s="1"/>
  <c r="L321" i="25"/>
  <c r="L15" i="7" s="1"/>
  <c r="I356" i="25"/>
  <c r="I137" i="19" s="1"/>
  <c r="K328" i="25"/>
  <c r="K197" i="19" s="1"/>
  <c r="L340" i="25"/>
  <c r="J426" i="25"/>
  <c r="J171" i="19" s="1"/>
  <c r="B184" i="25"/>
  <c r="A32" i="16" s="1"/>
  <c r="H396" i="25"/>
  <c r="H361" i="19" s="1"/>
  <c r="J305" i="25"/>
  <c r="J248" i="19" s="1"/>
  <c r="L155" i="25"/>
  <c r="L15" i="16" s="1"/>
  <c r="B309" i="25"/>
  <c r="A125" i="19" s="1"/>
  <c r="M338" i="25"/>
  <c r="B270" i="25"/>
  <c r="A110" i="19" s="1"/>
  <c r="L56" i="25"/>
  <c r="L38" i="18" s="1"/>
  <c r="L307" i="25"/>
  <c r="L250" i="19" s="1"/>
  <c r="I25" i="25"/>
  <c r="I273" i="19" s="1"/>
  <c r="H289" i="25"/>
  <c r="H353" i="19" s="1"/>
  <c r="L201" i="25"/>
  <c r="L45" i="16" s="1"/>
  <c r="K102" i="25"/>
  <c r="K321" i="19" s="1"/>
  <c r="B42" i="25"/>
  <c r="A24" i="18" s="1"/>
  <c r="B308" i="25"/>
  <c r="A251" i="19" s="1"/>
  <c r="L314" i="25"/>
  <c r="L13" i="14" s="1"/>
  <c r="I175" i="25"/>
  <c r="I23" i="16" s="1"/>
  <c r="L333" i="25"/>
  <c r="L252" i="19" s="1"/>
  <c r="L185" i="25"/>
  <c r="L33" i="16" s="1"/>
  <c r="L4" i="25"/>
  <c r="L11" i="18" s="1"/>
  <c r="I206" i="25"/>
  <c r="I212" i="19" s="1"/>
  <c r="I258" i="25"/>
  <c r="I244" i="19" s="1"/>
  <c r="B335" i="25"/>
  <c r="A254" i="19" s="1"/>
  <c r="H298" i="25"/>
  <c r="H121" i="19" s="1"/>
  <c r="H34" i="25"/>
  <c r="H313" i="19" s="1"/>
  <c r="H255" i="25"/>
  <c r="H241" i="19" s="1"/>
  <c r="H312" i="25"/>
  <c r="H11" i="14" s="1"/>
  <c r="I87" i="25"/>
  <c r="I56" i="19" s="1"/>
  <c r="J421" i="25"/>
  <c r="J169" i="19" s="1"/>
  <c r="H219" i="25"/>
  <c r="H225" i="19" s="1"/>
  <c r="J399" i="25"/>
  <c r="J364" i="19" s="1"/>
  <c r="J419" i="25"/>
  <c r="J167" i="19" s="1"/>
  <c r="H406" i="25"/>
  <c r="H371" i="19" s="1"/>
  <c r="J322" i="25"/>
  <c r="J16" i="7" s="1"/>
  <c r="K53" i="25"/>
  <c r="K35" i="18" s="1"/>
  <c r="I455" i="25"/>
  <c r="I186" i="19" s="1"/>
  <c r="J309" i="25"/>
  <c r="J125" i="19" s="1"/>
  <c r="I256" i="25"/>
  <c r="I242" i="19" s="1"/>
  <c r="M349" i="25"/>
  <c r="N134" i="19" s="1"/>
  <c r="H76" i="25"/>
  <c r="H299" i="19" s="1"/>
  <c r="J197" i="25"/>
  <c r="J347" i="19" s="1"/>
  <c r="K268" i="25"/>
  <c r="K108" i="19" s="1"/>
  <c r="B73" i="25"/>
  <c r="A296" i="19" s="1"/>
  <c r="I125" i="25"/>
  <c r="I73" i="19" s="1"/>
  <c r="K120" i="25"/>
  <c r="K201" i="19" s="1"/>
  <c r="B483" i="25"/>
  <c r="A23" i="15" s="1"/>
  <c r="K352" i="25"/>
  <c r="K39" i="19" s="1"/>
  <c r="M377" i="25"/>
  <c r="B349" i="25"/>
  <c r="A134" i="19" s="1"/>
  <c r="J248" i="25"/>
  <c r="J235" i="19" s="1"/>
  <c r="B24" i="25"/>
  <c r="A272" i="19" s="1"/>
  <c r="M190" i="25"/>
  <c r="N38" i="16" s="1"/>
  <c r="H485" i="25"/>
  <c r="H25" i="15" s="1"/>
  <c r="K449" i="25"/>
  <c r="K180" i="19" s="1"/>
  <c r="K435" i="25"/>
  <c r="K262" i="19" s="1"/>
  <c r="H230" i="25"/>
  <c r="H29" i="19" s="1"/>
  <c r="I64" i="25"/>
  <c r="I14" i="19" s="1"/>
  <c r="I166" i="25"/>
  <c r="I343" i="19" s="1"/>
  <c r="I372" i="25"/>
  <c r="I22" i="7" s="1"/>
  <c r="J131" i="25"/>
  <c r="J79" i="19" s="1"/>
  <c r="I421" i="25"/>
  <c r="I169" i="19" s="1"/>
  <c r="L192" i="25"/>
  <c r="L40" i="16" s="1"/>
  <c r="B482" i="25"/>
  <c r="A22" i="15" s="1"/>
  <c r="J384" i="25"/>
  <c r="J155" i="19" s="1"/>
  <c r="K154" i="25"/>
  <c r="K14" i="16" s="1"/>
  <c r="L8" i="25"/>
  <c r="L15" i="18" s="1"/>
  <c r="L178" i="25"/>
  <c r="L26" i="16" s="1"/>
  <c r="B407" i="25"/>
  <c r="A372" i="19" s="1"/>
  <c r="M345" i="25"/>
  <c r="N354" i="19" s="1"/>
  <c r="B457" i="25"/>
  <c r="A188" i="19" s="1"/>
  <c r="K128" i="25"/>
  <c r="K76" i="19" s="1"/>
  <c r="L188" i="25"/>
  <c r="L36" i="16" s="1"/>
  <c r="K138" i="25"/>
  <c r="K207" i="19" s="1"/>
  <c r="L430" i="25"/>
  <c r="L55" i="16" s="1"/>
  <c r="L474" i="25"/>
  <c r="L266" i="19" s="1"/>
  <c r="M50" i="25"/>
  <c r="N32" i="18" s="1"/>
  <c r="K182" i="25"/>
  <c r="K30" i="16" s="1"/>
  <c r="L57" i="25"/>
  <c r="L39" i="18" s="1"/>
  <c r="B146" i="25"/>
  <c r="A87" i="19" s="1"/>
  <c r="I281" i="25"/>
  <c r="I18" i="15" s="1"/>
  <c r="M418" i="25"/>
  <c r="N166" i="19" s="1"/>
  <c r="J85" i="25"/>
  <c r="J54" i="19" s="1"/>
  <c r="L147" i="25"/>
  <c r="L88" i="19" s="1"/>
  <c r="M358" i="25"/>
  <c r="N139" i="19" s="1"/>
  <c r="I217" i="25"/>
  <c r="I223" i="19" s="1"/>
  <c r="B132" i="25"/>
  <c r="A80" i="19" s="1"/>
  <c r="I98" i="25"/>
  <c r="I317" i="19" s="1"/>
  <c r="J346" i="25"/>
  <c r="J355" i="19" s="1"/>
  <c r="J306" i="25"/>
  <c r="J249" i="19" s="1"/>
  <c r="B333" i="25"/>
  <c r="A252" i="19" s="1"/>
  <c r="L103" i="25"/>
  <c r="L322" i="19" s="1"/>
  <c r="M95" i="25"/>
  <c r="N64" i="19" s="1"/>
  <c r="L410" i="25"/>
  <c r="L375" i="19" s="1"/>
  <c r="L55" i="25"/>
  <c r="L37" i="18" s="1"/>
  <c r="M474" i="25"/>
  <c r="N266" i="19" s="1"/>
  <c r="M16" i="25"/>
  <c r="N13" i="17" s="1"/>
  <c r="B26" i="25"/>
  <c r="A274" i="19" s="1"/>
  <c r="L98" i="25"/>
  <c r="L317" i="19" s="1"/>
  <c r="H244" i="25"/>
  <c r="H95" i="19" s="1"/>
  <c r="J266" i="25"/>
  <c r="J106" i="19" s="1"/>
  <c r="I122" i="25"/>
  <c r="I203" i="19" s="1"/>
  <c r="H290" i="25"/>
  <c r="H113" i="19" s="1"/>
  <c r="B413" i="25"/>
  <c r="A378" i="19" s="1"/>
  <c r="K448" i="25"/>
  <c r="K179" i="19" s="1"/>
  <c r="K293" i="25"/>
  <c r="K116" i="19" s="1"/>
  <c r="B364" i="25"/>
  <c r="A141" i="19" s="1"/>
  <c r="B128" i="25"/>
  <c r="A76" i="19" s="1"/>
  <c r="K447" i="25"/>
  <c r="K178" i="19" s="1"/>
  <c r="L211" i="25"/>
  <c r="L217" i="19" s="1"/>
  <c r="M346" i="25"/>
  <c r="N355" i="19" s="1"/>
  <c r="B368" i="25"/>
  <c r="A145" i="19" s="1"/>
  <c r="L377" i="25"/>
  <c r="K428" i="25"/>
  <c r="K173" i="19" s="1"/>
  <c r="K233" i="25"/>
  <c r="K93" i="19" s="1"/>
  <c r="M219" i="25"/>
  <c r="N225" i="19" s="1"/>
  <c r="J170" i="25"/>
  <c r="J18" i="16" s="1"/>
  <c r="L359" i="25"/>
  <c r="L255" i="19" s="1"/>
  <c r="B90" i="25"/>
  <c r="A59" i="19" s="1"/>
  <c r="L116" i="25"/>
  <c r="L67" i="19" s="1"/>
  <c r="H306" i="25"/>
  <c r="H249" i="19" s="1"/>
  <c r="J454" i="25"/>
  <c r="J185" i="19" s="1"/>
  <c r="I485" i="25"/>
  <c r="I25" i="15" s="1"/>
  <c r="I345" i="25"/>
  <c r="I354" i="19" s="1"/>
  <c r="K405" i="25"/>
  <c r="K370" i="19" s="1"/>
  <c r="M392" i="25"/>
  <c r="N357" i="19" s="1"/>
  <c r="H283" i="25"/>
  <c r="H281" i="19" s="1"/>
  <c r="H233" i="25"/>
  <c r="H93" i="19" s="1"/>
  <c r="K114" i="25"/>
  <c r="K31" i="7" s="1"/>
  <c r="J339" i="25"/>
  <c r="L487" i="25"/>
  <c r="L27" i="15" s="1"/>
  <c r="L142" i="25"/>
  <c r="L16" i="19" s="1"/>
  <c r="I322" i="25"/>
  <c r="I16" i="7" s="1"/>
  <c r="B265" i="25"/>
  <c r="A105" i="19" s="1"/>
  <c r="H419" i="25"/>
  <c r="H167" i="19" s="1"/>
  <c r="M303" i="25"/>
  <c r="N246" i="19" s="1"/>
  <c r="H403" i="25"/>
  <c r="H368" i="19" s="1"/>
  <c r="L15" i="25"/>
  <c r="L12" i="17" s="1"/>
  <c r="B323" i="25"/>
  <c r="A17" i="7" s="1"/>
  <c r="H75" i="25"/>
  <c r="H298" i="19" s="1"/>
  <c r="B328" i="25"/>
  <c r="A197" i="19" s="1"/>
  <c r="B237" i="25"/>
  <c r="A228" i="19" s="1"/>
  <c r="I136" i="25"/>
  <c r="I205" i="19" s="1"/>
  <c r="L189" i="25"/>
  <c r="L37" i="16" s="1"/>
  <c r="J130" i="25"/>
  <c r="J78" i="19" s="1"/>
  <c r="J274" i="25"/>
  <c r="J11" i="15" s="1"/>
  <c r="M381" i="25"/>
  <c r="L413" i="25"/>
  <c r="L378" i="19" s="1"/>
  <c r="B74" i="25"/>
  <c r="A297" i="19" s="1"/>
  <c r="J463" i="25"/>
  <c r="J60" i="16" s="1"/>
  <c r="J107" i="25"/>
  <c r="J326" i="19" s="1"/>
  <c r="K403" i="25"/>
  <c r="K368" i="19" s="1"/>
  <c r="K478" i="25"/>
  <c r="K43" i="19" s="1"/>
  <c r="B160" i="25"/>
  <c r="A337" i="19" s="1"/>
  <c r="M366" i="25"/>
  <c r="N143" i="19" s="1"/>
  <c r="K127" i="25"/>
  <c r="K75" i="19" s="1"/>
  <c r="H90" i="25"/>
  <c r="H59" i="19" s="1"/>
  <c r="I146" i="25"/>
  <c r="I87" i="19" s="1"/>
  <c r="B365" i="25"/>
  <c r="A142" i="19" s="1"/>
  <c r="I56" i="25"/>
  <c r="I38" i="18" s="1"/>
  <c r="I386" i="25"/>
  <c r="I157" i="19" s="1"/>
  <c r="J465" i="25"/>
  <c r="J62" i="16" s="1"/>
  <c r="I162" i="25"/>
  <c r="I339" i="19" s="1"/>
  <c r="J470" i="25"/>
  <c r="J302" i="19" s="1"/>
  <c r="J390" i="25"/>
  <c r="J161" i="19" s="1"/>
  <c r="H214" i="25"/>
  <c r="H220" i="19" s="1"/>
  <c r="H15" i="25"/>
  <c r="H12" i="17" s="1"/>
  <c r="B176" i="25"/>
  <c r="A24" i="16" s="1"/>
  <c r="J348" i="25"/>
  <c r="J133" i="19" s="1"/>
  <c r="H105" i="25"/>
  <c r="H324" i="19" s="1"/>
  <c r="M68" i="25"/>
  <c r="N291" i="19" s="1"/>
  <c r="J259" i="25"/>
  <c r="J99" i="19" s="1"/>
  <c r="M135" i="25"/>
  <c r="N204" i="19" s="1"/>
  <c r="L388" i="25"/>
  <c r="L159" i="19" s="1"/>
  <c r="J110" i="25"/>
  <c r="J329" i="19" s="1"/>
  <c r="I210" i="25"/>
  <c r="I216" i="19" s="1"/>
  <c r="H27" i="25"/>
  <c r="H275" i="19" s="1"/>
  <c r="J37" i="25"/>
  <c r="J279" i="19" s="1"/>
  <c r="J304" i="25"/>
  <c r="J247" i="19" s="1"/>
  <c r="H104" i="25"/>
  <c r="H323" i="19" s="1"/>
  <c r="H151" i="25"/>
  <c r="H11" i="16" s="1"/>
  <c r="H357" i="25"/>
  <c r="H138" i="19" s="1"/>
  <c r="H348" i="25"/>
  <c r="H133" i="19" s="1"/>
  <c r="J44" i="25"/>
  <c r="J26" i="18" s="1"/>
  <c r="H351" i="25"/>
  <c r="H38" i="19" s="1"/>
  <c r="J355" i="25"/>
  <c r="J136" i="19" s="1"/>
  <c r="L456" i="25"/>
  <c r="L187" i="19" s="1"/>
  <c r="J341" i="25"/>
  <c r="H360" i="25"/>
  <c r="H256" i="19" s="1"/>
  <c r="L217" i="25"/>
  <c r="L223" i="19" s="1"/>
  <c r="B363" i="25"/>
  <c r="A140" i="19" s="1"/>
  <c r="I13" i="25"/>
  <c r="I10" i="17" s="1"/>
  <c r="K437" i="25"/>
  <c r="K264" i="19" s="1"/>
  <c r="I144" i="25"/>
  <c r="I18" i="19" s="1"/>
  <c r="L169" i="25"/>
  <c r="L17" i="16" s="1"/>
  <c r="J297" i="25"/>
  <c r="J120" i="19" s="1"/>
  <c r="H246" i="25"/>
  <c r="H97" i="19" s="1"/>
  <c r="K240" i="25"/>
  <c r="K231" i="19" s="1"/>
  <c r="B87" i="25"/>
  <c r="A56" i="19" s="1"/>
  <c r="L90" i="25"/>
  <c r="L59" i="19" s="1"/>
  <c r="I249" i="25"/>
  <c r="I236" i="19" s="1"/>
  <c r="M291" i="25"/>
  <c r="N114" i="19" s="1"/>
  <c r="K156" i="25"/>
  <c r="K333" i="19" s="1"/>
  <c r="K65" i="25"/>
  <c r="K15" i="19" s="1"/>
  <c r="B32" i="25"/>
  <c r="A311" i="19" s="1"/>
  <c r="J452" i="25"/>
  <c r="J183" i="19" s="1"/>
  <c r="J114" i="25"/>
  <c r="J31" i="7" s="1"/>
  <c r="J444" i="25"/>
  <c r="J175" i="19" s="1"/>
  <c r="B417" i="25"/>
  <c r="A165" i="19" s="1"/>
  <c r="K126" i="25"/>
  <c r="K74" i="19" s="1"/>
  <c r="L150" i="25"/>
  <c r="L10" i="16" s="1"/>
  <c r="M193" i="25"/>
  <c r="N41" i="16" s="1"/>
  <c r="M181" i="25"/>
  <c r="N29" i="16" s="1"/>
  <c r="L347" i="25"/>
  <c r="L356" i="19" s="1"/>
  <c r="J387" i="25"/>
  <c r="J158" i="19" s="1"/>
  <c r="H358" i="25"/>
  <c r="H139" i="19" s="1"/>
  <c r="I85" i="25"/>
  <c r="I54" i="19" s="1"/>
  <c r="I340" i="25"/>
  <c r="M35" i="25"/>
  <c r="N277" i="19" s="1"/>
  <c r="L255" i="25"/>
  <c r="L241" i="19" s="1"/>
  <c r="B256" i="25"/>
  <c r="A242" i="19" s="1"/>
  <c r="L179" i="25"/>
  <c r="L27" i="16" s="1"/>
  <c r="H236" i="25"/>
  <c r="H227" i="19" s="1"/>
  <c r="K151" i="25"/>
  <c r="K11" i="16" s="1"/>
  <c r="M103" i="25"/>
  <c r="N322" i="19" s="1"/>
  <c r="I272" i="25"/>
  <c r="I112" i="19" s="1"/>
  <c r="K42" i="25"/>
  <c r="K24" i="18" s="1"/>
  <c r="L421" i="25"/>
  <c r="L169" i="19" s="1"/>
  <c r="I363" i="25"/>
  <c r="I140" i="19" s="1"/>
  <c r="H53" i="25"/>
  <c r="H35" i="18" s="1"/>
  <c r="H340" i="25"/>
  <c r="I335" i="25"/>
  <c r="I254" i="19" s="1"/>
  <c r="H471" i="25"/>
  <c r="H303" i="19" s="1"/>
  <c r="H372" i="25"/>
  <c r="H22" i="7" s="1"/>
  <c r="B315" i="25"/>
  <c r="A14" i="14" s="1"/>
  <c r="M236" i="25"/>
  <c r="N227" i="19" s="1"/>
  <c r="I78" i="25"/>
  <c r="I301" i="19" s="1"/>
  <c r="J398" i="25"/>
  <c r="J363" i="19" s="1"/>
  <c r="L94" i="25"/>
  <c r="L63" i="19" s="1"/>
  <c r="L118" i="25"/>
  <c r="L69" i="19" s="1"/>
  <c r="M120" i="25"/>
  <c r="N201" i="19" s="1"/>
  <c r="H182" i="25"/>
  <c r="H30" i="16" s="1"/>
  <c r="K174" i="25"/>
  <c r="K22" i="16" s="1"/>
  <c r="I103" i="25"/>
  <c r="I322" i="19" s="1"/>
  <c r="K257" i="25"/>
  <c r="K243" i="19" s="1"/>
  <c r="B252" i="25"/>
  <c r="K404" i="25"/>
  <c r="K369" i="19" s="1"/>
  <c r="B280" i="25"/>
  <c r="A17" i="15" s="1"/>
  <c r="K367" i="25"/>
  <c r="K144" i="19" s="1"/>
  <c r="K25" i="25"/>
  <c r="K273" i="19" s="1"/>
  <c r="L290" i="25"/>
  <c r="L113" i="19" s="1"/>
  <c r="K51" i="25"/>
  <c r="K33" i="18" s="1"/>
  <c r="H313" i="25"/>
  <c r="H12" i="14" s="1"/>
  <c r="H304" i="25"/>
  <c r="H247" i="19" s="1"/>
  <c r="B20" i="25"/>
  <c r="A17" i="17" s="1"/>
  <c r="L89" i="25"/>
  <c r="L58" i="19" s="1"/>
  <c r="J353" i="25"/>
  <c r="J40" i="19" s="1"/>
  <c r="J393" i="25"/>
  <c r="J358" i="19" s="1"/>
  <c r="H81" i="25"/>
  <c r="H50" i="19" s="1"/>
  <c r="M259" i="25"/>
  <c r="N99" i="19" s="1"/>
  <c r="J458" i="25"/>
  <c r="J189" i="19" s="1"/>
  <c r="J21" i="25"/>
  <c r="I35" i="25"/>
  <c r="I277" i="19" s="1"/>
  <c r="K379" i="25"/>
  <c r="H191" i="25"/>
  <c r="H39" i="16" s="1"/>
  <c r="I373" i="25"/>
  <c r="I23" i="7" s="1"/>
  <c r="L438" i="25"/>
  <c r="L265" i="19" s="1"/>
  <c r="I202" i="25"/>
  <c r="I208" i="19" s="1"/>
  <c r="J129" i="25"/>
  <c r="J77" i="19" s="1"/>
  <c r="L280" i="25"/>
  <c r="L17" i="15" s="1"/>
  <c r="J93" i="25"/>
  <c r="J62" i="19" s="1"/>
  <c r="H256" i="25"/>
  <c r="H242" i="19" s="1"/>
  <c r="I390" i="25"/>
  <c r="I161" i="19" s="1"/>
  <c r="K186" i="25"/>
  <c r="K34" i="16" s="1"/>
  <c r="L140" i="25"/>
  <c r="L84" i="19" s="1"/>
  <c r="B194" i="25"/>
  <c r="A42" i="16" s="1"/>
  <c r="L131" i="25"/>
  <c r="L79" i="19" s="1"/>
  <c r="M278" i="25"/>
  <c r="N15" i="15" s="1"/>
  <c r="K194" i="25"/>
  <c r="K42" i="16" s="1"/>
  <c r="K355" i="25"/>
  <c r="K136" i="19" s="1"/>
  <c r="B31" i="25"/>
  <c r="A310" i="19" s="1"/>
  <c r="M335" i="25"/>
  <c r="N254" i="19" s="1"/>
  <c r="L42" i="25"/>
  <c r="L24" i="18" s="1"/>
  <c r="H10" i="25"/>
  <c r="H17" i="18" s="1"/>
  <c r="H18" i="25"/>
  <c r="H15" i="17" s="1"/>
  <c r="M271" i="25"/>
  <c r="N111" i="19" s="1"/>
  <c r="H438" i="25"/>
  <c r="H265" i="19" s="1"/>
  <c r="I381" i="25"/>
  <c r="K351" i="25"/>
  <c r="K38" i="19" s="1"/>
  <c r="K167" i="25"/>
  <c r="K344" i="19" s="1"/>
  <c r="H387" i="25"/>
  <c r="H158" i="19" s="1"/>
  <c r="H112" i="25"/>
  <c r="B469" i="25"/>
  <c r="A286" i="19" s="1"/>
  <c r="H198" i="25"/>
  <c r="H348" i="19" s="1"/>
  <c r="M439" i="25"/>
  <c r="L70" i="25"/>
  <c r="L293" i="19" s="1"/>
  <c r="K6" i="25"/>
  <c r="K13" i="18" s="1"/>
  <c r="L335" i="25"/>
  <c r="L254" i="19" s="1"/>
  <c r="L92" i="25"/>
  <c r="L61" i="19" s="1"/>
  <c r="B261" i="25"/>
  <c r="A101" i="19" s="1"/>
  <c r="M228" i="25"/>
  <c r="N27" i="19" s="1"/>
  <c r="H17" i="25"/>
  <c r="H14" i="17" s="1"/>
  <c r="K173" i="25"/>
  <c r="K21" i="16" s="1"/>
  <c r="J450" i="25"/>
  <c r="J181" i="19" s="1"/>
  <c r="J481" i="25"/>
  <c r="J21" i="15" s="1"/>
  <c r="B267" i="25"/>
  <c r="A107" i="19" s="1"/>
  <c r="H117" i="25"/>
  <c r="H68" i="19" s="1"/>
  <c r="L167" i="25"/>
  <c r="L344" i="19" s="1"/>
  <c r="J212" i="25"/>
  <c r="J218" i="19" s="1"/>
  <c r="L3" i="25"/>
  <c r="L10" i="18" s="1"/>
  <c r="M471" i="25"/>
  <c r="N303" i="19" s="1"/>
  <c r="K239" i="25"/>
  <c r="K230" i="19" s="1"/>
  <c r="K165" i="25"/>
  <c r="K342" i="19" s="1"/>
  <c r="I42" i="25"/>
  <c r="I24" i="18" s="1"/>
  <c r="I471" i="25"/>
  <c r="I303" i="19" s="1"/>
  <c r="B133" i="25"/>
  <c r="A81" i="19" s="1"/>
  <c r="K263" i="25"/>
  <c r="K103" i="19" s="1"/>
  <c r="B63" i="25"/>
  <c r="A13" i="19" s="1"/>
  <c r="H363" i="25"/>
  <c r="H140" i="19" s="1"/>
  <c r="H207" i="25"/>
  <c r="H213" i="19" s="1"/>
  <c r="J283" i="25"/>
  <c r="J281" i="19" s="1"/>
  <c r="L382" i="25"/>
  <c r="L153" i="19" s="1"/>
  <c r="H224" i="25"/>
  <c r="H23" i="19" s="1"/>
  <c r="B86" i="25"/>
  <c r="A55" i="19" s="1"/>
  <c r="B161" i="25"/>
  <c r="A338" i="19" s="1"/>
  <c r="B376" i="25"/>
  <c r="A26" i="7" s="1"/>
  <c r="M232" i="25"/>
  <c r="N92" i="19" s="1"/>
  <c r="L387" i="25"/>
  <c r="L158" i="19" s="1"/>
  <c r="K372" i="25"/>
  <c r="K22" i="7" s="1"/>
  <c r="J262" i="25"/>
  <c r="J102" i="19" s="1"/>
  <c r="K381" i="25"/>
  <c r="L69" i="25"/>
  <c r="L292" i="19" s="1"/>
  <c r="M267" i="25"/>
  <c r="N107" i="19" s="1"/>
  <c r="H414" i="25"/>
  <c r="H379" i="19" s="1"/>
  <c r="H262" i="25"/>
  <c r="H102" i="19" s="1"/>
  <c r="I392" i="25"/>
  <c r="I357" i="19" s="1"/>
  <c r="B287" i="25"/>
  <c r="A351" i="19" s="1"/>
  <c r="H201" i="25"/>
  <c r="H45" i="16" s="1"/>
  <c r="B299" i="25"/>
  <c r="A122" i="19" s="1"/>
  <c r="H331" i="25"/>
  <c r="H10" i="7" s="1"/>
  <c r="L205" i="25"/>
  <c r="L211" i="19" s="1"/>
  <c r="L38" i="25"/>
  <c r="L20" i="18" s="1"/>
  <c r="B70" i="25"/>
  <c r="A293" i="19" s="1"/>
  <c r="I99" i="25"/>
  <c r="I318" i="19" s="1"/>
  <c r="M108" i="25"/>
  <c r="N327" i="19" s="1"/>
  <c r="I49" i="25"/>
  <c r="I31" i="18" s="1"/>
  <c r="M76" i="25"/>
  <c r="N299" i="19" s="1"/>
  <c r="J211" i="25"/>
  <c r="J217" i="19" s="1"/>
  <c r="M273" i="25"/>
  <c r="N10" i="15" s="1"/>
  <c r="B421" i="25"/>
  <c r="A169" i="19" s="1"/>
  <c r="K476" i="25"/>
  <c r="K268" i="19" s="1"/>
  <c r="J479" i="25"/>
  <c r="J44" i="19" s="1"/>
  <c r="I457" i="25"/>
  <c r="I188" i="19" s="1"/>
  <c r="H277" i="25"/>
  <c r="H14" i="15" s="1"/>
  <c r="M150" i="25"/>
  <c r="N10" i="16" s="1"/>
  <c r="M77" i="25"/>
  <c r="N300" i="19" s="1"/>
  <c r="K423" i="25"/>
  <c r="K259" i="19" s="1"/>
  <c r="K424" i="25"/>
  <c r="K260" i="19" s="1"/>
  <c r="I150" i="25"/>
  <c r="I10" i="16" s="1"/>
  <c r="M487" i="25"/>
  <c r="N27" i="15" s="1"/>
  <c r="H171" i="25"/>
  <c r="H19" i="16" s="1"/>
  <c r="I140" i="25"/>
  <c r="I84" i="19" s="1"/>
  <c r="L354" i="25"/>
  <c r="L41" i="19" s="1"/>
  <c r="L420" i="25"/>
  <c r="L168" i="19" s="1"/>
  <c r="I73" i="25"/>
  <c r="I296" i="19" s="1"/>
  <c r="J487" i="25"/>
  <c r="J27" i="15" s="1"/>
  <c r="B419" i="25"/>
  <c r="A167" i="19" s="1"/>
  <c r="K253" i="25"/>
  <c r="K239" i="19" s="1"/>
  <c r="K77" i="25"/>
  <c r="K300" i="19" s="1"/>
  <c r="I3" i="25"/>
  <c r="I10" i="18" s="1"/>
  <c r="H286" i="25"/>
  <c r="H350" i="19" s="1"/>
  <c r="K60" i="25"/>
  <c r="K10" i="19" s="1"/>
  <c r="J235" i="25"/>
  <c r="J226" i="19" s="1"/>
  <c r="I445" i="25"/>
  <c r="I176" i="19" s="1"/>
  <c r="H409" i="25"/>
  <c r="H374" i="19" s="1"/>
  <c r="H50" i="25"/>
  <c r="H32" i="18" s="1"/>
  <c r="M263" i="25"/>
  <c r="N103" i="19" s="1"/>
  <c r="H487" i="25"/>
  <c r="H27" i="15" s="1"/>
  <c r="H72" i="25"/>
  <c r="H295" i="19" s="1"/>
  <c r="J316" i="25"/>
  <c r="J30" i="19" s="1"/>
  <c r="H163" i="25"/>
  <c r="H340" i="19" s="1"/>
  <c r="M48" i="25"/>
  <c r="N30" i="18" s="1"/>
  <c r="B200" i="25"/>
  <c r="A44" i="16" s="1"/>
  <c r="H447" i="25"/>
  <c r="H178" i="19" s="1"/>
  <c r="K188" i="25"/>
  <c r="K36" i="16" s="1"/>
  <c r="B347" i="25"/>
  <c r="A356" i="19" s="1"/>
  <c r="I327" i="25"/>
  <c r="I196" i="19" s="1"/>
  <c r="H222" i="25"/>
  <c r="H21" i="19" s="1"/>
  <c r="H240" i="25"/>
  <c r="H231" i="19" s="1"/>
  <c r="M389" i="25"/>
  <c r="N160" i="19" s="1"/>
  <c r="I15" i="25"/>
  <c r="I12" i="17" s="1"/>
  <c r="M5" i="25"/>
  <c r="N12" i="18" s="1"/>
  <c r="M396" i="25"/>
  <c r="N361" i="19" s="1"/>
  <c r="K101" i="25"/>
  <c r="K320" i="19" s="1"/>
  <c r="L210" i="25"/>
  <c r="L216" i="19" s="1"/>
  <c r="B175" i="25"/>
  <c r="A23" i="16" s="1"/>
  <c r="K187" i="25"/>
  <c r="K35" i="16" s="1"/>
  <c r="I160" i="25"/>
  <c r="I337" i="19" s="1"/>
  <c r="J103" i="25"/>
  <c r="J322" i="19" s="1"/>
  <c r="L234" i="25"/>
  <c r="L94" i="19" s="1"/>
  <c r="H13" i="25"/>
  <c r="H10" i="17" s="1"/>
  <c r="M73" i="25"/>
  <c r="N296" i="19" s="1"/>
  <c r="K397" i="25"/>
  <c r="K362" i="19" s="1"/>
  <c r="L238" i="25"/>
  <c r="L229" i="19" s="1"/>
  <c r="M242" i="25"/>
  <c r="N233" i="19" s="1"/>
  <c r="B373" i="25"/>
  <c r="A23" i="7" s="1"/>
  <c r="L10" i="25"/>
  <c r="L17" i="18" s="1"/>
  <c r="M354" i="25"/>
  <c r="N41" i="19" s="1"/>
  <c r="L256" i="25"/>
  <c r="L242" i="19" s="1"/>
  <c r="J89" i="25"/>
  <c r="J58" i="19" s="1"/>
  <c r="I75" i="25"/>
  <c r="I298" i="19" s="1"/>
  <c r="J422" i="25"/>
  <c r="J170" i="19" s="1"/>
  <c r="M286" i="25"/>
  <c r="N350" i="19" s="1"/>
  <c r="M143" i="25"/>
  <c r="N17" i="19" s="1"/>
  <c r="K146" i="25"/>
  <c r="K87" i="19" s="1"/>
  <c r="K460" i="25"/>
  <c r="K191" i="19" s="1"/>
  <c r="I237" i="25"/>
  <c r="I228" i="19" s="1"/>
  <c r="J374" i="25"/>
  <c r="J24" i="7" s="1"/>
  <c r="L370" i="25"/>
  <c r="L147" i="19" s="1"/>
  <c r="M67" i="25"/>
  <c r="N290" i="19" s="1"/>
  <c r="L115" i="25"/>
  <c r="L66" i="19" s="1"/>
  <c r="K112" i="25"/>
  <c r="K323" i="25"/>
  <c r="K17" i="7" s="1"/>
  <c r="K89" i="25"/>
  <c r="K58" i="19" s="1"/>
  <c r="B12" i="25"/>
  <c r="A19" i="18" s="1"/>
  <c r="M113" i="25"/>
  <c r="L467" i="25"/>
  <c r="L284" i="19" s="1"/>
  <c r="B393" i="25"/>
  <c r="A358" i="19" s="1"/>
  <c r="K345" i="25"/>
  <c r="K354" i="19" s="1"/>
  <c r="K3" i="25"/>
  <c r="K10" i="18" s="1"/>
  <c r="J285" i="25"/>
  <c r="J349" i="19" s="1"/>
  <c r="L83" i="25"/>
  <c r="L52" i="19" s="1"/>
  <c r="I311" i="25"/>
  <c r="I10" i="14" s="1"/>
  <c r="J292" i="25"/>
  <c r="J115" i="19" s="1"/>
  <c r="B186" i="25"/>
  <c r="A34" i="16" s="1"/>
  <c r="J169" i="25"/>
  <c r="J17" i="16" s="1"/>
  <c r="B314" i="25"/>
  <c r="A13" i="14" s="1"/>
  <c r="M176" i="25"/>
  <c r="N24" i="16" s="1"/>
  <c r="L43" i="25"/>
  <c r="L25" i="18" s="1"/>
  <c r="B192" i="25"/>
  <c r="A40" i="16" s="1"/>
  <c r="L433" i="25"/>
  <c r="L58" i="16" s="1"/>
  <c r="L137" i="25"/>
  <c r="L206" i="19" s="1"/>
  <c r="B127" i="25"/>
  <c r="A75" i="19" s="1"/>
  <c r="L141" i="25"/>
  <c r="L85" i="19" s="1"/>
  <c r="L441" i="25"/>
  <c r="M18" i="25"/>
  <c r="N15" i="17" s="1"/>
  <c r="B400" i="25"/>
  <c r="A365" i="19" s="1"/>
  <c r="M163" i="25"/>
  <c r="N340" i="19" s="1"/>
  <c r="L473" i="25"/>
  <c r="L305" i="19" s="1"/>
  <c r="L286" i="25"/>
  <c r="L350" i="19" s="1"/>
  <c r="M299" i="25"/>
  <c r="N122" i="19" s="1"/>
  <c r="L166" i="25"/>
  <c r="L343" i="19" s="1"/>
  <c r="M107" i="25"/>
  <c r="N326" i="19" s="1"/>
  <c r="H107" i="25"/>
  <c r="H326" i="19" s="1"/>
  <c r="K180" i="25"/>
  <c r="K28" i="16" s="1"/>
  <c r="B193" i="25"/>
  <c r="A41" i="16" s="1"/>
  <c r="I467" i="25"/>
  <c r="I284" i="19" s="1"/>
  <c r="M111" i="25"/>
  <c r="N330" i="19" s="1"/>
  <c r="I414" i="25"/>
  <c r="I379" i="19" s="1"/>
  <c r="J24" i="25"/>
  <c r="J272" i="19" s="1"/>
  <c r="K176" i="25"/>
  <c r="K24" i="16" s="1"/>
  <c r="L161" i="25"/>
  <c r="L338" i="19" s="1"/>
  <c r="L391" i="25"/>
  <c r="L162" i="19" s="1"/>
  <c r="M265" i="25"/>
  <c r="N105" i="19" s="1"/>
  <c r="M478" i="25"/>
  <c r="N43" i="19" s="1"/>
  <c r="L394" i="25"/>
  <c r="L359" i="19" s="1"/>
  <c r="K434" i="25"/>
  <c r="K59" i="16" s="1"/>
  <c r="M8" i="25"/>
  <c r="N15" i="18" s="1"/>
  <c r="B370" i="25"/>
  <c r="A147" i="19" s="1"/>
  <c r="M238" i="25"/>
  <c r="N229" i="19" s="1"/>
  <c r="J217" i="25"/>
  <c r="J223" i="19" s="1"/>
  <c r="J314" i="25"/>
  <c r="J13" i="14" s="1"/>
  <c r="L372" i="25"/>
  <c r="L22" i="7" s="1"/>
  <c r="H80" i="25"/>
  <c r="H49" i="19" s="1"/>
  <c r="M270" i="25"/>
  <c r="N110" i="19" s="1"/>
  <c r="M199" i="25"/>
  <c r="N43" i="16" s="1"/>
  <c r="I26" i="25"/>
  <c r="I274" i="19" s="1"/>
  <c r="L451" i="25"/>
  <c r="L182" i="19" s="1"/>
  <c r="J307" i="25"/>
  <c r="J250" i="19" s="1"/>
  <c r="I116" i="25"/>
  <c r="I67" i="19" s="1"/>
  <c r="M54" i="25"/>
  <c r="N36" i="18" s="1"/>
  <c r="K183" i="25"/>
  <c r="K31" i="16" s="1"/>
  <c r="L76" i="25"/>
  <c r="L299" i="19" s="1"/>
  <c r="I230" i="25"/>
  <c r="I29" i="19" s="1"/>
  <c r="K350" i="25"/>
  <c r="K135" i="19" s="1"/>
  <c r="M46" i="25"/>
  <c r="N28" i="18" s="1"/>
  <c r="J284" i="25"/>
  <c r="J282" i="19" s="1"/>
  <c r="L37" i="25"/>
  <c r="L279" i="19" s="1"/>
  <c r="H115" i="25"/>
  <c r="H66" i="19" s="1"/>
  <c r="H44" i="25"/>
  <c r="H26" i="18" s="1"/>
  <c r="J253" i="25"/>
  <c r="J239" i="19" s="1"/>
  <c r="H380" i="25"/>
  <c r="H173" i="25"/>
  <c r="H21" i="16" s="1"/>
  <c r="J294" i="25"/>
  <c r="J117" i="19" s="1"/>
  <c r="M112" i="25"/>
  <c r="L183" i="25"/>
  <c r="L31" i="16" s="1"/>
  <c r="H91" i="25"/>
  <c r="H60" i="19" s="1"/>
  <c r="B463" i="25"/>
  <c r="A60" i="16" s="1"/>
  <c r="L373" i="25"/>
  <c r="L23" i="7" s="1"/>
  <c r="B338" i="25"/>
  <c r="A48" i="16" s="1"/>
  <c r="J241" i="25"/>
  <c r="J232" i="19" s="1"/>
  <c r="I316" i="25"/>
  <c r="I30" i="19" s="1"/>
  <c r="H307" i="25"/>
  <c r="H250" i="19" s="1"/>
  <c r="J406" i="25"/>
  <c r="J371" i="19" s="1"/>
  <c r="I121" i="25"/>
  <c r="I202" i="19" s="1"/>
  <c r="J250" i="25"/>
  <c r="J237" i="19" s="1"/>
  <c r="I259" i="25"/>
  <c r="I99" i="19" s="1"/>
  <c r="J119" i="25"/>
  <c r="J70" i="19" s="1"/>
  <c r="L145" i="25"/>
  <c r="L86" i="19" s="1"/>
  <c r="B230" i="25"/>
  <c r="A29" i="19" s="1"/>
  <c r="J260" i="25"/>
  <c r="J100" i="19" s="1"/>
  <c r="K285" i="25"/>
  <c r="K349" i="19" s="1"/>
  <c r="I158" i="25"/>
  <c r="I335" i="19" s="1"/>
  <c r="M241" i="25"/>
  <c r="N232" i="19" s="1"/>
  <c r="K171" i="25"/>
  <c r="K19" i="16" s="1"/>
  <c r="K245" i="25"/>
  <c r="K96" i="19" s="1"/>
  <c r="M114" i="25"/>
  <c r="N31" i="7" s="1"/>
  <c r="M445" i="25"/>
  <c r="N176" i="19" s="1"/>
  <c r="I44" i="25"/>
  <c r="I26" i="18" s="1"/>
  <c r="B476" i="25"/>
  <c r="A268" i="19" s="1"/>
  <c r="M473" i="25"/>
  <c r="N305" i="19" s="1"/>
  <c r="I429" i="25"/>
  <c r="I174" i="19" s="1"/>
  <c r="I194" i="25"/>
  <c r="I42" i="16" s="1"/>
  <c r="B352" i="25"/>
  <c r="A39" i="19" s="1"/>
  <c r="J173" i="25"/>
  <c r="J21" i="16" s="1"/>
  <c r="L91" i="25"/>
  <c r="L60" i="19" s="1"/>
  <c r="I282" i="25"/>
  <c r="I280" i="19" s="1"/>
  <c r="K12" i="25"/>
  <c r="K19" i="18" s="1"/>
  <c r="B164" i="25"/>
  <c r="A341" i="19" s="1"/>
  <c r="H374" i="25"/>
  <c r="H24" i="7" s="1"/>
  <c r="B397" i="25"/>
  <c r="A362" i="19" s="1"/>
  <c r="L486" i="25"/>
  <c r="L26" i="15" s="1"/>
  <c r="B137" i="25"/>
  <c r="A206" i="19" s="1"/>
  <c r="L144" i="25"/>
  <c r="L18" i="19" s="1"/>
  <c r="M87" i="25"/>
  <c r="N56" i="19" s="1"/>
  <c r="B243" i="25"/>
  <c r="A234" i="19" s="1"/>
  <c r="H43" i="25"/>
  <c r="H25" i="18" s="1"/>
  <c r="L143" i="25"/>
  <c r="L17" i="19" s="1"/>
  <c r="I278" i="25"/>
  <c r="I15" i="15" s="1"/>
  <c r="K5" i="25"/>
  <c r="K12" i="18" s="1"/>
  <c r="J223" i="25"/>
  <c r="J22" i="19" s="1"/>
  <c r="J338" i="25"/>
  <c r="H325" i="25"/>
  <c r="H19" i="7" s="1"/>
  <c r="L408" i="25"/>
  <c r="L373" i="19" s="1"/>
  <c r="B162" i="25"/>
  <c r="A339" i="19" s="1"/>
  <c r="L322" i="25"/>
  <c r="L16" i="7" s="1"/>
  <c r="L204" i="25"/>
  <c r="L210" i="19" s="1"/>
  <c r="L360" i="25"/>
  <c r="L256" i="19" s="1"/>
  <c r="J140" i="25"/>
  <c r="J84" i="19" s="1"/>
  <c r="L482" i="25"/>
  <c r="L22" i="15" s="1"/>
  <c r="L77" i="25"/>
  <c r="L300" i="19" s="1"/>
  <c r="I179" i="25"/>
  <c r="I27" i="16" s="1"/>
  <c r="B109" i="25"/>
  <c r="A328" i="19" s="1"/>
  <c r="J360" i="25"/>
  <c r="J256" i="19" s="1"/>
  <c r="K192" i="25"/>
  <c r="K40" i="16" s="1"/>
  <c r="M174" i="25"/>
  <c r="N22" i="16" s="1"/>
  <c r="J252" i="25"/>
  <c r="B88" i="25"/>
  <c r="A57" i="19" s="1"/>
  <c r="B120" i="25"/>
  <c r="A201" i="19" s="1"/>
  <c r="H339" i="25"/>
  <c r="H189" i="25"/>
  <c r="H37" i="16" s="1"/>
  <c r="L74" i="25"/>
  <c r="L297" i="19" s="1"/>
  <c r="L369" i="25"/>
  <c r="L146" i="19" s="1"/>
  <c r="I307" i="25"/>
  <c r="I250" i="19" s="1"/>
  <c r="L295" i="25"/>
  <c r="L118" i="19" s="1"/>
  <c r="L309" i="25"/>
  <c r="L125" i="19" s="1"/>
  <c r="B117" i="25"/>
  <c r="A68" i="19" s="1"/>
  <c r="M401" i="25"/>
  <c r="N366" i="19" s="1"/>
  <c r="L72" i="25"/>
  <c r="L295" i="19" s="1"/>
  <c r="I450" i="25"/>
  <c r="I181" i="19" s="1"/>
  <c r="B220" i="25"/>
  <c r="A19" i="19" s="1"/>
  <c r="K196" i="25"/>
  <c r="K346" i="19" s="1"/>
  <c r="I487" i="25"/>
  <c r="I27" i="15" s="1"/>
  <c r="L231" i="25"/>
  <c r="L91" i="19" s="1"/>
  <c r="M202" i="25"/>
  <c r="N208" i="19" s="1"/>
  <c r="K228" i="25"/>
  <c r="K27" i="19" s="1"/>
  <c r="B145" i="25"/>
  <c r="A86" i="19" s="1"/>
  <c r="J214" i="25"/>
  <c r="J220" i="19" s="1"/>
  <c r="M91" i="25"/>
  <c r="N60" i="19" s="1"/>
  <c r="I448" i="25"/>
  <c r="I179" i="19" s="1"/>
  <c r="J109" i="25"/>
  <c r="J328" i="19" s="1"/>
  <c r="J153" i="25"/>
  <c r="J13" i="16" s="1"/>
  <c r="L310" i="25"/>
  <c r="L126" i="19" s="1"/>
  <c r="I477" i="25"/>
  <c r="I42" i="19" s="1"/>
  <c r="H185" i="25"/>
  <c r="H33" i="16" s="1"/>
  <c r="H278" i="25"/>
  <c r="H15" i="15" s="1"/>
  <c r="B152" i="25"/>
  <c r="A12" i="16" s="1"/>
  <c r="L317" i="25"/>
  <c r="L31" i="19" s="1"/>
  <c r="J64" i="25"/>
  <c r="J14" i="19" s="1"/>
  <c r="L301" i="25"/>
  <c r="L124" i="19" s="1"/>
  <c r="H341" i="25"/>
  <c r="H367" i="25"/>
  <c r="H144" i="19" s="1"/>
  <c r="I416" i="25"/>
  <c r="I164" i="19" s="1"/>
  <c r="B205" i="25"/>
  <c r="A211" i="19" s="1"/>
  <c r="B165" i="25"/>
  <c r="A342" i="19" s="1"/>
  <c r="J414" i="25"/>
  <c r="J379" i="19" s="1"/>
  <c r="K255" i="25"/>
  <c r="K241" i="19" s="1"/>
  <c r="L427" i="25"/>
  <c r="L172" i="19" s="1"/>
  <c r="L436" i="25"/>
  <c r="L263" i="19" s="1"/>
  <c r="I395" i="25"/>
  <c r="I360" i="19" s="1"/>
  <c r="M470" i="25"/>
  <c r="N302" i="19" s="1"/>
  <c r="L355" i="25"/>
  <c r="L136" i="19" s="1"/>
  <c r="K135" i="25"/>
  <c r="K204" i="19" s="1"/>
  <c r="M93" i="25"/>
  <c r="N62" i="19" s="1"/>
  <c r="I276" i="25"/>
  <c r="I13" i="15" s="1"/>
  <c r="H71" i="25"/>
  <c r="H294" i="19" s="1"/>
  <c r="H162" i="25"/>
  <c r="H339" i="19" s="1"/>
  <c r="M148" i="25"/>
  <c r="N89" i="19" s="1"/>
  <c r="H295" i="25"/>
  <c r="H118" i="19" s="1"/>
  <c r="H237" i="25"/>
  <c r="H228" i="19" s="1"/>
  <c r="B147" i="25"/>
  <c r="A88" i="19" s="1"/>
  <c r="H3" i="25"/>
  <c r="H10" i="18" s="1"/>
  <c r="M391" i="25"/>
  <c r="N162" i="19" s="1"/>
  <c r="L223" i="25"/>
  <c r="L22" i="19" s="1"/>
  <c r="K286" i="25"/>
  <c r="K350" i="19" s="1"/>
  <c r="M156" i="25"/>
  <c r="N333" i="19" s="1"/>
  <c r="M314" i="25"/>
  <c r="N13" i="14" s="1"/>
  <c r="B296" i="25"/>
  <c r="A119" i="19" s="1"/>
  <c r="M307" i="25"/>
  <c r="N250" i="19" s="1"/>
  <c r="I198" i="25"/>
  <c r="I348" i="19" s="1"/>
  <c r="J226" i="25"/>
  <c r="J25" i="19" s="1"/>
  <c r="H279" i="25"/>
  <c r="H16" i="15" s="1"/>
  <c r="J352" i="25"/>
  <c r="J39" i="19" s="1"/>
  <c r="B3" i="25"/>
  <c r="A10" i="18" s="1"/>
  <c r="J345" i="25"/>
  <c r="J354" i="19" s="1"/>
  <c r="I406" i="25"/>
  <c r="I371" i="19" s="1"/>
  <c r="B234" i="25"/>
  <c r="A94" i="19" s="1"/>
  <c r="M446" i="25"/>
  <c r="N177" i="19" s="1"/>
  <c r="K206" i="25"/>
  <c r="K212" i="19" s="1"/>
  <c r="K359" i="25"/>
  <c r="K255" i="19" s="1"/>
  <c r="K443" i="25"/>
  <c r="H29" i="25"/>
  <c r="H308" i="19" s="1"/>
  <c r="L282" i="25"/>
  <c r="L280" i="19" s="1"/>
  <c r="J40" i="25"/>
  <c r="J22" i="18" s="1"/>
  <c r="J365" i="25"/>
  <c r="J142" i="19" s="1"/>
  <c r="J231" i="25"/>
  <c r="J91" i="19" s="1"/>
  <c r="M298" i="25"/>
  <c r="N121" i="19" s="1"/>
  <c r="J53" i="25"/>
  <c r="J35" i="18" s="1"/>
  <c r="J156" i="25"/>
  <c r="J333" i="19" s="1"/>
  <c r="M436" i="25"/>
  <c r="N263" i="19" s="1"/>
  <c r="J484" i="25"/>
  <c r="J24" i="15" s="1"/>
  <c r="K455" i="25"/>
  <c r="K186" i="19" s="1"/>
  <c r="B479" i="25"/>
  <c r="A44" i="19" s="1"/>
  <c r="H251" i="25"/>
  <c r="H238" i="19" s="1"/>
  <c r="B471" i="25"/>
  <c r="A303" i="19" s="1"/>
  <c r="I92" i="25"/>
  <c r="I61" i="19" s="1"/>
  <c r="B107" i="25"/>
  <c r="A326" i="19" s="1"/>
  <c r="H314" i="25"/>
  <c r="H13" i="14" s="1"/>
  <c r="B10" i="25"/>
  <c r="A17" i="18" s="1"/>
  <c r="M165" i="25"/>
  <c r="N342" i="19" s="1"/>
  <c r="I437" i="25"/>
  <c r="I264" i="19" s="1"/>
  <c r="H297" i="25"/>
  <c r="H120" i="19" s="1"/>
  <c r="I303" i="25"/>
  <c r="I246" i="19" s="1"/>
  <c r="J112" i="25"/>
  <c r="K62" i="25"/>
  <c r="K12" i="19" s="1"/>
  <c r="L67" i="25"/>
  <c r="L290" i="19" s="1"/>
  <c r="H192" i="25"/>
  <c r="H40" i="16" s="1"/>
  <c r="B384" i="25"/>
  <c r="A155" i="19" s="1"/>
  <c r="J257" i="25"/>
  <c r="J243" i="19" s="1"/>
  <c r="L423" i="25"/>
  <c r="L259" i="19" s="1"/>
  <c r="M177" i="25"/>
  <c r="N25" i="16" s="1"/>
  <c r="H354" i="25"/>
  <c r="H41" i="19" s="1"/>
  <c r="J118" i="25"/>
  <c r="J69" i="19" s="1"/>
  <c r="L270" i="25"/>
  <c r="L110" i="19" s="1"/>
  <c r="H141" i="25"/>
  <c r="H85" i="19" s="1"/>
  <c r="M323" i="25"/>
  <c r="N17" i="7" s="1"/>
  <c r="H238" i="25"/>
  <c r="H229" i="19" s="1"/>
  <c r="H484" i="25"/>
  <c r="H24" i="15" s="1"/>
  <c r="K148" i="25"/>
  <c r="K89" i="19" s="1"/>
  <c r="H416" i="25"/>
  <c r="H164" i="19" s="1"/>
  <c r="I302" i="25"/>
  <c r="I245" i="19" s="1"/>
  <c r="J138" i="25"/>
  <c r="J207" i="19" s="1"/>
  <c r="B28" i="25"/>
  <c r="A276" i="19" s="1"/>
  <c r="I436" i="25"/>
  <c r="I263" i="19" s="1"/>
  <c r="K309" i="25"/>
  <c r="K125" i="19" s="1"/>
  <c r="L213" i="25"/>
  <c r="L219" i="19" s="1"/>
  <c r="B134" i="25"/>
  <c r="A82" i="19" s="1"/>
  <c r="J181" i="25"/>
  <c r="J29" i="16" s="1"/>
  <c r="M486" i="25"/>
  <c r="N26" i="15" s="1"/>
  <c r="B56" i="25"/>
  <c r="A38" i="18" s="1"/>
  <c r="J204" i="25"/>
  <c r="J210" i="19" s="1"/>
  <c r="M269" i="25"/>
  <c r="N109" i="19" s="1"/>
  <c r="B336" i="25"/>
  <c r="A46" i="16" s="1"/>
  <c r="L36" i="25"/>
  <c r="L278" i="19" s="1"/>
  <c r="K389" i="25"/>
  <c r="K160" i="19" s="1"/>
  <c r="J282" i="25"/>
  <c r="J280" i="19" s="1"/>
  <c r="B282" i="25"/>
  <c r="A280" i="19" s="1"/>
  <c r="I47" i="25"/>
  <c r="I29" i="18" s="1"/>
  <c r="H220" i="25"/>
  <c r="H19" i="19" s="1"/>
  <c r="K155" i="25"/>
  <c r="K15" i="16" s="1"/>
  <c r="I339" i="25"/>
  <c r="H248" i="25"/>
  <c r="H235" i="19" s="1"/>
  <c r="H149" i="25"/>
  <c r="H90" i="19" s="1"/>
  <c r="L464" i="25"/>
  <c r="L61" i="16" s="1"/>
  <c r="K394" i="25"/>
  <c r="K359" i="19" s="1"/>
  <c r="M262" i="25"/>
  <c r="N102" i="19" s="1"/>
  <c r="B428" i="25"/>
  <c r="A173" i="19" s="1"/>
  <c r="J36" i="25"/>
  <c r="J278" i="19" s="1"/>
  <c r="I196" i="25"/>
  <c r="I346" i="19" s="1"/>
  <c r="K52" i="25"/>
  <c r="K34" i="18" s="1"/>
  <c r="K266" i="25"/>
  <c r="K106" i="19" s="1"/>
  <c r="J324" i="25"/>
  <c r="J18" i="7" s="1"/>
  <c r="K244" i="25"/>
  <c r="K95" i="19" s="1"/>
  <c r="M340" i="25"/>
  <c r="J117" i="25"/>
  <c r="J68" i="19" s="1"/>
  <c r="B258" i="25"/>
  <c r="A244" i="19" s="1"/>
  <c r="J255" i="25"/>
  <c r="J241" i="19" s="1"/>
  <c r="I232" i="25"/>
  <c r="I92" i="19" s="1"/>
  <c r="J190" i="25"/>
  <c r="J38" i="16" s="1"/>
  <c r="B167" i="25"/>
  <c r="A344" i="19" s="1"/>
  <c r="J405" i="25"/>
  <c r="J370" i="19" s="1"/>
  <c r="B188" i="25"/>
  <c r="A36" i="16" s="1"/>
  <c r="J9" i="25"/>
  <c r="J16" i="18" s="1"/>
  <c r="L191" i="25"/>
  <c r="L39" i="16" s="1"/>
  <c r="K190" i="25"/>
  <c r="K38" i="16" s="1"/>
  <c r="K59" i="25"/>
  <c r="K41" i="18" s="1"/>
  <c r="M49" i="25"/>
  <c r="N31" i="18" s="1"/>
  <c r="B242" i="25"/>
  <c r="A233" i="19" s="1"/>
  <c r="H381" i="25"/>
  <c r="M450" i="25"/>
  <c r="N181" i="19" s="1"/>
  <c r="L316" i="25"/>
  <c r="L30" i="19" s="1"/>
  <c r="M341" i="25"/>
  <c r="J162" i="25"/>
  <c r="J339" i="19" s="1"/>
  <c r="H305" i="25"/>
  <c r="H248" i="19" s="1"/>
  <c r="H431" i="25"/>
  <c r="H56" i="16" s="1"/>
  <c r="K329" i="25"/>
  <c r="K198" i="19" s="1"/>
  <c r="K37" i="25"/>
  <c r="K279" i="19" s="1"/>
  <c r="H146" i="25"/>
  <c r="H87" i="19" s="1"/>
  <c r="M175" i="25"/>
  <c r="N23" i="16" s="1"/>
  <c r="I155" i="25"/>
  <c r="I15" i="16" s="1"/>
  <c r="I39" i="25"/>
  <c r="I21" i="18" s="1"/>
  <c r="B101" i="25"/>
  <c r="A320" i="19" s="1"/>
  <c r="H258" i="25"/>
  <c r="H244" i="19" s="1"/>
  <c r="B262" i="25"/>
  <c r="A102" i="19" s="1"/>
  <c r="B257" i="25"/>
  <c r="A243" i="19" s="1"/>
  <c r="B480" i="25"/>
  <c r="A45" i="19" s="1"/>
  <c r="I82" i="25"/>
  <c r="I51" i="19" s="1"/>
  <c r="K121" i="25"/>
  <c r="K202" i="19" s="1"/>
  <c r="L344" i="25"/>
  <c r="L37" i="19" s="1"/>
  <c r="L318" i="25"/>
  <c r="L32" i="19" s="1"/>
  <c r="L168" i="25"/>
  <c r="L16" i="16" s="1"/>
  <c r="M368" i="25"/>
  <c r="N145" i="19" s="1"/>
  <c r="K464" i="25"/>
  <c r="K61" i="16" s="1"/>
  <c r="K380" i="25"/>
  <c r="K243" i="25"/>
  <c r="K234" i="19" s="1"/>
  <c r="J395" i="25"/>
  <c r="J360" i="19" s="1"/>
  <c r="H61" i="25"/>
  <c r="H11" i="19" s="1"/>
  <c r="M184" i="25"/>
  <c r="N32" i="16" s="1"/>
  <c r="K124" i="25"/>
  <c r="K72" i="19" s="1"/>
  <c r="H311" i="25"/>
  <c r="H10" i="14" s="1"/>
  <c r="J388" i="25"/>
  <c r="J159" i="19" s="1"/>
  <c r="K103" i="25"/>
  <c r="K322" i="19" s="1"/>
  <c r="I193" i="25"/>
  <c r="I41" i="16" s="1"/>
  <c r="H263" i="25"/>
  <c r="H103" i="19" s="1"/>
  <c r="K242" i="25"/>
  <c r="K233" i="19" s="1"/>
  <c r="J168" i="25"/>
  <c r="J16" i="16" s="1"/>
  <c r="M225" i="25"/>
  <c r="N24" i="19" s="1"/>
  <c r="L202" i="25"/>
  <c r="L208" i="19" s="1"/>
  <c r="L490" i="25"/>
  <c r="L30" i="15" s="1"/>
  <c r="L331" i="25"/>
  <c r="L10" i="7" s="1"/>
  <c r="B433" i="25"/>
  <c r="A58" i="16" s="1"/>
  <c r="J52" i="25"/>
  <c r="J34" i="18" s="1"/>
  <c r="K45" i="25"/>
  <c r="K27" i="18" s="1"/>
  <c r="I253" i="25"/>
  <c r="I239" i="19" s="1"/>
  <c r="B303" i="25"/>
  <c r="A246" i="19" s="1"/>
  <c r="H293" i="25"/>
  <c r="H116" i="19" s="1"/>
  <c r="I81" i="25"/>
  <c r="I50" i="19" s="1"/>
  <c r="M125" i="25"/>
  <c r="N73" i="19" s="1"/>
  <c r="M459" i="25"/>
  <c r="N190" i="19" s="1"/>
  <c r="M469" i="25"/>
  <c r="N286" i="19" s="1"/>
  <c r="H196" i="25"/>
  <c r="H346" i="19" s="1"/>
  <c r="K254" i="25"/>
  <c r="K240" i="19" s="1"/>
  <c r="L100" i="25"/>
  <c r="L319" i="19" s="1"/>
  <c r="J233" i="25"/>
  <c r="J93" i="19" s="1"/>
  <c r="L225" i="25"/>
  <c r="L24" i="19" s="1"/>
  <c r="K28" i="25"/>
  <c r="K276" i="19" s="1"/>
  <c r="M456" i="25"/>
  <c r="N187" i="19" s="1"/>
  <c r="K482" i="25"/>
  <c r="K22" i="15" s="1"/>
  <c r="B442" i="25"/>
  <c r="L470" i="25"/>
  <c r="L302" i="19" s="1"/>
  <c r="H114" i="25"/>
  <c r="H31" i="7" s="1"/>
  <c r="I100" i="25"/>
  <c r="I319" i="19" s="1"/>
  <c r="B183" i="25"/>
  <c r="A31" i="16" s="1"/>
  <c r="M414" i="25"/>
  <c r="N379" i="19" s="1"/>
  <c r="M285" i="25"/>
  <c r="N349" i="19" s="1"/>
  <c r="M437" i="25"/>
  <c r="N264" i="19" s="1"/>
  <c r="I334" i="25"/>
  <c r="I253" i="19" s="1"/>
  <c r="L245" i="25"/>
  <c r="L96" i="19" s="1"/>
  <c r="M312" i="25"/>
  <c r="N11" i="14" s="1"/>
  <c r="K318" i="25"/>
  <c r="K32" i="19" s="1"/>
  <c r="M160" i="25"/>
  <c r="N337" i="19" s="1"/>
  <c r="L30" i="25"/>
  <c r="L309" i="19" s="1"/>
  <c r="J191" i="25"/>
  <c r="J39" i="16" s="1"/>
  <c r="L349" i="25"/>
  <c r="L134" i="19" s="1"/>
  <c r="H399" i="25"/>
  <c r="H364" i="19" s="1"/>
  <c r="L232" i="25"/>
  <c r="L92" i="19" s="1"/>
  <c r="L19" i="25"/>
  <c r="L16" i="17" s="1"/>
  <c r="I117" i="25"/>
  <c r="I68" i="19" s="1"/>
  <c r="I404" i="25"/>
  <c r="I369" i="19" s="1"/>
  <c r="I197" i="25"/>
  <c r="I347" i="19" s="1"/>
  <c r="L362" i="25"/>
  <c r="L258" i="19" s="1"/>
  <c r="H463" i="25"/>
  <c r="H60" i="16" s="1"/>
  <c r="L241" i="25"/>
  <c r="L232" i="19" s="1"/>
  <c r="L401" i="25"/>
  <c r="L366" i="19" s="1"/>
  <c r="B67" i="25"/>
  <c r="A290" i="19" s="1"/>
  <c r="H291" i="25"/>
  <c r="H114" i="19" s="1"/>
  <c r="I486" i="25"/>
  <c r="I26" i="15" s="1"/>
  <c r="L484" i="25"/>
  <c r="L24" i="15" s="1"/>
  <c r="K472" i="25"/>
  <c r="K304" i="19" s="1"/>
  <c r="H21" i="25"/>
  <c r="K230" i="25"/>
  <c r="K29" i="19" s="1"/>
  <c r="K35" i="25"/>
  <c r="K277" i="19" s="1"/>
  <c r="I20" i="25"/>
  <c r="I17" i="17" s="1"/>
  <c r="M166" i="25"/>
  <c r="N343" i="19" s="1"/>
  <c r="K113" i="25"/>
  <c r="I62" i="25"/>
  <c r="I12" i="19" s="1"/>
  <c r="M353" i="25"/>
  <c r="N40" i="19" s="1"/>
  <c r="H404" i="25"/>
  <c r="H369" i="19" s="1"/>
  <c r="K109" i="25"/>
  <c r="K328" i="19" s="1"/>
  <c r="B311" i="25"/>
  <c r="A10" i="14" s="1"/>
  <c r="B60" i="25"/>
  <c r="A10" i="19" s="1"/>
  <c r="J286" i="25"/>
  <c r="J350" i="19" s="1"/>
  <c r="L219" i="25"/>
  <c r="L225" i="19" s="1"/>
  <c r="K95" i="25"/>
  <c r="K64" i="19" s="1"/>
  <c r="M344" i="25"/>
  <c r="N54" i="16" s="1"/>
  <c r="M230" i="25"/>
  <c r="N29" i="19" s="1"/>
  <c r="I459" i="25"/>
  <c r="I190" i="19" s="1"/>
  <c r="M266" i="25"/>
  <c r="N106" i="19" s="1"/>
  <c r="I51" i="25"/>
  <c r="I33" i="18" s="1"/>
  <c r="I389" i="25"/>
  <c r="I160" i="19" s="1"/>
  <c r="K319" i="25"/>
  <c r="K33" i="19" s="1"/>
  <c r="I433" i="25"/>
  <c r="I58" i="16" s="1"/>
  <c r="M449" i="25"/>
  <c r="N180" i="19" s="1"/>
  <c r="M159" i="25"/>
  <c r="N336" i="19" s="1"/>
  <c r="H147" i="25"/>
  <c r="H88" i="19" s="1"/>
  <c r="K395" i="25"/>
  <c r="K360" i="19" s="1"/>
  <c r="J33" i="25"/>
  <c r="J312" i="19" s="1"/>
  <c r="J203" i="25"/>
  <c r="J209" i="19" s="1"/>
  <c r="B474" i="25"/>
  <c r="A266" i="19" s="1"/>
  <c r="H288" i="25"/>
  <c r="H352" i="19" s="1"/>
  <c r="J242" i="25"/>
  <c r="J233" i="19" s="1"/>
  <c r="I295" i="25"/>
  <c r="I118" i="19" s="1"/>
  <c r="B102" i="25"/>
  <c r="A321" i="19" s="1"/>
  <c r="I76" i="25"/>
  <c r="I299" i="19" s="1"/>
  <c r="L237" i="25"/>
  <c r="L228" i="19" s="1"/>
  <c r="H133" i="25"/>
  <c r="H81" i="19" s="1"/>
  <c r="K203" i="25"/>
  <c r="K209" i="19" s="1"/>
  <c r="L281" i="25"/>
  <c r="L18" i="15" s="1"/>
  <c r="J438" i="25"/>
  <c r="J265" i="19" s="1"/>
  <c r="I286" i="25"/>
  <c r="I350" i="19" s="1"/>
  <c r="H247" i="25"/>
  <c r="H98" i="19" s="1"/>
  <c r="H92" i="25"/>
  <c r="H61" i="19" s="1"/>
  <c r="J220" i="25"/>
  <c r="J19" i="19" s="1"/>
  <c r="L101" i="25"/>
  <c r="L320" i="19" s="1"/>
  <c r="I348" i="25"/>
  <c r="I133" i="19" s="1"/>
  <c r="L444" i="25"/>
  <c r="L175" i="19" s="1"/>
  <c r="B271" i="25"/>
  <c r="A111" i="19" s="1"/>
  <c r="I79" i="25"/>
  <c r="I48" i="19" s="1"/>
  <c r="I123" i="25"/>
  <c r="I71" i="19" s="1"/>
  <c r="M428" i="25"/>
  <c r="N173" i="19" s="1"/>
  <c r="J77" i="25"/>
  <c r="J300" i="19" s="1"/>
  <c r="I147" i="25"/>
  <c r="I88" i="19" s="1"/>
  <c r="H346" i="25"/>
  <c r="H355" i="19" s="1"/>
  <c r="I112" i="25"/>
  <c r="J150" i="25"/>
  <c r="J10" i="16" s="1"/>
  <c r="M3" i="25"/>
  <c r="N10" i="18" s="1"/>
  <c r="J428" i="25"/>
  <c r="J173" i="19" s="1"/>
  <c r="M102" i="25"/>
  <c r="N321" i="19" s="1"/>
  <c r="I131" i="25"/>
  <c r="I79" i="19" s="1"/>
  <c r="M224" i="25"/>
  <c r="N23" i="19" s="1"/>
  <c r="L483" i="25"/>
  <c r="L23" i="15" s="1"/>
  <c r="M331" i="25"/>
  <c r="N10" i="7" s="1"/>
  <c r="K363" i="25"/>
  <c r="K140" i="19" s="1"/>
  <c r="J43" i="25"/>
  <c r="J25" i="18" s="1"/>
  <c r="H159" i="25"/>
  <c r="H336" i="19" s="1"/>
  <c r="L437" i="25"/>
  <c r="L264" i="19" s="1"/>
  <c r="J171" i="25"/>
  <c r="J19" i="16" s="1"/>
  <c r="L240" i="25"/>
  <c r="L231" i="19" s="1"/>
  <c r="B405" i="25"/>
  <c r="A370" i="19" s="1"/>
  <c r="H327" i="25"/>
  <c r="H196" i="19" s="1"/>
  <c r="H482" i="25"/>
  <c r="H22" i="15" s="1"/>
  <c r="J134" i="25"/>
  <c r="J82" i="19" s="1"/>
  <c r="L297" i="25"/>
  <c r="L120" i="19" s="1"/>
  <c r="I19" i="25"/>
  <c r="I16" i="17" s="1"/>
  <c r="K441" i="25"/>
  <c r="H97" i="25"/>
  <c r="H316" i="19" s="1"/>
  <c r="H194" i="25"/>
  <c r="H42" i="16" s="1"/>
  <c r="L235" i="25"/>
  <c r="L226" i="19" s="1"/>
  <c r="M417" i="25"/>
  <c r="N165" i="19" s="1"/>
  <c r="J249" i="25"/>
  <c r="J236" i="19" s="1"/>
  <c r="L261" i="25"/>
  <c r="L101" i="19" s="1"/>
  <c r="I407" i="25"/>
  <c r="I372" i="19" s="1"/>
  <c r="B50" i="25"/>
  <c r="A32" i="18" s="1"/>
  <c r="B245" i="25"/>
  <c r="A96" i="19" s="1"/>
  <c r="B178" i="25"/>
  <c r="A26" i="16" s="1"/>
  <c r="M126" i="25"/>
  <c r="N74" i="19" s="1"/>
  <c r="J111" i="25"/>
  <c r="J330" i="19" s="1"/>
  <c r="B96" i="25"/>
  <c r="A65" i="19" s="1"/>
  <c r="K122" i="25"/>
  <c r="K203" i="19" s="1"/>
  <c r="L366" i="25"/>
  <c r="L143" i="19" s="1"/>
  <c r="H199" i="25"/>
  <c r="H43" i="16" s="1"/>
  <c r="B174" i="25"/>
  <c r="A22" i="16" s="1"/>
  <c r="J372" i="25"/>
  <c r="J22" i="7" s="1"/>
  <c r="H177" i="25"/>
  <c r="H25" i="16" s="1"/>
  <c r="J208" i="25"/>
  <c r="J214" i="19" s="1"/>
  <c r="B244" i="25"/>
  <c r="A95" i="19" s="1"/>
  <c r="L230" i="25"/>
  <c r="L29" i="19" s="1"/>
  <c r="B358" i="25"/>
  <c r="A139" i="19" s="1"/>
  <c r="I153" i="25"/>
  <c r="I13" i="16" s="1"/>
  <c r="I313" i="25"/>
  <c r="I12" i="14" s="1"/>
  <c r="K315" i="25"/>
  <c r="K14" i="14" s="1"/>
  <c r="M52" i="25"/>
  <c r="N34" i="18" s="1"/>
  <c r="K58" i="25"/>
  <c r="K40" i="18" s="1"/>
  <c r="M305" i="25"/>
  <c r="N248" i="19" s="1"/>
  <c r="K281" i="25"/>
  <c r="K18" i="15" s="1"/>
  <c r="J434" i="25"/>
  <c r="J59" i="16" s="1"/>
  <c r="M382" i="25"/>
  <c r="N153" i="19" s="1"/>
  <c r="H488" i="25"/>
  <c r="H28" i="15" s="1"/>
  <c r="J224" i="25"/>
  <c r="J23" i="19" s="1"/>
  <c r="M155" i="25"/>
  <c r="N15" i="16" s="1"/>
  <c r="L313" i="25"/>
  <c r="L12" i="14" s="1"/>
  <c r="B84" i="25"/>
  <c r="A53" i="19" s="1"/>
  <c r="L53" i="25"/>
  <c r="L35" i="18" s="1"/>
  <c r="J144" i="25"/>
  <c r="J18" i="19" s="1"/>
  <c r="M194" i="25"/>
  <c r="N42" i="16" s="1"/>
  <c r="J349" i="25"/>
  <c r="J134" i="19" s="1"/>
  <c r="L348" i="25"/>
  <c r="L133" i="19" s="1"/>
  <c r="M6" i="25"/>
  <c r="N13" i="18" s="1"/>
  <c r="M258" i="25"/>
  <c r="N244" i="19" s="1"/>
  <c r="L262" i="25"/>
  <c r="L102" i="19" s="1"/>
  <c r="M400" i="25"/>
  <c r="N365" i="19" s="1"/>
  <c r="K422" i="25"/>
  <c r="K170" i="19" s="1"/>
  <c r="L397" i="25"/>
  <c r="L362" i="19" s="1"/>
  <c r="K347" i="25"/>
  <c r="K356" i="19" s="1"/>
  <c r="I246" i="25"/>
  <c r="I97" i="19" s="1"/>
  <c r="L194" i="25"/>
  <c r="L42" i="16" s="1"/>
  <c r="L291" i="25"/>
  <c r="L114" i="19" s="1"/>
  <c r="I410" i="25"/>
  <c r="I375" i="19" s="1"/>
  <c r="J312" i="25"/>
  <c r="J11" i="14" s="1"/>
  <c r="L214" i="25"/>
  <c r="L220" i="19" s="1"/>
  <c r="J62" i="25"/>
  <c r="J12" i="19" s="1"/>
  <c r="B367" i="25"/>
  <c r="A144" i="19" s="1"/>
  <c r="K237" i="25"/>
  <c r="K228" i="19" s="1"/>
  <c r="H343" i="25"/>
  <c r="J82" i="25"/>
  <c r="J51" i="19" s="1"/>
  <c r="L112" i="25"/>
  <c r="K82" i="25"/>
  <c r="K51" i="19" s="1"/>
  <c r="B116" i="25"/>
  <c r="A67" i="19" s="1"/>
  <c r="K163" i="25"/>
  <c r="K340" i="19" s="1"/>
  <c r="K402" i="25"/>
  <c r="K367" i="19" s="1"/>
  <c r="J391" i="25"/>
  <c r="J162" i="19" s="1"/>
  <c r="L148" i="25"/>
  <c r="L89" i="19" s="1"/>
  <c r="I164" i="25"/>
  <c r="I341" i="19" s="1"/>
  <c r="K38" i="25"/>
  <c r="K20" i="18" s="1"/>
  <c r="B251" i="25"/>
  <c r="A238" i="19" s="1"/>
  <c r="L392" i="25"/>
  <c r="L357" i="19" s="1"/>
  <c r="M182" i="25"/>
  <c r="N30" i="16" s="1"/>
  <c r="L308" i="25"/>
  <c r="L251" i="19" s="1"/>
  <c r="B449" i="25"/>
  <c r="A180" i="19" s="1"/>
  <c r="H303" i="25"/>
  <c r="H246" i="19" s="1"/>
  <c r="J358" i="25"/>
  <c r="J139" i="19" s="1"/>
  <c r="J159" i="25"/>
  <c r="J336" i="19" s="1"/>
  <c r="L87" i="25"/>
  <c r="L56" i="19" s="1"/>
  <c r="H127" i="25"/>
  <c r="H75" i="19" s="1"/>
  <c r="H55" i="25"/>
  <c r="H37" i="18" s="1"/>
  <c r="B330" i="25"/>
  <c r="A9" i="7" s="1"/>
  <c r="J108" i="25"/>
  <c r="J327" i="19" s="1"/>
  <c r="L411" i="25"/>
  <c r="L376" i="19" s="1"/>
  <c r="B150" i="25"/>
  <c r="A10" i="16" s="1"/>
  <c r="H229" i="25"/>
  <c r="H28" i="19" s="1"/>
  <c r="K382" i="25"/>
  <c r="K153" i="19" s="1"/>
  <c r="L127" i="25"/>
  <c r="L75" i="19" s="1"/>
  <c r="J440" i="25"/>
  <c r="H377" i="25"/>
  <c r="K133" i="25"/>
  <c r="K81" i="19" s="1"/>
  <c r="M161" i="25"/>
  <c r="N338" i="19" s="1"/>
  <c r="L339" i="25"/>
  <c r="B259" i="25"/>
  <c r="A99" i="19" s="1"/>
  <c r="J232" i="25"/>
  <c r="J92" i="19" s="1"/>
  <c r="J410" i="25"/>
  <c r="J375" i="19" s="1"/>
  <c r="I465" i="25"/>
  <c r="I62" i="16" s="1"/>
  <c r="I261" i="25"/>
  <c r="I101" i="19" s="1"/>
  <c r="M90" i="25"/>
  <c r="N59" i="19" s="1"/>
  <c r="B404" i="25"/>
  <c r="A369" i="19" s="1"/>
  <c r="J234" i="25"/>
  <c r="J94" i="19" s="1"/>
  <c r="L274" i="25"/>
  <c r="L11" i="15" s="1"/>
  <c r="I300" i="25"/>
  <c r="I123" i="19" s="1"/>
  <c r="M17" i="25"/>
  <c r="N14" i="17" s="1"/>
  <c r="H35" i="25"/>
  <c r="H277" i="19" s="1"/>
  <c r="H180" i="25"/>
  <c r="H28" i="16" s="1"/>
  <c r="L7" i="25"/>
  <c r="L14" i="18" s="1"/>
  <c r="L175" i="25"/>
  <c r="L23" i="16" s="1"/>
  <c r="I271" i="25"/>
  <c r="I111" i="19" s="1"/>
  <c r="H232" i="25"/>
  <c r="H92" i="19" s="1"/>
  <c r="B284" i="25"/>
  <c r="A282" i="19" s="1"/>
  <c r="I398" i="25"/>
  <c r="I363" i="19" s="1"/>
  <c r="H266" i="25"/>
  <c r="H106" i="19" s="1"/>
  <c r="I446" i="25"/>
  <c r="I177" i="19" s="1"/>
  <c r="I385" i="25"/>
  <c r="I156" i="19" s="1"/>
  <c r="B110" i="25"/>
  <c r="A329" i="19" s="1"/>
  <c r="J123" i="25"/>
  <c r="J71" i="19" s="1"/>
  <c r="H479" i="25"/>
  <c r="H44" i="19" s="1"/>
  <c r="B13" i="25"/>
  <c r="A10" i="17" s="1"/>
  <c r="B58" i="25"/>
  <c r="A40" i="18" s="1"/>
  <c r="J473" i="25"/>
  <c r="J305" i="19" s="1"/>
  <c r="H322" i="25"/>
  <c r="H16" i="7" s="1"/>
  <c r="M302" i="25"/>
  <c r="N245" i="19" s="1"/>
  <c r="H435" i="25"/>
  <c r="H262" i="19" s="1"/>
  <c r="L384" i="25"/>
  <c r="L155" i="19" s="1"/>
  <c r="M132" i="25"/>
  <c r="N80" i="19" s="1"/>
  <c r="L329" i="25"/>
  <c r="L198" i="19" s="1"/>
  <c r="L117" i="25"/>
  <c r="L68" i="19" s="1"/>
  <c r="B17" i="25"/>
  <c r="A14" i="17" s="1"/>
  <c r="H165" i="25"/>
  <c r="H342" i="19" s="1"/>
  <c r="L458" i="25"/>
  <c r="L189" i="19" s="1"/>
  <c r="J289" i="25"/>
  <c r="J353" i="19" s="1"/>
  <c r="B448" i="25"/>
  <c r="A179" i="19" s="1"/>
  <c r="B207" i="25"/>
  <c r="A213" i="19" s="1"/>
  <c r="L78" i="25"/>
  <c r="L301" i="19" s="1"/>
  <c r="M72" i="25"/>
  <c r="N295" i="19" s="1"/>
  <c r="L358" i="25"/>
  <c r="L139" i="19" s="1"/>
  <c r="L149" i="25"/>
  <c r="L90" i="19" s="1"/>
  <c r="I470" i="25"/>
  <c r="I302" i="19" s="1"/>
  <c r="K477" i="25"/>
  <c r="K42" i="19" s="1"/>
  <c r="J475" i="25"/>
  <c r="J267" i="19" s="1"/>
  <c r="M43" i="25"/>
  <c r="N25" i="18" s="1"/>
  <c r="B85" i="25"/>
  <c r="A54" i="19" s="1"/>
  <c r="B305" i="25"/>
  <c r="A248" i="19" s="1"/>
  <c r="B298" i="25"/>
  <c r="A121" i="19" s="1"/>
  <c r="H319" i="25"/>
  <c r="H33" i="19" s="1"/>
  <c r="L469" i="25"/>
  <c r="L286" i="19" s="1"/>
  <c r="I443" i="25"/>
  <c r="M404" i="25"/>
  <c r="N369" i="19" s="1"/>
  <c r="H139" i="25"/>
  <c r="H83" i="19" s="1"/>
  <c r="L165" i="25"/>
  <c r="L342" i="19" s="1"/>
  <c r="K191" i="25"/>
  <c r="K39" i="16" s="1"/>
  <c r="I469" i="25"/>
  <c r="I286" i="19" s="1"/>
  <c r="B461" i="25"/>
  <c r="A192" i="19" s="1"/>
  <c r="B197" i="25"/>
  <c r="A347" i="19" s="1"/>
  <c r="I235" i="25"/>
  <c r="I226" i="19" s="1"/>
  <c r="J99" i="25"/>
  <c r="J318" i="19" s="1"/>
  <c r="B204" i="25"/>
  <c r="A210" i="19" s="1"/>
  <c r="H459" i="25"/>
  <c r="H190" i="19" s="1"/>
  <c r="H85" i="25"/>
  <c r="H54" i="19" s="1"/>
  <c r="K457" i="25"/>
  <c r="K188" i="19" s="1"/>
  <c r="L64" i="25"/>
  <c r="L14" i="19" s="1"/>
  <c r="I107" i="25"/>
  <c r="I326" i="19" s="1"/>
  <c r="I229" i="25"/>
  <c r="I28" i="19" s="1"/>
  <c r="B136" i="25"/>
  <c r="A205" i="19" s="1"/>
  <c r="L356" i="25"/>
  <c r="L137" i="19" s="1"/>
  <c r="I57" i="25"/>
  <c r="I39" i="18" s="1"/>
  <c r="K99" i="25"/>
  <c r="K318" i="19" s="1"/>
  <c r="J120" i="25"/>
  <c r="J201" i="19" s="1"/>
  <c r="H260" i="25"/>
  <c r="H100" i="19" s="1"/>
  <c r="M442" i="25"/>
  <c r="J377" i="25"/>
  <c r="I262" i="25"/>
  <c r="I102" i="19" s="1"/>
  <c r="I438" i="25"/>
  <c r="I265" i="19" s="1"/>
  <c r="I475" i="25"/>
  <c r="I267" i="19" s="1"/>
  <c r="H267" i="25"/>
  <c r="H107" i="19" s="1"/>
  <c r="K162" i="25"/>
  <c r="K339" i="19" s="1"/>
  <c r="J22" i="25"/>
  <c r="J18" i="17" s="1"/>
  <c r="B196" i="25"/>
  <c r="A346" i="19" s="1"/>
  <c r="K474" i="25"/>
  <c r="K266" i="19" s="1"/>
  <c r="K137" i="25"/>
  <c r="K206" i="19" s="1"/>
  <c r="I488" i="25"/>
  <c r="I28" i="15" s="1"/>
  <c r="B451" i="25"/>
  <c r="A182" i="19" s="1"/>
  <c r="K90" i="25"/>
  <c r="K59" i="19" s="1"/>
  <c r="K401" i="25"/>
  <c r="K366" i="19" s="1"/>
  <c r="J158" i="25"/>
  <c r="J335" i="19" s="1"/>
  <c r="J75" i="25"/>
  <c r="J298" i="19" s="1"/>
  <c r="H294" i="25"/>
  <c r="H117" i="19" s="1"/>
  <c r="K430" i="25"/>
  <c r="K55" i="16" s="1"/>
  <c r="K123" i="25"/>
  <c r="K71" i="19" s="1"/>
  <c r="L298" i="25"/>
  <c r="L121" i="19" s="1"/>
  <c r="K132" i="25"/>
  <c r="K80" i="19" s="1"/>
  <c r="I80" i="25"/>
  <c r="I49" i="19" s="1"/>
  <c r="H282" i="25"/>
  <c r="H280" i="19" s="1"/>
  <c r="L488" i="25"/>
  <c r="L28" i="15" s="1"/>
  <c r="M429" i="25"/>
  <c r="N174" i="19" s="1"/>
  <c r="H316" i="25"/>
  <c r="H30" i="19" s="1"/>
  <c r="L227" i="25"/>
  <c r="L26" i="19" s="1"/>
  <c r="H86" i="25"/>
  <c r="H55" i="19" s="1"/>
  <c r="M64" i="25"/>
  <c r="N14" i="19" s="1"/>
  <c r="L170" i="25"/>
  <c r="L18" i="16" s="1"/>
  <c r="H69" i="25"/>
  <c r="H292" i="19" s="1"/>
  <c r="L475" i="25"/>
  <c r="L267" i="19" s="1"/>
  <c r="K193" i="25"/>
  <c r="K41" i="16" s="1"/>
  <c r="M334" i="25"/>
  <c r="N253" i="19" s="1"/>
  <c r="L417" i="25"/>
  <c r="L165" i="19" s="1"/>
  <c r="M243" i="25"/>
  <c r="N234" i="19" s="1"/>
  <c r="I120" i="25"/>
  <c r="I201" i="19" s="1"/>
  <c r="M41" i="25"/>
  <c r="N23" i="18" s="1"/>
  <c r="B249" i="25"/>
  <c r="A236" i="19" s="1"/>
  <c r="H235" i="25"/>
  <c r="H226" i="19" s="1"/>
  <c r="J376" i="25"/>
  <c r="J26" i="7" s="1"/>
  <c r="B344" i="25"/>
  <c r="A54" i="16" s="1"/>
  <c r="B436" i="25"/>
  <c r="A263" i="19" s="1"/>
  <c r="H28" i="25"/>
  <c r="H276" i="19" s="1"/>
  <c r="J318" i="25"/>
  <c r="J32" i="19" s="1"/>
  <c r="I187" i="25"/>
  <c r="I35" i="16" s="1"/>
  <c r="B122" i="25"/>
  <c r="A203" i="19" s="1"/>
  <c r="B348" i="25"/>
  <c r="A133" i="19" s="1"/>
  <c r="L477" i="25"/>
  <c r="L42" i="19" s="1"/>
  <c r="M430" i="25"/>
  <c r="N55" i="16" s="1"/>
  <c r="L302" i="25"/>
  <c r="L245" i="19" s="1"/>
  <c r="H476" i="25"/>
  <c r="H268" i="19" s="1"/>
  <c r="I247" i="25"/>
  <c r="I98" i="19" s="1"/>
  <c r="B191" i="25"/>
  <c r="A39" i="16" s="1"/>
  <c r="M192" i="25"/>
  <c r="N40" i="16" s="1"/>
  <c r="M490" i="25"/>
  <c r="N30" i="15" s="1"/>
  <c r="J336" i="25"/>
  <c r="B148" i="25"/>
  <c r="A89" i="19" s="1"/>
  <c r="H413" i="25"/>
  <c r="H378" i="19" s="1"/>
  <c r="I368" i="25"/>
  <c r="I145" i="19" s="1"/>
  <c r="I119" i="25"/>
  <c r="I70" i="19" s="1"/>
  <c r="K98" i="25"/>
  <c r="K317" i="19" s="1"/>
  <c r="B273" i="25"/>
  <c r="A10" i="15" s="1"/>
  <c r="L283" i="25"/>
  <c r="L281" i="19" s="1"/>
  <c r="L424" i="25"/>
  <c r="L260" i="19" s="1"/>
  <c r="M410" i="25"/>
  <c r="N375" i="19" s="1"/>
  <c r="K41" i="25"/>
  <c r="K23" i="18" s="1"/>
  <c r="M458" i="25"/>
  <c r="N189" i="19" s="1"/>
  <c r="K368" i="25"/>
  <c r="K145" i="19" s="1"/>
  <c r="H11" i="25"/>
  <c r="H18" i="18" s="1"/>
  <c r="I257" i="25"/>
  <c r="I243" i="19" s="1"/>
  <c r="B304" i="25"/>
  <c r="A247" i="19" s="1"/>
  <c r="K140" i="25"/>
  <c r="K84" i="19" s="1"/>
  <c r="L176" i="25"/>
  <c r="L24" i="16" s="1"/>
  <c r="L320" i="25"/>
  <c r="L34" i="19" s="1"/>
  <c r="B389" i="25"/>
  <c r="A160" i="19" s="1"/>
  <c r="B279" i="25"/>
  <c r="A16" i="15" s="1"/>
  <c r="J300" i="25"/>
  <c r="J123" i="19" s="1"/>
  <c r="M393" i="25"/>
  <c r="N358" i="19" s="1"/>
  <c r="L159" i="25"/>
  <c r="L336" i="19" s="1"/>
  <c r="B143" i="25"/>
  <c r="A17" i="19" s="1"/>
  <c r="J350" i="25"/>
  <c r="J135" i="19" s="1"/>
  <c r="M330" i="25"/>
  <c r="N9" i="7" s="1"/>
  <c r="I387" i="25"/>
  <c r="I158" i="19" s="1"/>
  <c r="J385" i="25"/>
  <c r="J156" i="19" s="1"/>
  <c r="B149" i="25"/>
  <c r="A90" i="19" s="1"/>
  <c r="H299" i="25"/>
  <c r="H122" i="19" s="1"/>
  <c r="B172" i="25"/>
  <c r="A20" i="16" s="1"/>
  <c r="H24" i="25"/>
  <c r="H272" i="19" s="1"/>
  <c r="H443" i="25"/>
  <c r="H336" i="25"/>
  <c r="I388" i="25"/>
  <c r="I159" i="19" s="1"/>
  <c r="L396" i="25"/>
  <c r="L361" i="19" s="1"/>
  <c r="L198" i="25"/>
  <c r="L348" i="19" s="1"/>
  <c r="I37" i="25"/>
  <c r="I279" i="19" s="1"/>
  <c r="M406" i="25"/>
  <c r="N371" i="19" s="1"/>
  <c r="J394" i="25"/>
  <c r="J359" i="19" s="1"/>
  <c r="B51" i="25"/>
  <c r="A33" i="18" s="1"/>
  <c r="H143" i="25"/>
  <c r="H17" i="19" s="1"/>
  <c r="K282" i="25"/>
  <c r="K280" i="19" s="1"/>
  <c r="J427" i="25"/>
  <c r="J172" i="19" s="1"/>
  <c r="J335" i="25"/>
  <c r="J254" i="19" s="1"/>
  <c r="B465" i="25"/>
  <c r="A62" i="16" s="1"/>
  <c r="K269" i="25"/>
  <c r="K109" i="19" s="1"/>
  <c r="J308" i="25"/>
  <c r="J251" i="19" s="1"/>
  <c r="J301" i="25"/>
  <c r="J124" i="19" s="1"/>
  <c r="M116" i="25"/>
  <c r="N67" i="19" s="1"/>
  <c r="M460" i="25"/>
  <c r="N191" i="19" s="1"/>
  <c r="B272" i="25"/>
  <c r="A112" i="19" s="1"/>
  <c r="I201" i="25"/>
  <c r="I45" i="16" s="1"/>
  <c r="I424" i="25"/>
  <c r="I260" i="19" s="1"/>
  <c r="I226" i="25"/>
  <c r="I25" i="19" s="1"/>
  <c r="I355" i="25"/>
  <c r="I136" i="19" s="1"/>
  <c r="B103" i="25"/>
  <c r="A322" i="19" s="1"/>
  <c r="J280" i="25"/>
  <c r="J17" i="15" s="1"/>
  <c r="L233" i="25"/>
  <c r="L93" i="19" s="1"/>
  <c r="K342" i="25"/>
  <c r="K52" i="16" s="1"/>
  <c r="M360" i="25"/>
  <c r="N256" i="19" s="1"/>
  <c r="B355" i="25"/>
  <c r="A136" i="19" s="1"/>
  <c r="M196" i="25"/>
  <c r="N346" i="19" s="1"/>
  <c r="K161" i="25"/>
  <c r="K338" i="19" s="1"/>
  <c r="K136" i="25"/>
  <c r="K205" i="19" s="1"/>
  <c r="I102" i="25"/>
  <c r="I321" i="19" s="1"/>
  <c r="H389" i="25"/>
  <c r="H160" i="19" s="1"/>
  <c r="L445" i="25"/>
  <c r="L176" i="19" s="1"/>
  <c r="M229" i="25"/>
  <c r="N28" i="19" s="1"/>
  <c r="B15" i="25"/>
  <c r="A12" i="17" s="1"/>
  <c r="M117" i="25"/>
  <c r="N68" i="19" s="1"/>
  <c r="I161" i="25"/>
  <c r="I338" i="19" s="1"/>
  <c r="I377" i="25"/>
  <c r="B291" i="25"/>
  <c r="A114" i="19" s="1"/>
  <c r="B69" i="25"/>
  <c r="A292" i="19" s="1"/>
  <c r="L40" i="25"/>
  <c r="L22" i="18" s="1"/>
  <c r="I251" i="25"/>
  <c r="I238" i="19" s="1"/>
  <c r="J267" i="25"/>
  <c r="J107" i="19" s="1"/>
  <c r="M189" i="25"/>
  <c r="N37" i="16" s="1"/>
  <c r="B312" i="25"/>
  <c r="A11" i="14" s="1"/>
  <c r="H144" i="25"/>
  <c r="H18" i="19" s="1"/>
  <c r="L412" i="25"/>
  <c r="L377" i="19" s="1"/>
  <c r="M374" i="25"/>
  <c r="N24" i="7" s="1"/>
  <c r="M387" i="25"/>
  <c r="N158" i="19" s="1"/>
  <c r="M149" i="25"/>
  <c r="N90" i="19" s="1"/>
  <c r="J13" i="25"/>
  <c r="J10" i="17" s="1"/>
  <c r="K333" i="25"/>
  <c r="K252" i="19" s="1"/>
  <c r="B456" i="25"/>
  <c r="A187" i="19" s="1"/>
  <c r="H368" i="25"/>
  <c r="H145" i="19" s="1"/>
  <c r="H32" i="25"/>
  <c r="H311" i="19" s="1"/>
  <c r="K324" i="25"/>
  <c r="K18" i="7" s="1"/>
  <c r="M94" i="25"/>
  <c r="N63" i="19" s="1"/>
  <c r="H102" i="25"/>
  <c r="H321" i="19" s="1"/>
  <c r="M370" i="25"/>
  <c r="N147" i="19" s="1"/>
  <c r="I101" i="25"/>
  <c r="I320" i="19" s="1"/>
  <c r="L54" i="25"/>
  <c r="L36" i="18" s="1"/>
  <c r="I308" i="25"/>
  <c r="I251" i="19" s="1"/>
  <c r="I216" i="25"/>
  <c r="I222" i="19" s="1"/>
  <c r="M383" i="25"/>
  <c r="N154" i="19" s="1"/>
  <c r="I28" i="25"/>
  <c r="I276" i="19" s="1"/>
  <c r="I462" i="25"/>
  <c r="I193" i="19" s="1"/>
  <c r="K420" i="25"/>
  <c r="K168" i="19" s="1"/>
  <c r="B329" i="25"/>
  <c r="A198" i="19" s="1"/>
  <c r="K169" i="25"/>
  <c r="K17" i="16" s="1"/>
  <c r="H390" i="25"/>
  <c r="H161" i="19" s="1"/>
  <c r="J424" i="25"/>
  <c r="J260" i="19" s="1"/>
  <c r="M342" i="25"/>
  <c r="N35" i="19" s="1"/>
  <c r="K72" i="25"/>
  <c r="K295" i="19" s="1"/>
  <c r="K4" i="25"/>
  <c r="K11" i="18" s="1"/>
  <c r="L403" i="25"/>
  <c r="L368" i="19" s="1"/>
  <c r="L385" i="25"/>
  <c r="L156" i="19" s="1"/>
  <c r="L180" i="25"/>
  <c r="L28" i="16" s="1"/>
  <c r="H221" i="25"/>
  <c r="H20" i="19" s="1"/>
  <c r="K26" i="25"/>
  <c r="K274" i="19" s="1"/>
  <c r="J163" i="25"/>
  <c r="J340" i="19" s="1"/>
  <c r="B285" i="25"/>
  <c r="A349" i="19" s="1"/>
  <c r="M40" i="25"/>
  <c r="N22" i="18" s="1"/>
  <c r="J402" i="25"/>
  <c r="J367" i="19" s="1"/>
  <c r="K302" i="25"/>
  <c r="K245" i="19" s="1"/>
  <c r="I188" i="25"/>
  <c r="I36" i="16" s="1"/>
  <c r="B247" i="25"/>
  <c r="A98" i="19" s="1"/>
  <c r="J66" i="25"/>
  <c r="J289" i="19" s="1"/>
  <c r="L485" i="25"/>
  <c r="L25" i="15" s="1"/>
  <c r="H101" i="25"/>
  <c r="H320" i="19" s="1"/>
  <c r="K116" i="25"/>
  <c r="K67" i="19" s="1"/>
  <c r="K69" i="25"/>
  <c r="K292" i="19" s="1"/>
  <c r="I412" i="25"/>
  <c r="I377" i="19" s="1"/>
  <c r="K213" i="25"/>
  <c r="K219" i="19" s="1"/>
  <c r="J78" i="25"/>
  <c r="J301" i="19" s="1"/>
  <c r="K70" i="25"/>
  <c r="K293" i="19" s="1"/>
  <c r="B435" i="25"/>
  <c r="A262" i="19" s="1"/>
  <c r="M183" i="25"/>
  <c r="N31" i="16" s="1"/>
  <c r="B169" i="25"/>
  <c r="A17" i="16" s="1"/>
  <c r="H324" i="25"/>
  <c r="H18" i="7" s="1"/>
  <c r="L154" i="25"/>
  <c r="L14" i="16" s="1"/>
  <c r="J351" i="25"/>
  <c r="J38" i="19" s="1"/>
  <c r="K30" i="25"/>
  <c r="K309" i="19" s="1"/>
  <c r="L463" i="25"/>
  <c r="L60" i="16" s="1"/>
  <c r="I132" i="25"/>
  <c r="I80" i="19" s="1"/>
  <c r="H466" i="25"/>
  <c r="H283" i="19" s="1"/>
  <c r="J448" i="25"/>
  <c r="J179" i="19" s="1"/>
  <c r="H64" i="25"/>
  <c r="H14" i="19" s="1"/>
  <c r="K91" i="25"/>
  <c r="K60" i="19" s="1"/>
  <c r="J5" i="25"/>
  <c r="J12" i="18" s="1"/>
  <c r="L284" i="25"/>
  <c r="L282" i="19" s="1"/>
  <c r="I104" i="25"/>
  <c r="I323" i="19" s="1"/>
  <c r="H228" i="25"/>
  <c r="H27" i="19" s="1"/>
  <c r="I184" i="25"/>
  <c r="I32" i="16" s="1"/>
  <c r="H164" i="25"/>
  <c r="H341" i="19" s="1"/>
  <c r="B106" i="25"/>
  <c r="A325" i="19" s="1"/>
  <c r="M394" i="25"/>
  <c r="N359" i="19" s="1"/>
  <c r="B431" i="25"/>
  <c r="A56" i="16" s="1"/>
  <c r="L323" i="25"/>
  <c r="L17" i="7" s="1"/>
  <c r="K223" i="25"/>
  <c r="K22" i="19" s="1"/>
  <c r="K426" i="25"/>
  <c r="K171" i="19" s="1"/>
  <c r="B274" i="25"/>
  <c r="A11" i="15" s="1"/>
  <c r="L352" i="25"/>
  <c r="L39" i="19" s="1"/>
  <c r="H483" i="25"/>
  <c r="H23" i="15" s="1"/>
  <c r="I8" i="25"/>
  <c r="I15" i="18" s="1"/>
  <c r="H227" i="25"/>
  <c r="H26" i="19" s="1"/>
  <c r="K234" i="25"/>
  <c r="K94" i="19" s="1"/>
  <c r="K344" i="25"/>
  <c r="K54" i="16" s="1"/>
  <c r="I361" i="25"/>
  <c r="I257" i="19" s="1"/>
  <c r="M412" i="25"/>
  <c r="N377" i="19" s="1"/>
  <c r="B374" i="25"/>
  <c r="A24" i="7" s="1"/>
  <c r="I394" i="25"/>
  <c r="I359" i="19" s="1"/>
  <c r="H225" i="25"/>
  <c r="H24" i="19" s="1"/>
  <c r="H375" i="25"/>
  <c r="H25" i="7" s="1"/>
  <c r="B240" i="25"/>
  <c r="A231" i="19" s="1"/>
  <c r="B38" i="25"/>
  <c r="A20" i="18" s="1"/>
  <c r="J386" i="25"/>
  <c r="J157" i="19" s="1"/>
  <c r="I199" i="25"/>
  <c r="I43" i="16" s="1"/>
  <c r="M231" i="25"/>
  <c r="N91" i="19" s="1"/>
  <c r="I43" i="25"/>
  <c r="I25" i="18" s="1"/>
  <c r="I169" i="25"/>
  <c r="I17" i="16" s="1"/>
  <c r="M284" i="25"/>
  <c r="N282" i="19" s="1"/>
  <c r="B378" i="25"/>
  <c r="A149" i="19" s="1"/>
  <c r="L60" i="25"/>
  <c r="L10" i="19" s="1"/>
  <c r="K110" i="25"/>
  <c r="K329" i="19" s="1"/>
  <c r="H74" i="25"/>
  <c r="H297" i="19" s="1"/>
  <c r="J313" i="25"/>
  <c r="J12" i="14" s="1"/>
  <c r="M53" i="25"/>
  <c r="N35" i="18" s="1"/>
  <c r="I189" i="25"/>
  <c r="I37" i="16" s="1"/>
  <c r="M92" i="25"/>
  <c r="N61" i="19" s="1"/>
  <c r="H243" i="25"/>
  <c r="H234" i="19" s="1"/>
  <c r="K27" i="25"/>
  <c r="K275" i="19" s="1"/>
  <c r="B438" i="25"/>
  <c r="A265" i="19" s="1"/>
  <c r="J184" i="25"/>
  <c r="J32" i="16" s="1"/>
  <c r="J81" i="25"/>
  <c r="J50" i="19" s="1"/>
  <c r="B7" i="25"/>
  <c r="A14" i="18" s="1"/>
  <c r="K438" i="25"/>
  <c r="K265" i="19" s="1"/>
  <c r="B4" i="25"/>
  <c r="A11" i="18" s="1"/>
  <c r="I111" i="25"/>
  <c r="I330" i="19" s="1"/>
  <c r="J486" i="25"/>
  <c r="J26" i="15" s="1"/>
  <c r="B35" i="25"/>
  <c r="A277" i="19" s="1"/>
  <c r="L97" i="25"/>
  <c r="L316" i="19" s="1"/>
  <c r="K391" i="25"/>
  <c r="K162" i="19" s="1"/>
  <c r="B221" i="25"/>
  <c r="A20" i="19" s="1"/>
  <c r="H475" i="25"/>
  <c r="H267" i="19" s="1"/>
  <c r="H366" i="25"/>
  <c r="H143" i="19" s="1"/>
  <c r="L81" i="25"/>
  <c r="L50" i="19" s="1"/>
  <c r="B113" i="25"/>
  <c r="A30" i="7" s="1"/>
  <c r="J155" i="25"/>
  <c r="J15" i="16" s="1"/>
  <c r="H455" i="25"/>
  <c r="H186" i="19" s="1"/>
  <c r="B108" i="25"/>
  <c r="A327" i="19" s="1"/>
  <c r="L365" i="25"/>
  <c r="L142" i="19" s="1"/>
  <c r="L374" i="25"/>
  <c r="L24" i="7" s="1"/>
  <c r="H454" i="25"/>
  <c r="H185" i="19" s="1"/>
  <c r="B104" i="25"/>
  <c r="A323" i="19" s="1"/>
  <c r="I425" i="25"/>
  <c r="I261" i="19" s="1"/>
  <c r="H425" i="25"/>
  <c r="H261" i="19" s="1"/>
  <c r="L304" i="25"/>
  <c r="L247" i="19" s="1"/>
  <c r="H292" i="25"/>
  <c r="H115" i="19" s="1"/>
  <c r="M250" i="25"/>
  <c r="N237" i="19" s="1"/>
  <c r="I453" i="25"/>
  <c r="I184" i="19" s="1"/>
  <c r="J19" i="25"/>
  <c r="J16" i="17" s="1"/>
  <c r="J65" i="25"/>
  <c r="J15" i="19" s="1"/>
  <c r="B439" i="25"/>
  <c r="K366" i="25"/>
  <c r="K143" i="19" s="1"/>
  <c r="H234" i="25"/>
  <c r="H94" i="19" s="1"/>
  <c r="H486" i="25"/>
  <c r="H26" i="15" s="1"/>
  <c r="K452" i="25"/>
  <c r="K183" i="19" s="1"/>
  <c r="I454" i="25"/>
  <c r="I185" i="19" s="1"/>
  <c r="K289" i="25"/>
  <c r="K353" i="19" s="1"/>
  <c r="I27" i="25"/>
  <c r="I275" i="19" s="1"/>
  <c r="I273" i="25"/>
  <c r="I10" i="15" s="1"/>
  <c r="B124" i="25"/>
  <c r="A72" i="19" s="1"/>
  <c r="B470" i="25"/>
  <c r="A302" i="19" s="1"/>
  <c r="M191" i="25"/>
  <c r="N39" i="16" s="1"/>
  <c r="I309" i="25"/>
  <c r="I125" i="19" s="1"/>
  <c r="J6" i="25"/>
  <c r="J13" i="18" s="1"/>
  <c r="J88" i="25"/>
  <c r="J57" i="19" s="1"/>
  <c r="J55" i="25"/>
  <c r="J37" i="18" s="1"/>
  <c r="I222" i="25"/>
  <c r="I21" i="19" s="1"/>
  <c r="L450" i="25"/>
  <c r="L181" i="19" s="1"/>
  <c r="K429" i="25"/>
  <c r="K174" i="19" s="1"/>
  <c r="H426" i="25"/>
  <c r="H171" i="19" s="1"/>
  <c r="I88" i="25"/>
  <c r="I57" i="19" s="1"/>
  <c r="L26" i="25"/>
  <c r="L274" i="19" s="1"/>
  <c r="I344" i="25"/>
  <c r="I54" i="16" s="1"/>
  <c r="H344" i="25"/>
  <c r="H37" i="19" s="1"/>
  <c r="I342" i="25"/>
  <c r="I52" i="16" s="1"/>
  <c r="K343" i="25"/>
  <c r="K36" i="19" s="1"/>
  <c r="I163" i="25"/>
  <c r="I340" i="19" s="1"/>
  <c r="M348" i="25"/>
  <c r="N133" i="19" s="1"/>
  <c r="I63" i="25"/>
  <c r="I13" i="19" s="1"/>
  <c r="H188" i="25"/>
  <c r="H36" i="16" s="1"/>
  <c r="J343" i="25"/>
  <c r="J36" i="19" s="1"/>
  <c r="B475" i="25"/>
  <c r="A267" i="19" s="1"/>
  <c r="L289" i="25"/>
  <c r="L353" i="19" s="1"/>
  <c r="B294" i="25"/>
  <c r="A117" i="19" s="1"/>
  <c r="K409" i="25"/>
  <c r="K374" i="19" s="1"/>
  <c r="B458" i="25"/>
  <c r="A189" i="19" s="1"/>
  <c r="M134" i="25"/>
  <c r="N82" i="19" s="1"/>
  <c r="M26" i="25"/>
  <c r="N274" i="19" s="1"/>
  <c r="K44" i="25"/>
  <c r="K26" i="18" s="1"/>
  <c r="L435" i="25"/>
  <c r="L262" i="19" s="1"/>
  <c r="L46" i="25"/>
  <c r="L28" i="18" s="1"/>
  <c r="H212" i="25"/>
  <c r="H218" i="19" s="1"/>
  <c r="J420" i="25"/>
  <c r="J168" i="19" s="1"/>
  <c r="L228" i="25"/>
  <c r="L27" i="19" s="1"/>
  <c r="K9" i="25"/>
  <c r="K16" i="18" s="1"/>
  <c r="L294" i="25"/>
  <c r="L117" i="19" s="1"/>
  <c r="M69" i="25"/>
  <c r="N292" i="19" s="1"/>
  <c r="I263" i="25"/>
  <c r="I103" i="19" s="1"/>
  <c r="I195" i="25"/>
  <c r="I345" i="19" s="1"/>
  <c r="J400" i="25"/>
  <c r="J365" i="19" s="1"/>
  <c r="I288" i="25"/>
  <c r="I352" i="19" s="1"/>
  <c r="M213" i="25"/>
  <c r="N219" i="19" s="1"/>
  <c r="H132" i="25"/>
  <c r="H80" i="19" s="1"/>
  <c r="H378" i="25"/>
  <c r="K265" i="25"/>
  <c r="K105" i="19" s="1"/>
  <c r="J425" i="25"/>
  <c r="J261" i="19" s="1"/>
  <c r="B177" i="25"/>
  <c r="A25" i="16" s="1"/>
  <c r="L300" i="25"/>
  <c r="L123" i="19" s="1"/>
  <c r="I401" i="25"/>
  <c r="I366" i="19" s="1"/>
  <c r="I434" i="25"/>
  <c r="I59" i="16" s="1"/>
  <c r="B331" i="25"/>
  <c r="A10" i="7" s="1"/>
  <c r="K320" i="25"/>
  <c r="K34" i="19" s="1"/>
  <c r="B29" i="25"/>
  <c r="A308" i="19" s="1"/>
  <c r="H333" i="25"/>
  <c r="H252" i="19" s="1"/>
  <c r="K145" i="25"/>
  <c r="K86" i="19" s="1"/>
  <c r="K473" i="25"/>
  <c r="K305" i="19" s="1"/>
  <c r="M481" i="25"/>
  <c r="N21" i="15" s="1"/>
  <c r="K17" i="25"/>
  <c r="K14" i="17" s="1"/>
  <c r="J102" i="25"/>
  <c r="J321" i="19" s="1"/>
  <c r="J222" i="25"/>
  <c r="J21" i="19" s="1"/>
  <c r="J411" i="25"/>
  <c r="J376" i="19" s="1"/>
  <c r="M198" i="25"/>
  <c r="N348" i="19" s="1"/>
  <c r="M336" i="25"/>
  <c r="B114" i="25"/>
  <c r="A31" i="7" s="1"/>
  <c r="L299" i="25"/>
  <c r="L122" i="19" s="1"/>
  <c r="I305" i="25"/>
  <c r="I248" i="19" s="1"/>
  <c r="H421" i="25"/>
  <c r="H169" i="19" s="1"/>
  <c r="K149" i="25"/>
  <c r="K90" i="19" s="1"/>
  <c r="I325" i="25"/>
  <c r="I19" i="7" s="1"/>
  <c r="B48" i="25"/>
  <c r="A30" i="18" s="1"/>
  <c r="M435" i="25"/>
  <c r="N262" i="19" s="1"/>
  <c r="M86" i="25"/>
  <c r="N55" i="19" s="1"/>
  <c r="L306" i="25"/>
  <c r="L249" i="19" s="1"/>
  <c r="M75" i="25"/>
  <c r="N298" i="19" s="1"/>
  <c r="B80" i="25"/>
  <c r="A49" i="19" s="1"/>
  <c r="I431" i="25"/>
  <c r="I56" i="16" s="1"/>
  <c r="M122" i="25"/>
  <c r="N203" i="19" s="1"/>
  <c r="M427" i="25"/>
  <c r="N172" i="19" s="1"/>
  <c r="M281" i="25"/>
  <c r="N18" i="15" s="1"/>
  <c r="H169" i="25"/>
  <c r="H17" i="16" s="1"/>
  <c r="L50" i="25"/>
  <c r="L32" i="18" s="1"/>
  <c r="K19" i="25"/>
  <c r="K16" i="17" s="1"/>
  <c r="B263" i="25"/>
  <c r="A103" i="19" s="1"/>
  <c r="K327" i="25"/>
  <c r="K196" i="19" s="1"/>
  <c r="K467" i="25"/>
  <c r="K284" i="19" s="1"/>
  <c r="J468" i="25"/>
  <c r="J285" i="19" s="1"/>
  <c r="H96" i="25"/>
  <c r="H65" i="19" s="1"/>
  <c r="L398" i="25"/>
  <c r="L363" i="19" s="1"/>
  <c r="L376" i="25"/>
  <c r="L26" i="7" s="1"/>
  <c r="J382" i="25"/>
  <c r="J153" i="19" s="1"/>
  <c r="K87" i="25"/>
  <c r="K56" i="19" s="1"/>
  <c r="L108" i="25"/>
  <c r="L327" i="19" s="1"/>
  <c r="M11" i="25"/>
  <c r="N18" i="18" s="1"/>
  <c r="B377" i="25"/>
  <c r="A148" i="19" s="1"/>
  <c r="M480" i="25"/>
  <c r="N45" i="19" s="1"/>
  <c r="B445" i="25"/>
  <c r="A176" i="19" s="1"/>
  <c r="I114" i="25"/>
  <c r="I31" i="7" s="1"/>
  <c r="K105" i="25"/>
  <c r="K324" i="19" s="1"/>
  <c r="H140" i="25"/>
  <c r="H84" i="19" s="1"/>
  <c r="K142" i="25"/>
  <c r="K16" i="19" s="1"/>
  <c r="K218" i="25"/>
  <c r="K224" i="19" s="1"/>
  <c r="J213" i="25"/>
  <c r="J219" i="19" s="1"/>
  <c r="I347" i="25"/>
  <c r="I356" i="19" s="1"/>
  <c r="K271" i="25"/>
  <c r="K111" i="19" s="1"/>
  <c r="I174" i="25"/>
  <c r="I22" i="16" s="1"/>
  <c r="L375" i="25"/>
  <c r="L25" i="7" s="1"/>
  <c r="M301" i="25"/>
  <c r="N124" i="19" s="1"/>
  <c r="M200" i="25"/>
  <c r="N44" i="16" s="1"/>
  <c r="I358" i="25"/>
  <c r="I139" i="19" s="1"/>
  <c r="L248" i="25"/>
  <c r="L235" i="19" s="1"/>
  <c r="J319" i="25"/>
  <c r="J33" i="19" s="1"/>
  <c r="L266" i="25"/>
  <c r="L106" i="19" s="1"/>
  <c r="L422" i="25"/>
  <c r="L170" i="19" s="1"/>
  <c r="K330" i="25"/>
  <c r="K9" i="7" s="1"/>
  <c r="B100" i="25"/>
  <c r="A319" i="19" s="1"/>
  <c r="J291" i="25"/>
  <c r="J114" i="19" s="1"/>
  <c r="L253" i="25"/>
  <c r="L239" i="19" s="1"/>
  <c r="H300" i="25"/>
  <c r="H123" i="19" s="1"/>
  <c r="K96" i="25"/>
  <c r="K65" i="19" s="1"/>
  <c r="J172" i="25"/>
  <c r="J20" i="16" s="1"/>
  <c r="J363" i="25"/>
  <c r="J140" i="19" s="1"/>
  <c r="K227" i="25"/>
  <c r="K26" i="19" s="1"/>
  <c r="M317" i="25"/>
  <c r="N31" i="19" s="1"/>
  <c r="I93" i="25"/>
  <c r="I62" i="19" s="1"/>
  <c r="L51" i="25"/>
  <c r="L33" i="18" s="1"/>
  <c r="M257" i="25"/>
  <c r="N243" i="19" s="1"/>
  <c r="J321" i="25"/>
  <c r="J15" i="7" s="1"/>
  <c r="H250" i="25"/>
  <c r="H237" i="19" s="1"/>
  <c r="J98" i="25"/>
  <c r="J317" i="19" s="1"/>
  <c r="M432" i="25"/>
  <c r="N57" i="16" s="1"/>
  <c r="I484" i="25"/>
  <c r="I24" i="15" s="1"/>
  <c r="H429" i="25"/>
  <c r="H174" i="19" s="1"/>
  <c r="H259" i="25"/>
  <c r="H99" i="19" s="1"/>
  <c r="J128" i="25"/>
  <c r="J76" i="19" s="1"/>
  <c r="K157" i="25"/>
  <c r="K334" i="19" s="1"/>
  <c r="L80" i="25"/>
  <c r="L49" i="19" s="1"/>
  <c r="L336" i="25"/>
  <c r="I463" i="25"/>
  <c r="I60" i="16" s="1"/>
  <c r="I285" i="25"/>
  <c r="I349" i="19" s="1"/>
  <c r="K43" i="25"/>
  <c r="K25" i="18" s="1"/>
  <c r="J49" i="25"/>
  <c r="J31" i="18" s="1"/>
  <c r="I86" i="25"/>
  <c r="I55" i="19" s="1"/>
  <c r="H56" i="25"/>
  <c r="H38" i="18" s="1"/>
  <c r="B350" i="25"/>
  <c r="A135" i="19" s="1"/>
  <c r="K300" i="25"/>
  <c r="K123" i="19" s="1"/>
  <c r="K125" i="25"/>
  <c r="K73" i="19" s="1"/>
  <c r="H16" i="25"/>
  <c r="H13" i="17" s="1"/>
  <c r="I240" i="25"/>
  <c r="I231" i="19" s="1"/>
  <c r="K118" i="25"/>
  <c r="K69" i="19" s="1"/>
  <c r="J202" i="25"/>
  <c r="J208" i="19" s="1"/>
  <c r="I137" i="25"/>
  <c r="I206" i="19" s="1"/>
  <c r="H334" i="25"/>
  <c r="H253" i="19" s="1"/>
  <c r="K280" i="25"/>
  <c r="K17" i="15" s="1"/>
  <c r="L215" i="25"/>
  <c r="L221" i="19" s="1"/>
  <c r="B268" i="25"/>
  <c r="A108" i="19" s="1"/>
  <c r="J122" i="25"/>
  <c r="J203" i="19" s="1"/>
  <c r="M145" i="25"/>
  <c r="N86" i="19" s="1"/>
  <c r="B226" i="25"/>
  <c r="A25" i="19" s="1"/>
  <c r="H7" i="25"/>
  <c r="H14" i="18" s="1"/>
  <c r="M364" i="25"/>
  <c r="N141" i="19" s="1"/>
  <c r="B406" i="25"/>
  <c r="A371" i="19" s="1"/>
  <c r="J342" i="25"/>
  <c r="J35" i="19" s="1"/>
  <c r="J295" i="25"/>
  <c r="J118" i="19" s="1"/>
  <c r="I221" i="25"/>
  <c r="I20" i="19" s="1"/>
  <c r="I483" i="25"/>
  <c r="I23" i="15" s="1"/>
  <c r="I152" i="25"/>
  <c r="I12" i="16" s="1"/>
  <c r="B345" i="25"/>
  <c r="A354" i="19" s="1"/>
  <c r="I397" i="25"/>
  <c r="I362" i="19" s="1"/>
  <c r="B55" i="25"/>
  <c r="A37" i="18" s="1"/>
  <c r="L254" i="25"/>
  <c r="L240" i="19" s="1"/>
  <c r="H274" i="25"/>
  <c r="H11" i="15" s="1"/>
  <c r="B49" i="25"/>
  <c r="A31" i="18" s="1"/>
  <c r="L163" i="25"/>
  <c r="L340" i="19" s="1"/>
  <c r="I204" i="25"/>
  <c r="I210" i="19" s="1"/>
  <c r="K272" i="25"/>
  <c r="K112" i="19" s="1"/>
  <c r="B485" i="25"/>
  <c r="A25" i="15" s="1"/>
  <c r="L158" i="25"/>
  <c r="L335" i="19" s="1"/>
  <c r="I138" i="25"/>
  <c r="I207" i="19" s="1"/>
  <c r="H170" i="25"/>
  <c r="H18" i="16" s="1"/>
  <c r="M260" i="25"/>
  <c r="N100" i="19" s="1"/>
  <c r="M467" i="25"/>
  <c r="N284" i="19" s="1"/>
  <c r="J4" i="25"/>
  <c r="J11" i="18" s="1"/>
  <c r="L73" i="25"/>
  <c r="L296" i="19" s="1"/>
  <c r="L14" i="25"/>
  <c r="L11" i="17" s="1"/>
  <c r="B181" i="25"/>
  <c r="A29" i="16" s="1"/>
  <c r="I468" i="25"/>
  <c r="I285" i="19" s="1"/>
  <c r="I159" i="25"/>
  <c r="I336" i="19" s="1"/>
  <c r="B415" i="25"/>
  <c r="A163" i="19" s="1"/>
  <c r="M45" i="25"/>
  <c r="N27" i="18" s="1"/>
  <c r="H77" i="25"/>
  <c r="H300" i="19" s="1"/>
  <c r="K78" i="25"/>
  <c r="K301" i="19" s="1"/>
  <c r="J205" i="25"/>
  <c r="J211" i="19" s="1"/>
  <c r="I337" i="25"/>
  <c r="I141" i="25"/>
  <c r="I85" i="19" s="1"/>
  <c r="B275" i="25"/>
  <c r="A12" i="15" s="1"/>
  <c r="B45" i="25"/>
  <c r="A27" i="18" s="1"/>
  <c r="L440" i="25"/>
  <c r="I357" i="25"/>
  <c r="I138" i="19" s="1"/>
  <c r="B301" i="25"/>
  <c r="A124" i="19" s="1"/>
  <c r="M70" i="25"/>
  <c r="N293" i="19" s="1"/>
  <c r="K249" i="25"/>
  <c r="K236" i="19" s="1"/>
  <c r="J278" i="25"/>
  <c r="J15" i="15" s="1"/>
  <c r="J367" i="25"/>
  <c r="J144" i="19" s="1"/>
  <c r="K208" i="25"/>
  <c r="K214" i="19" s="1"/>
  <c r="J67" i="25"/>
  <c r="J290" i="19" s="1"/>
  <c r="L342" i="25"/>
  <c r="L35" i="19" s="1"/>
  <c r="H342" i="25"/>
  <c r="H52" i="16" s="1"/>
  <c r="M24" i="25"/>
  <c r="N272" i="19" s="1"/>
  <c r="L343" i="25"/>
  <c r="L36" i="19" s="1"/>
  <c r="J189" i="25"/>
  <c r="J37" i="16" s="1"/>
  <c r="B93" i="25"/>
  <c r="A62" i="19" s="1"/>
  <c r="J86" i="25"/>
  <c r="J55" i="19" s="1"/>
  <c r="I299" i="25"/>
  <c r="I122" i="19" s="1"/>
  <c r="M287" i="25"/>
  <c r="N351" i="19" s="1"/>
  <c r="M240" i="25"/>
  <c r="N231" i="19" s="1"/>
  <c r="H68" i="25"/>
  <c r="H291" i="19" s="1"/>
  <c r="M15" i="25"/>
  <c r="N12" i="17" s="1"/>
  <c r="H398" i="25"/>
  <c r="H363" i="19" s="1"/>
  <c r="B293" i="25"/>
  <c r="A116" i="19" s="1"/>
  <c r="M217" i="25"/>
  <c r="N223" i="19" s="1"/>
  <c r="M172" i="25"/>
  <c r="N20" i="16" s="1"/>
  <c r="H261" i="25"/>
  <c r="H101" i="19" s="1"/>
  <c r="L216" i="25"/>
  <c r="L222" i="19" s="1"/>
  <c r="J70" i="25"/>
  <c r="J293" i="19" s="1"/>
  <c r="L33" i="25"/>
  <c r="L312" i="19" s="1"/>
  <c r="H205" i="25"/>
  <c r="H211" i="19" s="1"/>
  <c r="H57" i="25"/>
  <c r="H39" i="18" s="1"/>
  <c r="J106" i="25"/>
  <c r="J325" i="19" s="1"/>
  <c r="J261" i="25"/>
  <c r="J101" i="19" s="1"/>
  <c r="J432" i="25"/>
  <c r="J57" i="16" s="1"/>
  <c r="M251" i="25"/>
  <c r="N238" i="19" s="1"/>
  <c r="H231" i="25"/>
  <c r="H91" i="19" s="1"/>
  <c r="I227" i="25"/>
  <c r="I26" i="19" s="1"/>
  <c r="B387" i="25"/>
  <c r="A158" i="19" s="1"/>
  <c r="H100" i="25"/>
  <c r="H319" i="19" s="1"/>
  <c r="M337" i="25"/>
  <c r="J7" i="25"/>
  <c r="J14" i="18" s="1"/>
  <c r="I298" i="25"/>
  <c r="I121" i="19" s="1"/>
  <c r="H95" i="25"/>
  <c r="H64" i="19" s="1"/>
  <c r="K222" i="25"/>
  <c r="K21" i="19" s="1"/>
  <c r="K210" i="25"/>
  <c r="K216" i="19" s="1"/>
  <c r="H472" i="25"/>
  <c r="H304" i="19" s="1"/>
  <c r="M252" i="25"/>
  <c r="M309" i="25"/>
  <c r="N125" i="19" s="1"/>
  <c r="H88" i="25"/>
  <c r="H57" i="19" s="1"/>
  <c r="M419" i="25"/>
  <c r="N167" i="19" s="1"/>
  <c r="H154" i="25"/>
  <c r="H14" i="16" s="1"/>
  <c r="J263" i="25"/>
  <c r="J103" i="19" s="1"/>
  <c r="I403" i="25"/>
  <c r="I368" i="19" s="1"/>
  <c r="B351" i="25"/>
  <c r="A38" i="19" s="1"/>
  <c r="H440" i="25"/>
  <c r="K291" i="25"/>
  <c r="K114" i="19" s="1"/>
  <c r="K31" i="25"/>
  <c r="K310" i="19" s="1"/>
  <c r="M431" i="25"/>
  <c r="N56" i="16" s="1"/>
  <c r="J46" i="25"/>
  <c r="J28" i="18" s="1"/>
  <c r="B130" i="25"/>
  <c r="A78" i="19" s="1"/>
  <c r="K454" i="25"/>
  <c r="K185" i="19" s="1"/>
  <c r="B203" i="25"/>
  <c r="A209" i="19" s="1"/>
  <c r="B72" i="25"/>
  <c r="A295" i="19" s="1"/>
  <c r="J92" i="25"/>
  <c r="J61" i="19" s="1"/>
  <c r="B187" i="25"/>
  <c r="A35" i="16" s="1"/>
  <c r="L32" i="25"/>
  <c r="L311" i="19" s="1"/>
  <c r="K459" i="25"/>
  <c r="K190" i="19" s="1"/>
  <c r="M82" i="25"/>
  <c r="N51" i="19" s="1"/>
  <c r="H98" i="25"/>
  <c r="H317" i="19" s="1"/>
  <c r="K189" i="25"/>
  <c r="K37" i="16" s="1"/>
  <c r="M204" i="25"/>
  <c r="N210" i="19" s="1"/>
  <c r="M256" i="25"/>
  <c r="N242" i="19" s="1"/>
  <c r="K85" i="25"/>
  <c r="K54" i="19" s="1"/>
  <c r="K106" i="25"/>
  <c r="K325" i="19" s="1"/>
  <c r="B423" i="25"/>
  <c r="A259" i="19" s="1"/>
  <c r="H460" i="25"/>
  <c r="H191" i="19" s="1"/>
  <c r="L328" i="25"/>
  <c r="L197" i="19" s="1"/>
  <c r="M308" i="25"/>
  <c r="N251" i="19" s="1"/>
  <c r="I354" i="25"/>
  <c r="I41" i="19" s="1"/>
  <c r="L414" i="25"/>
  <c r="L379" i="19" s="1"/>
  <c r="H54" i="25"/>
  <c r="H36" i="18" s="1"/>
  <c r="I139" i="25"/>
  <c r="I83" i="19" s="1"/>
  <c r="M42" i="25"/>
  <c r="N24" i="18" s="1"/>
  <c r="I200" i="25"/>
  <c r="I44" i="16" s="1"/>
  <c r="I48" i="25"/>
  <c r="I30" i="18" s="1"/>
  <c r="B321" i="25"/>
  <c r="A15" i="7" s="1"/>
  <c r="H272" i="25"/>
  <c r="H112" i="19" s="1"/>
  <c r="M34" i="25"/>
  <c r="N313" i="19" s="1"/>
  <c r="L132" i="25"/>
  <c r="L80" i="19" s="1"/>
  <c r="B82" i="25"/>
  <c r="A51" i="19" s="1"/>
  <c r="H310" i="25"/>
  <c r="H126" i="19" s="1"/>
  <c r="L432" i="25"/>
  <c r="L57" i="16" s="1"/>
  <c r="L25" i="25"/>
  <c r="L273" i="19" s="1"/>
  <c r="J340" i="25"/>
  <c r="B41" i="25"/>
  <c r="A23" i="18" s="1"/>
  <c r="H445" i="25"/>
  <c r="H176" i="19" s="1"/>
  <c r="I213" i="25"/>
  <c r="I219" i="19" s="1"/>
  <c r="B306" i="25"/>
  <c r="A249" i="19" s="1"/>
  <c r="B276" i="25"/>
  <c r="A13" i="15" s="1"/>
  <c r="L126" i="25"/>
  <c r="L74" i="19" s="1"/>
  <c r="K8" i="25"/>
  <c r="K15" i="18" s="1"/>
  <c r="M253" i="25"/>
  <c r="N239" i="19" s="1"/>
  <c r="H296" i="25"/>
  <c r="H119" i="19" s="1"/>
  <c r="M292" i="25"/>
  <c r="N115" i="19" s="1"/>
  <c r="B477" i="25"/>
  <c r="A42" i="19" s="1"/>
  <c r="B472" i="25"/>
  <c r="A304" i="19" s="1"/>
  <c r="M283" i="25"/>
  <c r="N281" i="19" s="1"/>
  <c r="L480" i="25"/>
  <c r="L45" i="19" s="1"/>
  <c r="B217" i="25"/>
  <c r="A223" i="19" s="1"/>
  <c r="K119" i="25"/>
  <c r="K70" i="19" s="1"/>
  <c r="I142" i="25"/>
  <c r="I16" i="19" s="1"/>
  <c r="B395" i="25"/>
  <c r="A360" i="19" s="1"/>
  <c r="H31" i="25"/>
  <c r="H310" i="19" s="1"/>
  <c r="B264" i="25"/>
  <c r="A104" i="19" s="1"/>
  <c r="K470" i="25"/>
  <c r="K302" i="19" s="1"/>
  <c r="B319" i="25"/>
  <c r="A33" i="19" s="1"/>
  <c r="K490" i="25"/>
  <c r="K30" i="15" s="1"/>
  <c r="B44" i="25"/>
  <c r="A26" i="18" s="1"/>
  <c r="M138" i="25"/>
  <c r="N207" i="19" s="1"/>
  <c r="H116" i="25"/>
  <c r="H67" i="19" s="1"/>
  <c r="J389" i="25"/>
  <c r="J160" i="19" s="1"/>
  <c r="L68" i="25"/>
  <c r="L291" i="19" s="1"/>
  <c r="I472" i="25"/>
  <c r="I304" i="19" s="1"/>
  <c r="I489" i="25"/>
  <c r="I29" i="15" s="1"/>
  <c r="I250" i="25"/>
  <c r="I237" i="19" s="1"/>
  <c r="J412" i="25"/>
  <c r="J377" i="19" s="1"/>
  <c r="L17" i="25"/>
  <c r="L14" i="17" s="1"/>
  <c r="K185" i="25"/>
  <c r="K33" i="16" s="1"/>
  <c r="H41" i="25"/>
  <c r="H23" i="18" s="1"/>
  <c r="H175" i="25"/>
  <c r="H23" i="16" s="1"/>
  <c r="J485" i="25"/>
  <c r="J25" i="15" s="1"/>
  <c r="H193" i="25"/>
  <c r="H41" i="16" s="1"/>
  <c r="I328" i="25"/>
  <c r="I197" i="19" s="1"/>
  <c r="J8" i="25"/>
  <c r="J15" i="18" s="1"/>
  <c r="I408" i="25"/>
  <c r="I373" i="19" s="1"/>
  <c r="J146" i="25"/>
  <c r="J87" i="19" s="1"/>
  <c r="L226" i="25"/>
  <c r="L25" i="19" s="1"/>
  <c r="M63" i="25"/>
  <c r="N13" i="19" s="1"/>
  <c r="I241" i="25"/>
  <c r="I232" i="19" s="1"/>
  <c r="B235" i="25"/>
  <c r="A226" i="19" s="1"/>
  <c r="M343" i="25"/>
  <c r="N36" i="19" s="1"/>
  <c r="K18" i="25"/>
  <c r="K15" i="17" s="1"/>
  <c r="H152" i="25"/>
  <c r="H12" i="16" s="1"/>
  <c r="K321" i="25"/>
  <c r="K15" i="7" s="1"/>
  <c r="K164" i="25"/>
  <c r="K341" i="19" s="1"/>
  <c r="K316" i="25"/>
  <c r="K30" i="19" s="1"/>
  <c r="L287" i="25"/>
  <c r="L351" i="19" s="1"/>
  <c r="B339" i="25"/>
  <c r="A49" i="16" s="1"/>
  <c r="I97" i="25"/>
  <c r="I316" i="19" s="1"/>
  <c r="I205" i="25"/>
  <c r="I211" i="19" s="1"/>
  <c r="J258" i="25"/>
  <c r="J244" i="19" s="1"/>
  <c r="K64" i="25"/>
  <c r="K14" i="19" s="1"/>
  <c r="M164" i="25"/>
  <c r="N341" i="19" s="1"/>
  <c r="J268" i="25"/>
  <c r="J108" i="19" s="1"/>
  <c r="H48" i="25"/>
  <c r="H30" i="18" s="1"/>
  <c r="K378" i="25"/>
  <c r="K141" i="25"/>
  <c r="K85" i="19" s="1"/>
  <c r="L220" i="25"/>
  <c r="L19" i="19" s="1"/>
  <c r="M59" i="25"/>
  <c r="N41" i="18" s="1"/>
  <c r="J356" i="25"/>
  <c r="J137" i="19" s="1"/>
  <c r="J344" i="25"/>
  <c r="J54" i="16" s="1"/>
  <c r="I343" i="25"/>
  <c r="I53" i="16" s="1"/>
  <c r="T292" i="25"/>
  <c r="T50" i="25"/>
  <c r="T217" i="25"/>
  <c r="T165" i="25"/>
  <c r="T270" i="25"/>
  <c r="T119" i="25"/>
  <c r="T63" i="25"/>
  <c r="T137" i="25"/>
  <c r="T451" i="25"/>
  <c r="T248" i="25"/>
  <c r="T489" i="25"/>
  <c r="T43" i="25"/>
  <c r="T196" i="25"/>
  <c r="T375" i="25"/>
  <c r="T427" i="25"/>
  <c r="T143" i="25"/>
  <c r="T216" i="25"/>
  <c r="T139" i="25"/>
  <c r="T417" i="25"/>
  <c r="T114" i="25"/>
  <c r="T241" i="25"/>
  <c r="T92" i="25"/>
  <c r="T232" i="25"/>
  <c r="T78" i="25"/>
  <c r="T58" i="25"/>
  <c r="T255" i="25"/>
  <c r="T106" i="25"/>
  <c r="T103" i="25"/>
  <c r="T203" i="25"/>
  <c r="T126" i="25"/>
  <c r="T266" i="25"/>
  <c r="T385" i="25"/>
  <c r="T221" i="25"/>
  <c r="T122" i="25"/>
  <c r="T430" i="25"/>
  <c r="T206" i="25"/>
  <c r="T435" i="25"/>
  <c r="T192" i="25"/>
  <c r="B211" i="25"/>
  <c r="T184" i="25"/>
  <c r="T161" i="25"/>
  <c r="T334" i="25"/>
  <c r="T81" i="25"/>
  <c r="T408" i="25"/>
  <c r="T233" i="25"/>
  <c r="T186" i="25"/>
  <c r="T17" i="25"/>
  <c r="T209" i="25"/>
  <c r="T133" i="25"/>
  <c r="T311" i="25"/>
  <c r="T177" i="25"/>
  <c r="T488" i="25"/>
  <c r="T96" i="25"/>
  <c r="T172" i="25"/>
  <c r="T225" i="25"/>
  <c r="T363" i="25"/>
  <c r="T183" i="25"/>
  <c r="T112" i="25"/>
  <c r="T301" i="25"/>
  <c r="T56" i="25"/>
  <c r="T354" i="25"/>
  <c r="T104" i="25"/>
  <c r="T397" i="25"/>
  <c r="T24" i="25"/>
  <c r="T278" i="25"/>
  <c r="T157" i="25"/>
  <c r="T191" i="25"/>
  <c r="T149" i="25"/>
  <c r="T146" i="25"/>
  <c r="T246" i="25"/>
  <c r="T155" i="25"/>
  <c r="T82" i="25"/>
  <c r="T174" i="25"/>
  <c r="T55" i="25"/>
  <c r="T127" i="25"/>
  <c r="T37" i="25"/>
  <c r="T442" i="25"/>
  <c r="T79" i="25"/>
  <c r="T346" i="25"/>
  <c r="T448" i="25"/>
  <c r="T198" i="25"/>
  <c r="T237" i="25"/>
  <c r="T89" i="25"/>
  <c r="T54" i="25"/>
  <c r="T201" i="25"/>
  <c r="T226" i="25"/>
  <c r="T15" i="25"/>
  <c r="T187" i="25"/>
  <c r="T93" i="25"/>
  <c r="T144" i="25"/>
  <c r="T147" i="25"/>
  <c r="T71" i="25"/>
  <c r="T62" i="25"/>
  <c r="T441" i="25"/>
  <c r="T61" i="25"/>
  <c r="T357" i="25"/>
  <c r="T409" i="25"/>
  <c r="T284" i="25"/>
  <c r="T348" i="25"/>
  <c r="T423" i="25"/>
  <c r="T483" i="25"/>
  <c r="T336" i="25"/>
  <c r="T316" i="25"/>
  <c r="T190" i="25"/>
  <c r="T224" i="25"/>
  <c r="T160" i="25"/>
  <c r="T80" i="25"/>
  <c r="T68" i="25"/>
  <c r="T97" i="25"/>
  <c r="T173" i="25"/>
  <c r="T180" i="25"/>
  <c r="T215" i="25"/>
  <c r="T432" i="25"/>
  <c r="T341" i="25"/>
  <c r="T321" i="25"/>
  <c r="T115" i="25"/>
  <c r="T382" i="25"/>
  <c r="T227" i="25"/>
  <c r="T412" i="25"/>
  <c r="T164" i="25"/>
  <c r="T290" i="25"/>
  <c r="T21" i="25"/>
  <c r="T455" i="25"/>
  <c r="T402" i="25"/>
  <c r="T140" i="25"/>
  <c r="T464" i="25"/>
  <c r="T5" i="25"/>
  <c r="T251" i="25"/>
  <c r="T453" i="25"/>
  <c r="T108" i="25"/>
  <c r="T134" i="25"/>
  <c r="T425" i="25"/>
  <c r="T480" i="25"/>
  <c r="T322" i="25"/>
  <c r="T282" i="25"/>
  <c r="T66" i="25"/>
  <c r="T271" i="25"/>
  <c r="T416" i="25"/>
  <c r="T188" i="25"/>
  <c r="B212" i="25"/>
  <c r="T460" i="25"/>
  <c r="T297" i="25"/>
  <c r="T275" i="25"/>
  <c r="T260" i="25"/>
  <c r="T482" i="25"/>
  <c r="T36" i="25"/>
  <c r="T440" i="25"/>
  <c r="T314" i="25"/>
  <c r="T428" i="25"/>
  <c r="T298" i="25"/>
  <c r="T250" i="25"/>
  <c r="T76" i="25"/>
  <c r="T125" i="25"/>
  <c r="T212" i="25"/>
  <c r="T410" i="25"/>
  <c r="T18" i="25"/>
  <c r="T288" i="25"/>
  <c r="T319" i="25"/>
  <c r="T388" i="25"/>
  <c r="T274" i="25"/>
  <c r="T447" i="25"/>
  <c r="T16" i="25"/>
  <c r="T358" i="25"/>
  <c r="T356" i="25"/>
  <c r="T159" i="25"/>
  <c r="T47" i="25"/>
  <c r="T166" i="25"/>
  <c r="T189" i="25"/>
  <c r="T309" i="25"/>
  <c r="T340" i="25"/>
  <c r="T239" i="25"/>
  <c r="T419" i="25"/>
  <c r="T355" i="25"/>
  <c r="T210" i="25"/>
  <c r="T11" i="25"/>
  <c r="T197" i="25"/>
  <c r="T277" i="25"/>
  <c r="T234" i="25"/>
  <c r="T200" i="25"/>
  <c r="T452" i="25"/>
  <c r="T293" i="25"/>
  <c r="T254" i="25"/>
  <c r="T281" i="25"/>
  <c r="T243" i="25"/>
  <c r="T434" i="25"/>
  <c r="T193" i="25"/>
  <c r="T169" i="25"/>
  <c r="T132" i="25"/>
  <c r="T101" i="25"/>
  <c r="T474" i="25"/>
  <c r="T433" i="25"/>
  <c r="T475" i="25"/>
  <c r="T182" i="25"/>
  <c r="T53" i="25"/>
  <c r="T167" i="25"/>
  <c r="T265" i="25"/>
  <c r="T273" i="25"/>
  <c r="T22" i="25"/>
  <c r="T29" i="25"/>
  <c r="T135" i="25"/>
  <c r="T150" i="25"/>
  <c r="T280" i="25"/>
  <c r="T359" i="25"/>
  <c r="T130" i="25"/>
  <c r="T202" i="25"/>
  <c r="T424" i="25"/>
  <c r="T471" i="25"/>
  <c r="T20" i="25"/>
  <c r="T345" i="25"/>
  <c r="T379" i="25"/>
  <c r="T473" i="25"/>
  <c r="T470" i="25"/>
  <c r="T411" i="25"/>
  <c r="T57" i="25"/>
  <c r="T454" i="25"/>
  <c r="T391" i="25"/>
  <c r="T352" i="25"/>
  <c r="T30" i="25"/>
  <c r="T299" i="25"/>
  <c r="T376" i="25"/>
  <c r="T261" i="25"/>
  <c r="T44" i="25"/>
  <c r="T438" i="25"/>
  <c r="T205" i="25"/>
  <c r="T294" i="25"/>
  <c r="T85" i="25"/>
  <c r="T449" i="25"/>
  <c r="T259" i="25"/>
  <c r="T477" i="25"/>
  <c r="T123" i="25"/>
  <c r="T462" i="25"/>
  <c r="T295" i="25"/>
  <c r="T70" i="25"/>
  <c r="T94" i="25"/>
  <c r="T457" i="25"/>
  <c r="T420" i="25"/>
  <c r="T287" i="25"/>
  <c r="T380" i="25"/>
  <c r="B210" i="25"/>
  <c r="T138" i="25"/>
  <c r="T176" i="25"/>
  <c r="T131" i="25"/>
  <c r="T389" i="25"/>
  <c r="T34" i="25"/>
  <c r="T344" i="25"/>
  <c r="T310" i="25"/>
  <c r="T128" i="25"/>
  <c r="T312" i="25"/>
  <c r="T339" i="25"/>
  <c r="T256" i="25"/>
  <c r="T67" i="25"/>
  <c r="T421" i="25"/>
  <c r="T121" i="25"/>
  <c r="T324" i="25"/>
  <c r="T469" i="25"/>
  <c r="T387" i="25"/>
  <c r="T377" i="25"/>
  <c r="T199" i="25"/>
  <c r="T476" i="25"/>
  <c r="T113" i="25"/>
  <c r="T305" i="25"/>
  <c r="T481" i="25"/>
  <c r="T372" i="25"/>
  <c r="T450" i="25"/>
  <c r="T330" i="25"/>
  <c r="T353" i="25"/>
  <c r="T306" i="25"/>
  <c r="T373" i="25"/>
  <c r="T313" i="25"/>
  <c r="B215" i="25"/>
  <c r="T185" i="25"/>
  <c r="T443" i="25"/>
  <c r="T404" i="25"/>
  <c r="T102" i="25"/>
  <c r="T328" i="25"/>
  <c r="T350" i="25"/>
  <c r="T175" i="25"/>
  <c r="T396" i="25"/>
  <c r="T300" i="25"/>
  <c r="T72" i="25"/>
  <c r="T403" i="25"/>
  <c r="T407" i="25"/>
  <c r="T244" i="25"/>
  <c r="T308" i="25"/>
  <c r="T360" i="25"/>
  <c r="T32" i="25"/>
  <c r="T263" i="25"/>
  <c r="T90" i="25"/>
  <c r="T370" i="25"/>
  <c r="T303" i="25"/>
  <c r="T342" i="25"/>
  <c r="T426" i="25"/>
  <c r="T4" i="25"/>
  <c r="T401" i="25"/>
  <c r="T485" i="25"/>
  <c r="T111" i="25"/>
  <c r="T65" i="25"/>
  <c r="T383" i="25"/>
  <c r="T318" i="25"/>
  <c r="T276" i="25"/>
  <c r="T291" i="25"/>
  <c r="T405" i="25"/>
  <c r="T211" i="25"/>
  <c r="T249" i="25"/>
  <c r="T283" i="25"/>
  <c r="T8" i="25"/>
  <c r="T141" i="25"/>
  <c r="T272" i="25"/>
  <c r="T3" i="25"/>
  <c r="T151" i="25"/>
  <c r="T39" i="25"/>
  <c r="T437" i="25"/>
  <c r="T364" i="25"/>
  <c r="T351" i="25"/>
  <c r="T218" i="25"/>
  <c r="T315" i="25"/>
  <c r="T253" i="25"/>
  <c r="T343" i="25"/>
  <c r="T49" i="25"/>
  <c r="T478" i="25"/>
  <c r="T445" i="25"/>
  <c r="T247" i="25"/>
  <c r="T194" i="25"/>
  <c r="T392" i="25"/>
  <c r="T269" i="25"/>
  <c r="T52" i="25"/>
  <c r="T264" i="25"/>
  <c r="T422" i="25"/>
  <c r="T472" i="25"/>
  <c r="T384" i="25"/>
  <c r="T83" i="25"/>
  <c r="T168" i="25"/>
  <c r="T459" i="25"/>
  <c r="T91" i="25"/>
  <c r="T136" i="25"/>
  <c r="T267" i="25"/>
  <c r="T207" i="25"/>
  <c r="T48" i="25"/>
  <c r="T466" i="25"/>
  <c r="T399" i="25"/>
  <c r="T109" i="25"/>
  <c r="T214" i="25"/>
  <c r="T446" i="25"/>
  <c r="T240" i="25"/>
  <c r="T366" i="25"/>
  <c r="T368" i="25"/>
  <c r="T59" i="25"/>
  <c r="T490" i="25"/>
  <c r="T386" i="25"/>
  <c r="T148" i="25"/>
  <c r="T289" i="25"/>
  <c r="T124" i="25"/>
  <c r="T208" i="25"/>
  <c r="T154" i="25"/>
  <c r="T42" i="25"/>
  <c r="T236" i="25"/>
  <c r="T331" i="25"/>
  <c r="T252" i="25"/>
  <c r="T381" i="25"/>
  <c r="T158" i="25"/>
  <c r="T13" i="25"/>
  <c r="B208" i="25"/>
  <c r="T75" i="25"/>
  <c r="T170" i="25"/>
  <c r="T95" i="25"/>
  <c r="B214" i="25"/>
  <c r="T304" i="25"/>
  <c r="T414" i="25"/>
  <c r="T337" i="25"/>
  <c r="T179" i="25"/>
  <c r="T120" i="25"/>
  <c r="T25" i="25"/>
  <c r="T245" i="25"/>
  <c r="T463" i="25"/>
  <c r="T335" i="25"/>
  <c r="T10" i="25"/>
  <c r="T46" i="25"/>
  <c r="T338" i="25"/>
  <c r="T369" i="25"/>
  <c r="T219" i="25"/>
  <c r="T162" i="25"/>
  <c r="T242" i="25"/>
  <c r="T129" i="25"/>
  <c r="T110" i="25"/>
  <c r="T484" i="25"/>
  <c r="T195" i="25"/>
  <c r="T223" i="25"/>
  <c r="T38" i="25"/>
  <c r="T327" i="25"/>
  <c r="T467" i="25"/>
  <c r="T26" i="25"/>
  <c r="T365" i="25"/>
  <c r="T117" i="25"/>
  <c r="T156" i="25"/>
  <c r="T7" i="25"/>
  <c r="T41" i="25"/>
  <c r="T35" i="25"/>
  <c r="B213" i="25"/>
  <c r="T320" i="25"/>
  <c r="T349" i="25"/>
  <c r="T31" i="25"/>
  <c r="T393" i="25"/>
  <c r="T257" i="25"/>
  <c r="T181" i="25"/>
  <c r="T74" i="25"/>
  <c r="T400" i="25"/>
  <c r="T329" i="25"/>
  <c r="B209" i="25"/>
  <c r="T204" i="25"/>
  <c r="T378" i="25"/>
  <c r="T145" i="25"/>
  <c r="T394" i="25"/>
  <c r="T51" i="25"/>
  <c r="T99" i="25"/>
  <c r="T153" i="25"/>
  <c r="T413" i="25"/>
  <c r="T465" i="25"/>
  <c r="B297" i="25"/>
  <c r="T262" i="25"/>
  <c r="T268" i="25"/>
  <c r="T415" i="25"/>
  <c r="T238" i="25"/>
  <c r="T171" i="25"/>
  <c r="T28" i="25"/>
  <c r="T88" i="25"/>
  <c r="T152" i="25"/>
  <c r="T118" i="25"/>
  <c r="T100" i="25"/>
  <c r="T213" i="25"/>
  <c r="T418" i="25"/>
  <c r="T374" i="25"/>
  <c r="T27" i="25"/>
  <c r="T317" i="25"/>
  <c r="T84" i="25"/>
  <c r="T390" i="25"/>
  <c r="T431" i="25"/>
  <c r="T235" i="25"/>
  <c r="T98" i="25"/>
  <c r="T436" i="25"/>
  <c r="T468" i="25"/>
  <c r="T64" i="25"/>
  <c r="T487" i="25"/>
  <c r="T429" i="25"/>
  <c r="T258" i="25"/>
  <c r="T45" i="25"/>
  <c r="T296" i="25"/>
  <c r="T302" i="25"/>
  <c r="T307" i="25"/>
  <c r="T333" i="25"/>
  <c r="T286" i="25"/>
  <c r="T347" i="25"/>
  <c r="T444" i="25"/>
  <c r="T60" i="25"/>
  <c r="T228" i="25"/>
  <c r="T395" i="25"/>
  <c r="T367" i="25"/>
  <c r="T86" i="25"/>
  <c r="T9" i="25"/>
  <c r="T229" i="25"/>
  <c r="T279" i="25"/>
  <c r="T73" i="25"/>
  <c r="T456" i="25"/>
  <c r="T439" i="25"/>
  <c r="T107" i="25"/>
  <c r="T406" i="25"/>
  <c r="T461" i="25"/>
  <c r="T69" i="25"/>
  <c r="T231" i="25"/>
  <c r="T14" i="25"/>
  <c r="T398" i="25"/>
  <c r="T77" i="25"/>
  <c r="T6" i="25"/>
  <c r="T486" i="25"/>
  <c r="T285" i="25"/>
  <c r="T479" i="25"/>
  <c r="T163" i="25"/>
  <c r="T87" i="25"/>
  <c r="T40" i="25"/>
  <c r="T142" i="25"/>
  <c r="T116" i="25"/>
  <c r="T361" i="25"/>
  <c r="T220" i="25"/>
  <c r="T178" i="25"/>
  <c r="T12" i="25"/>
  <c r="T323" i="25"/>
  <c r="T19" i="25"/>
  <c r="T230" i="25"/>
  <c r="T325" i="25"/>
  <c r="T458" i="25"/>
  <c r="T362" i="25"/>
  <c r="T222" i="25"/>
  <c r="T105" i="25"/>
  <c r="T371" i="25"/>
  <c r="T33" i="25"/>
  <c r="K149" i="19" l="1"/>
  <c r="K32" i="15"/>
  <c r="H149" i="19"/>
  <c r="H32" i="15"/>
  <c r="H152" i="19"/>
  <c r="H35" i="15"/>
  <c r="K152" i="19"/>
  <c r="K35" i="15"/>
  <c r="N152" i="19"/>
  <c r="N35" i="15"/>
  <c r="J150" i="19"/>
  <c r="J33" i="15"/>
  <c r="L151" i="19"/>
  <c r="L34" i="15"/>
  <c r="L150" i="19"/>
  <c r="L33" i="15"/>
  <c r="H150" i="19"/>
  <c r="H33" i="15"/>
  <c r="H148" i="19"/>
  <c r="H31" i="15"/>
  <c r="J151" i="19"/>
  <c r="J34" i="15"/>
  <c r="N151" i="19"/>
  <c r="N34" i="15"/>
  <c r="N149" i="19"/>
  <c r="N32" i="15"/>
  <c r="I148" i="19"/>
  <c r="I31" i="15"/>
  <c r="L148" i="19"/>
  <c r="L31" i="15"/>
  <c r="N148" i="19"/>
  <c r="N31" i="15"/>
  <c r="L152" i="19"/>
  <c r="L35" i="15"/>
  <c r="K148" i="19"/>
  <c r="K31" i="15"/>
  <c r="J148" i="19"/>
  <c r="J31" i="15"/>
  <c r="K151" i="19"/>
  <c r="K34" i="15"/>
  <c r="H151" i="19"/>
  <c r="H34" i="15"/>
  <c r="I152" i="19"/>
  <c r="I35" i="15"/>
  <c r="K150" i="19"/>
  <c r="K33" i="15"/>
  <c r="I149" i="19"/>
  <c r="I32" i="15"/>
  <c r="J149" i="19"/>
  <c r="J32" i="15"/>
  <c r="I151" i="19"/>
  <c r="I34" i="15"/>
  <c r="N150" i="19"/>
  <c r="N33" i="15"/>
  <c r="J152" i="19"/>
  <c r="J35" i="15"/>
  <c r="L149" i="19"/>
  <c r="L32" i="15"/>
  <c r="I150" i="19"/>
  <c r="I33" i="15"/>
  <c r="K30" i="7"/>
  <c r="K20" i="15"/>
  <c r="I49" i="16"/>
  <c r="I130" i="19"/>
  <c r="H51" i="16"/>
  <c r="H132" i="19"/>
  <c r="N29" i="7"/>
  <c r="N19" i="15"/>
  <c r="H50" i="16"/>
  <c r="H131" i="19"/>
  <c r="N48" i="16"/>
  <c r="N129" i="19"/>
  <c r="K47" i="16"/>
  <c r="K128" i="19"/>
  <c r="I46" i="16"/>
  <c r="I127" i="19"/>
  <c r="I30" i="7"/>
  <c r="I20" i="15"/>
  <c r="I51" i="16"/>
  <c r="I132" i="19"/>
  <c r="J50" i="16"/>
  <c r="J131" i="19"/>
  <c r="N46" i="16"/>
  <c r="N127" i="19"/>
  <c r="H46" i="16"/>
  <c r="H127" i="19"/>
  <c r="L29" i="7"/>
  <c r="L19" i="15"/>
  <c r="N51" i="16"/>
  <c r="N132" i="19"/>
  <c r="J29" i="7"/>
  <c r="J19" i="15"/>
  <c r="J48" i="16"/>
  <c r="J129" i="19"/>
  <c r="N30" i="7"/>
  <c r="N20" i="15"/>
  <c r="K29" i="7"/>
  <c r="K19" i="15"/>
  <c r="I50" i="16"/>
  <c r="I131" i="19"/>
  <c r="J49" i="16"/>
  <c r="J130" i="19"/>
  <c r="K46" i="16"/>
  <c r="K127" i="19"/>
  <c r="L30" i="7"/>
  <c r="L20" i="15"/>
  <c r="J30" i="7"/>
  <c r="J20" i="15"/>
  <c r="N49" i="16"/>
  <c r="N130" i="19"/>
  <c r="I48" i="16"/>
  <c r="I129" i="19"/>
  <c r="L47" i="16"/>
  <c r="L128" i="19"/>
  <c r="I47" i="16"/>
  <c r="I128" i="19"/>
  <c r="L46" i="16"/>
  <c r="L127" i="19"/>
  <c r="L49" i="16"/>
  <c r="L130" i="19"/>
  <c r="K49" i="16"/>
  <c r="K130" i="19"/>
  <c r="H30" i="7"/>
  <c r="H20" i="15"/>
  <c r="K51" i="16"/>
  <c r="K132" i="19"/>
  <c r="K50" i="16"/>
  <c r="K131" i="19"/>
  <c r="N47" i="16"/>
  <c r="N128" i="19"/>
  <c r="J46" i="16"/>
  <c r="J127" i="19"/>
  <c r="I29" i="7"/>
  <c r="I19" i="15"/>
  <c r="N50" i="16"/>
  <c r="N131" i="19"/>
  <c r="H49" i="16"/>
  <c r="H130" i="19"/>
  <c r="H29" i="7"/>
  <c r="H19" i="15"/>
  <c r="J51" i="16"/>
  <c r="J132" i="19"/>
  <c r="L50" i="16"/>
  <c r="L131" i="19"/>
  <c r="K48" i="16"/>
  <c r="K129" i="19"/>
  <c r="H48" i="16"/>
  <c r="H129" i="19"/>
  <c r="L48" i="16"/>
  <c r="L129" i="19"/>
  <c r="L51" i="16"/>
  <c r="L132" i="19"/>
  <c r="H47" i="16"/>
  <c r="H128" i="19"/>
  <c r="J47" i="16"/>
  <c r="J128" i="19"/>
  <c r="K35" i="19"/>
  <c r="K37" i="19"/>
  <c r="L54" i="16"/>
  <c r="H54" i="16"/>
  <c r="J53" i="16"/>
  <c r="I35" i="19"/>
  <c r="N52" i="16"/>
  <c r="N37" i="19"/>
  <c r="L53" i="16"/>
  <c r="I36" i="19"/>
  <c r="N53" i="16"/>
  <c r="H35" i="19"/>
  <c r="J37" i="19"/>
  <c r="L52" i="16"/>
  <c r="J52" i="16"/>
  <c r="K53" i="16"/>
  <c r="I37" i="19"/>
  <c r="B6" i="15"/>
  <c r="G12" i="5" s="1"/>
  <c r="B6" i="16"/>
  <c r="H12" i="5" s="1"/>
  <c r="B6" i="14"/>
  <c r="F12" i="5" s="1"/>
  <c r="H36" i="19"/>
  <c r="H53" i="16"/>
  <c r="B6" i="17"/>
  <c r="I12" i="5" s="1"/>
  <c r="B6" i="18"/>
  <c r="B12" i="5" s="1"/>
  <c r="B23" i="25" l="1"/>
  <c r="A271" i="19" s="1"/>
  <c r="B6" i="19" s="1"/>
  <c r="D12" i="5" s="1"/>
  <c r="T23" i="25"/>
  <c r="G449" i="25" l="1"/>
  <c r="G180" i="19" s="1"/>
  <c r="V368" i="25"/>
  <c r="G103" i="25"/>
  <c r="G322" i="19" s="1"/>
  <c r="V424" i="25"/>
  <c r="V15" i="25"/>
  <c r="V336" i="25"/>
  <c r="V490" i="25"/>
  <c r="G15" i="25"/>
  <c r="G12" i="17" s="1"/>
  <c r="G322" i="25"/>
  <c r="G16" i="7" s="1"/>
  <c r="V124" i="25"/>
  <c r="V10" i="25"/>
  <c r="G47" i="25"/>
  <c r="G29" i="18" s="1"/>
  <c r="V268" i="25"/>
  <c r="V78" i="25"/>
  <c r="V470" i="25"/>
  <c r="G272" i="25"/>
  <c r="G112" i="19" s="1"/>
  <c r="G380" i="25"/>
  <c r="V391" i="25"/>
  <c r="V256" i="25"/>
  <c r="G76" i="25"/>
  <c r="G299" i="19" s="1"/>
  <c r="V474" i="25"/>
  <c r="V484" i="25"/>
  <c r="G101" i="25"/>
  <c r="G320" i="19" s="1"/>
  <c r="V84" i="25"/>
  <c r="V442" i="25"/>
  <c r="W442" i="25" s="1"/>
  <c r="G383" i="25"/>
  <c r="G154" i="19" s="1"/>
  <c r="G140" i="25"/>
  <c r="G84" i="19" s="1"/>
  <c r="V147" i="25"/>
  <c r="V429" i="25"/>
  <c r="G114" i="25"/>
  <c r="G31" i="7" s="1"/>
  <c r="G480" i="25"/>
  <c r="G45" i="19" s="1"/>
  <c r="G124" i="25"/>
  <c r="G72" i="19" s="1"/>
  <c r="V168" i="25"/>
  <c r="V205" i="25"/>
  <c r="V306" i="25"/>
  <c r="G365" i="25"/>
  <c r="G142" i="19" s="1"/>
  <c r="V175" i="25"/>
  <c r="V258" i="25"/>
  <c r="G315" i="25"/>
  <c r="G14" i="14" s="1"/>
  <c r="G99" i="25"/>
  <c r="G318" i="19" s="1"/>
  <c r="V130" i="25"/>
  <c r="G45" i="25"/>
  <c r="G27" i="18" s="1"/>
  <c r="V243" i="25"/>
  <c r="V200" i="25"/>
  <c r="G295" i="25"/>
  <c r="G118" i="19" s="1"/>
  <c r="V229" i="25"/>
  <c r="W229" i="25" s="1"/>
  <c r="G467" i="25"/>
  <c r="G284" i="19" s="1"/>
  <c r="V223" i="25"/>
  <c r="G319" i="25"/>
  <c r="G33" i="19" s="1"/>
  <c r="V29" i="25"/>
  <c r="G442" i="25"/>
  <c r="V3" i="25"/>
  <c r="V476" i="25"/>
  <c r="V195" i="25"/>
  <c r="V265" i="25"/>
  <c r="G159" i="25"/>
  <c r="G336" i="19" s="1"/>
  <c r="G156" i="25"/>
  <c r="G333" i="19" s="1"/>
  <c r="G100" i="25"/>
  <c r="G319" i="19" s="1"/>
  <c r="G292" i="25"/>
  <c r="G115" i="19" s="1"/>
  <c r="G421" i="25"/>
  <c r="G169" i="19" s="1"/>
  <c r="G62" i="25"/>
  <c r="G12" i="19" s="1"/>
  <c r="G225" i="25"/>
  <c r="G24" i="19" s="1"/>
  <c r="V425" i="25"/>
  <c r="V66" i="25"/>
  <c r="V427" i="25"/>
  <c r="G49" i="25"/>
  <c r="G31" i="18" s="1"/>
  <c r="V305" i="25"/>
  <c r="V137" i="25"/>
  <c r="G64" i="25"/>
  <c r="G14" i="19" s="1"/>
  <c r="G367" i="25"/>
  <c r="G144" i="19" s="1"/>
  <c r="V70" i="25"/>
  <c r="G117" i="25"/>
  <c r="G68" i="19" s="1"/>
  <c r="G283" i="25"/>
  <c r="G281" i="19" s="1"/>
  <c r="G108" i="25"/>
  <c r="G327" i="19" s="1"/>
  <c r="V233" i="25"/>
  <c r="V108" i="25"/>
  <c r="G364" i="25"/>
  <c r="G141" i="19" s="1"/>
  <c r="G405" i="25"/>
  <c r="G370" i="19" s="1"/>
  <c r="G78" i="25"/>
  <c r="G301" i="19" s="1"/>
  <c r="V90" i="25"/>
  <c r="G54" i="25"/>
  <c r="G36" i="18" s="1"/>
  <c r="V386" i="25"/>
  <c r="V393" i="25"/>
  <c r="V414" i="25"/>
  <c r="V162" i="25"/>
  <c r="V285" i="25"/>
  <c r="G424" i="25"/>
  <c r="G260" i="19" s="1"/>
  <c r="G474" i="25"/>
  <c r="G266" i="19" s="1"/>
  <c r="G334" i="25"/>
  <c r="G253" i="19" s="1"/>
  <c r="G484" i="25"/>
  <c r="G24" i="15" s="1"/>
  <c r="V373" i="25"/>
  <c r="V25" i="25"/>
  <c r="G91" i="25"/>
  <c r="G60" i="19" s="1"/>
  <c r="G211" i="25"/>
  <c r="G217" i="19" s="1"/>
  <c r="G37" i="25"/>
  <c r="G279" i="19" s="1"/>
  <c r="G369" i="25"/>
  <c r="G146" i="19" s="1"/>
  <c r="V64" i="25"/>
  <c r="V65" i="25"/>
  <c r="V346" i="25"/>
  <c r="V376" i="25"/>
  <c r="G43" i="25"/>
  <c r="G25" i="18" s="1"/>
  <c r="V302" i="25"/>
  <c r="G485" i="25"/>
  <c r="G25" i="15" s="1"/>
  <c r="V347" i="25"/>
  <c r="V323" i="25"/>
  <c r="G490" i="25"/>
  <c r="G30" i="15" s="1"/>
  <c r="V45" i="25"/>
  <c r="V104" i="25"/>
  <c r="G137" i="25"/>
  <c r="G206" i="19" s="1"/>
  <c r="G461" i="25"/>
  <c r="G192" i="19" s="1"/>
  <c r="V126" i="25"/>
  <c r="G357" i="25"/>
  <c r="G138" i="19" s="1"/>
  <c r="V259" i="25"/>
  <c r="G483" i="25"/>
  <c r="G23" i="15" s="1"/>
  <c r="G186" i="25"/>
  <c r="G34" i="16" s="1"/>
  <c r="V403" i="25"/>
  <c r="G308" i="25"/>
  <c r="G251" i="19" s="1"/>
  <c r="G343" i="25"/>
  <c r="G53" i="16" s="1"/>
  <c r="V280" i="25"/>
  <c r="G175" i="25"/>
  <c r="G23" i="16" s="1"/>
  <c r="G82" i="25"/>
  <c r="G51" i="19" s="1"/>
  <c r="V36" i="25"/>
  <c r="V81" i="25"/>
  <c r="V287" i="25"/>
  <c r="W287" i="25" s="1"/>
  <c r="G68" i="25"/>
  <c r="G291" i="19" s="1"/>
  <c r="V426" i="25"/>
  <c r="V169" i="25"/>
  <c r="G151" i="25"/>
  <c r="G11" i="16" s="1"/>
  <c r="G303" i="25"/>
  <c r="G246" i="19" s="1"/>
  <c r="G392" i="25"/>
  <c r="G357" i="19" s="1"/>
  <c r="G282" i="25"/>
  <c r="G280" i="19" s="1"/>
  <c r="G241" i="25"/>
  <c r="G232" i="19" s="1"/>
  <c r="G267" i="25"/>
  <c r="G107" i="19" s="1"/>
  <c r="V435" i="25"/>
  <c r="G44" i="25"/>
  <c r="G26" i="18" s="1"/>
  <c r="V178" i="25"/>
  <c r="G153" i="25"/>
  <c r="G13" i="16" s="1"/>
  <c r="G115" i="25"/>
  <c r="G66" i="19" s="1"/>
  <c r="V430" i="25"/>
  <c r="V134" i="25"/>
  <c r="G52" i="25"/>
  <c r="G34" i="18" s="1"/>
  <c r="V387" i="25"/>
  <c r="V405" i="25"/>
  <c r="G388" i="25"/>
  <c r="G159" i="19" s="1"/>
  <c r="V118" i="25"/>
  <c r="V44" i="25"/>
  <c r="G247" i="25"/>
  <c r="G98" i="19" s="1"/>
  <c r="G56" i="25"/>
  <c r="G38" i="18" s="1"/>
  <c r="G30" i="25"/>
  <c r="G309" i="19" s="1"/>
  <c r="V458" i="25"/>
  <c r="G192" i="25"/>
  <c r="G40" i="16" s="1"/>
  <c r="V384" i="25"/>
  <c r="V7" i="25"/>
  <c r="G176" i="25"/>
  <c r="G24" i="16" s="1"/>
  <c r="G317" i="25"/>
  <c r="G31" i="19" s="1"/>
  <c r="G171" i="25"/>
  <c r="G19" i="16" s="1"/>
  <c r="V59" i="25"/>
  <c r="V47" i="25"/>
  <c r="G147" i="25"/>
  <c r="G88" i="19" s="1"/>
  <c r="G469" i="25"/>
  <c r="G286" i="19" s="1"/>
  <c r="G393" i="25"/>
  <c r="G358" i="19" s="1"/>
  <c r="V71" i="25"/>
  <c r="V401" i="25"/>
  <c r="V445" i="25"/>
  <c r="G240" i="25"/>
  <c r="G231" i="19" s="1"/>
  <c r="G410" i="25"/>
  <c r="G375" i="19" s="1"/>
  <c r="G38" i="25"/>
  <c r="G20" i="18" s="1"/>
  <c r="V304" i="25"/>
  <c r="V145" i="25"/>
  <c r="V106" i="25"/>
  <c r="G298" i="25"/>
  <c r="G121" i="19" s="1"/>
  <c r="V383" i="25"/>
  <c r="V88" i="25"/>
  <c r="G158" i="25"/>
  <c r="G335" i="19" s="1"/>
  <c r="V153" i="25"/>
  <c r="V231" i="25"/>
  <c r="G242" i="25"/>
  <c r="G233" i="19" s="1"/>
  <c r="V110" i="25"/>
  <c r="G419" i="25"/>
  <c r="G167" i="19" s="1"/>
  <c r="V350" i="25"/>
  <c r="G433" i="25"/>
  <c r="G58" i="16" s="1"/>
  <c r="G98" i="25"/>
  <c r="G317" i="19" s="1"/>
  <c r="G415" i="25"/>
  <c r="G163" i="19" s="1"/>
  <c r="V220" i="25"/>
  <c r="G118" i="25"/>
  <c r="G69" i="19" s="1"/>
  <c r="G161" i="25"/>
  <c r="G338" i="19" s="1"/>
  <c r="G450" i="25"/>
  <c r="G181" i="19" s="1"/>
  <c r="G27" i="25"/>
  <c r="G275" i="19" s="1"/>
  <c r="V303" i="25"/>
  <c r="V423" i="25"/>
  <c r="V448" i="25"/>
  <c r="V407" i="25"/>
  <c r="G309" i="25"/>
  <c r="G125" i="19" s="1"/>
  <c r="G234" i="25"/>
  <c r="G94" i="19" s="1"/>
  <c r="G107" i="25"/>
  <c r="G326" i="19" s="1"/>
  <c r="V136" i="25"/>
  <c r="G127" i="25"/>
  <c r="G75" i="19" s="1"/>
  <c r="G476" i="25"/>
  <c r="G268" i="19" s="1"/>
  <c r="G126" i="25"/>
  <c r="G74" i="19" s="1"/>
  <c r="G73" i="25"/>
  <c r="G296" i="19" s="1"/>
  <c r="G232" i="25"/>
  <c r="G92" i="19" s="1"/>
  <c r="V366" i="25"/>
  <c r="V72" i="25"/>
  <c r="V244" i="25"/>
  <c r="V146" i="25"/>
  <c r="G416" i="25"/>
  <c r="G164" i="19" s="1"/>
  <c r="V181" i="25"/>
  <c r="G170" i="25"/>
  <c r="G18" i="16" s="1"/>
  <c r="G14" i="25"/>
  <c r="G11" i="17" s="1"/>
  <c r="V164" i="25"/>
  <c r="V149" i="25"/>
  <c r="V138" i="25"/>
  <c r="V41" i="25"/>
  <c r="V397" i="25"/>
  <c r="V468" i="25"/>
  <c r="G199" i="25"/>
  <c r="G43" i="16" s="1"/>
  <c r="G236" i="25"/>
  <c r="G227" i="19" s="1"/>
  <c r="V457" i="25"/>
  <c r="G4" i="25"/>
  <c r="G11" i="18" s="1"/>
  <c r="G269" i="25"/>
  <c r="G109" i="19" s="1"/>
  <c r="V322" i="25"/>
  <c r="V331" i="25"/>
  <c r="V344" i="25"/>
  <c r="V261" i="25"/>
  <c r="V428" i="25"/>
  <c r="G358" i="25"/>
  <c r="G139" i="19" s="1"/>
  <c r="G263" i="25"/>
  <c r="G103" i="19" s="1"/>
  <c r="G218" i="25"/>
  <c r="G224" i="19" s="1"/>
  <c r="V487" i="25"/>
  <c r="G109" i="25"/>
  <c r="G328" i="19" s="1"/>
  <c r="G53" i="25"/>
  <c r="G35" i="18" s="1"/>
  <c r="V274" i="25"/>
  <c r="V482" i="25"/>
  <c r="G28" i="25"/>
  <c r="G276" i="19" s="1"/>
  <c r="G460" i="25"/>
  <c r="G191" i="19" s="1"/>
  <c r="V80" i="25"/>
  <c r="G83" i="25"/>
  <c r="G52" i="19" s="1"/>
  <c r="V189" i="25"/>
  <c r="V394" i="25"/>
  <c r="G3" i="25"/>
  <c r="G10" i="18" s="1"/>
  <c r="G375" i="25"/>
  <c r="G25" i="7" s="1"/>
  <c r="G224" i="25"/>
  <c r="G23" i="19" s="1"/>
  <c r="V316" i="25"/>
  <c r="G259" i="25"/>
  <c r="G99" i="19" s="1"/>
  <c r="G228" i="25"/>
  <c r="G27" i="19" s="1"/>
  <c r="V87" i="25"/>
  <c r="V324" i="25"/>
  <c r="V337" i="25"/>
  <c r="G65" i="25"/>
  <c r="G15" i="19" s="1"/>
  <c r="V89" i="25"/>
  <c r="V284" i="25"/>
  <c r="V263" i="25"/>
  <c r="V46" i="25"/>
  <c r="G466" i="25"/>
  <c r="G283" i="19" s="1"/>
  <c r="G195" i="25"/>
  <c r="G345" i="19" s="1"/>
  <c r="G280" i="25"/>
  <c r="G17" i="15" s="1"/>
  <c r="V439" i="25"/>
  <c r="G403" i="25"/>
  <c r="G368" i="19" s="1"/>
  <c r="V232" i="25"/>
  <c r="G451" i="25"/>
  <c r="G182" i="19" s="1"/>
  <c r="G187" i="25"/>
  <c r="G35" i="16" s="1"/>
  <c r="V150" i="25"/>
  <c r="V278" i="25"/>
  <c r="V321" i="25"/>
  <c r="G384" i="25"/>
  <c r="G155" i="19" s="1"/>
  <c r="V75" i="25"/>
  <c r="V143" i="25"/>
  <c r="V93" i="25"/>
  <c r="G131" i="25"/>
  <c r="G79" i="19" s="1"/>
  <c r="V257" i="25"/>
  <c r="V449" i="25"/>
  <c r="V479" i="25"/>
  <c r="G418" i="25"/>
  <c r="G166" i="19" s="1"/>
  <c r="V440" i="25"/>
  <c r="W440" i="25" s="1"/>
  <c r="V486" i="25"/>
  <c r="V431" i="25"/>
  <c r="V35" i="25"/>
  <c r="V230" i="25"/>
  <c r="W230" i="25" s="1"/>
  <c r="V327" i="25"/>
  <c r="G166" i="25"/>
  <c r="G343" i="19" s="1"/>
  <c r="G372" i="25"/>
  <c r="G22" i="7" s="1"/>
  <c r="G394" i="25"/>
  <c r="G359" i="19" s="1"/>
  <c r="V444" i="25"/>
  <c r="V198" i="25"/>
  <c r="V314" i="25"/>
  <c r="W314" i="25" s="1"/>
  <c r="V364" i="25"/>
  <c r="G276" i="25"/>
  <c r="G13" i="15" s="1"/>
  <c r="G165" i="25"/>
  <c r="G342" i="19" s="1"/>
  <c r="V395" i="25"/>
  <c r="V332" i="25"/>
  <c r="G468" i="25"/>
  <c r="G285" i="19" s="1"/>
  <c r="G463" i="25"/>
  <c r="G60" i="16" s="1"/>
  <c r="V406" i="25"/>
  <c r="V362" i="25"/>
  <c r="G487" i="25"/>
  <c r="G27" i="15" s="1"/>
  <c r="V224" i="25"/>
  <c r="V38" i="25"/>
  <c r="G472" i="25"/>
  <c r="G304" i="19" s="1"/>
  <c r="G310" i="25"/>
  <c r="G126" i="19" s="1"/>
  <c r="G67" i="25"/>
  <c r="G290" i="19" s="1"/>
  <c r="G244" i="25"/>
  <c r="G95" i="19" s="1"/>
  <c r="G330" i="25"/>
  <c r="G9" i="7" s="1"/>
  <c r="G342" i="25"/>
  <c r="G52" i="16" s="1"/>
  <c r="G230" i="25"/>
  <c r="G29" i="19" s="1"/>
  <c r="V488" i="25"/>
  <c r="V354" i="25"/>
  <c r="V20" i="25"/>
  <c r="V22" i="25"/>
  <c r="V82" i="25"/>
  <c r="V128" i="25"/>
  <c r="V92" i="25"/>
  <c r="V227" i="25"/>
  <c r="G157" i="25"/>
  <c r="G334" i="19" s="1"/>
  <c r="V165" i="25"/>
  <c r="V219" i="25"/>
  <c r="V12" i="25"/>
  <c r="G163" i="25"/>
  <c r="G340" i="19" s="1"/>
  <c r="G425" i="25"/>
  <c r="G261" i="19" s="1"/>
  <c r="V471" i="25"/>
  <c r="V292" i="25"/>
  <c r="G271" i="25"/>
  <c r="G111" i="19" s="1"/>
  <c r="V142" i="25"/>
  <c r="V77" i="25"/>
  <c r="G7" i="25"/>
  <c r="G14" i="18" s="1"/>
  <c r="G227" i="25"/>
  <c r="G26" i="19" s="1"/>
  <c r="V226" i="25"/>
  <c r="V98" i="25"/>
  <c r="G243" i="25"/>
  <c r="G234" i="19" s="1"/>
  <c r="V201" i="25"/>
  <c r="V390" i="25"/>
  <c r="V367" i="25"/>
  <c r="V352" i="25"/>
  <c r="G360" i="25"/>
  <c r="G256" i="19" s="1"/>
  <c r="G340" i="25"/>
  <c r="G50" i="16" s="1"/>
  <c r="G335" i="25"/>
  <c r="G254" i="19" s="1"/>
  <c r="V248" i="25"/>
  <c r="G333" i="25"/>
  <c r="G252" i="19" s="1"/>
  <c r="G123" i="25"/>
  <c r="G71" i="19" s="1"/>
  <c r="G440" i="25"/>
  <c r="G148" i="25"/>
  <c r="G89" i="19" s="1"/>
  <c r="G435" i="25"/>
  <c r="G262" i="19" s="1"/>
  <c r="G489" i="25"/>
  <c r="G29" i="15" s="1"/>
  <c r="V211" i="25"/>
  <c r="G274" i="25"/>
  <c r="G11" i="15" s="1"/>
  <c r="G453" i="25"/>
  <c r="G184" i="19" s="1"/>
  <c r="V218" i="25"/>
  <c r="V34" i="25"/>
  <c r="V180" i="25"/>
  <c r="V199" i="25"/>
  <c r="G191" i="25"/>
  <c r="G39" i="16" s="1"/>
  <c r="V48" i="25"/>
  <c r="G376" i="25"/>
  <c r="G26" i="7" s="1"/>
  <c r="V463" i="25"/>
  <c r="V333" i="25"/>
  <c r="G458" i="25"/>
  <c r="G189" i="19" s="1"/>
  <c r="V247" i="25"/>
  <c r="G229" i="25"/>
  <c r="G28" i="19" s="1"/>
  <c r="G160" i="25"/>
  <c r="G337" i="19" s="1"/>
  <c r="G386" i="25"/>
  <c r="G157" i="19" s="1"/>
  <c r="G293" i="25"/>
  <c r="G116" i="19" s="1"/>
  <c r="G368" i="25"/>
  <c r="G145" i="19" s="1"/>
  <c r="V239" i="25"/>
  <c r="G193" i="25"/>
  <c r="G41" i="16" s="1"/>
  <c r="V404" i="25"/>
  <c r="V174" i="25"/>
  <c r="V289" i="25"/>
  <c r="V191" i="25"/>
  <c r="G470" i="25"/>
  <c r="G302" i="19" s="1"/>
  <c r="V432" i="25"/>
  <c r="G50" i="25"/>
  <c r="G32" i="18" s="1"/>
  <c r="G96" i="25"/>
  <c r="G65" i="19" s="1"/>
  <c r="G134" i="25"/>
  <c r="G82" i="19" s="1"/>
  <c r="V192" i="25"/>
  <c r="V73" i="25"/>
  <c r="G197" i="25"/>
  <c r="G347" i="19" s="1"/>
  <c r="V228" i="25"/>
  <c r="W228" i="25" s="1"/>
  <c r="V203" i="25"/>
  <c r="V465" i="25"/>
  <c r="V286" i="25"/>
  <c r="W286" i="25" s="1"/>
  <c r="V392" i="25"/>
  <c r="V236" i="25"/>
  <c r="G189" i="25"/>
  <c r="G37" i="16" s="1"/>
  <c r="G363" i="25"/>
  <c r="G140" i="19" s="1"/>
  <c r="G201" i="25"/>
  <c r="G45" i="16" s="1"/>
  <c r="G289" i="25"/>
  <c r="G353" i="19" s="1"/>
  <c r="G438" i="25"/>
  <c r="G265" i="19" s="1"/>
  <c r="V335" i="25"/>
  <c r="G48" i="25"/>
  <c r="G30" i="18" s="1"/>
  <c r="V275" i="25"/>
  <c r="G139" i="25"/>
  <c r="G83" i="19" s="1"/>
  <c r="V290" i="25"/>
  <c r="V473" i="25"/>
  <c r="V49" i="25"/>
  <c r="G11" i="25"/>
  <c r="G18" i="18" s="1"/>
  <c r="G436" i="25"/>
  <c r="G263" i="19" s="1"/>
  <c r="V40" i="25"/>
  <c r="V170" i="25"/>
  <c r="G301" i="25"/>
  <c r="G124" i="19" s="1"/>
  <c r="G87" i="25"/>
  <c r="G56" i="19" s="1"/>
  <c r="V207" i="25"/>
  <c r="G167" i="25"/>
  <c r="G344" i="19" s="1"/>
  <c r="G245" i="25"/>
  <c r="G96" i="19" s="1"/>
  <c r="G75" i="25"/>
  <c r="G298" i="19" s="1"/>
  <c r="G113" i="25"/>
  <c r="G30" i="7" s="1"/>
  <c r="G150" i="25"/>
  <c r="G10" i="16" s="1"/>
  <c r="V300" i="25"/>
  <c r="V345" i="25"/>
  <c r="G90" i="25"/>
  <c r="G59" i="19" s="1"/>
  <c r="G257" i="25"/>
  <c r="G243" i="19" s="1"/>
  <c r="V109" i="25"/>
  <c r="G80" i="25"/>
  <c r="G49" i="19" s="1"/>
  <c r="G112" i="25"/>
  <c r="G31" i="25"/>
  <c r="G310" i="19" s="1"/>
  <c r="G296" i="25"/>
  <c r="G119" i="19" s="1"/>
  <c r="G482" i="25"/>
  <c r="G22" i="15" s="1"/>
  <c r="V416" i="25"/>
  <c r="G57" i="25"/>
  <c r="G39" i="18" s="1"/>
  <c r="V254" i="25"/>
  <c r="G488" i="25"/>
  <c r="G28" i="15" s="1"/>
  <c r="G182" i="25"/>
  <c r="G30" i="16" s="1"/>
  <c r="V462" i="25"/>
  <c r="W462" i="25" s="1"/>
  <c r="V69" i="25"/>
  <c r="V315" i="25"/>
  <c r="W315" i="25" s="1"/>
  <c r="V342" i="25"/>
  <c r="G273" i="25"/>
  <c r="G10" i="15" s="1"/>
  <c r="V312" i="25"/>
  <c r="W312" i="25" s="1"/>
  <c r="V279" i="25"/>
  <c r="W279" i="25" s="1"/>
  <c r="V340" i="25"/>
  <c r="W340" i="25" s="1"/>
  <c r="V152" i="25"/>
  <c r="W152" i="25" s="1"/>
  <c r="V157" i="25"/>
  <c r="G174" i="25"/>
  <c r="G22" i="16" s="1"/>
  <c r="G88" i="25"/>
  <c r="G57" i="19" s="1"/>
  <c r="G217" i="25"/>
  <c r="G223" i="19" s="1"/>
  <c r="G265" i="25"/>
  <c r="G105" i="19" s="1"/>
  <c r="G93" i="25"/>
  <c r="G62" i="19" s="1"/>
  <c r="V283" i="25"/>
  <c r="V252" i="25"/>
  <c r="G341" i="25"/>
  <c r="G51" i="16" s="1"/>
  <c r="G428" i="25"/>
  <c r="G173" i="19" s="1"/>
  <c r="V185" i="25"/>
  <c r="G41" i="25"/>
  <c r="G23" i="18" s="1"/>
  <c r="V291" i="25"/>
  <c r="V438" i="25"/>
  <c r="V97" i="25"/>
  <c r="G426" i="25"/>
  <c r="G171" i="19" s="1"/>
  <c r="G235" i="25"/>
  <c r="G226" i="19" s="1"/>
  <c r="G6" i="25"/>
  <c r="G13" i="18" s="1"/>
  <c r="V478" i="25"/>
  <c r="V155" i="25"/>
  <c r="V141" i="25"/>
  <c r="G291" i="25"/>
  <c r="G114" i="19" s="1"/>
  <c r="V378" i="25"/>
  <c r="V297" i="25"/>
  <c r="V96" i="25"/>
  <c r="G24" i="25"/>
  <c r="G272" i="19" s="1"/>
  <c r="G475" i="25"/>
  <c r="G267" i="19" s="1"/>
  <c r="V466" i="25"/>
  <c r="G331" i="25"/>
  <c r="G10" i="7" s="1"/>
  <c r="G408" i="25"/>
  <c r="G373" i="19" s="1"/>
  <c r="V74" i="25"/>
  <c r="V299" i="25"/>
  <c r="G169" i="25"/>
  <c r="G17" i="16" s="1"/>
  <c r="G445" i="25"/>
  <c r="G176" i="19" s="1"/>
  <c r="G390" i="25"/>
  <c r="G161" i="19" s="1"/>
  <c r="G97" i="25"/>
  <c r="G316" i="19" s="1"/>
  <c r="G132" i="25"/>
  <c r="G80" i="19" s="1"/>
  <c r="G86" i="25"/>
  <c r="G55" i="19" s="1"/>
  <c r="G223" i="25"/>
  <c r="G22" i="19" s="1"/>
  <c r="V301" i="25"/>
  <c r="V461" i="25"/>
  <c r="G400" i="25"/>
  <c r="G365" i="19" s="1"/>
  <c r="G256" i="25"/>
  <c r="G242" i="19" s="1"/>
  <c r="G327" i="25"/>
  <c r="G196" i="19" s="1"/>
  <c r="G188" i="25"/>
  <c r="G36" i="16" s="1"/>
  <c r="G262" i="25"/>
  <c r="G102" i="19" s="1"/>
  <c r="G200" i="25"/>
  <c r="G44" i="16" s="1"/>
  <c r="V50" i="25"/>
  <c r="V271" i="25"/>
  <c r="W271" i="25" s="1"/>
  <c r="V113" i="25"/>
  <c r="V68" i="25"/>
  <c r="V148" i="25"/>
  <c r="V363" i="25"/>
  <c r="G321" i="25"/>
  <c r="G15" i="7" s="1"/>
  <c r="V225" i="25"/>
  <c r="V410" i="25"/>
  <c r="V272" i="25"/>
  <c r="G379" i="25"/>
  <c r="V399" i="25"/>
  <c r="V62" i="25"/>
  <c r="V103" i="25"/>
  <c r="G288" i="25"/>
  <c r="G352" i="19" s="1"/>
  <c r="V375" i="25"/>
  <c r="G382" i="25"/>
  <c r="G153" i="19" s="1"/>
  <c r="G395" i="25"/>
  <c r="G360" i="19" s="1"/>
  <c r="V95" i="25"/>
  <c r="G311" i="25"/>
  <c r="G10" i="14" s="1"/>
  <c r="V184" i="25"/>
  <c r="G125" i="25"/>
  <c r="G73" i="19" s="1"/>
  <c r="G455" i="25"/>
  <c r="G186" i="19" s="1"/>
  <c r="G92" i="25"/>
  <c r="G61" i="19" s="1"/>
  <c r="G324" i="25"/>
  <c r="G18" i="7" s="1"/>
  <c r="G164" i="25"/>
  <c r="G341" i="19" s="1"/>
  <c r="G32" i="25"/>
  <c r="G311" i="19" s="1"/>
  <c r="V187" i="25"/>
  <c r="V371" i="25"/>
  <c r="G185" i="25"/>
  <c r="G33" i="16" s="1"/>
  <c r="V122" i="25"/>
  <c r="V273" i="25"/>
  <c r="W273" i="25" s="1"/>
  <c r="V33" i="25"/>
  <c r="G59" i="25"/>
  <c r="G41" i="18" s="1"/>
  <c r="G216" i="25"/>
  <c r="G222" i="19" s="1"/>
  <c r="G204" i="25"/>
  <c r="G210" i="19" s="1"/>
  <c r="G454" i="25"/>
  <c r="G185" i="19" s="1"/>
  <c r="V320" i="25"/>
  <c r="V338" i="25"/>
  <c r="W338" i="25" s="1"/>
  <c r="V388" i="25"/>
  <c r="G417" i="25"/>
  <c r="G165" i="19" s="1"/>
  <c r="G130" i="25"/>
  <c r="G78" i="19" s="1"/>
  <c r="G378" i="25"/>
  <c r="V417" i="25"/>
  <c r="W417" i="25" s="1"/>
  <c r="V91" i="25"/>
  <c r="G16" i="25"/>
  <c r="G13" i="17" s="1"/>
  <c r="V420" i="25"/>
  <c r="V53" i="25"/>
  <c r="G219" i="25"/>
  <c r="G225" i="19" s="1"/>
  <c r="V359" i="25"/>
  <c r="G194" i="25"/>
  <c r="G42" i="16" s="1"/>
  <c r="V237" i="25"/>
  <c r="G287" i="25"/>
  <c r="G351" i="19" s="1"/>
  <c r="G352" i="25"/>
  <c r="G39" i="19" s="1"/>
  <c r="V262" i="25"/>
  <c r="G381" i="25"/>
  <c r="G152" i="19" s="1"/>
  <c r="G422" i="25"/>
  <c r="G170" i="19" s="1"/>
  <c r="V339" i="25"/>
  <c r="G128" i="25"/>
  <c r="G76" i="19" s="1"/>
  <c r="G300" i="25"/>
  <c r="G123" i="19" s="1"/>
  <c r="G70" i="25"/>
  <c r="G293" i="19" s="1"/>
  <c r="V459" i="25"/>
  <c r="G391" i="25"/>
  <c r="G162" i="19" s="1"/>
  <c r="G314" i="25"/>
  <c r="G13" i="14" s="1"/>
  <c r="V159" i="25"/>
  <c r="W159" i="25" s="1"/>
  <c r="G33" i="25"/>
  <c r="G312" i="19" s="1"/>
  <c r="G106" i="25"/>
  <c r="G325" i="19" s="1"/>
  <c r="V349" i="25"/>
  <c r="G429" i="25"/>
  <c r="G174" i="19" s="1"/>
  <c r="G13" i="25"/>
  <c r="G10" i="17" s="1"/>
  <c r="G10" i="25"/>
  <c r="G17" i="18" s="1"/>
  <c r="G39" i="25"/>
  <c r="G21" i="18" s="1"/>
  <c r="V125" i="25"/>
  <c r="V381" i="25"/>
  <c r="V101" i="25"/>
  <c r="G246" i="25"/>
  <c r="G97" i="19" s="1"/>
  <c r="G430" i="25"/>
  <c r="G55" i="16" s="1"/>
  <c r="V61" i="25"/>
  <c r="G294" i="25"/>
  <c r="G117" i="19" s="1"/>
  <c r="G181" i="25"/>
  <c r="G29" i="16" s="1"/>
  <c r="V102" i="25"/>
  <c r="V156" i="25"/>
  <c r="G277" i="25"/>
  <c r="G14" i="15" s="1"/>
  <c r="G412" i="25"/>
  <c r="G377" i="19" s="1"/>
  <c r="V235" i="25"/>
  <c r="G370" i="25"/>
  <c r="G147" i="19" s="1"/>
  <c r="V5" i="25"/>
  <c r="G464" i="25"/>
  <c r="G61" i="16" s="1"/>
  <c r="V341" i="25"/>
  <c r="G325" i="25"/>
  <c r="G19" i="7" s="1"/>
  <c r="G409" i="25"/>
  <c r="G374" i="19" s="1"/>
  <c r="V176" i="25"/>
  <c r="V127" i="25"/>
  <c r="G349" i="25"/>
  <c r="G134" i="19" s="1"/>
  <c r="G254" i="25"/>
  <c r="G240" i="19" s="1"/>
  <c r="V135" i="25"/>
  <c r="V212" i="25"/>
  <c r="V241" i="25"/>
  <c r="V117" i="25"/>
  <c r="G306" i="25"/>
  <c r="G249" i="19" s="1"/>
  <c r="V206" i="25"/>
  <c r="G452" i="25"/>
  <c r="G183" i="19" s="1"/>
  <c r="G119" i="25"/>
  <c r="G70" i="19" s="1"/>
  <c r="G102" i="25"/>
  <c r="G321" i="19" s="1"/>
  <c r="G285" i="25"/>
  <c r="G349" i="19" s="1"/>
  <c r="G8" i="25"/>
  <c r="G15" i="18" s="1"/>
  <c r="G377" i="25"/>
  <c r="G399" i="25"/>
  <c r="G364" i="19" s="1"/>
  <c r="G304" i="25"/>
  <c r="G247" i="19" s="1"/>
  <c r="G231" i="25"/>
  <c r="G91" i="19" s="1"/>
  <c r="V411" i="25"/>
  <c r="G447" i="25"/>
  <c r="G178" i="19" s="1"/>
  <c r="G444" i="25"/>
  <c r="G175" i="19" s="1"/>
  <c r="V222" i="25"/>
  <c r="G260" i="25"/>
  <c r="G100" i="19" s="1"/>
  <c r="V288" i="25"/>
  <c r="G144" i="25"/>
  <c r="G18" i="19" s="1"/>
  <c r="G222" i="25"/>
  <c r="G21" i="19" s="1"/>
  <c r="V194" i="25"/>
  <c r="V308" i="25"/>
  <c r="V51" i="25"/>
  <c r="G387" i="25"/>
  <c r="G158" i="19" s="1"/>
  <c r="G439" i="25"/>
  <c r="G46" i="25"/>
  <c r="G28" i="18" s="1"/>
  <c r="G328" i="25"/>
  <c r="G197" i="19" s="1"/>
  <c r="G35" i="25"/>
  <c r="G277" i="19" s="1"/>
  <c r="V460" i="25"/>
  <c r="W460" i="25" s="1"/>
  <c r="G441" i="25"/>
  <c r="V293" i="25"/>
  <c r="G406" i="25"/>
  <c r="G371" i="19" s="1"/>
  <c r="V13" i="25"/>
  <c r="W13" i="25" s="1"/>
  <c r="G261" i="25"/>
  <c r="G101" i="19" s="1"/>
  <c r="V115" i="25"/>
  <c r="G141" i="25"/>
  <c r="G85" i="19" s="1"/>
  <c r="G111" i="25"/>
  <c r="G330" i="19" s="1"/>
  <c r="G290" i="25"/>
  <c r="G113" i="19" s="1"/>
  <c r="G36" i="25"/>
  <c r="G278" i="19" s="1"/>
  <c r="V489" i="25"/>
  <c r="W489" i="25" s="1"/>
  <c r="V204" i="25"/>
  <c r="G250" i="25"/>
  <c r="G237" i="19" s="1"/>
  <c r="V144" i="25"/>
  <c r="V251" i="25"/>
  <c r="G252" i="25"/>
  <c r="V310" i="25"/>
  <c r="G371" i="25"/>
  <c r="G21" i="7" s="1"/>
  <c r="G248" i="25"/>
  <c r="G235" i="19" s="1"/>
  <c r="G142" i="25"/>
  <c r="G16" i="19" s="1"/>
  <c r="V6" i="25"/>
  <c r="G77" i="25"/>
  <c r="G300" i="19" s="1"/>
  <c r="G152" i="25"/>
  <c r="G12" i="16" s="1"/>
  <c r="V132" i="25"/>
  <c r="V83" i="25"/>
  <c r="G95" i="25"/>
  <c r="G64" i="19" s="1"/>
  <c r="G74" i="25"/>
  <c r="G297" i="19" s="1"/>
  <c r="V330" i="25"/>
  <c r="G266" i="25"/>
  <c r="G106" i="19" s="1"/>
  <c r="V295" i="25"/>
  <c r="V361" i="25"/>
  <c r="G362" i="25"/>
  <c r="G258" i="19" s="1"/>
  <c r="G221" i="25"/>
  <c r="G20" i="19" s="1"/>
  <c r="V245" i="25"/>
  <c r="V380" i="25"/>
  <c r="V85" i="25"/>
  <c r="V483" i="25"/>
  <c r="G320" i="25"/>
  <c r="G34" i="19" s="1"/>
  <c r="V214" i="25"/>
  <c r="G40" i="25"/>
  <c r="G22" i="18" s="1"/>
  <c r="V282" i="25"/>
  <c r="G110" i="25"/>
  <c r="G329" i="19" s="1"/>
  <c r="G202" i="25"/>
  <c r="G208" i="19" s="1"/>
  <c r="V481" i="25"/>
  <c r="W481" i="25" s="1"/>
  <c r="G19" i="25"/>
  <c r="G16" i="17" s="1"/>
  <c r="V210" i="25"/>
  <c r="V249" i="25"/>
  <c r="V196" i="25"/>
  <c r="G42" i="25"/>
  <c r="G24" i="18" s="1"/>
  <c r="V99" i="25"/>
  <c r="V67" i="25"/>
  <c r="G339" i="25"/>
  <c r="G49" i="16" s="1"/>
  <c r="V107" i="25"/>
  <c r="G345" i="25"/>
  <c r="G354" i="19" s="1"/>
  <c r="G366" i="25"/>
  <c r="G143" i="19" s="1"/>
  <c r="G305" i="25"/>
  <c r="G248" i="19" s="1"/>
  <c r="G155" i="25"/>
  <c r="G15" i="16" s="1"/>
  <c r="V317" i="25"/>
  <c r="V123" i="25"/>
  <c r="G94" i="25"/>
  <c r="G63" i="19" s="1"/>
  <c r="V298" i="25"/>
  <c r="G281" i="25"/>
  <c r="G18" i="15" s="1"/>
  <c r="V18" i="25"/>
  <c r="V343" i="25"/>
  <c r="V158" i="25"/>
  <c r="W158" i="25" s="1"/>
  <c r="V58" i="25"/>
  <c r="G251" i="25"/>
  <c r="G238" i="19" s="1"/>
  <c r="G312" i="25"/>
  <c r="G11" i="14" s="1"/>
  <c r="V86" i="25"/>
  <c r="G473" i="25"/>
  <c r="G305" i="19" s="1"/>
  <c r="V447" i="25"/>
  <c r="W447" i="25" s="1"/>
  <c r="V112" i="25"/>
  <c r="G456" i="25"/>
  <c r="G187" i="19" s="1"/>
  <c r="G385" i="25"/>
  <c r="G156" i="19" s="1"/>
  <c r="V415" i="25"/>
  <c r="G237" i="25"/>
  <c r="G228" i="19" s="1"/>
  <c r="V413" i="25"/>
  <c r="G238" i="25"/>
  <c r="G229" i="19" s="1"/>
  <c r="V250" i="25"/>
  <c r="G329" i="25"/>
  <c r="G198" i="19" s="1"/>
  <c r="G432" i="25"/>
  <c r="G57" i="16" s="1"/>
  <c r="G347" i="25"/>
  <c r="G356" i="19" s="1"/>
  <c r="G356" i="25"/>
  <c r="G137" i="19" s="1"/>
  <c r="V161" i="25"/>
  <c r="V402" i="25"/>
  <c r="V412" i="25"/>
  <c r="G249" i="25"/>
  <c r="G236" i="19" s="1"/>
  <c r="G205" i="25"/>
  <c r="G211" i="19" s="1"/>
  <c r="V454" i="25"/>
  <c r="W454" i="25" s="1"/>
  <c r="V31" i="25"/>
  <c r="V396" i="25"/>
  <c r="V369" i="25"/>
  <c r="G58" i="25"/>
  <c r="G40" i="18" s="1"/>
  <c r="G275" i="25"/>
  <c r="G12" i="15" s="1"/>
  <c r="G446" i="25"/>
  <c r="G177" i="19" s="1"/>
  <c r="G465" i="25"/>
  <c r="G62" i="16" s="1"/>
  <c r="G427" i="25"/>
  <c r="G172" i="19" s="1"/>
  <c r="G486" i="25"/>
  <c r="G26" i="15" s="1"/>
  <c r="V242" i="25"/>
  <c r="V21" i="25"/>
  <c r="V277" i="25"/>
  <c r="W277" i="25" s="1"/>
  <c r="V464" i="25"/>
  <c r="V446" i="25"/>
  <c r="W446" i="25" s="1"/>
  <c r="V94" i="25"/>
  <c r="V63" i="25"/>
  <c r="G61" i="25"/>
  <c r="G11" i="19" s="1"/>
  <c r="G26" i="25"/>
  <c r="G274" i="19" s="1"/>
  <c r="G437" i="25"/>
  <c r="G264" i="19" s="1"/>
  <c r="V54" i="25"/>
  <c r="G355" i="25"/>
  <c r="G136" i="19" s="1"/>
  <c r="V240" i="25"/>
  <c r="G162" i="25"/>
  <c r="G339" i="19" s="1"/>
  <c r="V186" i="25"/>
  <c r="V8" i="25"/>
  <c r="G180" i="25"/>
  <c r="G28" i="16" s="1"/>
  <c r="G336" i="25"/>
  <c r="G122" i="25"/>
  <c r="G203" i="19" s="1"/>
  <c r="V296" i="25"/>
  <c r="G348" i="25"/>
  <c r="G133" i="19" s="1"/>
  <c r="V209" i="25"/>
  <c r="W209" i="25" s="1"/>
  <c r="G203" i="25"/>
  <c r="G209" i="19" s="1"/>
  <c r="G220" i="25"/>
  <c r="G19" i="19" s="1"/>
  <c r="G138" i="25"/>
  <c r="G207" i="19" s="1"/>
  <c r="G302" i="25"/>
  <c r="G245" i="19" s="1"/>
  <c r="G198" i="25"/>
  <c r="G348" i="19" s="1"/>
  <c r="G307" i="25"/>
  <c r="G250" i="19" s="1"/>
  <c r="V270" i="25"/>
  <c r="G173" i="25"/>
  <c r="G21" i="16" s="1"/>
  <c r="G477" i="25"/>
  <c r="G42" i="19" s="1"/>
  <c r="V4" i="25"/>
  <c r="V154" i="25"/>
  <c r="V139" i="25"/>
  <c r="V276" i="25"/>
  <c r="G121" i="25"/>
  <c r="G202" i="19" s="1"/>
  <c r="V114" i="25"/>
  <c r="W114" i="25" s="1"/>
  <c r="V111" i="25"/>
  <c r="G85" i="25"/>
  <c r="G54" i="19" s="1"/>
  <c r="G179" i="25"/>
  <c r="G27" i="16" s="1"/>
  <c r="G434" i="25"/>
  <c r="G59" i="16" s="1"/>
  <c r="V264" i="25"/>
  <c r="V334" i="25"/>
  <c r="V30" i="25"/>
  <c r="G51" i="25"/>
  <c r="G33" i="18" s="1"/>
  <c r="V163" i="25"/>
  <c r="G79" i="25"/>
  <c r="G48" i="19" s="1"/>
  <c r="V177" i="25"/>
  <c r="V121" i="25"/>
  <c r="V215" i="25"/>
  <c r="W215" i="25" s="1"/>
  <c r="V253" i="25"/>
  <c r="G207" i="25"/>
  <c r="G213" i="19" s="1"/>
  <c r="V408" i="25"/>
  <c r="V382" i="25"/>
  <c r="G226" i="25"/>
  <c r="G25" i="19" s="1"/>
  <c r="V377" i="25"/>
  <c r="V372" i="25"/>
  <c r="V183" i="25"/>
  <c r="V105" i="25"/>
  <c r="V485" i="25"/>
  <c r="W485" i="25" s="1"/>
  <c r="V193" i="25"/>
  <c r="V202" i="25"/>
  <c r="G55" i="25"/>
  <c r="G37" i="18" s="1"/>
  <c r="V355" i="25"/>
  <c r="G350" i="25"/>
  <c r="G135" i="19" s="1"/>
  <c r="G351" i="25"/>
  <c r="V221" i="25"/>
  <c r="V309" i="25"/>
  <c r="V172" i="25"/>
  <c r="G478" i="25"/>
  <c r="G43" i="19" s="1"/>
  <c r="V16" i="25"/>
  <c r="W16" i="25" s="1"/>
  <c r="G346" i="25"/>
  <c r="G355" i="19" s="1"/>
  <c r="V267" i="25"/>
  <c r="V166" i="25"/>
  <c r="G25" i="25"/>
  <c r="G273" i="19" s="1"/>
  <c r="G196" i="25"/>
  <c r="G346" i="19" s="1"/>
  <c r="G239" i="25"/>
  <c r="G230" i="19" s="1"/>
  <c r="V14" i="25"/>
  <c r="G344" i="25"/>
  <c r="G54" i="16" s="1"/>
  <c r="V456" i="25"/>
  <c r="V418" i="25"/>
  <c r="G184" i="25"/>
  <c r="G32" i="16" s="1"/>
  <c r="G133" i="25"/>
  <c r="G81" i="19" s="1"/>
  <c r="G145" i="25"/>
  <c r="G86" i="19" s="1"/>
  <c r="G5" i="25"/>
  <c r="G12" i="18" s="1"/>
  <c r="V325" i="25"/>
  <c r="V365" i="25"/>
  <c r="V409" i="25"/>
  <c r="G462" i="25"/>
  <c r="G193" i="19" s="1"/>
  <c r="G337" i="25"/>
  <c r="G34" i="25"/>
  <c r="G313" i="19" s="1"/>
  <c r="G359" i="25"/>
  <c r="G255" i="19" s="1"/>
  <c r="V24" i="25"/>
  <c r="V443" i="25"/>
  <c r="G278" i="25"/>
  <c r="G15" i="15" s="1"/>
  <c r="G286" i="25"/>
  <c r="G350" i="19" s="1"/>
  <c r="G443" i="25"/>
  <c r="V400" i="25"/>
  <c r="V190" i="25"/>
  <c r="V60" i="25"/>
  <c r="V467" i="25"/>
  <c r="G29" i="25"/>
  <c r="G308" i="19" s="1"/>
  <c r="V260" i="25"/>
  <c r="V281" i="25"/>
  <c r="G338" i="25"/>
  <c r="G48" i="16" s="1"/>
  <c r="G299" i="25"/>
  <c r="G122" i="19" s="1"/>
  <c r="G284" i="25"/>
  <c r="G282" i="19" s="1"/>
  <c r="V131" i="25"/>
  <c r="G12" i="25"/>
  <c r="G19" i="18" s="1"/>
  <c r="V455" i="25"/>
  <c r="G258" i="25"/>
  <c r="G244" i="19" s="1"/>
  <c r="G178" i="25"/>
  <c r="G26" i="16" s="1"/>
  <c r="G168" i="25"/>
  <c r="G16" i="16" s="1"/>
  <c r="V441" i="25"/>
  <c r="W441" i="25" s="1"/>
  <c r="G420" i="25"/>
  <c r="G168" i="19" s="1"/>
  <c r="G84" i="25"/>
  <c r="G53" i="19" s="1"/>
  <c r="G396" i="25"/>
  <c r="G361" i="19" s="1"/>
  <c r="G354" i="25"/>
  <c r="G41" i="19" s="1"/>
  <c r="V307" i="25"/>
  <c r="W307" i="25" s="1"/>
  <c r="V217" i="25"/>
  <c r="G81" i="25"/>
  <c r="G50" i="19" s="1"/>
  <c r="V351" i="25"/>
  <c r="G9" i="25"/>
  <c r="G16" i="18" s="1"/>
  <c r="G206" i="25"/>
  <c r="G212" i="19" s="1"/>
  <c r="G105" i="25"/>
  <c r="G324" i="19" s="1"/>
  <c r="G373" i="25"/>
  <c r="G23" i="7" s="1"/>
  <c r="G104" i="25"/>
  <c r="G323" i="19" s="1"/>
  <c r="V55" i="25"/>
  <c r="V472" i="25"/>
  <c r="V433" i="25"/>
  <c r="G479" i="25"/>
  <c r="G44" i="19" s="1"/>
  <c r="V319" i="25"/>
  <c r="V421" i="25"/>
  <c r="V119" i="25"/>
  <c r="V213" i="25"/>
  <c r="W213" i="25" s="1"/>
  <c r="V140" i="25"/>
  <c r="G66" i="25"/>
  <c r="G289" i="19" s="1"/>
  <c r="V188" i="25"/>
  <c r="G457" i="25"/>
  <c r="G188" i="19" s="1"/>
  <c r="V379" i="25"/>
  <c r="V356" i="25"/>
  <c r="V27" i="25"/>
  <c r="G116" i="25"/>
  <c r="G67" i="19" s="1"/>
  <c r="V475" i="25"/>
  <c r="V238" i="25"/>
  <c r="V422" i="25"/>
  <c r="G318" i="25"/>
  <c r="G32" i="19" s="1"/>
  <c r="V171" i="25"/>
  <c r="G18" i="25"/>
  <c r="G15" i="17" s="1"/>
  <c r="V9" i="25"/>
  <c r="G297" i="25"/>
  <c r="G213" i="25"/>
  <c r="G214" i="25"/>
  <c r="G208" i="25"/>
  <c r="V311" i="25"/>
  <c r="G212" i="25"/>
  <c r="G22" i="25"/>
  <c r="G413" i="25"/>
  <c r="G378" i="19" s="1"/>
  <c r="G135" i="25"/>
  <c r="G204" i="19" s="1"/>
  <c r="G253" i="25"/>
  <c r="G239" i="19" s="1"/>
  <c r="V37" i="25"/>
  <c r="V100" i="25"/>
  <c r="V197" i="25"/>
  <c r="V255" i="25"/>
  <c r="V120" i="25"/>
  <c r="V451" i="25"/>
  <c r="G89" i="25"/>
  <c r="G58" i="19" s="1"/>
  <c r="V329" i="25"/>
  <c r="V313" i="25"/>
  <c r="W313" i="25" s="1"/>
  <c r="G172" i="25"/>
  <c r="G20" i="16" s="1"/>
  <c r="V167" i="25"/>
  <c r="G407" i="25"/>
  <c r="G372" i="19" s="1"/>
  <c r="G120" i="25"/>
  <c r="G201" i="19" s="1"/>
  <c r="V133" i="25"/>
  <c r="G423" i="25"/>
  <c r="G259" i="19" s="1"/>
  <c r="V480" i="25"/>
  <c r="V348" i="25"/>
  <c r="G60" i="25"/>
  <c r="G10" i="19" s="1"/>
  <c r="V234" i="25"/>
  <c r="V385" i="25"/>
  <c r="V151" i="25"/>
  <c r="V57" i="25"/>
  <c r="G255" i="25"/>
  <c r="G241" i="19" s="1"/>
  <c r="G146" i="25"/>
  <c r="G87" i="19" s="1"/>
  <c r="G270" i="25"/>
  <c r="G110" i="19" s="1"/>
  <c r="V116" i="25"/>
  <c r="G481" i="25"/>
  <c r="G21" i="15" s="1"/>
  <c r="V477" i="25"/>
  <c r="G353" i="25"/>
  <c r="G40" i="19" s="1"/>
  <c r="G149" i="25"/>
  <c r="G90" i="19" s="1"/>
  <c r="V434" i="25"/>
  <c r="G397" i="25"/>
  <c r="G362" i="19" s="1"/>
  <c r="V39" i="25"/>
  <c r="G264" i="25"/>
  <c r="G104" i="19" s="1"/>
  <c r="V389" i="25"/>
  <c r="V450" i="25"/>
  <c r="W450" i="25" s="1"/>
  <c r="V182" i="25"/>
  <c r="V17" i="25"/>
  <c r="V452" i="25"/>
  <c r="W452" i="25" s="1"/>
  <c r="V43" i="25"/>
  <c r="G72" i="25"/>
  <c r="G295" i="19" s="1"/>
  <c r="G316" i="25"/>
  <c r="G30" i="19" s="1"/>
  <c r="G143" i="25"/>
  <c r="G17" i="19" s="1"/>
  <c r="G154" i="25"/>
  <c r="G14" i="16" s="1"/>
  <c r="V208" i="25"/>
  <c r="G361" i="25"/>
  <c r="G257" i="19" s="1"/>
  <c r="G411" i="25"/>
  <c r="G376" i="19" s="1"/>
  <c r="V28" i="25"/>
  <c r="G389" i="25"/>
  <c r="G160" i="19" s="1"/>
  <c r="G402" i="25"/>
  <c r="G367" i="19" s="1"/>
  <c r="V398" i="25"/>
  <c r="V160" i="25"/>
  <c r="V357" i="25"/>
  <c r="V358" i="25"/>
  <c r="G17" i="25"/>
  <c r="G14" i="17" s="1"/>
  <c r="G209" i="25"/>
  <c r="G210" i="25"/>
  <c r="V436" i="25"/>
  <c r="G63" i="25"/>
  <c r="G13" i="19" s="1"/>
  <c r="V26" i="25"/>
  <c r="G398" i="25"/>
  <c r="G363" i="19" s="1"/>
  <c r="V173" i="25"/>
  <c r="V469" i="25"/>
  <c r="V52" i="25"/>
  <c r="G129" i="25"/>
  <c r="G77" i="19" s="1"/>
  <c r="G136" i="25"/>
  <c r="G205" i="19" s="1"/>
  <c r="V374" i="25"/>
  <c r="W374" i="25" s="1"/>
  <c r="V269" i="25"/>
  <c r="W269" i="25" s="1"/>
  <c r="G183" i="25"/>
  <c r="G31" i="16" s="1"/>
  <c r="V216" i="25"/>
  <c r="G233" i="25"/>
  <c r="G93" i="19" s="1"/>
  <c r="G69" i="25"/>
  <c r="G292" i="19" s="1"/>
  <c r="G71" i="25"/>
  <c r="G294" i="19" s="1"/>
  <c r="V79" i="25"/>
  <c r="G431" i="25"/>
  <c r="G56" i="16" s="1"/>
  <c r="G313" i="25"/>
  <c r="G12" i="14" s="1"/>
  <c r="G279" i="25"/>
  <c r="G16" i="15" s="1"/>
  <c r="V179" i="25"/>
  <c r="G177" i="25"/>
  <c r="G25" i="16" s="1"/>
  <c r="G404" i="25"/>
  <c r="G369" i="19" s="1"/>
  <c r="V453" i="25"/>
  <c r="V32" i="25"/>
  <c r="V419" i="25"/>
  <c r="G268" i="25"/>
  <c r="G108" i="19" s="1"/>
  <c r="G459" i="25"/>
  <c r="G190" i="19" s="1"/>
  <c r="V56" i="25"/>
  <c r="V353" i="25"/>
  <c r="V328" i="25"/>
  <c r="G471" i="25"/>
  <c r="G303" i="19" s="1"/>
  <c r="V11" i="25"/>
  <c r="V42" i="25"/>
  <c r="G401" i="25"/>
  <c r="G366" i="19" s="1"/>
  <c r="V19" i="25"/>
  <c r="W19" i="25" s="1"/>
  <c r="V76" i="25"/>
  <c r="V246" i="25"/>
  <c r="V318" i="25"/>
  <c r="V360" i="25"/>
  <c r="G323" i="25"/>
  <c r="G17" i="7" s="1"/>
  <c r="V129" i="25"/>
  <c r="V266" i="25"/>
  <c r="V294" i="25"/>
  <c r="G374" i="25"/>
  <c r="G24" i="7" s="1"/>
  <c r="V437" i="25"/>
  <c r="G448" i="25"/>
  <c r="G179" i="19" s="1"/>
  <c r="G414" i="25"/>
  <c r="G379" i="19" s="1"/>
  <c r="G190" i="25"/>
  <c r="G38" i="16" s="1"/>
  <c r="G21" i="25"/>
  <c r="G20" i="25"/>
  <c r="G215" i="25"/>
  <c r="G148" i="19" l="1"/>
  <c r="G31" i="15"/>
  <c r="G149" i="19"/>
  <c r="G32" i="15"/>
  <c r="G150" i="19"/>
  <c r="G33" i="15"/>
  <c r="G151" i="19"/>
  <c r="G34" i="15"/>
  <c r="G47" i="16"/>
  <c r="G128" i="19"/>
  <c r="G29" i="7"/>
  <c r="G19" i="15"/>
  <c r="G46" i="16"/>
  <c r="G127" i="19"/>
  <c r="W17" i="25"/>
  <c r="W190" i="25"/>
  <c r="W434" i="25"/>
  <c r="W246" i="25"/>
  <c r="W42" i="25"/>
  <c r="W57" i="25"/>
  <c r="W325" i="25"/>
  <c r="W276" i="25"/>
  <c r="W371" i="25"/>
  <c r="W353" i="25"/>
  <c r="W389" i="25"/>
  <c r="W260" i="25"/>
  <c r="W365" i="25"/>
  <c r="W177" i="25"/>
  <c r="W30" i="25"/>
  <c r="W4" i="25"/>
  <c r="W8" i="25"/>
  <c r="W464" i="25"/>
  <c r="W31" i="25"/>
  <c r="W412" i="25"/>
  <c r="W58" i="25"/>
  <c r="W317" i="25"/>
  <c r="W99" i="25"/>
  <c r="W210" i="25"/>
  <c r="W245" i="25"/>
  <c r="W295" i="25"/>
  <c r="W144" i="25"/>
  <c r="W293" i="25"/>
  <c r="W51" i="25"/>
  <c r="W206" i="25"/>
  <c r="W212" i="25"/>
  <c r="W127" i="25"/>
  <c r="W341" i="25"/>
  <c r="W125" i="25"/>
  <c r="W91" i="25"/>
  <c r="W103" i="25"/>
  <c r="W272" i="25"/>
  <c r="W461" i="25"/>
  <c r="W96" i="25"/>
  <c r="W141" i="25"/>
  <c r="W291" i="25"/>
  <c r="W335" i="25"/>
  <c r="W191" i="25"/>
  <c r="W48" i="25"/>
  <c r="W34" i="25"/>
  <c r="W367" i="25"/>
  <c r="W98" i="25"/>
  <c r="W77" i="25"/>
  <c r="W471" i="25"/>
  <c r="W219" i="25"/>
  <c r="W92" i="25"/>
  <c r="W20" i="25"/>
  <c r="W486" i="25"/>
  <c r="W449" i="25"/>
  <c r="W143" i="25"/>
  <c r="W278" i="25"/>
  <c r="W232" i="25"/>
  <c r="W284" i="25"/>
  <c r="W324" i="25"/>
  <c r="W394" i="25"/>
  <c r="W344" i="25"/>
  <c r="W468" i="25"/>
  <c r="W149" i="25"/>
  <c r="W181" i="25"/>
  <c r="W72" i="25"/>
  <c r="W153" i="25"/>
  <c r="W401" i="25"/>
  <c r="W405" i="25"/>
  <c r="W430" i="25"/>
  <c r="W403" i="25"/>
  <c r="W104" i="25"/>
  <c r="W347" i="25"/>
  <c r="W376" i="25"/>
  <c r="W25" i="25"/>
  <c r="W414" i="25"/>
  <c r="W137" i="25"/>
  <c r="W3" i="25"/>
  <c r="W223" i="25"/>
  <c r="W200" i="25"/>
  <c r="W147" i="25"/>
  <c r="W84" i="25"/>
  <c r="W424" i="25"/>
  <c r="W234" i="25"/>
  <c r="G23" i="25"/>
  <c r="G271" i="19" s="1"/>
  <c r="W173" i="25"/>
  <c r="W116" i="25"/>
  <c r="W9" i="25"/>
  <c r="W433" i="25"/>
  <c r="W253" i="25"/>
  <c r="W334" i="25"/>
  <c r="W186" i="25"/>
  <c r="W54" i="25"/>
  <c r="W63" i="25"/>
  <c r="W402" i="25"/>
  <c r="W413" i="25"/>
  <c r="W298" i="25"/>
  <c r="W107" i="25"/>
  <c r="W483" i="25"/>
  <c r="W83" i="25"/>
  <c r="W6" i="25"/>
  <c r="W310" i="25"/>
  <c r="W308" i="25"/>
  <c r="W288" i="25"/>
  <c r="W176" i="25"/>
  <c r="W349" i="25"/>
  <c r="W237" i="25"/>
  <c r="W53" i="25"/>
  <c r="W388" i="25"/>
  <c r="W33" i="25"/>
  <c r="W184" i="25"/>
  <c r="W62" i="25"/>
  <c r="W148" i="25"/>
  <c r="W50" i="25"/>
  <c r="W301" i="25"/>
  <c r="W297" i="25"/>
  <c r="W155" i="25"/>
  <c r="W157" i="25"/>
  <c r="W109" i="25"/>
  <c r="W300" i="25"/>
  <c r="W465" i="25"/>
  <c r="W73" i="25"/>
  <c r="W289" i="25"/>
  <c r="W239" i="25"/>
  <c r="W218" i="25"/>
  <c r="W390" i="25"/>
  <c r="W165" i="25"/>
  <c r="W354" i="25"/>
  <c r="W362" i="25"/>
  <c r="W332" i="25"/>
  <c r="W364" i="25"/>
  <c r="W257" i="25"/>
  <c r="W75" i="25"/>
  <c r="W150" i="25"/>
  <c r="W89" i="25"/>
  <c r="W87" i="25"/>
  <c r="W189" i="25"/>
  <c r="W331" i="25"/>
  <c r="W457" i="25"/>
  <c r="W397" i="25"/>
  <c r="W164" i="25"/>
  <c r="W366" i="25"/>
  <c r="W110" i="25"/>
  <c r="W106" i="25"/>
  <c r="W71" i="25"/>
  <c r="W47" i="25"/>
  <c r="W44" i="25"/>
  <c r="W169" i="25"/>
  <c r="W81" i="25"/>
  <c r="W280" i="25"/>
  <c r="W126" i="25"/>
  <c r="W45" i="25"/>
  <c r="W346" i="25"/>
  <c r="W373" i="25"/>
  <c r="W393" i="25"/>
  <c r="W233" i="25"/>
  <c r="W70" i="25"/>
  <c r="W305" i="25"/>
  <c r="W425" i="25"/>
  <c r="W265" i="25"/>
  <c r="W243" i="25"/>
  <c r="W306" i="25"/>
  <c r="W256" i="25"/>
  <c r="W10" i="25"/>
  <c r="W490" i="25"/>
  <c r="W129" i="25"/>
  <c r="W469" i="25"/>
  <c r="W197" i="25"/>
  <c r="W76" i="25"/>
  <c r="W179" i="25"/>
  <c r="W358" i="25"/>
  <c r="W451" i="25"/>
  <c r="W100" i="25"/>
  <c r="W188" i="25"/>
  <c r="W119" i="25"/>
  <c r="W105" i="25"/>
  <c r="W360" i="25"/>
  <c r="W453" i="25"/>
  <c r="W357" i="25"/>
  <c r="W208" i="25"/>
  <c r="W182" i="25"/>
  <c r="W39" i="25"/>
  <c r="W151" i="25"/>
  <c r="W37" i="25"/>
  <c r="W238" i="25"/>
  <c r="W356" i="25"/>
  <c r="W421" i="25"/>
  <c r="W472" i="25"/>
  <c r="W467" i="25"/>
  <c r="W370" i="25"/>
  <c r="W24" i="25"/>
  <c r="W418" i="25"/>
  <c r="W14" i="25"/>
  <c r="W166" i="25"/>
  <c r="G38" i="19"/>
  <c r="G35" i="19"/>
  <c r="W183" i="25"/>
  <c r="W163" i="25"/>
  <c r="W264" i="25"/>
  <c r="W111" i="25"/>
  <c r="W21" i="25"/>
  <c r="W369" i="25"/>
  <c r="W161" i="25"/>
  <c r="W112" i="25"/>
  <c r="W343" i="25"/>
  <c r="W196" i="25"/>
  <c r="W85" i="25"/>
  <c r="W330" i="25"/>
  <c r="W204" i="25"/>
  <c r="W194" i="25"/>
  <c r="W411" i="25"/>
  <c r="W117" i="25"/>
  <c r="W5" i="25"/>
  <c r="W101" i="25"/>
  <c r="W420" i="25"/>
  <c r="W187" i="25"/>
  <c r="W375" i="25"/>
  <c r="W399" i="25"/>
  <c r="W225" i="25"/>
  <c r="W68" i="25"/>
  <c r="W378" i="25"/>
  <c r="W478" i="25"/>
  <c r="W252" i="25"/>
  <c r="W170" i="25"/>
  <c r="W49" i="25"/>
  <c r="W275" i="25"/>
  <c r="W236" i="25"/>
  <c r="W203" i="25"/>
  <c r="W192" i="25"/>
  <c r="W432" i="25"/>
  <c r="W174" i="25"/>
  <c r="W463" i="25"/>
  <c r="W199" i="25"/>
  <c r="W201" i="25"/>
  <c r="W82" i="25"/>
  <c r="W488" i="25"/>
  <c r="W38" i="25"/>
  <c r="W395" i="25"/>
  <c r="W439" i="25"/>
  <c r="W46" i="25"/>
  <c r="W482" i="25"/>
  <c r="W487" i="25"/>
  <c r="W428" i="25"/>
  <c r="W322" i="25"/>
  <c r="W41" i="25"/>
  <c r="W146" i="25"/>
  <c r="W303" i="25"/>
  <c r="W88" i="25"/>
  <c r="W59" i="25"/>
  <c r="W7" i="25"/>
  <c r="W118" i="25"/>
  <c r="W36" i="25"/>
  <c r="W65" i="25"/>
  <c r="W386" i="25"/>
  <c r="W258" i="25"/>
  <c r="W484" i="25"/>
  <c r="W391" i="25"/>
  <c r="W78" i="25"/>
  <c r="W124" i="25"/>
  <c r="W336" i="25"/>
  <c r="W167" i="25"/>
  <c r="W11" i="25"/>
  <c r="W56" i="25"/>
  <c r="W436" i="25"/>
  <c r="W133" i="25"/>
  <c r="W422" i="25"/>
  <c r="W27" i="25"/>
  <c r="W400" i="25"/>
  <c r="W443" i="25"/>
  <c r="W221" i="25"/>
  <c r="W437" i="25"/>
  <c r="W318" i="25"/>
  <c r="W328" i="25"/>
  <c r="W52" i="25"/>
  <c r="W28" i="25"/>
  <c r="W43" i="25"/>
  <c r="W385" i="25"/>
  <c r="W480" i="25"/>
  <c r="W329" i="25"/>
  <c r="W255" i="25"/>
  <c r="W171" i="25"/>
  <c r="W475" i="25"/>
  <c r="W379" i="25"/>
  <c r="W140" i="25"/>
  <c r="W319" i="25"/>
  <c r="W55" i="25"/>
  <c r="W217" i="25"/>
  <c r="W131" i="25"/>
  <c r="W281" i="25"/>
  <c r="W409" i="25"/>
  <c r="W456" i="25"/>
  <c r="W267" i="25"/>
  <c r="W172" i="25"/>
  <c r="W193" i="25"/>
  <c r="W372" i="25"/>
  <c r="W408" i="25"/>
  <c r="W121" i="25"/>
  <c r="W154" i="25"/>
  <c r="W270" i="25"/>
  <c r="W240" i="25"/>
  <c r="W242" i="25"/>
  <c r="W396" i="25"/>
  <c r="W250" i="25"/>
  <c r="W18" i="25"/>
  <c r="W67" i="25"/>
  <c r="W249" i="25"/>
  <c r="W214" i="25"/>
  <c r="W380" i="25"/>
  <c r="W361" i="25"/>
  <c r="W251" i="25"/>
  <c r="W222" i="25"/>
  <c r="W241" i="25"/>
  <c r="W61" i="25"/>
  <c r="W381" i="25"/>
  <c r="W459" i="25"/>
  <c r="W339" i="25"/>
  <c r="W320" i="25"/>
  <c r="W122" i="25"/>
  <c r="W95" i="25"/>
  <c r="W113" i="25"/>
  <c r="W438" i="25"/>
  <c r="W185" i="25"/>
  <c r="W283" i="25"/>
  <c r="W342" i="25"/>
  <c r="W416" i="25"/>
  <c r="W207" i="25"/>
  <c r="W40" i="25"/>
  <c r="W473" i="25"/>
  <c r="W404" i="25"/>
  <c r="W247" i="25"/>
  <c r="W180" i="25"/>
  <c r="W352" i="25"/>
  <c r="W12" i="25"/>
  <c r="W227" i="25"/>
  <c r="W22" i="25"/>
  <c r="W224" i="25"/>
  <c r="W198" i="25"/>
  <c r="W431" i="25"/>
  <c r="W479" i="25"/>
  <c r="W93" i="25"/>
  <c r="W321" i="25"/>
  <c r="W263" i="25"/>
  <c r="W337" i="25"/>
  <c r="W80" i="25"/>
  <c r="W274" i="25"/>
  <c r="W261" i="25"/>
  <c r="W138" i="25"/>
  <c r="W136" i="25"/>
  <c r="W407" i="25"/>
  <c r="W350" i="25"/>
  <c r="W383" i="25"/>
  <c r="W445" i="25"/>
  <c r="W384" i="25"/>
  <c r="W134" i="25"/>
  <c r="W178" i="25"/>
  <c r="W323" i="25"/>
  <c r="W64" i="25"/>
  <c r="W162" i="25"/>
  <c r="W427" i="25"/>
  <c r="W476" i="25"/>
  <c r="W130" i="25"/>
  <c r="W175" i="25"/>
  <c r="W168" i="25"/>
  <c r="W429" i="25"/>
  <c r="W15" i="25"/>
  <c r="H23" i="25" l="1"/>
  <c r="H271" i="19" s="1"/>
  <c r="V23" i="25"/>
  <c r="W419" i="25" l="1"/>
  <c r="W309" i="25"/>
  <c r="W345" i="25"/>
  <c r="W66" i="25"/>
  <c r="W254" i="25"/>
  <c r="W387" i="25"/>
  <c r="W202" i="25"/>
  <c r="W132" i="25"/>
  <c r="W35" i="25"/>
  <c r="W205" i="25"/>
  <c r="W123" i="25"/>
  <c r="W220" i="25"/>
  <c r="W355" i="25"/>
  <c r="W235" i="25"/>
  <c r="W290" i="25"/>
  <c r="W90" i="25"/>
  <c r="W135" i="25"/>
  <c r="W128" i="25"/>
  <c r="W423" i="25"/>
  <c r="W435" i="25"/>
  <c r="W294" i="25"/>
  <c r="W348" i="25"/>
  <c r="W23" i="25"/>
  <c r="W302" i="25"/>
  <c r="W195" i="25"/>
  <c r="W266" i="25"/>
  <c r="W26" i="25"/>
  <c r="W477" i="25"/>
  <c r="W156" i="25"/>
  <c r="W292" i="25"/>
  <c r="W244" i="25"/>
  <c r="W259" i="25"/>
  <c r="W231" i="25"/>
  <c r="W79" i="25"/>
  <c r="W377" i="25"/>
  <c r="W296" i="25"/>
  <c r="W115" i="25"/>
  <c r="W102" i="25"/>
  <c r="W211" i="25"/>
  <c r="W444" i="25"/>
  <c r="W448" i="25"/>
  <c r="W108" i="25"/>
  <c r="W216" i="25"/>
  <c r="W282" i="25"/>
  <c r="W410" i="25"/>
  <c r="W299" i="25"/>
  <c r="W226" i="25"/>
  <c r="W458" i="25"/>
  <c r="W470" i="25"/>
  <c r="W120" i="25"/>
  <c r="W382" i="25"/>
  <c r="W139" i="25"/>
  <c r="W97" i="25"/>
  <c r="W406" i="25"/>
  <c r="W29" i="25"/>
  <c r="W368" i="25"/>
  <c r="W160" i="25"/>
  <c r="W415" i="25"/>
  <c r="W359" i="25"/>
  <c r="W474" i="25"/>
  <c r="W304" i="25"/>
  <c r="W363" i="25"/>
  <c r="W327" i="25"/>
  <c r="W316" i="25"/>
  <c r="W455" i="25"/>
  <c r="W86" i="25"/>
  <c r="W466" i="25"/>
  <c r="W69" i="25"/>
  <c r="W333" i="25"/>
  <c r="W142" i="25"/>
  <c r="W351" i="25"/>
  <c r="W94" i="25"/>
  <c r="W262" i="25"/>
  <c r="W74" i="25"/>
  <c r="W145" i="25"/>
  <c r="W426" i="25"/>
  <c r="W285" i="25"/>
  <c r="W398" i="25"/>
  <c r="W32" i="25"/>
  <c r="W60" i="25"/>
  <c r="W392" i="25"/>
  <c r="W248" i="25"/>
  <c r="W268" i="25"/>
  <c r="I23" i="25" l="1"/>
  <c r="I271" i="19" s="1"/>
  <c r="J23" i="25" l="1"/>
  <c r="J271" i="19" s="1"/>
  <c r="K23" i="25" l="1"/>
  <c r="K271" i="19" s="1"/>
  <c r="L23" i="25" l="1"/>
  <c r="L271" i="19" s="1"/>
  <c r="M23" i="25" l="1"/>
  <c r="N271" i="19" s="1"/>
  <c r="K332" i="25" l="1"/>
  <c r="K11" i="7" s="1"/>
  <c r="J332" i="25"/>
  <c r="J11" i="7" s="1"/>
  <c r="I332" i="25"/>
  <c r="I11" i="7" s="1"/>
  <c r="M332" i="25"/>
  <c r="N11" i="7" s="1"/>
  <c r="H332" i="25"/>
  <c r="H11" i="7" s="1"/>
  <c r="L332" i="25"/>
  <c r="L11" i="7" s="1"/>
  <c r="G332" i="25"/>
  <c r="G11" i="7" s="1"/>
  <c r="B332" i="25"/>
  <c r="A11" i="7" s="1"/>
  <c r="B6" i="7" s="1"/>
  <c r="C12" i="5" s="1"/>
  <c r="T332" i="25"/>
</calcChain>
</file>

<file path=xl/sharedStrings.xml><?xml version="1.0" encoding="utf-8"?>
<sst xmlns="http://schemas.openxmlformats.org/spreadsheetml/2006/main" count="25513" uniqueCount="2678">
  <si>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</si>
  <si>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</si>
  <si>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</si>
  <si>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</si>
  <si>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</si>
  <si>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</si>
  <si>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</si>
  <si>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</si>
  <si>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</si>
  <si>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</si>
  <si>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</si>
  <si>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</si>
  <si>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</si>
  <si>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</si>
  <si>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</si>
  <si>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</si>
  <si>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</si>
  <si>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</si>
  <si>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</si>
  <si>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</si>
  <si>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</si>
  <si>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</si>
  <si>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</si>
  <si>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</si>
  <si>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</si>
  <si>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</si>
  <si>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</si>
  <si>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</si>
  <si>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</si>
  <si>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</si>
  <si>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</si>
  <si>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</si>
  <si>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</si>
  <si>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</si>
  <si>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</si>
  <si>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</si>
  <si>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</si>
  <si>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</si>
  <si>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</si>
  <si>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</si>
  <si>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</si>
  <si>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</si>
  <si>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</si>
  <si>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</si>
  <si>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</si>
  <si>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</si>
  <si>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</si>
  <si>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</si>
  <si>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</si>
  <si>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</si>
  <si>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</si>
  <si>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</si>
  <si>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</si>
  <si>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</si>
  <si>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</si>
  <si>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</si>
  <si>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</si>
  <si>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</si>
  <si>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</si>
  <si>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</si>
  <si>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</si>
  <si>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</si>
  <si>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</si>
  <si>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</si>
  <si>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</si>
  <si>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</si>
  <si>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</si>
  <si>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</si>
  <si>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</si>
  <si>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</si>
  <si>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</si>
  <si>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</si>
  <si>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</si>
  <si>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</si>
  <si>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</si>
  <si>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</si>
  <si>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</si>
  <si>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</si>
  <si>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</si>
  <si>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</si>
  <si>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</si>
  <si>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</si>
  <si>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</si>
  <si>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</si>
  <si>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</si>
  <si>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</si>
  <si>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</si>
  <si>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</si>
  <si>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</si>
  <si>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</si>
  <si>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</si>
  <si>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</si>
  <si>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</si>
  <si>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</si>
  <si>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</si>
  <si>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</si>
  <si>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</si>
  <si>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</si>
  <si>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</si>
  <si>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</si>
  <si>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</si>
  <si>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</si>
  <si>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</si>
  <si>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</si>
  <si>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</si>
  <si>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</si>
  <si>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</si>
  <si>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</si>
  <si>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</si>
  <si>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</si>
  <si>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</si>
  <si>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</si>
  <si>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</si>
  <si>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</si>
  <si>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</si>
  <si>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</si>
  <si>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</si>
  <si>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</si>
  <si>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</si>
  <si>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</si>
  <si>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</si>
  <si>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</si>
  <si>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</si>
  <si>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</si>
  <si>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</si>
  <si>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</si>
  <si>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</si>
  <si>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</si>
  <si>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</si>
  <si>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</si>
  <si>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</si>
  <si>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</si>
  <si>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</si>
  <si>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</si>
  <si>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</si>
  <si>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</si>
  <si>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</si>
  <si>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</si>
  <si>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</si>
  <si>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</si>
  <si>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</si>
  <si>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</si>
  <si>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</si>
  <si>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</si>
  <si>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</si>
  <si>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</si>
  <si>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</si>
  <si>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</si>
  <si>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</si>
  <si>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</si>
  <si>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</si>
  <si>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</si>
  <si>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</si>
  <si>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</si>
  <si>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</si>
  <si>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</si>
  <si>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</si>
  <si>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</si>
  <si>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</si>
  <si>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</si>
  <si>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</si>
  <si>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</si>
  <si>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</si>
  <si>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</si>
  <si>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</si>
  <si>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</si>
  <si>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</si>
  <si>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</si>
  <si>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</si>
  <si>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</si>
  <si>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</si>
  <si>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</si>
  <si>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</si>
  <si>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</si>
  <si>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</si>
  <si>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</si>
  <si>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</si>
  <si>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</si>
  <si>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</si>
  <si>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</si>
  <si>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</si>
  <si>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</si>
  <si>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</si>
  <si>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</si>
  <si>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Establecer el cronograma de visitas y requerimientos de cada una de las campañas en los sectores definidos (Cronograma)</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</si>
  <si>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</si>
  <si>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</si>
  <si>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</si>
  <si>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</si>
  <si>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</si>
  <si>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</si>
  <si>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</si>
  <si>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</si>
  <si>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</si>
  <si>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</si>
  <si>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</si>
  <si>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</si>
  <si>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</si>
  <si>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</si>
  <si>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</si>
  <si>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</si>
  <si>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</si>
  <si>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</si>
  <si>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</si>
  <si>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</si>
  <si>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</si>
  <si>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</si>
  <si>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</si>
  <si>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</si>
  <si>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</si>
  <si>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</si>
  <si>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</si>
  <si>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</si>
  <si>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</si>
  <si>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</si>
  <si>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</si>
  <si>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</si>
  <si>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</si>
  <si>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</si>
  <si>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</si>
  <si>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</si>
  <si>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</si>
  <si>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</si>
  <si>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</si>
  <si>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</si>
  <si>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</si>
  <si>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</si>
  <si>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</si>
  <si>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</si>
  <si>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</si>
  <si>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</si>
  <si>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</si>
  <si>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</si>
  <si>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</si>
  <si>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</si>
  <si>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</si>
  <si>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</si>
  <si>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</si>
  <si>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</si>
  <si>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</si>
  <si>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</si>
  <si>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</si>
  <si>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</si>
  <si>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</si>
  <si>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</si>
  <si>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</si>
  <si>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</si>
  <si>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</si>
  <si>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</si>
  <si>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</si>
  <si>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</si>
  <si>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</si>
  <si>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</si>
  <si>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</si>
  <si>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</si>
  <si>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</si>
  <si>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</si>
  <si>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</si>
  <si>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</si>
  <si>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</si>
  <si>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</si>
  <si>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</si>
  <si>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</si>
  <si>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</si>
  <si>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</si>
  <si>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</si>
  <si>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</si>
  <si>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</si>
  <si>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</si>
  <si>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</si>
  <si>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</si>
  <si>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</si>
  <si>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</si>
  <si>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</si>
  <si>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</si>
  <si>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</si>
  <si>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</si>
  <si>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</si>
  <si>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</si>
  <si>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</si>
  <si>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</si>
  <si>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</si>
  <si>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</si>
  <si>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</si>
  <si>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</si>
  <si>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</si>
  <si>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</si>
  <si>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</si>
  <si>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</si>
  <si>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</si>
  <si>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</si>
  <si>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</si>
  <si>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</si>
  <si>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</si>
  <si>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</si>
  <si>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</si>
  <si>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</si>
  <si>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</si>
  <si>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</si>
  <si>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</si>
  <si>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</si>
  <si>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</si>
  <si>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</si>
  <si>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</si>
  <si>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</si>
  <si>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</si>
  <si>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</si>
  <si>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</si>
  <si>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</si>
  <si>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</si>
  <si>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</si>
  <si>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</si>
  <si>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</si>
  <si>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</si>
  <si>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</si>
  <si>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</si>
  <si>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</si>
  <si>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</si>
  <si>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</si>
  <si>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</si>
  <si>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</si>
  <si>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</si>
  <si>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</si>
  <si>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</si>
  <si>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</si>
  <si>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</si>
  <si>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</si>
  <si>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</si>
  <si>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</si>
  <si>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</si>
  <si>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</si>
  <si>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</si>
  <si>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</si>
  <si>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</si>
  <si>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</si>
  <si>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</si>
  <si>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</si>
  <si>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</si>
  <si>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</si>
  <si>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</si>
  <si>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</si>
  <si>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</si>
  <si>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</si>
  <si>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</si>
  <si>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</si>
  <si>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</si>
  <si>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</si>
  <si>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</si>
  <si>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</si>
  <si>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</si>
  <si>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</si>
  <si>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</si>
  <si>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</si>
  <si>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</si>
  <si>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</si>
  <si>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</si>
  <si>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</si>
  <si>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</si>
  <si>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</si>
  <si>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</si>
  <si>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</si>
  <si>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</si>
  <si>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</si>
  <si>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</si>
  <si>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</si>
  <si>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</si>
  <si>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</si>
  <si>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</si>
  <si>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</si>
  <si>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</si>
  <si>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</si>
  <si>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</si>
  <si>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</si>
  <si>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</si>
  <si>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</si>
  <si>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</si>
  <si>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</si>
  <si>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</si>
  <si>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</si>
  <si>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</si>
  <si>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</si>
  <si>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</si>
  <si>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</si>
  <si>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</si>
  <si>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</si>
  <si>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</si>
  <si>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</si>
  <si>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</si>
  <si>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</si>
  <si>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</si>
  <si>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</si>
  <si>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</si>
  <si>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</si>
  <si>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</si>
  <si>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</si>
  <si>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</si>
  <si>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</si>
  <si>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</si>
  <si>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</si>
  <si>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</si>
  <si>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</si>
  <si>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</si>
  <si>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</si>
  <si>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</si>
  <si>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</si>
  <si>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</si>
  <si>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</si>
  <si>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</si>
  <si>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</si>
  <si>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</si>
  <si>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</si>
  <si>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</si>
  <si>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</si>
  <si>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</si>
  <si>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</si>
  <si>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</si>
  <si>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</si>
  <si>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</si>
  <si>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</si>
  <si>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</si>
  <si>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</si>
  <si>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</si>
  <si>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</si>
  <si>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</si>
  <si>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</si>
  <si>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</si>
  <si>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</si>
  <si>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</si>
  <si>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</si>
  <si>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</si>
  <si>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</si>
  <si>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</si>
  <si>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</si>
  <si>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</si>
  <si>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</si>
  <si>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</si>
  <si>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</si>
  <si>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</si>
  <si>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</si>
  <si>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</si>
  <si>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</si>
  <si>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</si>
  <si>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</si>
  <si>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</si>
  <si>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</si>
  <si>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</si>
  <si>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</si>
  <si>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</si>
  <si>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</si>
  <si>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</si>
  <si>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</si>
  <si>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</si>
  <si>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</si>
  <si>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</si>
  <si>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</si>
  <si>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</si>
  <si>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</si>
  <si>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</si>
  <si>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</si>
  <si>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</si>
  <si>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</si>
  <si>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</si>
  <si>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</si>
  <si>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</si>
  <si>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</si>
  <si>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</si>
  <si>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</si>
  <si>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</si>
  <si>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</si>
  <si>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</si>
  <si>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</si>
  <si>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</si>
  <si>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</si>
  <si>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</si>
  <si>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</si>
  <si>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</si>
  <si>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</si>
  <si>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</si>
  <si>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</si>
  <si>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</si>
  <si>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</si>
  <si>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</si>
  <si>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</si>
  <si>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</si>
  <si>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</si>
  <si>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</si>
  <si>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</si>
  <si>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</si>
  <si>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</si>
  <si>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</si>
  <si>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</si>
  <si>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</si>
  <si>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</si>
  <si>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Porcentual</t>
  </si>
  <si>
    <t>% de plan ejecutado / 100% de plan a ejecutar</t>
  </si>
  <si>
    <t>50.1.1</t>
  </si>
  <si>
    <t>50.1.2</t>
  </si>
  <si>
    <t># de Comités ejecutados / 2 Comités Programados</t>
  </si>
  <si>
    <t>50.2</t>
  </si>
  <si>
    <t>Política Seguimiento y evaluación de la gestión institucional _DIMENSIÓN Evaluación de Resultados</t>
  </si>
  <si>
    <t>50.2.1</t>
  </si>
  <si>
    <t>50.2.2</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</si>
  <si>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</si>
  <si>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</si>
  <si>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</si>
  <si>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</si>
  <si>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</si>
  <si>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</si>
  <si>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</si>
  <si>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</si>
  <si>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</si>
  <si>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20.1.1</t>
  </si>
  <si>
    <t># de plan formulado / 1 plan a formular</t>
  </si>
  <si>
    <t>20.1.2</t>
  </si>
  <si>
    <t>20.2</t>
  </si>
  <si>
    <t>20.2.1</t>
  </si>
  <si>
    <t>20.2.2</t>
  </si>
  <si>
    <t>20.3</t>
  </si>
  <si>
    <t>20.3.1</t>
  </si>
  <si>
    <t>20.3.2</t>
  </si>
  <si>
    <t>20.4</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</si>
  <si>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</si>
  <si>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</si>
  <si>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</si>
  <si>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</si>
  <si>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</si>
  <si>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</si>
  <si>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</si>
  <si>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</si>
  <si>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</si>
  <si>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</si>
  <si>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</si>
  <si>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</si>
  <si>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</si>
  <si>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</si>
  <si>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</si>
  <si>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</si>
  <si>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</si>
  <si>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</si>
  <si>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</si>
  <si>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</si>
  <si>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</si>
  <si>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</si>
  <si>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</si>
  <si>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</si>
  <si>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</si>
  <si>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</si>
  <si>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</si>
  <si>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</si>
  <si>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</si>
  <si>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</si>
  <si>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</si>
  <si>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</si>
  <si>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</si>
  <si>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</si>
  <si>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</si>
  <si>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</si>
  <si>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</si>
  <si>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</si>
  <si>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</si>
  <si>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</si>
  <si>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</si>
  <si>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</si>
  <si>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</si>
  <si>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</si>
  <si>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</si>
  <si>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</si>
  <si>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</si>
  <si>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</si>
  <si>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</si>
  <si>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</si>
  <si>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</si>
  <si>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</si>
  <si>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</si>
  <si>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</si>
  <si>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</si>
  <si>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</si>
  <si>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</si>
  <si>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</si>
  <si>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</si>
  <si>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</si>
  <si>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</si>
  <si>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</si>
  <si>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</si>
  <si>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</si>
  <si>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</si>
  <si>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</si>
  <si>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</si>
  <si>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</si>
  <si>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</si>
  <si>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</si>
  <si>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</si>
  <si>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</si>
  <si>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</si>
  <si>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</si>
  <si>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</si>
  <si>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</si>
  <si>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</si>
  <si>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</si>
  <si>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</si>
  <si>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</si>
  <si>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</si>
  <si>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</si>
  <si>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</si>
  <si>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</si>
  <si>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</si>
  <si>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</si>
  <si>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</si>
  <si>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</si>
  <si>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</si>
  <si>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</si>
  <si>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</si>
  <si>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</si>
  <si>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</si>
  <si>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</si>
  <si>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</si>
  <si>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</si>
  <si>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</si>
  <si>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</si>
  <si>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</si>
  <si>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</si>
  <si>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</si>
  <si>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</si>
  <si>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</si>
  <si>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</si>
  <si>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</si>
  <si>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</si>
  <si>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 de informes de seguimiento a la implementación de la sistematización de eventos elaborados / 3 informes de seguimiento a la implementación de la sistematización de eventos a elaborar</t>
  </si>
  <si>
    <t>3100-DIRECCION DE INVESTIGACIONES DE PROTECCION AL CONSUMIDOR</t>
  </si>
  <si>
    <t>3100.1</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</si>
  <si>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</si>
  <si>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</si>
  <si>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</si>
  <si>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</si>
  <si>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</si>
  <si>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</si>
  <si>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</si>
  <si>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</si>
  <si>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</si>
  <si>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</si>
  <si>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</si>
  <si>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</si>
  <si>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</si>
  <si>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</si>
  <si>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</si>
  <si>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</si>
  <si>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</si>
  <si>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</si>
  <si>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</si>
  <si>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</si>
  <si>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</si>
  <si>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</si>
  <si>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</si>
  <si>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</si>
  <si>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</si>
  <si>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</si>
  <si>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</si>
  <si>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</si>
  <si>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</si>
  <si>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</si>
  <si>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</si>
  <si>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</si>
  <si>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</si>
  <si>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</si>
  <si>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</si>
  <si>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</si>
  <si>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</si>
  <si>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</si>
  <si>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</si>
  <si>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</si>
  <si>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</si>
  <si>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</si>
  <si>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</si>
  <si>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</si>
  <si>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</si>
  <si>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</si>
  <si>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</si>
  <si>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</si>
  <si>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</si>
  <si>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</si>
  <si>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</si>
  <si>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</si>
  <si>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</si>
  <si>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</si>
  <si>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</si>
  <si>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</si>
  <si>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</si>
  <si>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</si>
  <si>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</si>
  <si>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</si>
  <si>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</si>
  <si>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</si>
  <si>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</si>
  <si>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</si>
  <si>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</si>
  <si>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</si>
  <si>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</si>
  <si>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</si>
  <si>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</si>
  <si>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</si>
  <si>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</si>
  <si>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</si>
  <si>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</si>
  <si>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</si>
  <si>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</si>
  <si>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</si>
  <si>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</si>
  <si>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</si>
  <si>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</si>
  <si>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</si>
  <si>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</si>
  <si>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</si>
  <si>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</si>
  <si>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</si>
  <si>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</si>
  <si>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</si>
  <si>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</si>
  <si>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</si>
  <si>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</si>
  <si>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</si>
  <si>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</si>
  <si>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</si>
  <si>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</si>
  <si>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</si>
  <si>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</si>
  <si>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</si>
  <si>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</si>
  <si>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</si>
  <si>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</si>
  <si>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</si>
  <si>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</si>
  <si>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</si>
  <si>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</si>
  <si>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</si>
  <si>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</si>
  <si>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</si>
  <si>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</si>
  <si>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</si>
  <si>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</si>
  <si>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</si>
  <si>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</si>
  <si>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</si>
  <si>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</si>
  <si>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</si>
  <si>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</si>
  <si>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</si>
  <si>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</si>
  <si>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</si>
  <si>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</si>
  <si>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</si>
  <si>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</si>
  <si>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</si>
  <si>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</si>
  <si>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</si>
  <si>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</si>
  <si>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</si>
  <si>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</si>
  <si>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</si>
  <si>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</si>
  <si>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</si>
  <si>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</si>
  <si>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</si>
  <si>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</si>
  <si>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</si>
  <si>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</si>
  <si>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</si>
  <si>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</si>
  <si>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</si>
  <si>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</si>
  <si>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</si>
  <si>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</si>
  <si>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</si>
  <si>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</si>
  <si>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</si>
  <si>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</si>
  <si>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</si>
  <si>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</si>
  <si>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</si>
  <si>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</si>
  <si>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</si>
  <si>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</si>
  <si>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</si>
  <si>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</si>
  <si>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</si>
  <si>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</si>
  <si>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</si>
  <si>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</si>
  <si>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</si>
  <si>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</si>
  <si>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</si>
  <si>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</si>
  <si>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</si>
  <si>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</si>
  <si>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</si>
  <si>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</si>
  <si>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</si>
  <si>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</si>
  <si>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</si>
  <si>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</si>
  <si>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</si>
  <si>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</si>
  <si>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</si>
  <si>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</si>
  <si>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</si>
  <si>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</si>
  <si>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</si>
  <si>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</si>
  <si>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</si>
  <si>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</si>
  <si>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</si>
  <si>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</si>
  <si>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</si>
  <si>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</si>
  <si>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</si>
  <si>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</si>
  <si>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</si>
  <si>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</si>
  <si>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</si>
  <si>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</si>
  <si>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</si>
  <si>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</si>
  <si>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</si>
  <si>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</si>
  <si>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</si>
  <si>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</si>
  <si>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</si>
  <si>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</si>
  <si>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 de Estudios Económicos Coyunturales elaborados y entregados / 50 Estudios Económicos Coyunturales programados</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</si>
  <si>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</si>
  <si>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</si>
  <si>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</si>
  <si>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</si>
  <si>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</si>
  <si>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</si>
  <si>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</si>
  <si>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</si>
  <si>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</si>
  <si>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</si>
  <si>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 de Documento publicado / 1 Documento programado</t>
  </si>
  <si>
    <t>7000.1.1</t>
  </si>
  <si>
    <t># de Informe realizado / 1 Informes a realizar</t>
  </si>
  <si>
    <t>7000.1.2</t>
  </si>
  <si>
    <t># de Documento elaborado / 1 Documento programado</t>
  </si>
  <si>
    <t>7000.1.3</t>
  </si>
  <si>
    <t>7000.2</t>
  </si>
  <si>
    <t># de Sensibilización realizada / 1 Sensibilización programada</t>
  </si>
  <si>
    <t>7000.2.1</t>
  </si>
  <si>
    <t>7000.2.2</t>
  </si>
  <si>
    <t>7000.3</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</si>
  <si>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</si>
  <si>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</si>
  <si>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</si>
  <si>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</si>
  <si>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</si>
  <si>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</si>
  <si>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</si>
  <si>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</si>
  <si>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</si>
  <si>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</si>
  <si>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</si>
  <si>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</si>
  <si>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</si>
  <si>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</si>
  <si>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</si>
  <si>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</si>
  <si>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</si>
  <si>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</si>
  <si>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</si>
  <si>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</si>
  <si>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</si>
  <si>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</si>
  <si>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</si>
  <si>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</si>
  <si>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</si>
  <si>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</si>
  <si>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</si>
  <si>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</si>
  <si>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</si>
  <si>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</si>
  <si>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</si>
  <si>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</si>
  <si>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</si>
  <si>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</si>
  <si>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</si>
  <si>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</si>
  <si>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</si>
  <si>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</si>
  <si>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</si>
  <si>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</si>
  <si>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</si>
  <si>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</si>
  <si>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</si>
  <si>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</si>
  <si>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</si>
  <si>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</si>
  <si>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</si>
  <si>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</si>
  <si>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</si>
  <si>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</si>
  <si>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</si>
  <si>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</si>
  <si>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</si>
  <si>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</si>
  <si>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</si>
  <si>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</si>
  <si>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</si>
  <si>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</si>
  <si>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</si>
  <si>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</si>
  <si>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</si>
  <si>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</si>
  <si>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</si>
  <si>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</si>
  <si>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</si>
  <si>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</si>
  <si>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</si>
  <si>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</si>
  <si>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</si>
  <si>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</si>
  <si>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</si>
  <si>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</si>
  <si>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</si>
  <si>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</si>
  <si>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</si>
  <si>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</si>
  <si>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</si>
  <si>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</si>
  <si>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</si>
  <si>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</si>
  <si>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</si>
  <si>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</si>
  <si>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</si>
  <si>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</si>
  <si>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</si>
  <si>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</si>
  <si>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</si>
  <si>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</si>
  <si>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</si>
  <si>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</si>
  <si>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</si>
  <si>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</si>
  <si>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</si>
  <si>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</si>
  <si>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</si>
  <si>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</si>
  <si>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</si>
  <si>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</si>
  <si>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</si>
  <si>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</si>
  <si>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</si>
  <si>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</si>
  <si>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</si>
  <si>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</si>
  <si>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</si>
  <si>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</si>
  <si>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</si>
  <si>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</si>
  <si>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</si>
  <si>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</si>
  <si>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</si>
  <si>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</si>
  <si>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</si>
  <si>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</si>
  <si>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</si>
  <si>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</si>
  <si>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</si>
  <si>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</si>
  <si>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</si>
  <si>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</si>
  <si>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</si>
  <si>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</si>
  <si>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</si>
  <si>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</si>
  <si>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</si>
  <si>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</si>
  <si>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</si>
  <si>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</si>
  <si>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</si>
  <si>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</si>
  <si>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</si>
  <si>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</si>
  <si>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</si>
  <si>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</si>
  <si>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</si>
  <si>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</si>
  <si>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</si>
  <si>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</si>
  <si>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</si>
  <si>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</si>
  <si>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</si>
  <si>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</si>
  <si>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</si>
  <si>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</si>
  <si>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</si>
  <si>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</si>
  <si>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</si>
  <si>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</si>
  <si>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</si>
  <si>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</si>
  <si>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</si>
  <si>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</si>
  <si>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</si>
  <si>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</si>
  <si>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</si>
  <si>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</si>
  <si>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</si>
  <si>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</si>
  <si>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</si>
  <si>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</si>
  <si>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</si>
  <si>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</si>
  <si>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</si>
  <si>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</si>
  <si>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</si>
  <si>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</si>
  <si>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</si>
  <si>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</si>
  <si>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</si>
  <si>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</si>
  <si>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2000.6.4</t>
  </si>
  <si>
    <t>4000-DESPACHO DEL SUPERINTENDENTE DELEGADO PARA ASUNTOS JURISDICCIONALES</t>
  </si>
  <si>
    <t>4000.1</t>
  </si>
  <si>
    <t>4000.1.1</t>
  </si>
  <si>
    <t>4000.2</t>
  </si>
  <si>
    <t>4000.2.1</t>
  </si>
  <si>
    <t>4000.3</t>
  </si>
  <si>
    <t>4000.3.1</t>
  </si>
  <si>
    <t>4000.4</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</si>
  <si>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</si>
  <si>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</si>
  <si>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</si>
  <si>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</si>
  <si>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</si>
  <si>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</si>
  <si>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</si>
  <si>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</si>
  <si>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</si>
  <si>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</si>
  <si>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</si>
  <si>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</si>
  <si>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</si>
  <si>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</si>
  <si>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</si>
  <si>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</si>
  <si>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</si>
  <si>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</si>
  <si>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</si>
  <si>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</si>
  <si>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</si>
  <si>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</si>
  <si>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</si>
  <si>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</si>
  <si>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</si>
  <si>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</si>
  <si>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</si>
  <si>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</si>
  <si>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</si>
  <si>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</si>
  <si>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</si>
  <si>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</si>
  <si>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</si>
  <si>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</si>
  <si>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</si>
  <si>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</si>
  <si>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</si>
  <si>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</si>
  <si>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</si>
  <si>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</si>
  <si>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</si>
  <si>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</si>
  <si>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</si>
  <si>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</si>
  <si>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</si>
  <si>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</si>
  <si>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</si>
  <si>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</si>
  <si>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</si>
  <si>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</si>
  <si>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</si>
  <si>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</si>
  <si>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</si>
  <si>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</si>
  <si>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30.3.1</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</si>
  <si>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</si>
  <si>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</si>
  <si>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</si>
  <si>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</si>
  <si>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</si>
  <si>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</si>
  <si>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</si>
  <si>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</si>
  <si>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</si>
  <si>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</si>
  <si>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</si>
  <si>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</si>
  <si>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</si>
  <si>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</si>
  <si>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</si>
  <si>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</si>
  <si>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</si>
  <si>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</si>
  <si>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</si>
  <si>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</si>
  <si>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</si>
  <si>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</si>
  <si>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</si>
  <si>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</si>
  <si>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</si>
  <si>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</si>
  <si>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 de Departamentos beneficiados / 56% de Departamentos del pais</t>
  </si>
  <si>
    <t>1000.1.1</t>
  </si>
  <si>
    <t># de programas  establecidos / 1 programas a establecer</t>
  </si>
  <si>
    <t>1000.1.2</t>
  </si>
  <si>
    <t>% de estrategias desarrolladas del programa / 100% de total de estrategias del programa</t>
  </si>
  <si>
    <t>1000.2</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</si>
  <si>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</si>
  <si>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</si>
  <si>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</si>
  <si>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</si>
  <si>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</si>
  <si>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</si>
  <si>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</si>
  <si>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</si>
  <si>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</si>
  <si>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</si>
  <si>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</si>
  <si>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</si>
  <si>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</si>
  <si>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</si>
  <si>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</si>
  <si>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</si>
  <si>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</si>
  <si>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</si>
  <si>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</si>
  <si>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</si>
  <si>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</si>
  <si>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</si>
  <si>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</si>
  <si>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</si>
  <si>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</si>
  <si>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</si>
  <si>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</si>
  <si>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</si>
  <si>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</si>
  <si>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</si>
  <si>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</si>
  <si>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</si>
  <si>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</si>
  <si>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</si>
  <si>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</si>
  <si>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</si>
  <si>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</si>
  <si>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</si>
  <si>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</si>
  <si>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</si>
  <si>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</si>
  <si>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</si>
  <si>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</si>
  <si>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</si>
  <si>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</si>
  <si>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</si>
  <si>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</si>
  <si>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</si>
  <si>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</si>
  <si>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</si>
  <si>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</si>
  <si>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</si>
  <si>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</si>
  <si>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</si>
  <si>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</si>
  <si>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71.3.2</t>
  </si>
  <si>
    <t>71.3.3</t>
  </si>
  <si>
    <t>71.3.4</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</si>
  <si>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</si>
  <si>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</si>
  <si>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</si>
  <si>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</si>
  <si>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</si>
  <si>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</si>
  <si>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</si>
  <si>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</si>
  <si>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</si>
  <si>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</si>
  <si>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</si>
  <si>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</si>
  <si>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</si>
  <si>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</si>
  <si>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</si>
  <si>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</si>
  <si>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</si>
  <si>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</si>
  <si>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</si>
  <si>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6000.1.1</t>
  </si>
  <si>
    <t>6000.1.2</t>
  </si>
  <si>
    <t>6000.1.3</t>
  </si>
  <si>
    <t>% de Actividades ejecutadas / 100% de Actividades programadas</t>
  </si>
  <si>
    <t>6000.1.4</t>
  </si>
  <si>
    <t>6000.2</t>
  </si>
  <si>
    <t>6000.2.1</t>
  </si>
  <si>
    <t>6000.2.2</t>
  </si>
  <si>
    <t>6000.2.3</t>
  </si>
  <si>
    <t>6000.2.4</t>
  </si>
  <si>
    <t>6000.3</t>
  </si>
  <si>
    <t>6000.3.1</t>
  </si>
  <si>
    <t>6000.3.2</t>
  </si>
  <si>
    <t>6000.3.3</t>
  </si>
  <si>
    <t>6000.3.4</t>
  </si>
  <si>
    <t>6000.4</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</si>
  <si>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</si>
  <si>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</si>
  <si>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</si>
  <si>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</si>
  <si>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</si>
  <si>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</si>
  <si>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</si>
  <si>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</si>
  <si>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</si>
  <si>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</si>
  <si>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</si>
  <si>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</si>
  <si>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</si>
  <si>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</si>
  <si>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</si>
  <si>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</si>
  <si>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</si>
  <si>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</si>
  <si>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</si>
  <si>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</si>
  <si>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</si>
  <si>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</si>
  <si>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</si>
  <si>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</si>
  <si>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</si>
  <si>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</si>
  <si>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</si>
  <si>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</si>
  <si>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</si>
  <si>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</si>
  <si>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</si>
  <si>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</si>
  <si>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</si>
  <si>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</si>
  <si>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</si>
  <si>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</si>
  <si>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</si>
  <si>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</si>
  <si>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</si>
  <si>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</si>
  <si>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</si>
  <si>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</si>
  <si>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</si>
  <si>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</si>
  <si>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</si>
  <si>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</si>
  <si>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3003.2</t>
  </si>
  <si>
    <t>% de encuentros realizados / 40% de invitaciones enviadas</t>
  </si>
  <si>
    <t>3003.2.1</t>
  </si>
  <si>
    <t># de invitaciones realizadas / 4000 invitaciones programadas</t>
  </si>
  <si>
    <t>3003.2.2</t>
  </si>
  <si>
    <t># de jornadas realizadas / 4 jornadas programadas</t>
  </si>
  <si>
    <t>3003.2.3</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</si>
  <si>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</si>
  <si>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</si>
  <si>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</si>
  <si>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</si>
  <si>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</si>
  <si>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</si>
  <si>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</si>
  <si>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</si>
  <si>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</si>
  <si>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</si>
  <si>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</si>
  <si>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</si>
  <si>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</si>
  <si>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</si>
  <si>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</si>
  <si>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</si>
  <si>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</si>
  <si>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</si>
  <si>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</si>
  <si>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</si>
  <si>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</si>
  <si>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</si>
  <si>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</si>
  <si>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</si>
  <si>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</si>
  <si>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3003.6</t>
  </si>
  <si>
    <t>3003.6.1</t>
  </si>
  <si>
    <t># de estudios previos elaborados / 1 estudios previos a elaborar</t>
  </si>
  <si>
    <t>3003.6.2</t>
  </si>
  <si>
    <t># de Cartilla revisada y/o ajustada / 1 Cartilla programada a revisar y/o ajustar</t>
  </si>
  <si>
    <t>3003.6.3</t>
  </si>
  <si>
    <t>3003.6.4</t>
  </si>
  <si>
    <t>3003.6.5</t>
  </si>
  <si>
    <t>3003.6.6</t>
  </si>
  <si>
    <t>3003.6.7</t>
  </si>
  <si>
    <t>3003.6.8</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</si>
  <si>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</si>
  <si>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</si>
  <si>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</si>
  <si>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</si>
  <si>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</si>
  <si>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</si>
  <si>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</si>
  <si>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</si>
  <si>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</si>
  <si>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</si>
  <si>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</si>
  <si>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</si>
  <si>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</si>
  <si>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</si>
  <si>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</si>
  <si>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</si>
  <si>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</si>
  <si>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</si>
  <si>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</si>
  <si>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</si>
  <si>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</si>
  <si>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</si>
  <si>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</si>
  <si>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</si>
  <si>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</si>
  <si>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</si>
  <si>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</si>
  <si>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</si>
  <si>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</si>
  <si>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</si>
  <si>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</si>
  <si>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</si>
  <si>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</si>
  <si>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</si>
  <si>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</si>
  <si>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</si>
  <si>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</si>
  <si>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</si>
  <si>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</si>
  <si>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</si>
  <si>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</si>
  <si>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</si>
  <si>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</si>
  <si>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</si>
  <si>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</si>
  <si>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</si>
  <si>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</si>
  <si>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</si>
  <si>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</si>
  <si>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</si>
  <si>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</si>
  <si>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</si>
  <si>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</si>
  <si>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</si>
  <si>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</si>
  <si>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</si>
  <si>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</si>
  <si>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</si>
  <si>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</si>
  <si>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</si>
  <si>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</si>
  <si>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</si>
  <si>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</si>
  <si>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</si>
  <si>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</si>
  <si>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100.3.4</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</si>
  <si>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</si>
  <si>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</si>
  <si>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</si>
  <si>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</si>
  <si>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</si>
  <si>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</si>
  <si>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</si>
  <si>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</si>
  <si>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141-GRUPO DE TRABAJO DE GESTIÓN DOCUMENTAL Y ARCHIVO</t>
  </si>
  <si>
    <t>141.1</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</si>
  <si>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</si>
  <si>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</si>
  <si>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</si>
  <si>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</si>
  <si>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</si>
  <si>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</si>
  <si>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</si>
  <si>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</si>
  <si>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</si>
  <si>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</si>
  <si>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</si>
  <si>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</si>
  <si>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</si>
  <si>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</si>
  <si>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</si>
  <si>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</si>
  <si>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</si>
  <si>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</si>
  <si>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</si>
  <si>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</si>
  <si>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</si>
  <si>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</si>
  <si>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</si>
  <si>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</si>
  <si>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</si>
  <si>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</si>
  <si>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</si>
  <si>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</si>
  <si>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</si>
  <si>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</si>
  <si>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</si>
  <si>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</si>
  <si>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</si>
  <si>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</si>
  <si>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</si>
  <si>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</si>
  <si>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</si>
  <si>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</si>
  <si>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</si>
  <si>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</si>
  <si>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</si>
  <si>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</si>
  <si>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</si>
  <si>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</si>
  <si>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</si>
  <si>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</si>
  <si>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</si>
  <si>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</si>
  <si>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</si>
  <si>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</si>
  <si>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</si>
  <si>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</si>
  <si>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</si>
  <si>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</si>
  <si>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</si>
  <si>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</si>
  <si>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</si>
  <si>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</si>
  <si>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</si>
  <si>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</si>
  <si>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</si>
  <si>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</si>
  <si>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</si>
  <si>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</si>
  <si>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</si>
  <si>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</si>
  <si>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</si>
  <si>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</si>
  <si>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</si>
  <si>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</si>
  <si>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</si>
  <si>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</si>
  <si>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</si>
  <si>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</si>
  <si>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</si>
  <si>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</si>
  <si>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</si>
  <si>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</si>
  <si>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</si>
  <si>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</si>
  <si>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</si>
  <si>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</si>
  <si>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</si>
  <si>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</si>
  <si>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</si>
  <si>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</si>
  <si>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</si>
  <si>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</si>
  <si>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</si>
  <si>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</si>
  <si>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</si>
  <si>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</si>
  <si>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</si>
  <si>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</si>
  <si>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</si>
  <si>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</si>
  <si>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</si>
  <si>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</si>
  <si>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</si>
  <si>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</si>
  <si>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</si>
  <si>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</si>
  <si>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</si>
  <si>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</si>
  <si>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</si>
  <si>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</si>
  <si>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</si>
  <si>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</si>
  <si>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</si>
  <si>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</si>
  <si>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</si>
  <si>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</si>
  <si>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</si>
  <si>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</si>
  <si>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</si>
  <si>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</si>
  <si>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</si>
  <si>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</si>
  <si>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</si>
  <si>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</si>
  <si>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</si>
  <si>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</si>
  <si>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</si>
  <si>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</si>
  <si>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</si>
  <si>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</si>
  <si>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</si>
  <si>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</si>
  <si>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</si>
  <si>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</si>
  <si>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</si>
  <si>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</si>
  <si>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</si>
  <si>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</si>
  <si>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</si>
  <si>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</si>
  <si>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</si>
  <si>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</si>
  <si>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</si>
  <si>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</si>
  <si>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</si>
  <si>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</si>
  <si>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</si>
  <si>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Dimensión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</si>
  <si>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</si>
  <si>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</si>
  <si>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</si>
  <si>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</si>
  <si>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</si>
  <si>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</si>
  <si>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</si>
  <si>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</si>
  <si>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</si>
  <si>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</si>
  <si>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</si>
  <si>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</si>
  <si>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</si>
  <si>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</si>
  <si>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</si>
  <si>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</si>
  <si>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</si>
  <si>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</si>
  <si>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</si>
  <si>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</si>
  <si>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</si>
  <si>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</si>
  <si>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</si>
  <si>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</si>
  <si>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</si>
  <si>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</si>
  <si>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</si>
  <si>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</si>
  <si>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</si>
  <si>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</si>
  <si>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</si>
  <si>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</si>
  <si>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</si>
  <si>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</si>
  <si>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</si>
  <si>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</si>
  <si>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</si>
  <si>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</si>
  <si>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</si>
  <si>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</si>
  <si>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</si>
  <si>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</si>
  <si>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</si>
  <si>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</si>
  <si>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</si>
  <si>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</si>
  <si>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</si>
  <si>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</si>
  <si>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</si>
  <si>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</si>
  <si>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</si>
  <si>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</si>
  <si>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</si>
  <si>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</si>
  <si>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</si>
  <si>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</si>
  <si>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</si>
  <si>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</si>
  <si>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</si>
  <si>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</si>
  <si>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</si>
  <si>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</si>
  <si>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</si>
  <si>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</si>
  <si>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</si>
  <si>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</si>
  <si>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</si>
  <si>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</si>
  <si>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</si>
  <si>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</si>
  <si>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</si>
  <si>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</si>
  <si>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</si>
  <si>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</si>
  <si>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</si>
  <si>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</si>
  <si>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</si>
  <si>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</si>
  <si>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</si>
  <si>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</si>
  <si>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</si>
  <si>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</si>
  <si>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</si>
  <si>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</si>
  <si>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</si>
  <si>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</si>
  <si>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</si>
  <si>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</si>
  <si>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</si>
  <si>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</si>
  <si>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</si>
  <si>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</si>
  <si>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</si>
  <si>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</si>
  <si>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</si>
  <si>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</si>
  <si>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</si>
  <si>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</si>
  <si>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</si>
  <si>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</si>
  <si>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</si>
  <si>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</si>
  <si>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</si>
  <si>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</si>
  <si>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</si>
  <si>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</si>
  <si>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</si>
  <si>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</si>
  <si>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</si>
  <si>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</si>
  <si>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</si>
  <si>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</si>
  <si>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</si>
  <si>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</si>
  <si>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</si>
  <si>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</si>
  <si>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</si>
  <si>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</si>
  <si>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</si>
  <si>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</si>
  <si>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</si>
  <si>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</si>
  <si>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</si>
  <si>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</si>
  <si>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</si>
  <si>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</si>
  <si>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</si>
  <si>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</si>
  <si>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</si>
  <si>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</si>
  <si>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</si>
  <si>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</si>
  <si>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</si>
  <si>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</si>
  <si>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</si>
  <si>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</si>
  <si>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</si>
  <si>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</si>
  <si>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</si>
  <si>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</si>
  <si>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</si>
  <si>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</si>
  <si>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</si>
  <si>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</si>
  <si>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</si>
  <si>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</si>
  <si>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</si>
  <si>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</si>
  <si>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</si>
  <si>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</si>
  <si>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</si>
  <si>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</si>
  <si>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</si>
  <si>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</si>
  <si>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</si>
  <si>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</si>
  <si>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</si>
  <si>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</si>
  <si>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</si>
  <si>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</si>
  <si>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</si>
  <si>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</si>
  <si>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</si>
  <si>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</si>
  <si>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</si>
  <si>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</si>
  <si>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</si>
  <si>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</si>
  <si>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</si>
  <si>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</si>
  <si>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</si>
  <si>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</si>
  <si>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</si>
  <si>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</si>
  <si>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</si>
  <si>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</si>
  <si>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</si>
  <si>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</si>
  <si>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</si>
  <si>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</si>
  <si>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</si>
  <si>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</si>
  <si>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</si>
  <si>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</si>
  <si>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</si>
  <si>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</si>
  <si>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</si>
  <si>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</si>
  <si>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</si>
  <si>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</si>
  <si>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</si>
  <si>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</si>
  <si>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</si>
  <si>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</si>
  <si>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</si>
  <si>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</si>
  <si>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</si>
  <si>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</si>
  <si>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</si>
  <si>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</si>
  <si>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</si>
  <si>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</si>
  <si>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</si>
  <si>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</si>
  <si>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</si>
  <si>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</si>
  <si>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</si>
  <si>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</si>
  <si>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</si>
  <si>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</si>
  <si>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</si>
  <si>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</si>
  <si>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</si>
  <si>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</si>
  <si>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</si>
  <si>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</si>
  <si>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</si>
  <si>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</si>
  <si>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</si>
  <si>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</si>
  <si>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</si>
  <si>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</si>
  <si>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</si>
  <si>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</si>
  <si>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</si>
  <si>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</si>
  <si>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</si>
  <si>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</si>
  <si>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</si>
  <si>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</si>
  <si>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</si>
  <si>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 de Jornadas de Capacitación  bajo la Estrategia Marcas de Paz realizadas / 30 Jornadas de Capacitación  bajo la Estrategia Marcas de Paz a realizar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</si>
  <si>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</si>
  <si>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</si>
  <si>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</si>
  <si>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</si>
  <si>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Fomentar la apropiación de la herramienta a través de un recurso pedagógico y la encuesta de satisfacción   (Video didáctico para el diligenciamiento de la herramienta y resultados  de la encuesta de satisfacción)</t>
  </si>
  <si>
    <t xml:space="preserve">Ponderador </t>
  </si>
  <si>
    <t xml:space="preserve">Reponderador </t>
  </si>
  <si>
    <t xml:space="preserve">Logro </t>
  </si>
  <si>
    <t>Avance ponderado</t>
  </si>
  <si>
    <t>Demandas de protección al consumidor, en fase de calificación, gestionadas. (Informe consolidado/ único entregable)..</t>
  </si>
  <si>
    <t>Gestionar las demandas de protección al consumidor (Informe mensual consolidado/ único entregable)</t>
  </si>
  <si>
    <t>4000.4.2</t>
  </si>
  <si>
    <t>% de procesos en verificación del cumplimiento finalizados con archivo / 100% de Procesos en verificación del cumplimiento a finalizar con archivo</t>
  </si>
  <si>
    <t>II Congreso de autoridades administrativas investidas con funciones jurisdiccionales en materia de competencia desleal, propiedad industrial y derecho de consumo, realizado. (fotografías del evento realizado /único entregable)</t>
  </si>
  <si>
    <t>% de plan de trabajo del programa de enfoque diferencial ejecutado  / 100% de plan de trabajo del programa de enfoque diferencial a ejecutar</t>
  </si>
  <si>
    <t>Publicar el documento final en la pagina web de la entidad (Captura de pantalla con la publicación del documento).</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</si>
  <si>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</si>
  <si>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</si>
  <si>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</si>
  <si>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</si>
  <si>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</si>
  <si>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</si>
  <si>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</si>
  <si>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</si>
  <si>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</si>
  <si>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</si>
  <si>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</si>
  <si>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</si>
  <si>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Actividad propia Eliminada</t>
  </si>
  <si>
    <t>Actividad sin participaci�n Eliminada</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</si>
  <si>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</si>
  <si>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</si>
  <si>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</si>
  <si>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</si>
  <si>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</si>
  <si>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 xml:space="preserve">% de # de actividades realizadas  / 100% de # de actividades a realizar </t>
  </si>
  <si>
    <t xml:space="preserve">% de # de actividades realizadas  / 100% de # de actividades a realizar  </t>
  </si>
  <si>
    <t>Plataforma del Campus virtual accesible conforme a los estándares WCAG 2.1 nivel AA implementada (Informe consolidado de la implementación)</t>
  </si>
  <si>
    <t>% de plataforma campus virtual accesible implementada / 100% de plataforma campus virtual accesible a implementar</t>
  </si>
  <si>
    <t>Elaborar un diagnóstico de los aspectos que requieren ser implementados en accesibilidad de la plataforma del campus virtual. (Informe de diagnóstico).</t>
  </si>
  <si>
    <t xml:space="preserve"># de diagnóstico de los aspectos a implementar en accesibilidad de la plataforma del campus virtual elaborado / 1 diagnóstico de los aspectos a implementar en accesibilidad de la plataforma del campus virtual a elaborar. </t>
  </si>
  <si>
    <t>Elaborar un plan de trabajo para la implementación de accesibilidad del campus virtual. (Plan de trabajo).</t>
  </si>
  <si>
    <t xml:space="preserve"># de plan de trabajo para la implementación de accesibilidad de la plataforma del  campus virtual elaborado / 1 plan de trabajo para la implementación de accesibilidad de la plataforma del  campus virtual  a elaborar. </t>
  </si>
  <si>
    <t>Ejecutar el plan de trabajo  para la implementación de accesibilidad de la plataforma del campus virtual. (Reporte de avance de la ejecución del plan de trabajo).</t>
  </si>
  <si>
    <t>% de plan de trabajo para la implementación de accesibilidad de la plataforma del  campus virtual ejecutado  / 100% de  plan de trabajo para la implementación de accesibilidad de la plataforma del  campus virtual a ejecutar</t>
  </si>
  <si>
    <t>Elaborar informe de resultados de la accesibilidad de la plataforma del campus virtual. (Informe consolidado de la  accesibilidad)</t>
  </si>
  <si>
    <t># de informes de resultados de la  caccesibilidad de la plataforma del campus virtual elaborados  / 1  informe de resultados de la accesibilidad de la plataforma del campus virtual a elaborar.</t>
  </si>
  <si>
    <t>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</si>
  <si>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</si>
  <si>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 de avance porcentual de las actividades programadas / 100% de Total porcentaje del plan a ejecutar</t>
  </si>
  <si>
    <t>Realizar encuentros de arreglo directo (Informe arreglos directos realizados)</t>
  </si>
  <si>
    <t># de Encuentros de arreglos directos realizados / 1600 Encuentros de arreglos directos programados</t>
  </si>
  <si>
    <t># de casas abiertas en departamentos  generando presencia de la Red Nacional de Protección del Consumidor / 5 casas programadas</t>
  </si>
  <si>
    <t># de casas abiertas en departamentos generando presencia de la Red Nacional de Protección del Consumidor / 5 casas programadas</t>
  </si>
  <si>
    <t>Definir la Estrategia de socialización de la Guía de Aprendizaje en Derecho de Consumo (Documento Estrategia de socialización de la Guía de Aprendizaje en Derecho de Consumo)</t>
  </si>
  <si>
    <t>Aplicar la estrategia de socialización definida (Informe de aplicación de la estrategia)</t>
  </si>
  <si>
    <t># de Estrategia de  socializada / 1 Estrategia programada</t>
  </si>
  <si>
    <t>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t>
  </si>
  <si>
    <t># de Cartilla elaborada y aprobada. / 1 Cartilla programada</t>
  </si>
  <si>
    <t>Realizar un informe de valoración del Programa consufondo 2025 y recomendaciones para próximas vigencias.(Informe final)</t>
  </si>
  <si>
    <t># de Informe realizado / 1 Informe programado</t>
  </si>
  <si>
    <t>Producto Eliminado</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</si>
  <si>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podrá consultar:</t>
  </si>
  <si>
    <t>Recopilar la información necesaria para realizar el estudio de costeo de uno de los trámites priorizados  (Documento que relacione la documentación recopilada)</t>
  </si>
  <si>
    <t>Recopilar la información necesaria para realizar el estudio de costeo de los demás trámites priorizados (Documento que relacione la documentación recopilada)</t>
  </si>
  <si>
    <t>30.4.5</t>
  </si>
  <si>
    <t>Eliminadas</t>
  </si>
  <si>
    <t>A versión 16</t>
  </si>
  <si>
    <t>NA Elimiandas</t>
  </si>
  <si>
    <t>Seguimiento Planes de trabajo MIPG en el marco de la Política Control Interno, con seguimiento realizado y radicado ante la OAP  (Informe)Entregable: (Informes de seguimiento  a la implementación y actas del comité)</t>
  </si>
  <si>
    <t># de Informe realizado y presentado / 1 Informe programado</t>
  </si>
  <si>
    <t># de Acta presentada / 1 Acta programada</t>
  </si>
  <si>
    <t xml:space="preserve">PND - 5-31-5-b- Convergencia regional - Entidades públicas territoriales y nacionales fortalecidas </t>
  </si>
  <si>
    <t>DECRETO 612;
PES_20240073</t>
  </si>
  <si>
    <t xml:space="preserve">PND - 2-03-9-b- Seguridad humana y justicia social - Aprovechamiento de la propiedad intelectual </t>
  </si>
  <si>
    <t>PEI_14;
PES_20230191;
PND_ 2_Fomentar estrategiasDe sensibilizaciónPara el reconocimiento, aprovechamiento y uso responsableDe losDerechosDePI</t>
  </si>
  <si>
    <t xml:space="preserve">PND - 4-04-1-c- Transformación productiva, internacionalización y acción climática - Políticas de competencia, consumidor e infraestructura de la calidad modernas </t>
  </si>
  <si>
    <t>PEI_16;
PES_20230194;
PND_ 2_Fomentar estrategiasDe sensibilizaciónPara el reconocimiento, aprovechamiento y uso responsableDe losDerechosDePI;
PND_4_ReinvertirParteDe las tasas recaudadasPorPropiedad industrial en el funcionamiento yPromociónDe la innovación</t>
  </si>
  <si>
    <t>PEI_15;
PES_20230102;
PND_ 2_Fomentar estrategiasDe sensibilizaciónPara el reconocimiento, aprovechamiento y uso responsableDe losDerechosDePI</t>
  </si>
  <si>
    <t>CONPES 3934 Acción 4.7;
PEI_38;
PND_3_Brindar acompañamiento a inventores yPromover el usoDe la informaciónDePatentes ;
PND_4_ReinvertirParteDe las tasas recaudadasPorPropiedad industrial en el funcionamiento yPromociónDe la innovación</t>
  </si>
  <si>
    <t>CONPES 4062 Acción 4.7;
PEI_31;
PND_ 2_Fomentar estrategiasDe sensibilizaciónPara el reconocimiento, aprovechamiento y uso responsableDe losDerechosDePI</t>
  </si>
  <si>
    <t>PND_3_Brindar acompañamiento a inventores yPromover el usoDe la informaciónDePatentes ;
PND_4_ReinvertirParteDe las tasas recaudadasPorPropiedad industrial en el funcionamiento yPromociónDe la innovación</t>
  </si>
  <si>
    <t>PND_ 2_Fomentar estrategiasDe sensibilizaciónPara el reconocimiento, aprovechamiento y uso responsableDe losDerechosDePI</t>
  </si>
  <si>
    <t xml:space="preserve">PND - 5-31-5-d- Convergencia regional - Gobierno digital para la gente </t>
  </si>
  <si>
    <t>PEI_11;
PEI_12;
PEI_13;
PES_20230246;
PES_20230250</t>
  </si>
  <si>
    <t>PEI_25;
PES_20230249</t>
  </si>
  <si>
    <t xml:space="preserve">PND - 4-04-1-a- Transformación productiva, internacionalización y acción climática - Reindustrialización para la sostenibilidad, el desarrollo económico y social </t>
  </si>
  <si>
    <t>PND 10_Fortalecer las actividades de inspección, vigilancia y Control ;
PND_13_Analizar y monitorear los mercadosDigitales</t>
  </si>
  <si>
    <t>PND_8_Fortalecer lasCapacidades yConocimiento sobreDerechos yDeberesDe las relacionesDeConsumo;
PND_9_Ampliar los instrumentosDePrevención</t>
  </si>
  <si>
    <t>PEI_19;
PES_20230253</t>
  </si>
  <si>
    <t>PEI_20;
PES_20230248</t>
  </si>
  <si>
    <t>DECRETO 612;
PEI_26;
PES_20230204</t>
  </si>
  <si>
    <t>PEI_24;
PES_20230281</t>
  </si>
  <si>
    <t>PEI_21;
PES_20230188</t>
  </si>
  <si>
    <t>PND_8_Fortalecer lasCapacidades yConocimiento sobreDerechos yDeberesDe las relacionesDeConsumo</t>
  </si>
  <si>
    <t xml:space="preserve">PND_8_Fortalecer lasCapacidades yConocimiento sobreDerechos yDeberesDe las relacionesDeConsumo;
PND 10_Fortalecer las actividades de inspección, vigilancia y Control </t>
  </si>
  <si>
    <t>PEI_17;
PES_20230197;
PND_8_Fortalecer lasCapacidades yConocimiento sobreDerechos yDeberesDe las relacionesDeConsumo</t>
  </si>
  <si>
    <t>PEI_6;
PEI_7;
PEI_8;
PEI_9;
PES_20230190;
PES_20230195;
PES_20230196;
PES_20230200;
PND_7_Fortalecer lasCapacidades yConocimiento sobreDerechos yDeberesDe las relacionesDeConsumo (programasDeCumplimiento enCompetencia)</t>
  </si>
  <si>
    <t>PND_7_Fortalecer lasCapacidades yConocimiento sobreDerechos yDeberesDe las relacionesDeConsumo (programasDeCumplimiento enCompetencia);
PND_9_Ampliar los instrumentosDePrevención</t>
  </si>
  <si>
    <t xml:space="preserve">PEI_4;
PEI_5;
PES_20230189;
PES_20230192;
PND_9_Ampliar los instrumentosDePrevención;
PND 10_Fortalecer las actividades de inspección, vigilancia y Control </t>
  </si>
  <si>
    <t>PND_6_Fortalecer institucionalmente la autoridadDeCompetencia</t>
  </si>
  <si>
    <t>PND_9_Ampliar los instrumentosDePrevención;
PND _16_Construir mecanismosDe autorregulación que fortalezcan la ProtecciónDe laCompetencia;
PND _17_Sensibilizar en estos aspectos a los empresarios que utilizan plataformas Digitales para sus nichos de mercado.</t>
  </si>
  <si>
    <t xml:space="preserve">PND - 2-01-4-c- Seguridad humana y justicia social - Portabilidad de datos para el empoderamiento ciudadano </t>
  </si>
  <si>
    <t>PEI_23;
PES_20230193</t>
  </si>
  <si>
    <t>PEI_22;
PES_20230041</t>
  </si>
  <si>
    <t>PND_1_Fortalecer el empoderamientoDe lasPersonas sobre susDatos</t>
  </si>
  <si>
    <t>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t>
  </si>
  <si>
    <t>Actividad sin participación</t>
  </si>
  <si>
    <t>C_COMP 1. Reducir comportamiento rentista de agentes, sujetos de inspección, vigilancia y control por Superin. PND_TRANSF_ Productiva, internacionalización y acción clímatica _ c. políticas de competencia, consumidor e infraestructura de calidad modernas</t>
  </si>
  <si>
    <t>Campañas de control preventivo en los sectores eléctrico, seguridad vial, hogar y construcción e hidrocarburos, realizadas  (Informe con análisis del desarrollo de la campaña)</t>
  </si>
  <si>
    <t># de Informes con análisis del desarrollo de la campaña realizados / 4 Informes con análisis del desarrollo de la campaña a realizar</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</si>
  <si>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</si>
  <si>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 de Campañas planificadas / 4 Campañas programadas</t>
  </si>
  <si>
    <t># de Cronogramas elaborados / 4 Cronogramas programados</t>
  </si>
  <si>
    <t>Ejecutar el cronograma de visitas y requerimientos (Seguimiento al cronograma)</t>
  </si>
  <si>
    <t>Análisis del desarrollo de la campaña (Informe con análisis del desarrollo de la campaña)</t>
  </si>
  <si>
    <t>Campañas de control preventivo en surtidores de combustibles, balanzas, preempacados y alcoholímetros, realizadas (Informe con análisis del desarrollo de la campaña)</t>
  </si>
  <si>
    <t># de Informes con análisis del desarrollo de la campaña realizados / 6 Informes con análisis del desarrollo de la campaña a realizar</t>
  </si>
  <si>
    <t># de Campañas planificadas / 6 Campañas programadas</t>
  </si>
  <si>
    <t># de Cronogramas elaborados / 6 Cronogramas programados</t>
  </si>
  <si>
    <t>Campañas de control preventivo en control de precios en cualquiera de los siguientes temas: combustibles, medicamentos o leche cruda, realizadas. (Informe con análisis del desarrollo de la campaña)</t>
  </si>
  <si>
    <t># de Informes con análisis del desarrollo de la campaña realizados / 2 Informes con análisis del desarrollo de la campaña a realizar</t>
  </si>
  <si>
    <t># de Campañas planificadas / 2 Campañas programadas</t>
  </si>
  <si>
    <t># de Cronogramas elaborados / 2 Cronogramas programados</t>
  </si>
  <si>
    <t>Proyecto de Reglamento Técnico Metrológico de Medidores de Agua de uso residencial, elaborado y enviado (Documento proyecto y correo de envío o memorando)</t>
  </si>
  <si>
    <t>Proyecto de Reglamento Técnico Metrológico de Medidores de Gas de uso residencial elaborado y enviado a la abogacia de la competencia. (Documento proyecto y correo de envío o memorando)</t>
  </si>
  <si>
    <t>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t>
  </si>
  <si>
    <t>Análisis de Impacto Normativo -AIN ex ante de Cinemómetros elaborado y enviado al Grupo de Regulación (Memorando de remisión -correo electrónico de remisión y documento de definición de problema ajustado / Formato Matriz comentarios  Único entregable)</t>
  </si>
  <si>
    <t>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t>
  </si>
  <si>
    <t># de actuaciones oficiosas realizadas / 1070 actuaciones oficiosas a realizar</t>
  </si>
  <si>
    <t>Crear y actualizar periódicamente el listado de los recursos de reposición que ingresan a partir del 1° de enero hasta el 30 de septiembre de 2025, incluyendo la información necesaria para verificar su cumplimiento (Listado de recursos interpuestos)</t>
  </si>
  <si>
    <t>Decidir los recursos de reposición interpuestos dentro de los términos definidos. (Relación de los números de radicación de los recursos decididos)</t>
  </si>
  <si>
    <t>% de listado de recursos decididos / 80% de 	listado de recursos a decidir</t>
  </si>
  <si>
    <t>PLAN DE ACCION CONSOLIDADO 2025 VERSION 23  2025-09-29 09:00:00</t>
  </si>
  <si>
    <t>100-SECRETARIA GENERAL;
73-GRUPO DE TRABAJO DE COMUNICACION</t>
  </si>
  <si>
    <t>Elaborar y enviar vía correo electrónico a los delegados el estudio de análisis de nuevas fuentes de ingreso (Documento de estudio con identificación de nuevas fuentes de ingresos , y correo electrónico de envío a los Delegados)</t>
  </si>
  <si>
    <t># de Estudio enviado / 1 Estudio programado</t>
  </si>
  <si>
    <t>Realizar mesa de trabajo para presentar el análisis de cartera y recaudo y elaborar de manera conjunta con las delegaturas los lineamientos en pro de un recaudo efectivo(Acta de reunión con lineamientos para un recaudo efectivo)</t>
  </si>
  <si>
    <t># de Mesas de trabajo efectuada / 1 Mesa de trabajo programada</t>
  </si>
  <si>
    <t xml:space="preserve">Actividades </t>
  </si>
  <si>
    <t xml:space="preserve">Seguimiento a </t>
  </si>
  <si>
    <t>Agosto</t>
  </si>
  <si>
    <t xml:space="preserve">Avance porcentual </t>
  </si>
  <si>
    <t xml:space="preserve">Avance ponderado </t>
  </si>
  <si>
    <t xml:space="preserve">Avance Cualitativo </t>
  </si>
  <si>
    <t>Seguimiento a Agosto</t>
  </si>
  <si>
    <t>Seguimiento a  Agosto</t>
  </si>
  <si>
    <t>Registro periodo del 01-01-2025 a 30-08-2025</t>
  </si>
  <si>
    <t>Verificación Seguimiento</t>
  </si>
  <si>
    <t xml:space="preserve">Reponderación </t>
  </si>
  <si>
    <t>Porcentaje de avance</t>
  </si>
  <si>
    <t>Descripción de lo avanzado</t>
  </si>
  <si>
    <t>Fecha de ejecución</t>
  </si>
  <si>
    <t>Porcentaje de avance verificado</t>
  </si>
  <si>
    <t>Descripción de la verificación de la OAP</t>
  </si>
  <si>
    <t>Fecha de ejecución verificada</t>
  </si>
  <si>
    <t>Eficiencia</t>
  </si>
  <si>
    <t>Logro ponderado</t>
  </si>
  <si>
    <t>tipo</t>
  </si>
  <si>
    <t>AREA</t>
  </si>
  <si>
    <t>A versión 20</t>
  </si>
  <si>
    <t>Suma de Avance ponderado</t>
  </si>
  <si>
    <t>Total</t>
  </si>
  <si>
    <t>DESPACHO DEL SUPERINTENDENTE DELEGADO PARA LA PROTECCIÓN DE LA COMPETENCIA</t>
  </si>
  <si>
    <t>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A continuación, se listan las capacitaciones realizadas:
(1)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
(2) El 17 de junio de 2025, se llevó a cabo la socialización en transferencia de conocimientos orientada a la economía popular, dirigida a Comerciantes de Corabastos. En la ciudad de Bogotá- Cundinamarca.</t>
  </si>
  <si>
    <t xml:space="preserve">El porcentaje de avance se soporta en el formato de seguimiento del Programa Anual de Estrategias de Divulgación, se adjuntaron los soportes. </t>
  </si>
  <si>
    <t>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t>
  </si>
  <si>
    <t>Se avala plan de trabajo presentado por el área, el cual contempla los programas que se van a ejecutar para dar cumplimiento al producto. El área carga los programas planteados para dar cumplimiento al PES.
Se avala soporte del PAED enviado a la delegada, como menciona la actividad.</t>
  </si>
  <si>
    <t>De acuerdo con lo establecido en el Programa Anual de Estrategias de Divulgación (PAED), se programaron 40 actividad dentro del PAED, de las cuales se han desarrollado 2. Con un avance del 70%. 
Fórmula de cálculo= estrategias desarrolladas del programa (28) / total de estrategias del programa (40)</t>
  </si>
  <si>
    <t>Se han realizado 28 de las 40 actividades previstas para un avance del 70%.</t>
  </si>
  <si>
    <t xml:space="preserve">Se remitieron las cuatro (4) guías a OSCAE para su diseño y diagramación </t>
  </si>
  <si>
    <t>Se valida el avance cualitativo</t>
  </si>
  <si>
    <t>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t>
  </si>
  <si>
    <t xml:space="preserve">Se los soportes cumplen los entregables establecidos </t>
  </si>
  <si>
    <t xml:space="preserve">Desde la Oficina Asesora Jurídica se remiten las diferenes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t>
  </si>
  <si>
    <t xml:space="preserve">Los soportes dan cuenta del cumplimiento de la actividad programada. </t>
  </si>
  <si>
    <t>Se remite la guía número cuatro (4) prevista en el plan de acción, correspondiente a la “Guía para la Gestión Integral del Riesgo de Prácticas Restrictivas de la Competencia en la Contratación Estatal”, a la OSCAE y a la Oficina Jurídica, el día 30 de septiembre de 2025.</t>
  </si>
  <si>
    <t>Se valida cumplimiento del 100% conforme al desarrollo previsto para la actividad. Se castigan 5 puntos en eficiencia, teniendo en cuenta que el entregable se produce un mes después de la fecha inicial estipulada.</t>
  </si>
  <si>
    <t xml:space="preserve">Se remitieron las cuatro (4) guías para diseño y diagramación por parte de OSCAE, estamos a la espera de la ejecución de la actividad por parte de ellos. </t>
  </si>
  <si>
    <t>Se valida cualitativamente</t>
  </si>
  <si>
    <t>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t>
  </si>
  <si>
    <t>Se valida avance cualitativo</t>
  </si>
  <si>
    <t xml:space="preserve">Se definió el alcance requerido, para cada uno de los cinco (5) estudios que se desarrollarán en la Delegatura para la Protección de la Competencia durante la vigencia 2025, mediante acta. </t>
  </si>
  <si>
    <t>Se valida seguimiento de la acción y se constata su cumplimiento.</t>
  </si>
  <si>
    <t>Se valida de manera cualitativa</t>
  </si>
  <si>
    <t xml:space="preserve">Se realizará un documento con la revisión de la Decisión 608. </t>
  </si>
  <si>
    <t>Se encuentra pendiente la entrega del producto. Se valida el desarrollo cualitativo.</t>
  </si>
  <si>
    <t>El 11 de julio de 2025 se llevó a cabo la reunión de discusión en el marco del articulado de la modificación a la Decisión 608 de la CAN. Esta corresponde a la tercera de seis reuniones programadas, lo que representa un avance del 50 % en el desarrollo de la actividad.</t>
  </si>
  <si>
    <t>Se valida soporte remitido y ponderación de la meta.</t>
  </si>
  <si>
    <t xml:space="preserve">La matriz ya se realizó y fue remitida a OSCAE para su diagramación, solo falta la actividad de socializar la matriz con los grupos de valor externos. </t>
  </si>
  <si>
    <t>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t>
  </si>
  <si>
    <t>Se verifico que el soporte adjuntado diera cumplimiento al entregables del producto</t>
  </si>
  <si>
    <t xml:space="preserve">Se tiene proyectado dar a conocer la matriz de riesgos  a los asistentes de los diferentes eventos que adelantará la Delegatura. </t>
  </si>
  <si>
    <t>Se valida avance cualitativo de la actividad</t>
  </si>
  <si>
    <t>Se desarrolló la segunda matriz del Grupo de Integraciones Empresariales, alcanzando un avance del 50%. Con base en la matriz de tiempos, se realizó la revisión en el sistema de trámites y en las bases de datos del Grupo de Integraciones Empresariales, verificando los radicados desde el año 2022 que han finalizado, con el fin de identificar las etapas completas. La información se construyó a partir de los perfiles de radicación y de la revisión de los radicados en el proceso de notificación.</t>
  </si>
  <si>
    <t>El 30 de mayo de 2025 se remitieron las matrices con la descripción de las actividades de los procedimientos de la Delegatura, elaboradas por la profesional Laura Salazar, a la Delegada para la Protección de la Competencia.</t>
  </si>
  <si>
    <t>Se avala evidencia presentada por el área.</t>
  </si>
  <si>
    <t xml:space="preserve">Se encuentra en desarrollo la matriz de los grupos de investigación. </t>
  </si>
  <si>
    <t>GRUPO DE TRABAJO DE APOYO A LA RED NACIONAL DE PROTECCIÓN  AL CONSUMIDOR</t>
  </si>
  <si>
    <t>Durante el tercer trimestre de 2025 (julio - agosto y septiembre) se realizaron un total de 73.862 atenciones, 8.821 Divulgaciones, 1.441capacitaciones y 4.021 sensibilizaciones a cargo del equipo de la RNPC en todo el territorio Nacional, esto muestra un avance ponderado en el plan de trabajo de 73,18%. reportado en la actividad 3003.1.3</t>
  </si>
  <si>
    <t>se verifica el seguimiento con los soportes a llegados por el seguimiento al producto y a la actividad 3003.1.3</t>
  </si>
  <si>
    <t xml:space="preserve">Se presenta documento de Estrategia de Difusion el cual incluye actividades, responsables fechas y las metas de atenciones, capacitaciones, divulgaciones, para revision, comentarios y aprobacion </t>
  </si>
  <si>
    <t xml:space="preserve">Se verifica el cumplimiento de la actividad </t>
  </si>
  <si>
    <t>Se adjunta correo de aprobacion por parte del Coordinador de la RNPC y la Delegada de Proteccion al cosumidor, asi como Documento Final Estrategia y Cronograma de Trabajo</t>
  </si>
  <si>
    <t>Para corte 30 de septiembre se presenta Plan de difusión acumulado con un avance ponderado del 73,18%  El cual se soporta con los informes de los componentes que son: Atenciones, Capacitaciones, Divulgaciones y Sensibilizaciones.</t>
  </si>
  <si>
    <t xml:space="preserve">Se verifica el avance en atención a los soportes anexos </t>
  </si>
  <si>
    <t>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t>
  </si>
  <si>
    <t xml:space="preserve">Se aprueba seguimiento cualitativo, se sugiere al área revisar la formula de calculo para reportar seguimientos cuantitativos </t>
  </si>
  <si>
    <t xml:space="preserve">Se presenta avance, con un total de 3.306 invitaciones registradas al 03 de septiembre del 2025. </t>
  </si>
  <si>
    <t xml:space="preserve">Se verifica el avance porcentual registrado en razón a la meta programada y los soportes anexos </t>
  </si>
  <si>
    <t>El informe presenta los resultados consolidados de la Tercera Jornada de las Soluciones 2025, desarrollada del 15 al 19 de septiembre del presente año. El documento recopila información e integra datos cuantitativos y cualitativos sobre invitaciones generadas, reuniones efectivas y contratos de transacción.</t>
  </si>
  <si>
    <t xml:space="preserve">Se verifica seguimiento en atención a los soportes anexos </t>
  </si>
  <si>
    <t>Con corte a 31 de agosto del 2025, el mecanismo de Arreglo Directo alcanzó un total de 1.469 encuentros efectivos, lo que representa un cumplimiento del 91,81% frente a la meta establecida de 1.600 encuentros. Estos espacios, orientados a la resolución directa de controversias entre consumidores y proveedores en entornos no judiciales y con acompañamiento institucional, evidencian el compromiso, la efectividad operativa y el alcance territorial de las Casas y Rutas del Consumidor. (Se adjunta dashboard como anexo)</t>
  </si>
  <si>
    <t xml:space="preserve">Se verifica el avance porcentual registrado en razón alas evidencias presentadas </t>
  </si>
  <si>
    <t xml:space="preserve">En lo que va corrido del año la RNPC ha capacitado 251  Alcaldías en sus Facultades Administrativas  lo que corresponde a un 57,05 %, para este trimestre en los meses de Julio, Agosto  y Septiembre  avanzamos en 124 Alcaldías , lo que corresponde a un 28,18%.
</t>
  </si>
  <si>
    <t>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t>
  </si>
  <si>
    <t xml:space="preserve">En cadena de correos enviado como evidencia se observa en uno de ellos la aprobación por parte del coordinador Arturo Martínez Ochoa el día 8 de febrero </t>
  </si>
  <si>
    <t>Se presenta informe trimestral alcaldías capacitadas en sus facultades administrativas  Julio, Agosto y Septiembre, realizadas por la RNPC</t>
  </si>
  <si>
    <t xml:space="preserve">Se verifica el logro registrado en atención a soportes anexos </t>
  </si>
  <si>
    <t>Se reporta un avance acumulado del 40% de la meta proyectada para el producto de cobertura departamental de la Red Nacional de Protección al consumidor, habiendo logrado la apertura de la Casa del Consumidor de Santa Marta en el mes de Julio.</t>
  </si>
  <si>
    <t>Nos encontramos gestionando con tratativas en las entidades del orden nacional y/o alcaldías, los convenios interadministrativos que brinden expansión a la Red Nacional, por lo cual municipios como Soacha o entidades del orden nacional, como DPS – Quibdó, busca expandir el alcance del programa.</t>
  </si>
  <si>
    <t xml:space="preserve">Se verifica el avance cualitativo registrado </t>
  </si>
  <si>
    <t>Nos encontramos revisando las necesidades de las Casas para realizar las adecuaciones y dotación del inmueble (infraestructura fisica), dado que estas, cuentan con un contrato de obra suscrito por la Red Nacional. Por tal motivo, procedemos con la descripción correspondiente, a fin de que, una vez finalizado el trabajo, se pueda estampar el sello.</t>
  </si>
  <si>
    <t xml:space="preserve">Se verifica el seguimiento cualitativo realizado </t>
  </si>
  <si>
    <t>Nos encontramos realizando las gestiones para los eventos de inauguración de las Casas del Consumidor, a razón de que estos, aunque se encuentren firmados, pasan por un evento de inauguración de esta.</t>
  </si>
  <si>
    <t>Se esta realizando la preparación de la ultima actividad que se llevara a acabo el 17 de octubre, una vez terminada se procede a la finalización de la guía y su respectiva publicación</t>
  </si>
  <si>
    <t xml:space="preserve">se aprueba justificación cualitativa </t>
  </si>
  <si>
    <t>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t>
  </si>
  <si>
    <t xml:space="preserve">Se verifica el cumplimiento de la actividad con la evidencia aportada </t>
  </si>
  <si>
    <t>Se realiza la traducción y diagramación de la Guía de Derechos de Niños, Niñas y Adolescentes a lenguaje Wayuunaiki</t>
  </si>
  <si>
    <t xml:space="preserve">Se verifica el cumplimiento con los soportes allegados </t>
  </si>
  <si>
    <t xml:space="preserve">Se aprueba por parte de la Coordinación de la RNPC la estrategia de socialización de la Guía NNA. 
</t>
  </si>
  <si>
    <t xml:space="preserve">Se verifica el cumplimiento al 100% de la actividad planeada: el soporte corresponde a documento de la estrategia de socialización de la guía de aprendizaje </t>
  </si>
  <si>
    <t>Durante el último trimestre, además de contar con la estrategia de socialización aprobada, se realizó un acercamiento con la comunidad del municipio de Riohacha, específicamente en el corregimiento El Paraíso, donde inicialmente se tenía prevista la socialización de la guía en el mes de septiembre.
Sin embargo, dado que contaremos con la presencia de la Superintendente, se decidió ajustar la agenda y reprogramar el evento para el mes de octubre, el cual se llevará a cabo en Riohacha. Para esta jornada, se está convocando a representantes de los cuatro municipios.
Adicionalmente, se avanzó en la impresión de las guías, con el propósito de entregar un ejemplar a cada representante municipal. En paralelo, y con el apoyo de OSCAE Comunicaciones, se está desarrollando la estrategia de comunicación orientada a lograr un mayor impacto en la socialización.</t>
  </si>
  <si>
    <t xml:space="preserve">Se aprueba descripción cualitativa </t>
  </si>
  <si>
    <t>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
Se anexa la cartilla actualizada y los correos de aprobación correspondientes.</t>
  </si>
  <si>
    <t xml:space="preserve">Se verifica cumplimiento de la actividad con los soportes allegados y dentro de los tiempos establecido, se otorga 100% de eficiencia </t>
  </si>
  <si>
    <t>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t>
  </si>
  <si>
    <t xml:space="preserve">Se verifica el cumplimiento de la actividad con las evidencias reportadas, se afecta el calculo de eficiencia dado que esta actividad tenia fecha de vencimiento el 14 de abril </t>
  </si>
  <si>
    <t>Se actualiza la Cartilla para acceder al Programa CONSUFONDO para la vigencia 2025. Se revisa y aprueba por parte de la Coordinación de la RNPC</t>
  </si>
  <si>
    <t xml:space="preserve">Las evidencias reportas permiten validar el cumplimiento de la actividad </t>
  </si>
  <si>
    <t xml:space="preserve">Teniendo en cuenta la modificación del  alcance del producto CONSUFONDO y de la actividad, se desarrolla informe correspondiente a la valoración del programa CONSUFONDO con recomendaciones para futuras vigencias. </t>
  </si>
  <si>
    <t xml:space="preserve">Se verifica el cumplimiento de la actividad en atención a las evidencias allegadas, se asigna 100% de eficiencia por cumplirse dentro de los tiempos establecidos </t>
  </si>
  <si>
    <t>DIRECCION DE SIGNOS DISTINTIVOS</t>
  </si>
  <si>
    <t xml:space="preserve">Se reporta el avance del producto Solicitudes pendientes de decisión en materia de registro y cancelación de signos distintivos, decididas; de acuerdo con la siguiente ponderación establecida así:
Actividad 	                 Meta	% Ponderado	  Avance %	 Total 
Actividad  2010.1.1	         80%	    99%	         76,4               94.55
Actividad 2010.1.2	         70%	    0.2%	         63.1	         0.18
Actividad 2010.1.3	         70%	   0.2%     	82.7	                 0.24
Actividad 2010.1.4	         70%	   0.6%	         0	                     0
				                           Avance actividades               94,97    
                                                    Avance producto:       94,97*,8 = 75,97%                                                                                            </t>
  </si>
  <si>
    <t>Al 30 de septiembre de 2025 llevan un avance del 76% de acuerdo con el cumplimiento de las actividades</t>
  </si>
  <si>
    <t xml:space="preserve">Se reporta el avance de la Actividad 2010.1.1 Decidir las clases de registro de signos distintivos sin oposición radicadas a 31 de diciembre de 2024, cuyo stock se calcula que sea de 53.432 clases, excepto los casos detenidos.
De un stock de 53.432 se han decidido 40800 para un avance del 76,4%
</t>
  </si>
  <si>
    <t>Al 30 de septiembre se han gestionado 40800 signos sin oposición de 53432 para un avance del 76%</t>
  </si>
  <si>
    <t>Se reporta el avance de la actividad  Decidir las clases de registro de signos distintivos con oposición radicadas a 31 de diciembre de 2024, cuyo stock se calcula que sea de 5.026 clases, excepto los casos detenidos.
Se decidieron  3172 clases de un stock de 5026, para un avance de 63,1%</t>
  </si>
  <si>
    <t>Al 30 de septiembre se han decidido 3172 signos radicados antes del 31 de diciembre de 2024 de 5026 para un avance del 63%</t>
  </si>
  <si>
    <t>Se presenta el avance de la Actividad 2010.1.3 Decidir las solicitudes de acciones de cancelación con traslado vencido al 14 de noviembre de 2025, excepto los casos detenidos. 
Se decidieron 838 solicitudes de  acciones de cancelación de un stock de 1013, para un avance del 82,7%</t>
  </si>
  <si>
    <t>Al 30 de septiembre se han decicido838 solicitudes de 1013, para un avance del 83%</t>
  </si>
  <si>
    <t>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t>
  </si>
  <si>
    <t>Se valida producto y entregable.</t>
  </si>
  <si>
    <t>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t>
  </si>
  <si>
    <t>Se valida la evidencia correspondiente.</t>
  </si>
  <si>
    <t>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t>
  </si>
  <si>
    <t>Se valida cumplimiento de la actividad</t>
  </si>
  <si>
    <t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t>
  </si>
  <si>
    <t>Se valida el 100% del cumplimiento.</t>
  </si>
  <si>
    <t>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t>
  </si>
  <si>
    <t>Se verifica cumplimiento de la actividad</t>
  </si>
  <si>
    <t>Se avala actividad y entregable.</t>
  </si>
  <si>
    <t>DESPACHO DEL SUPERINTENDENTE DELEGADO PARA LA PROPIEDAD INDUSTRIAL</t>
  </si>
  <si>
    <t>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t>
  </si>
  <si>
    <t>Al 30 de septiembre se han decido 5306 recursos de 12422 para un avance del 43%</t>
  </si>
  <si>
    <t>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t>
  </si>
  <si>
    <t>Al 30 de septiembre se han decidio 5306 recursos de 12422 para un avance del 43%</t>
  </si>
  <si>
    <t>Mediante los memorandos 25-466267 y 25-468293 del 23 de septiembre, se remitió a la Oficina de Servicios al Consumidor y Apoyo Empresarial (OSCAE) y a la Red Nacional de Protección al Consumidor (RNPC) el Protocolo para la Promoción, Sensibilización y Orientación al Ciudadano en Temas de Propiedad Industrial.
Adicionalmente, el documento fue enviado por correo electrónico a los coordinadores de los grupos de Atención al Ciudadano, Comunicaciones, y Formación, con el fin de facilitar la socialización del documento.
En respuesta a esta socialización, se recibieron comentarios el 24 de septiembre por parte del Grupo de Comunicaciones, el 26 de septiembre de la RNPC y el 29 de septiembre del Grupo de Atención al Ciudadano.</t>
  </si>
  <si>
    <t>Una vez revisados ítems del producto: unidad de medida, fórmula de avance, fecha fin, y la descripción de avance, se avala informe cualitativo.</t>
  </si>
  <si>
    <t>Se elaboró la estructura del protocolo y se definió el contenido del mismo. Este documento ha sido desarrollado con base en los modelos establecidos por el Sistema Integrado de Gestión Institucional (SIGI)</t>
  </si>
  <si>
    <t>Se evidencia el cumplimiento de la actividad.</t>
  </si>
  <si>
    <t>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t>
  </si>
  <si>
    <t>Se valida entregable de la actividad.</t>
  </si>
  <si>
    <t xml:space="preserve">El 15 de agosto se remitió al CIGEPI el documento "Protocolo de Promoción, Sensibilización y Orientación en Propiedad Industrial",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
</t>
  </si>
  <si>
    <t>Se valida cumplimiento de la actividad.</t>
  </si>
  <si>
    <t>Una vez revisada la justificación, al igual que la descripción de la actividad, fórmula de avance y fecha de fin, se avala avance cualitativo.</t>
  </si>
  <si>
    <t>Se realizó el séptimo seguimiento correspondiente al mes de septiembre de 2025. En el que se evidencia el avance del producto en atención al plan de trabajo establecido. Se presenta el 7mo informe de seguimiento donde se evidencian los avances revisión y verificación tipología TRD Vs los documentos internos y externos generados en el Sistema de Información de Propiedad Industrial –SIPI de la Dirección de Nuevas Creaciones, para el proceso de concesión de Patentes de Invención y Patentes de Modelo Utilidad.</t>
  </si>
  <si>
    <t>Una vez revisados ítems del producto: unidad de medida, fórmula de avance y fecha fin, y la descripción de avance, se avala informe cualitativo.</t>
  </si>
  <si>
    <t>En sesión de trabajo realizada el 10 de febrero de 2025, se concertó y aprobó el cronograma para identificar el plan de trabajo a desarrollar para el diseño de la solución, mapa de ruta y documentación inicial para el manejo del expediente electrónico.</t>
  </si>
  <si>
    <t>Se adjuntan los documentos requeridos para validar el seguimiento.</t>
  </si>
  <si>
    <t>El cronograma elaborado contempla otros hitos para el desarrollo del producto, por tanto, se presenta el plan de trabajo a corte 30 de septiembre de 2025. 
Respecto del avance de la actividad se realizó el informe de seguimiento a las actividades planeadas en el cronograma de trabajo para el expediente electrónico del mes de septiembre siendo este el séptimo seguimiento de la actividad, lo que equivale a un 87,5 % de cumplimiento.</t>
  </si>
  <si>
    <t>Una vez revisada la justificación, al igual que la descripción de la actividad, fórmula de avance, fecha de fin, y el informe de seguimiento y cronograma, se avala avance cualitativo.</t>
  </si>
  <si>
    <t xml:space="preserve">Se ha venido trabajando en el documento del protocolo para la conservación de evidencias en el entorno digital, y con el fin de realizar la respectiva revisión de los aspectos técnicos, se realizó una segunda mesa de trabajo con la OTI para posteriormente realizar la revisión de aspectos jurídicos con la Oficina Asesora Jurídica. </t>
  </si>
  <si>
    <t>Se identificaron los tipos de evidencia y fuentes que requieren conservación en los trámites de PI, actividad liderada por la Dirección de Nuevas Creaciones, en concurso con la Dirección de Signos Distintivos, la OTI y el GT de Vía Administrativa de la Delegatura de PI.</t>
  </si>
  <si>
    <t>Se constata el cumplimiento de la evidencia, conforme a lo dispuesto en la actividad del plan de acción.</t>
  </si>
  <si>
    <t>Se realizó el análisis de las leyes  y regulaciones sobre la conservación de evidencias digitales por parte de la OAJ (radicado 25-67392) y se realizó un documento complementario por parte de la Dirección de Nuevas Creaciones que está liderando las actividades de este producto.</t>
  </si>
  <si>
    <t>Se valida la evidencia, conforme a la actividad del plan de acción.</t>
  </si>
  <si>
    <t>Se Definió la estructura y el contenido del Protocolo, actividad liderada por la Dirección de Nuevas creaciones, en conjunto con la Dirección de Signos Distintivos, la OTI y el GT de Vía administrativa de la Delegatura de PI.</t>
  </si>
  <si>
    <t>Se valida estructura del protocolo</t>
  </si>
  <si>
    <t>Se realizó la puesta en producción de la versión 2.7 y la versión 2.7.12 (soporte urgente).</t>
  </si>
  <si>
    <t>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t>
  </si>
  <si>
    <t>Se realizó la priorización de los requerimientos para el desarrollo de la versión  2.7.12 (soporte urgente) solicitud relacionada en el mantis 0175499.</t>
  </si>
  <si>
    <t>Durante el mes de julio de 2025 se realizó la puesta en producción de la versión 2.7 y la versión 2.7.12 (soporte urgente).</t>
  </si>
  <si>
    <t>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t>
  </si>
  <si>
    <t>Se verifica el cumplimiento del producto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t>
  </si>
  <si>
    <t>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t>
  </si>
  <si>
    <t>Se valida identificación de necesidades para: (i) Vía administrativa y (ii) las Direcciones de Nuevas Creación, Signos distintivos.</t>
  </si>
  <si>
    <t>Se elaboraron y entregaron al despacho de la Delegada para la Propiedad Industrial las 2 propuestas de modificación y actualización de la Circular Única.</t>
  </si>
  <si>
    <t>Se valida ejecución de la actividad</t>
  </si>
  <si>
    <t>Mediante memorando 25-290436- -0 y 25-291631- -0-, se remitieron a la OAJ las propuestas de modificación al Título X de la Circular Única.</t>
  </si>
  <si>
    <t>Se avala el cumplimiento de la presente actividad en la cual se evidencian 2 propuestas de modificación al Titulo X de la circular única en temas de propiedad industrial.</t>
  </si>
  <si>
    <t>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t>
  </si>
  <si>
    <t>Se verifica el cumplimiento de la actividad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t>
  </si>
  <si>
    <t>OFICINA DE TECNOLOGÍA E INFORMÁTICA</t>
  </si>
  <si>
    <t>Se elevo consulta de la Delegatura para asuntos jurisdiccionales sobre la supervisión y comite del convenio a la oficina asesora juridica de la Entidad, de acuerdo con la última versión enviada por el MIN Justicia.
Se hizo seguimiento para avanzar en el convenio para acceso de SIRNA  del Consejo Superior de la Judicatura, recibiendo los formatos de anexo técnico, acuerdo de confidencialidad y necesidades de contratación de dicha Entidad, los cuales ya cuentan con las observaciones de la oficina juridica de la SIC.
Para este periodo se continua avanzando en la documentación del catalogo establecido.
En este periodo, se inicio el proceso de revisión metodologica de la OAP del procedimiento de interoperabilidad.
Se realizan nuevas gestiones con la Agencia Nacional Digital para solicitar el apoyo en varios temas incluyendo el mecanismo de seguimiento.</t>
  </si>
  <si>
    <t xml:space="preserve">Se verifica avance reportado en atención a los soportes anexos </t>
  </si>
  <si>
    <t xml:space="preserve">Se formula el plan de intercambio </t>
  </si>
  <si>
    <t xml:space="preserve">Se verifica el cumplimiento de la actividad de acuerdo al soporte anexo </t>
  </si>
  <si>
    <t xml:space="preserve">El Plan de Trabajo para la estrategia de gobierno y calidad de datos, con corte a septiembre registra un logro ponderado del 74%. Se avanzó en el Diseño de Procesos clave para el gobierno del dato y el Diseño de la arquitectura de datos y herramientas de gobierno del dato. </t>
  </si>
  <si>
    <t>Se realiza el plan de trabajo de gobierno de datos</t>
  </si>
  <si>
    <t xml:space="preserve">Se verifica el cumplimiento de la actividad con las evidencias suministradas </t>
  </si>
  <si>
    <t>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
3-3 Vulnerabilidades críticas remediadas o solucionadas, Esta actividad tiene una meta del 100% y se lleva un avance del 75% a corte septiembre se han realizado (58) escaneos de vulnerabilidades. soporte: 3-3 GTIFSG Gestión de Vulnerabilidades 31-07-2025, 3-3 GTIFSG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t>
  </si>
  <si>
    <t xml:space="preserve">se formula el plan de seguridad </t>
  </si>
  <si>
    <t xml:space="preserve">Se verifica el cumplimiento de la actividad con el anexo aportado </t>
  </si>
  <si>
    <t>Se realiza el segundo informe de seguimiento a los riesgos de seguridad de la información dando cumplimento al primer entregable con corte a septiembre, para un avance de la actividad del 66%, Se adjunta los soportes de los seguimientos realizados 
De igual manera, durante el seguimiento,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hasta el momento son en total 101 actividades descritas en los planes de tratamiento de riesgos de seguridad de la información, el avance es del 24.75%.</t>
  </si>
  <si>
    <t>De acuerdo con el avance reportado y soportado por la actividad 20.4.2 el avance es de 24,75</t>
  </si>
  <si>
    <t>Se realizó la consolidación de los riesgos de seguridad, con sus respectivos tratamientos, fechas y responsables.</t>
  </si>
  <si>
    <t>El avance porcentual registrado corresponde con las evidencias presentadas</t>
  </si>
  <si>
    <t>Se realiza el segundo informe de seguimiento a los riesgos de seguridad de la información dando cumplimento al segundo entregable con corte a septiembre, para un avance de la actividad del 24.75%.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se adicionaron nuevas actividades, actualmente son en total 101 actividades descritas en los planes de tratamiento de riesgos de seguridad de la información. 
Aplicando la fórmula de la regla de tres simple directa, se evidencia un avance del 24,75%.</t>
  </si>
  <si>
    <t xml:space="preserve">Se verifica el avance reportado en atención a los soportes anexos </t>
  </si>
  <si>
    <t>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t>
  </si>
  <si>
    <t xml:space="preserve">Se  verifica seguimiento en atención a los soportes anexos </t>
  </si>
  <si>
    <t>Formular plan estratégico de tecnologías de información PETI</t>
  </si>
  <si>
    <t xml:space="preserve">Se verifica el cumplimiento de la actividad dentro de los tiempos establecidos </t>
  </si>
  <si>
    <t xml:space="preserve">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
</t>
  </si>
  <si>
    <t>DESPACHO DEL SUPERINTENDENTE DELEGADO PARA ASUNTOS JURISDICCIONALES</t>
  </si>
  <si>
    <t># de demandas gestionadas / 137 demandas a gestionar</t>
  </si>
  <si>
    <t>4000-1 De enero a septiembre de 2025, y de acuerdo con la meta establecida de finalizar 137 acciones de competencia desleal y propiedad industrial que hayan sido admitidas a 31 de diciembre de 2024, se evidenció un avance de 116 procesos lo que equivale al 84.7%</t>
  </si>
  <si>
    <t>Al 30 de septiembre llevan finalizadas 116 procesos de  137 , para un avance del 85%</t>
  </si>
  <si>
    <t>4000-1-1 De enero a septiembre de 2025, y de acuerdo con la meta establecida de finalizar 137 acciones de competencia desleal y propiedad industrial que hayan sido admitidas a 31 de diciembre de 2024, se evidenció un avance de 116 procesos lo que equivale al 84.7%</t>
  </si>
  <si>
    <t>Al 30 de septiembre de 2025 se han finalizado 116 procesos para un avance del 84% es importante que el radicado 24 392593, corresponde a una</t>
  </si>
  <si>
    <t># de Acciones de protección al consumidor gestionadas / 43000 Acciones de protección al consumidor por gestionar</t>
  </si>
  <si>
    <t>4000-2 De enero a septiembre de 2025, y de acuerdo con la meta establecida de gestionar 43000 demandas de protección al consumidor, se evidencia un avance de 36.751 procesos calificados a tiempo lo que equivale al 85.5%.</t>
  </si>
  <si>
    <t>Al 30 de septiembre de 2025, llevan 36722 procesos de 43000, para un avance del 85%</t>
  </si>
  <si>
    <t>4000-2-1 De enero a septiembre de 2025, y de acuerdo con la meta establecida de gestionar 43000 demandas de protección al consumidor, se evidencia un avance de 36.751 procesos calificados a tiempo lo que equivale al 85.5%.</t>
  </si>
  <si>
    <t>A la fecha llevan 36729 procesos gestionados de 43000 para un avance del 85%</t>
  </si>
  <si>
    <t>Niveles de congestión de los procesos admitidos y pendientes de decisión a 31 de marzo de 2025, en materia de Protección al Consumidor, reducidos. (Informe final que liste los autos o sentencias admitidos, finalizados)</t>
  </si>
  <si>
    <t># de procesos de protección al consumidor finalizados / 22000 Procesos de protección al consumidor a finalizar</t>
  </si>
  <si>
    <t>4000-3 De enero a septiembre de 2025, y de acuerdo con la meta establecida de finalizar 22000 acciones de protección al consumidor admitidas y pendientes de decisión a 31 de marzo de 2025, se evidencia un avance de 17.097 procesos lo que equivale al 77.71%.</t>
  </si>
  <si>
    <t>Al 30 de septiembre de 2025,  lllevan 17097 procesos culminados de 22000, para un avance del 78%</t>
  </si>
  <si>
    <t>Finalizar las acciones de protección al consumidor admitidas y pendientes de decisión a 31 de marzo de 2025. (Listado mensual en Excel de autos o sentencias finalizados)</t>
  </si>
  <si>
    <t>4000-3-1 De enero a septiembre de 2025, y de acuerdo con la meta establecida de finalizar 22000 acciones de protección al consumidor admitidas y pendientes de decisión a 31 de marzo de 2025, se evidencia un avance de 17.097 procesos lo que equivale al 77.71%.</t>
  </si>
  <si>
    <t>Al 30 de septiembre se han gestionados 17097 demandas de 22000, para un avance del 78%</t>
  </si>
  <si>
    <t>Cultura de cumplimiento de sentencias, transacciones y conciliaciones a favor del consumidor, legalmente celebradas, fortalecida a través del trámite de verificación de cumplimiento. (Informe final de finalizados / único entregable)</t>
  </si>
  <si>
    <t># de procesos en verificación del cumplimiento finalizados / 12400 Procesos en verificación del cumplimiento a finalizar</t>
  </si>
  <si>
    <t>4000-4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t>
  </si>
  <si>
    <t>La evidencia soporta el porcentaje de avance reportado.</t>
  </si>
  <si>
    <t>Finalizar el trámite para la verificación del cumplimiento de las sentencias, transacciones y conciliaciones a favor del consumidor legalmente celebradas (Listado en Excel mensual de finalización)</t>
  </si>
  <si>
    <t>4000-4-1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t>
  </si>
  <si>
    <t xml:space="preserve">Se validad el % de avance reportado del 67,73 se tienen finalizados 8399 de 12400 programados a finalizar. La evidencia corresponde al entregable listado mensual en formato Excel con la relación de los tramites finalizados. </t>
  </si>
  <si>
    <t>4000-4-2 De mayo a septiembre de 2025, y de acuerdo con la meta establecida de finalizar con archivo el 100% del trámite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14.885 procesos finalizados lo que equivale al 90.35%.</t>
  </si>
  <si>
    <t>Se valida el % de avance. Se evidencia en el Excel adjunto la finalización de 14.885 de 16.475 mesta establecida</t>
  </si>
  <si>
    <t>4000-5 De acuerdo con la meta establecida de realizar seis (6) jornadas de territorialización, se adjunta el listado y piezas publicitarias de las cinco jornadas realizadas a la fecha, para lo cual se evidencia un avance de 83.3%.
1.Santa Marta los días 29 y 30 de abril de 2025
2. Cali, los días 8 y 9 de mayo de 2025
3. Medellín los días 14 y 15 de mayo de 2025
4. Pereira los días 25 y 26 de agosto de 2025
5. Cúcuta los días 4 y 5 de septiembre de 2025</t>
  </si>
  <si>
    <t xml:space="preserve">Valida el % de avance del 83,33 correspondiente a 5 de 6 jornadas de territorialización programadas. Los soportes corresponden a lo reportado. </t>
  </si>
  <si>
    <t xml:space="preserve">4000-5-1 De acuerdo con la meta establecida de definir fechas de las jornadas de territorialización, se remite correo electrónico con las fechas de las jornadas, lo que equivale al 100 %  </t>
  </si>
  <si>
    <t xml:space="preserve">Se verifica cumplimiento de la actividad con las evidencias reportadas </t>
  </si>
  <si>
    <t>4000-5-2 De acuerdo con la meta establecida de realizar seis (6) jornadas de territorialización, se adjunta el listado, piezas publicitarias y correo de la quinta jornada realizada en la ciudad de Cucuta-Norte de Santander los días 4 y 5 de septiembre de 2025, se evidencia un avance de 83.3%.</t>
  </si>
  <si>
    <t>Se valida el porcentaje de avance del 83,33 correspondiente a realización 5 de 6 jornadas territoriales realizadas. Las evidencias soportan la ejecución de la actividad.</t>
  </si>
  <si>
    <t>4000-6-1 De acuerdo con la meta establecida de solicitar la publicación de la fecha del evento en el calendario de eventos de la entidad al Grupo de trabajo de Comunicaciones, se evidencia el cumplimiento de la actividad que equivale al 100%.</t>
  </si>
  <si>
    <t>Se verifica el cumplimiento con las evidencias reportadas</t>
  </si>
  <si>
    <t>4000-6-2 De acuerdo con la meta establecida de publicar fecha del Congreso en el calendario de eventos de la entidad, se evidencia el cumplimiento de la actividad que equivale al 100%.
Conforme a lo anterior se adjunta correo inicial de solicitud de publicación del Congreso al G. T de Comunicaciones, correo de ajuste en las fechas del evento (4/09/2025) y pantallazo de la publicación del congreso en el calendario de eventos de la entidad)</t>
  </si>
  <si>
    <t xml:space="preserve">Se evidencia el cumplimiento de la actividad de publicar la fecha del evento. Sin embargo, se evalúa la eficiencia con un -5 dado que se reportó después de los 5 días habilitados para reportar una vez pase la fecha de vencimiento. </t>
  </si>
  <si>
    <t>GRUPO DE TRABAJO DE SERVICIOS ADMINISTRATIVOS Y RECURSOS FÍSICOS</t>
  </si>
  <si>
    <t>En el marco de las estrategias institucionales orientadas a la reducción de emisiones, la adaptación al cambio climático y la transición energética, como parte del compromiso con la protección del medio ambiente, se alcanzó un avance del 70%, equivalente a 26 actividades ejecutadas con corte a septiembre. Entre las acciones realizadas se destacó la jornada del “Día de Cero Impresiones”, cuyo propósito fue reducir la huella ambiental asociada a los procesos de impresión. Asimismo, se emitieron boletines energéticos dirigidos a fomentar el consumo responsable de la energía como recurso natural. Estas medidas buscan garantizar que los insumos utilizados respondan a criterios de sostenibilidad, minimizando su impacto ambiental y alineándose con los objetivos ambientales de la Entidad.</t>
  </si>
  <si>
    <t xml:space="preserve">Se avala el avance cualitativo y cuantitativo dado al presente producto en el cual se destaca la jornada del dia de cero impresiones, cuyo propósito fue reducir la huekka ambiental asociada a los procesos de impresión. Asi mismo los boletines enerféticos dirigidos a fomentar el consumo responsable de la energía como reurs natural </t>
  </si>
  <si>
    <t>De acuerdo con las estrategias de ejecución de las campañas ambientales orientadas a la reducción de gases de efecto invernadero (GEI) y otros aspectos ambientales generados por la Entidad, durante este mes se llevaron a cabo dos actividades relevantes para el cumplimiento del producto; Jornada de Cero Impresiones, cuyo objetivo es contribuir a la disminución del consumo de papel y energía, reduciendo así la huella de carbono institucional y Emisión de boletines energéticos, destinados a informar sobre el comportamiento del ahorro energético y las medidas implementadas, con el fin de sensibilizar a funcionarios y contratistas en torno al consumo responsable de este recurso. Como resultado, se alcanzó un avance del 71% en el plan de trabajo, correspondiente a un total de 17 actividades ejecutadas.</t>
  </si>
  <si>
    <t xml:space="preserve">Se avala el avance cualitativo y cuantitativo de la presente actividad se han ejecutado 17 de las 24 actividades programadas en el plan de trabajo se hallegan informes de julio a septiembre relacionados con dia cero impresiones y Boletines energéticos. </t>
  </si>
  <si>
    <t xml:space="preserve">En el marco de la transición energética, se ha dado continuidad al proceso de seguimiento y control en el uso de tóneres y tintas ecológicas, con el fin de fomentar el consumo responsable y reducir la huella ambiental asociada a los procesos de impresión. Esta medida busca asegurar que los insumos utilizados cumplan con criterios de sostenibilidad, minimizando su impacto en el entorno y alineándose con los objetivos ambientales de la Entidad. Para este reporte se registró un avance en el plan de trabajo del 88%, para un total de 7 actividades ejecutadas. </t>
  </si>
  <si>
    <t>Se mantiene el porcentaje de avance del mes de agosto, se recomienda No reportar avance cuando no se obtengan logros de acuerdo al plan de trabajo.</t>
  </si>
  <si>
    <t>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t>
  </si>
  <si>
    <t>Se avala el cumplimiento de la presente actividad por la presentación del informe, sin embargo la actividad indicaba Cuantificar las emisiones de gases efecto invernadero lo cual no se logro por cuanto lo indicado en el informe allegado: debido a que la entidad no cuenta
registros del consumo mensual y generación de aguas residuales, no obstante, la entidad proyecta realizar mudanza a una nuevas instalaciones, por tal motivo se recomienda generar el uso de las estrategias planteadas en este item</t>
  </si>
  <si>
    <t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t>
  </si>
  <si>
    <t>Se avala el cumplimiento de la presente actividad, mediante la matriz de identificación de aspectos, evaluación y control de impactos ambientales.</t>
  </si>
  <si>
    <t>GRUPO DE TRABAJO DE CENTRO DE INFORMACIÓN TECNOLÓGICA Y APOYO A LA GESTIÓN DE PROPIEDAD LA INDUSTRIAL</t>
  </si>
  <si>
    <t>Los Programas de fomento al uso estratégico de la propiedad industrial como herramienta de competitividad para empresarios, como son el programa CATI y MiPYMES se encuentran en ejecución.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octavo seguimiento. Por lo tanto, el porcentaje de avance es del 80%.</t>
  </si>
  <si>
    <t xml:space="preserve">Se elaboró la matriz de metas y seguimiento de ejecución del programa CATI del año 2025
</t>
  </si>
  <si>
    <t>Se valida la evidencia. Respecto del seguimiento es importante remitir la matriz diligenciada por mes con el fin de validar los seguimientos realizados en la actividad de ejecutar el programa de CATIS.</t>
  </si>
  <si>
    <t>Al 30 de septiembre de 2025 con los CATI se han realizado 11.320 orientaciones personalizadas en Propiedad Industrial a 6.305 usuarios y 548 (240 en patentes y 308 en diseños industriales) asistencias en búsqueda de información tecnológica, lo que ha resultado en la presentación de 2.407 solicitudes de propiedad industrial (2.107 marcas, 247 diseños industriales y 53 patentes). Los usuarios orientados están ubicados en 400 municipios de 31 departamentos del país.
De los cuales 1.781 orientaciones en Propiedad Industrial corresponden a 955 MiPymes y 102 asistencias en búsqueda de información tecnológica (21 en patentes y 81 en diseños industriales).
El avance se mide como seguimientos realizados/seguimientos programados: de 10 previstos, se ha reportado el octavo, lo que corresponde a un 80% de avance.</t>
  </si>
  <si>
    <t>Se elaboró matriz de fases y etapas para el seguimiento de ejecución del programa PI MiPYMES para 2025.</t>
  </si>
  <si>
    <t>Se valida la evidencia. Respecto del seguimiento es importante remitir la matriz diligenciada por mes con el fin de validar los seguimientos realizados en la actividad de ejecutar el programa de MIPIMES.</t>
  </si>
  <si>
    <t>En el marco del programa P.I para las MiPymes, durante septiembre se realizaron 9 diagnósticos a igual número de empresas. Dado que el programa se ejecutará a lo largo de los últimos tres meses del año, el porcentaje de avance reportado corresponde al 30%.</t>
  </si>
  <si>
    <t>Una vez revisada la matriz de seguimiento de ejecución del programa, fórmula de avance, fecha de fin, y el informe de seguimiento y cronograma, se avala avance</t>
  </si>
  <si>
    <t>Las Mesas de Integración para conectar actores del ecosistema de innovación en Propiedad Industrial y Transferencia Tecnológica están en ejecución. El 10 de septiembre se realizó la primera Mesa de integración con asistencia principalmente de los CATI-SIC, CATI institucionales.  Se adjunta acta y listado de asistencia</t>
  </si>
  <si>
    <t>Una vez revisada el acta administrativa, acta de asistencia, fórmula de avance, fecha de fin, y el informe de seguimiento y cronograma, se avala avance</t>
  </si>
  <si>
    <t>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t>
  </si>
  <si>
    <t>Se valida el cumplimiento y entregable de la actividad.</t>
  </si>
  <si>
    <t>El 10 de septiembre se realizó la primera Mesa de integración con asistencia principalmente de los CATI-SIC, CATI institucionales.  Se adjunta acta y listado de asistencia</t>
  </si>
  <si>
    <t>Una vez revisada el acta administrativa, acta de asistencia, fórmula de avance, fecha de fin, y el informe de seguimiento y cronograma, se avala avance de la actividad.</t>
  </si>
  <si>
    <t>Los Programas de fomento para el uso estratégico de la propiedad industrial en la Economía Popular, como son el programa Pie y Marcas de Paz se encuentran en ejecución. Los avances de cada programa están cargados en las actividades 2023.3.2 y 2023.3.4.
El avance se mide como seguimientos realizados/seguimientos programados: de 10 previstos, se ha reportado el octavo, lo que corresponde a un 80% de avance.</t>
  </si>
  <si>
    <t>Una vez revisada la matriz de seguimiento de ejecución de la estrategia de Marcas de Paz 2025, los respectivos proyectos asociados y la matriz de seguimiento PI con las respectivas instituciones aliadas y sus diferentes etapas, además de la unidad de medida, fórmula de avance, fecha fin y la descripción de avance, se avala informe cualitativo.</t>
  </si>
  <si>
    <t>Se elaboró matriz de programación de jornadas y seguimiento de ejecución del programa Propiedad Industrial para emprendedores PI-e para 2025.</t>
  </si>
  <si>
    <t>Se valida matriz correspondiente. Importante realizar el seguimiento mensual con el fin de observar el nivel de avance.</t>
  </si>
  <si>
    <t>Al 30 de septiembre de 2025 se han ejecutado 36 PI-e: 28 finalizados y 8 en curso. Resultados: 1.699 emprendedores inscritos; 1.560 en etapa de conceptos y charla informativa; 1.433 diagnósticos; 1.277 sensibilizados; 1.249 orientaciones; 1.094 solicitudes de PI radicadas (899 marcas, 194 diseños industriales y 1 patente). En septiembre, la estrategia PI-e se desarrolló en articulación con la Cámara de Comercio de Bucaramanga, UNAD sede Yopal, Cámaras de Comercio de Tunja y Santa Rosa de Cabal, SENA Risaralda y Alcaldía de Medellín. El avance se mide como seguimientos realizados/seguimientos programados: de 10 previstos, se ha reportado el octavo, lo que corresponde a un 80% de avance.</t>
  </si>
  <si>
    <t>Una vez revisada la matriz de seguimiento, además de la unidad de medida, fórmula de avance, fecha fin y la descripción de avance, se avala informe cualitativo.</t>
  </si>
  <si>
    <t>Se elaboró matriz de etapas para el seguimiento de ejecución de la estrategia Marcas de Paz para 2025.</t>
  </si>
  <si>
    <t xml:space="preserve">Se valida la evidencia. Es importante que el área realice seguimiento mensual a la matriz y que la envié a través del aplicativo. </t>
  </si>
  <si>
    <t>Hasta el 30 de septiembre, se han beneficiado 168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
En total, se han identificado 168 marcas asociadas a estos proyectos, se han brindado 143 orientaciones y se han radicado 121 solicitudes de registro de marca.
Estos proyectos productivos tienen presencia en 71 municipios del país.
El avance se mide como seguimientos realizados/seguimientos programados: de 10 previstos, se ha reportado el octavo, lo que corresponde a un 80% de avance.</t>
  </si>
  <si>
    <t>Una vez revisada el informe de avance Matriz Marcas de Paz 2025, la justificación, al igual que la descripción de la actividad, fórmula de avance, fecha de fin, se avala avance cualitativo.</t>
  </si>
  <si>
    <t>El segundo boletín tecnológico relacionado con geotermia, se encuentra en ejecución. En el mes de septiembre se diseñó la estrategia de búsqueda de información tecnológica y comercial a nivel nacional e internacional. Asimismo, se realizó la normalización y el análisis de la información de patentes en ambos niveles y se avanzó en el estudio de tendencias y contexto. Finalmente, se elaboró el capítulo de presentación del nuevo boletín.</t>
  </si>
  <si>
    <t>Una vez revisado el boletín tecnológico, con la descripción de las diferentes actividades y tareas, al igual que la unidad de medida, la fórmula de avance, fecha fin y la descripción de avance, se avala informe cualitativo del producto.</t>
  </si>
  <si>
    <t>Se elaboró el cronograma de actividades para la elaboración de los 2 boletines tecnológicos del presente año.</t>
  </si>
  <si>
    <t>Se valida plan de trabajo</t>
  </si>
  <si>
    <t>En el mes de septiembre se diseñó la estrategia de búsqueda de información tecnológica y comercial a nivel nacional e internacional. Asimismo, se realizó la normalización y el análisis de la información de patentes en ambos niveles y se avanzó en el estudio de tendencias y contexto. Finalmente, se elaboró el capítulo de presentación del nuevo boletín.
El porcentaje de avance se calcula teniendo en cuenta que hasta el momento se ha publicado y divulgado un boletín tecnológico.</t>
  </si>
  <si>
    <t>Se está trabajando en la planeación del webinar relacionado con el primer boletín tecnológico.</t>
  </si>
  <si>
    <t>Se valida informe cualitativo.</t>
  </si>
  <si>
    <t>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t>
  </si>
  <si>
    <t>Se avala descripción cualitativa.</t>
  </si>
  <si>
    <t xml:space="preserve">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
</t>
  </si>
  <si>
    <t xml:space="preserve">Se avala informe de avance teniendo en cuenta que Piloto “Nuestra Marca”, de acuerdo al informe, realizó lo proyectado para fortalecer asociaciones agropecuarias y de cocina tradicional en el uso de marcas colectivas, mediante 3 etapas: sensibilización, taller estratégico y orientación especializada. </t>
  </si>
  <si>
    <t>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t>
  </si>
  <si>
    <t>Se valida informe Informe del Premio Nacional al Inventor Colombiano 2025, en el que se describen las diferentes etapas, categorías, metodología, etc. Siendo el 5-sep fecha en la que se definió el ganador del premio por categoría.  Ceremonia de premiación realizada el 12-sep-2025.</t>
  </si>
  <si>
    <t>Se realizó la propuesta de restructuración del Premio Nacional al inventor colombiano, y se envió a la Delegada de PI, para sus observaciones.</t>
  </si>
  <si>
    <t>Se verifica el cumplimiento, conforme lo identificado en la actividad del plan de acción.</t>
  </si>
  <si>
    <t>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t>
  </si>
  <si>
    <t>Se valida información remitida por el área en cuanto a las socializaciones realizadas.</t>
  </si>
  <si>
    <t>Se avala informe del Premio Nacional al Inventor colombiano 2025, teniendo en cuenta las diferentes categorías.  En dicho informe se citan las diferentes etapas del concurso, desde la inscripción, preselección, evaluación y selección de finalistas.  Citando además los reconocimientos especiales (invención regional e invención con gestión comercial).  Los ganadores del Premio Nacional al Inventor Colombiano 2025 se dieron a conocer en la ceremonia realizada presencial, el día 12-sep-2025.</t>
  </si>
  <si>
    <t>GRUPO DE TRABAJO DE CONCEPTOS Y APOYO LEGAL</t>
  </si>
  <si>
    <t>Se elaboró y remitió a través de correo electrónico al Grupo de Comunicaciones el Brief con la propuesta de la estrategia de divulgación del "Buscador de Conceptos", en donde se busca fomentar su uso y acceso a todos los grupos de valor, grupos de interés y ciudadania en general.</t>
  </si>
  <si>
    <t xml:space="preserve">Se verifica el cumplimiento de la actividad tras revisar los anexos </t>
  </si>
  <si>
    <t>El Grupo de Comunicaciones elaboró el concepto gráfico de la campaña de divulgación del Buscador de Conceptos, con todos los ejes tematicos y los lineamientos necesarios para desarrollar la estrategia.</t>
  </si>
  <si>
    <t>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t>
  </si>
  <si>
    <t>Se verifica el avance cualitativo</t>
  </si>
  <si>
    <t>GRUPO DE TRABAJO DE GESTIÓN DOCUMENTAL Y ARCHIVO</t>
  </si>
  <si>
    <t xml:space="preserve">En cumplimiento del producto propuesto, relacionado con la estrategia para una gestión archivística eficiente y efectiva que garantice la transición al expediente electrónico, se adjunta el plan de trabajo diligenciado, junto con el avance cualitativo y sus respectivos soportes. A la fecha, el porcentaje de avance logrado del producto es del 22%, frente al 30% propuesto, lo que representa un avance total acumulado del producto de un 73%.
Asimismo, las evidencias correspondientes pueden consultarse en las actividades 141.1.1, 141.1.2 y 141.1.3. 
</t>
  </si>
  <si>
    <t xml:space="preserve">Se ajusta el avance cuantitativo 40% que de acuerdo a la formula matemática propuesta para el producto esta relacionado con la ejecución del plan de trabajo con corte a agosto se ha ejecutado un 40% del paln propuesto. Se recomienda tener en cuenta las formulas matemáticas propuestas para reportar los avances. </t>
  </si>
  <si>
    <t xml:space="preserve">Se da cumplimiento a la actividad haciendo entrega de dos archivos que contineen la información correspondiente a la actividad propuesta. La cual contiene el documento SISTEMA DE GESTIÓN DE DOCUMENTOS ELECTRÓNICOS DE ARCHIVO SGDEA - ESTRATEGIA – EXPEDIENTE ELECTRÓNICO y un Anexo del documento con cronograma de implementación y sus avances. </t>
  </si>
  <si>
    <t xml:space="preserve">Se avala el cumplimiento de la presente actividad en donde se allega documento donde se define la estrategia para el paso al expediente electrónico, así mismo se adjunta anexo que contiene cronograma </t>
  </si>
  <si>
    <t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t>
  </si>
  <si>
    <t>Se avala el cumplimiento de la presente actividad mediante plan de trabajo. Se descuentan 5 puntos en eficiencia por cuanto el cumplimiento debió reportarse 5 días después del vencimiento esto era el 23 de mayo y el registro del cargue del cumplimiento aparece el 3 de junio de 2025.</t>
  </si>
  <si>
    <t>El avance correspondiente al mes de septiembre continua en un 45%, ya que, conforme a la programación, el reporte de la actividad cinco (5) está previsto para el próximo mes.</t>
  </si>
  <si>
    <t xml:space="preserve">Se avala el avance dado a la presente actividad se ha ejecutado el plan de trabajo en un 45% se recomienda dejar los entregables de las actividades que se van cumpliendo tambien en la actividad. </t>
  </si>
  <si>
    <t>En cumplimiento del producto propuesto, relacionado al Plan de Trabajo del Plan Institucional de Archivos 2025, se adjunta el plan de trabajo diligenciado con el avance cualitativo. En este documento se evidencia la ejecución de las actividades a través del PES, PGD, Plan de Acción, Plan de Trabajo de MIPG y PETI, con sus respectivas metas y responsables. A la fecha, el porcentaje de avance logrado del producto es del 25%, frente al 30% propuesto, lo que representa un avance total acumulado del producto de un 85%.
Asimismo, las evidencias correspondientes pueden consultarse en las actividades 141.2.1, 141.2.2 y 141.2.3.</t>
  </si>
  <si>
    <t xml:space="preserve">Se ajusta el avance dado al presente producto al 61% por cuanto la formula matematica indica que la medición se efectuará en relación al plan de trabajo </t>
  </si>
  <si>
    <t>Se da cumplimiento a la actividad, teniendo en cuenta que se realizó la publicación del documento del PINAR en la Sede Electrónica de la Entidad en el enlace de Transparencia y Acceso a la Información Pública, en cumplimiento al Decreto 612 del 2018.</t>
  </si>
  <si>
    <t>Se avala el cumplimiento de la presente actividad mediante la publicación del plan institucional de archivo</t>
  </si>
  <si>
    <t>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t>
  </si>
  <si>
    <t xml:space="preserve">Se avala el cumplimiento de la presente actividad mediante plan de trabajo Pinar. Se recomienda para el seguimiento pasar el plan de trabajo al formato establecido por OAP </t>
  </si>
  <si>
    <t>En cumplimiento de la actividad contemplada en el Plan de Trabajo del Plan Institucional de Archivos 2025, se adjunta el documento diligenciado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julio así: PES: 73%, PGD: 77%, Plan de Acción: 80%, Plan de Trabajo MIPG: 0% (no se ha recibido retroalimentación del FURAG, insumo necesario para su formulación) y PETI: 77%. Cada componente incluye metas y responsables, lo que permitirá hacer seguimiento al cumplimiento progresivo de los objetivos del Plan.</t>
  </si>
  <si>
    <t xml:space="preserve">Se avala el avance dado a la presente actividad de acuerdo al plan de trabajo y a los soportes allegados. Se recomienda establecer entregables en el plan de trabajo, los cuales deberán ser relacionados en parentesis. </t>
  </si>
  <si>
    <t>En cumplimiento del producto propuesto, correspondiente a la prestación de servicios complementarios de gestión a los documentos internos y externos radicados en la Entidad, se adjunta el informe de avance cualitativo al mes de septiembre de los servicios complementarios de radicación, traslado y salida de comunicaciones, un total de 2.770.372 radicaciones, equivalente a un 82,51% frente a la meta establecida de 3.357.800. En consecuencia, el avance total del producto alcanza un 82,51%.</t>
  </si>
  <si>
    <t>Al 30 de septiembre de 2025 llevan 2.770.372. servicios complementarios de 3.357.800 , para un avance del 82%</t>
  </si>
  <si>
    <t xml:space="preserve">Se presenta informe del mes de septiembre de los servicios complementarios de radicación, traslado y salida de comunicaciones de la Entidad. A septiembre se han realizado 2.770.372 radicaciones equivalente a un 82,51% sobre la meta que corresponde a 3.357.800.
</t>
  </si>
  <si>
    <t xml:space="preserve">Ala fecha llevan 2.770.372 servicios complementarios de 3.357.800 para </t>
  </si>
  <si>
    <t>OFICINA DE CONTROL INTERNO</t>
  </si>
  <si>
    <t xml:space="preserve">La Oficina de Control Interno en su plan anual de auditoría 2025 tiene programado 77 actividades, de las cuales, para el tercer trimestre del corriente, reporta un total de trece (13) informes, conformados por una (1) auditoría Servicio a la Ciudadanía y 12 Informes de Ley/seguimiento y otros. 
Su avance porcentual es del 60%, debido a que: 
Primer seguimiento se reportó 16 informes (ley/seguimiento/otros) 
Segundo seguimiento se reportó 17 informes (3 auditorías y 14 ley/seguimiento/otros) 
Tercer seguimiento se reporta 13 informes (1 auditoría y 12 Ley/seguimiento/otros). 
Para un total de 46 informes realizados. </t>
  </si>
  <si>
    <t xml:space="preserve">De acuerdo con el plan anual de auditorias anexo, se evidencias cerca de 50 actividades reportadas de las cuales 31 ya fueron reportadas como ejecutadas </t>
  </si>
  <si>
    <t xml:space="preserve">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
</t>
  </si>
  <si>
    <t xml:space="preserve">Se verifica el cumplimiento con las evidencias allegadas </t>
  </si>
  <si>
    <t>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t>
  </si>
  <si>
    <t xml:space="preserve">Se verifica el cumplimiento de la actividad con los soportes anexos </t>
  </si>
  <si>
    <t>Se aporta Acta de Comité de  Gestión y Desempeño No. 6 del día 27 de mayo de 2025, donde la OCI socializo el Informe de MIPG punto número cinco (5) del contenido del documento. Por lo anterior la actividad queda terminada.</t>
  </si>
  <si>
    <t xml:space="preserve">Se reporta Memorando con radicado 25-165192 dirigido a la OAP e Informe Seguimiento: “VERIFICACIÓN DEL CUMPLIMIENTO DE LOS COMPROMISOS ASIGNADOS A LA SIC DE ACUERDO CON EL PLAN NACIONAL DE DESARROLLO”. Por lo anterior esta actividad queda terminada.
</t>
  </si>
  <si>
    <t xml:space="preserve">Se verifica  el cumplimiento de la actividad con los soportes anexos </t>
  </si>
  <si>
    <t>Se presenta Informe de Seguimiento “VERIFICACIÓN DEL CUMPLIMIENTO DE LOS COMPROMISOS ASIGNADOS A LA SIC DE ACUERDO CON EL PLAN NACIONAL DE DESARROLLO”, de fecha 22 de abril de 2025. Por lo anterior la actividad se da por terminada.</t>
  </si>
  <si>
    <t xml:space="preserve">Se verificó el cumplimiento de la actividad con los soportes anexos </t>
  </si>
  <si>
    <t>Se presenta Informe de Seguimiento “VERIFICACIÓN DEL CUMPLIMIENTO DE LOS COMPROMISOS ASIGNADOS A LA SIC DE ACUERDO CON EL PLAN NACIONAL DE DESARROLLO”, de fecha 22 de abril de 2025 y Memorando de envío con Rad. 25-165192.  Por lo anterior la actividad se da por terminada.</t>
  </si>
  <si>
    <t xml:space="preserve">Se aprueba cumplimiento con las evidencias allegadas </t>
  </si>
  <si>
    <t>OFICINA ASESORA DE PLANEACIÓN</t>
  </si>
  <si>
    <t>a la fecha nos encontramos en el ajuste correspondientes de los reportes</t>
  </si>
  <si>
    <t>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t>
  </si>
  <si>
    <t xml:space="preserve">Se da cumplimiento a la evidencia. Se deja la calificación de eficiencia en 90%, dado los 2 meses de retraso en la presentación de la evidencia. </t>
  </si>
  <si>
    <t>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t>
  </si>
  <si>
    <t xml:space="preserve">El avance porcentual registrado corresponde con el cálculo de la fórmula matemática definida y las evidencias reportadas, Se afecta eficiencia en 10 puntos porcentuales en razón a que esta actividad tiene fecha fin programada en el mes de mayo y se cumplió en el mes de julio </t>
  </si>
  <si>
    <t>Se están realizando los ajustes en cada uno de los reportes, de acuerdo con lo indicado en la primera revisión y se procederá al envió al equipo directivo</t>
  </si>
  <si>
    <t>Se valida avance cualitativo presentado</t>
  </si>
  <si>
    <t>Se identifican los dos proyectos transversales de interés estratégico, pero no se han sometido a revisión del despacho. Estos proyectos están asociados a Lenguaje claro y Lecciones aprendidas/buenas prácticas.</t>
  </si>
  <si>
    <t>Aunque se identificaron los proyectos estratégicos, no se puede calificar la actividad al 50%. Esto se debe a que, al ser aprobados por el Despacho, los proyectos podrían cambiar y afectar la información inicial. Además, la actividad aún no está aprobada, que es lo que se necesita para considerarla cumplida.</t>
  </si>
  <si>
    <t xml:space="preserve">Para el presente producto, estudio de costos de los trámites priorizados, se han avanzado en: 1. la priorización de los trámites objeto del estudio de costeo 2. recopilar la información necesaria para realizar el estudio de costeo de uno de los trámites priorizados 3. recopilar la información necesaria para realizar el estudio de costeo de los demás trámites priorizados, con el propósito de determinar por parte del Grupo de Estudios Económicos el producto. </t>
  </si>
  <si>
    <t xml:space="preserve">En cumplimiento de la actividad 30.4.1 del Plan de Acción "Priorizar los trámites objeto del estudio de costeo (Documento con la priorización de trámites)", se llevó a cabo la reunión para priorizarlos trámites que serán objeto de estudio de costos y su metodología, en tal sentido, se adjunta documento del informe ejecutivo de la reunión con las conclusiones del caso. </t>
  </si>
  <si>
    <t>Se valida el documento con la priorización de los trámites objeto de estudio de costeo. Sin embargo, la calificación de eficiencia queda sobre el 90%, teniendo en cuenta que el entregable estaba estipulado para el 6 de junio.</t>
  </si>
  <si>
    <t>A corte del 15 de agosto fecha de vencimiento de la actividad, se contaba con la información para realizar el costeo de los trámites de Integraciones Económicas, Notifificación y Preevaluación, lo cual se evidencia con el documento en el cual se relacionan los links y descripción del acceso, de la información necesaria para realizar el costeo.</t>
  </si>
  <si>
    <t>Se validad el cumplimiento y desarrollo de la actividad.</t>
  </si>
  <si>
    <t>Se realiza la recolección de la información necesaria para el estudio de costeo de los trámites priorizados, costos de nómina, tecnología (licencias, mesa de servicios, impresión), puesto de trabajo (desagregado administrativa), contratos,  formato de consolidación, resolución de tasas, etc.</t>
  </si>
  <si>
    <t>Se evidencia la información recopilada, de acuerdo con lo establecido en el indicador.</t>
  </si>
  <si>
    <t xml:space="preserve">Se elaboró el plan de trabajo para la estrategia en el formato solicitado, con los hitos de establecidos por el SUIT. </t>
  </si>
  <si>
    <t>Se da cumplimiento a la actividad</t>
  </si>
  <si>
    <t xml:space="preserve">Corresponde a las actividades realizadas en el marco de la estrategia de racionalización de trámites en el SUIT, para dos trámites, 1 Sic Facilita 2 Denuncias consumidor. 
Se corrige el seguimiento en el plan de trabajo, disponible en la carpeta compartida. </t>
  </si>
  <si>
    <t>Se validan los soportes objeto de seguimiento</t>
  </si>
  <si>
    <t xml:space="preserve">Se publica en la sede electrónica el plan de ejecución y monitoreo del PTEP, con énfasis en el cierre de brechas entre el PAAC y el estándar del Programa. </t>
  </si>
  <si>
    <t>Se valida el cumplimiento de la actividad.</t>
  </si>
  <si>
    <t>Se presenta el Plan con corte al 31 de agosto, fecha establecida por la OCI para el seguimiento. El plan incluye 58 actividades comprometidas. Con base en el avance reportado para cada una, se calcula un progreso ponderado del 50%, correspondiente a la ejecución de 28,74 actividades al corte.
El documento detalla los avances alcanzados y contiene los enlaces a las evidencias respectivas. En este corte se reporta un 18% adicional de avance, que, sumado al 32% del reporte anterior, completa el 50% de cumplimiento calculado.
Se anexa el correo de remisión de la información a la OCI, el plan en formato Excel con el detalle de avances y evidencias, y el pantallazo de la publicación del seguimiento.</t>
  </si>
  <si>
    <t>DESPACHO DEL SUPERINTENDENTE DELEGADO PARA EL CONTROL Y VERIFICACIÓN DE REGLAMENTOS TÉCNICOS Y METROLOGÍA LEGAL</t>
  </si>
  <si>
    <t>Se cumplió con la actividad de planificación de las campañas, la cual incluyó la definición del objetivo, contenido, alcance, así como la fijación de metas e indicadores de medición.
Como resultado, se elaboró el documento de planificación en el que se identifican cuatro campañas.</t>
  </si>
  <si>
    <t xml:space="preserve">Se validad el porcentaje de avance de la actividad. Se dio cumplimiento a la actividad en los tiempos planeados. Los soportes corresponden a los entregables concertados. </t>
  </si>
  <si>
    <t>Se cumplió con la actividad de planificación de las campañas, la cual incluyó la definición del objetivo, contenido, alcance, así como la fijación de metas e indicadores de medición.
Como resultado, se elaboró el documento de planificación en el que se identifican seis campañas</t>
  </si>
  <si>
    <t xml:space="preserve">Se valida el porcentaje de cumplimiento de la actividad. Los entregables corresponden a los documentos de Planeación de las campañas a realizar. </t>
  </si>
  <si>
    <t>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t>
  </si>
  <si>
    <t>Se validad el cumplimiento al 100% de la actividad. los adjuntos corresponden a entregables programado (Documento de las campañas planificadas)</t>
  </si>
  <si>
    <t>Se presenta como evidencia el correo electrónico de remisión, junto con la matriz de comentarios para el Reglamento Técnico de Medidores de Agua.</t>
  </si>
  <si>
    <t>Se revisan los entregables y en la matriz de comentarios y se evidencia la justificación a la no necesidad de modificar el proyecto de acto administrativo, razón por lo cual no se solicita esta ultima evidencia y se verifica el cumplimiento con los demás anexos (correo - matriz de comentarios)</t>
  </si>
  <si>
    <t>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t>
  </si>
  <si>
    <t xml:space="preserve">Se verifica el cumplimiento de la actividad con las evidencias aportadas </t>
  </si>
  <si>
    <t>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t>
  </si>
  <si>
    <t>Se anexa memorando de solicitud de concepto de abogacía de la competencia, con radicado 25-120355, junto con (i) proyecto de acto administrativo; (ii) cuestionario de incidencia sobre la libre competencia; (iii) análisis de impacto normativo ex ante completo y (iv) matriz de comentarios de la consulta pública y análisis de impacto normativo del anteproyecto.</t>
  </si>
  <si>
    <t xml:space="preserve">Las evidencias reportadas permiten verificar el cumplimiento de la actividad </t>
  </si>
  <si>
    <t>Se cumple la actividad con el envío del correo del proyecto: Técnico de Medidores de Gas.</t>
  </si>
  <si>
    <t xml:space="preserve">Se evidencia el cumplimiento de la actividad </t>
  </si>
  <si>
    <t>Se anexa correo emitido por el Grupo de Regulación, con los comentarios y observaciones jurídicas, junto con el proyecto de acto administrativo.</t>
  </si>
  <si>
    <t xml:space="preserve">Se aprueba seguimiento en atención a los anexos adjuntos </t>
  </si>
  <si>
    <t>Se anexa correo de solicitud de publicación para consulta pública del proyecto de acto administrativo ajustado, dirigido al grupo de regulación y aportando la versión definitiva de este documento.</t>
  </si>
  <si>
    <t>Se evidencia el cumplimiento de la actividad con los soportes anexos</t>
  </si>
  <si>
    <t>Se proyecta y envía la Matriz de comentarios de la consulta pública realizada del RTM de Medidores de Gas.</t>
  </si>
  <si>
    <t xml:space="preserve">El soporte corresponde al entregables, se culminó la actividad antes de la fecha establecida </t>
  </si>
  <si>
    <t>Se adjunta evidencia mediante el memorando de envío, acompañado del proyecto de acto administrativo</t>
  </si>
  <si>
    <t>Se valida el entregable propuesto para la actividad 6000.5.5, Se cumplió antes del tiempo proyectado. El soporte corresponde al memorando de solicitud del concepto previo de la Dirección de Regulación del Ministerio de Comercio, Industria y Turismo de rendir concepto previo sobre el Proyecto de Reglamento Técnico metrológico aplicable a medidores de gas de uso residencial expedido por esta Superintendencia.</t>
  </si>
  <si>
    <t>Se realizó el cargue de la evidencia correspondiente al análisis de los comentarios del proyecto de acto administrativo de medidores de gas. Asimismo, se efectuaron los ajustes aprobados y se presentó el documento de remisión junto con la matriz debidamente diligenciada.</t>
  </si>
  <si>
    <t>El soporte corresponde al entregable propuesto (correo electrónico de envió del proyecto de acto administrativo ajustado)</t>
  </si>
  <si>
    <t>Se adjunta como evidencia el documento de definición del problema y el correo electrónico de remisión al Grupo de Trabajo de Regulación. La fecha de envío documento es el 05 de septiembre de 2025</t>
  </si>
  <si>
    <t>Se verifica el cumplimiento del 100% de la actividad programada. Los anexos soportan su cumplimiento y corresponde al entregable.</t>
  </si>
  <si>
    <t>Se carga en la plataforma la revisión jurídica del documento de definición del problema y se remite a la dependencia solicitante. Como soporte, se adjuntan el documento con las observaciones y el correo electrónico de remisión.</t>
  </si>
  <si>
    <t>Se dio cumplimiento a la actividad, el entregable cumple con lo programado.</t>
  </si>
  <si>
    <t>Se realizó el cargue del documento ajustado de definición del problema de cinemómetros y se efectuó el envío por correo electrónico al Grupo de Trabajo de Regulación, solicitando su publicación.</t>
  </si>
  <si>
    <t xml:space="preserve">La evidencia soporta el cumplimiento de la actividad de envió de correo con el documento de definición del problema ajustado. </t>
  </si>
  <si>
    <t>GRUPO DE TRABAJO DE GESTIÓN JUDICIAL ADSCRITO A LA OFICINA ASESORA JURÍDICA</t>
  </si>
  <si>
    <t>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t>
  </si>
  <si>
    <t>Se aprueba justificación cualitativa</t>
  </si>
  <si>
    <t>Se informó a las Delegaturas  mediante memorando, las actividades previstas para la ejecución de la Política de Prevención del Daño Antijurídico que se deben realizar durante la vigencia 2025.</t>
  </si>
  <si>
    <t xml:space="preserve">Se verifica el cumplimiento de la actividad con las evidencias reportadas </t>
  </si>
  <si>
    <t xml:space="preserve">Se verifica el cumplimiento de la actividad con los soportes allegados, se descuentan 5 puntos porcentuales de eficiencia dado que de acuerdo con el procedimiento DE02-P01 Seguimiento a la planeación institucional, las actividades vencidas deben ser reportar 5 días hábiles posterior a su cumplimiento </t>
  </si>
  <si>
    <t>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t>
  </si>
  <si>
    <t>Se verifica seguimiento cualitativo registrado por el área</t>
  </si>
  <si>
    <t>Durante el primer semestre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
En relación con los conversatorios, 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ser automatizados para mejorar la eficiencia de la gestión.</t>
  </si>
  <si>
    <t>El avance porcentual registrado corresponde con el cálculo de la fórmula matemática definida y las evidencias reportadas</t>
  </si>
  <si>
    <t>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t>
  </si>
  <si>
    <t xml:space="preserve">Se verifica el cumplimiento de la actividad con solitud a través de correo el día 5 de febrero </t>
  </si>
  <si>
    <t>El día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t>
  </si>
  <si>
    <t xml:space="preserve">Las evidencias reportadas permiten confirmar el avance reportado </t>
  </si>
  <si>
    <t>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automatizados para mejorar la eficiencia de la gestión.</t>
  </si>
  <si>
    <t>DESPACHO DEL SUPERINTENDENTE DELEGADO PARA LA PROTECCIÓN DEL CONSUMIDOR</t>
  </si>
  <si>
    <t>Se llevó a cabo la publicación del documento elaborado conjuntamente por la Superintendencia de Industria y Comercio y la Superintendencia de la Economía Solidaria, titulado “Derechos de los consumidores de bienes y servicios”.
Asimismo, se realizó la difusión correspondiente a través de los canales oficiales de la SIC y de sus redes sociales.
Se anexan las evidencias de la publicación y difusión del documento, las cuales fueron cargadas en las actividades 3000.1.2 y 3000.1.3.</t>
  </si>
  <si>
    <t>Con las evidencias aportadas se valida el cumplimiento del producto al 100%</t>
  </si>
  <si>
    <t>Se remite correo electrónico con la aprobación del documento final del ABC SIC-Superintendencia Economía Solidaria, aprobado por la superintendente Cielo Rusinque.</t>
  </si>
  <si>
    <t>Se valida el desarrollo de la actividad.</t>
  </si>
  <si>
    <t>Se remite publicación en la pagina web sede electrónica de la entidad, de la misma manera se remite el certificado de publicacion expedido por la OTI.</t>
  </si>
  <si>
    <t xml:space="preserve">Se verifica el cumplimiento de la actividad, los soportes corresponden con las evidencias definidas </t>
  </si>
  <si>
    <t>Se remite publicación en la sede electrónica de la SIC, del ABC realizado entre la La Superintendencia de Industria y Comercio y la Superintendencia de la Economía Solidaria. 
Adicional, se adjunta publicación y difusión en las redes sociales de Instagram y X de la SIC</t>
  </si>
  <si>
    <t>Se valida  cumplimiento de la actividad. Se evidencia publicación en sede electrónica y la difusión por redes sociales.</t>
  </si>
  <si>
    <t>Se remite evidencias del envío de las plantillas a OSCAE respecto a los cursos virtuales que se requieren desarrollar en temas de Genero y FINTECH</t>
  </si>
  <si>
    <t>Se validan las evidencias presentadas por el área en cuanto a las plantillas de género y FINTECH</t>
  </si>
  <si>
    <t>Se adjuntan las propuestas pedagógicas realizadas por la oficina de Formación de OSCAE respecto a los cursos de Fintech y Genero. Adicionalmente se remite correo remitido por Formación.</t>
  </si>
  <si>
    <t>Se validan las dos propuestas pedagógicas: Fintech y Género</t>
  </si>
  <si>
    <t>Se remite correo de aprobación por parte de la Delegada María Carolina Ramírez, con respecto a las propuestas pedagógicas realizadas por el grupo de Formación de OSCAE.</t>
  </si>
  <si>
    <t xml:space="preserve">Se evidencia la aprobación de la Delegada de los contenidos propuesto por OSCAE para FINTECH y género. </t>
  </si>
  <si>
    <t># de documentos aprobados / 2 documentos recibidos</t>
  </si>
  <si>
    <t>Se remite las evidencias respecto a la actividad 3000.3.1 para revisión</t>
  </si>
  <si>
    <t>Se valida informe y lista de asistencia de la campaña "Me informo y cuido mi dinero".</t>
  </si>
  <si>
    <t xml:space="preserve">Se remite el avance del seguimiento a la estrategia denominada “Me informo y cuido mi dinero”, esta fue desarrollada en la ciudad de Bogotá. En el marco de esta actividad, se presentó el alcance de la estrategia desde el año 2022 hasta el 2025.
Con la ejecución de esta jornada, se alcanza un 87,5 % de cumplimiento del plan establecido. Este porcentaje se fundamenta en que se proyectaron ocho (8) capacitaciones en total, de las cuales siete (7) se han llevado a cabo con corte a septiembre.
Dado que cada actividad equivale al 12,5 % del cumplimiento total, el cálculo del avance corresponde a:
12,5 % × 7 actividades = 87,5 %.
</t>
  </si>
  <si>
    <t>Se valida el avance reportado</t>
  </si>
  <si>
    <t>Se adelantó la ejecución de cuatro campañas institucionales enmarcadas en las estrategias de protección al consumidor, conforme al cronograma establecido. A continuación, se relacionan las campañas desarrolladas y sus respectivos periodos de publicación:
25% de avance – Campaña “Greenwashing – ICPEN”: ejecutada durante la semana del 25 al 31 de marzo.
50% de avance – Campaña “Decálogo Vivienda”: ejecutada durante la semana del 12 al 19 de mayo.
75% de avance – Campaña “5G”: ejecutada durante la semana del 23 al 31 de julio.
100% de avance – Campaña “Takata – Vehículos”: ejecutada durante la semana del 11 al 24 de agosto.
De esta manera, se cumple con la ejecución total del producto.
Las evidencias de cumplimiento se adjuntan aqui.</t>
  </si>
  <si>
    <t>Se valida el cumplimiento de la actividad al 100%</t>
  </si>
  <si>
    <t>Se realiza la reunión de definición del plan de difusión y los grupos objetivos, se remite los soportes requeridos</t>
  </si>
  <si>
    <t>Se valida evidencia presentada por el área que constata el cumplimiento de la actividad dentro de los tiempos.</t>
  </si>
  <si>
    <t>Se remite el concepto grafico y racional de la campaña vehicular de airbags TAKATA, realizada por OSCAE.</t>
  </si>
  <si>
    <t>Se verifica el cumplimiento con las evidencias allegadas, Esta actividad  tiene fecha de vencimiento en el mes de noviembre, se sugiere cambiar la fecha de vencimiento de tal manera que se evidencie como cumplid.</t>
  </si>
  <si>
    <t>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
Con esta evidencia se logra el 100% de cumplimiento de la actividad. 
El calculo de indicador, se realizo de la siguiente manera:
         1 campaña * 100%
X=-----------------------------
         4 campañas
1ra campaña (ICPEN) = 25% aprobación realizada el 12 de marzo
2da campaña (sector inmobiliario) = 50% aprobación realizada el 09 de mayo
3ra campaña (5G) = 75% aprobación realizada el 24 de julio
4ta campaña (TAKATA) = 100% aprobación realizada el 04 de agosto
Con la aprobación de la campaña TAKATA se completa el 100% de la actividad.</t>
  </si>
  <si>
    <t xml:space="preserve">Se remite correo con la publicación de la campaña TAKATA en redes sociales de la SIC. Con esta publicación se tiene el 100% de cumplimiento de esta actividad.
Así se realizo el calculo de avance de cumplimiento de las publicaciones de las campañas:
       1 publicación *100%
X=-------------------------------
          4 publicaciones
1ra publicación = 25% publicación campaña GREENWASHIG - ICPEN realizada en la semana del 25 al 31 de marzo.
2da publicación = 50% publicación campaña DECALOGO VIVIENDA realizada en la semana del 12 al 19 de mayo.
3ra publicación = 75% publicación campaña 5G realizada en la semana del 23 al 31 de julio.
4ta publicación = 100% publicación campaña TAKATA vehículos realizada en la semana del 11 al 24 de agosto.
</t>
  </si>
  <si>
    <t>Se avala cumplimiento de la actividad</t>
  </si>
  <si>
    <t>Se llevaron a cabo las ocho capacitaciones internas dirigidas al personal encargado de la atención y orientación a los usuarios en las Casas del Consumidor, con el fin de dar cumplimiento a lo establecido en este producto del Plan de Acción.
Las jornadas de capacitación se realizaron en las siguientes ciudades y el porcentaje de cumplimiento se calculo de la siguiente manera:
X=  (capacitación realizada / Ocho capacitaciones) X 100%
1 - Medellín - porcentaje de cumplimiento = 12.5%
2 - Pereira - porcentaje de cumplimiento = 25%
3 - Leticia - porcentaje de cumplimiento = 37,5%
4 - Bucaramanga - porcentaje de cumplimiento = 50%
5 - Popayán - porcentaje de cumplimiento = 62,5%
6 - Cali - porcentaje de cumplimiento = 75%
7 - Pasto - porcentaje de cumplimiento = 87,5% 
8 - Barranquilla - porcentaje de cumplimiento = 100%
Las evidencias de cumplimiento de este producto se encuentran cargadas en la actividad 3000.5.2.</t>
  </si>
  <si>
    <t>Se valida cumplimiento del 100% de la actividad.</t>
  </si>
  <si>
    <t>Se remite las evidencias donde se definió el plan de trabajo para realizar las capacitaciones internas correspondientes a la actividad 3000.5.1</t>
  </si>
  <si>
    <t xml:space="preserve">Se establece plan de trabajo, informe de la reunión y listado de asistencia de las ciudades a visitar. </t>
  </si>
  <si>
    <t>Se remite informe de capacitación realizada en la ciudad de Barranquilla.
Con este informe, se completa las ocho capacitaciones requeridas para dar cumplimiento a este producto del plan de acción.</t>
  </si>
  <si>
    <t xml:space="preserve">El avance porcentual registrado corresponde con el cálculo de la fórmula matemática definida y las evidencias reportadas, en anteriores seguimiento se recibieron los soportes de 
1 Medellín
2 Pereira
3 Leticia
4 Bucaramanga
5 Popayán 
6 Cali 
7 Pasto
En esta oportunidad se recibe el soporte de la 8 capacitaciones (ciudad faltante) = 100%
Esta actividad aun no esta vencida, si se requiere reportar como cumplida se hace necesario cambiar la fecha fin, y reportarla como cumplida </t>
  </si>
  <si>
    <t>GRUPO DE TRABAJO DE FORMACION</t>
  </si>
  <si>
    <t>Durante el mes de septiembre se realizaron 8 jornadas. En el acumulado con corte al 30 de septiembre de 2025, se han realizado 24 jornadas de capacitación, de las 30 establecidas. Esta jornadas se han dictado en la modalidad videoconferencia (7) en las ciudades de Atacó (1), Bogotá (3), Popayán (2) y Tumaco (1),  presencialmente (17) en el corregimiento de Cupicá, municipio de Arauquita (1), Ataco (3), Bahía Solano, Chocó. (1), Bogotá (1), Bojaya (1),  Guapí (1), Istmina (1), Leticia (1), Ocaña (2), Pradera (1), Puerto Asís (1), Quibdó (1), en los  municipios de San Andrés de Tumaco, Nariño (2). Con la participación total de 699 asistentes.</t>
  </si>
  <si>
    <t xml:space="preserve">Se avala el avance dado al present producto se han ejecutado 24 de las 30 capacitaciones programadas en temas relacionados con marcas de paz. </t>
  </si>
  <si>
    <t>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t>
  </si>
  <si>
    <t>Se avala el cumplimiento de la presente actividad, donde se evidencia los lineamientos marcas de paz.</t>
  </si>
  <si>
    <t>Durante el mes de septiembre se realizaron 8 jornadas. En el acumulado con corte al 30 de septiembre de 2025, se han realizado 24 jornadas de capacitación, de las 30 establecidas. Esta jornadas se han dictado en la modalidad videoconferencia (7) en las ciudades de Atacó (1), Bogotá (3), Popayán (2) y Tumaco (1),  presencialmente (17) en el corregimiento de Cupicá, municipio de Arauquita (1), Bahía Solano, Chocó. (1), en los  municipios de San Andrés de Tumaco, Nariño (1), Bojaya (1), Istmina (1), Quibdó (1), Leticia (1), Ataco (3), Guapí (1), Puerto Asís (1), Ocaña (2), Pradera (1) y Bogotá (2).  Con la participación total de 699 asistentes.</t>
  </si>
  <si>
    <t xml:space="preserve">Se avala el avance dado a la presente actividad, se han ejecutado 24 de las 30 capacitaciones de marcas de paz. </t>
  </si>
  <si>
    <t xml:space="preserve">Con corte al 30 de septiembre de 2025, se han elaborado dos (2) informes de los tres (3) establecidos como meta. En el presente informe se indica la gestión realizada durante el trimestre julio-septiembre de 2025, para el cumplimiento de la meta. </t>
  </si>
  <si>
    <t xml:space="preserve">Se avala el avance dado a la presente actividad se presente el 2 de 3 informes relacionados con Marcas de PAZ </t>
  </si>
  <si>
    <t>Con cortes al 30 de septiembre de 2025,  se ha avanzado en el plan de trabajo propuesto para este producto en un 70%, finalizando en un 100%  las siguientes dos actividades, que ya fueron reportadas: 
En el mes de abril: 
1.1. Identificación de Población Objetivo y  
1.2. Análisis de Necesidades Específicas.
En el mes de julio: 
2.1. Revisar, analizar y generar recomendaciones de la documentación institucionales del Proceso de Formación 
2.2. Entregar propuesta de metodologías inclusivas a utilizar para la adaptación de la oferta académica
En el mes de agosto: 
2.3. Socializar el documento de recomendaciones y metodologías inclusivas al equipo de formación
2.4. Matriz ajuste de contenidos con base en los documentos de recomendaciones.
Y para este avance con corte al mes de septiembre se reporta la siguiente actividad: 
3.1. Desarrollar los ciclos de capacitación en Enfoques Inclusivos
Adicionalmente, se reporta el plan de trabajo presentado como evidencia del avance del 70% a la fecha.</t>
  </si>
  <si>
    <t xml:space="preserve">Se avala el avance dado al presente producto se han ejecutado las actividades programadas de acuerdo con el plan de trabajo. </t>
  </si>
  <si>
    <t>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t>
  </si>
  <si>
    <t>Se avala el cumplimiento de la presente actividad mediante los documentos soporte allegados.</t>
  </si>
  <si>
    <t>Con cortes al 30 de septiembre de 2025,  se ha avanzado en el plan de trabajo propuesto para este producto en un 70%, 
Y para este avance con corte al mes de septiembre se reporta la siguiente actividad: 
3.1. Desarrollar los ciclos de capacitación en Enfoques Inclusivos
Adicionalmente, se reporta el plan de trabajo presentado como evidencia del avance del 70% a la fecha.</t>
  </si>
  <si>
    <t>Se avala el avance dado a la presente actividad se esta ejecutando el plan de trabajo de acuerdo con lo programado. se evidencian listas de asistencia en el tema de enfoque diferencial.</t>
  </si>
  <si>
    <t>Con cortes al 30 de septiembre de 2025,  se ha avanzado en el plan de trabajo propuesto para este producto en un 45%, finalizando en un 100%  la siguiente actividad, que se esta reportando en este avance del mes de septiembre:
2. Aplicar mejoras de accesibilidad al contenido web mediante ajustes en enlaces, contrastes y encabezados.
Adicionalmente, se reporta el plan de trabajo presentado como evidencia del avance del 45% a la fecha.</t>
  </si>
  <si>
    <t>Se avala el avance dado a la presente actividad de acuerdo con el plan de trabajo establecido, en el informe se indica se efectuaron varias actividades correctivas, con el fin de cumplir con la tarea:  Aplicar mejoras de accesibilidad al contenido web mediante ajustes en enlaces,
contrastes y encabezados.</t>
  </si>
  <si>
    <t>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t>
  </si>
  <si>
    <t>Se avala el cumplimiento de la presente actividad mediante documento de diagnóstico de los aspectos que requieren ser implementados en accesibilidad de la plataforma del campus virtual.</t>
  </si>
  <si>
    <t xml:space="preserve">Esta actividad fue cumplida al 100% finalizando el 31 de julio de 2025. En el documento anexo se evidencia el plan de trabajo propuesto para la implementación de accesibilidad del campus virtual. </t>
  </si>
  <si>
    <t>Se avala el cumplimiento de la presente actividad con el plan de trabajo para la implementación de accesibilidad del campu8s virtual.</t>
  </si>
  <si>
    <t>Se avala el avance dado a la presente actividad en la cual mediante informe allegado se describen las actividades ejecutadas con el fin de cumplir la tarea propuesta:Aplicar mejoras de accesibilidad al contenido web mediante ajustes en enlaces,
contrastes y encabezados</t>
  </si>
  <si>
    <t xml:space="preserve">Durante el mes de septiembre se realizaron 31 jornadas. El acumulado con corte al 30 de septiembre de 2025, es de 223 Jornadas de Formación realizadas de las 290 establecidas. Se adjunta el reporte mensual con los resultados de las Jornadas de Formación del mes de septiembre. </t>
  </si>
  <si>
    <t xml:space="preserve">Se avala el avance dado al presente producto se han ejecutado 223 capacitaciones en temas de rtml de las 290 programadas. </t>
  </si>
  <si>
    <t xml:space="preserve">Se avala el avance dado a la presente acividad se han ejecutado 223 capacitaciones de las 290 programadas en temas de rtml </t>
  </si>
  <si>
    <t>SECRETARIA GENERAL</t>
  </si>
  <si>
    <t xml:space="preserve">Se remite el diagnóstico realizado sobre los canales de radicación de la Entidad y su grado de congestión. Este producto fue adelantando por la OTI, Atención al ciudadano y Gestión Documental. </t>
  </si>
  <si>
    <t xml:space="preserve">Se avala cumplimiento de la presente actividad </t>
  </si>
  <si>
    <t xml:space="preserve">Se remite el Plan de Trabajo inicial para la unificación y optimización de radicación en la Sede Electrónica. </t>
  </si>
  <si>
    <t>Se avala el cumplimiento de la presente actividad se evidencia plan de trabajo para la unificación y optimización de radicación en la sede electrónica.</t>
  </si>
  <si>
    <t xml:space="preserve">Se reporta avance cualitativo de las actividades 1,5 y 1,7. Así mismo, se reprograman fechas de actividades 1.8 y 2.4 esto atendiendo a que el 01 y 02 de octubre de 2025, fue recibido el requerimiento asociado con el formulario de desmonte de contáctenos como del rediseño del menú, validado y ajustado con OSCAE. Se sostiene avance de 47% aprobado por OAP.
</t>
  </si>
  <si>
    <t>Conforme al Plan de trabajo, el porcentaje de avance aprobado es de 47%.</t>
  </si>
  <si>
    <t xml:space="preserve">Se realiza el diagnostico y es socializado a las áreas pertinentes </t>
  </si>
  <si>
    <t xml:space="preserve">OAP  aprueba el cumplimiento de la presente actividad </t>
  </si>
  <si>
    <t xml:space="preserve">Se remite el Plan de Trabajo para una sede electrónica accesible que se realizó con base en el diagnóstico obtenido en la actividad anterior. </t>
  </si>
  <si>
    <t xml:space="preserve">Se avala el cumplimiento de la presente actividad con el plan de trabajo presentado </t>
  </si>
  <si>
    <t>Se avanza en la construcción de documento de actualización de la Política de Derechos Humanos incorporando enfoque diferencial, en versión borrador, documento base para las revisiones de las dependencias relacionadas con la política.</t>
  </si>
  <si>
    <t xml:space="preserve">Se verifica el avance cualitativo de la gestión realizada para dar cumplimiento a la actividad. </t>
  </si>
  <si>
    <t xml:space="preserve">Avance en actividades 1.3, 2.1, 2.2, 5.1, 7.4 y 8.2  y modificación de Plan de trabajo en la reformulación de las actividades 11.4, 12.1, y 12,2. </t>
  </si>
  <si>
    <t xml:space="preserve">De conformidad al plan de trabajo se tiene un avance de ejecución del 47% en el Plan de trabajo de la política de Equidad de Género y Diversidad. </t>
  </si>
  <si>
    <t>Se realizó el documento que expone la estrategia de sostenibilidad para la Entidad en el 2025.</t>
  </si>
  <si>
    <t xml:space="preserve">Se aprueba el cumplimiento de la presente actividad </t>
  </si>
  <si>
    <t>Se remite Plan de Trabajo de Sostenibilidad conforme la estrategia formaulada.</t>
  </si>
  <si>
    <t>Se verifica el cumplimiento de la actividad, la cual estaba dirigida a la elaboración de un Plan de Trabajo con las actividades propuestas dentro de la estrategia para la fortalecer la cultura de sostenibilidad de la entidad.</t>
  </si>
  <si>
    <t>DIRECCION DE INVESTIGACIONES DE PROTECCION AL CONSUMIDOR</t>
  </si>
  <si>
    <t>Con corte al 30 de septiembre, se efectuaron 796 visitas permanentes a los comercios electrónicos relacionados en el anexo, correspondientes a:
25 82990    ENCARGUELO.COM SAS
25 82972    ALKOSTO S A
25 82977    ALMACENES EXITO S.A. CAR
25 82979    BIGFOOT COLOMBIA SAS
25 82981    CENCOSUD COLOMBIA S.A.
25 83003    FALABELLA.COM S.A.S.
25 83016    ALMACENES EXITO S.A.EXI
25 83023    MECANELECTRO S.A.S.
25 83036    SODIMAC COLOMBIA S A
25 83045    IKEA S A S
25 83076    CENCOSUD COLOMBIA S.A JUM
25 82538    WHIRLPOOL COLOMBIA S A S
25 82624    ALKOSTO S A KT
25 82617    PROYECTO E SAS
25 82611    MERCADOLIBRE COLOMBIA LTDA
25 82596    OLIMPICA S.A.
25 82588    PANAMERICANA LIBRERIA Y PAPELERIA S A
25 82579    CONTINENTE S.A.S.
25 82567    CENCOSUD COLOMBIA S.A MET
25 82557    NALSANI S.A.S
El cálculo de indicador corresponde a:
           796
X=    _____ * 100
         1070</t>
  </si>
  <si>
    <t>Se valida cumplimiento del producto</t>
  </si>
  <si>
    <t>El 30 de abril de 2025, se remitió el cronograma de las actuaciones a realizar.</t>
  </si>
  <si>
    <t>Se valida el cronograma. Es importante que se realice seguimiento al mismo y que se remita en la siguiente actividad una vez se vaya dando cumplimiento a las visitas de inspección.</t>
  </si>
  <si>
    <t>Se verificaron las denuncias recibidas en 2024 y se identificaron las personas naturales y/o jurídicas de comercio electrónico con mayor número de quejas.</t>
  </si>
  <si>
    <t>Se verifica evidencia presentada por el área.</t>
  </si>
  <si>
    <t>Al 30 de septiembre, se han realizado 37 visitas de acompañamiento a establecimientos de comercio ubicados en Leticia, Providencia, San Andrés y Nuquí, en el marco de la estrategia de fortalecimiento institucional en territorios turísticos. De estas, 11 visitas se realizaron en el mes de septiembre en Nuquí.
La meta establecida para el periodo es de 40 visitas, por lo que el avance a la fecha corresponde al 92,5 %.
 37
___ * 100
 40</t>
  </si>
  <si>
    <t>Se valida el cumplimiento del producto</t>
  </si>
  <si>
    <t>Mediante acta de comité de gestión, 16 de enero de 2025, se establecieron los sectores para las actuaciones administrativas a realizar.</t>
  </si>
  <si>
    <t>Se remite acta donde se puede evidenciar los sectores que se van a visitar en 2025, de acuerdo con lo establecido en la actividad del plan de acción.</t>
  </si>
  <si>
    <t>Mediante memorando 25-55627-15, se remitió la programación de las visitas a realizar durante el tercer trimestre de 2025.
Para efectos del cálculo del porcentaje de cumplimiento, se tiene en cuenta lo siguiente:
Memorando 25-55627-0-0: Remisión de la programación de las comisiones nacionales para el primer trimestre de 2025.
Memorando 25-55627-7-0: Remisión de la programación de las comisiones nacionales para el segundo trimestre de 2025.
Memorando 25-55627-15. Remisión de la programación de las comisiones nacionales para el tercer trimestre de 2025.</t>
  </si>
  <si>
    <t>Se valida avance porcentual</t>
  </si>
  <si>
    <t>Se valida el cumplimiento de la actividad reportada</t>
  </si>
  <si>
    <t>Del total de 83 recursos de reposición recibidos, a 30 de septiembre se han resuelto 34, de los cuales 31 fueron decididos en un tiempo inferior a seis meses, conforme se detalla en el anexo. De manera específica, durante el mes de septiembre se resolvieron once (11) recursos.
Este resultado representa el 37,3 % del total.
Indicador que corresponde a:
 31
___ * 100
 83</t>
  </si>
  <si>
    <t>Se valida cumplimiento del producto.</t>
  </si>
  <si>
    <t>Se estableció el inventario general y actualizado de los recursos que ingresaron a la Dirección de Investigaciones de Protección al Consumidor entre el 1.º de enero y el 30 de septiembre de 2025.</t>
  </si>
  <si>
    <t>Se da cumplimiento a la actividad de acuerdo con lo estipulado</t>
  </si>
  <si>
    <t>GRUPO DE TRABAJO DE COMUNICACION</t>
  </si>
  <si>
    <t>Con corte al 30 de septiembre de 2025, y en cumplimiento con la directriz de manejo de imagen de la Presidencia de la República, se han generado un total de 30.416 publicaciones, distribuidas en 66 comunicados de prensa, 77 noticias y Publicaciones en redes sociales así: X: 27.967, LinkedIN: 288, Facebook: 1,019, Instagram: 912 y TikTok: 87</t>
  </si>
  <si>
    <t xml:space="preserve">Se avala el cumplimiento de la presente actividad Las publicaciones realizadas con corte a 30 de septiembre de 2025 se efectuaron conforme a la directriz de manejo de imagen y plan de medios establecida por la Presidencia de la República.En septiembre se realizaron un total de 4.642 publicaciones </t>
  </si>
  <si>
    <t>En el mes de septiembre de 2025, y en cumplimiento con la directriz de manejo de imagen de la Presidencia de la República, se generaron un total de 4.642 publicaciones, distribuidas en 12 comunicados de prensa, 14 noticias y Publicaciones en redes sociales así: X: 4.248, LinkedIN: 54, Facebook: 172, Instagram: 132 y TikTok: 1</t>
  </si>
  <si>
    <t>Se avala el cumplimiento de la presente actiidad mediante Las publicaciones realizadas con corte a 30 de septiembre de 2025 se efectuaron conforme a la directriz de manejo de imagen y plan de medios establecida por la Presidencia de la República</t>
  </si>
  <si>
    <t>Se elaboró el documento de Diagnóstico de las necesidades para las comunicaciones internas, el cual está avalado por la Coordinación del Grupo de Comunicaciones.</t>
  </si>
  <si>
    <t xml:space="preserve">Se avala el cumplimiento de la presente actividad, se descuentan 10 punto por cuanto la evidencia se allego en el mes de mayo. </t>
  </si>
  <si>
    <t>Se elaboró el documento de estrategia de comunicaciones internas y el respectivo plan de trabajo para su realización, el cual se encuentra avalado por la Coordinación del GIT Comunicación.</t>
  </si>
  <si>
    <t>Se avala el cumplimiento de la presente actividad se plantea estrategia y plan de ejecución de la misma</t>
  </si>
  <si>
    <t>Con corte al 30 de septiembre de 2025, el plan de trabajo propuesto presenta un porcentaje de ejecución del 44%.</t>
  </si>
  <si>
    <t xml:space="preserve">Se avala el avance cualitativo y cuantitativo dado a la presente actividad en la cual se evidencian los entregables que corresponden a la ejecución del Plan de trabajo se evidencian tres capturas de pantalla de comunicaciones internas relacionadas con la SIC "intrasic Challenge  </t>
  </si>
  <si>
    <t>Se elaboró el documento de Estrategia de Comunicaciones SIC 2025 y el respectivo plan de trabajo para su materialización, el cual está avalado por la Coordinación del Grupo de Comunicaciones.</t>
  </si>
  <si>
    <t xml:space="preserve">Se avala el cumplimiento de la presente actividad con documento de estrategia de comunicaciones y plan de trabajo  </t>
  </si>
  <si>
    <t>Con corte al 30 de septiembre de 2025, el plan de trabajo propuesto registra un cumplimiento del 67%</t>
  </si>
  <si>
    <t>Se ajusta el porcentaje de avance al 67% el cual se puede evidenciar en el plan de trabajo propuesto en el que en septiembre se han creado 31 campañas estratégicas  alineadas con el enfoque narrativo instituciona, se han consolidado siete (7) parrillas de contenido correspondientes a las publicaciones en redes sociales entre otraa</t>
  </si>
  <si>
    <t>Con corte al 30 de septiembre de 2025, se presentó el segundo informe trimestral de los resultados de la implementación de la estrategia de fortalecimiento de la difusión de la misionalidad de la Entidad a nivel nacional.</t>
  </si>
  <si>
    <t xml:space="preserve">Se ajusta el avance de la presente actividad al 50% se presente el informe 2 de 4 de la implementación de estrategia del fortalecimiento de la difusión de la Misionalidad de la SIC </t>
  </si>
  <si>
    <t>Se registró el primer informe trimestral de Monitoreo de Medios con corte a 30 de septiembre de 2025</t>
  </si>
  <si>
    <t>Se avala el avance dado a la presente actividad se evidencia el primer informe trimesrl de monitoreo de medios.</t>
  </si>
  <si>
    <t xml:space="preserve">Se realizó el documento de propuesta con las necesidades de sistematización de los procesos de planeación, ejecución y seguimiento a los eventos y se elaboró la propuesta de implementación </t>
  </si>
  <si>
    <t xml:space="preserve">Se avala el cumplimiento de la presente actividad mediante documento donde se evidencian las necesidades de sistematización de los eventos de la Entidad  </t>
  </si>
  <si>
    <t>Se realizó el documento de propuesta para Identificar las necesidades de sistematización de los procesos de planeación, ejecución y seguimiento a los procesos digitales internos y externos</t>
  </si>
  <si>
    <t xml:space="preserve">Se avala el cumplimiento de la presente actividad. Se descuentan 10 puntos en eficiencia por cuanto la actividad debió cumplirse en el ms de marzo y se cumplió en mayo. </t>
  </si>
  <si>
    <t>La Oficina de Tecnologías de la Información (OTI) realizó la entrega de la herramienta de sistematización de los procesos digitales internos y externos, a través de dos entregas formales</t>
  </si>
  <si>
    <t xml:space="preserve">Se ajusta el avance de la presente actividad al 80% por cuanto se han cumplido  3 de las 6 actividades. Se recomienda usar el formato de plan de trabajo establedo por la OAP para los seguimientos a los planes de trabajo </t>
  </si>
  <si>
    <t>La Oficina de Tecnologías de la Información (OTI) realizó la entrega de la herramienta de sistematización de los procesos planeación, ejecución y seguimiento a los eventos, a través de dos entregas formales</t>
  </si>
  <si>
    <t xml:space="preserve">Se ajusta el avance al 80% por cuanto se han cumplido 3 d las 6 actividades, se recomienda usar el formato establecido por OAP para los planes de trabajo </t>
  </si>
  <si>
    <t>GRUPO DE TRABAJO DE ATENCION AL CIUDADANO</t>
  </si>
  <si>
    <t>Se ha desarrollado 2 de las 8 actividades formuladas para la vigencia.</t>
  </si>
  <si>
    <t>se avala el avance cualitativo dado a la presente actividad</t>
  </si>
  <si>
    <t>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t>
  </si>
  <si>
    <t xml:space="preserve">Se avala el cumplimiento de la presente actividad mediante documento donde se evidencia la estrategia de relacionamiento con el ciudadano  </t>
  </si>
  <si>
    <t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t>
  </si>
  <si>
    <t xml:space="preserve">Se avala el cumplimiento de la presente actividad con las capturas e pantalla y link de publicación estrategias  </t>
  </si>
  <si>
    <t>Se llevaron a cabo los dos laboratorios de simplicidad programados, durante los cuales los grupos de valor identificaron aquellas palabras o expresiones de difícil comprensión. Como resultado de este ejercicio, se realizaron las correspondientes traducciones a lenguaje claro, las cuales fueron incorporadas en el Instructivo del Protocolo de Atención al Ciudadano y en en el contenido del portal de SIC Facilita y en la sección de Preguntas Frecuentes.</t>
  </si>
  <si>
    <t>Se avala el cumplimiento de la presente actividad en el informe se evidencia laboratorio de simplicidad permitió cumplir satisfactoriamente con el objetivo propuesto, orientado a facilitar la comprensión de la información dirigida a los ciudadanos mediante la aplicación de lenguaje claro. Como resultado del trabajo colaborativo con los grupos de valor, se logró la actualización de los contenidos pertinentes, los cuales ya se encuentran en proceso de publicación en el SIGI, garantizando así su di</t>
  </si>
  <si>
    <t xml:space="preserve">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La campaña buscó fomentar el uso de medios digitales para facilitar la interacción entre la ciudadanía y la entidad, promoviendo la eficiencia, accesibilidad y gratuidad en la gestión de reclamaciones.
</t>
  </si>
  <si>
    <t xml:space="preserve">Se avala el avance a la presente actividad por cuanto se realizo la primera campaña de comunicación interna. </t>
  </si>
  <si>
    <t>La segunda jornada de socialización de lineamientos de Atención al ciudadano se realizó el 24 de septiembre con la temática Sistema de trámites - Trámite 397. Contó con la participación de 112 asistentes.</t>
  </si>
  <si>
    <t xml:space="preserve">Se aala el cumplimiento de la presene actividadd mediante registro de asistencia y Capacitación generalidades y Gestión Efectiva de PQRSF - SISTEMA DE TRÁMITES dirigida a los ciudadanos. </t>
  </si>
  <si>
    <t>De las 16 actividades propuestas en la Estrategia de Relacionamiento con la Ciudadanía SIC 2025, se han ejecutado en su totalidad tres. Adicionalmente, se han adelantado las siguientes acciones: 
Se llevó a cabo la primera jornada de socialización de los lineamientos sobre la gestión de PQRSF.
Se realizó la primera campaña para promover el canal virtual SIC Facilita.
Se desarrolló la primera jornada de difusión del Código de Integridad.
Se iniciaron dos laboratorios de simplicidad, según lo programado.
Actualmente, continúan en ejecución actividades como el monitoreo de canales de atención, así como la identificación y puesta en marcha de mejoras orientadas a incrementar la satisfacción de los usuarios.</t>
  </si>
  <si>
    <t>Se ajusta el porcentaje de avance dado a la presente actividad dado que de acuerdo a las metas establecidas en el plan de trabajo, se han cumplido 3 actividades y 3 tienen un avance del 50% de acuerdo con la meta establecida. Es importante resaltar que las actividades de unico entregable solamente serán verificados cuando se tenga su totalidad. Tambien se recomienda subir los entregable de las actividades finalizadas o cuya meta sea mas de uno.</t>
  </si>
  <si>
    <t>Se encuenta en ejecución 1 de 3 actividades, relacionada con el diseño de la Estrategia Sinergia.</t>
  </si>
  <si>
    <t>Se avala el avance dado a la presente actividad</t>
  </si>
  <si>
    <t>Se diseñó la Estrategia Sinergia Interinstitucional para jornadas conjuntas de atención a la ciudadanía 2025 la cual tiene objetivos, contextos y el paso a paso para desarrollar las jornadas de relacionamiento con las superintendencias prioriadas. El documento incluye el plan de trabajo y cronograma con cada una de las etapas para su ejecución.</t>
  </si>
  <si>
    <t xml:space="preserve">Se avala el cumplimiento de la presente actividad, Se ajusta el eficacia al 95% por cuanto la fecha de cumplimiento era 31-03-2025 y su cumplimiento fue el 01-04-2025. </t>
  </si>
  <si>
    <t>Al corte 31 de julio la Estrategia Sinergia presenta un avance del 36%, con tres de las siete actividades programadas ejecutadas en su totalidad. El pasado 22 de julio se llevó a cabo una mesa de trabajo con los delegados de las cuatro Superintendencias convocadas, en la cual la SIC presentó su propuesta para el desarrollo de la Estrategia Sinergia. Durante la sesión, se revisaron las principales apuestas y se concretó el inicio de la primera jornada en la ciudad de Bogotá. Actualmente, se están adelantando las gestiones de coordinación necesarias para definir la fecha de la primera jornada conjunta de atención a la ciudadanía.
Se ajustaron las fechas de cumplimiento de dos actividades del plan, correspondientes a la formalización y comunicación del evento, en atención a los aspectos revisados durante el encuentro con los enlaces de cada entidad.</t>
  </si>
  <si>
    <t xml:space="preserve">Se avala el avance dado a la presente actividad se ejecuto al 100% 1 actividad para el mes de julio.Se recomienda registrar el logro en el mes que se cumple la actividad propuesta no es acumulativo.   </t>
  </si>
  <si>
    <t xml:space="preserve">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t>
  </si>
  <si>
    <t xml:space="preserve">Se avala cualitativo dado al presente producto. Se recomienda ajustar la unidad de medida y la formula de calculo del presente producto. </t>
  </si>
  <si>
    <t>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t>
  </si>
  <si>
    <t xml:space="preserve">OAP avala el cumplimiento de la presente actividad con el entregable que da cuenta la intervención de canales </t>
  </si>
  <si>
    <t>Se elaboró el reporte de implementación de la señalética inclusiva en el nuevo local de Atención al ciudadano en donde se obtuvo favorabilidad frente a las necesidades identificadas. La señalética diseñada cuenta con el idioma de inglés/español, lenguaje de señas y braille conforme con los lineamientos de la NTC 6047</t>
  </si>
  <si>
    <t>Se avala el cumplimiento de la presente actividad mediante acta en la cual se incluye el concepto de viabilidad es favorable  de la señalética en idioma inglés, en sistema Braille y con apoyo en Lengua de Señas. Se ajusta la eficiencia al 95% por cuanto la actividad debió ser cumplida en el mes de agosto.</t>
  </si>
  <si>
    <t xml:space="preserve">
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t>
  </si>
  <si>
    <t>Se avala el cumplimiento de la presente actividad donde mediante un informe se relaciona la los temas que se trataron con el el instituto INCI y que van encaminados a fortalecer las buenas practicas con las personas con discapacidad.</t>
  </si>
  <si>
    <t>La pantalla interactiva ya fue adquirida, ya se encuenta instaladad en el nuevo Local de atención al ciudadano y se encuentra en proceso de pruebas para su puesta en funcionamiento aproximadamente el 10 de octubre de 2025.</t>
  </si>
  <si>
    <t>Se avala el avance cualitativo dado a la presente actividad.Se ajusta el porntaje de avance a cero,por cuanto la meta 1 e indica pantallas adquiridas y puestas en funcionamiento.</t>
  </si>
  <si>
    <t>Durante el mes de septiembre, la Superintendencia de Industria y Comercio realizó diversas actividades destacadas, organizadas por semanas:
Semana del 4 al 10 de septiembre: Se desarrollaron 2 actividades: Proyecto de Resolución para modificar el Capítulo Quinto del Título VI de la Circular Única y derogar la Resolución 33882 de 2021 y Espacio de diálogo territorial: ¡La Super en el Territorio llega a Ibagué! (5 de sept).
Semana del 18 al 24 de septiembre: Se realizó 1 espacio de diálogo: Mesas de Integración 2025, reuniendo actores clave del ecosistema de innovación para construir colectivamente.
Semana del 24 de septiembre al 1 de octubre:Se ejecutó 1 proyecto normativo: Evaluación ex post de la Resolución 88918 de 2017 sobre el control metrológico de taxímetros electrónicos.
Se alcanzó un 73% de cumplimiento en la estrategia de participación ciudadana, con 7 actividades finalizadas al 100%.</t>
  </si>
  <si>
    <t xml:space="preserve">Se avala el avance dado a la presente actividad el cronograma se viene ejecutado de acuerdo con lo programado se evidencian evidencias tales como : proyecto de resolución para modificar el capitulo 5 de la circular unica, espacio de dialogo territorial mesas de inegración 2025 y proyecto normativo entre otros. </t>
  </si>
  <si>
    <t xml:space="preserve">Se elaboró la Estrategia de Participación Ciudadana SIC 2025 V01 y el plan de trabajo para su realización. El plan de trabajo está formulado en el formato dispuesto por la Función Pública.
 </t>
  </si>
  <si>
    <t xml:space="preserve">Se avala el cumplimiento de la presente actividad </t>
  </si>
  <si>
    <t>Se sometió a consulta de la ciudadanía en general la Estrategia de Participación Ciudadana y se divulgó a través de la página web y en las redes sociales.</t>
  </si>
  <si>
    <t xml:space="preserve">Se avala cumplimiento de la presente actividad mediante la publicación en la sede electrónica estrategia participación y relacionamiento 2025 </t>
  </si>
  <si>
    <t>Al corte, la Estrategia de Participación Ciudadana presenta un avance de cumplimiento del 54%, en el mes de agosto se avanzó en la ejecución de las actividades No. 8 (Divulgar a los ciudadanos y grupos de interés los resultados de la participación ) con 80%, No. 12 ( Seguimiento a la ejecución de la estrategia) con 75% y No. 13 (Reporte de ejecución del indicador PES) con 67%.
Las demás actividad se encuentra dentro del tiempo para su realización.</t>
  </si>
  <si>
    <t>Se verificó el 55% de avance el cual está en coherencia con la matriz de seguimiento de la Estrategia de Participación ciudadana. Se recomienda que el porcentaje registrado en la justificación sea igual al reportado, dado que en la justificación se escribió 54% y lo reportado y de acuerdo a los soportes es de 55%</t>
  </si>
  <si>
    <t>DESPACHO DEL SUPERINTENDENTE DELEGADO PARA LA PROTECCIÓN DE DATOS PERSONALES</t>
  </si>
  <si>
    <t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t>
  </si>
  <si>
    <t>En el mes de junio se continuó con la investigación sobre derecho comparado con el fin de identificar las acciones que se han adelantado en otras jurisdicciones como insumo para preparar el marco regulatorio a la inteligencia artificial.</t>
  </si>
  <si>
    <t xml:space="preserve">Se reporta avance cualitativo para el logro de la actividad la cual finaliza en el mes de octubre </t>
  </si>
  <si>
    <t>Durante el mes de agosto la Delegatura para la Protección de Datos Personales publicó para comentarios una primera versión del proyecto de circular sobre transferencia de tecnología. Entre el 6 y el 21 de agosto, el proyecto estuvo disponible para consulta ciudadana con el fin de que todas las personas interesadas envíen sus comentarios y sugerencias. Se recibieron múltiples comentarios, los cuales están siendo analizados. Luego de esta revisión, se procederá a realizar los ajustes a los que haya lugar con el fin de expedir los lineamientos. Una vez se expidan los lineamientos será posible realizar la sensibilización.</t>
  </si>
  <si>
    <t xml:space="preserve">Se verifica el avance cualitativo de la actividad, la cual hace referencia a la publicación de la circular con los lineamientos donde se le socializó y se recibieron comentarios de la ciudadanía.  Comentarios que están en revisión y ajustes si da lugar. </t>
  </si>
  <si>
    <t>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t>
  </si>
  <si>
    <t>Se validad el cumplimiento del producto por medio del entregable, informe de Buenas Prácticas de investigación frente a compañías con presencia transfronteriza.</t>
  </si>
  <si>
    <t>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t>
  </si>
  <si>
    <t xml:space="preserve">Se valida el seguimiento realizado por el área. </t>
  </si>
  <si>
    <t xml:space="preserve">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t>
  </si>
  <si>
    <t xml:space="preserve">Se avala el % de cumplimiento de la actividad. El anexo corresponde al entregaba propuesto, informe sobre las conclusiones al rededor la discusión de las prácticas de tratamiento de datos de las empresas transfronteriza. </t>
  </si>
  <si>
    <t>Se realizó el XII Congreso Internacional de Protección de Datos Personales en la Universidad Externado de Colombia los días 12 y 13 de agosto de 2025. El evento permitió la participación presencial y virtual de más de 500 personas.</t>
  </si>
  <si>
    <t>Se adjunta el soporte de realización de uno (1) de los 2 eventos programados equivalente a un avance del 50%</t>
  </si>
  <si>
    <t xml:space="preserve">El 26 de septiembre de 2025 se solicito al Grupo de Comunicaciones de OSCAE la publicación de la fecha del evento "Modernización de la Ley 1581 de 2012" en el calendario de eventos de la entidad. </t>
  </si>
  <si>
    <t xml:space="preserve">Se evidencia el cumplimiento de la actividad al 100%, con el soporte de captura de pantalla de la publicación de segundo evento programado "Modernización de la Ley 1581 de 2012". </t>
  </si>
  <si>
    <t>Se diligenció el checklist definitivo para el evento XII Congreso Internacional de Datos Personales.</t>
  </si>
  <si>
    <t>Se verificó el porcentaje de avance de la actividad, el adjunto corresponde al entregable definido (Check List del evento)</t>
  </si>
  <si>
    <t>Se creó y envió la agenda del XII Congreso Internacional de Datos Personales.</t>
  </si>
  <si>
    <t xml:space="preserve">De verificó el avance de la actividad. El soporte corresponde al entregable correo de envió de la agenda y la agenda. </t>
  </si>
  <si>
    <t>Se publicó la agenda del XII Congreso Internacional de Datos Personales.</t>
  </si>
  <si>
    <t xml:space="preserve">Se verifico el porcentaje de avance del 50% que corresponde a la publicación de la agenda del Congreso Internacional de Protección de Datos   Personales, 1 de 2 eventos programados en la vigencia. </t>
  </si>
  <si>
    <t xml:space="preserve">Se verificó el porcentaje del avance del 50% correspondientes a la realización de 1 de 2 eventos programados. El soporte corresponde al entregable definido. </t>
  </si>
  <si>
    <t xml:space="preserve">Se ejecutó una campaña de divulgación sobre el tratamiento de datos personales biométricos en copropiedades para fortalecer el empoderamiento de las personas sobre sus datos. </t>
  </si>
  <si>
    <t xml:space="preserve">Se dio cumplimiento a la actividad propuesta antes de la fecha de culminación </t>
  </si>
  <si>
    <t xml:space="preserve">Se diligenció y envió al Grupo de Comunicaciones de OSCAE el brief de la campaña sobre datos biométricos en copropiedades. </t>
  </si>
  <si>
    <t>Se valida soporte correspondiente</t>
  </si>
  <si>
    <t>Se remitió el concepto gráfico y racional de la campaña y sus diferentes ejes temáticos a la Delegatura para la Protección de Datos Personales.</t>
  </si>
  <si>
    <t>Se valida el cumplimiento de la actividad. Se restan 5 puntos en eficiencia, ya que la evidencia no se cumplió en la fecha esperada (que era el 5 de mayo).</t>
  </si>
  <si>
    <t>Se revisó y aprobó correo electrónico por medio del cual se revisa y aprueba la propuesta recibida con el fin de seguir el proceso de realización de la campaña acordada.</t>
  </si>
  <si>
    <t>Se valida en cumplimiento de la actividad. Se castigan 5 puntos en eficiencia, teniendo en cuenta que el entregable de la actividad se reportó después de la fecha de cumplimiento.</t>
  </si>
  <si>
    <t xml:space="preserve">Se ejecutó la campaña sobre tratamiento de datos personales biométricos en copropiedades entre el 22 de mayo de 2025 y el 19 de junio de 2025. La campaña incluyo piezas y videos en distintas plataformas de redes sociales: Instagram, Facebook, TikTok, X, YouTube y LinkedIn. </t>
  </si>
  <si>
    <t>El soporte evidencia el cumplimiento de actividad. Se dio cumplimiento antes de la fecha de culminación.</t>
  </si>
  <si>
    <t>GRUPO DE TRABAJO DE REGULACIÓN</t>
  </si>
  <si>
    <t>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t>
  </si>
  <si>
    <t xml:space="preserve">Se verifica el cumplimiento de la actividad con las evidencias registradas </t>
  </si>
  <si>
    <t>A través de correo electrónico se requirió a las Delegaturas realizar el análisis a la normatividad vigente, con el fin de llevar a cabo la depuración normativa.</t>
  </si>
  <si>
    <t>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t>
  </si>
  <si>
    <t>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t>
  </si>
  <si>
    <t xml:space="preserve">Se verifico el cumplimiento de la actividad con los soportes allegados </t>
  </si>
  <si>
    <t>Se remitió a las Delegaturas los comentarios de la consulta pública realizada en el marco de la depuración normativa.</t>
  </si>
  <si>
    <t>Se preparó el proyecto de resolución, el cual constituye el resultado del proceso de consulta interna y externa llevado a cabo en desarrollo del ejercicio de depuración normativa.</t>
  </si>
  <si>
    <t>El 04 de junio de 2025 se realizó la consulta pública del proyecto de acto adminitrativo "Por la cual se modifican los Títulos II, V y VII de la Circular Única de la Superintendencia de Industria y Comercio, en el marco de la depuración normativa" contenida en la Ley 2085 de 2021” a través de la página web de la Entidad.</t>
  </si>
  <si>
    <t xml:space="preserve">Se verifica ek cumplimiento de la actividad con la evidencia registrada </t>
  </si>
  <si>
    <t>GRUPO DE TRABAJO DE ESTUDIOS ECONÓMICOS</t>
  </si>
  <si>
    <t>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t>
  </si>
  <si>
    <t xml:space="preserve">El avance porcentual registrado corresponde con las evidencias presentadas- La actividad con fecha de fin 5 de abril, fue reportada el 8 de mayo se afecta el indicador de eficiencia </t>
  </si>
  <si>
    <t>Se construyó base de datos de trabajo para el Estudio Económico de Sectorial "Falsos Descuentos", relacionado con la Delegatura para la Protección del Consumidor.
Se construyó base de datos del Estudio Económico Sectorial "Integraciones", producto relacionado con la Delegatura para la Protección de la Competencia. </t>
  </si>
  <si>
    <t>Se verifico el cumplimiento de la actividad y cuenta con sus respectivos soportes. Sin embargo, la Eficiencia será evaluada menos 5 porque el reporte de implementación de la actividad supero los 5 días habilitados posteriores a la finalización de la actividad.</t>
  </si>
  <si>
    <t>Se elaboró el marco teórico para cada EES. EES "Falsos Descuentos" y EES "Integración Movistar y TIGO UNE"</t>
  </si>
  <si>
    <t xml:space="preserve">Los documentos adjuntos evidencian el cumplimiento de la actividad correspondiente a la elaboración de los marcos teóricos de los dos estudios propuestos en el producto.  </t>
  </si>
  <si>
    <t>Se elabora el boletín de septiembre, el cual corresponde al boletín 8 de 11.</t>
  </si>
  <si>
    <t xml:space="preserve">Se validad el % de avance del 72,72%, el soporte corresponde al 8 boletín de 11 programados. </t>
  </si>
  <si>
    <t>Se divulga el BNE de septiembre que corresponde al boletín 8 de 11, para 72,72% de avance.</t>
  </si>
  <si>
    <t xml:space="preserve">La evidencia soporta el % de avance del 72,72, correspondiente a la publicación de 8 boletín de 11 programados. </t>
  </si>
  <si>
    <t>Se carga documento que contiene la ficha técnica del estudio del mercado de licores en Colombia 2025</t>
  </si>
  <si>
    <t>Se anexa la base de datos unificada con información pública departamental y los requerimientos a las empresas licoreras</t>
  </si>
  <si>
    <t>Se valida el avance del 100%, equivalente a la entrega del producto en el tiempo propuesto. El soporte corresponde a la base de datos del mercado de licores destilados en Colombia, para la elaboración del estudio proyectado.</t>
  </si>
  <si>
    <t>Se anexa el marco teórico del estudio económico académico del mercado de licores</t>
  </si>
  <si>
    <t>Se verifica el cumplimiento del 100% de la actividad programada. Los anexos soportan su cumplimiento y corresponde al entregable "Marco teórico estudio económico académico del mercado de licores en Colombia.</t>
  </si>
  <si>
    <t>Se realiza la ficha técnica del Estudio Económico 2024/2025-Licencia obligatoria.</t>
  </si>
  <si>
    <t>Se verifica el avance porcentual registrado con la evidencia, esta actividad vence hasta el mes de diciembre, si se quiere que el sistema la de como cumplida se hace necesario modificar la fecha de fin</t>
  </si>
  <si>
    <t>Se realiza el documento de marco teórico, incorporando todas las demás partes del documento realizadas hasta la fecha.</t>
  </si>
  <si>
    <t xml:space="preserve">Se verifica el cumplimiento de la actividad, los soportes corresponden al producto establecido a entregar (documento marco teórico construido). </t>
  </si>
  <si>
    <t>Se realiza el documento completo de análisis económico preliminar.</t>
  </si>
  <si>
    <t>Se avala el % de avance del 100%, correspondiente a al desarrollo del documento de análisis económico parcial de la evaluación de impacto del otorgamiento de la primera licencia obligatoria por razones de interés público en Colombia.</t>
  </si>
  <si>
    <t xml:space="preserve">El grupo de EE ha alcanzado un 34 % de avance en los estudios coyunturales, con 17 estudios completados frente a una meta total de 50. A la fecha, se han registrado y aceptado 22 estudios en total. </t>
  </si>
  <si>
    <t>Se valida el porcentaje de avance reportado del 34%, correspondiente a 17 estudios de 50 programados</t>
  </si>
  <si>
    <t>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t>
  </si>
  <si>
    <t xml:space="preserve">De acuerdo con el reporte registrado y los soportes allegados, la actividades se considera cumplída </t>
  </si>
  <si>
    <t>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t>
  </si>
  <si>
    <t xml:space="preserve">se verifica el cumplimiento con los soportes presentados </t>
  </si>
  <si>
    <t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t>
  </si>
  <si>
    <t xml:space="preserve">El porcentaje reportado corresponde con las evidencias anexa. Se afecta eficiencia por reporte fuera de tiempos </t>
  </si>
  <si>
    <t xml:space="preserve">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t>
  </si>
  <si>
    <t xml:space="preserve">Se verificó que el porcentaje de avance correspondiera al porcentaje diligenciado en el cronograma del Plan de Trabajo. Igualmente, se soportó los estudios realizados.  </t>
  </si>
  <si>
    <t>GRUPO DE TRABAJO DE ADMINISTRACIÓN DE PERSONAL</t>
  </si>
  <si>
    <t>Se reenvía nuevamente conforme a las instrucciones de la OAP, dando cumplimiento al producto y a las actividades propuestas dentro de los plazos establecidos.</t>
  </si>
  <si>
    <t xml:space="preserve">Se avala el cumplimiento de la presente producto </t>
  </si>
  <si>
    <t>Se da cumplimento al producto y a las actividades propuestas en las fechas establecidas</t>
  </si>
  <si>
    <t xml:space="preserve">Se avala el cumplimiento de la presente actividad mediante documento de plan de previsión de recursos humano </t>
  </si>
  <si>
    <t xml:space="preserve">Se avala el cumplimiento de la presente actividad mediante la publicación del plan de previsión de recursos humanos </t>
  </si>
  <si>
    <t xml:space="preserve">Se avala el cumplimiento del presente producto plan de vacantes </t>
  </si>
  <si>
    <t xml:space="preserve">Se avala el cumplimiento de la presente actividad mediante documento plan de vacantes </t>
  </si>
  <si>
    <t>Se avala el cumplimiento de la presente actividad publicación del plan de vacantes.</t>
  </si>
  <si>
    <t>se realiza el Manual de usuario y acta de entrega final elaborados</t>
  </si>
  <si>
    <t xml:space="preserve">Se avala el cumplimiento de la presente actividad mediante acta de entrega y manual del usuario </t>
  </si>
  <si>
    <t>Se realizó el video didáctico para el diligenciamiento de la Herramienta tecnológica para retención del conocimiento</t>
  </si>
  <si>
    <t>Se avala el avance dado a la presente actividad de transferencia del conocimiento de los funcionarios que se retiran por concurso de méritos.</t>
  </si>
  <si>
    <t>Se anexa informe correspondiente al trimestre comprendido por los meses de junio, julio y agosto, relacionado con el diligenciamiento de la herramienta de transferencia del conocimiento.</t>
  </si>
  <si>
    <t xml:space="preserve">Se avala el avance dado a la presente actividad mediante informe en el cual se indic la cantidad de servicoes publicos que se han retiraddo de la entidad y que han diligencia el formato de transferencia del conocimiento al igual de aquellos que no han completado el trámite y que la administración esta haciendo los esfuerzos para que se finalice el mencionado trámite. </t>
  </si>
  <si>
    <t>GRUPO DE TRABAJO DE CONTRATACIÓN</t>
  </si>
  <si>
    <t>El avance al producto corresponde el requerimiento con las necesidades en la harramienta de estudios previos para el seguimiento del ciclo de contratación</t>
  </si>
  <si>
    <t xml:space="preserve">Se informa que el área esta avanzando en la elaboración de diagnóstico de las necesidades. </t>
  </si>
  <si>
    <t>Se reporta como evidencia la solicitud a la Oficina de Tecnología e Informática, el requerimiento de las necesidades mediante radicado 25-374031</t>
  </si>
  <si>
    <t>Se avala el 100% de avance en cual se soporta con el documento con las necesidades identificadas en la herramienta tecnológica para el seguimiento del ciclo de contratación.</t>
  </si>
  <si>
    <t>DIRECCIÓN DE INVESTIGACIONES DE PROTECCIÓN DE USUARIOS DE SERVICIOS DE COMUNICACIONES</t>
  </si>
  <si>
    <t>Se han llevado han reportado 5 de las 10 actividades programadas de capacitación a tv comunitaria en lo que se lleva del año</t>
  </si>
  <si>
    <t>Se da cumplimiento a la reunión de definición de plan de trabajo
Se anexa Acta de reunión</t>
  </si>
  <si>
    <t>Se verifica el cumplimiento de la actividad, de acuerdo con lo estipulado en el plan de acción.</t>
  </si>
  <si>
    <t>Se reportan las evidencias de capacitaciones externas de acompañamiento a los operadores comunitarios respecto del Régimen diferencial de protección de usuarios, realizadas (Soportes de desarrollo de capacitaciones (Presentación y/o listas asistencia y/o fotos). Las cuales fueron realizadas en las siguientes fechas
29 de mayo Manta, 30 de mayo Gacheta, 27 de agosto Charalá, 28 de agosto Villanueva y 4 de septiembre Viterbo.</t>
  </si>
  <si>
    <t>Se realiza el listado inventario inicial de recursos de reposición</t>
  </si>
  <si>
    <t xml:space="preserve">Se observa el inventario de los recursos que se encuentran pendientes dentro del rango de fecha indicado para esta actividad, el cual es soportado por el correo de entrega del inventario, </t>
  </si>
  <si>
    <t>Se adjunta el listado actualizado incorporando los recursos de reposición ingresados hasta el 30 de junio de 2025.</t>
  </si>
  <si>
    <t xml:space="preserve">El avance porcentual registrado corresponde con el cálculo de la fórmula matemática definida y las evidencias reportadas
Esta actividad tiene fecha de vencimiento en el mes de julio, para que sea evidenciada como cumplida se requiere un nuevo reporte cuando si estado sea vencida </t>
  </si>
  <si>
    <t>SE REALIZA EL REPORTE CON FECHA 30 DE SEPTIEMBRE CORRESPONDIENTES A LOS RECURSOS RESUELTOS EN LA DIRECCION. DE LOS 92 RECURSOS RECIBIDOS (INVENTARIO) SE ESTABLECE QUE LA META SEA UN 80% ( EQUIVALENTE A 74 RECURSOS), QUE DEBEN SER RESUELTOS EN 180 DÍAS O MENOS. PARA EL CORTE SE HAN RESUELTO EN DICHOS TIEMPOS 38 RECURSOS.
ASI LAS COSAS: 
RECURSOS RESUELTOS DENTRO DE 180 DIAS O MENOS : 38 / RECURSOS A RESOLVER INVENTARIO: 92 = RESULTADO 41 %</t>
  </si>
  <si>
    <t>Se valida la información presentada por el área</t>
  </si>
  <si>
    <t>DIRECCIÓN DE NUEVAS CREACIONES</t>
  </si>
  <si>
    <t>Se han realizado 1729 estudios por artículo 45 de solicitudes de patente de invención y modelos de utilidad de solicitudes con fecha de presentación entre los años 2022 y anteriores, para un avance del 64% de enero a septiembre. Durante el periodo de septiembre de 2025 se realizaron 264 estudios por artículo 45.</t>
  </si>
  <si>
    <t>Al 30 de septiembre se han gestionado 1729 exámenes de fondo de 2701, para un avance del  64%</t>
  </si>
  <si>
    <t>al 30 de septiembre se han realizado 1729 exámenes de fondo de 2701 para un avance del 64%</t>
  </si>
  <si>
    <t>Se establece que durante el periodo de enero a septiembre de 2025, se han proyectado y enviado para suscripción de la superintendente de industria y comercio 1411 solicitudes de patente de invención y modelos de utilidad de solicitudes con fecha de presentación entre los años 2022 y anteriores, para un avance del 89,2%. Para el periodo de septiembre se proyectaron y enviaron para suscripción de la superintendente de industria y comercio 208 solicitudes.</t>
  </si>
  <si>
    <t>Al 30 de septiembre de han suscrito 1411 solicitudes de patente/modelo de 1582,  para un avance del 89%</t>
  </si>
  <si>
    <t>Tras la revisión de los formatos, se determinó que todos requieren actualización. En consecuencia, se continuó dicho proceso, y durante el mes de septiembre de 2025 se han actualizado 20 formatos, correspondientes a los siguientes: NC518, NC515, NC513, NC101, NC514, NC516, NC501, NC102, NC504, NC240, NC521, NC522, NC523, NC524, NC525, NC526, NC503, NC136, NC1, NC2.
En total entre agosto y septiembre se han actualizado 24 formatos.</t>
  </si>
  <si>
    <t>Durante el periodo de enero a septiembre de 2025 se revisaron 48 de 48 formatos predeterminados empleados en la etapa de mínimos, de forma y de fondo de las patentes de invención y de modelo de utilidad, por lo cual se tiene un avance del 100%. Durante el mes de septiembre se realizó el documento final que contenga las conclusiones de la revisión.</t>
  </si>
  <si>
    <t>Se avala cumplimiento de la actividad, pues el plan definió revisar y actualizar formatos de actos administrativos y entregar versiones en Word al Grupo de Operaciones (2020.2.2).  Dando cuenta el informe que entre enero y agosto de 2025 se revisaron 48 plantillas (patentes y modelos de utilidad).  Además, la revisión concluyó que todas requerían ajustes, por lo que la actividad 2020.2.1 se considera cumplida al 100%.</t>
  </si>
  <si>
    <t>GRUPO DE TRABAJO DE DESARROLLO DE TALENTO HUMANO</t>
  </si>
  <si>
    <t>Teniendo en cuenta que está previsto suplir un total de 414 empleos mediante concurso abierto, y que con corte al 30 de septiembre se han posesionado 3565personas, el porcentaje de avance reportado corresponde al cumplimiento efectivo frente a la meta establecida. Este porcentaje se obtiene de dividir el número de personas posesionadas (355) entre el total de empleos proyectados (414), y el resultado se multiplica por cien para expresarlo en porcentaje. Al realizar este cálculo, se obtiene un porcentaje de avance del 85,74%, que refleja de manera precisa el cumplimiento alcanzado con corte a la fecha mencionada.</t>
  </si>
  <si>
    <t xml:space="preserve">Se avala el avance cualitativo y cuantitativo dado a la presente actividad se evidencia en el documento adjunto los funcionarios que ingresaron en el mes de septiembre, asi como el link de video virtual entre otros. </t>
  </si>
  <si>
    <t xml:space="preserve">Se realizó el taller de adaptación al cambio dirigido a los líderes del área </t>
  </si>
  <si>
    <t>Se avala el cumplimiento de la presente actividad se allega lista de asistencia donde se evidencia taller de liderazgo para el cambio.</t>
  </si>
  <si>
    <t>Realizar encuesta sociodemográfica con el fin de caracterizar a los servidores e identificar acciones de mejora en pro de la felicidad de los servidores.</t>
  </si>
  <si>
    <t xml:space="preserve">Se avala el cumplimiento de la presente actividad. en donde se evidencia mediante un informe el análisis dado a la encuesta sociodemográfica realizada a los servidores públicos de la SIC </t>
  </si>
  <si>
    <t>Durante el mes de septiembre se realizó la cuarta campaña "escuchando tus emociones</t>
  </si>
  <si>
    <t xml:space="preserve">Se avala el avance cualitativo u cuantitativo dado a la presente actividad se evidencia cuarta campaña escuchando emociones. </t>
  </si>
  <si>
    <t>Se elaboró el Plan Estratégico de Talento Humano y se realizó la publicación en página web de la SIC e Intrasic.</t>
  </si>
  <si>
    <t xml:space="preserve">Se avala el cumplimiento del presente producto mediante los entregables establecidos en el mismo </t>
  </si>
  <si>
    <t>Se elaboró el documento del Plan Estratégico de Talento Humano para la vigencia 2025.</t>
  </si>
  <si>
    <t xml:space="preserve">Se avala el cumplimiento de la presente actividad mediante el documento denominado Plan estratégico de talento humano </t>
  </si>
  <si>
    <t>Se realizó la publicación del Plan Estratégico de Talento Humano tanto en la página web de la entidad como en la Intrasic.</t>
  </si>
  <si>
    <t xml:space="preserve">Se avala el cumplimiento de la presente actividad mediante la publicación del plan estratégico de talento humano </t>
  </si>
  <si>
    <t>Se estableció el plan de trabajo con acciones, fechas y responsables, para el cumplimiento de los objetivos de mejora efr.</t>
  </si>
  <si>
    <t xml:space="preserve">Se avala el cumplimiento de la presente actividad mediante el plan de trabajo EFR </t>
  </si>
  <si>
    <t xml:space="preserve">Durante el mes de septiembre se realizó la siguiente actividad: el tercer Informe trimestral efr </t>
  </si>
  <si>
    <t xml:space="preserve">Se avala el avance cualitativo y cuantitativo dado en la presente actividad de acuerdo con el paln de trabajo en el mes de septiembre se evidencia el tercer informe de medidas EFR </t>
  </si>
  <si>
    <t>Se elaboró el primer informe semestral de Plan de Bienestar Social y Estímulos, se ajusta porcentaje de acuerdo a las indicaciones de la OAP</t>
  </si>
  <si>
    <t>Se avala el avance dado al presente producto, el plan de trabajo se viene ejecutando de acuerdo a la programación las evidencias de la ejecución del plan se encuentra cargadas en el actividad 117.4.2. Se recomienda para los próximos seguimientos adjuntar el plan de trabajo y los soportes en esta sección.</t>
  </si>
  <si>
    <t>Se elaboró el plan de bienestar social y estímulos y fue aprobado  por el Comité Institucional de Gestión y Desempeño en reunión celebrada el 29 de enero de 2025.</t>
  </si>
  <si>
    <t xml:space="preserve">Se avala el cumplimiento de la presente actividad.  </t>
  </si>
  <si>
    <t>Mediante Resolución 2240 de 2025 se adoptó el Plan de Bienestar Social y Estímulos y se publicó el la resolución en la página web e intrasic.</t>
  </si>
  <si>
    <t>Se avala el cumplimiento de la presente actividad mediante la resolución del plan de bienestar</t>
  </si>
  <si>
    <t>Durante los meses de septiembre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 del teletrabajador, bienvenida bebe, Ejercicio es salud y deporte, Gimnasia cerebral, Reconocimiento pensionados, Encuentro de parejas, Caminatas ecológicas, Sic con sentido TIC, Fondo Nacional del Ahorro, Reconocimiento a la Antigüedad Laboral, Reconocimiento a los servidores públicos según su profesión, programa servimos.</t>
  </si>
  <si>
    <t>Se avala el avance dado a la presente actividad d acuerdo con el plan de trabajo en el cual se allegan evidencias de cumplimiento de actividades tales como : rutas, parqueaderos, teletrabajo, jornada especial de mujeres,horario flexible, valera emocional asesorias compensar del del teleteabajo entre otras.</t>
  </si>
  <si>
    <t>Se elaboró el informe semestral de Plan de Institucional de Capacitación y se ajusta el avance de porcentaje.</t>
  </si>
  <si>
    <t>Se avala el avance dado al presente producto, el plan de trabajo se viene ejecutando de acuerdo a la programación las evidencias de la ejecución del plan se encuentra cargadas en el actividad 117.5.2. Se recomienda para los próximos seguimientos adjuntar el plan de trabajo y los soportes en esta sección.</t>
  </si>
  <si>
    <t>Se elaboró el Plan Institucional de Capacitación 2025 y fue aprobado  por el Comité Institucional de Gestión y Desempeño en reunión celebrada el 29 de enero de 2025.</t>
  </si>
  <si>
    <t>Se aprueba cumplimiento de la presente actividad</t>
  </si>
  <si>
    <t>Mediante Resolución 2241 de 2025 se adoptó el plan de capacitación y se publicó en la página web e intrasic.</t>
  </si>
  <si>
    <t>Se avala el cumplimiento de la presente actividad mediante la resolución de capacitaciones para la vigencia 2025.</t>
  </si>
  <si>
    <t>Durante el mes de septiembre se realizaron las siguientes actividades: Inducción, Evaluación del desempeño, Servicio al ciudadano, Ingles, Direccionamiento estratégico, supervisión contractual, gestión derechos de petición, redacción y argumentación, presupuesto público, analítica de datos, procedimiento administrativo y sancionatorio, scrum, ITIL v4 Foundation, Java, Gerencia de Proyectos, Conflictos de Interés,  Accesibilidad y marco normativo, contratación pública.</t>
  </si>
  <si>
    <t xml:space="preserve">Se avala el avance cualitativo y cuantitativo dado a la presente actividad del plan de capacitación el cual se viene ejjecutando de acuerdo con el plan de trabajo. </t>
  </si>
  <si>
    <t>Se elaboró el informe semestral de las actividades realizadas en el programa de SST. y se ajusta el porcentaje del producto</t>
  </si>
  <si>
    <t>Se avala el avance dado al presente producto, el plan de trabajo se viene ejecutando de acuerdo a la programación,  las evidencias de la ejecución del plan se encuentra cargadas en el actividad 117.6.2. Se recomienda para los próximos seguimientos adjuntar el plan de trabajo y los soportes en esta sección.</t>
  </si>
  <si>
    <t>Mediante Resolución 2242 de 2025 se adoptó el Plan Anual de trabajo para el Sistema de Gestión de Seguridad y Salud en el Trabajo de la Superintendencia de Industria y Comercio para la vigencia 2025.
Se ajusta a las observaciones realizada por la OAP</t>
  </si>
  <si>
    <t>Se avala el cumplimiento de la presente actividad</t>
  </si>
  <si>
    <t>Durante el mes de  septiembre se realizaron las siguientes actividades de SST: Actas mensuales reunión copasst, Informe trimestral Comité de Convivencia, Consolidado de investigación de ATEL, Registro y análisis del indicador (En la hoja de Excel se encuentran los 6), Inspecciones SST</t>
  </si>
  <si>
    <t xml:space="preserve">Se avala el avance cualitativo y cuantitativo dado a la presente actividad se presentan soportes relacionados con SST, actas mensuales reunión copasst, comite de convivencia, registro de análisis del indicador. </t>
  </si>
  <si>
    <t>DIRECCIÓN FINANCIERA</t>
  </si>
  <si>
    <t>Se generó tablero de control de ingresos con corte a los meses de julio y agosto de 2025 y se efectuó el correspondiente envío de la información a las Delegaturas y a la Secretaría General, Por tanto se reporta un avance del 33,3% correspondiente a dos (2) monitoreos efectuado de los seis (6) programados correspondientes a los meses en mención, teniendo un avance acumulado del 83,3% total correspondiente a cinco (5) reportes de seis (6) programados</t>
  </si>
  <si>
    <t xml:space="preserve">Se avala informe teniendo en cuenta evidencias presentadas.  </t>
  </si>
  <si>
    <t>Reuniones con Dirección Financiera (03/6), Delegatura para la Protección de la Competencia (03/6, y Delegatura para la Protección de Datos junto a la Secretaría General (16/6). Hemos recibido información de insumos de la Dirección Financiera, para avanzar con análisis desagregado por Delegatura. La OAJ y el GEE nos hemos reunimos con OSCAE (16/6), la Delegatura para la Protección de Datos Personales (17/7), y con Cobro Coactivo (18/7).
De la misma manera, finalizamos un estudio preliminar del efecto disuasorio de las sanciones impuestas por la Delegatura para la Protección de Datos Personales; no obstante, estamos a la espera de recibir bases de datos con mayor información (16/7)</t>
  </si>
  <si>
    <t xml:space="preserve">Se registra un avance cualitativo de las acciones realizadas para la consecución de la actividad propuesta. </t>
  </si>
  <si>
    <t>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t>
  </si>
  <si>
    <t xml:space="preserve">Se avala el avance cualitativo dado a la presente actividad </t>
  </si>
  <si>
    <t>Se efectuaron mesas de trabajo conjuntas con el Grupo de Trabajo de Cobro Coactivo y la Dirección Financiera para establecer la metodología de análisis a implementar, porteriormente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t>
  </si>
  <si>
    <t xml:space="preserve">Se avala el cumplimiento de la presente actividad mediante documento que da cuenta del análisis de la cartea con los procesos de cobro coactivo de la SIC </t>
  </si>
  <si>
    <t>DIRECCION DE HABEAS DATA</t>
  </si>
  <si>
    <t>Se elaboró requerimiento para el plan piloto de una herramienta con componente de IA</t>
  </si>
  <si>
    <t>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t>
  </si>
  <si>
    <t xml:space="preserve">El soporte corresponde al entregables de la actividad propuesta en el plan de acción. El documento soporte corresponde al anteproyecto de diseño de la solución basada en la inteligencia artificial (IA), la cual busca automatizar el proceso de clasificación de quejas. </t>
  </si>
  <si>
    <t>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t>
  </si>
  <si>
    <t xml:space="preserve">Se dio cumplimiento al 100% de la actividad propuesta, la cual hace referencia a la planeación de la gestión de la solución (Herramienta AI) para la clasificación de quejas. Se reporto en dio cumplimiento en el tiempo programado. El entregable soporte la actividad. </t>
  </si>
  <si>
    <t>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t>
  </si>
  <si>
    <t xml:space="preserve">Se verifica el 50% de avance del producto, se presenta como soportes 1 informe de monitoreo de verificación y cumplimiento respecto a las decisiones impartidas por la Dirección de Habeas Data. </t>
  </si>
  <si>
    <t>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t>
  </si>
  <si>
    <t xml:space="preserve">Se evidencia cumplimiento de la actividad </t>
  </si>
  <si>
    <t>El soporte da cumplimiento a la actividad propuesta.</t>
  </si>
  <si>
    <t>DIRECCIÓN DE INVESTIGACIONES DE PROTECCIÓN DE DATOS PERSONALES</t>
  </si>
  <si>
    <t>Se han realizado cinco (5) capacitaciones de seis (6) programadas, de acuerdo con el cronograma enviado.</t>
  </si>
  <si>
    <t xml:space="preserve">Se verifico el % de avance de la actividad del 83,33 correspondiente a la realización de 5 capacitaciones a los sujetos obligados para la adecuada inscripción de sus bases de datos, las 6 programadas. El soporte evidencia la ejecución de la actividad </t>
  </si>
  <si>
    <t>Se elaboró y envío el cronograma de las 6 capacitaciones sobre la adecuada inscripción en el Registro Nacional de Bases de Datos -RNBD al grupo de comunicaciones</t>
  </si>
  <si>
    <t>Se evidencia soporte.</t>
  </si>
  <si>
    <t>Realización de la 5a capacitación en temas relacionados con datos personales. (Registro fotográfico o captura de pantalla)</t>
  </si>
  <si>
    <t xml:space="preserve">Se avala el % de avance del 83,33%, correspondiente a la realización de 5 capacitaciones de 6 programadas. </t>
  </si>
  <si>
    <t>Informes 5a capacitación "Actualización RNBD" agosto 14 de 2025</t>
  </si>
  <si>
    <t>Se valida el % de avance del 83,33%, correspondiente a la realización del informe sobre la 5 capacitación relacionados con la protección de datos personales.</t>
  </si>
  <si>
    <t>Se ejecutaron todas las etapas del producto dentro de los términos de acuerdo con las evidencias registradas en la plataforma. Se culmina con el informe final que se adjunta.</t>
  </si>
  <si>
    <t>Se verifica el cumplimiento del producto con el informe del paso a producción de la versión del sistema RNBD que incluye la integración con el Detector de Políticas</t>
  </si>
  <si>
    <t>Se elaboró y envío el documento técnico con los diagramas de componentes y definiciones requeridas para la integración del detector de políticas con el Registro Nacional de Bases de Datos</t>
  </si>
  <si>
    <t>Se avala el cumplimiento de la actividad.</t>
  </si>
  <si>
    <t>Se entrega informe que detalla los resultados obtenidos de las pruebas de carga ejecutadas al servicio del detector de políticas implementado dentro del aplicativo SISI</t>
  </si>
  <si>
    <t xml:space="preserve">Se soporta el cumplimiento del 100% de la actividad con el informe de las pruebas de carga ejecutadas </t>
  </si>
  <si>
    <t xml:space="preserve">Se realizó la capacitación a los usuarios funcionales para socializar el manejo del servicio del detector de Políticas como parte del Sistema RNBD  </t>
  </si>
  <si>
    <t>Se valida el % de cumplimiento de la actividad. Se adjunta acta de realización de la capacitación a los usuarios funcionales del servicio de Política de la RNBD</t>
  </si>
  <si>
    <t>El día 25 de septiembre se realiza paso a producción de la versión del RNBD que integra el Detector de Pruebas, segun informe adjunto.</t>
  </si>
  <si>
    <t xml:space="preserve">Se valido el % de avance del 100% de la actividad, el cual se soporta con el informe que evidencia el paso a producción. </t>
  </si>
  <si>
    <t>Registro 01-01-2025 a 17-10-2025</t>
  </si>
  <si>
    <t>Reponderación</t>
  </si>
  <si>
    <t>Descripción de lo anvanzado</t>
  </si>
  <si>
    <t>SUPERINTENDENCIA DE INDUSTRIA Y COMERCIO
 INDICADORES DE SEGUIMIENTO AL PLAN DE ACCIÃ“N VIGENCIA 2025</t>
  </si>
  <si>
    <t>Resultado entre 0.0% y 79.99%</t>
  </si>
  <si>
    <t>Resultado entre 80.0% y 89.99%</t>
  </si>
  <si>
    <t>Resultado entre 90.0% y 100.0%</t>
  </si>
  <si>
    <t>COMPORTAMIENTO SEGUIMIENTO PA A NIVEL AREAS/DEPENDENCIAS</t>
  </si>
  <si>
    <t>FICHAS / AREAS</t>
  </si>
  <si>
    <t>PERIODO EVALUADO del 01-01-2025 al 17-10-2025</t>
  </si>
  <si>
    <t>TOTAL PLAN 2025</t>
  </si>
  <si>
    <t>ACTIVIDADES PROPIAS (1)</t>
  </si>
  <si>
    <t>ACTIVIDADES REPORTADAS EN OTRAS FICHAS (2)</t>
  </si>
  <si>
    <t xml:space="preserve">EFICACIA  DE PRODUCTO </t>
  </si>
  <si>
    <t>PARA FICHA PROPIA</t>
  </si>
  <si>
    <t xml:space="preserve">EFICACIA DE LA GESTIÓN </t>
  </si>
  <si>
    <t xml:space="preserve">EFICIENCIA </t>
  </si>
  <si>
    <t>NP</t>
  </si>
  <si>
    <t>GRUPO DE TRABAJO DE COBRO COACTIVO</t>
  </si>
  <si>
    <t>GRUPO DE TRABAJO DE NOTIFICACIONES Y CERTIFICACIONES</t>
  </si>
  <si>
    <t>GRUPO DE TRABAJO DE ASUNTOS INTERNACIONALES</t>
  </si>
  <si>
    <t>OFICINA DE SERVICIOS AL CONSUMIDOR Y DE APOYO EMPRESARIAL</t>
  </si>
  <si>
    <t>OFICINA  ASESORA JURÍDICA</t>
  </si>
  <si>
    <t>PAI</t>
  </si>
  <si>
    <t>(4) Frente al 100% que pesan las actividades propias</t>
  </si>
  <si>
    <t>(1_2_3) Frente a la meta programada para el periodo evaluado</t>
  </si>
  <si>
    <t xml:space="preserve">(1,2,3) NP No tiene productos y/o Actividades Compartidas para el peridodo evaluado </t>
  </si>
  <si>
    <t xml:space="preserve">(4) Frente al 100% programado para el año 2025 </t>
  </si>
  <si>
    <t xml:space="preserve">COMPORTAMIENTO SEGUIMIENTO PA A NIVEL DIMENSIONES </t>
  </si>
  <si>
    <t xml:space="preserve"> DIMENSIONES</t>
  </si>
  <si>
    <t>Actividad propia *</t>
  </si>
  <si>
    <t>Producto *</t>
  </si>
  <si>
    <t xml:space="preserve">* Frente al 100% de peso porcentual que tiene la dimensión </t>
  </si>
  <si>
    <t>COMPORTAMIENTO SEGUIMIENTO PA A NIVEL DIMENSIONES Y AREAS QUE LAS CONFORMAN _ PRODUCTOS</t>
  </si>
  <si>
    <t>Actividad propia*</t>
  </si>
  <si>
    <t>DIMENSIÓN 7 CONTROL INTERNO</t>
  </si>
  <si>
    <t xml:space="preserve">*Frente al 100% de peso porcentual que tienen los productos y actividades al interior de cada dimensión </t>
  </si>
  <si>
    <t>DIMENSIÓN 3 - GESTIÓN CON VALOR PARA RESULTADOS</t>
  </si>
  <si>
    <t>DIMENSIÓN 2 -  DIRECCIONAMIENTO ESTRATÉGICO Y PLANEACIÓN</t>
  </si>
  <si>
    <t>DIMENSIÓN 7 - CONTROL INTERNO</t>
  </si>
  <si>
    <t>Seguimiento a Septiembre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</si>
</sst>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_-;\-* #,##0_-;_-* &quot;-&quot;??_-;_-@_-"/>
    <numFmt numFmtId="166" formatCode="dd/mm/yyyy"/>
    <numFmt numFmtId="167" formatCode="\ * #,##0\ ;\-* #,##0\ ;\ * &quot;- &quot;;\ @\ "/>
  </numFmts>
  <fonts count="60"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b/>
      <sz val="16"/>
      <color indexed="48"/>
      <name val="Calibri"/>
      <family val="2"/>
    </font>
    <font>
      <sz val="11"/>
      <color theme="1"/>
      <name val="Calibri"/>
      <family val="2"/>
      <scheme val="minor"/>
    </font>
    <font>
      <b/>
      <sz val="14"/>
      <color theme="1"/>
      <name val="Calibri"/>
      <family val="2"/>
      <scheme val="minor"/>
    </font>
    <font>
      <sz val="10"/>
      <name val="Arial"/>
      <family val="2"/>
      <charset val="1"/>
    </font>
    <font>
      <b/>
      <sz val="12"/>
      <name val="Calibri"/>
      <family val="2"/>
    </font>
    <font>
      <b/>
      <sz val="12"/>
      <name val="Calibri"/>
      <family val="2"/>
      <charset val="1"/>
    </font>
    <font>
      <b/>
      <sz val="14"/>
      <name val="Calibri"/>
      <family val="2"/>
      <charset val="1"/>
    </font>
    <font>
      <b/>
      <sz val="12"/>
      <color rgb="FFFF0808"/>
      <name val="Calibri"/>
      <family val="2"/>
    </font>
    <font>
      <sz val="11"/>
      <color rgb="FF1F4E79"/>
      <name val="Calibri"/>
      <family val="2"/>
      <charset val="1"/>
    </font>
    <font>
      <sz val="16"/>
      <color rgb="FFFF0000"/>
      <name val="Calibri"/>
      <family val="2"/>
      <charset val="1"/>
    </font>
    <font>
      <b/>
      <sz val="16"/>
      <color rgb="FFFF0000"/>
      <name val="Calibri"/>
      <family val="2"/>
      <charset val="1"/>
    </font>
    <font>
      <b/>
      <sz val="12"/>
      <color rgb="FFEBF700"/>
      <name val="Calibri"/>
      <family val="2"/>
    </font>
    <font>
      <sz val="11"/>
      <color rgb="FFFFFF00"/>
      <name val="Calibri"/>
      <family val="2"/>
      <charset val="1"/>
    </font>
    <font>
      <b/>
      <sz val="12"/>
      <color rgb="FFFFFF00"/>
      <name val="Calibri"/>
      <family val="2"/>
      <charset val="1"/>
    </font>
    <font>
      <b/>
      <sz val="12"/>
      <color rgb="FF18E609"/>
      <name val="Calibri"/>
      <family val="2"/>
    </font>
    <font>
      <b/>
      <sz val="12"/>
      <color rgb="FF002060"/>
      <name val="Calibri"/>
      <family val="2"/>
      <charset val="1"/>
    </font>
    <font>
      <b/>
      <sz val="12"/>
      <color rgb="FF000000"/>
      <name val="Calibri"/>
      <family val="2"/>
      <charset val="1"/>
    </font>
    <font>
      <b/>
      <sz val="20"/>
      <color rgb="FF000000"/>
      <name val="Calibri"/>
      <family val="2"/>
      <charset val="1"/>
    </font>
    <font>
      <b/>
      <sz val="11"/>
      <color rgb="FF000000"/>
      <name val="Calibri"/>
      <family val="2"/>
      <charset val="1"/>
    </font>
    <font>
      <sz val="12"/>
      <color rgb="FF000000"/>
      <name val="Calibri"/>
      <family val="2"/>
      <charset val="1"/>
    </font>
    <font>
      <b/>
      <sz val="9"/>
      <color rgb="FF000000"/>
      <name val="Calibri"/>
      <family val="2"/>
      <charset val="1"/>
    </font>
  </fonts>
  <fills count="49">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3" tint="0.79998168889431442"/>
        <bgColor indexed="64"/>
      </patternFill>
    </fill>
    <fill>
      <patternFill patternType="solid">
        <fgColor indexed="23"/>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indexed="57"/>
      </patternFill>
    </fill>
    <fill>
      <patternFill patternType="solid">
        <fgColor rgb="FFFFD966"/>
      </patternFill>
    </fill>
    <fill>
      <patternFill patternType="solid">
        <fgColor rgb="FFFFD966"/>
        <bgColor rgb="FFFFE699"/>
      </patternFill>
    </fill>
    <fill>
      <patternFill patternType="solid">
        <fgColor rgb="FFFFE699"/>
        <bgColor rgb="FFFFFF99"/>
      </patternFill>
    </fill>
    <fill>
      <patternFill patternType="solid">
        <fgColor rgb="FFBFBFBF"/>
      </patternFill>
    </fill>
    <fill>
      <patternFill patternType="solid">
        <fgColor rgb="FFA6A6A6"/>
        <bgColor rgb="FF8FAADC"/>
      </patternFill>
    </fill>
    <fill>
      <patternFill patternType="solid">
        <fgColor rgb="FFA9D18E"/>
        <bgColor rgb="FFC5E0B4"/>
      </patternFill>
    </fill>
    <fill>
      <patternFill patternType="solid">
        <fgColor rgb="FF8FAADC"/>
        <bgColor rgb="FFA6A6A6"/>
      </patternFill>
    </fill>
    <fill>
      <patternFill patternType="solid">
        <fgColor rgb="FFE1F59F"/>
        <bgColor rgb="FFFFFF99"/>
      </patternFill>
    </fill>
    <fill>
      <patternFill patternType="solid">
        <fgColor rgb="FFBFBFBF"/>
        <bgColor rgb="FFA9D18E"/>
      </patternFill>
    </fill>
    <fill>
      <patternFill patternType="solid">
        <fgColor rgb="FFC5E0B4"/>
        <bgColor rgb="FFD9D9D9"/>
      </patternFill>
    </fill>
    <fill>
      <patternFill patternType="solid">
        <fgColor rgb="FFDAE3F3"/>
        <bgColor rgb="FFD9D9D9"/>
      </patternFill>
    </fill>
    <fill>
      <patternFill patternType="solid">
        <fgColor rgb="FFD9D9D9"/>
        <bgColor rgb="FFDAE3F3"/>
      </patternFill>
    </fill>
    <fill>
      <patternFill patternType="solid">
        <fgColor rgb="FF18E609"/>
      </patternFill>
    </fill>
    <fill>
      <patternFill patternType="solid">
        <fgColor rgb="FFFF0808"/>
      </patternFill>
    </fill>
    <fill>
      <patternFill patternType="solid">
        <fgColor rgb="FFEBF700"/>
      </patternFill>
    </fill>
    <fill>
      <patternFill patternType="solid">
        <fgColor theme="5" tint="0.59999389629810485"/>
        <bgColor indexed="64"/>
      </patternFill>
    </fill>
    <fill>
      <patternFill patternType="solid">
        <fgColor theme="7" tint="0.59999389629810485"/>
        <bgColor rgb="FFFFFF99"/>
      </patternFill>
    </fill>
    <fill>
      <patternFill patternType="solid">
        <fgColor theme="7" tint="0.59999389629810485"/>
        <bgColor indexed="64"/>
      </patternFill>
    </fill>
  </fills>
  <borders count="153">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
      <left style="hair">
        <color auto="1"/>
      </left>
      <right/>
      <top/>
      <bottom style="hair">
        <color auto="1"/>
      </bottom>
      <diagonal/>
    </border>
    <border>
      <left/>
      <right style="hair">
        <color indexed="64"/>
      </right>
      <top/>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hair">
        <color indexed="64"/>
      </left>
      <right/>
      <top/>
      <bottom/>
      <diagonal/>
    </border>
    <border>
      <left/>
      <right style="hair">
        <color auto="1"/>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right/>
      <top style="medium">
        <color rgb="FF336600"/>
      </top>
      <bottom style="medium">
        <color theme="9" tint="-0.499984740745262"/>
      </bottom>
      <diagonal/>
    </border>
    <border>
      <left style="thin">
        <color indexed="64"/>
      </left>
      <right/>
      <top style="hair">
        <color indexed="64"/>
      </top>
      <bottom/>
      <diagonal/>
    </border>
    <border>
      <left/>
      <right/>
      <top style="hair">
        <color indexed="64"/>
      </top>
      <bottom/>
      <diagonal/>
    </border>
    <border>
      <left style="thin">
        <color indexed="64"/>
      </left>
      <right/>
      <top/>
      <bottom style="medium">
        <color rgb="FF336600"/>
      </bottom>
      <diagonal/>
    </border>
    <border>
      <left/>
      <right/>
      <top/>
      <bottom style="medium">
        <color rgb="FF336600"/>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indexed="64"/>
      </bottom>
      <diagonal/>
    </border>
    <border>
      <left style="medium">
        <color indexed="64"/>
      </left>
      <right style="medium">
        <color rgb="FF336600"/>
      </right>
      <top style="medium">
        <color indexed="64"/>
      </top>
      <bottom style="medium">
        <color indexed="64"/>
      </bottom>
      <diagonal/>
    </border>
    <border>
      <left style="hair">
        <color indexed="64"/>
      </left>
      <right style="medium">
        <color rgb="FF336600"/>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ck">
        <color auto="1"/>
      </left>
      <right/>
      <top/>
      <bottom/>
      <diagonal/>
    </border>
    <border>
      <left/>
      <right style="thick">
        <color auto="1"/>
      </right>
      <top/>
      <bottom/>
      <diagonal/>
    </border>
    <border>
      <left style="thick">
        <color auto="1"/>
      </left>
      <right style="thick">
        <color auto="1"/>
      </right>
      <top style="thick">
        <color auto="1"/>
      </top>
      <bottom style="thick">
        <color auto="1"/>
      </bottom>
      <diagonal/>
    </border>
    <border>
      <left style="medium">
        <color auto="1"/>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style="thick">
        <color auto="1"/>
      </top>
      <bottom/>
      <diagonal/>
    </border>
    <border>
      <left style="thick">
        <color auto="1"/>
      </left>
      <right/>
      <top style="thick">
        <color auto="1"/>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thin">
        <color auto="1"/>
      </top>
      <bottom style="thin">
        <color auto="1"/>
      </bottom>
      <diagonal/>
    </border>
    <border>
      <left style="medium">
        <color auto="1"/>
      </left>
      <right style="thin">
        <color indexed="64"/>
      </right>
      <top style="medium">
        <color auto="1"/>
      </top>
      <bottom/>
      <diagonal/>
    </border>
    <border>
      <left style="medium">
        <color indexed="64"/>
      </left>
      <right style="thick">
        <color auto="1"/>
      </right>
      <top style="medium">
        <color indexed="64"/>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s>
  <cellStyleXfs count="10">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xf numFmtId="43" fontId="40" fillId="0" borderId="0" applyFont="0" applyFill="0" applyBorder="0" applyAlignment="0" applyProtection="0"/>
    <xf numFmtId="9" fontId="40" fillId="0" borderId="0" applyFont="0" applyFill="0" applyBorder="0" applyAlignment="0" applyProtection="0"/>
    <xf numFmtId="0" fontId="42" fillId="0" borderId="0"/>
    <xf numFmtId="167" fontId="42" fillId="0" borderId="0" applyBorder="0" applyProtection="0"/>
  </cellStyleXfs>
  <cellXfs count="511">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6" xfId="1" applyNumberFormat="1" applyFont="1" applyFill="1" applyBorder="1" applyAlignment="1" applyProtection="1">
      <alignment horizontal="center" vertical="center" wrapText="1"/>
      <protection locked="0"/>
    </xf>
    <xf numFmtId="49" fontId="8" fillId="3" borderId="47" xfId="1" applyNumberFormat="1" applyFont="1" applyFill="1" applyBorder="1" applyAlignment="1" applyProtection="1">
      <alignment horizontal="center" vertical="center" wrapText="1"/>
      <protection locked="0"/>
    </xf>
    <xf numFmtId="14"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0" fontId="5" fillId="3" borderId="53" xfId="0" applyFont="1" applyFill="1" applyBorder="1" applyAlignment="1">
      <alignment horizontal="center" vertical="center" wrapText="1"/>
    </xf>
    <xf numFmtId="0" fontId="21" fillId="0" borderId="0" xfId="2"/>
    <xf numFmtId="0" fontId="23" fillId="15" borderId="57" xfId="0" applyFont="1" applyFill="1" applyBorder="1" applyAlignment="1">
      <alignment horizontal="center" vertical="center" wrapText="1"/>
    </xf>
    <xf numFmtId="0" fontId="24" fillId="0" borderId="0" xfId="0" applyFont="1" applyAlignment="1">
      <alignment wrapText="1"/>
    </xf>
    <xf numFmtId="0" fontId="24" fillId="0" borderId="0" xfId="0" applyFont="1"/>
    <xf numFmtId="0" fontId="24" fillId="14" borderId="0" xfId="0" applyFont="1" applyFill="1"/>
    <xf numFmtId="0" fontId="21" fillId="0" borderId="0" xfId="2" applyAlignment="1">
      <alignment vertical="top" wrapText="1"/>
    </xf>
    <xf numFmtId="0" fontId="0" fillId="0" borderId="0" xfId="0" applyAlignment="1">
      <alignment vertical="top"/>
    </xf>
    <xf numFmtId="0" fontId="0" fillId="0" borderId="9" xfId="0" applyBorder="1" applyAlignment="1">
      <alignment vertical="center"/>
    </xf>
    <xf numFmtId="0" fontId="5" fillId="3" borderId="58" xfId="0" applyFont="1" applyFill="1" applyBorder="1" applyAlignment="1">
      <alignment horizontal="center" vertical="center" wrapText="1"/>
    </xf>
    <xf numFmtId="0" fontId="22" fillId="13" borderId="0" xfId="0" applyFont="1" applyFill="1" applyAlignment="1">
      <alignment horizontal="center"/>
    </xf>
    <xf numFmtId="49" fontId="25"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2"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5" xfId="1" applyNumberFormat="1" applyFont="1" applyFill="1" applyBorder="1" applyAlignment="1" applyProtection="1">
      <alignment horizontal="center" vertical="center" wrapText="1"/>
      <protection locked="0"/>
    </xf>
    <xf numFmtId="0" fontId="0" fillId="0" borderId="59" xfId="0" applyBorder="1" applyAlignment="1">
      <alignment horizontal="center" vertical="center"/>
    </xf>
    <xf numFmtId="0" fontId="0" fillId="0" borderId="60" xfId="0" applyBorder="1" applyAlignment="1">
      <alignment horizontal="center" vertical="center"/>
    </xf>
    <xf numFmtId="14" fontId="8" fillId="3" borderId="61" xfId="1" applyNumberFormat="1" applyFont="1" applyFill="1" applyBorder="1" applyAlignment="1" applyProtection="1">
      <alignment horizontal="center" vertical="center" wrapText="1"/>
      <protection locked="0"/>
    </xf>
    <xf numFmtId="14" fontId="5" fillId="3" borderId="58"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7" fillId="0" borderId="0" xfId="0" applyFont="1"/>
    <xf numFmtId="0" fontId="0" fillId="0" borderId="0" xfId="0" applyAlignment="1">
      <alignment vertical="top" wrapText="1"/>
    </xf>
    <xf numFmtId="0" fontId="28" fillId="0" borderId="0" xfId="2" applyFont="1" applyAlignment="1">
      <alignment vertical="top" wrapText="1"/>
    </xf>
    <xf numFmtId="0" fontId="29" fillId="0" borderId="0" xfId="0" applyFont="1" applyAlignment="1">
      <alignment vertical="top" wrapText="1"/>
    </xf>
    <xf numFmtId="0" fontId="30" fillId="18" borderId="67" xfId="0" applyFont="1" applyFill="1" applyBorder="1" applyAlignment="1">
      <alignment horizontal="center" vertical="center" wrapText="1"/>
    </xf>
    <xf numFmtId="0" fontId="30" fillId="18" borderId="68" xfId="0" applyFont="1" applyFill="1" applyBorder="1" applyAlignment="1">
      <alignment horizontal="center" vertical="center" wrapText="1"/>
    </xf>
    <xf numFmtId="0" fontId="3" fillId="0" borderId="0" xfId="0" applyFont="1" applyAlignment="1">
      <alignment vertical="center" wrapText="1"/>
    </xf>
    <xf numFmtId="0" fontId="29" fillId="0" borderId="0" xfId="0" applyFont="1" applyAlignment="1">
      <alignment vertical="top"/>
    </xf>
    <xf numFmtId="0" fontId="0" fillId="0" borderId="66" xfId="0"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31" fillId="0" borderId="0" xfId="0" applyFont="1"/>
    <xf numFmtId="0" fontId="32" fillId="17" borderId="65" xfId="0" applyFont="1" applyFill="1" applyBorder="1" applyAlignment="1">
      <alignment vertical="center" wrapText="1"/>
    </xf>
    <xf numFmtId="0" fontId="32" fillId="0" borderId="0" xfId="0" applyFont="1" applyAlignment="1">
      <alignment wrapText="1"/>
    </xf>
    <xf numFmtId="49" fontId="8" fillId="3" borderId="69" xfId="1" applyNumberFormat="1" applyFont="1" applyFill="1" applyBorder="1" applyAlignment="1" applyProtection="1">
      <alignment horizontal="center" vertical="center" wrapText="1"/>
      <protection locked="0"/>
    </xf>
    <xf numFmtId="49" fontId="8" fillId="3" borderId="70" xfId="1" applyNumberFormat="1" applyFont="1" applyFill="1" applyBorder="1" applyAlignment="1" applyProtection="1">
      <alignment horizontal="center" vertical="center" wrapText="1"/>
      <protection locked="0"/>
    </xf>
    <xf numFmtId="49" fontId="8" fillId="3" borderId="71" xfId="1" applyNumberFormat="1" applyFont="1" applyFill="1" applyBorder="1" applyAlignment="1" applyProtection="1">
      <alignment horizontal="center" vertical="center" wrapText="1"/>
      <protection locked="0"/>
    </xf>
    <xf numFmtId="14" fontId="8" fillId="3" borderId="71" xfId="1" applyNumberFormat="1" applyFont="1" applyFill="1" applyBorder="1" applyAlignment="1" applyProtection="1">
      <alignment horizontal="center" vertical="center" wrapText="1"/>
      <protection locked="0"/>
    </xf>
    <xf numFmtId="49" fontId="8" fillId="3" borderId="72" xfId="1" applyNumberFormat="1" applyFont="1" applyFill="1" applyBorder="1" applyAlignment="1" applyProtection="1">
      <alignment horizontal="center" vertical="center" wrapText="1"/>
      <protection locked="0"/>
    </xf>
    <xf numFmtId="14" fontId="8" fillId="3" borderId="73" xfId="1" applyNumberFormat="1" applyFont="1" applyFill="1" applyBorder="1" applyAlignment="1" applyProtection="1">
      <alignment horizontal="center" vertical="center" wrapText="1"/>
      <protection locked="0"/>
    </xf>
    <xf numFmtId="0" fontId="21" fillId="16" borderId="66" xfId="2" applyFill="1" applyBorder="1"/>
    <xf numFmtId="0" fontId="21" fillId="0" borderId="66" xfId="2" applyBorder="1"/>
    <xf numFmtId="49" fontId="8" fillId="19" borderId="71" xfId="1" applyNumberFormat="1" applyFont="1" applyFill="1" applyBorder="1" applyAlignment="1" applyProtection="1">
      <alignment horizontal="center" vertical="center" wrapText="1"/>
      <protection locked="0"/>
    </xf>
    <xf numFmtId="0" fontId="30" fillId="20" borderId="66" xfId="0" applyFont="1" applyFill="1" applyBorder="1" applyAlignment="1">
      <alignment horizontal="center" vertical="center" wrapText="1"/>
    </xf>
    <xf numFmtId="0" fontId="0" fillId="0" borderId="66" xfId="0" applyBorder="1" applyAlignment="1">
      <alignment horizontal="center" vertical="top" wrapText="1"/>
    </xf>
    <xf numFmtId="0" fontId="0" fillId="0" borderId="66" xfId="0" applyBorder="1" applyAlignment="1">
      <alignment horizontal="center" vertical="center" wrapText="1"/>
    </xf>
    <xf numFmtId="0" fontId="33" fillId="12" borderId="66" xfId="0" applyFont="1" applyFill="1" applyBorder="1" applyAlignment="1">
      <alignment horizontal="center" vertical="center" wrapText="1"/>
    </xf>
    <xf numFmtId="0" fontId="34" fillId="23" borderId="66" xfId="0" applyFont="1" applyFill="1" applyBorder="1" applyAlignment="1">
      <alignment horizontal="center" vertical="center" wrapText="1"/>
    </xf>
    <xf numFmtId="0" fontId="34" fillId="24" borderId="66" xfId="0" applyFont="1" applyFill="1" applyBorder="1" applyAlignment="1">
      <alignment horizontal="center" vertical="center" wrapText="1"/>
    </xf>
    <xf numFmtId="0" fontId="2" fillId="12" borderId="66" xfId="0" applyFont="1" applyFill="1" applyBorder="1" applyAlignment="1">
      <alignment horizontal="center" vertical="center" wrapText="1"/>
    </xf>
    <xf numFmtId="0" fontId="35" fillId="0" borderId="66" xfId="0" applyFont="1" applyBorder="1" applyAlignment="1">
      <alignment vertical="center" wrapText="1"/>
    </xf>
    <xf numFmtId="0" fontId="0" fillId="0" borderId="66" xfId="0" applyBorder="1" applyAlignment="1">
      <alignment vertical="center" wrapText="1"/>
    </xf>
    <xf numFmtId="0" fontId="36" fillId="0" borderId="66" xfId="0" applyFont="1" applyBorder="1" applyAlignment="1">
      <alignment horizontal="left" vertical="center" wrapText="1"/>
    </xf>
    <xf numFmtId="0" fontId="36" fillId="0" borderId="66" xfId="0" applyFont="1" applyBorder="1" applyAlignment="1">
      <alignment vertical="center" wrapText="1"/>
    </xf>
    <xf numFmtId="0" fontId="2" fillId="12" borderId="66" xfId="0" applyFont="1" applyFill="1" applyBorder="1" applyAlignment="1">
      <alignment horizontal="center" vertical="top" wrapText="1"/>
    </xf>
    <xf numFmtId="0" fontId="0" fillId="0" borderId="66" xfId="0" applyBorder="1" applyAlignment="1">
      <alignment vertical="top"/>
    </xf>
    <xf numFmtId="0" fontId="0" fillId="0" borderId="75" xfId="0" applyBorder="1" applyAlignment="1">
      <alignment vertical="top" wrapText="1"/>
    </xf>
    <xf numFmtId="0" fontId="5" fillId="5" borderId="5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79" xfId="0" applyFont="1" applyFill="1" applyBorder="1" applyAlignment="1">
      <alignment horizontal="center" vertical="center" wrapText="1"/>
    </xf>
    <xf numFmtId="0" fontId="5" fillId="5" borderId="80" xfId="0" applyFont="1" applyFill="1" applyBorder="1" applyAlignment="1">
      <alignment horizontal="center" vertical="center" wrapText="1"/>
    </xf>
    <xf numFmtId="0" fontId="5" fillId="5" borderId="81" xfId="0" applyFont="1" applyFill="1" applyBorder="1" applyAlignment="1">
      <alignment horizontal="center" vertical="center" wrapText="1"/>
    </xf>
    <xf numFmtId="0" fontId="5" fillId="3" borderId="82" xfId="0" applyFont="1" applyFill="1" applyBorder="1" applyAlignment="1">
      <alignment horizontal="center" vertical="center" wrapText="1"/>
    </xf>
    <xf numFmtId="0" fontId="5" fillId="3" borderId="83" xfId="0" applyFont="1" applyFill="1" applyBorder="1" applyAlignment="1">
      <alignment horizontal="center" vertical="center" wrapText="1"/>
    </xf>
    <xf numFmtId="0" fontId="5" fillId="3"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14" fontId="5" fillId="3" borderId="86" xfId="0" applyNumberFormat="1" applyFont="1" applyFill="1" applyBorder="1" applyAlignment="1">
      <alignment horizontal="center" vertical="center" wrapText="1"/>
    </xf>
    <xf numFmtId="14" fontId="5" fillId="3" borderId="87" xfId="0" applyNumberFormat="1" applyFont="1" applyFill="1" applyBorder="1" applyAlignment="1">
      <alignment horizontal="center" vertical="center" wrapText="1"/>
    </xf>
    <xf numFmtId="0" fontId="5" fillId="3" borderId="88"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89" xfId="0" applyNumberFormat="1" applyFont="1" applyFill="1" applyBorder="1" applyAlignment="1">
      <alignment horizontal="center" vertical="center" wrapText="1"/>
    </xf>
    <xf numFmtId="0" fontId="5" fillId="3" borderId="90" xfId="0" applyFont="1" applyFill="1" applyBorder="1" applyAlignment="1">
      <alignment horizontal="center" vertical="center" wrapText="1"/>
    </xf>
    <xf numFmtId="49" fontId="8" fillId="3" borderId="91" xfId="1" applyNumberFormat="1" applyFont="1" applyFill="1" applyBorder="1" applyAlignment="1" applyProtection="1">
      <alignment horizontal="center" vertical="center" wrapText="1"/>
      <protection locked="0"/>
    </xf>
    <xf numFmtId="49" fontId="8" fillId="3" borderId="77" xfId="1" applyNumberFormat="1" applyFont="1" applyFill="1" applyBorder="1" applyAlignment="1" applyProtection="1">
      <alignment horizontal="center" vertical="center" wrapText="1"/>
      <protection locked="0"/>
    </xf>
    <xf numFmtId="14" fontId="8" fillId="3" borderId="77" xfId="1" applyNumberFormat="1" applyFont="1" applyFill="1" applyBorder="1" applyAlignment="1" applyProtection="1">
      <alignment horizontal="center" vertical="center" wrapText="1"/>
      <protection locked="0"/>
    </xf>
    <xf numFmtId="14" fontId="8" fillId="3" borderId="92" xfId="1" applyNumberFormat="1" applyFont="1" applyFill="1" applyBorder="1" applyAlignment="1" applyProtection="1">
      <alignment horizontal="center" vertical="center" wrapText="1"/>
      <protection locked="0"/>
    </xf>
    <xf numFmtId="49" fontId="8" fillId="3" borderId="93" xfId="1" applyNumberFormat="1" applyFont="1" applyFill="1" applyBorder="1" applyAlignment="1" applyProtection="1">
      <alignment horizontal="center" vertical="center" wrapText="1"/>
      <protection locked="0"/>
    </xf>
    <xf numFmtId="0" fontId="5" fillId="3" borderId="94" xfId="0" applyFont="1" applyFill="1" applyBorder="1" applyAlignment="1">
      <alignment horizontal="center" vertical="center" wrapText="1"/>
    </xf>
    <xf numFmtId="0" fontId="5" fillId="3" borderId="97" xfId="0" applyFont="1" applyFill="1" applyBorder="1" applyAlignment="1">
      <alignment horizontal="center" vertical="center" wrapText="1"/>
    </xf>
    <xf numFmtId="0" fontId="38"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2" xfId="0" applyFont="1" applyBorder="1" applyAlignment="1">
      <alignment horizontal="center" vertical="center" wrapText="1"/>
    </xf>
    <xf numFmtId="0" fontId="6" fillId="0" borderId="84"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98" xfId="0" applyFont="1" applyFill="1" applyBorder="1" applyAlignment="1">
      <alignment horizontal="center" vertical="center" wrapText="1"/>
    </xf>
    <xf numFmtId="0" fontId="5" fillId="5" borderId="99" xfId="0" applyFont="1" applyFill="1" applyBorder="1" applyAlignment="1">
      <alignment horizontal="center" vertical="center" wrapText="1"/>
    </xf>
    <xf numFmtId="0" fontId="0" fillId="0" borderId="100" xfId="0" applyBorder="1" applyAlignment="1">
      <alignment vertical="center"/>
    </xf>
    <xf numFmtId="0" fontId="19" fillId="5" borderId="101" xfId="0" applyFont="1" applyFill="1" applyBorder="1" applyAlignment="1">
      <alignment vertical="center"/>
    </xf>
    <xf numFmtId="0" fontId="19" fillId="5" borderId="95" xfId="0" applyFont="1" applyFill="1" applyBorder="1" applyAlignment="1">
      <alignment vertical="center"/>
    </xf>
    <xf numFmtId="0" fontId="5" fillId="3" borderId="102" xfId="0" applyFont="1" applyFill="1" applyBorder="1" applyAlignment="1">
      <alignment horizontal="center" vertical="center" wrapText="1"/>
    </xf>
    <xf numFmtId="2" fontId="21" fillId="0" borderId="0" xfId="2" applyNumberFormat="1"/>
    <xf numFmtId="164" fontId="21" fillId="0" borderId="0" xfId="2" applyNumberFormat="1"/>
    <xf numFmtId="0" fontId="21" fillId="25" borderId="0" xfId="2" applyFill="1"/>
    <xf numFmtId="49" fontId="3" fillId="0" borderId="2"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vertical="center" wrapText="1"/>
      <protection locked="0"/>
    </xf>
    <xf numFmtId="0" fontId="5" fillId="5" borderId="103" xfId="0" applyFont="1" applyFill="1" applyBorder="1" applyAlignment="1">
      <alignment horizontal="center" vertical="center" wrapText="1"/>
    </xf>
    <xf numFmtId="0" fontId="6" fillId="0" borderId="97" xfId="0" applyFont="1" applyBorder="1" applyAlignment="1">
      <alignment horizontal="center" vertical="center" wrapText="1"/>
    </xf>
    <xf numFmtId="0" fontId="0" fillId="26" borderId="0" xfId="0" applyFill="1"/>
    <xf numFmtId="0" fontId="21" fillId="0" borderId="66" xfId="2" applyBorder="1" applyAlignment="1">
      <alignment vertical="top" wrapText="1"/>
    </xf>
    <xf numFmtId="0" fontId="5" fillId="5" borderId="79" xfId="0" applyFont="1" applyFill="1" applyBorder="1" applyAlignment="1">
      <alignment vertical="center" wrapText="1"/>
    </xf>
    <xf numFmtId="14" fontId="0" fillId="0" borderId="0" xfId="0" applyNumberFormat="1" applyAlignment="1">
      <alignment vertical="top" wrapText="1"/>
    </xf>
    <xf numFmtId="14" fontId="29" fillId="0" borderId="0" xfId="0" applyNumberFormat="1" applyFont="1" applyAlignment="1">
      <alignment vertical="top" wrapText="1"/>
    </xf>
    <xf numFmtId="14" fontId="30" fillId="18" borderId="67" xfId="0" applyNumberFormat="1" applyFont="1" applyFill="1" applyBorder="1" applyAlignment="1">
      <alignment horizontal="center" vertical="center" wrapText="1"/>
    </xf>
    <xf numFmtId="14" fontId="21" fillId="0" borderId="0" xfId="2" applyNumberFormat="1" applyAlignment="1">
      <alignment vertical="top" wrapText="1"/>
    </xf>
    <xf numFmtId="1" fontId="0" fillId="0" borderId="0" xfId="0" applyNumberFormat="1" applyAlignment="1">
      <alignment vertical="top" wrapText="1"/>
    </xf>
    <xf numFmtId="1" fontId="29" fillId="0" borderId="0" xfId="0" applyNumberFormat="1" applyFont="1" applyAlignment="1">
      <alignment vertical="top" wrapText="1"/>
    </xf>
    <xf numFmtId="1" fontId="30" fillId="18" borderId="67" xfId="0" applyNumberFormat="1" applyFont="1" applyFill="1" applyBorder="1" applyAlignment="1">
      <alignment horizontal="center" vertical="center" wrapText="1"/>
    </xf>
    <xf numFmtId="1" fontId="21" fillId="0" borderId="0" xfId="2" applyNumberFormat="1" applyAlignment="1">
      <alignment vertical="top" wrapText="1"/>
    </xf>
    <xf numFmtId="14" fontId="21" fillId="0" borderId="0" xfId="2" applyNumberFormat="1"/>
    <xf numFmtId="14" fontId="21" fillId="0" borderId="66" xfId="2" applyNumberFormat="1" applyBorder="1"/>
    <xf numFmtId="14" fontId="22" fillId="13" borderId="0" xfId="0" applyNumberFormat="1" applyFont="1" applyFill="1" applyAlignment="1">
      <alignment horizontal="center"/>
    </xf>
    <xf numFmtId="14" fontId="0" fillId="0" borderId="0" xfId="0" applyNumberFormat="1"/>
    <xf numFmtId="14" fontId="7" fillId="0" borderId="8" xfId="1" applyNumberFormat="1" applyFont="1" applyFill="1" applyBorder="1" applyAlignment="1" applyProtection="1">
      <alignment vertical="center" wrapText="1"/>
      <protection locked="0"/>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0" xfId="0" applyNumberFormat="1" applyFont="1" applyFill="1" applyBorder="1" applyAlignment="1">
      <alignment horizontal="center" vertical="center" wrapText="1"/>
    </xf>
    <xf numFmtId="0" fontId="21" fillId="21" borderId="100" xfId="2" applyFill="1" applyBorder="1" applyAlignment="1">
      <alignment vertical="top" wrapText="1"/>
    </xf>
    <xf numFmtId="0" fontId="21" fillId="0" borderId="95" xfId="2" applyBorder="1" applyAlignment="1">
      <alignment vertical="top" wrapText="1"/>
    </xf>
    <xf numFmtId="0" fontId="5" fillId="3" borderId="80" xfId="0" applyFont="1" applyFill="1" applyBorder="1" applyAlignment="1">
      <alignment horizontal="center" vertical="center" wrapText="1"/>
    </xf>
    <xf numFmtId="14" fontId="5" fillId="3" borderId="80" xfId="0" applyNumberFormat="1" applyFont="1" applyFill="1" applyBorder="1" applyAlignment="1">
      <alignment horizontal="center" vertical="center" wrapText="1"/>
    </xf>
    <xf numFmtId="14" fontId="5" fillId="3" borderId="107" xfId="0" applyNumberFormat="1" applyFont="1" applyFill="1" applyBorder="1" applyAlignment="1">
      <alignment horizontal="center" vertical="center" wrapText="1"/>
    </xf>
    <xf numFmtId="0" fontId="5" fillId="3" borderId="81" xfId="0" applyFont="1" applyFill="1" applyBorder="1" applyAlignment="1">
      <alignment horizontal="center" vertical="center" wrapText="1"/>
    </xf>
    <xf numFmtId="0" fontId="6" fillId="0" borderId="17" xfId="0" applyFont="1" applyBorder="1" applyAlignment="1">
      <alignment horizontal="center" vertical="center" wrapText="1"/>
    </xf>
    <xf numFmtId="0" fontId="21" fillId="27" borderId="66" xfId="2" applyFill="1" applyBorder="1" applyAlignment="1">
      <alignment vertical="top" wrapText="1"/>
    </xf>
    <xf numFmtId="14" fontId="21" fillId="27" borderId="66" xfId="2" applyNumberFormat="1" applyFill="1" applyBorder="1" applyAlignment="1">
      <alignment vertical="top" wrapText="1"/>
    </xf>
    <xf numFmtId="0" fontId="0" fillId="27" borderId="66" xfId="0" applyFill="1" applyBorder="1" applyAlignment="1">
      <alignment vertical="top" wrapText="1"/>
    </xf>
    <xf numFmtId="0" fontId="19" fillId="5" borderId="66" xfId="0" applyFont="1" applyFill="1" applyBorder="1" applyAlignment="1">
      <alignment vertical="center"/>
    </xf>
    <xf numFmtId="0" fontId="5" fillId="3" borderId="66" xfId="0" applyFont="1" applyFill="1" applyBorder="1" applyAlignment="1">
      <alignment horizontal="center" vertical="center" wrapText="1"/>
    </xf>
    <xf numFmtId="14" fontId="5" fillId="3" borderId="66" xfId="0" applyNumberFormat="1" applyFont="1" applyFill="1" applyBorder="1" applyAlignment="1">
      <alignment horizontal="center" vertical="center" wrapText="1"/>
    </xf>
    <xf numFmtId="2" fontId="0" fillId="0" borderId="0" xfId="0" applyNumberFormat="1" applyAlignment="1">
      <alignment vertical="top" wrapText="1"/>
    </xf>
    <xf numFmtId="2" fontId="29" fillId="0" borderId="0" xfId="0" applyNumberFormat="1" applyFont="1" applyAlignment="1">
      <alignment vertical="top" wrapText="1"/>
    </xf>
    <xf numFmtId="2" fontId="30" fillId="18" borderId="67" xfId="0" applyNumberFormat="1" applyFont="1" applyFill="1" applyBorder="1" applyAlignment="1">
      <alignment horizontal="center" vertical="center" wrapText="1"/>
    </xf>
    <xf numFmtId="2" fontId="21" fillId="0" borderId="0" xfId="2" applyNumberFormat="1" applyAlignment="1">
      <alignment vertical="top" wrapText="1"/>
    </xf>
    <xf numFmtId="14" fontId="21" fillId="0" borderId="66" xfId="2" applyNumberFormat="1" applyBorder="1" applyAlignment="1">
      <alignment vertical="top" wrapText="1"/>
    </xf>
    <xf numFmtId="0" fontId="21" fillId="27" borderId="0" xfId="2" applyFill="1" applyAlignment="1">
      <alignment vertical="top"/>
    </xf>
    <xf numFmtId="0" fontId="4" fillId="0" borderId="0" xfId="0" applyFont="1" applyAlignment="1">
      <alignment horizontal="center" vertical="center" wrapText="1"/>
    </xf>
    <xf numFmtId="0" fontId="10" fillId="0" borderId="0" xfId="1" applyNumberFormat="1" applyFont="1" applyFill="1" applyBorder="1" applyAlignment="1" applyProtection="1">
      <alignment horizontal="center" vertical="top" wrapText="1"/>
      <protection locked="0"/>
    </xf>
    <xf numFmtId="49" fontId="3" fillId="8" borderId="0"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0" fontId="5" fillId="5" borderId="107" xfId="0" applyFont="1" applyFill="1" applyBorder="1" applyAlignment="1">
      <alignment horizontal="center" vertical="center" wrapText="1"/>
    </xf>
    <xf numFmtId="49" fontId="3" fillId="4" borderId="0" xfId="1" applyNumberFormat="1" applyFont="1" applyFill="1" applyBorder="1" applyAlignment="1" applyProtection="1">
      <alignment horizontal="center" vertical="center" wrapText="1"/>
      <protection locked="0"/>
    </xf>
    <xf numFmtId="49" fontId="8" fillId="3" borderId="0" xfId="1" applyNumberFormat="1" applyFont="1" applyFill="1" applyBorder="1" applyAlignment="1" applyProtection="1">
      <alignment horizontal="center" vertical="center" wrapText="1"/>
      <protection locked="0"/>
    </xf>
    <xf numFmtId="0" fontId="5" fillId="5" borderId="0" xfId="0" applyFont="1" applyFill="1" applyAlignment="1">
      <alignment horizontal="center" vertical="center" wrapText="1"/>
    </xf>
    <xf numFmtId="0" fontId="5" fillId="3" borderId="0" xfId="0" applyFont="1" applyFill="1" applyAlignment="1">
      <alignment horizontal="center" vertical="center" wrapText="1"/>
    </xf>
    <xf numFmtId="2" fontId="5" fillId="3" borderId="107" xfId="0" applyNumberFormat="1" applyFont="1" applyFill="1" applyBorder="1" applyAlignment="1">
      <alignment horizontal="center" vertical="center" wrapText="1"/>
    </xf>
    <xf numFmtId="0" fontId="0" fillId="29" borderId="64" xfId="0" applyFill="1" applyBorder="1" applyAlignment="1">
      <alignment vertical="center"/>
    </xf>
    <xf numFmtId="9" fontId="0" fillId="0" borderId="0" xfId="7" applyFont="1" applyAlignment="1">
      <alignment vertical="center"/>
    </xf>
    <xf numFmtId="49" fontId="8" fillId="3" borderId="65" xfId="1" applyNumberFormat="1" applyFont="1" applyFill="1" applyBorder="1" applyAlignment="1" applyProtection="1">
      <alignment horizontal="center" vertical="center" wrapText="1"/>
      <protection locked="0"/>
    </xf>
    <xf numFmtId="49" fontId="8" fillId="3" borderId="61" xfId="1" applyNumberFormat="1" applyFont="1" applyFill="1" applyBorder="1" applyAlignment="1" applyProtection="1">
      <alignment horizontal="center" vertical="center" wrapText="1"/>
      <protection locked="0"/>
    </xf>
    <xf numFmtId="0" fontId="5" fillId="3" borderId="103" xfId="0" applyFont="1" applyFill="1" applyBorder="1" applyAlignment="1">
      <alignment horizontal="center" vertical="center" wrapText="1"/>
    </xf>
    <xf numFmtId="2" fontId="5" fillId="3" borderId="112" xfId="0" applyNumberFormat="1" applyFont="1" applyFill="1" applyBorder="1" applyAlignment="1">
      <alignment horizontal="center" vertical="center" wrapText="1"/>
    </xf>
    <xf numFmtId="2" fontId="5" fillId="3" borderId="113" xfId="0" applyNumberFormat="1" applyFont="1" applyFill="1" applyBorder="1" applyAlignment="1">
      <alignment horizontal="center" vertical="center" wrapText="1"/>
    </xf>
    <xf numFmtId="9" fontId="8" fillId="3" borderId="65" xfId="7" applyFont="1" applyFill="1" applyBorder="1" applyAlignment="1" applyProtection="1">
      <alignment horizontal="center" vertical="center" wrapText="1"/>
      <protection locked="0"/>
    </xf>
    <xf numFmtId="14" fontId="8" fillId="3" borderId="116" xfId="1" applyNumberFormat="1" applyFont="1" applyFill="1" applyBorder="1" applyAlignment="1" applyProtection="1">
      <alignment horizontal="center" vertical="center" wrapText="1"/>
      <protection locked="0"/>
    </xf>
    <xf numFmtId="9" fontId="8" fillId="3" borderId="72" xfId="7" applyFont="1" applyFill="1" applyBorder="1" applyAlignment="1" applyProtection="1">
      <alignment horizontal="center" vertical="center" wrapText="1"/>
      <protection locked="0"/>
    </xf>
    <xf numFmtId="49" fontId="8" fillId="3" borderId="127" xfId="1" applyNumberFormat="1" applyFont="1" applyFill="1" applyBorder="1" applyAlignment="1" applyProtection="1">
      <alignment horizontal="center" vertical="center" wrapText="1"/>
      <protection locked="0"/>
    </xf>
    <xf numFmtId="9" fontId="8" fillId="3" borderId="128" xfId="7" applyFont="1" applyFill="1" applyBorder="1" applyAlignment="1" applyProtection="1">
      <alignment horizontal="center" vertical="center" wrapText="1"/>
      <protection locked="0"/>
    </xf>
    <xf numFmtId="49" fontId="8" fillId="3" borderId="129" xfId="1" applyNumberFormat="1" applyFont="1" applyFill="1" applyBorder="1" applyAlignment="1" applyProtection="1">
      <alignment horizontal="center" vertical="center" wrapText="1"/>
      <protection locked="0"/>
    </xf>
    <xf numFmtId="0" fontId="0" fillId="0" borderId="0" xfId="0" applyAlignment="1">
      <alignment horizontal="left"/>
    </xf>
    <xf numFmtId="2" fontId="0" fillId="0" borderId="0" xfId="0" applyNumberFormat="1"/>
    <xf numFmtId="0" fontId="0" fillId="0" borderId="132" xfId="0" applyBorder="1"/>
    <xf numFmtId="166" fontId="0" fillId="0" borderId="133" xfId="0" applyNumberFormat="1" applyBorder="1"/>
    <xf numFmtId="166" fontId="0" fillId="0" borderId="0" xfId="0" applyNumberFormat="1"/>
    <xf numFmtId="0" fontId="0" fillId="0" borderId="133" xfId="0" applyBorder="1"/>
    <xf numFmtId="14" fontId="0" fillId="0" borderId="133" xfId="0" applyNumberFormat="1" applyBorder="1"/>
    <xf numFmtId="14" fontId="30" fillId="18" borderId="68" xfId="0" applyNumberFormat="1" applyFont="1" applyFill="1" applyBorder="1" applyAlignment="1">
      <alignment horizontal="center" vertical="center" wrapText="1"/>
    </xf>
    <xf numFmtId="0" fontId="42" fillId="0" borderId="0" xfId="8" applyProtection="1">
      <protection hidden="1"/>
    </xf>
    <xf numFmtId="0" fontId="42" fillId="0" borderId="0" xfId="8" applyAlignment="1" applyProtection="1">
      <alignment horizontal="center"/>
      <protection hidden="1"/>
    </xf>
    <xf numFmtId="0" fontId="42" fillId="0" borderId="0" xfId="8"/>
    <xf numFmtId="0" fontId="42" fillId="0" borderId="100" xfId="8" applyBorder="1" applyProtection="1">
      <protection hidden="1"/>
    </xf>
    <xf numFmtId="0" fontId="42" fillId="0" borderId="114" xfId="8" applyBorder="1" applyProtection="1">
      <protection hidden="1"/>
    </xf>
    <xf numFmtId="0" fontId="42" fillId="0" borderId="114" xfId="8" applyBorder="1" applyAlignment="1" applyProtection="1">
      <alignment horizontal="center"/>
      <protection hidden="1"/>
    </xf>
    <xf numFmtId="0" fontId="42" fillId="0" borderId="122" xfId="8" applyBorder="1" applyProtection="1">
      <protection hidden="1"/>
    </xf>
    <xf numFmtId="0" fontId="42" fillId="0" borderId="101" xfId="8" applyBorder="1" applyProtection="1">
      <protection hidden="1"/>
    </xf>
    <xf numFmtId="0" fontId="42" fillId="0" borderId="101" xfId="8" applyBorder="1" applyAlignment="1" applyProtection="1">
      <alignment vertical="center"/>
      <protection hidden="1"/>
    </xf>
    <xf numFmtId="0" fontId="58" fillId="0" borderId="101" xfId="8" applyFont="1" applyBorder="1" applyProtection="1">
      <protection hidden="1"/>
    </xf>
    <xf numFmtId="167" fontId="59" fillId="38" borderId="130" xfId="9" applyFont="1" applyFill="1" applyBorder="1" applyAlignment="1" applyProtection="1">
      <alignment horizontal="center" vertical="center" wrapText="1"/>
      <protection hidden="1"/>
    </xf>
    <xf numFmtId="0" fontId="21" fillId="0" borderId="101" xfId="2" applyBorder="1" applyProtection="1">
      <protection hidden="1"/>
    </xf>
    <xf numFmtId="0" fontId="45" fillId="32" borderId="95" xfId="2" applyFont="1" applyFill="1" applyBorder="1" applyAlignment="1" applyProtection="1">
      <alignment horizontal="center" vertical="center" wrapText="1"/>
      <protection hidden="1"/>
    </xf>
    <xf numFmtId="0" fontId="45" fillId="32" borderId="96" xfId="2" applyFont="1" applyFill="1" applyBorder="1" applyAlignment="1" applyProtection="1">
      <alignment horizontal="center" vertical="center" wrapText="1"/>
      <protection hidden="1"/>
    </xf>
    <xf numFmtId="0" fontId="45" fillId="32" borderId="96" xfId="2" applyFont="1" applyFill="1" applyBorder="1" applyAlignment="1" applyProtection="1">
      <alignment horizontal="right" vertical="center" wrapText="1"/>
      <protection hidden="1"/>
    </xf>
    <xf numFmtId="0" fontId="21" fillId="0" borderId="101" xfId="2" applyBorder="1" applyAlignment="1" applyProtection="1">
      <alignment vertical="center"/>
      <protection hidden="1"/>
    </xf>
    <xf numFmtId="0" fontId="58" fillId="0" borderId="101" xfId="2" applyFont="1" applyBorder="1" applyProtection="1">
      <protection hidden="1"/>
    </xf>
    <xf numFmtId="0" fontId="57" fillId="33" borderId="101" xfId="2" applyFont="1" applyFill="1" applyBorder="1" applyAlignment="1" applyProtection="1">
      <alignment vertical="center" wrapText="1"/>
      <protection hidden="1"/>
    </xf>
    <xf numFmtId="167" fontId="59" fillId="40" borderId="145" xfId="9" applyFont="1" applyFill="1" applyBorder="1" applyAlignment="1" applyProtection="1">
      <alignment horizontal="center" vertical="center" wrapText="1"/>
      <protection hidden="1"/>
    </xf>
    <xf numFmtId="167" fontId="59" fillId="40" borderId="146" xfId="9" applyFont="1" applyFill="1" applyBorder="1" applyAlignment="1" applyProtection="1">
      <alignment horizontal="center" vertical="center" wrapText="1"/>
      <protection hidden="1"/>
    </xf>
    <xf numFmtId="167" fontId="59" fillId="41" borderId="145" xfId="9" applyFont="1" applyFill="1" applyBorder="1" applyAlignment="1" applyProtection="1">
      <alignment horizontal="center" vertical="center" wrapText="1"/>
      <protection hidden="1"/>
    </xf>
    <xf numFmtId="167" fontId="59" fillId="41" borderId="6" xfId="9" applyFont="1" applyFill="1" applyBorder="1" applyAlignment="1" applyProtection="1">
      <alignment horizontal="center" vertical="center" wrapText="1"/>
      <protection hidden="1"/>
    </xf>
    <xf numFmtId="167" fontId="59" fillId="38" borderId="147" xfId="9" applyFont="1" applyFill="1" applyBorder="1" applyAlignment="1" applyProtection="1">
      <alignment horizontal="center" vertical="center" wrapText="1"/>
      <protection hidden="1"/>
    </xf>
    <xf numFmtId="167" fontId="59" fillId="42" borderId="7" xfId="9" applyFont="1" applyFill="1" applyBorder="1" applyAlignment="1" applyProtection="1">
      <alignment horizontal="center" vertical="center" wrapText="1"/>
      <protection hidden="1"/>
    </xf>
    <xf numFmtId="167" fontId="59" fillId="42" borderId="146" xfId="9" applyFont="1" applyFill="1" applyBorder="1" applyAlignment="1" applyProtection="1">
      <alignment horizontal="center" vertical="center" wrapText="1"/>
      <protection hidden="1"/>
    </xf>
    <xf numFmtId="10" fontId="21" fillId="43" borderId="66" xfId="2" applyNumberFormat="1" applyFill="1" applyBorder="1" applyAlignment="1">
      <alignment horizontal="center" vertical="center"/>
    </xf>
    <xf numFmtId="10" fontId="21" fillId="0" borderId="66" xfId="2" applyNumberFormat="1" applyBorder="1" applyAlignment="1">
      <alignment horizontal="center" vertical="center"/>
    </xf>
    <xf numFmtId="10" fontId="21" fillId="44" borderId="66" xfId="2" applyNumberFormat="1" applyFill="1" applyBorder="1" applyAlignment="1">
      <alignment horizontal="center" vertical="center"/>
    </xf>
    <xf numFmtId="9" fontId="42" fillId="0" borderId="66" xfId="7" applyFont="1" applyFill="1" applyBorder="1"/>
    <xf numFmtId="10" fontId="21" fillId="45" borderId="66" xfId="2" applyNumberFormat="1" applyFill="1" applyBorder="1" applyAlignment="1">
      <alignment horizontal="center" vertical="center"/>
    </xf>
    <xf numFmtId="0" fontId="21" fillId="0" borderId="130" xfId="2" applyBorder="1"/>
    <xf numFmtId="10" fontId="21" fillId="43" borderId="130" xfId="2" applyNumberFormat="1" applyFill="1" applyBorder="1" applyAlignment="1">
      <alignment horizontal="center" vertical="center"/>
    </xf>
    <xf numFmtId="10" fontId="21" fillId="0" borderId="130" xfId="2" applyNumberFormat="1" applyBorder="1" applyAlignment="1">
      <alignment horizontal="center" vertical="center"/>
    </xf>
    <xf numFmtId="0" fontId="21" fillId="0" borderId="148" xfId="2" applyBorder="1"/>
    <xf numFmtId="10" fontId="21" fillId="43" borderId="149" xfId="2" applyNumberFormat="1" applyFill="1" applyBorder="1" applyAlignment="1">
      <alignment horizontal="center" vertical="center"/>
    </xf>
    <xf numFmtId="10" fontId="21" fillId="45" borderId="149" xfId="2" applyNumberFormat="1" applyFill="1" applyBorder="1" applyAlignment="1">
      <alignment horizontal="center" vertical="center"/>
    </xf>
    <xf numFmtId="10" fontId="21" fillId="0" borderId="149" xfId="2" applyNumberFormat="1" applyBorder="1" applyAlignment="1">
      <alignment horizontal="center" vertical="center"/>
    </xf>
    <xf numFmtId="10" fontId="21" fillId="0" borderId="150" xfId="2" applyNumberFormat="1" applyBorder="1" applyAlignment="1">
      <alignment horizontal="center" vertical="center"/>
    </xf>
    <xf numFmtId="0" fontId="42" fillId="0" borderId="122" xfId="8" applyBorder="1"/>
    <xf numFmtId="0" fontId="42" fillId="0" borderId="136" xfId="8" applyBorder="1"/>
    <xf numFmtId="0" fontId="21" fillId="0" borderId="0" xfId="2" applyProtection="1">
      <protection hidden="1"/>
    </xf>
    <xf numFmtId="0" fontId="21" fillId="0" borderId="0" xfId="2" applyAlignment="1" applyProtection="1">
      <alignment horizontal="center"/>
      <protection hidden="1"/>
    </xf>
    <xf numFmtId="0" fontId="21" fillId="0" borderId="0" xfId="2" applyAlignment="1" applyProtection="1">
      <alignment vertical="center"/>
      <protection hidden="1"/>
    </xf>
    <xf numFmtId="0" fontId="21" fillId="0" borderId="0" xfId="2" applyAlignment="1" applyProtection="1">
      <alignment horizontal="center" vertical="center"/>
      <protection hidden="1"/>
    </xf>
    <xf numFmtId="0" fontId="48" fillId="0" borderId="0" xfId="2" applyFont="1" applyAlignment="1" applyProtection="1">
      <alignment vertical="center"/>
      <protection hidden="1"/>
    </xf>
    <xf numFmtId="0" fontId="49" fillId="0" borderId="0" xfId="2" applyFont="1" applyAlignment="1" applyProtection="1">
      <alignment horizontal="center" vertical="center"/>
      <protection hidden="1"/>
    </xf>
    <xf numFmtId="0" fontId="51" fillId="0" borderId="0" xfId="2" applyFont="1" applyAlignment="1" applyProtection="1">
      <alignment vertical="center"/>
      <protection hidden="1"/>
    </xf>
    <xf numFmtId="0" fontId="52" fillId="0" borderId="0" xfId="2" applyFont="1" applyAlignment="1" applyProtection="1">
      <alignment horizontal="center" vertical="center"/>
      <protection hidden="1"/>
    </xf>
    <xf numFmtId="0" fontId="54" fillId="0" borderId="0" xfId="2" applyFont="1" applyAlignment="1" applyProtection="1">
      <alignment horizontal="center" vertical="center" wrapText="1"/>
      <protection hidden="1"/>
    </xf>
    <xf numFmtId="0" fontId="56" fillId="0" borderId="0" xfId="2" applyFont="1" applyAlignment="1" applyProtection="1">
      <alignment horizontal="center"/>
      <protection hidden="1"/>
    </xf>
    <xf numFmtId="0" fontId="21" fillId="0" borderId="101" xfId="2" applyBorder="1"/>
    <xf numFmtId="0" fontId="42" fillId="0" borderId="101" xfId="8" applyBorder="1"/>
    <xf numFmtId="0" fontId="42" fillId="0" borderId="95" xfId="8" applyBorder="1"/>
    <xf numFmtId="0" fontId="42" fillId="0" borderId="96" xfId="8" applyBorder="1"/>
    <xf numFmtId="0" fontId="42" fillId="0" borderId="137" xfId="8" applyBorder="1"/>
    <xf numFmtId="2" fontId="2" fillId="46" borderId="149" xfId="0" applyNumberFormat="1" applyFont="1" applyFill="1" applyBorder="1" applyAlignment="1">
      <alignment horizontal="center" vertical="center" wrapText="1"/>
    </xf>
    <xf numFmtId="2" fontId="2" fillId="46" borderId="150" xfId="0" applyNumberFormat="1" applyFont="1" applyFill="1" applyBorder="1" applyAlignment="1">
      <alignment horizontal="center" vertical="center" wrapText="1"/>
    </xf>
    <xf numFmtId="2" fontId="42" fillId="0" borderId="66" xfId="8" applyNumberFormat="1" applyBorder="1"/>
    <xf numFmtId="2" fontId="2" fillId="46" borderId="67" xfId="0" applyNumberFormat="1" applyFont="1" applyFill="1" applyBorder="1" applyAlignment="1">
      <alignment horizontal="center" vertical="center" wrapText="1"/>
    </xf>
    <xf numFmtId="2" fontId="2" fillId="46" borderId="68" xfId="0" applyNumberFormat="1" applyFont="1" applyFill="1" applyBorder="1" applyAlignment="1">
      <alignment horizontal="center" vertical="center" wrapText="1"/>
    </xf>
    <xf numFmtId="2" fontId="2" fillId="48" borderId="124" xfId="0" applyNumberFormat="1" applyFont="1" applyFill="1" applyBorder="1" applyAlignment="1">
      <alignment horizontal="center" vertical="center" wrapText="1"/>
    </xf>
    <xf numFmtId="2" fontId="0" fillId="3" borderId="66" xfId="0" applyNumberFormat="1" applyFill="1" applyBorder="1" applyAlignment="1">
      <alignment horizontal="center" vertical="center" wrapText="1"/>
    </xf>
    <xf numFmtId="2" fontId="0" fillId="3" borderId="152" xfId="0" applyNumberFormat="1" applyFill="1" applyBorder="1" applyAlignment="1">
      <alignment horizontal="center" vertical="center" wrapText="1"/>
    </xf>
    <xf numFmtId="2" fontId="2" fillId="48" borderId="66" xfId="0" applyNumberFormat="1" applyFont="1" applyFill="1" applyBorder="1" applyAlignment="1">
      <alignment horizontal="center" vertical="center" wrapText="1"/>
    </xf>
    <xf numFmtId="2" fontId="2" fillId="48" borderId="152" xfId="0" applyNumberFormat="1" applyFont="1" applyFill="1" applyBorder="1" applyAlignment="1">
      <alignment horizontal="center" vertical="center" wrapText="1"/>
    </xf>
    <xf numFmtId="2" fontId="0" fillId="3" borderId="126" xfId="0" applyNumberFormat="1" applyFill="1" applyBorder="1" applyAlignment="1">
      <alignment horizontal="center" vertical="center" wrapText="1"/>
    </xf>
    <xf numFmtId="2" fontId="0" fillId="3" borderId="113" xfId="0" applyNumberFormat="1" applyFill="1" applyBorder="1" applyAlignment="1">
      <alignment horizontal="center" vertical="center" wrapText="1"/>
    </xf>
    <xf numFmtId="0" fontId="2" fillId="0" borderId="0" xfId="0" applyFont="1"/>
    <xf numFmtId="0" fontId="21" fillId="0" borderId="123" xfId="2" applyBorder="1" applyAlignment="1">
      <alignment horizontal="left"/>
    </xf>
    <xf numFmtId="0" fontId="21" fillId="0" borderId="124" xfId="2" applyBorder="1"/>
    <xf numFmtId="10" fontId="21" fillId="43" borderId="124" xfId="2" applyNumberFormat="1" applyFill="1" applyBorder="1" applyAlignment="1">
      <alignment horizontal="center" vertical="center"/>
    </xf>
    <xf numFmtId="10" fontId="21" fillId="0" borderId="124" xfId="2" applyNumberFormat="1" applyBorder="1" applyAlignment="1">
      <alignment horizontal="center" vertical="center"/>
    </xf>
    <xf numFmtId="10" fontId="21" fillId="0" borderId="112" xfId="2" applyNumberFormat="1" applyBorder="1" applyAlignment="1">
      <alignment horizontal="center" vertical="center"/>
    </xf>
    <xf numFmtId="0" fontId="21" fillId="0" borderId="151" xfId="2" applyBorder="1" applyAlignment="1">
      <alignment horizontal="left"/>
    </xf>
    <xf numFmtId="10" fontId="21" fillId="0" borderId="152" xfId="2" applyNumberFormat="1" applyBorder="1" applyAlignment="1">
      <alignment horizontal="center" vertical="center"/>
    </xf>
    <xf numFmtId="0" fontId="21" fillId="0" borderId="145" xfId="2" applyBorder="1" applyAlignment="1">
      <alignment horizontal="left"/>
    </xf>
    <xf numFmtId="10" fontId="21" fillId="0" borderId="146" xfId="2" applyNumberFormat="1" applyBorder="1" applyAlignment="1">
      <alignment horizontal="center" vertical="center"/>
    </xf>
    <xf numFmtId="0" fontId="2" fillId="0" borderId="131" xfId="0" applyFont="1" applyBorder="1"/>
    <xf numFmtId="0" fontId="0" fillId="0" borderId="0" xfId="0" pivotButton="1"/>
    <xf numFmtId="2" fontId="0" fillId="16" borderId="0" xfId="0" applyNumberFormat="1" applyFill="1"/>
    <xf numFmtId="2" fontId="2" fillId="48" borderId="112" xfId="0" applyNumberFormat="1" applyFont="1" applyFill="1" applyBorder="1" applyAlignment="1">
      <alignment horizontal="center" vertical="center" wrapText="1"/>
    </xf>
    <xf numFmtId="2" fontId="5" fillId="3" borderId="58" xfId="0" applyNumberFormat="1" applyFont="1" applyFill="1" applyBorder="1" applyAlignment="1">
      <alignment horizontal="center" vertical="center" wrapText="1"/>
    </xf>
    <xf numFmtId="2" fontId="5" fillId="5" borderId="107" xfId="0" applyNumberFormat="1" applyFont="1" applyFill="1" applyBorder="1" applyAlignment="1">
      <alignment horizontal="center" vertical="center" wrapText="1"/>
    </xf>
    <xf numFmtId="2" fontId="5" fillId="3" borderId="87" xfId="0" applyNumberFormat="1" applyFont="1" applyFill="1" applyBorder="1" applyAlignment="1">
      <alignment horizontal="center" vertical="center" wrapText="1"/>
    </xf>
    <xf numFmtId="2" fontId="5" fillId="5" borderId="103" xfId="0" applyNumberFormat="1" applyFont="1" applyFill="1" applyBorder="1" applyAlignment="1">
      <alignment horizontal="center" vertical="center" wrapText="1"/>
    </xf>
    <xf numFmtId="2" fontId="5" fillId="5" borderId="80" xfId="0" applyNumberFormat="1" applyFont="1" applyFill="1" applyBorder="1" applyAlignment="1">
      <alignment horizontal="center" vertical="center" wrapText="1"/>
    </xf>
    <xf numFmtId="2" fontId="5" fillId="3" borderId="5" xfId="0" applyNumberFormat="1" applyFont="1" applyFill="1" applyBorder="1" applyAlignment="1">
      <alignment horizontal="center" vertical="center" wrapText="1"/>
    </xf>
    <xf numFmtId="2" fontId="5" fillId="3" borderId="86" xfId="0" applyNumberFormat="1" applyFont="1" applyFill="1" applyBorder="1" applyAlignment="1">
      <alignment horizontal="center" vertical="center" wrapText="1"/>
    </xf>
    <xf numFmtId="2" fontId="5" fillId="5" borderId="17" xfId="0" applyNumberFormat="1" applyFont="1" applyFill="1" applyBorder="1" applyAlignment="1">
      <alignment horizontal="center" vertical="center" wrapText="1"/>
    </xf>
    <xf numFmtId="2" fontId="5" fillId="3" borderId="13" xfId="0" applyNumberFormat="1" applyFont="1" applyFill="1" applyBorder="1" applyAlignment="1">
      <alignment horizontal="center" vertical="center" wrapText="1"/>
    </xf>
    <xf numFmtId="1" fontId="5" fillId="5" borderId="17" xfId="0" applyNumberFormat="1" applyFont="1" applyFill="1" applyBorder="1" applyAlignment="1">
      <alignment horizontal="center" vertical="center" wrapText="1"/>
    </xf>
    <xf numFmtId="1" fontId="5" fillId="3" borderId="5" xfId="0" applyNumberFormat="1" applyFont="1" applyFill="1" applyBorder="1" applyAlignment="1">
      <alignment horizontal="center" vertical="center" wrapText="1"/>
    </xf>
    <xf numFmtId="1" fontId="5" fillId="3" borderId="13" xfId="0" applyNumberFormat="1" applyFont="1" applyFill="1" applyBorder="1" applyAlignment="1">
      <alignment horizontal="center" vertical="center" wrapText="1"/>
    </xf>
    <xf numFmtId="1" fontId="5" fillId="5" borderId="80" xfId="0" applyNumberFormat="1" applyFont="1" applyFill="1" applyBorder="1" applyAlignment="1">
      <alignment horizontal="center" vertical="center" wrapText="1"/>
    </xf>
    <xf numFmtId="1" fontId="5" fillId="3" borderId="86" xfId="0" applyNumberFormat="1" applyFont="1" applyFill="1" applyBorder="1" applyAlignment="1">
      <alignment horizontal="center" vertical="center" wrapText="1"/>
    </xf>
    <xf numFmtId="1" fontId="5" fillId="3" borderId="80" xfId="0" applyNumberFormat="1" applyFont="1" applyFill="1" applyBorder="1" applyAlignment="1">
      <alignment horizontal="center" vertical="center" wrapText="1"/>
    </xf>
    <xf numFmtId="1" fontId="5" fillId="3" borderId="66" xfId="0" applyNumberFormat="1" applyFont="1" applyFill="1" applyBorder="1" applyAlignment="1">
      <alignment horizontal="center" vertical="center" wrapText="1"/>
    </xf>
    <xf numFmtId="2" fontId="5" fillId="3" borderId="81" xfId="0" applyNumberFormat="1" applyFont="1" applyFill="1" applyBorder="1" applyAlignment="1">
      <alignment horizontal="center" vertical="center" wrapText="1"/>
    </xf>
    <xf numFmtId="2" fontId="5" fillId="3" borderId="129" xfId="0" applyNumberFormat="1" applyFont="1" applyFill="1" applyBorder="1" applyAlignment="1">
      <alignment horizontal="center" vertical="center" wrapText="1"/>
    </xf>
    <xf numFmtId="0" fontId="21" fillId="27" borderId="74" xfId="2" applyFill="1" applyBorder="1" applyAlignment="1">
      <alignment vertical="top" wrapText="1"/>
    </xf>
    <xf numFmtId="0" fontId="21" fillId="0" borderId="74" xfId="2" applyBorder="1" applyAlignment="1">
      <alignment vertical="top" wrapText="1"/>
    </xf>
    <xf numFmtId="14" fontId="21" fillId="27" borderId="66" xfId="2" applyNumberFormat="1" applyFill="1" applyBorder="1" applyAlignment="1">
      <alignment horizontal="center" vertical="center" wrapText="1"/>
    </xf>
    <xf numFmtId="0" fontId="21" fillId="27" borderId="66" xfId="2" applyFill="1" applyBorder="1" applyAlignment="1">
      <alignment horizontal="center" vertical="center" wrapText="1"/>
    </xf>
    <xf numFmtId="14" fontId="21" fillId="0" borderId="66" xfId="2" applyNumberFormat="1" applyBorder="1" applyAlignment="1">
      <alignment horizontal="center" vertical="center" wrapText="1"/>
    </xf>
    <xf numFmtId="0" fontId="21" fillId="0" borderId="66" xfId="2" applyBorder="1" applyAlignment="1">
      <alignment horizontal="center" vertical="center" wrapText="1"/>
    </xf>
    <xf numFmtId="0" fontId="31" fillId="0" borderId="62" xfId="0" applyFont="1" applyBorder="1" applyAlignment="1">
      <alignment horizontal="left" vertical="top" wrapText="1"/>
    </xf>
    <xf numFmtId="0" fontId="31" fillId="0" borderId="63" xfId="0" applyFont="1" applyBorder="1" applyAlignment="1">
      <alignment horizontal="left" vertical="top" wrapText="1"/>
    </xf>
    <xf numFmtId="0" fontId="31" fillId="0" borderId="64"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1" fillId="17" borderId="62" xfId="0" applyFont="1" applyFill="1" applyBorder="1" applyAlignment="1">
      <alignment horizontal="center" vertical="center" wrapText="1"/>
    </xf>
    <xf numFmtId="0" fontId="31" fillId="17" borderId="63" xfId="0" applyFont="1" applyFill="1" applyBorder="1" applyAlignment="1">
      <alignment horizontal="center" vertical="center" wrapText="1"/>
    </xf>
    <xf numFmtId="0" fontId="31" fillId="17" borderId="64" xfId="0" applyFont="1" applyFill="1" applyBorder="1" applyAlignment="1">
      <alignment horizontal="center" vertical="center" wrapText="1"/>
    </xf>
    <xf numFmtId="0" fontId="32" fillId="28" borderId="62" xfId="0" applyFont="1" applyFill="1" applyBorder="1" applyAlignment="1">
      <alignment horizontal="center" vertical="center" wrapText="1"/>
    </xf>
    <xf numFmtId="0" fontId="32" fillId="28" borderId="63" xfId="0" applyFont="1" applyFill="1" applyBorder="1" applyAlignment="1">
      <alignment horizontal="center" vertical="center" wrapText="1"/>
    </xf>
    <xf numFmtId="0" fontId="32" fillId="28" borderId="64" xfId="0" applyFont="1" applyFill="1" applyBorder="1" applyAlignment="1">
      <alignment horizontal="center" vertical="center" wrapText="1"/>
    </xf>
    <xf numFmtId="0" fontId="41" fillId="0" borderId="101" xfId="0" applyFont="1" applyBorder="1" applyAlignment="1">
      <alignment horizontal="center" vertical="center"/>
    </xf>
    <xf numFmtId="0" fontId="41" fillId="0" borderId="0" xfId="0" applyFont="1" applyAlignment="1">
      <alignment horizontal="center" vertical="center"/>
    </xf>
    <xf numFmtId="165" fontId="41" fillId="0" borderId="108" xfId="6" applyNumberFormat="1" applyFont="1" applyBorder="1" applyAlignment="1">
      <alignment horizontal="center" vertical="center"/>
    </xf>
    <xf numFmtId="165" fontId="41" fillId="0" borderId="109" xfId="6" applyNumberFormat="1" applyFont="1" applyBorder="1" applyAlignment="1">
      <alignment horizontal="center" vertical="center"/>
    </xf>
    <xf numFmtId="0" fontId="0" fillId="29" borderId="62" xfId="0" applyFill="1" applyBorder="1" applyAlignment="1">
      <alignment horizontal="right" vertical="center"/>
    </xf>
    <xf numFmtId="0" fontId="0" fillId="29" borderId="63" xfId="0" applyFill="1" applyBorder="1" applyAlignment="1">
      <alignment horizontal="right" vertical="center"/>
    </xf>
    <xf numFmtId="49" fontId="3" fillId="2" borderId="54" xfId="1" applyNumberFormat="1" applyFont="1" applyFill="1" applyBorder="1" applyAlignment="1" applyProtection="1">
      <alignment horizontal="center" vertical="center" wrapText="1"/>
      <protection locked="0"/>
    </xf>
    <xf numFmtId="49" fontId="3" fillId="2" borderId="55" xfId="1" applyNumberFormat="1" applyFont="1" applyFill="1" applyBorder="1" applyAlignment="1" applyProtection="1">
      <alignment horizontal="center" vertical="center" wrapText="1"/>
      <protection locked="0"/>
    </xf>
    <xf numFmtId="49" fontId="3" fillId="2" borderId="56" xfId="1" applyNumberFormat="1" applyFont="1" applyFill="1" applyBorder="1" applyAlignment="1" applyProtection="1">
      <alignment horizontal="center" vertical="center" wrapText="1"/>
      <protection locked="0"/>
    </xf>
    <xf numFmtId="0" fontId="4" fillId="0" borderId="54" xfId="0" applyFont="1" applyBorder="1" applyAlignment="1">
      <alignment horizontal="center" vertical="center" wrapText="1"/>
    </xf>
    <xf numFmtId="0" fontId="4" fillId="0" borderId="55" xfId="0" applyFont="1" applyBorder="1" applyAlignment="1">
      <alignment horizontal="center" vertical="center" wrapText="1"/>
    </xf>
    <xf numFmtId="49" fontId="3" fillId="4" borderId="62" xfId="1" applyNumberFormat="1" applyFont="1" applyFill="1" applyBorder="1" applyAlignment="1" applyProtection="1">
      <alignment horizontal="center" vertical="center" wrapText="1"/>
      <protection locked="0"/>
    </xf>
    <xf numFmtId="49" fontId="3" fillId="4" borderId="63" xfId="1" applyNumberFormat="1" applyFont="1" applyFill="1" applyBorder="1" applyAlignment="1" applyProtection="1">
      <alignment horizontal="center" vertical="center" wrapText="1"/>
      <protection locked="0"/>
    </xf>
    <xf numFmtId="0" fontId="10" fillId="0" borderId="12" xfId="1" applyNumberFormat="1" applyFont="1" applyFill="1" applyBorder="1" applyAlignment="1" applyProtection="1">
      <alignment horizontal="center" vertical="top" wrapText="1"/>
      <protection locked="0"/>
    </xf>
    <xf numFmtId="0" fontId="10" fillId="0" borderId="9"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5" fillId="0" borderId="0" xfId="1" applyNumberFormat="1" applyFont="1" applyFill="1" applyBorder="1" applyAlignment="1" applyProtection="1">
      <alignment horizontal="center" vertical="center" wrapText="1"/>
      <protection locked="0"/>
    </xf>
    <xf numFmtId="0" fontId="5" fillId="5" borderId="79"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85"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2" fontId="5" fillId="6" borderId="114" xfId="0" applyNumberFormat="1" applyFont="1" applyFill="1" applyBorder="1" applyAlignment="1">
      <alignment horizontal="center" vertical="center" wrapText="1"/>
    </xf>
    <xf numFmtId="49" fontId="3" fillId="7" borderId="110" xfId="1" applyNumberFormat="1" applyFont="1" applyFill="1" applyBorder="1" applyAlignment="1" applyProtection="1">
      <alignment horizontal="center" vertical="center" wrapText="1"/>
      <protection locked="0"/>
    </xf>
    <xf numFmtId="49" fontId="3" fillId="7" borderId="0" xfId="1" applyNumberFormat="1" applyFont="1" applyFill="1" applyBorder="1" applyAlignment="1" applyProtection="1">
      <alignment horizontal="center" vertical="center" wrapText="1"/>
      <protection locked="0"/>
    </xf>
    <xf numFmtId="49" fontId="3" fillId="7" borderId="49"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25" fillId="0" borderId="8" xfId="1" applyNumberFormat="1" applyFont="1" applyFill="1" applyBorder="1" applyAlignment="1" applyProtection="1">
      <alignment horizontal="center" vertical="center" wrapText="1"/>
      <protection locked="0"/>
    </xf>
    <xf numFmtId="0" fontId="5" fillId="5" borderId="7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4" fillId="0" borderId="110" xfId="0" applyFont="1" applyBorder="1" applyAlignment="1">
      <alignment horizontal="center" vertical="center" wrapText="1"/>
    </xf>
    <xf numFmtId="49" fontId="3" fillId="2" borderId="52" xfId="1" applyNumberFormat="1" applyFont="1" applyFill="1" applyBorder="1" applyAlignment="1" applyProtection="1">
      <alignment horizontal="center" vertical="center" wrapText="1"/>
      <protection locked="0"/>
    </xf>
    <xf numFmtId="0" fontId="41" fillId="0" borderId="62" xfId="0" applyFont="1" applyBorder="1" applyAlignment="1">
      <alignment horizontal="center" vertical="center"/>
    </xf>
    <xf numFmtId="0" fontId="41" fillId="0" borderId="111" xfId="0" applyFont="1" applyBorder="1" applyAlignment="1">
      <alignment horizontal="center" vertical="center"/>
    </xf>
    <xf numFmtId="165" fontId="41" fillId="0" borderId="95" xfId="6" applyNumberFormat="1" applyFont="1" applyBorder="1" applyAlignment="1">
      <alignment horizontal="center" vertical="center"/>
    </xf>
    <xf numFmtId="165" fontId="41" fillId="0" borderId="96" xfId="6" applyNumberFormat="1" applyFont="1" applyBorder="1" applyAlignment="1">
      <alignment horizontal="center" vertical="center"/>
    </xf>
    <xf numFmtId="0" fontId="0" fillId="29" borderId="100" xfId="0" applyFill="1" applyBorder="1" applyAlignment="1">
      <alignment horizontal="center" vertical="center"/>
    </xf>
    <xf numFmtId="0" fontId="0" fillId="29" borderId="114" xfId="0" applyFill="1" applyBorder="1" applyAlignment="1">
      <alignment horizontal="center" vertical="center"/>
    </xf>
    <xf numFmtId="0" fontId="0" fillId="29" borderId="115" xfId="0" applyFill="1" applyBorder="1" applyAlignment="1">
      <alignment horizontal="center" vertical="center"/>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7" xfId="1" applyNumberFormat="1" applyFont="1" applyFill="1" applyBorder="1" applyAlignment="1" applyProtection="1">
      <alignment horizontal="center" vertical="center" wrapText="1"/>
      <protection locked="0"/>
    </xf>
    <xf numFmtId="49" fontId="3" fillId="8" borderId="118" xfId="1" applyNumberFormat="1" applyFont="1" applyFill="1" applyBorder="1" applyAlignment="1" applyProtection="1">
      <alignment horizontal="center" vertical="center" wrapText="1"/>
      <protection locked="0"/>
    </xf>
    <xf numFmtId="49" fontId="3" fillId="8" borderId="119" xfId="1" applyNumberFormat="1" applyFont="1" applyFill="1" applyBorder="1" applyAlignment="1" applyProtection="1">
      <alignment horizontal="center" vertical="center" wrapText="1"/>
      <protection locked="0"/>
    </xf>
    <xf numFmtId="49" fontId="3" fillId="8" borderId="120" xfId="1" applyNumberFormat="1" applyFont="1" applyFill="1" applyBorder="1" applyAlignment="1" applyProtection="1">
      <alignment horizontal="center" vertical="center" wrapText="1"/>
      <protection locked="0"/>
    </xf>
    <xf numFmtId="0" fontId="5" fillId="5" borderId="106" xfId="0" applyFont="1" applyFill="1" applyBorder="1" applyAlignment="1">
      <alignment horizontal="center" vertical="center" wrapText="1"/>
    </xf>
    <xf numFmtId="0" fontId="5" fillId="5" borderId="104" xfId="0" applyFont="1" applyFill="1" applyBorder="1" applyAlignment="1">
      <alignment horizontal="center" vertical="center" wrapText="1"/>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0" fontId="5" fillId="5" borderId="105" xfId="0" applyFont="1" applyFill="1" applyBorder="1" applyAlignment="1">
      <alignment horizontal="center" vertical="center" wrapText="1"/>
    </xf>
    <xf numFmtId="49" fontId="3" fillId="8" borderId="121" xfId="1" applyNumberFormat="1" applyFont="1" applyFill="1" applyBorder="1" applyAlignment="1" applyProtection="1">
      <alignment horizontal="center" vertical="center" wrapText="1"/>
      <protection locked="0"/>
    </xf>
    <xf numFmtId="49" fontId="3" fillId="8" borderId="114" xfId="1" applyNumberFormat="1" applyFont="1" applyFill="1" applyBorder="1" applyAlignment="1" applyProtection="1">
      <alignment horizontal="center" vertical="center" wrapText="1"/>
      <protection locked="0"/>
    </xf>
    <xf numFmtId="49" fontId="3" fillId="8" borderId="101" xfId="1" applyNumberFormat="1" applyFont="1" applyFill="1" applyBorder="1" applyAlignment="1" applyProtection="1">
      <alignment horizontal="center" vertical="center" wrapText="1"/>
      <protection locked="0"/>
    </xf>
    <xf numFmtId="0" fontId="37" fillId="5" borderId="79" xfId="0" applyFont="1" applyFill="1" applyBorder="1" applyAlignment="1">
      <alignment horizontal="center" vertical="center" wrapText="1"/>
    </xf>
    <xf numFmtId="0" fontId="37" fillId="5" borderId="52" xfId="0" applyFont="1" applyFill="1" applyBorder="1" applyAlignment="1">
      <alignment horizontal="center" vertical="center" wrapText="1"/>
    </xf>
    <xf numFmtId="0" fontId="37" fillId="5" borderId="85"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0" fillId="29" borderId="62" xfId="0" applyFill="1" applyBorder="1" applyAlignment="1">
      <alignment horizontal="center" vertical="center"/>
    </xf>
    <xf numFmtId="0" fontId="0" fillId="29" borderId="63" xfId="0" applyFill="1" applyBorder="1" applyAlignment="1">
      <alignment horizontal="center" vertical="center"/>
    </xf>
    <xf numFmtId="0" fontId="0" fillId="29" borderId="64" xfId="0" applyFill="1" applyBorder="1" applyAlignment="1">
      <alignment horizontal="center" vertical="center"/>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6" xfId="1" applyNumberFormat="1" applyFont="1" applyFill="1" applyBorder="1" applyAlignment="1" applyProtection="1">
      <alignment horizontal="center" vertical="center" wrapText="1"/>
      <protection locked="0"/>
    </xf>
    <xf numFmtId="49" fontId="3" fillId="10" borderId="8" xfId="1" applyNumberFormat="1" applyFont="1" applyFill="1" applyBorder="1" applyAlignment="1" applyProtection="1">
      <alignment horizontal="center" vertical="center" wrapText="1"/>
      <protection locked="0"/>
    </xf>
    <xf numFmtId="0" fontId="5" fillId="5" borderId="66" xfId="0" applyFont="1" applyFill="1" applyBorder="1" applyAlignment="1">
      <alignment horizontal="center" vertical="center" wrapText="1"/>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0" fontId="32" fillId="28" borderId="100" xfId="0" applyFont="1" applyFill="1" applyBorder="1" applyAlignment="1">
      <alignment horizontal="center" vertical="center" wrapText="1"/>
    </xf>
    <xf numFmtId="0" fontId="32" fillId="28" borderId="114" xfId="0" applyFont="1" applyFill="1" applyBorder="1" applyAlignment="1">
      <alignment horizontal="center" vertical="center" wrapText="1"/>
    </xf>
    <xf numFmtId="0" fontId="32" fillId="28" borderId="122" xfId="0" applyFont="1" applyFill="1" applyBorder="1" applyAlignment="1">
      <alignment horizontal="center" vertical="center" wrapText="1"/>
    </xf>
    <xf numFmtId="0" fontId="41" fillId="0" borderId="123" xfId="0" applyFont="1" applyBorder="1" applyAlignment="1">
      <alignment horizontal="center" vertical="center"/>
    </xf>
    <xf numFmtId="0" fontId="41" fillId="0" borderId="124" xfId="0" applyFont="1" applyBorder="1" applyAlignment="1">
      <alignment horizontal="center" vertical="center"/>
    </xf>
    <xf numFmtId="165" fontId="41" fillId="0" borderId="125" xfId="6" applyNumberFormat="1" applyFont="1" applyBorder="1" applyAlignment="1">
      <alignment horizontal="center" vertical="center"/>
    </xf>
    <xf numFmtId="165" fontId="41" fillId="0" borderId="126" xfId="6" applyNumberFormat="1" applyFont="1" applyBorder="1" applyAlignment="1">
      <alignment horizontal="center" vertical="center"/>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43" fillId="34" borderId="139" xfId="2" applyFont="1" applyFill="1" applyBorder="1" applyAlignment="1">
      <alignment horizontal="center" vertical="center"/>
    </xf>
    <xf numFmtId="0" fontId="55" fillId="35" borderId="140" xfId="2" applyFont="1" applyFill="1" applyBorder="1" applyAlignment="1" applyProtection="1">
      <alignment horizontal="center"/>
      <protection hidden="1"/>
    </xf>
    <xf numFmtId="0" fontId="59" fillId="36" borderId="140" xfId="2" applyFont="1" applyFill="1" applyBorder="1" applyAlignment="1" applyProtection="1">
      <alignment horizontal="center" vertical="center" wrapText="1"/>
      <protection hidden="1"/>
    </xf>
    <xf numFmtId="0" fontId="59" fillId="37" borderId="141" xfId="2" applyFont="1" applyFill="1" applyBorder="1" applyAlignment="1" applyProtection="1">
      <alignment horizontal="center" vertical="center" wrapText="1"/>
      <protection hidden="1"/>
    </xf>
    <xf numFmtId="0" fontId="59" fillId="39" borderId="142" xfId="2" applyFont="1" applyFill="1" applyBorder="1" applyAlignment="1" applyProtection="1">
      <alignment horizontal="center" vertical="center" wrapText="1"/>
      <protection hidden="1"/>
    </xf>
    <xf numFmtId="0" fontId="57" fillId="33" borderId="136" xfId="2" applyFont="1" applyFill="1" applyBorder="1" applyAlignment="1" applyProtection="1">
      <alignment horizontal="center" vertical="center" wrapText="1"/>
      <protection hidden="1"/>
    </xf>
    <xf numFmtId="0" fontId="21" fillId="0" borderId="124" xfId="2" applyBorder="1" applyAlignment="1">
      <alignment wrapText="1"/>
    </xf>
    <xf numFmtId="0" fontId="21" fillId="0" borderId="124" xfId="2" applyBorder="1"/>
    <xf numFmtId="0" fontId="21" fillId="0" borderId="66" xfId="2" applyBorder="1" applyAlignment="1">
      <alignment wrapText="1"/>
    </xf>
    <xf numFmtId="0" fontId="21" fillId="0" borderId="66" xfId="2" applyBorder="1"/>
    <xf numFmtId="0" fontId="43" fillId="31" borderId="144" xfId="2" applyFont="1" applyFill="1" applyBorder="1" applyAlignment="1">
      <alignment horizontal="center" vertical="center" wrapText="1"/>
    </xf>
    <xf numFmtId="0" fontId="44" fillId="32" borderId="135" xfId="2" applyFont="1" applyFill="1" applyBorder="1" applyAlignment="1" applyProtection="1">
      <alignment horizontal="center" vertical="center" wrapText="1"/>
      <protection hidden="1"/>
    </xf>
    <xf numFmtId="0" fontId="44" fillId="32" borderId="137" xfId="2" applyFont="1" applyFill="1" applyBorder="1" applyAlignment="1" applyProtection="1">
      <alignment horizontal="left" vertical="center" wrapText="1"/>
      <protection hidden="1"/>
    </xf>
    <xf numFmtId="0" fontId="46" fillId="0" borderId="0" xfId="2" applyFont="1" applyAlignment="1">
      <alignment horizontal="left"/>
    </xf>
    <xf numFmtId="0" fontId="47" fillId="0" borderId="0" xfId="2" applyFont="1" applyAlignment="1" applyProtection="1">
      <alignment horizontal="center" vertical="center" wrapText="1"/>
      <protection hidden="1"/>
    </xf>
    <xf numFmtId="0" fontId="50" fillId="0" borderId="0" xfId="2" applyFont="1" applyAlignment="1">
      <alignment horizontal="left"/>
    </xf>
    <xf numFmtId="0" fontId="21" fillId="0" borderId="0" xfId="2" applyAlignment="1" applyProtection="1">
      <alignment horizontal="center" vertical="center"/>
      <protection hidden="1"/>
    </xf>
    <xf numFmtId="0" fontId="53" fillId="0" borderId="0" xfId="2" applyFont="1" applyAlignment="1">
      <alignment horizontal="left"/>
    </xf>
    <xf numFmtId="0" fontId="55" fillId="32" borderId="65" xfId="2" applyFont="1" applyFill="1" applyBorder="1" applyAlignment="1" applyProtection="1">
      <alignment horizontal="center"/>
      <protection hidden="1"/>
    </xf>
    <xf numFmtId="0" fontId="57" fillId="33" borderId="135" xfId="2" applyFont="1" applyFill="1" applyBorder="1" applyAlignment="1" applyProtection="1">
      <alignment horizontal="center" vertical="center" wrapText="1"/>
      <protection hidden="1"/>
    </xf>
    <xf numFmtId="0" fontId="43" fillId="31" borderId="138" xfId="2" applyFont="1" applyFill="1" applyBorder="1"/>
    <xf numFmtId="0" fontId="55" fillId="32" borderId="100" xfId="2" applyFont="1" applyFill="1" applyBorder="1" applyAlignment="1" applyProtection="1">
      <alignment horizontal="center" wrapText="1"/>
      <protection hidden="1"/>
    </xf>
    <xf numFmtId="0" fontId="0" fillId="0" borderId="66" xfId="0" applyBorder="1" applyAlignment="1">
      <alignment horizontal="left"/>
    </xf>
    <xf numFmtId="0" fontId="21" fillId="0" borderId="130" xfId="2" applyBorder="1" applyAlignment="1">
      <alignment wrapText="1"/>
    </xf>
    <xf numFmtId="0" fontId="21" fillId="0" borderId="130" xfId="2" applyBorder="1"/>
    <xf numFmtId="0" fontId="21" fillId="0" borderId="149" xfId="2" applyBorder="1"/>
    <xf numFmtId="0" fontId="55" fillId="32" borderId="65" xfId="8" applyFont="1" applyFill="1" applyBorder="1" applyAlignment="1" applyProtection="1">
      <alignment horizontal="center"/>
      <protection hidden="1"/>
    </xf>
    <xf numFmtId="0" fontId="2" fillId="46" borderId="148" xfId="0" applyFont="1" applyFill="1" applyBorder="1" applyAlignment="1">
      <alignment horizontal="center" vertical="center" wrapText="1"/>
    </xf>
    <xf numFmtId="0" fontId="2" fillId="46" borderId="149" xfId="0" applyFont="1" applyFill="1" applyBorder="1" applyAlignment="1">
      <alignment horizontal="center" vertical="center" wrapText="1"/>
    </xf>
    <xf numFmtId="0" fontId="2" fillId="48" borderId="151" xfId="0" applyFont="1" applyFill="1" applyBorder="1" applyAlignment="1">
      <alignment horizontal="center"/>
    </xf>
    <xf numFmtId="0" fontId="2" fillId="48" borderId="66" xfId="0" applyFont="1" applyFill="1" applyBorder="1" applyAlignment="1">
      <alignment horizontal="center"/>
    </xf>
    <xf numFmtId="0" fontId="0" fillId="0" borderId="151" xfId="0" applyBorder="1" applyAlignment="1">
      <alignment horizontal="left"/>
    </xf>
    <xf numFmtId="0" fontId="0" fillId="0" borderId="75" xfId="0" applyBorder="1" applyAlignment="1">
      <alignment horizontal="left"/>
    </xf>
    <xf numFmtId="0" fontId="55" fillId="32" borderId="62" xfId="8" applyFont="1" applyFill="1" applyBorder="1" applyAlignment="1" applyProtection="1">
      <alignment horizontal="center"/>
      <protection hidden="1"/>
    </xf>
    <xf numFmtId="0" fontId="55" fillId="32" borderId="63" xfId="8" applyFont="1" applyFill="1" applyBorder="1" applyAlignment="1" applyProtection="1">
      <alignment horizontal="center"/>
      <protection hidden="1"/>
    </xf>
    <xf numFmtId="0" fontId="55" fillId="32" borderId="64" xfId="8" applyFont="1" applyFill="1" applyBorder="1" applyAlignment="1" applyProtection="1">
      <alignment horizontal="center"/>
      <protection hidden="1"/>
    </xf>
    <xf numFmtId="0" fontId="2" fillId="46" borderId="143" xfId="0" applyFont="1" applyFill="1" applyBorder="1" applyAlignment="1">
      <alignment horizontal="center" vertical="center" wrapText="1"/>
    </xf>
    <xf numFmtId="0" fontId="2" fillId="46" borderId="67" xfId="0" applyFont="1" applyFill="1" applyBorder="1" applyAlignment="1">
      <alignment horizontal="center" vertical="center" wrapText="1"/>
    </xf>
    <xf numFmtId="0" fontId="57" fillId="47" borderId="123" xfId="8" applyFont="1" applyFill="1" applyBorder="1" applyAlignment="1" applyProtection="1">
      <alignment horizontal="center" vertical="center" wrapText="1"/>
      <protection hidden="1"/>
    </xf>
    <xf numFmtId="0" fontId="57" fillId="47" borderId="124" xfId="8" applyFont="1" applyFill="1" applyBorder="1" applyAlignment="1" applyProtection="1">
      <alignment horizontal="center" vertical="center" wrapText="1"/>
      <protection hidden="1"/>
    </xf>
    <xf numFmtId="0" fontId="0" fillId="0" borderId="125" xfId="0" applyBorder="1" applyAlignment="1">
      <alignment horizontal="left"/>
    </xf>
    <xf numFmtId="0" fontId="0" fillId="0" borderId="126" xfId="0" applyBorder="1" applyAlignment="1">
      <alignment horizontal="left"/>
    </xf>
    <xf numFmtId="0" fontId="33" fillId="21" borderId="66" xfId="0" applyFont="1" applyFill="1" applyBorder="1" applyAlignment="1">
      <alignment horizontal="center" vertical="center" wrapText="1"/>
    </xf>
    <xf numFmtId="0" fontId="33" fillId="22" borderId="74" xfId="0" applyFont="1" applyFill="1" applyBorder="1" applyAlignment="1">
      <alignment horizontal="center" vertical="center" wrapText="1"/>
    </xf>
    <xf numFmtId="0" fontId="33" fillId="22" borderId="3" xfId="0" applyFont="1" applyFill="1" applyBorder="1" applyAlignment="1">
      <alignment horizontal="center" vertical="center" wrapText="1"/>
    </xf>
    <xf numFmtId="0" fontId="33" fillId="22" borderId="4" xfId="0" applyFont="1" applyFill="1" applyBorder="1" applyAlignment="1">
      <alignment horizontal="center" vertical="center" wrapText="1"/>
    </xf>
    <xf numFmtId="0" fontId="39" fillId="0" borderId="0" xfId="0" applyFont="1" applyAlignment="1">
      <alignment horizontal="left"/>
    </xf>
    <xf numFmtId="0" fontId="0" fillId="0" borderId="0" xfId="0"/>
    <xf numFmtId="0" fontId="22" fillId="30" borderId="134" xfId="0" applyFont="1" applyFill="1" applyBorder="1" applyAlignment="1">
      <alignment horizontal="center"/>
    </xf>
  </cellXfs>
  <cellStyles count="10">
    <cellStyle name="Excel Built-in Comma [0] 1" xfId="9" xr:uid="{774A308A-821F-480B-ABFC-DE4FC92E093E}"/>
    <cellStyle name="Millares" xfId="6" builtinId="3"/>
    <cellStyle name="Normal" xfId="0" builtinId="0"/>
    <cellStyle name="Normal 2" xfId="2" xr:uid="{307A5F4E-D984-4ADC-B557-4DEBDA57A915}"/>
    <cellStyle name="Normal 2 2" xfId="5" xr:uid="{7D836BB8-AA7A-40C5-9A12-D186B8223F3B}"/>
    <cellStyle name="Normal 3" xfId="3" xr:uid="{E1308B40-E49B-474D-B8CF-6E0F4307A634}"/>
    <cellStyle name="Normal 4" xfId="8" xr:uid="{171709FB-C123-4219-9A80-23B68B0A837C}"/>
    <cellStyle name="Normal 7" xfId="4" xr:uid="{6CE52B24-A28A-483B-ADC2-856D5D361353}"/>
    <cellStyle name="Porcentaje" xfId="7" builtinId="5"/>
    <cellStyle name="Título 2" xfId="1" builtinId="17"/>
  </cellStyles>
  <dxfs count="314">
    <dxf>
      <fill>
        <patternFill>
          <bgColor rgb="FFFF0000"/>
        </patternFill>
      </fill>
    </dxf>
    <dxf>
      <fill>
        <patternFill>
          <bgColor rgb="FFFFFF99"/>
        </patternFill>
      </fill>
    </dxf>
    <dxf>
      <fill>
        <patternFill>
          <bgColor rgb="FF92D050"/>
        </patternFill>
      </fill>
    </dxf>
    <dxf>
      <font>
        <color theme="0"/>
      </font>
      <fill>
        <patternFill patternType="none">
          <bgColor auto="1"/>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5.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calcChain" Target="calcChain.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Consolidado'!R5"/><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Consolidado'!I5"/><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Consolidado'!M5"/><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Consolidado'!H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Consolidado'!J5"/><Relationship Id="rId46" Type="http://schemas.openxmlformats.org/officeDocument/2006/relationships/hyperlink" Target="#RANKIG!A1"/><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Consolidado'!W5"/></Relationships>
</file>

<file path=xl/drawings/_rels/drawing10.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7.jpeg"/><Relationship Id="rId1" Type="http://schemas.openxmlformats.org/officeDocument/2006/relationships/hyperlink" Target="#'CONTENIDO '!A1"/><Relationship Id="rId4"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27"/><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881304</xdr:colOff>
      <xdr:row>10</xdr:row>
      <xdr:rowOff>367559</xdr:rowOff>
    </xdr:from>
    <xdr:to>
      <xdr:col>8</xdr:col>
      <xdr:colOff>1326710</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70054" y="2413670"/>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b="1" kern="1200">
              <a:solidFill>
                <a:srgbClr val="962D46"/>
              </a:solidFill>
              <a:latin typeface="+mn-lt"/>
              <a:ea typeface="+mn-ea"/>
              <a:cs typeface="+mn-cs"/>
            </a:rPr>
            <a:t> SEGUIMIENTO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V23 (ENERO</a:t>
          </a:r>
          <a:r>
            <a:rPr lang="es-CO" sz="2400" b="1" kern="1200" baseline="0">
              <a:solidFill>
                <a:srgbClr val="962D46"/>
              </a:solidFill>
            </a:rPr>
            <a:t> SEPTIEMBRE</a:t>
          </a:r>
          <a:r>
            <a:rPr lang="es-CO" sz="2400" b="1" kern="1200">
              <a:solidFill>
                <a:srgbClr val="962D46"/>
              </a:solidFill>
            </a:rPr>
            <a:t>)</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consúltelos</a:t>
          </a:r>
          <a:r>
            <a:rPr lang="es-CO" sz="1100">
              <a:solidFill>
                <a:schemeClr val="bg1">
                  <a:lumMod val="50000"/>
                </a:schemeClr>
              </a:solidFill>
            </a:rPr>
            <a:t>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1</xdr:col>
      <xdr:colOff>1730794</xdr:colOff>
      <xdr:row>23</xdr:row>
      <xdr:rowOff>140423</xdr:rowOff>
    </xdr:from>
    <xdr:to>
      <xdr:col>2</xdr:col>
      <xdr:colOff>483729</xdr:colOff>
      <xdr:row>25</xdr:row>
      <xdr:rowOff>34137</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911648" y="5951879"/>
          <a:ext cx="489138" cy="520676"/>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0</xdr:col>
      <xdr:colOff>175483</xdr:colOff>
      <xdr:row>23</xdr:row>
      <xdr:rowOff>85507</xdr:rowOff>
    </xdr:from>
    <xdr:to>
      <xdr:col>2</xdr:col>
      <xdr:colOff>566677</xdr:colOff>
      <xdr:row>25</xdr:row>
      <xdr:rowOff>109620</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175483" y="5767662"/>
          <a:ext cx="2307142" cy="648165"/>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2</xdr:col>
      <xdr:colOff>700382</xdr:colOff>
      <xdr:row>23</xdr:row>
      <xdr:rowOff>65689</xdr:rowOff>
    </xdr:from>
    <xdr:to>
      <xdr:col>5</xdr:col>
      <xdr:colOff>65690</xdr:colOff>
      <xdr:row>25</xdr:row>
      <xdr:rowOff>98535</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2616330" y="5747844"/>
          <a:ext cx="3646084" cy="656898"/>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3</xdr:col>
      <xdr:colOff>1940972</xdr:colOff>
      <xdr:row>24</xdr:row>
      <xdr:rowOff>71006</xdr:rowOff>
    </xdr:from>
    <xdr:to>
      <xdr:col>4</xdr:col>
      <xdr:colOff>11884</xdr:colOff>
      <xdr:row>25</xdr:row>
      <xdr:rowOff>14074</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5729075" y="5939282"/>
          <a:ext cx="380999" cy="380999"/>
        </a:xfrm>
        <a:prstGeom prst="rect">
          <a:avLst/>
        </a:prstGeom>
      </xdr:spPr>
    </xdr:pic>
    <xdr:clientData/>
  </xdr:twoCellAnchor>
  <xdr:twoCellAnchor>
    <xdr:from>
      <xdr:col>5</xdr:col>
      <xdr:colOff>295603</xdr:colOff>
      <xdr:row>23</xdr:row>
      <xdr:rowOff>131381</xdr:rowOff>
    </xdr:from>
    <xdr:to>
      <xdr:col>7</xdr:col>
      <xdr:colOff>76638</xdr:colOff>
      <xdr:row>25</xdr:row>
      <xdr:rowOff>98534</xdr:rowOff>
    </xdr:to>
    <xdr:sp macro="" textlink="">
      <xdr:nvSpPr>
        <xdr:cNvPr id="31" name="Rectángulo: esquinas redondeadas 30">
          <a:hlinkClick xmlns:r="http://schemas.openxmlformats.org/officeDocument/2006/relationships" r:id="rId46"/>
          <a:extLst>
            <a:ext uri="{FF2B5EF4-FFF2-40B4-BE49-F238E27FC236}">
              <a16:creationId xmlns:a16="http://schemas.microsoft.com/office/drawing/2014/main" id="{B6A63CF3-126D-43B9-BA9E-7D2F5B54A402}"/>
            </a:ext>
          </a:extLst>
        </xdr:cNvPr>
        <xdr:cNvSpPr/>
      </xdr:nvSpPr>
      <xdr:spPr>
        <a:xfrm>
          <a:off x="6492327" y="5813536"/>
          <a:ext cx="3415863" cy="591205"/>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RANKING</a:t>
          </a:r>
          <a:r>
            <a:rPr lang="es-CO" sz="1600" b="1" kern="1200" baseline="0">
              <a:solidFill>
                <a:schemeClr val="accent2">
                  <a:lumMod val="75000"/>
                </a:schemeClr>
              </a:solidFill>
            </a:rPr>
            <a:t> S</a:t>
          </a:r>
          <a:r>
            <a:rPr lang="es-CO" sz="1600" b="1" kern="1200">
              <a:solidFill>
                <a:schemeClr val="accent2">
                  <a:lumMod val="75000"/>
                </a:schemeClr>
              </a:solidFill>
            </a:rPr>
            <a:t>EGUIMIENTO PA </a:t>
          </a:r>
        </a:p>
        <a:p>
          <a:pPr algn="l"/>
          <a:r>
            <a:rPr lang="es-CO" sz="1600" b="1" kern="1200">
              <a:solidFill>
                <a:schemeClr val="accent2">
                  <a:lumMod val="75000"/>
                </a:schemeClr>
              </a:solidFill>
            </a:rPr>
            <a:t>CONSOLIDADO</a:t>
          </a:r>
          <a:endParaRPr lang="es-CO" sz="1600" kern="1200">
            <a:solidFill>
              <a:schemeClr val="tx2">
                <a:lumMod val="90000"/>
                <a:lumOff val="10000"/>
              </a:schemeClr>
            </a:solidFill>
          </a:endParaRPr>
        </a:p>
      </xdr:txBody>
    </xdr:sp>
    <xdr:clientData/>
  </xdr:twoCellAnchor>
  <xdr:twoCellAnchor editAs="oneCell">
    <xdr:from>
      <xdr:col>6</xdr:col>
      <xdr:colOff>1083882</xdr:colOff>
      <xdr:row>23</xdr:row>
      <xdr:rowOff>153277</xdr:rowOff>
    </xdr:from>
    <xdr:to>
      <xdr:col>6</xdr:col>
      <xdr:colOff>1673721</xdr:colOff>
      <xdr:row>24</xdr:row>
      <xdr:rowOff>435133</xdr:rowOff>
    </xdr:to>
    <xdr:pic>
      <xdr:nvPicPr>
        <xdr:cNvPr id="33" name="Imagen 32">
          <a:extLst>
            <a:ext uri="{FF2B5EF4-FFF2-40B4-BE49-F238E27FC236}">
              <a16:creationId xmlns:a16="http://schemas.microsoft.com/office/drawing/2014/main" id="{1057738D-25C1-404D-A9D7-09E03D421B62}"/>
            </a:ext>
          </a:extLst>
        </xdr:cNvPr>
        <xdr:cNvPicPr>
          <a:picLocks noChangeAspect="1"/>
        </xdr:cNvPicPr>
      </xdr:nvPicPr>
      <xdr:blipFill rotWithShape="1">
        <a:blip xmlns:r="http://schemas.openxmlformats.org/officeDocument/2006/relationships" r:embed="rId6"/>
        <a:srcRect t="6001" b="1"/>
        <a:stretch/>
      </xdr:blipFill>
      <xdr:spPr>
        <a:xfrm>
          <a:off x="9087072" y="5835432"/>
          <a:ext cx="589839" cy="4679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232560</xdr:colOff>
      <xdr:row>5</xdr:row>
      <xdr:rowOff>181800</xdr:rowOff>
    </xdr:from>
    <xdr:to>
      <xdr:col>8</xdr:col>
      <xdr:colOff>338760</xdr:colOff>
      <xdr:row>7</xdr:row>
      <xdr:rowOff>99720</xdr:rowOff>
    </xdr:to>
    <xdr:sp macro="" textlink="">
      <xdr:nvSpPr>
        <xdr:cNvPr id="3" name="Rectángulo 6">
          <a:extLst>
            <a:ext uri="{FF2B5EF4-FFF2-40B4-BE49-F238E27FC236}">
              <a16:creationId xmlns:a16="http://schemas.microsoft.com/office/drawing/2014/main" id="{70B8D1AD-CF68-40E3-9FED-BBFC58B0CF01}"/>
            </a:ext>
          </a:extLst>
        </xdr:cNvPr>
        <xdr:cNvSpPr/>
      </xdr:nvSpPr>
      <xdr:spPr>
        <a:xfrm>
          <a:off x="6214260" y="1277175"/>
          <a:ext cx="106200" cy="384645"/>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257175</xdr:colOff>
      <xdr:row>5</xdr:row>
      <xdr:rowOff>38100</xdr:rowOff>
    </xdr:from>
    <xdr:to>
      <xdr:col>3</xdr:col>
      <xdr:colOff>359276</xdr:colOff>
      <xdr:row>7</xdr:row>
      <xdr:rowOff>104775</xdr:rowOff>
    </xdr:to>
    <xdr:pic>
      <xdr:nvPicPr>
        <xdr:cNvPr id="5" name="Imagen 4"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EE402E4B-BC08-4DA4-AC32-E9C8C1D351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5" y="1190625"/>
          <a:ext cx="530726"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232560</xdr:colOff>
      <xdr:row>5</xdr:row>
      <xdr:rowOff>181800</xdr:rowOff>
    </xdr:from>
    <xdr:to>
      <xdr:col>9</xdr:col>
      <xdr:colOff>338760</xdr:colOff>
      <xdr:row>7</xdr:row>
      <xdr:rowOff>99720</xdr:rowOff>
    </xdr:to>
    <xdr:sp macro="" textlink="">
      <xdr:nvSpPr>
        <xdr:cNvPr id="7" name="Rectángulo 6">
          <a:extLst>
            <a:ext uri="{FF2B5EF4-FFF2-40B4-BE49-F238E27FC236}">
              <a16:creationId xmlns:a16="http://schemas.microsoft.com/office/drawing/2014/main" id="{B453CB9C-25DF-48C7-9FCE-529C614931F2}"/>
            </a:ext>
          </a:extLst>
        </xdr:cNvPr>
        <xdr:cNvSpPr/>
      </xdr:nvSpPr>
      <xdr:spPr>
        <a:xfrm>
          <a:off x="6214260" y="1305750"/>
          <a:ext cx="106200" cy="384645"/>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71280</xdr:colOff>
      <xdr:row>4</xdr:row>
      <xdr:rowOff>126360</xdr:rowOff>
    </xdr:from>
    <xdr:to>
      <xdr:col>8</xdr:col>
      <xdr:colOff>288360</xdr:colOff>
      <xdr:row>9</xdr:row>
      <xdr:rowOff>67320</xdr:rowOff>
    </xdr:to>
    <xdr:pic>
      <xdr:nvPicPr>
        <xdr:cNvPr id="8" name="Imagen 10" descr="Imágenes de semáforos para colorear | Material para maestros ...">
          <a:extLst>
            <a:ext uri="{FF2B5EF4-FFF2-40B4-BE49-F238E27FC236}">
              <a16:creationId xmlns:a16="http://schemas.microsoft.com/office/drawing/2014/main" id="{E3EAE22E-C290-4718-A63F-3AABE054A86C}"/>
            </a:ext>
          </a:extLst>
        </xdr:cNvPr>
        <xdr:cNvPicPr/>
      </xdr:nvPicPr>
      <xdr:blipFill>
        <a:blip xmlns:r="http://schemas.openxmlformats.org/officeDocument/2006/relationships" r:embed="rId3"/>
        <a:srcRect l="2658" t="18193" r="54157" b="10659"/>
        <a:stretch/>
      </xdr:blipFill>
      <xdr:spPr>
        <a:xfrm>
          <a:off x="4509930" y="1088385"/>
          <a:ext cx="988605" cy="931560"/>
        </a:xfrm>
        <a:prstGeom prst="rect">
          <a:avLst/>
        </a:prstGeom>
        <a:ln w="0">
          <a:noFill/>
        </a:ln>
      </xdr:spPr>
    </xdr:pic>
    <xdr:clientData/>
  </xdr:twoCellAnchor>
  <xdr:twoCellAnchor editAs="oneCell">
    <xdr:from>
      <xdr:col>2</xdr:col>
      <xdr:colOff>7216</xdr:colOff>
      <xdr:row>2</xdr:row>
      <xdr:rowOff>7216</xdr:rowOff>
    </xdr:from>
    <xdr:to>
      <xdr:col>3</xdr:col>
      <xdr:colOff>559288</xdr:colOff>
      <xdr:row>3</xdr:row>
      <xdr:rowOff>230909</xdr:rowOff>
    </xdr:to>
    <xdr:pic>
      <xdr:nvPicPr>
        <xdr:cNvPr id="2" name="Imagen 1" descr="Vista previa de imagen">
          <a:extLst>
            <a:ext uri="{FF2B5EF4-FFF2-40B4-BE49-F238E27FC236}">
              <a16:creationId xmlns:a16="http://schemas.microsoft.com/office/drawing/2014/main" id="{0B60E409-393C-4EF8-93FF-7639715458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3352" y="353580"/>
          <a:ext cx="977811" cy="59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79375</xdr:colOff>
      <xdr:row>0</xdr:row>
      <xdr:rowOff>428625</xdr:rowOff>
    </xdr:from>
    <xdr:to>
      <xdr:col>1</xdr:col>
      <xdr:colOff>711868</xdr:colOff>
      <xdr:row>1</xdr:row>
      <xdr:rowOff>129039</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F93DF64F-C6DC-4E2C-AF62-D1B872104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428625"/>
          <a:ext cx="902368" cy="90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546286</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344633"/>
          <a:ext cx="26059955" cy="1134668"/>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402350</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133686</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33707</xdr:colOff>
      <xdr:row>4</xdr:row>
      <xdr:rowOff>88701</xdr:rowOff>
    </xdr:from>
    <xdr:to>
      <xdr:col>13</xdr:col>
      <xdr:colOff>1833932</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33707" y="1662397"/>
          <a:ext cx="25309029" cy="1197475"/>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379275</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264995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3</xdr:row>
      <xdr:rowOff>5277</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1347508</xdr:colOff>
      <xdr:row>0</xdr:row>
      <xdr:rowOff>28014</xdr:rowOff>
    </xdr:from>
    <xdr:to>
      <xdr:col>2</xdr:col>
      <xdr:colOff>2857500</xdr:colOff>
      <xdr:row>1</xdr:row>
      <xdr:rowOff>193364</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486255</xdr:colOff>
      <xdr:row>0</xdr:row>
      <xdr:rowOff>56029</xdr:rowOff>
    </xdr:from>
    <xdr:to>
      <xdr:col>2</xdr:col>
      <xdr:colOff>696927</xdr:colOff>
      <xdr:row>1</xdr:row>
      <xdr:rowOff>200943</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6255" y="56029"/>
          <a:ext cx="902368" cy="893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file:///C:\Users\kycastrof\Downloads\Seguimiento%20Plan%20de%20Acci&#243;n%202025%20SIC%20-%20V20%20(periodo%20ener_ago)%20(3).xlsx" TargetMode="External"/><Relationship Id="rId1" Type="http://schemas.openxmlformats.org/officeDocument/2006/relationships/externalLinkPath" Target="/Users/kycastrof/Downloads/Seguimiento%20Plan%20de%20Acci&#243;n%202025%20SIC%20-%20V20%20(periodo%20ener_ago)%2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4"/>
      <sheetName val="CONTENIDO "/>
      <sheetName val="Dimensión 1 - Talento Humano "/>
      <sheetName val="Dimensión 2 - Direccionamiento"/>
      <sheetName val="Dimensión 3-Gestión con Valor"/>
      <sheetName val="Dimensión 4 - Evaluación de res"/>
      <sheetName val="Dimensión 5 - Información y com"/>
      <sheetName val="Dimensión 6 - GESCO+I"/>
      <sheetName val="Dimensión 7 - Control Interno"/>
      <sheetName val="SEGUIMIENTO PAI 2025"/>
      <sheetName val="Ranking"/>
      <sheetName val="Convenciones"/>
      <sheetName val="Hoja3"/>
      <sheetName val="PAI 2025 GPS rempl2)"/>
      <sheetName val="Plantilla publicacion"/>
      <sheetName val="Plan de acci�n consolidado 2025"/>
    </sheetNames>
    <sheetDataSet>
      <sheetData sheetId="0"/>
      <sheetData sheetId="1"/>
      <sheetData sheetId="2"/>
      <sheetData sheetId="3"/>
      <sheetData sheetId="4"/>
      <sheetData sheetId="5"/>
      <sheetData sheetId="6"/>
      <sheetData sheetId="7"/>
      <sheetData sheetId="8"/>
      <sheetData sheetId="9">
        <row r="5">
          <cell r="F5" t="str">
            <v>Código</v>
          </cell>
        </row>
      </sheetData>
      <sheetData sheetId="10"/>
      <sheetData sheetId="11"/>
      <sheetData sheetId="12"/>
      <sheetData sheetId="13">
        <row r="3">
          <cell r="B3" t="str">
            <v>�rea</v>
          </cell>
          <cell r="C3" t="str">
            <v>Versi�n individual</v>
          </cell>
          <cell r="D3" t="str">
            <v>Ident. Fila</v>
          </cell>
          <cell r="E3" t="str">
            <v>C�digo</v>
          </cell>
        </row>
        <row r="4">
          <cell r="A4" t="str">
            <v>20.1</v>
          </cell>
          <cell r="B4" t="str">
            <v>20-OFICINA DE TECNOLOGÍA E INFORMÁTICA</v>
          </cell>
          <cell r="C4">
            <v>0</v>
          </cell>
          <cell r="D4" t="str">
            <v>Producto</v>
          </cell>
          <cell r="E4" t="str">
            <v>20.1</v>
          </cell>
          <cell r="F4" t="str">
            <v>Innovador</v>
          </cell>
          <cell r="G4" t="str">
            <v xml:space="preserve">Fortalecer la gestión de la información, el conocimiento y la innovación para optimizar la capacidad institucional 
</v>
          </cell>
          <cell r="H4" t="str">
            <v xml:space="preserve">Cumplimiento de productos del PAI asociados a Fortalecer la gestión de la información, el conocimiento y la innovación para optimizar la capacidad institucional 
</v>
          </cell>
          <cell r="I4"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4" t="str">
            <v xml:space="preserve">PND - 5-31-5-b- Convergencia regional - Entidades públicas territoriales y nacionales fortalecidas </v>
          </cell>
          <cell r="K4" t="str">
            <v>No</v>
          </cell>
          <cell r="L4" t="str">
            <v>C-3599-0200-0006-53105d</v>
          </cell>
          <cell r="M4" t="str">
            <v>Política Gobierno Digital _DIMENSIÓN Gestión con Valores para Resultados</v>
          </cell>
          <cell r="N4" t="str">
            <v>PEI_11;
PEI_12;
PEI_13;
PES_20230246;
PES_20230250</v>
          </cell>
          <cell r="O4" t="str">
            <v>Plan de acción para el intercambio de información, implementado  (Informe semestral de  la implementación del plan de acción para el intercambio de información- soportes documentales de cumplimiento)</v>
          </cell>
          <cell r="P4">
            <v>20</v>
          </cell>
          <cell r="Q4">
            <v>100</v>
          </cell>
          <cell r="R4" t="str">
            <v>Porcentual</v>
          </cell>
          <cell r="S4" t="str">
            <v>% de plan ejecutado / 100% de plan a ejecutar</v>
          </cell>
          <cell r="T4" t="str">
            <v>2025-02-03</v>
          </cell>
          <cell r="U4" t="str">
            <v>2025-12-12</v>
          </cell>
          <cell r="V4" t="str">
            <v>20-OFICINA DE TECNOLOGÍA E INFORMÁTICA</v>
          </cell>
        </row>
        <row r="5">
          <cell r="A5" t="str">
            <v>20.1.1</v>
          </cell>
          <cell r="B5" t="str">
            <v>20-OFICINA DE TECNOLOGÍA E INFORMÁTICA</v>
          </cell>
          <cell r="C5">
            <v>0</v>
          </cell>
          <cell r="D5" t="str">
            <v>Actividad propia</v>
          </cell>
          <cell r="E5" t="str">
            <v>20.1.1</v>
          </cell>
          <cell r="F5" t="str">
            <v>N/A</v>
          </cell>
          <cell r="G5" t="str">
            <v>N/A</v>
          </cell>
          <cell r="H5" t="str">
            <v>N/A</v>
          </cell>
          <cell r="I5" t="str">
            <v>N/A</v>
          </cell>
          <cell r="J5" t="str">
            <v>N/A</v>
          </cell>
          <cell r="K5" t="str">
            <v>N/A</v>
          </cell>
          <cell r="L5" t="str">
            <v>N/A</v>
          </cell>
          <cell r="M5" t="str">
            <v>N/A</v>
          </cell>
          <cell r="N5" t="str">
            <v>N/A</v>
          </cell>
          <cell r="O5" t="str">
            <v>Definir plan de acción para el intercambio de información de acuerdo con el marco de Interoperabilidad  (Plan definido / único entregable)</v>
          </cell>
          <cell r="P5">
            <v>20</v>
          </cell>
          <cell r="Q5">
            <v>1</v>
          </cell>
          <cell r="R5" t="str">
            <v>Númerica</v>
          </cell>
          <cell r="S5" t="str">
            <v># de plan formulado / 1 plan a formular</v>
          </cell>
          <cell r="T5" t="str">
            <v>2025-02-03</v>
          </cell>
          <cell r="U5" t="str">
            <v>2025-02-28</v>
          </cell>
          <cell r="V5" t="str">
            <v>20-OFICINA DE TECNOLOGÍA E INFORMÁTICA</v>
          </cell>
        </row>
        <row r="6">
          <cell r="A6" t="str">
            <v>20.1.2</v>
          </cell>
          <cell r="B6" t="str">
            <v>20-OFICINA DE TECNOLOGÍA E INFORMÁTICA</v>
          </cell>
          <cell r="C6">
            <v>0</v>
          </cell>
          <cell r="D6" t="str">
            <v>Actividad propia</v>
          </cell>
          <cell r="E6" t="str">
            <v>20.1.2</v>
          </cell>
          <cell r="F6" t="str">
            <v>N/A</v>
          </cell>
          <cell r="G6" t="str">
            <v>N/A</v>
          </cell>
          <cell r="H6" t="str">
            <v>N/A</v>
          </cell>
          <cell r="I6" t="str">
            <v>N/A</v>
          </cell>
          <cell r="J6" t="str">
            <v>N/A</v>
          </cell>
          <cell r="K6" t="str">
            <v>N/A</v>
          </cell>
          <cell r="L6" t="str">
            <v>N/A</v>
          </cell>
          <cell r="M6" t="str">
            <v>N/A</v>
          </cell>
          <cell r="N6" t="str">
            <v>N/A</v>
          </cell>
          <cell r="O6" t="str">
            <v>Implementar el plan de acción para el intercambio de información de acuerdo con el marco de Interoperabilidad  (Informe semestral de  la implementación del plan de acción para el intercambio de información- soportes documentales de cumplimiento)</v>
          </cell>
          <cell r="P6">
            <v>80</v>
          </cell>
          <cell r="Q6">
            <v>100</v>
          </cell>
          <cell r="R6" t="str">
            <v>Porcentual</v>
          </cell>
          <cell r="S6" t="str">
            <v>% de plan ejecutado / 100% de plan a ejecutar</v>
          </cell>
          <cell r="T6" t="str">
            <v>2025-03-03</v>
          </cell>
          <cell r="U6" t="str">
            <v>2025-12-12</v>
          </cell>
          <cell r="V6" t="str">
            <v>20-OFICINA DE TECNOLOGÍA E INFORMÁTICA</v>
          </cell>
        </row>
        <row r="7">
          <cell r="A7" t="str">
            <v>20.2</v>
          </cell>
          <cell r="B7" t="str">
            <v>20-OFICINA DE TECNOLOGÍA E INFORMÁTICA</v>
          </cell>
          <cell r="C7">
            <v>0</v>
          </cell>
          <cell r="D7" t="str">
            <v>Producto</v>
          </cell>
          <cell r="E7" t="str">
            <v>20.2</v>
          </cell>
          <cell r="F7" t="str">
            <v>Innovador</v>
          </cell>
          <cell r="G7" t="str">
            <v xml:space="preserve">Fortalecer la gestión de la información, el conocimiento y la innovación para optimizar la capacidad institucional 
</v>
          </cell>
          <cell r="H7" t="str">
            <v xml:space="preserve">Cumplimiento de productos del PAI asociados a Fortalecer la gestión de la información, el conocimiento y la innovación para optimizar la capacidad institucional 
</v>
          </cell>
          <cell r="I7"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7" t="str">
            <v xml:space="preserve">PND - 5-31-5-b- Convergencia regional - Entidades públicas territoriales y nacionales fortalecidas </v>
          </cell>
          <cell r="K7" t="str">
            <v>No</v>
          </cell>
          <cell r="L7" t="str">
            <v>C-3599-0200-0006-53105d</v>
          </cell>
          <cell r="M7" t="str">
            <v>Política Gobierno Digital _DIMENSIÓN Gestión con Valores para Resultados</v>
          </cell>
          <cell r="N7" t="str">
            <v>N/A</v>
          </cell>
          <cell r="O7" t="str">
            <v>Modelo de gobierno y gestión de datos en el marco del Plan Nacional de Infraestructura de Datos,  implementado  (Informes de seguimiento y avance trimestrales con soportes documentales del cumplimiento)</v>
          </cell>
          <cell r="P7">
            <v>20</v>
          </cell>
          <cell r="Q7">
            <v>100</v>
          </cell>
          <cell r="R7" t="str">
            <v>Porcentual</v>
          </cell>
          <cell r="S7" t="str">
            <v>% de plan ejecutado / 100% de plan a ejecutar</v>
          </cell>
          <cell r="T7" t="str">
            <v>2025-02-03</v>
          </cell>
          <cell r="U7" t="str">
            <v>2025-12-12</v>
          </cell>
          <cell r="V7" t="str">
            <v>20-OFICINA DE TECNOLOGÍA E INFORMÁTICA</v>
          </cell>
        </row>
        <row r="8">
          <cell r="A8" t="str">
            <v>20.2.1</v>
          </cell>
          <cell r="B8" t="str">
            <v>20-OFICINA DE TECNOLOGÍA E INFORMÁTICA</v>
          </cell>
          <cell r="C8">
            <v>0</v>
          </cell>
          <cell r="D8" t="str">
            <v>Actividad propia</v>
          </cell>
          <cell r="E8" t="str">
            <v>20.2.1</v>
          </cell>
          <cell r="F8" t="str">
            <v>N/A</v>
          </cell>
          <cell r="G8" t="str">
            <v>N/A</v>
          </cell>
          <cell r="H8" t="str">
            <v>N/A</v>
          </cell>
          <cell r="I8" t="str">
            <v>N/A</v>
          </cell>
          <cell r="J8" t="str">
            <v>N/A</v>
          </cell>
          <cell r="K8" t="str">
            <v>N/A</v>
          </cell>
          <cell r="L8" t="str">
            <v>N/A</v>
          </cell>
          <cell r="M8" t="str">
            <v>N/A</v>
          </cell>
          <cell r="N8" t="str">
            <v>N/A</v>
          </cell>
          <cell r="O8" t="str">
            <v>Definir el plan de trabajo para la estrategia de gobierno y calidad de datos para la SIC (Documento del Plan  de trabajo para la estrategia de gobierno y calidad de datos, elaborado / único entregable)</v>
          </cell>
          <cell r="P8">
            <v>20</v>
          </cell>
          <cell r="Q8">
            <v>1</v>
          </cell>
          <cell r="R8" t="str">
            <v>Númerica</v>
          </cell>
          <cell r="S8" t="str">
            <v># de plan formulado / 1 plan a formular</v>
          </cell>
          <cell r="T8" t="str">
            <v>2025-02-03</v>
          </cell>
          <cell r="U8" t="str">
            <v>2025-03-29</v>
          </cell>
          <cell r="V8" t="str">
            <v>20-OFICINA DE TECNOLOGÍA E INFORMÁTICA</v>
          </cell>
        </row>
        <row r="9">
          <cell r="A9" t="str">
            <v>20.2.2</v>
          </cell>
          <cell r="B9" t="str">
            <v>20-OFICINA DE TECNOLOGÍA E INFORMÁTICA</v>
          </cell>
          <cell r="C9">
            <v>0</v>
          </cell>
          <cell r="D9" t="str">
            <v>Actividad propia</v>
          </cell>
          <cell r="E9" t="str">
            <v>20.2.2</v>
          </cell>
          <cell r="F9" t="str">
            <v>N/A</v>
          </cell>
          <cell r="G9" t="str">
            <v>N/A</v>
          </cell>
          <cell r="H9" t="str">
            <v>N/A</v>
          </cell>
          <cell r="I9" t="str">
            <v>N/A</v>
          </cell>
          <cell r="J9" t="str">
            <v>N/A</v>
          </cell>
          <cell r="K9" t="str">
            <v>N/A</v>
          </cell>
          <cell r="L9" t="str">
            <v>N/A</v>
          </cell>
          <cell r="M9" t="str">
            <v>N/A</v>
          </cell>
          <cell r="N9" t="str">
            <v>N/A</v>
          </cell>
          <cell r="O9" t="str">
            <v>Implementar el plan de trabajo para la estrategia de gobierno y calidad de datos   (Informes de seguimiento y avance trimestrales con soportes documentales del cumplimiento con corte  marzo, junio, septiembre, diciembre)</v>
          </cell>
          <cell r="P9">
            <v>80</v>
          </cell>
          <cell r="Q9">
            <v>100</v>
          </cell>
          <cell r="R9" t="str">
            <v>Porcentual</v>
          </cell>
          <cell r="S9" t="str">
            <v>% de plan ejecutado / 100% de plan a ejecutar</v>
          </cell>
          <cell r="T9" t="str">
            <v>2025-03-03</v>
          </cell>
          <cell r="U9" t="str">
            <v>2025-12-12</v>
          </cell>
          <cell r="V9" t="str">
            <v>20-OFICINA DE TECNOLOGÍA E INFORMÁTICA</v>
          </cell>
        </row>
        <row r="10">
          <cell r="A10" t="str">
            <v>20.3</v>
          </cell>
          <cell r="B10" t="str">
            <v>20-OFICINA DE TECNOLOGÍA E INFORMÁTICA</v>
          </cell>
          <cell r="C10">
            <v>0</v>
          </cell>
          <cell r="D10" t="str">
            <v>Producto</v>
          </cell>
          <cell r="E10" t="str">
            <v>20.3</v>
          </cell>
          <cell r="F10" t="str">
            <v>Operativo</v>
          </cell>
          <cell r="G10" t="str">
            <v>Fortalecer el Sistema Integral de Gestión Institucional en el marco del Modelo Integrado de Planeación y gestión para mejorar la prestación del servicio.</v>
          </cell>
          <cell r="H10" t="str">
            <v xml:space="preserve">Cumplimiento de productos del PAI asociados a Fortacer el Sistema Integral de Gestión Institucional para mejorar la prestación del servicio. 
</v>
          </cell>
          <cell r="I10"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10" t="str">
            <v xml:space="preserve">PND - 5-31-5-b- Convergencia regional - Entidades públicas territoriales y nacionales fortalecidas </v>
          </cell>
          <cell r="K10" t="str">
            <v>No</v>
          </cell>
          <cell r="L10" t="str">
            <v>C-3599-0200-0006-53105d</v>
          </cell>
          <cell r="M10" t="str">
            <v>Política Seguridad Digital _DIMENSIÓN Gestión con Valores para Resultados</v>
          </cell>
          <cell r="N10" t="str">
            <v>DECRETO 612</v>
          </cell>
          <cell r="O10" t="str">
            <v>Plan de implementación de Seguridad y privacidad de la información, ejecutado (Informes de seguimiento y avance trimestrales con soportes documentales del cumplimiento)</v>
          </cell>
          <cell r="P10">
            <v>20</v>
          </cell>
          <cell r="Q10">
            <v>100</v>
          </cell>
          <cell r="R10" t="str">
            <v>Porcentual</v>
          </cell>
          <cell r="S10" t="str">
            <v>% de plan ejecutado / 100% de plan a ejecutar</v>
          </cell>
          <cell r="T10" t="str">
            <v>2025-01-13</v>
          </cell>
          <cell r="U10" t="str">
            <v>2025-12-12</v>
          </cell>
          <cell r="V10" t="str">
            <v>20-OFICINA DE TECNOLOGÍA E INFORMÁTICA</v>
          </cell>
        </row>
        <row r="11">
          <cell r="A11" t="str">
            <v>20.3.1</v>
          </cell>
          <cell r="B11" t="str">
            <v>20-OFICINA DE TECNOLOGÍA E INFORMÁTICA</v>
          </cell>
          <cell r="C11">
            <v>0</v>
          </cell>
          <cell r="D11" t="str">
            <v>Actividad propia</v>
          </cell>
          <cell r="E11" t="str">
            <v>20.3.1</v>
          </cell>
          <cell r="F11" t="str">
            <v>N/A</v>
          </cell>
          <cell r="G11" t="str">
            <v>N/A</v>
          </cell>
          <cell r="H11" t="str">
            <v>N/A</v>
          </cell>
          <cell r="I11" t="str">
            <v>N/A</v>
          </cell>
          <cell r="J11" t="str">
            <v>N/A</v>
          </cell>
          <cell r="K11" t="str">
            <v>N/A</v>
          </cell>
          <cell r="L11" t="str">
            <v>N/A</v>
          </cell>
          <cell r="M11" t="str">
            <v>N/A</v>
          </cell>
          <cell r="N11" t="str">
            <v>N/A</v>
          </cell>
          <cell r="O11" t="str">
            <v>Formular el plan de Seguridad y Privacidad de la información teniendo en cuenta los resultados alcanzados en el periodo anterior y las necesidades de las partes interesada (Documento del Plan  de Seguridad y Privacidad de la información formulado / único entregable)</v>
          </cell>
          <cell r="P11">
            <v>20</v>
          </cell>
          <cell r="Q11">
            <v>1</v>
          </cell>
          <cell r="R11" t="str">
            <v>Númerica</v>
          </cell>
          <cell r="S11" t="str">
            <v># de plan formulado / 1 plan a formular</v>
          </cell>
          <cell r="T11" t="str">
            <v>2025-01-13</v>
          </cell>
          <cell r="U11" t="str">
            <v>2025-01-31</v>
          </cell>
          <cell r="V11" t="str">
            <v>20-OFICINA DE TECNOLOGÍA E INFORMÁTICA</v>
          </cell>
        </row>
        <row r="12">
          <cell r="A12" t="str">
            <v>20.3.2</v>
          </cell>
          <cell r="B12" t="str">
            <v>20-OFICINA DE TECNOLOGÍA E INFORMÁTICA</v>
          </cell>
          <cell r="C12">
            <v>0</v>
          </cell>
          <cell r="D12" t="str">
            <v>Actividad propia</v>
          </cell>
          <cell r="E12" t="str">
            <v>20.3.2</v>
          </cell>
          <cell r="F12" t="str">
            <v>N/A</v>
          </cell>
          <cell r="G12" t="str">
            <v>N/A</v>
          </cell>
          <cell r="H12" t="str">
            <v>N/A</v>
          </cell>
          <cell r="I12" t="str">
            <v>N/A</v>
          </cell>
          <cell r="J12" t="str">
            <v>N/A</v>
          </cell>
          <cell r="K12" t="str">
            <v>N/A</v>
          </cell>
          <cell r="L12" t="str">
            <v>N/A</v>
          </cell>
          <cell r="M12" t="str">
            <v>N/A</v>
          </cell>
          <cell r="N12" t="str">
            <v>N/A</v>
          </cell>
          <cell r="O12" t="str">
            <v>Implementar el Plan de Seguridad  y Privacidad de la información aprobado (Informes de seguimiento y avance trimestrales con soportes documentales del cumplimiento con corte  marzo, junio, septiembre, diciembre)</v>
          </cell>
          <cell r="P12">
            <v>80</v>
          </cell>
          <cell r="Q12">
            <v>100</v>
          </cell>
          <cell r="R12" t="str">
            <v>Porcentual</v>
          </cell>
          <cell r="S12" t="str">
            <v>% de plan ejecutado / 100% de plan a ejecutar</v>
          </cell>
          <cell r="T12" t="str">
            <v>2025-02-03</v>
          </cell>
          <cell r="U12" t="str">
            <v>2025-12-12</v>
          </cell>
          <cell r="V12" t="str">
            <v>20-OFICINA DE TECNOLOGÍA E INFORMÁTICA</v>
          </cell>
        </row>
        <row r="13">
          <cell r="A13" t="str">
            <v>20.4</v>
          </cell>
          <cell r="B13" t="str">
            <v>20-OFICINA DE TECNOLOGÍA E INFORMÁTICA</v>
          </cell>
          <cell r="C13">
            <v>0</v>
          </cell>
          <cell r="D13" t="str">
            <v>Producto</v>
          </cell>
          <cell r="E13" t="str">
            <v>20.4</v>
          </cell>
          <cell r="F13" t="str">
            <v>Operativo</v>
          </cell>
          <cell r="G13" t="str">
            <v>Fortalecer el Sistema Integral de Gestión Institucional en el marco del Modelo Integrado de Planeación y gestión para mejorar la prestación del servicio.</v>
          </cell>
          <cell r="H13" t="str">
            <v xml:space="preserve">Cumplimiento de productos del PAI asociados a Fortacer el Sistema Integral de Gestión Institucional para mejorar la prestación del servicio. 
</v>
          </cell>
          <cell r="I13"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13" t="str">
            <v xml:space="preserve">PND - 5-31-5-b- Convergencia regional - Entidades públicas territoriales y nacionales fortalecidas </v>
          </cell>
          <cell r="K13" t="str">
            <v>No</v>
          </cell>
          <cell r="L13" t="str">
            <v>C-3599-0200-0006-53105d</v>
          </cell>
          <cell r="M13" t="str">
            <v>Política Seguridad Digital _DIMENSIÓN Gestión con Valores para Resultados</v>
          </cell>
          <cell r="N13" t="str">
            <v>DECRETO 612</v>
          </cell>
          <cell r="O13" t="str">
            <v>Plan de tratamiento de riesgos de Seguridad y Privacidad de la información, monitoreado (Informes de seguimiento y avance trimestrales con soportes documentales del cumplimiento)</v>
          </cell>
          <cell r="P13">
            <v>20</v>
          </cell>
          <cell r="Q13">
            <v>100</v>
          </cell>
          <cell r="R13" t="str">
            <v>Porcentual</v>
          </cell>
          <cell r="S13" t="str">
            <v>% de plan de tratamiento de riesgos monitoreado / 100% de plan de riesgos a monitorear</v>
          </cell>
          <cell r="T13" t="str">
            <v>2025-01-27</v>
          </cell>
          <cell r="U13" t="str">
            <v>2025-12-12</v>
          </cell>
          <cell r="V13" t="str">
            <v>20-OFICINA DE TECNOLOGÍA E INFORMÁTICA</v>
          </cell>
        </row>
        <row r="14">
          <cell r="A14" t="str">
            <v>20.4.1</v>
          </cell>
          <cell r="B14" t="str">
            <v>20-OFICINA DE TECNOLOGÍA E INFORMÁTICA</v>
          </cell>
          <cell r="C14">
            <v>0</v>
          </cell>
          <cell r="D14" t="str">
            <v>Actividad propia</v>
          </cell>
          <cell r="E14" t="str">
            <v>20.4.1</v>
          </cell>
          <cell r="F14" t="str">
            <v>N/A</v>
          </cell>
          <cell r="G14" t="str">
            <v>N/A</v>
          </cell>
          <cell r="H14" t="str">
            <v>N/A</v>
          </cell>
          <cell r="I14" t="str">
            <v>N/A</v>
          </cell>
          <cell r="J14" t="str">
            <v>N/A</v>
          </cell>
          <cell r="K14" t="str">
            <v>N/A</v>
          </cell>
          <cell r="L14" t="str">
            <v>N/A</v>
          </cell>
          <cell r="M14" t="str">
            <v>N/A</v>
          </cell>
          <cell r="N14" t="str">
            <v>N/A</v>
          </cell>
          <cell r="O14" t="str">
            <v>Consolidar los riesgos de seguridad de la información con sus respectivos tratamientos, fechas y responsables  (Excel del plan de tratamiento de riesgos de seguridad y privacidad de la información/ único entregable)</v>
          </cell>
          <cell r="P14">
            <v>40</v>
          </cell>
          <cell r="Q14">
            <v>1</v>
          </cell>
          <cell r="R14" t="str">
            <v>Númerica</v>
          </cell>
          <cell r="S14" t="str">
            <v># de consolidaciones de riesgos realizadas / 1 consolidaciones de riesgos a realizar</v>
          </cell>
          <cell r="T14" t="str">
            <v>2025-01-27</v>
          </cell>
          <cell r="U14" t="str">
            <v>2025-04-30</v>
          </cell>
          <cell r="V14" t="str">
            <v>20-OFICINA DE TECNOLOGÍA E INFORMÁTICA</v>
          </cell>
        </row>
        <row r="15">
          <cell r="A15" t="str">
            <v>20.4.2</v>
          </cell>
          <cell r="B15" t="str">
            <v>20-OFICINA DE TECNOLOGÍA E INFORMÁTICA</v>
          </cell>
          <cell r="C15">
            <v>0</v>
          </cell>
          <cell r="D15" t="str">
            <v>Actividad propia</v>
          </cell>
          <cell r="E15" t="str">
            <v>20.4.2</v>
          </cell>
          <cell r="F15" t="str">
            <v>N/A</v>
          </cell>
          <cell r="G15" t="str">
            <v>N/A</v>
          </cell>
          <cell r="H15" t="str">
            <v>N/A</v>
          </cell>
          <cell r="I15" t="str">
            <v>N/A</v>
          </cell>
          <cell r="J15" t="str">
            <v>N/A</v>
          </cell>
          <cell r="K15" t="str">
            <v>N/A</v>
          </cell>
          <cell r="L15" t="str">
            <v>N/A</v>
          </cell>
          <cell r="M15" t="str">
            <v>N/A</v>
          </cell>
          <cell r="N15" t="str">
            <v>N/A</v>
          </cell>
          <cell r="O15" t="str">
            <v>Realizar el monitoreo al plan de tratamiento de los riesgos de seguridad y privacidad de la información trimestralmente (Informes de seguimiento y avance trimestrales con soportes documentales del cumplimiento con corte  junio, septiembre, diciembre)</v>
          </cell>
          <cell r="P15">
            <v>60</v>
          </cell>
          <cell r="Q15">
            <v>100</v>
          </cell>
          <cell r="R15" t="str">
            <v>Porcentual</v>
          </cell>
          <cell r="S15" t="str">
            <v>% de plan de tratamiento de riesgos monitoreado / 100% de plan de riesgos a monitorear</v>
          </cell>
          <cell r="T15" t="str">
            <v>2025-04-01</v>
          </cell>
          <cell r="U15" t="str">
            <v>2025-12-12</v>
          </cell>
          <cell r="V15" t="str">
            <v>20-OFICINA DE TECNOLOGÍA E INFORMÁTICA</v>
          </cell>
        </row>
        <row r="16">
          <cell r="A16" t="str">
            <v>20.5</v>
          </cell>
          <cell r="B16" t="str">
            <v>20-OFICINA DE TECNOLOGÍA E INFORMÁTICA</v>
          </cell>
          <cell r="C16">
            <v>0</v>
          </cell>
          <cell r="D16" t="str">
            <v>Producto</v>
          </cell>
          <cell r="E16" t="str">
            <v>20.5</v>
          </cell>
          <cell r="F16" t="str">
            <v>Innovador</v>
          </cell>
          <cell r="G16" t="str">
            <v xml:space="preserve">Fortalecer la infraestructura, uso y aprovechamiento de las tecnologías de la información, para optimizar la capacidad institucional
</v>
          </cell>
          <cell r="H16" t="str">
            <v xml:space="preserve">Cumplimiento de productos del PAI asociados a Fortalecer la infraestructura, uso y aprovechamiento de las tecnologías de la información, para optimizar la capacidad institucional
</v>
          </cell>
          <cell r="I16" t="str">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ell>
          <cell r="J16" t="str">
            <v xml:space="preserve">PND - 5-31-5-d- Convergencia regional - Gobierno digital para la gente </v>
          </cell>
          <cell r="K16" t="str">
            <v>No</v>
          </cell>
          <cell r="L16" t="str">
            <v>C-3599-0200-0006-53105d</v>
          </cell>
          <cell r="M16" t="str">
            <v>Política Gobierno Digital _DIMENSIÓN Gestión con Valores para Resultados</v>
          </cell>
          <cell r="N16" t="str">
            <v>DECRETO 612</v>
          </cell>
          <cell r="O16" t="str">
            <v>Plan estratégico de tecnologías de información, ejecutado (Informes de seguimiento y avance trimestrales con soportes documentales del cumplimiento)</v>
          </cell>
          <cell r="P16">
            <v>20</v>
          </cell>
          <cell r="Q16">
            <v>100</v>
          </cell>
          <cell r="R16" t="str">
            <v>Porcentual</v>
          </cell>
          <cell r="S16" t="str">
            <v>% de plan ejecutado / 100% de plan a ejecutar</v>
          </cell>
          <cell r="T16" t="str">
            <v>2025-01-13</v>
          </cell>
          <cell r="U16" t="str">
            <v>2025-12-12</v>
          </cell>
          <cell r="V16" t="str">
            <v>20-OFICINA DE TECNOLOGÍA E INFORMÁTICA</v>
          </cell>
        </row>
        <row r="17">
          <cell r="A17" t="str">
            <v>20.5.1</v>
          </cell>
          <cell r="B17" t="str">
            <v>20-OFICINA DE TECNOLOGÍA E INFORMÁTICA</v>
          </cell>
          <cell r="C17">
            <v>0</v>
          </cell>
          <cell r="D17" t="str">
            <v>Actividad propia</v>
          </cell>
          <cell r="E17" t="str">
            <v>20.5.1</v>
          </cell>
          <cell r="F17" t="str">
            <v>N/A</v>
          </cell>
          <cell r="G17" t="str">
            <v>N/A</v>
          </cell>
          <cell r="H17" t="str">
            <v>N/A</v>
          </cell>
          <cell r="I17" t="str">
            <v>N/A</v>
          </cell>
          <cell r="J17" t="str">
            <v>N/A</v>
          </cell>
          <cell r="K17" t="str">
            <v>N/A</v>
          </cell>
          <cell r="L17" t="str">
            <v>N/A</v>
          </cell>
          <cell r="M17" t="str">
            <v>N/A</v>
          </cell>
          <cell r="N17" t="str">
            <v>N/A</v>
          </cell>
          <cell r="O17" t="str">
            <v>Formular plan estratégico de tecnologías de información PETI incluyendo hoja de ruta para la vigencia   (Hoja de ruta del PETI actualizada/ único entregable)</v>
          </cell>
          <cell r="P17">
            <v>20</v>
          </cell>
          <cell r="Q17">
            <v>1</v>
          </cell>
          <cell r="R17" t="str">
            <v>Númerica</v>
          </cell>
          <cell r="S17" t="str">
            <v># de plan formulado / 1 plan a formular</v>
          </cell>
          <cell r="T17" t="str">
            <v>2025-01-13</v>
          </cell>
          <cell r="U17" t="str">
            <v>2025-01-31</v>
          </cell>
          <cell r="V17" t="str">
            <v>20-OFICINA DE TECNOLOGÍA E INFORMÁTICA</v>
          </cell>
        </row>
        <row r="18">
          <cell r="A18" t="str">
            <v>20.5.2</v>
          </cell>
          <cell r="B18" t="str">
            <v>20-OFICINA DE TECNOLOGÍA E INFORMÁTICA</v>
          </cell>
          <cell r="C18">
            <v>0</v>
          </cell>
          <cell r="D18" t="str">
            <v>Actividad propia</v>
          </cell>
          <cell r="E18" t="str">
            <v>20.5.2</v>
          </cell>
          <cell r="F18" t="str">
            <v>N/A</v>
          </cell>
          <cell r="G18" t="str">
            <v>N/A</v>
          </cell>
          <cell r="H18" t="str">
            <v>N/A</v>
          </cell>
          <cell r="I18" t="str">
            <v>N/A</v>
          </cell>
          <cell r="J18" t="str">
            <v>N/A</v>
          </cell>
          <cell r="K18" t="str">
            <v>N/A</v>
          </cell>
          <cell r="L18" t="str">
            <v>N/A</v>
          </cell>
          <cell r="M18" t="str">
            <v>N/A</v>
          </cell>
          <cell r="N18" t="str">
            <v>N/A</v>
          </cell>
          <cell r="O18" t="str">
            <v>Realizar seguimiento trimestral a la ejecución del PETI. (Informes de seguimiento y avance trimestrales con soportes documentales del cumplimiento con corte  marzo, junio, septiembre, diciembre)</v>
          </cell>
          <cell r="P18">
            <v>80</v>
          </cell>
          <cell r="Q18">
            <v>100</v>
          </cell>
          <cell r="R18" t="str">
            <v>Porcentual</v>
          </cell>
          <cell r="S18" t="str">
            <v>% de plan ejecutado / 100% de plan a ejecutar</v>
          </cell>
          <cell r="T18" t="str">
            <v>2025-02-03</v>
          </cell>
          <cell r="U18" t="str">
            <v>2025-12-12</v>
          </cell>
          <cell r="V18" t="str">
            <v>20-OFICINA DE TECNOLOGÍA E INFORMÁTICA</v>
          </cell>
        </row>
        <row r="19">
          <cell r="A19" t="str">
            <v>117.1</v>
          </cell>
          <cell r="B19" t="str">
            <v>117-GRUPO DE TRABAJO DE DESARROLLO DE TALENTO HUMANO</v>
          </cell>
          <cell r="C19">
            <v>0</v>
          </cell>
          <cell r="D19" t="str">
            <v>Producto</v>
          </cell>
          <cell r="E19" t="str">
            <v>117.1</v>
          </cell>
          <cell r="F19" t="str">
            <v>Innovador</v>
          </cell>
          <cell r="G19" t="str">
            <v xml:space="preserve">Fortalecer la gestión de la información, el conocimiento y la innovación para optimizar la capacidad institucional 
</v>
          </cell>
          <cell r="H19" t="str">
            <v xml:space="preserve">Cumplimiento de productos del PAI asociados a Fortalecer la gestión de la información, el conocimiento y la innovación para optimizar la capacidad institucional 
</v>
          </cell>
          <cell r="I19"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19" t="str">
            <v xml:space="preserve">PND - 5-31-5-b- Convergencia regional - Entidades públicas territoriales y nacionales fortalecidas </v>
          </cell>
          <cell r="K19" t="str">
            <v>No</v>
          </cell>
          <cell r="L19" t="str">
            <v>N/A</v>
          </cell>
          <cell r="M19" t="str">
            <v>Política de Gestión Estratégica del Talento Humano _DIMENSIÓN Talento humano</v>
          </cell>
          <cell r="N19" t="str">
            <v>N/A</v>
          </cell>
          <cell r="O19" t="str">
            <v>Estrategia de ingreso efectivo de nuevos funcionarios que conduzca a la garantía del bienestar integral implementada. (Informe final de la implementación de la estrategia)</v>
          </cell>
          <cell r="P19">
            <v>15</v>
          </cell>
          <cell r="Q19">
            <v>100</v>
          </cell>
          <cell r="R19" t="str">
            <v>Porcentual</v>
          </cell>
          <cell r="S19" t="str">
            <v>% de estrategias de ingreso efectivo de nuevos funcionarios realizada / 100% de estrategias de ingreso efectivo de nuevos funcionarios a realizar</v>
          </cell>
          <cell r="T19" t="str">
            <v>2025-02-03</v>
          </cell>
          <cell r="U19" t="str">
            <v>2025-11-28</v>
          </cell>
          <cell r="V19" t="str">
            <v>117-GRUPO DE TRABAJO DE DESARROLLO DE TALENTO HUMANO</v>
          </cell>
        </row>
        <row r="20">
          <cell r="A20" t="str">
            <v>117.1.1</v>
          </cell>
          <cell r="B20" t="str">
            <v>117-GRUPO DE TRABAJO DE DESARROLLO DE TALENTO HUMANO</v>
          </cell>
          <cell r="C20">
            <v>0</v>
          </cell>
          <cell r="D20" t="str">
            <v>Actividad propia</v>
          </cell>
          <cell r="E20" t="str">
            <v>117.1.1</v>
          </cell>
          <cell r="F20" t="str">
            <v>N/A</v>
          </cell>
          <cell r="G20" t="str">
            <v>N/A</v>
          </cell>
          <cell r="H20" t="str">
            <v>N/A</v>
          </cell>
          <cell r="I20" t="str">
            <v>N/A</v>
          </cell>
          <cell r="J20" t="str">
            <v>N/A</v>
          </cell>
          <cell r="K20" t="str">
            <v>N/A</v>
          </cell>
          <cell r="L20" t="str">
            <v>N/A</v>
          </cell>
          <cell r="M20" t="str">
            <v>N/A</v>
          </cell>
          <cell r="N20" t="str">
            <v>N/A</v>
          </cell>
          <cell r="O20" t="str">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ell>
          <cell r="P20">
            <v>25</v>
          </cell>
          <cell r="Q20">
            <v>100</v>
          </cell>
          <cell r="R20" t="str">
            <v>Porcentual</v>
          </cell>
          <cell r="S20" t="str">
            <v>% de nuevos servidores impactados con la campaña / 100% de nuevos servidores</v>
          </cell>
          <cell r="T20" t="str">
            <v>2025-02-03</v>
          </cell>
          <cell r="U20" t="str">
            <v>2025-11-28</v>
          </cell>
          <cell r="V20" t="str">
            <v>117-GRUPO DE TRABAJO DE DESARROLLO DE TALENTO HUMANO</v>
          </cell>
        </row>
        <row r="21">
          <cell r="A21" t="str">
            <v>117.1.2</v>
          </cell>
          <cell r="B21" t="str">
            <v>117-GRUPO DE TRABAJO DE DESARROLLO DE TALENTO HUMANO</v>
          </cell>
          <cell r="C21">
            <v>0</v>
          </cell>
          <cell r="D21" t="str">
            <v>Actividad propia</v>
          </cell>
          <cell r="E21" t="str">
            <v>117.1.2</v>
          </cell>
          <cell r="F21" t="str">
            <v>N/A</v>
          </cell>
          <cell r="G21" t="str">
            <v>N/A</v>
          </cell>
          <cell r="H21" t="str">
            <v>N/A</v>
          </cell>
          <cell r="I21" t="str">
            <v>N/A</v>
          </cell>
          <cell r="J21" t="str">
            <v>N/A</v>
          </cell>
          <cell r="K21" t="str">
            <v>N/A</v>
          </cell>
          <cell r="L21" t="str">
            <v>N/A</v>
          </cell>
          <cell r="M21" t="str">
            <v>N/A</v>
          </cell>
          <cell r="N21" t="str">
            <v>N/A</v>
          </cell>
          <cell r="O21" t="str">
            <v>Realizar un Taller de adaptación al cambio dirigido a los líderes de las área (Listado de asistencia del taller)</v>
          </cell>
          <cell r="P21">
            <v>25</v>
          </cell>
          <cell r="Q21">
            <v>1</v>
          </cell>
          <cell r="R21" t="str">
            <v>Númerica</v>
          </cell>
          <cell r="S21" t="str">
            <v># de taller de adaptación al cambio dirigido a los líderes realizado / 1 taller de adaptación al cambio dirigido a los líderes a realizar</v>
          </cell>
          <cell r="T21" t="str">
            <v>2025-04-01</v>
          </cell>
          <cell r="U21" t="str">
            <v>2025-04-30</v>
          </cell>
          <cell r="V21" t="str">
            <v>117-GRUPO DE TRABAJO DE DESARROLLO DE TALENTO HUMANO</v>
          </cell>
        </row>
        <row r="22">
          <cell r="A22" t="str">
            <v>117.1.3</v>
          </cell>
          <cell r="B22" t="str">
            <v>117-GRUPO DE TRABAJO DE DESARROLLO DE TALENTO HUMANO</v>
          </cell>
          <cell r="C22">
            <v>0</v>
          </cell>
          <cell r="D22" t="str">
            <v>Actividad propia</v>
          </cell>
          <cell r="E22" t="str">
            <v>117.1.3</v>
          </cell>
          <cell r="F22" t="str">
            <v>N/A</v>
          </cell>
          <cell r="G22" t="str">
            <v>N/A</v>
          </cell>
          <cell r="H22" t="str">
            <v>N/A</v>
          </cell>
          <cell r="I22" t="str">
            <v>N/A</v>
          </cell>
          <cell r="J22" t="str">
            <v>N/A</v>
          </cell>
          <cell r="K22" t="str">
            <v>N/A</v>
          </cell>
          <cell r="L22" t="str">
            <v>N/A</v>
          </cell>
          <cell r="M22" t="str">
            <v>N/A</v>
          </cell>
          <cell r="N22" t="str">
            <v>N/A</v>
          </cell>
          <cell r="O22" t="str">
            <v>Realizar encuesta sociodemográfica con el fin de caracterizar a los servidores e identificar acciones de mejora en pro de la felicidad de los servidores.  (Informe de los resultados de la encuesta / Documento que defina las acciones de mejora a implementar.)</v>
          </cell>
          <cell r="P22">
            <v>25</v>
          </cell>
          <cell r="Q22">
            <v>1</v>
          </cell>
          <cell r="R22" t="str">
            <v>Númerica</v>
          </cell>
          <cell r="S22" t="str">
            <v># de informe realizado / 1 informe programado</v>
          </cell>
          <cell r="T22" t="str">
            <v>2025-06-03</v>
          </cell>
          <cell r="U22" t="str">
            <v>2025-07-01</v>
          </cell>
          <cell r="V22" t="str">
            <v>117-GRUPO DE TRABAJO DE DESARROLLO DE TALENTO HUMANO</v>
          </cell>
        </row>
        <row r="23">
          <cell r="A23" t="str">
            <v>117.1.4</v>
          </cell>
          <cell r="B23" t="str">
            <v>117-GRUPO DE TRABAJO DE DESARROLLO DE TALENTO HUMANO</v>
          </cell>
          <cell r="C23">
            <v>0</v>
          </cell>
          <cell r="D23" t="str">
            <v>Actividad propia</v>
          </cell>
          <cell r="E23" t="str">
            <v>117.1.4</v>
          </cell>
          <cell r="F23" t="str">
            <v>N/A</v>
          </cell>
          <cell r="G23" t="str">
            <v>N/A</v>
          </cell>
          <cell r="H23" t="str">
            <v>N/A</v>
          </cell>
          <cell r="I23" t="str">
            <v>N/A</v>
          </cell>
          <cell r="J23" t="str">
            <v>N/A</v>
          </cell>
          <cell r="K23" t="str">
            <v>N/A</v>
          </cell>
          <cell r="L23" t="str">
            <v>N/A</v>
          </cell>
          <cell r="M23" t="str">
            <v>N/A</v>
          </cell>
          <cell r="N23" t="str">
            <v>N/A</v>
          </cell>
          <cell r="O23" t="str">
            <v>Realizar campañas "escuchando tus emociones" (Informe con estadísticas de las personas que participaron de la campaña)</v>
          </cell>
          <cell r="P23">
            <v>25</v>
          </cell>
          <cell r="Q23">
            <v>6</v>
          </cell>
          <cell r="R23" t="str">
            <v>Númerica</v>
          </cell>
          <cell r="S23" t="str">
            <v># de campaña escuchando tus emociones a realizada / 6 campaña escuchando tus emociones a realizar</v>
          </cell>
          <cell r="T23" t="str">
            <v>2025-06-03</v>
          </cell>
          <cell r="U23" t="str">
            <v>2025-11-28</v>
          </cell>
          <cell r="V23" t="str">
            <v>117-GRUPO DE TRABAJO DE DESARROLLO DE TALENTO HUMANO</v>
          </cell>
        </row>
        <row r="24">
          <cell r="A24" t="str">
            <v>117.2</v>
          </cell>
          <cell r="B24" t="str">
            <v>117-GRUPO DE TRABAJO DE DESARROLLO DE TALENTO HUMANO</v>
          </cell>
          <cell r="C24">
            <v>0</v>
          </cell>
          <cell r="D24" t="str">
            <v>Producto</v>
          </cell>
          <cell r="E24" t="str">
            <v>117.2</v>
          </cell>
          <cell r="F24" t="str">
            <v>Operativo</v>
          </cell>
          <cell r="G24" t="str">
            <v>Fortalecer el Sistema Integral de Gestión Institucional en el marco del Modelo Integrado de Planeación y gestión para mejorar la prestación del servicio.</v>
          </cell>
          <cell r="H24" t="str">
            <v xml:space="preserve">Cumplimiento de productos del PAI asociados a Fortacer el Sistema Integral de Gestión Institucional para mejorar la prestación del servicio. 
</v>
          </cell>
          <cell r="I24"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24" t="str">
            <v xml:space="preserve">PND - 5-31-5-b- Convergencia regional - Entidades públicas territoriales y nacionales fortalecidas </v>
          </cell>
          <cell r="K24" t="str">
            <v>No</v>
          </cell>
          <cell r="L24" t="str">
            <v>N/A</v>
          </cell>
          <cell r="M24" t="str">
            <v>Política de Gestión Estratégica del Talento Humano _DIMENSIÓN Talento humano</v>
          </cell>
          <cell r="N24" t="str">
            <v>DECRETO 612;
PES_20240073</v>
          </cell>
          <cell r="O24" t="str">
            <v>Documento del Plan Estratégico de Talento Humano, elaborado y publicado  (Plan elaborado y captura de pantalla de la publicación en página web de la SIC e Intrasic)</v>
          </cell>
          <cell r="P24">
            <v>17</v>
          </cell>
          <cell r="Q24">
            <v>1</v>
          </cell>
          <cell r="R24" t="str">
            <v>Númerica</v>
          </cell>
          <cell r="S24" t="str">
            <v># de planes estratégicos de talento humano elaborados y publicados / 1 planes estratégicos de talento humano a elaborar y publicar</v>
          </cell>
          <cell r="T24" t="str">
            <v>2025-01-20</v>
          </cell>
          <cell r="U24" t="str">
            <v>2025-02-28</v>
          </cell>
          <cell r="V24" t="str">
            <v>117-GRUPO DE TRABAJO DE DESARROLLO DE TALENTO HUMANO</v>
          </cell>
        </row>
        <row r="25">
          <cell r="A25" t="str">
            <v>117.2.1</v>
          </cell>
          <cell r="B25" t="str">
            <v>117-GRUPO DE TRABAJO DE DESARROLLO DE TALENTO HUMANO</v>
          </cell>
          <cell r="C25">
            <v>0</v>
          </cell>
          <cell r="D25" t="str">
            <v>Actividad propia</v>
          </cell>
          <cell r="E25" t="str">
            <v>117.2.1</v>
          </cell>
          <cell r="F25" t="str">
            <v>N/A</v>
          </cell>
          <cell r="G25" t="str">
            <v>N/A</v>
          </cell>
          <cell r="H25" t="str">
            <v>N/A</v>
          </cell>
          <cell r="I25" t="str">
            <v>N/A</v>
          </cell>
          <cell r="J25" t="str">
            <v>N/A</v>
          </cell>
          <cell r="K25" t="str">
            <v>N/A</v>
          </cell>
          <cell r="L25" t="str">
            <v>N/A</v>
          </cell>
          <cell r="M25" t="str">
            <v>N/A</v>
          </cell>
          <cell r="N25" t="str">
            <v>N/A</v>
          </cell>
          <cell r="O25" t="str">
            <v>Elaborar el documento del Plan Estratégico de Talento Humano (Documento del plan/único entregable)</v>
          </cell>
          <cell r="P25">
            <v>60</v>
          </cell>
          <cell r="Q25">
            <v>1</v>
          </cell>
          <cell r="R25" t="str">
            <v>Númerica</v>
          </cell>
          <cell r="S25" t="str">
            <v># de planes estratégicos elaborados / 1 planes estratégico a elaborar</v>
          </cell>
          <cell r="T25" t="str">
            <v>2025-01-20</v>
          </cell>
          <cell r="U25" t="str">
            <v>2025-01-31</v>
          </cell>
          <cell r="V25" t="str">
            <v>117-GRUPO DE TRABAJO DE DESARROLLO DE TALENTO HUMANO</v>
          </cell>
        </row>
        <row r="26">
          <cell r="A26" t="str">
            <v>117.2.2</v>
          </cell>
          <cell r="B26" t="str">
            <v>117-GRUPO DE TRABAJO DE DESARROLLO DE TALENTO HUMANO</v>
          </cell>
          <cell r="C26">
            <v>0</v>
          </cell>
          <cell r="D26" t="str">
            <v>Actividad propia</v>
          </cell>
          <cell r="E26" t="str">
            <v>117.2.2</v>
          </cell>
          <cell r="F26" t="str">
            <v>N/A</v>
          </cell>
          <cell r="G26" t="str">
            <v>N/A</v>
          </cell>
          <cell r="H26" t="str">
            <v>N/A</v>
          </cell>
          <cell r="I26" t="str">
            <v>N/A</v>
          </cell>
          <cell r="J26" t="str">
            <v>N/A</v>
          </cell>
          <cell r="K26" t="str">
            <v>N/A</v>
          </cell>
          <cell r="L26" t="str">
            <v>N/A</v>
          </cell>
          <cell r="M26" t="str">
            <v>N/A</v>
          </cell>
          <cell r="N26" t="str">
            <v>N/A</v>
          </cell>
          <cell r="O26" t="str">
            <v>Publicar el Plan Estratégico de Talento Humano  (Captura de pantalla de la publicación en página web de la SIC e Intrasic)</v>
          </cell>
          <cell r="P26">
            <v>40</v>
          </cell>
          <cell r="Q26">
            <v>1</v>
          </cell>
          <cell r="R26" t="str">
            <v>Númerica</v>
          </cell>
          <cell r="S26" t="str">
            <v># de planes estratégicos publicados / 1 Planes estratégicos a publicar</v>
          </cell>
          <cell r="T26" t="str">
            <v>2025-02-03</v>
          </cell>
          <cell r="U26" t="str">
            <v>2025-02-28</v>
          </cell>
          <cell r="V26" t="str">
            <v>117-GRUPO DE TRABAJO DE DESARROLLO DE TALENTO HUMANO</v>
          </cell>
        </row>
        <row r="27">
          <cell r="A27" t="str">
            <v>117.3</v>
          </cell>
          <cell r="B27" t="str">
            <v>117-GRUPO DE TRABAJO DE DESARROLLO DE TALENTO HUMANO</v>
          </cell>
          <cell r="C27">
            <v>0</v>
          </cell>
          <cell r="D27" t="str">
            <v>Producto</v>
          </cell>
          <cell r="E27" t="str">
            <v>117.3</v>
          </cell>
          <cell r="F27" t="str">
            <v>Operativo</v>
          </cell>
          <cell r="G27" t="str">
            <v>Fortalecer el Sistema Integral de Gestión Institucional en el marco del Modelo Integrado de Planeación y gestión para mejorar la prestación del servicio.</v>
          </cell>
          <cell r="H27" t="str">
            <v xml:space="preserve">Cumplimiento de productos del PAI asociados a Fortacer el Sistema Integral de Gestión Institucional para mejorar la prestación del servicio. 
</v>
          </cell>
          <cell r="I27"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27" t="str">
            <v xml:space="preserve">PND - 5-31-5-b- Convergencia regional - Entidades públicas territoriales y nacionales fortalecidas </v>
          </cell>
          <cell r="K27" t="str">
            <v>No</v>
          </cell>
          <cell r="L27" t="str">
            <v>N/A</v>
          </cell>
          <cell r="M27" t="str">
            <v>Política de Gestión Estratégica del Talento Humano _DIMENSIÓN Talento humano</v>
          </cell>
          <cell r="N27" t="str">
            <v>N/A</v>
          </cell>
          <cell r="O27" t="str">
            <v>Objetivo de mejora Empresas Familiarmente responsables efr, cumplidos (Informe consolidado de cumplimiento de objetivos de mejora, único entregable)</v>
          </cell>
          <cell r="P27">
            <v>17</v>
          </cell>
          <cell r="Q27">
            <v>1</v>
          </cell>
          <cell r="R27" t="str">
            <v>Númerica</v>
          </cell>
          <cell r="S27" t="str">
            <v># de Objetivos de mejora efr cumplidos / 1 objetivos de mejora a cumplir</v>
          </cell>
          <cell r="T27" t="str">
            <v>2025-01-20</v>
          </cell>
          <cell r="U27" t="str">
            <v>2025-12-22</v>
          </cell>
          <cell r="V27" t="str">
            <v>117-GRUPO DE TRABAJO DE DESARROLLO DE TALENTO HUMANO</v>
          </cell>
        </row>
        <row r="28">
          <cell r="A28" t="str">
            <v>117.3.1</v>
          </cell>
          <cell r="B28" t="str">
            <v>117-GRUPO DE TRABAJO DE DESARROLLO DE TALENTO HUMANO</v>
          </cell>
          <cell r="C28">
            <v>0</v>
          </cell>
          <cell r="D28" t="str">
            <v>Actividad propia</v>
          </cell>
          <cell r="E28" t="str">
            <v>117.3.1</v>
          </cell>
          <cell r="F28" t="str">
            <v>N/A</v>
          </cell>
          <cell r="G28" t="str">
            <v>N/A</v>
          </cell>
          <cell r="H28" t="str">
            <v>N/A</v>
          </cell>
          <cell r="I28" t="str">
            <v>N/A</v>
          </cell>
          <cell r="J28" t="str">
            <v>N/A</v>
          </cell>
          <cell r="K28" t="str">
            <v>N/A</v>
          </cell>
          <cell r="L28" t="str">
            <v>N/A</v>
          </cell>
          <cell r="M28" t="str">
            <v>N/A</v>
          </cell>
          <cell r="N28" t="str">
            <v>N/A</v>
          </cell>
          <cell r="O28" t="str">
            <v>Establecer plan de trabajo con acciones, fechas y responsables, para el cumplimiento de los objetivos de mejora efr   (Plan de trabajo / único entregable)</v>
          </cell>
          <cell r="P28">
            <v>80</v>
          </cell>
          <cell r="Q28">
            <v>1</v>
          </cell>
          <cell r="R28" t="str">
            <v>Númerica</v>
          </cell>
          <cell r="S28" t="str">
            <v># de Objetivos de mejora efr cumplidos / 1 objetivos de mejora a cumplir</v>
          </cell>
          <cell r="T28" t="str">
            <v>2025-01-20</v>
          </cell>
          <cell r="U28" t="str">
            <v>2025-01-31</v>
          </cell>
          <cell r="V28" t="str">
            <v>117-GRUPO DE TRABAJO DE DESARROLLO DE TALENTO HUMANO</v>
          </cell>
        </row>
        <row r="29">
          <cell r="A29" t="str">
            <v>117.3.2</v>
          </cell>
          <cell r="B29" t="str">
            <v>117-GRUPO DE TRABAJO DE DESARROLLO DE TALENTO HUMANO</v>
          </cell>
          <cell r="C29">
            <v>0</v>
          </cell>
          <cell r="D29" t="str">
            <v>Actividad propia</v>
          </cell>
          <cell r="E29" t="str">
            <v>117.3.2</v>
          </cell>
          <cell r="F29" t="str">
            <v>N/A</v>
          </cell>
          <cell r="G29" t="str">
            <v>N/A</v>
          </cell>
          <cell r="H29" t="str">
            <v>N/A</v>
          </cell>
          <cell r="I29" t="str">
            <v>N/A</v>
          </cell>
          <cell r="J29" t="str">
            <v>N/A</v>
          </cell>
          <cell r="K29" t="str">
            <v>N/A</v>
          </cell>
          <cell r="L29" t="str">
            <v>N/A</v>
          </cell>
          <cell r="M29" t="str">
            <v>N/A</v>
          </cell>
          <cell r="N29" t="str">
            <v>N/A</v>
          </cell>
          <cell r="O29" t="str">
            <v>Ejecutar el plan de trabajo para el cumplimiento de los objetivos de mejora efr  (Informes trimestrales (4) de seguimiento y soportes documentales de cumplimiento)</v>
          </cell>
          <cell r="P29">
            <v>20</v>
          </cell>
          <cell r="Q29">
            <v>100</v>
          </cell>
          <cell r="R29" t="str">
            <v>Porcentual</v>
          </cell>
          <cell r="S29" t="str">
            <v>% de Plan ejecutado / 100% de Plan a ejecutar</v>
          </cell>
          <cell r="T29" t="str">
            <v>2025-02-03</v>
          </cell>
          <cell r="U29" t="str">
            <v>2025-12-22</v>
          </cell>
          <cell r="V29" t="str">
            <v>117-GRUPO DE TRABAJO DE DESARROLLO DE TALENTO HUMANO</v>
          </cell>
        </row>
        <row r="30">
          <cell r="A30" t="str">
            <v>117.4</v>
          </cell>
          <cell r="B30" t="str">
            <v>117-GRUPO DE TRABAJO DE DESARROLLO DE TALENTO HUMANO</v>
          </cell>
          <cell r="C30">
            <v>0</v>
          </cell>
          <cell r="D30" t="str">
            <v>Producto</v>
          </cell>
          <cell r="E30" t="str">
            <v>117.4</v>
          </cell>
          <cell r="F30" t="str">
            <v>Operativo</v>
          </cell>
          <cell r="G30" t="str">
            <v>Fortalecer el Sistema Integral de Gestión Institucional en el marco del Modelo Integrado de Planeación y gestión para mejorar la prestación del servicio.</v>
          </cell>
          <cell r="H30" t="str">
            <v xml:space="preserve">Cumplimiento de productos del PAI asociados a Fortacer el Sistema Integral de Gestión Institucional para mejorar la prestación del servicio. 
</v>
          </cell>
          <cell r="I30"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0" t="str">
            <v xml:space="preserve">PND - 5-31-5-b- Convergencia regional - Entidades públicas territoriales y nacionales fortalecidas </v>
          </cell>
          <cell r="K30" t="str">
            <v>No</v>
          </cell>
          <cell r="L30" t="str">
            <v>FUNCIONAMIENTO</v>
          </cell>
          <cell r="M30" t="str">
            <v>Política de Gestión Estratégica del Talento Humano _DIMENSIÓN Talento humano</v>
          </cell>
          <cell r="N30" t="str">
            <v>DECRETO 612</v>
          </cell>
          <cell r="O30" t="str">
            <v>Plan de Bienestar Social y Estímulos, elaborado y ejecutado (Informe semestral de la ejecución del plan / único entregable)</v>
          </cell>
          <cell r="P30">
            <v>17</v>
          </cell>
          <cell r="Q30">
            <v>100</v>
          </cell>
          <cell r="R30" t="str">
            <v>Porcentual</v>
          </cell>
          <cell r="S30" t="str">
            <v>% de Plan de bienestar elaborado y ejecutado / 100% de plan de bienestar social y estímulos a elaborar y ejecutar</v>
          </cell>
          <cell r="T30" t="str">
            <v>2025-01-13</v>
          </cell>
          <cell r="U30" t="str">
            <v>2025-12-22</v>
          </cell>
          <cell r="V30" t="str">
            <v>117-GRUPO DE TRABAJO DE DESARROLLO DE TALENTO HUMANO</v>
          </cell>
        </row>
        <row r="31">
          <cell r="A31" t="str">
            <v>117.4.1</v>
          </cell>
          <cell r="B31" t="str">
            <v>117-GRUPO DE TRABAJO DE DESARROLLO DE TALENTO HUMANO</v>
          </cell>
          <cell r="C31">
            <v>0</v>
          </cell>
          <cell r="D31" t="str">
            <v>Actividad propia</v>
          </cell>
          <cell r="E31" t="str">
            <v>117.4.1</v>
          </cell>
          <cell r="F31" t="str">
            <v>N/A</v>
          </cell>
          <cell r="G31" t="str">
            <v>N/A</v>
          </cell>
          <cell r="H31" t="str">
            <v>N/A</v>
          </cell>
          <cell r="I31" t="str">
            <v>N/A</v>
          </cell>
          <cell r="J31" t="str">
            <v>N/A</v>
          </cell>
          <cell r="K31" t="str">
            <v>N/A</v>
          </cell>
          <cell r="L31" t="str">
            <v>N/A</v>
          </cell>
          <cell r="M31" t="str">
            <v>N/A</v>
          </cell>
          <cell r="N31" t="str">
            <v>N/A</v>
          </cell>
          <cell r="O31" t="str">
            <v>Elaborar y presentar para aprobación del Comité Institucional de Gestión y desempeño la propuesta de plan de bienestar social y estímulos (Acta de Comité Institucional de Gestión y Desempeño aprobando el Plan de Bienestar Social y Estímulos-único entregable)</v>
          </cell>
          <cell r="P31">
            <v>15</v>
          </cell>
          <cell r="Q31">
            <v>1</v>
          </cell>
          <cell r="R31" t="str">
            <v>Númerica</v>
          </cell>
          <cell r="S31" t="str">
            <v># de planes de bienestar social y estímulos aprobado / 1 planes de bienestar social y estímulos a aprobar</v>
          </cell>
          <cell r="T31" t="str">
            <v>2025-01-13</v>
          </cell>
          <cell r="U31" t="str">
            <v>2025-01-31</v>
          </cell>
          <cell r="V31" t="str">
            <v>117-GRUPO DE TRABAJO DE DESARROLLO DE TALENTO HUMANO</v>
          </cell>
        </row>
        <row r="32">
          <cell r="A32" t="str">
            <v>117.4.2</v>
          </cell>
          <cell r="B32" t="str">
            <v>117-GRUPO DE TRABAJO DE DESARROLLO DE TALENTO HUMANO</v>
          </cell>
          <cell r="C32">
            <v>0</v>
          </cell>
          <cell r="D32" t="str">
            <v>Actividad propia</v>
          </cell>
          <cell r="E32" t="str">
            <v>117.4.2</v>
          </cell>
          <cell r="F32" t="str">
            <v>N/A</v>
          </cell>
          <cell r="G32" t="str">
            <v>N/A</v>
          </cell>
          <cell r="H32" t="str">
            <v>N/A</v>
          </cell>
          <cell r="I32" t="str">
            <v>N/A</v>
          </cell>
          <cell r="J32" t="str">
            <v>N/A</v>
          </cell>
          <cell r="K32" t="str">
            <v>N/A</v>
          </cell>
          <cell r="L32" t="str">
            <v>N/A</v>
          </cell>
          <cell r="M32" t="str">
            <v>N/A</v>
          </cell>
          <cell r="N32" t="str">
            <v>N/A</v>
          </cell>
          <cell r="O32" t="str">
            <v>Realizar la Resolución de adopción del plan de bienestar social y Estímulos  y publicar el plan aprobado en la página web e intrasic (Resolución adoptando el Plan de Bienestar Social y Estímulos y  Soporte de publicación del plan)</v>
          </cell>
          <cell r="P32">
            <v>15</v>
          </cell>
          <cell r="Q32">
            <v>1</v>
          </cell>
          <cell r="R32" t="str">
            <v>Númerica</v>
          </cell>
          <cell r="S32" t="str">
            <v># de resoluciones adoptando el plan de bienestar social y estímulos realizadas / 1 resoluciones adoptando el plan de bienestar social y estímulos a realizar</v>
          </cell>
          <cell r="T32" t="str">
            <v>2025-01-13</v>
          </cell>
          <cell r="U32" t="str">
            <v>2025-01-31</v>
          </cell>
          <cell r="V32" t="str">
            <v>117-GRUPO DE TRABAJO DE DESARROLLO DE TALENTO HUMANO</v>
          </cell>
        </row>
        <row r="33">
          <cell r="A33" t="str">
            <v>117.4.3</v>
          </cell>
          <cell r="B33" t="str">
            <v>117-GRUPO DE TRABAJO DE DESARROLLO DE TALENTO HUMANO</v>
          </cell>
          <cell r="C33">
            <v>0</v>
          </cell>
          <cell r="D33" t="str">
            <v>Actividad propia</v>
          </cell>
          <cell r="E33" t="str">
            <v>117.4.3</v>
          </cell>
          <cell r="F33" t="str">
            <v>N/A</v>
          </cell>
          <cell r="G33" t="str">
            <v>N/A</v>
          </cell>
          <cell r="H33" t="str">
            <v>N/A</v>
          </cell>
          <cell r="I33" t="str">
            <v>N/A</v>
          </cell>
          <cell r="J33" t="str">
            <v>N/A</v>
          </cell>
          <cell r="K33" t="str">
            <v>N/A</v>
          </cell>
          <cell r="L33" t="str">
            <v>N/A</v>
          </cell>
          <cell r="M33" t="str">
            <v>N/A</v>
          </cell>
          <cell r="N33" t="str">
            <v>N/A</v>
          </cell>
          <cell r="O33" t="str">
            <v>Ejecutar el  plan de Bienestar Social y Estímulos (Captura de pantalla de publicación de actividades de bienestar y Estímulos cuando aplique/ Listas de asistencia a actividades de Bienestar social y Estímulos, cuando aplique e informe semestral de las actividades realizadas)</v>
          </cell>
          <cell r="P33">
            <v>70</v>
          </cell>
          <cell r="Q33">
            <v>100</v>
          </cell>
          <cell r="R33" t="str">
            <v>Porcentual</v>
          </cell>
          <cell r="S33" t="str">
            <v>% de Plan ejecutado / 100% de Plan a ejecutar</v>
          </cell>
          <cell r="T33" t="str">
            <v>2025-02-03</v>
          </cell>
          <cell r="U33" t="str">
            <v>2025-12-22</v>
          </cell>
          <cell r="V33" t="str">
            <v>117-GRUPO DE TRABAJO DE DESARROLLO DE TALENTO HUMANO</v>
          </cell>
        </row>
        <row r="34">
          <cell r="A34" t="str">
            <v>117.5</v>
          </cell>
          <cell r="B34" t="str">
            <v>117-GRUPO DE TRABAJO DE DESARROLLO DE TALENTO HUMANO</v>
          </cell>
          <cell r="C34">
            <v>0</v>
          </cell>
          <cell r="D34" t="str">
            <v>Producto</v>
          </cell>
          <cell r="E34" t="str">
            <v>117.5</v>
          </cell>
          <cell r="F34" t="str">
            <v>Operativo</v>
          </cell>
          <cell r="G34" t="str">
            <v>Fortalecer el Sistema Integral de Gestión Institucional en el marco del Modelo Integrado de Planeación y gestión para mejorar la prestación del servicio.</v>
          </cell>
          <cell r="H34" t="str">
            <v xml:space="preserve">Cumplimiento de productos del PAI asociados a Fortacer el Sistema Integral de Gestión Institucional para mejorar la prestación del servicio. 
</v>
          </cell>
          <cell r="I34"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4" t="str">
            <v xml:space="preserve">PND - 5-31-5-b- Convergencia regional - Entidades públicas territoriales y nacionales fortalecidas </v>
          </cell>
          <cell r="K34" t="str">
            <v>No</v>
          </cell>
          <cell r="L34" t="str">
            <v>FUNCIONAMIENTO</v>
          </cell>
          <cell r="M34" t="str">
            <v>Política de Gestión Estratégica del Talento Humano _DIMENSIÓN Talento humano</v>
          </cell>
          <cell r="N34" t="str">
            <v>DECRETO 612</v>
          </cell>
          <cell r="O34" t="str">
            <v>Plan de Capacitación, elaborado y ejecutado  (Informe semestral de la ejecución del plan)</v>
          </cell>
          <cell r="P34">
            <v>17</v>
          </cell>
          <cell r="Q34">
            <v>100</v>
          </cell>
          <cell r="R34" t="str">
            <v>Porcentual</v>
          </cell>
          <cell r="S34" t="str">
            <v>% de Plan de capacitación elaborado y  ejecutado / 100% de plan de capacitación  a elaborar y ejecutar</v>
          </cell>
          <cell r="T34" t="str">
            <v>2025-01-13</v>
          </cell>
          <cell r="U34" t="str">
            <v>2025-12-22</v>
          </cell>
          <cell r="V34" t="str">
            <v>117-GRUPO DE TRABAJO DE DESARROLLO DE TALENTO HUMANO</v>
          </cell>
        </row>
        <row r="35">
          <cell r="A35" t="str">
            <v>117.5.1</v>
          </cell>
          <cell r="B35" t="str">
            <v>117-GRUPO DE TRABAJO DE DESARROLLO DE TALENTO HUMANO</v>
          </cell>
          <cell r="C35">
            <v>0</v>
          </cell>
          <cell r="D35" t="str">
            <v>Actividad propia</v>
          </cell>
          <cell r="E35" t="str">
            <v>117.5.1</v>
          </cell>
          <cell r="F35" t="str">
            <v>N/A</v>
          </cell>
          <cell r="G35" t="str">
            <v>N/A</v>
          </cell>
          <cell r="H35" t="str">
            <v>N/A</v>
          </cell>
          <cell r="I35" t="str">
            <v>N/A</v>
          </cell>
          <cell r="J35" t="str">
            <v>N/A</v>
          </cell>
          <cell r="K35" t="str">
            <v>N/A</v>
          </cell>
          <cell r="L35" t="str">
            <v>N/A</v>
          </cell>
          <cell r="M35" t="str">
            <v>N/A</v>
          </cell>
          <cell r="N35" t="str">
            <v>N/A</v>
          </cell>
          <cell r="O35" t="str">
            <v>Elaborar y presentar para aprobación del Comité Institucional de Gestión y desempeño la propuesta de plan de capacitación (Acta de Comité Institucional de Gestión y Desempeño aprobando el Plan de Capacitación único entregable)</v>
          </cell>
          <cell r="P35">
            <v>15</v>
          </cell>
          <cell r="Q35">
            <v>1</v>
          </cell>
          <cell r="R35" t="str">
            <v>Númerica</v>
          </cell>
          <cell r="S35" t="str">
            <v># de planes de capacitación  aprobado / 1 planes de capacitación  a aprobar</v>
          </cell>
          <cell r="T35" t="str">
            <v>2025-01-13</v>
          </cell>
          <cell r="U35" t="str">
            <v>2025-01-31</v>
          </cell>
          <cell r="V35" t="str">
            <v>117-GRUPO DE TRABAJO DE DESARROLLO DE TALENTO HUMANO</v>
          </cell>
        </row>
        <row r="36">
          <cell r="A36" t="str">
            <v>117.5.2</v>
          </cell>
          <cell r="B36" t="str">
            <v>117-GRUPO DE TRABAJO DE DESARROLLO DE TALENTO HUMANO</v>
          </cell>
          <cell r="C36">
            <v>0</v>
          </cell>
          <cell r="D36" t="str">
            <v>Actividad propia</v>
          </cell>
          <cell r="E36" t="str">
            <v>117.5.2</v>
          </cell>
          <cell r="F36" t="str">
            <v>N/A</v>
          </cell>
          <cell r="G36" t="str">
            <v>N/A</v>
          </cell>
          <cell r="H36" t="str">
            <v>N/A</v>
          </cell>
          <cell r="I36" t="str">
            <v>N/A</v>
          </cell>
          <cell r="J36" t="str">
            <v>N/A</v>
          </cell>
          <cell r="K36" t="str">
            <v>N/A</v>
          </cell>
          <cell r="L36" t="str">
            <v>N/A</v>
          </cell>
          <cell r="M36" t="str">
            <v>N/A</v>
          </cell>
          <cell r="N36" t="str">
            <v>N/A</v>
          </cell>
          <cell r="O36" t="str">
            <v>Realizar la Resolución de adopción del plan de capacitación y publicar el plan aprobado en la página web e intrasic (Resolución adoptando el Plan de Capacitación-único entregable)</v>
          </cell>
          <cell r="P36">
            <v>15</v>
          </cell>
          <cell r="Q36">
            <v>1</v>
          </cell>
          <cell r="R36" t="str">
            <v>Númerica</v>
          </cell>
          <cell r="S36" t="str">
            <v># de resoluciones adoptando el plan de capacitación realizada / 1 resoluciones adoptando el plan de capacitación a realizar</v>
          </cell>
          <cell r="T36" t="str">
            <v>2025-01-13</v>
          </cell>
          <cell r="U36" t="str">
            <v>2025-01-31</v>
          </cell>
          <cell r="V36" t="str">
            <v>117-GRUPO DE TRABAJO DE DESARROLLO DE TALENTO HUMANO</v>
          </cell>
        </row>
        <row r="37">
          <cell r="A37" t="str">
            <v>117.5.3</v>
          </cell>
          <cell r="B37" t="str">
            <v>117-GRUPO DE TRABAJO DE DESARROLLO DE TALENTO HUMANO</v>
          </cell>
          <cell r="C37">
            <v>0</v>
          </cell>
          <cell r="D37" t="str">
            <v>Actividad propia</v>
          </cell>
          <cell r="E37" t="str">
            <v>117.5.3</v>
          </cell>
          <cell r="F37" t="str">
            <v>N/A</v>
          </cell>
          <cell r="G37" t="str">
            <v>N/A</v>
          </cell>
          <cell r="H37" t="str">
            <v>N/A</v>
          </cell>
          <cell r="I37" t="str">
            <v>N/A</v>
          </cell>
          <cell r="J37" t="str">
            <v>N/A</v>
          </cell>
          <cell r="K37" t="str">
            <v>N/A</v>
          </cell>
          <cell r="L37" t="str">
            <v>N/A</v>
          </cell>
          <cell r="M37" t="str">
            <v>N/A</v>
          </cell>
          <cell r="N37" t="str">
            <v>N/A</v>
          </cell>
          <cell r="O37" t="str">
            <v>Ejecutar el  plan de Capacitación (Listas de asistencia cuando aplique, captura de pantalla de la reunión de capacitaciones cuando aplique e informe semestral de las actividades realizadas)</v>
          </cell>
          <cell r="P37">
            <v>70</v>
          </cell>
          <cell r="Q37">
            <v>100</v>
          </cell>
          <cell r="R37" t="str">
            <v>Porcentual</v>
          </cell>
          <cell r="S37" t="str">
            <v>% de Plan ejecutado / 100% de Plan a ejecutar</v>
          </cell>
          <cell r="T37" t="str">
            <v>2025-02-03</v>
          </cell>
          <cell r="U37" t="str">
            <v>2025-12-22</v>
          </cell>
          <cell r="V37" t="str">
            <v>117-GRUPO DE TRABAJO DE DESARROLLO DE TALENTO HUMANO</v>
          </cell>
        </row>
        <row r="38">
          <cell r="A38" t="str">
            <v>117.6</v>
          </cell>
          <cell r="B38" t="str">
            <v>117-GRUPO DE TRABAJO DE DESARROLLO DE TALENTO HUMANO</v>
          </cell>
          <cell r="C38">
            <v>0</v>
          </cell>
          <cell r="D38" t="str">
            <v>Producto</v>
          </cell>
          <cell r="E38" t="str">
            <v>117.6</v>
          </cell>
          <cell r="F38" t="str">
            <v>Operativo</v>
          </cell>
          <cell r="G38" t="str">
            <v>Fortalecer el Sistema Integral de Gestión Institucional en el marco del Modelo Integrado de Planeación y gestión para mejorar la prestación del servicio.</v>
          </cell>
          <cell r="H38" t="str">
            <v xml:space="preserve">Cumplimiento de productos del PAI asociados a Fortacer el Sistema Integral de Gestión Institucional para mejorar la prestación del servicio. 
</v>
          </cell>
          <cell r="I38"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8" t="str">
            <v xml:space="preserve">PND - 5-31-5-b- Convergencia regional - Entidades públicas territoriales y nacionales fortalecidas </v>
          </cell>
          <cell r="K38" t="str">
            <v>No</v>
          </cell>
          <cell r="L38" t="str">
            <v>FUNCIONAMIENTO</v>
          </cell>
          <cell r="M38" t="str">
            <v>Política de Gestión Estratégica del Talento Humano _DIMENSIÓN Talento humano</v>
          </cell>
          <cell r="N38" t="str">
            <v>DECRETO 612</v>
          </cell>
          <cell r="O38" t="str">
            <v>Plan de Seguridad y salud en el Trabajo SST, elaborado y ejecutado  (Informe semestral de la ejecución del plan)</v>
          </cell>
          <cell r="P38">
            <v>17</v>
          </cell>
          <cell r="Q38">
            <v>100</v>
          </cell>
          <cell r="R38" t="str">
            <v>Porcentual</v>
          </cell>
          <cell r="S38" t="str">
            <v>% de Plan de  SST elaborado y ejecutado / 100% de plan de SST a elaborar y ejecutar</v>
          </cell>
          <cell r="T38" t="str">
            <v>2025-01-13</v>
          </cell>
          <cell r="U38" t="str">
            <v>2025-12-22</v>
          </cell>
          <cell r="V38" t="str">
            <v>117-GRUPO DE TRABAJO DE DESARROLLO DE TALENTO HUMANO</v>
          </cell>
        </row>
        <row r="39">
          <cell r="A39" t="str">
            <v>117.6.1</v>
          </cell>
          <cell r="B39" t="str">
            <v>117-GRUPO DE TRABAJO DE DESARROLLO DE TALENTO HUMANO</v>
          </cell>
          <cell r="C39">
            <v>0</v>
          </cell>
          <cell r="D39" t="str">
            <v>Actividad propia</v>
          </cell>
          <cell r="E39" t="str">
            <v>117.6.1</v>
          </cell>
          <cell r="F39" t="str">
            <v>N/A</v>
          </cell>
          <cell r="G39" t="str">
            <v>N/A</v>
          </cell>
          <cell r="H39" t="str">
            <v>N/A</v>
          </cell>
          <cell r="I39" t="str">
            <v>N/A</v>
          </cell>
          <cell r="J39" t="str">
            <v>N/A</v>
          </cell>
          <cell r="K39" t="str">
            <v>N/A</v>
          </cell>
          <cell r="L39" t="str">
            <v>N/A</v>
          </cell>
          <cell r="M39" t="str">
            <v>N/A</v>
          </cell>
          <cell r="N39" t="str">
            <v>N/A</v>
          </cell>
          <cell r="O39" t="str">
            <v>Realizar la resolución de adopción del Plan de SST  (Resolución adoptando el Plan de SST-único entregable)</v>
          </cell>
          <cell r="P39">
            <v>30</v>
          </cell>
          <cell r="Q39">
            <v>1</v>
          </cell>
          <cell r="R39" t="str">
            <v>Porcentual</v>
          </cell>
          <cell r="S39" t="str">
            <v>% de resoluciones de adopción SST  realizadas / 1% de resoluciones de adopción SST a realizar</v>
          </cell>
          <cell r="T39" t="str">
            <v>2025-01-13</v>
          </cell>
          <cell r="U39" t="str">
            <v>2025-01-31</v>
          </cell>
          <cell r="V39" t="str">
            <v>117-GRUPO DE TRABAJO DE DESARROLLO DE TALENTO HUMANO</v>
          </cell>
        </row>
        <row r="40">
          <cell r="A40" t="str">
            <v>117.6.2</v>
          </cell>
          <cell r="B40" t="str">
            <v>117-GRUPO DE TRABAJO DE DESARROLLO DE TALENTO HUMANO</v>
          </cell>
          <cell r="C40">
            <v>0</v>
          </cell>
          <cell r="D40" t="str">
            <v>Actividad propia</v>
          </cell>
          <cell r="E40" t="str">
            <v>117.6.2</v>
          </cell>
          <cell r="F40" t="str">
            <v>N/A</v>
          </cell>
          <cell r="G40" t="str">
            <v>N/A</v>
          </cell>
          <cell r="H40" t="str">
            <v>N/A</v>
          </cell>
          <cell r="I40" t="str">
            <v>N/A</v>
          </cell>
          <cell r="J40" t="str">
            <v>N/A</v>
          </cell>
          <cell r="K40" t="str">
            <v>N/A</v>
          </cell>
          <cell r="L40" t="str">
            <v>N/A</v>
          </cell>
          <cell r="M40" t="str">
            <v>N/A</v>
          </cell>
          <cell r="N40" t="str">
            <v>N/A</v>
          </cell>
          <cell r="O40" t="str">
            <v>Cumplir con la ejecución del plan de SST   (Captura  de publicación de actividades de Seguridad y Salud en el Trabajo, cuando aplique/ Listas de asistencia a actividades de Seguridad y Salud en el Trabajo, cuando aplique y informe semestral de las actividades realizadas)</v>
          </cell>
          <cell r="P40">
            <v>70</v>
          </cell>
          <cell r="Q40">
            <v>100</v>
          </cell>
          <cell r="R40" t="str">
            <v>Porcentual</v>
          </cell>
          <cell r="S40" t="str">
            <v>% de ejecución del plan de SST cumplido / 100% de plan de SST a cumplir</v>
          </cell>
          <cell r="T40" t="str">
            <v>2025-02-03</v>
          </cell>
          <cell r="U40" t="str">
            <v>2025-12-22</v>
          </cell>
          <cell r="V40" t="str">
            <v>117-GRUPO DE TRABAJO DE DESARROLLO DE TALENTO HUMANO</v>
          </cell>
        </row>
        <row r="41">
          <cell r="A41" t="str">
            <v>142.1</v>
          </cell>
          <cell r="B41" t="str">
            <v>142-GRUPO DE TRABAJO DE SERVICIOS ADMINISTRATIVOS Y RECURSOS FÍSICOS</v>
          </cell>
          <cell r="C41">
            <v>0</v>
          </cell>
          <cell r="D41" t="str">
            <v>Producto</v>
          </cell>
          <cell r="E41" t="str">
            <v>142.1</v>
          </cell>
          <cell r="F41" t="str">
            <v>Innovador</v>
          </cell>
          <cell r="G41" t="str">
            <v>Fortalecer el Sistema Integral de Gestión Institucional en el marco del Modelo Integrado de Planeación y gestión para mejorar la prestación del servicio.</v>
          </cell>
          <cell r="H41" t="str">
            <v xml:space="preserve">Cumplimiento de productos del PAI asociados a Fortacer el Sistema Integral de Gestión Institucional para mejorar la prestación del servicio. 
</v>
          </cell>
          <cell r="I41"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41" t="str">
            <v xml:space="preserve">PND - 5-31-5-b- Convergencia regional - Entidades públicas territoriales y nacionales fortalecidas </v>
          </cell>
          <cell r="K41" t="str">
            <v>No</v>
          </cell>
          <cell r="L41" t="str">
            <v>FUNCIONAMIENTO</v>
          </cell>
          <cell r="M41" t="str">
            <v>Política Fortalecimiento Organizacional y Simplificación de Procesos _DIMENSIÓN Gestión con Valores para Resultados</v>
          </cell>
          <cell r="N41" t="str">
            <v>N/A</v>
          </cell>
          <cell r="O41" t="str">
            <v>Estrategia para la reducción de emisiones, adaptación al cambio climático y la transición energética y la protección del medio ambiente, ejecutada (Informe final)</v>
          </cell>
          <cell r="P41">
            <v>100</v>
          </cell>
          <cell r="Q41">
            <v>100</v>
          </cell>
          <cell r="R41" t="str">
            <v>Porcentual</v>
          </cell>
          <cell r="S41" t="str">
            <v>% de la estrategia ejecutada / 100% de la estrategia a ejecutar</v>
          </cell>
          <cell r="T41" t="str">
            <v>2025-01-02</v>
          </cell>
          <cell r="U41" t="str">
            <v>2025-12-22</v>
          </cell>
          <cell r="V41" t="str">
            <v>142-GRUPO DE TRABAJO DE SERVICIOS ADMINISTRATIVOS Y RECURSOS FÍSICOS</v>
          </cell>
        </row>
        <row r="42">
          <cell r="A42" t="str">
            <v>142.1.1</v>
          </cell>
          <cell r="B42" t="str">
            <v>142-GRUPO DE TRABAJO DE SERVICIOS ADMINISTRATIVOS Y RECURSOS FÍSICOS</v>
          </cell>
          <cell r="C42">
            <v>0</v>
          </cell>
          <cell r="D42" t="str">
            <v>Actividad propia</v>
          </cell>
          <cell r="E42" t="str">
            <v>142.1.1</v>
          </cell>
          <cell r="F42" t="str">
            <v>N/A</v>
          </cell>
          <cell r="G42" t="str">
            <v>N/A</v>
          </cell>
          <cell r="H42" t="str">
            <v>N/A</v>
          </cell>
          <cell r="I42" t="str">
            <v>N/A</v>
          </cell>
          <cell r="J42" t="str">
            <v>N/A</v>
          </cell>
          <cell r="K42" t="str">
            <v>N/A</v>
          </cell>
          <cell r="L42" t="str">
            <v>N/A</v>
          </cell>
          <cell r="M42" t="str">
            <v>N/A</v>
          </cell>
          <cell r="N42" t="str">
            <v>N/A</v>
          </cell>
          <cell r="O42" t="str">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ell>
          <cell r="P42">
            <v>25</v>
          </cell>
          <cell r="Q42">
            <v>100</v>
          </cell>
          <cell r="R42" t="str">
            <v>Porcentual</v>
          </cell>
          <cell r="S42" t="str">
            <v>% de campañas de sensibilización ejecutadas / 100% de campañas  a ejecutar</v>
          </cell>
          <cell r="T42" t="str">
            <v>2025-01-02</v>
          </cell>
          <cell r="U42" t="str">
            <v>2025-12-22</v>
          </cell>
          <cell r="V42" t="str">
            <v>142-GRUPO DE TRABAJO DE SERVICIOS ADMINISTRATIVOS Y RECURSOS FÍSICOS</v>
          </cell>
        </row>
        <row r="43">
          <cell r="A43" t="str">
            <v>142.1.2</v>
          </cell>
          <cell r="B43" t="str">
            <v>142-GRUPO DE TRABAJO DE SERVICIOS ADMINISTRATIVOS Y RECURSOS FÍSICOS</v>
          </cell>
          <cell r="C43">
            <v>0</v>
          </cell>
          <cell r="D43" t="str">
            <v>Actividad propia</v>
          </cell>
          <cell r="E43" t="str">
            <v>142.1.2</v>
          </cell>
          <cell r="F43" t="str">
            <v>N/A</v>
          </cell>
          <cell r="G43" t="str">
            <v>N/A</v>
          </cell>
          <cell r="H43" t="str">
            <v>N/A</v>
          </cell>
          <cell r="I43" t="str">
            <v>N/A</v>
          </cell>
          <cell r="J43" t="str">
            <v>N/A</v>
          </cell>
          <cell r="K43" t="str">
            <v>N/A</v>
          </cell>
          <cell r="L43" t="str">
            <v>N/A</v>
          </cell>
          <cell r="M43" t="str">
            <v>N/A</v>
          </cell>
          <cell r="N43" t="str">
            <v>N/A</v>
          </cell>
          <cell r="O43" t="str">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ell>
          <cell r="P43">
            <v>25</v>
          </cell>
          <cell r="Q43">
            <v>100</v>
          </cell>
          <cell r="R43" t="str">
            <v>Porcentual</v>
          </cell>
          <cell r="S43" t="str">
            <v>% de actividades para implementar las medidas ejecutadas / 100% de actividades para implementar las medidas  a ejecutar</v>
          </cell>
          <cell r="T43" t="str">
            <v>2025-01-02</v>
          </cell>
          <cell r="U43" t="str">
            <v>2025-12-22</v>
          </cell>
          <cell r="V43" t="str">
            <v>142-GRUPO DE TRABAJO DE SERVICIOS ADMINISTRATIVOS Y RECURSOS FÍSICOS</v>
          </cell>
        </row>
        <row r="44">
          <cell r="A44" t="str">
            <v>142.1.3</v>
          </cell>
          <cell r="B44" t="str">
            <v>142-GRUPO DE TRABAJO DE SERVICIOS ADMINISTRATIVOS Y RECURSOS FÍSICOS</v>
          </cell>
          <cell r="C44">
            <v>0</v>
          </cell>
          <cell r="D44" t="str">
            <v>Actividad propia</v>
          </cell>
          <cell r="E44" t="str">
            <v>142.1.3</v>
          </cell>
          <cell r="F44" t="str">
            <v>N/A</v>
          </cell>
          <cell r="G44" t="str">
            <v>N/A</v>
          </cell>
          <cell r="H44" t="str">
            <v>N/A</v>
          </cell>
          <cell r="I44" t="str">
            <v>N/A</v>
          </cell>
          <cell r="J44" t="str">
            <v>N/A</v>
          </cell>
          <cell r="K44" t="str">
            <v>N/A</v>
          </cell>
          <cell r="L44" t="str">
            <v>N/A</v>
          </cell>
          <cell r="M44" t="str">
            <v>N/A</v>
          </cell>
          <cell r="N44" t="str">
            <v>N/A</v>
          </cell>
          <cell r="O44" t="str">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ell>
          <cell r="P44">
            <v>10</v>
          </cell>
          <cell r="Q44">
            <v>1</v>
          </cell>
          <cell r="R44" t="str">
            <v>Númerica</v>
          </cell>
          <cell r="S44" t="str">
            <v># de Infome elaborado / 1 Informe a elaborar</v>
          </cell>
          <cell r="T44" t="str">
            <v>2025-03-01</v>
          </cell>
          <cell r="U44" t="str">
            <v>2025-07-01</v>
          </cell>
          <cell r="V44" t="str">
            <v>142-GRUPO DE TRABAJO DE SERVICIOS ADMINISTRATIVOS Y RECURSOS FÍSICOS</v>
          </cell>
        </row>
        <row r="45">
          <cell r="A45" t="str">
            <v>142.1.4</v>
          </cell>
          <cell r="B45" t="str">
            <v>142-GRUPO DE TRABAJO DE SERVICIOS ADMINISTRATIVOS Y RECURSOS FÍSICOS</v>
          </cell>
          <cell r="C45">
            <v>0</v>
          </cell>
          <cell r="D45" t="str">
            <v>Actividad propia</v>
          </cell>
          <cell r="E45" t="str">
            <v>142.1.4</v>
          </cell>
          <cell r="F45" t="str">
            <v>N/A</v>
          </cell>
          <cell r="G45" t="str">
            <v>N/A</v>
          </cell>
          <cell r="H45" t="str">
            <v>N/A</v>
          </cell>
          <cell r="I45" t="str">
            <v>N/A</v>
          </cell>
          <cell r="J45" t="str">
            <v>N/A</v>
          </cell>
          <cell r="K45" t="str">
            <v>N/A</v>
          </cell>
          <cell r="L45" t="str">
            <v>N/A</v>
          </cell>
          <cell r="M45" t="str">
            <v>N/A</v>
          </cell>
          <cell r="N45" t="str">
            <v>N/A</v>
          </cell>
          <cell r="O45" t="str">
            <v>Elaborar matriz que permita identificar los aspectos más significativos y ejecutar las alternativas que conlleven a reducir los impactos ambientales de la SIC. (Matriz de aspectos ambientales)</v>
          </cell>
          <cell r="P45">
            <v>20</v>
          </cell>
          <cell r="Q45">
            <v>1</v>
          </cell>
          <cell r="R45" t="str">
            <v>Númerica</v>
          </cell>
          <cell r="S45" t="str">
            <v># de Matriz de aspectos ambientales elaborada / 1 Matriz de aspectos ambientales a elaborqar</v>
          </cell>
          <cell r="T45" t="str">
            <v>2025-05-02</v>
          </cell>
          <cell r="U45" t="str">
            <v>2025-06-27</v>
          </cell>
          <cell r="V45" t="str">
            <v>142-GRUPO DE TRABAJO DE SERVICIOS ADMINISTRATIVOS Y RECURSOS FÍSICOS</v>
          </cell>
        </row>
        <row r="46">
          <cell r="A46" t="str">
            <v>142.1.5</v>
          </cell>
          <cell r="B46" t="str">
            <v>142-GRUPO DE TRABAJO DE SERVICIOS ADMINISTRATIVOS Y RECURSOS FÍSICOS</v>
          </cell>
          <cell r="C46">
            <v>0</v>
          </cell>
          <cell r="D46" t="str">
            <v>Actividad propia</v>
          </cell>
          <cell r="E46" t="str">
            <v>142.1.5</v>
          </cell>
          <cell r="F46" t="str">
            <v>N/A</v>
          </cell>
          <cell r="G46" t="str">
            <v>N/A</v>
          </cell>
          <cell r="H46" t="str">
            <v>N/A</v>
          </cell>
          <cell r="I46" t="str">
            <v>N/A</v>
          </cell>
          <cell r="J46" t="str">
            <v>N/A</v>
          </cell>
          <cell r="K46" t="str">
            <v>N/A</v>
          </cell>
          <cell r="L46" t="str">
            <v>N/A</v>
          </cell>
          <cell r="M46" t="str">
            <v>N/A</v>
          </cell>
          <cell r="N46" t="str">
            <v>N/A</v>
          </cell>
          <cell r="O46" t="str">
            <v>Certificar el cumplimiento de la ISO 14001  (Certificación de 1ra recertificación ISO 14001:2015) Reporte y/o informe final de auditoría de 1ra recertificación ISO 14001:2015)</v>
          </cell>
          <cell r="P46">
            <v>20</v>
          </cell>
          <cell r="Q46">
            <v>1</v>
          </cell>
          <cell r="R46" t="str">
            <v>Númerica</v>
          </cell>
          <cell r="S46" t="str">
            <v># de recertificaciones y seguimientos a la norma ISO 14001-2015 realizada / 1 recertificaciones y seguimientos a la norma ISO 14001-2015  a realizar</v>
          </cell>
          <cell r="T46" t="str">
            <v>2025-10-01</v>
          </cell>
          <cell r="U46" t="str">
            <v>2025-12-22</v>
          </cell>
          <cell r="V46" t="str">
            <v>142-GRUPO DE TRABAJO DE SERVICIOS ADMINISTRATIVOS Y RECURSOS FÍSICOS</v>
          </cell>
        </row>
        <row r="47">
          <cell r="A47" t="str">
            <v>73.1</v>
          </cell>
          <cell r="B47" t="str">
            <v>73-GRUPO DE TRABAJO DE COMUNICACION</v>
          </cell>
          <cell r="C47">
            <v>0</v>
          </cell>
          <cell r="D47" t="str">
            <v>Producto</v>
          </cell>
          <cell r="E47" t="str">
            <v>73.1</v>
          </cell>
          <cell r="F47" t="str">
            <v>Operativo</v>
          </cell>
          <cell r="G47" t="str">
            <v xml:space="preserve">Fortalecer la gestión de la información, el conocimiento y la innovación para optimizar la capacidad institucional 
</v>
          </cell>
          <cell r="H47" t="str">
            <v xml:space="preserve">Cumplimiento de productos del PAI asociados a Fortalecer la gestión de la información, el conocimiento y la innovación para optimizar la capacidad institucional 
</v>
          </cell>
          <cell r="I47"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47" t="str">
            <v xml:space="preserve">PND - 5-31-5-b- Convergencia regional - Entidades públicas territoriales y nacionales fortalecidas </v>
          </cell>
          <cell r="K47" t="str">
            <v>No</v>
          </cell>
          <cell r="L47" t="str">
            <v>C-3599-0200-0005-53105b</v>
          </cell>
          <cell r="M47" t="str">
            <v>Política Transparencia, acceso a la información pública y lucha contra la corrupción _DIMENSIÓN Gestión con Valores para Resultados</v>
          </cell>
          <cell r="N47" t="str">
            <v>PEI_25;
PES_20230249</v>
          </cell>
          <cell r="O47" t="str">
            <v>SIC alineada a la directriz de manejo de imágen y plan de medios de la Presidencia de la República, realizada. (Informe de contenidos producidos)</v>
          </cell>
          <cell r="P47">
            <v>30</v>
          </cell>
          <cell r="Q47">
            <v>100</v>
          </cell>
          <cell r="R47" t="str">
            <v>Porcentual</v>
          </cell>
          <cell r="S47" t="str">
            <v>% de manejo de imagen y  plan de medios de la presidencia de la republica realizada / 100% de manejo de imagen y  plan de medios de la presidencia de la republica a realizar</v>
          </cell>
          <cell r="T47" t="str">
            <v>2025-02-03</v>
          </cell>
          <cell r="U47" t="str">
            <v>2025-12-31</v>
          </cell>
          <cell r="V47" t="str">
            <v>73-GRUPO DE TRABAJO DE COMUNICACION</v>
          </cell>
        </row>
        <row r="48">
          <cell r="A48" t="str">
            <v>73.1.1</v>
          </cell>
          <cell r="B48" t="str">
            <v>73-GRUPO DE TRABAJO DE COMUNICACION</v>
          </cell>
          <cell r="C48">
            <v>0</v>
          </cell>
          <cell r="D48" t="str">
            <v>Actividad propia</v>
          </cell>
          <cell r="E48" t="str">
            <v>73.1.1</v>
          </cell>
          <cell r="F48" t="str">
            <v>N/A</v>
          </cell>
          <cell r="G48" t="str">
            <v>N/A</v>
          </cell>
          <cell r="H48" t="str">
            <v>N/A</v>
          </cell>
          <cell r="I48" t="str">
            <v>N/A</v>
          </cell>
          <cell r="J48" t="str">
            <v>N/A</v>
          </cell>
          <cell r="K48" t="str">
            <v>N/A</v>
          </cell>
          <cell r="L48" t="str">
            <v>N/A</v>
          </cell>
          <cell r="M48" t="str">
            <v>N/A</v>
          </cell>
          <cell r="N48" t="str">
            <v>N/A</v>
          </cell>
          <cell r="O48" t="str">
            <v>Producir los boletines, foto noticias, videos y/o ruedas de prensa de conformidad con la directriz de Presidencia sobre el manejo de imágen (Documento con evidencias)</v>
          </cell>
          <cell r="P48">
            <v>80</v>
          </cell>
          <cell r="Q48">
            <v>100</v>
          </cell>
          <cell r="R48" t="str">
            <v>Porcentual</v>
          </cell>
          <cell r="S48" t="str">
            <v>% de boletines, foto noticias, videos y ruedas de prensa  de conformidad con la directriz de presidencia producidos / 100% de boletines, foto noticias, videos y ruedas de prensa a producir</v>
          </cell>
          <cell r="T48" t="str">
            <v>2025-02-03</v>
          </cell>
          <cell r="U48" t="str">
            <v>2025-12-31</v>
          </cell>
          <cell r="V48" t="str">
            <v>73-GRUPO DE TRABAJO DE COMUNICACION</v>
          </cell>
        </row>
        <row r="49">
          <cell r="A49" t="str">
            <v>73.1.2</v>
          </cell>
          <cell r="B49" t="str">
            <v>73-GRUPO DE TRABAJO DE COMUNICACION</v>
          </cell>
          <cell r="C49">
            <v>0</v>
          </cell>
          <cell r="D49" t="str">
            <v>Actividad propia</v>
          </cell>
          <cell r="E49" t="str">
            <v>73.1.2</v>
          </cell>
          <cell r="F49" t="str">
            <v>N/A</v>
          </cell>
          <cell r="G49" t="str">
            <v>N/A</v>
          </cell>
          <cell r="H49" t="str">
            <v>N/A</v>
          </cell>
          <cell r="I49" t="str">
            <v>N/A</v>
          </cell>
          <cell r="J49" t="str">
            <v>N/A</v>
          </cell>
          <cell r="K49" t="str">
            <v>N/A</v>
          </cell>
          <cell r="L49" t="str">
            <v>N/A</v>
          </cell>
          <cell r="M49" t="str">
            <v>N/A</v>
          </cell>
          <cell r="N49" t="str">
            <v>N/A</v>
          </cell>
          <cell r="O49" t="str">
            <v>Consolidar el informe final de los contenidos producidos por la SIC respecto a la directriz de manejo de imagen del gobierno nacional. (Informe consoldiado de los contenidos producidos)</v>
          </cell>
          <cell r="P49">
            <v>20</v>
          </cell>
          <cell r="Q49">
            <v>100</v>
          </cell>
          <cell r="R49" t="str">
            <v>Porcentual</v>
          </cell>
          <cell r="S49" t="str">
            <v>% de informes finales de los contenidos producidos elaborados / 100% de informes finales de los contenidos producidos a elaborar</v>
          </cell>
          <cell r="T49" t="str">
            <v>2025-12-02</v>
          </cell>
          <cell r="U49" t="str">
            <v>2025-12-31</v>
          </cell>
          <cell r="V49" t="str">
            <v>73-GRUPO DE TRABAJO DE COMUNICACION</v>
          </cell>
        </row>
        <row r="50">
          <cell r="A50" t="str">
            <v>73.2</v>
          </cell>
          <cell r="B50" t="str">
            <v>73-GRUPO DE TRABAJO DE COMUNICACION</v>
          </cell>
          <cell r="C50">
            <v>0</v>
          </cell>
          <cell r="D50" t="str">
            <v>Producto</v>
          </cell>
          <cell r="E50" t="str">
            <v>73.2</v>
          </cell>
          <cell r="F50" t="str">
            <v>Operativo</v>
          </cell>
          <cell r="G50" t="str">
            <v xml:space="preserve">Fortalecer la gestión de la información, el conocimiento y la innovación para optimizar la capacidad institucional 
</v>
          </cell>
          <cell r="H50" t="str">
            <v xml:space="preserve">Cumplimiento de productos del PAI asociados a Fortalecer la gestión de la información, el conocimiento y la innovación para optimizar la capacidad institucional 
</v>
          </cell>
          <cell r="I50"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50" t="str">
            <v xml:space="preserve">PND - 5-31-5-b- Convergencia regional - Entidades públicas territoriales y nacionales fortalecidas </v>
          </cell>
          <cell r="K50" t="str">
            <v>No</v>
          </cell>
          <cell r="L50" t="str">
            <v>C-3599-0200-0005-53105b</v>
          </cell>
          <cell r="M50" t="str">
            <v>Política Transparencia, acceso a la información pública y lucha contra la corrupción _DIMENSIÓN Gestión con Valores para Resultados</v>
          </cell>
          <cell r="N50" t="str">
            <v>N/A</v>
          </cell>
          <cell r="O50" t="str">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ell>
          <cell r="P50">
            <v>20</v>
          </cell>
          <cell r="Q50">
            <v>100</v>
          </cell>
          <cell r="R50" t="str">
            <v>Porcentual</v>
          </cell>
          <cell r="S50" t="str">
            <v>% de avance logrado plan de trabajo / 100% de avance propuesto plan de trabajo</v>
          </cell>
          <cell r="T50" t="str">
            <v>2025-02-03</v>
          </cell>
          <cell r="U50" t="str">
            <v>2025-12-12</v>
          </cell>
          <cell r="V50" t="str">
            <v>73-GRUPO DE TRABAJO DE COMUNICACION</v>
          </cell>
        </row>
        <row r="51">
          <cell r="A51" t="str">
            <v>73.2.1</v>
          </cell>
          <cell r="B51" t="str">
            <v>73-GRUPO DE TRABAJO DE COMUNICACION</v>
          </cell>
          <cell r="C51">
            <v>0</v>
          </cell>
          <cell r="D51" t="str">
            <v>Actividad propia</v>
          </cell>
          <cell r="E51" t="str">
            <v>73.2.1</v>
          </cell>
          <cell r="F51" t="str">
            <v>N/A</v>
          </cell>
          <cell r="G51" t="str">
            <v>N/A</v>
          </cell>
          <cell r="H51" t="str">
            <v>N/A</v>
          </cell>
          <cell r="I51" t="str">
            <v>N/A</v>
          </cell>
          <cell r="J51" t="str">
            <v>N/A</v>
          </cell>
          <cell r="K51" t="str">
            <v>N/A</v>
          </cell>
          <cell r="L51" t="str">
            <v>N/A</v>
          </cell>
          <cell r="M51" t="str">
            <v>N/A</v>
          </cell>
          <cell r="N51" t="str">
            <v>N/A</v>
          </cell>
          <cell r="O51" t="str">
            <v>Realizar un diagnóstico de las necesidades para la comunicaciones internas (Documento de diagnóstico)</v>
          </cell>
          <cell r="P51">
            <v>20</v>
          </cell>
          <cell r="Q51">
            <v>1</v>
          </cell>
          <cell r="R51" t="str">
            <v>Númerica</v>
          </cell>
          <cell r="S51" t="str">
            <v># de diagnósticos de necesidades de comunicación interna realizados / 1 diagnósticos de necesidades de comunicación interna a realizar</v>
          </cell>
          <cell r="T51" t="str">
            <v>2025-02-03</v>
          </cell>
          <cell r="U51" t="str">
            <v>2025-03-28</v>
          </cell>
          <cell r="V51" t="str">
            <v>73-GRUPO DE TRABAJO DE COMUNICACION</v>
          </cell>
        </row>
        <row r="52">
          <cell r="A52" t="str">
            <v>73.2.2</v>
          </cell>
          <cell r="B52" t="str">
            <v>73-GRUPO DE TRABAJO DE COMUNICACION</v>
          </cell>
          <cell r="C52">
            <v>0</v>
          </cell>
          <cell r="D52" t="str">
            <v>Actividad propia</v>
          </cell>
          <cell r="E52" t="str">
            <v>73.2.2</v>
          </cell>
          <cell r="F52" t="str">
            <v>N/A</v>
          </cell>
          <cell r="G52" t="str">
            <v>N/A</v>
          </cell>
          <cell r="H52" t="str">
            <v>N/A</v>
          </cell>
          <cell r="I52" t="str">
            <v>N/A</v>
          </cell>
          <cell r="J52" t="str">
            <v>N/A</v>
          </cell>
          <cell r="K52" t="str">
            <v>N/A</v>
          </cell>
          <cell r="L52" t="str">
            <v>N/A</v>
          </cell>
          <cell r="M52" t="str">
            <v>N/A</v>
          </cell>
          <cell r="N52" t="str">
            <v>N/A</v>
          </cell>
          <cell r="O52" t="str">
            <v>Elaborar la estrategia de comunicaciones internas que incluya el plan de trabajo para su realización (Documento de estrategia que incluya plan de trabajo)</v>
          </cell>
          <cell r="P52">
            <v>30</v>
          </cell>
          <cell r="Q52">
            <v>100</v>
          </cell>
          <cell r="R52" t="str">
            <v>Porcentual</v>
          </cell>
          <cell r="S52" t="str">
            <v>% de estrategias de comunicaciones internas y planes de trabajo elaborados / 100% de estrategias de comunicaciones internas y planes de trabajo a elaborar</v>
          </cell>
          <cell r="T52" t="str">
            <v>2025-04-01</v>
          </cell>
          <cell r="U52" t="str">
            <v>2025-04-30</v>
          </cell>
          <cell r="V52" t="str">
            <v>73-GRUPO DE TRABAJO DE COMUNICACION</v>
          </cell>
        </row>
        <row r="53">
          <cell r="A53" t="str">
            <v>73.2.3</v>
          </cell>
          <cell r="B53" t="str">
            <v>73-GRUPO DE TRABAJO DE COMUNICACION</v>
          </cell>
          <cell r="C53">
            <v>0</v>
          </cell>
          <cell r="D53" t="str">
            <v>Actividad propia</v>
          </cell>
          <cell r="E53" t="str">
            <v>73.2.3</v>
          </cell>
          <cell r="F53" t="str">
            <v>N/A</v>
          </cell>
          <cell r="G53" t="str">
            <v>N/A</v>
          </cell>
          <cell r="H53" t="str">
            <v>N/A</v>
          </cell>
          <cell r="I53" t="str">
            <v>N/A</v>
          </cell>
          <cell r="J53" t="str">
            <v>N/A</v>
          </cell>
          <cell r="K53" t="str">
            <v>N/A</v>
          </cell>
          <cell r="L53" t="str">
            <v>N/A</v>
          </cell>
          <cell r="M53" t="str">
            <v>N/A</v>
          </cell>
          <cell r="N53" t="str">
            <v>N/A</v>
          </cell>
          <cell r="O53" t="str">
            <v>Ejecutar el Plan de trabajo de la estrategia de comunicaciones internas (Documento de seguimiento trimestral)</v>
          </cell>
          <cell r="P53">
            <v>40</v>
          </cell>
          <cell r="Q53">
            <v>3</v>
          </cell>
          <cell r="R53" t="str">
            <v>Númerica</v>
          </cell>
          <cell r="S53" t="str">
            <v># de plan de trabajo de la estrategias de comunicaciones internas ejecutado / 3 plan de trabajo de la estrategias de comunicaciones internas a ejecutar</v>
          </cell>
          <cell r="T53" t="str">
            <v>2025-04-01</v>
          </cell>
          <cell r="U53" t="str">
            <v>2025-11-21</v>
          </cell>
          <cell r="V53" t="str">
            <v>73-GRUPO DE TRABAJO DE COMUNICACION</v>
          </cell>
        </row>
        <row r="54">
          <cell r="A54" t="str">
            <v>73.2.4</v>
          </cell>
          <cell r="B54" t="str">
            <v>73-GRUPO DE TRABAJO DE COMUNICACION</v>
          </cell>
          <cell r="C54">
            <v>0</v>
          </cell>
          <cell r="D54" t="str">
            <v>Actividad propia</v>
          </cell>
          <cell r="E54" t="str">
            <v>73.2.4</v>
          </cell>
          <cell r="F54" t="str">
            <v>N/A</v>
          </cell>
          <cell r="G54" t="str">
            <v>N/A</v>
          </cell>
          <cell r="H54" t="str">
            <v>N/A</v>
          </cell>
          <cell r="I54" t="str">
            <v>N/A</v>
          </cell>
          <cell r="J54" t="str">
            <v>N/A</v>
          </cell>
          <cell r="K54" t="str">
            <v>N/A</v>
          </cell>
          <cell r="L54" t="str">
            <v>N/A</v>
          </cell>
          <cell r="M54" t="str">
            <v>N/A</v>
          </cell>
          <cell r="N54" t="str">
            <v>N/A</v>
          </cell>
          <cell r="O54" t="str">
            <v>Elaborar informe final de los resultados de la implementación de la estrategia de comunicaciones internas (Informe de resultados de implementación)</v>
          </cell>
          <cell r="P54">
            <v>10</v>
          </cell>
          <cell r="Q54">
            <v>1</v>
          </cell>
          <cell r="R54" t="str">
            <v>Númerica</v>
          </cell>
          <cell r="S54" t="str">
            <v># de informes de resultados de la implementación de la estrategia de comunicaciones internas elaborados / 1 informes de resultados de la implementación de la estrategia de comunicaciones internas a elaborar</v>
          </cell>
          <cell r="T54" t="str">
            <v>2025-11-24</v>
          </cell>
          <cell r="U54" t="str">
            <v>2025-12-12</v>
          </cell>
          <cell r="V54" t="str">
            <v>73-GRUPO DE TRABAJO DE COMUNICACION</v>
          </cell>
        </row>
        <row r="55">
          <cell r="A55" t="str">
            <v>73.3</v>
          </cell>
          <cell r="B55" t="str">
            <v>73-GRUPO DE TRABAJO DE COMUNICACION</v>
          </cell>
          <cell r="C55">
            <v>0</v>
          </cell>
          <cell r="D55" t="str">
            <v>Producto</v>
          </cell>
          <cell r="E55" t="str">
            <v>73.3</v>
          </cell>
          <cell r="F55" t="str">
            <v>Operativo</v>
          </cell>
          <cell r="G55" t="str">
            <v xml:space="preserve">Promover el enfoque preventivo, diferencial y territorial en el que hacer misional de la entidad 
</v>
          </cell>
          <cell r="H55" t="str">
            <v xml:space="preserve">Cumplimiento de productos del PAI asociados a Promover el enfoque preventivo, diferencial y territorial en el que hacer misional de la entidad 
</v>
          </cell>
          <cell r="I55"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55" t="str">
            <v xml:space="preserve">PND - 5-31-5-b- Convergencia regional - Entidades públicas territoriales y nacionales fortalecidas </v>
          </cell>
          <cell r="K55" t="str">
            <v>No</v>
          </cell>
          <cell r="L55" t="str">
            <v>C-3599-0200-0005-53105b</v>
          </cell>
          <cell r="M55" t="str">
            <v>Política Transparencia, acceso a la información pública y lucha contra la corrupción _DIMENSIÓN Gestión con Valores para Resultados</v>
          </cell>
          <cell r="N55" t="str">
            <v>N/A</v>
          </cell>
          <cell r="O55" t="str">
            <v>Estrategia de fortalecimiento de la difusión de la misionalidad de la Entidad a nivel nacional, elaborada e implementada (Informe de resultados de implementación)</v>
          </cell>
          <cell r="P55">
            <v>30</v>
          </cell>
          <cell r="Q55">
            <v>100</v>
          </cell>
          <cell r="R55" t="str">
            <v>Porcentual</v>
          </cell>
          <cell r="S55" t="str">
            <v>% de avance logrado plan de trabajo / 100% de avance propuesto plan de trabajo</v>
          </cell>
          <cell r="T55" t="str">
            <v>2025-01-15</v>
          </cell>
          <cell r="U55" t="str">
            <v>2025-12-31</v>
          </cell>
          <cell r="V55" t="str">
            <v>73-GRUPO DE TRABAJO DE COMUNICACION</v>
          </cell>
        </row>
        <row r="56">
          <cell r="A56" t="str">
            <v>73.3.1</v>
          </cell>
          <cell r="B56" t="str">
            <v>73-GRUPO DE TRABAJO DE COMUNICACION</v>
          </cell>
          <cell r="C56">
            <v>0</v>
          </cell>
          <cell r="D56" t="str">
            <v>Actividad propia</v>
          </cell>
          <cell r="E56" t="str">
            <v>73.3.1</v>
          </cell>
          <cell r="F56" t="str">
            <v>N/A</v>
          </cell>
          <cell r="G56" t="str">
            <v>N/A</v>
          </cell>
          <cell r="H56" t="str">
            <v>N/A</v>
          </cell>
          <cell r="I56" t="str">
            <v>N/A</v>
          </cell>
          <cell r="J56" t="str">
            <v>N/A</v>
          </cell>
          <cell r="K56" t="str">
            <v>N/A</v>
          </cell>
          <cell r="L56" t="str">
            <v>N/A</v>
          </cell>
          <cell r="M56" t="str">
            <v>N/A</v>
          </cell>
          <cell r="N56" t="str">
            <v>N/A</v>
          </cell>
          <cell r="O56" t="str">
            <v>Diseñar la estrategia de fortalecimiento de la difusión de la misionalidad de la Entidad a nivel nacional que incluya el plan de trabajo de ejecución  (Documento de estrategia que incluya plan de trabajo)</v>
          </cell>
          <cell r="P56">
            <v>30</v>
          </cell>
          <cell r="Q56">
            <v>1</v>
          </cell>
          <cell r="R56" t="str">
            <v>Númerica</v>
          </cell>
          <cell r="S56" t="str">
            <v># de estrategias de fortalecimiento de la difusión de la misionalidad de la Entidad y plan de trabajo elaboradas / 1 estrategias de fortalecimiento de la difusión de la misionalidad de la Entidad y plan de trabajo a elaborar</v>
          </cell>
          <cell r="T56" t="str">
            <v>2025-01-15</v>
          </cell>
          <cell r="U56" t="str">
            <v>2025-02-28</v>
          </cell>
          <cell r="V56" t="str">
            <v>73-GRUPO DE TRABAJO DE COMUNICACION</v>
          </cell>
        </row>
        <row r="57">
          <cell r="A57" t="str">
            <v>73.3.2</v>
          </cell>
          <cell r="B57" t="str">
            <v>73-GRUPO DE TRABAJO DE COMUNICACION</v>
          </cell>
          <cell r="C57">
            <v>0</v>
          </cell>
          <cell r="D57" t="str">
            <v>Actividad propia</v>
          </cell>
          <cell r="E57" t="str">
            <v>73.3.2</v>
          </cell>
          <cell r="F57" t="str">
            <v>N/A</v>
          </cell>
          <cell r="G57" t="str">
            <v>N/A</v>
          </cell>
          <cell r="H57" t="str">
            <v>N/A</v>
          </cell>
          <cell r="I57" t="str">
            <v>N/A</v>
          </cell>
          <cell r="J57" t="str">
            <v>N/A</v>
          </cell>
          <cell r="K57" t="str">
            <v>N/A</v>
          </cell>
          <cell r="L57" t="str">
            <v>N/A</v>
          </cell>
          <cell r="M57" t="str">
            <v>N/A</v>
          </cell>
          <cell r="N57" t="str">
            <v>N/A</v>
          </cell>
          <cell r="O57" t="str">
            <v>Ejecutar el plan de trabajo de la estrategia de comunicaciones externas (Informe de avance trimestral)</v>
          </cell>
          <cell r="P57">
            <v>40</v>
          </cell>
          <cell r="Q57">
            <v>3</v>
          </cell>
          <cell r="R57" t="str">
            <v>Númerica</v>
          </cell>
          <cell r="S57" t="str">
            <v># de plan de trabajo de la estrategias de comunicaciones externas ejecutado / 3 plan de trabajo de la estrategias de comunicaciones externas a ejecutar</v>
          </cell>
          <cell r="T57" t="str">
            <v>2025-03-04</v>
          </cell>
          <cell r="U57" t="str">
            <v>2025-11-28</v>
          </cell>
          <cell r="V57" t="str">
            <v>73-GRUPO DE TRABAJO DE COMUNICACION</v>
          </cell>
        </row>
        <row r="58">
          <cell r="A58" t="str">
            <v>73.3.3</v>
          </cell>
          <cell r="B58" t="str">
            <v>73-GRUPO DE TRABAJO DE COMUNICACION</v>
          </cell>
          <cell r="C58">
            <v>0</v>
          </cell>
          <cell r="D58" t="str">
            <v>Actividad propia</v>
          </cell>
          <cell r="E58" t="str">
            <v>73.3.3</v>
          </cell>
          <cell r="F58" t="str">
            <v>N/A</v>
          </cell>
          <cell r="G58" t="str">
            <v>N/A</v>
          </cell>
          <cell r="H58" t="str">
            <v>N/A</v>
          </cell>
          <cell r="I58" t="str">
            <v>N/A</v>
          </cell>
          <cell r="J58" t="str">
            <v>N/A</v>
          </cell>
          <cell r="K58" t="str">
            <v>N/A</v>
          </cell>
          <cell r="L58" t="str">
            <v>N/A</v>
          </cell>
          <cell r="M58" t="str">
            <v>N/A</v>
          </cell>
          <cell r="N58" t="str">
            <v>N/A</v>
          </cell>
          <cell r="O58" t="str">
            <v>Elaborar informe trimestral de los resultados de la implementación de la estrategia de fortalecimiento (Informe de avance trimestral)</v>
          </cell>
          <cell r="P58">
            <v>20</v>
          </cell>
          <cell r="Q58">
            <v>4</v>
          </cell>
          <cell r="R58" t="str">
            <v>Númerica</v>
          </cell>
          <cell r="S58" t="str">
            <v># de informes de resultados de la implementación de la estrategia de fortalecimiento elaborados / 4 informes de resultados de la implementación de la estrategia de fortalecimiento a elaborar</v>
          </cell>
          <cell r="T58" t="str">
            <v>2025-03-14</v>
          </cell>
          <cell r="U58" t="str">
            <v>2025-12-31</v>
          </cell>
          <cell r="V58" t="str">
            <v>73-GRUPO DE TRABAJO DE COMUNICACION</v>
          </cell>
        </row>
        <row r="59">
          <cell r="A59" t="str">
            <v>73.3.4</v>
          </cell>
          <cell r="B59" t="str">
            <v>73-GRUPO DE TRABAJO DE COMUNICACION</v>
          </cell>
          <cell r="C59">
            <v>0</v>
          </cell>
          <cell r="D59" t="str">
            <v>Actividad propia</v>
          </cell>
          <cell r="E59" t="str">
            <v>73.3.4</v>
          </cell>
          <cell r="F59" t="str">
            <v>N/A</v>
          </cell>
          <cell r="G59" t="str">
            <v>N/A</v>
          </cell>
          <cell r="H59" t="str">
            <v>N/A</v>
          </cell>
          <cell r="I59" t="str">
            <v>N/A</v>
          </cell>
          <cell r="J59" t="str">
            <v>N/A</v>
          </cell>
          <cell r="K59" t="str">
            <v>N/A</v>
          </cell>
          <cell r="L59" t="str">
            <v>N/A</v>
          </cell>
          <cell r="M59" t="str">
            <v>N/A</v>
          </cell>
          <cell r="N59" t="str">
            <v>N/A</v>
          </cell>
          <cell r="O59" t="str">
            <v>Realizar y consolidar informe de monitoreo de medios (Informe de avance trimestral)</v>
          </cell>
          <cell r="P59">
            <v>10</v>
          </cell>
          <cell r="Q59">
            <v>2</v>
          </cell>
          <cell r="R59" t="str">
            <v>Númerica</v>
          </cell>
          <cell r="S59" t="str">
            <v># de informes de monitoreo de medios realizados / 2 informes  de monitoreo de medios a realizar</v>
          </cell>
          <cell r="T59" t="str">
            <v>2025-07-01</v>
          </cell>
          <cell r="U59" t="str">
            <v>2025-12-31</v>
          </cell>
          <cell r="V59" t="str">
            <v>73-GRUPO DE TRABAJO DE COMUNICACION</v>
          </cell>
        </row>
        <row r="60">
          <cell r="A60" t="str">
            <v>73.4</v>
          </cell>
          <cell r="B60" t="str">
            <v>73-GRUPO DE TRABAJO DE COMUNICACION</v>
          </cell>
          <cell r="C60">
            <v>0</v>
          </cell>
          <cell r="D60" t="str">
            <v>Producto</v>
          </cell>
          <cell r="E60" t="str">
            <v>73.4</v>
          </cell>
          <cell r="F60" t="str">
            <v>Innovador</v>
          </cell>
          <cell r="G60" t="str">
            <v xml:space="preserve">Fortalecer la gestión de la información, el conocimiento y la innovación para optimizar la capacidad institucional 
</v>
          </cell>
          <cell r="H60" t="str">
            <v xml:space="preserve">Cumplimiento de productos del PAI asociados a Promover el enfoque preventivo, diferencial y territorial en el que hacer misional de la entidad 
</v>
          </cell>
          <cell r="I60"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60" t="str">
            <v xml:space="preserve">PND - 5-31-5-b- Convergencia regional - Entidades públicas territoriales y nacionales fortalecidas </v>
          </cell>
          <cell r="K60" t="str">
            <v>No</v>
          </cell>
          <cell r="L60" t="str">
            <v>C-3599-0200-0005-53105b</v>
          </cell>
          <cell r="M60" t="str">
            <v>Política Servicio al Ciudadano_DIMENSIÓN Gestión con Valores para Resultados</v>
          </cell>
          <cell r="N60" t="str">
            <v>N/A</v>
          </cell>
          <cell r="O60" t="str">
            <v>Planeación, gestión y seguimiento de los eventos institucionales y procesos digital interno y externo liderados por el Grupo de Comunicación, sistematizados. (Informe de implementación de la sistematización)</v>
          </cell>
          <cell r="P60">
            <v>20</v>
          </cell>
          <cell r="Q60">
            <v>100</v>
          </cell>
          <cell r="R60" t="str">
            <v>Porcentual</v>
          </cell>
          <cell r="S60" t="str">
            <v>% de eventos y proceso digital interno y externo sistematizados / 100% de eventos y proceso digital interno y externo por sistematizar</v>
          </cell>
          <cell r="T60" t="str">
            <v>2025-02-07</v>
          </cell>
          <cell r="U60" t="str">
            <v>2025-12-19</v>
          </cell>
          <cell r="V60" t="str">
            <v>73-GRUPO DE TRABAJO DE COMUNICACION</v>
          </cell>
        </row>
        <row r="61">
          <cell r="A61" t="str">
            <v>73.4.1</v>
          </cell>
          <cell r="B61" t="str">
            <v>73-GRUPO DE TRABAJO DE COMUNICACION</v>
          </cell>
          <cell r="C61">
            <v>0</v>
          </cell>
          <cell r="D61" t="str">
            <v>Actividad propia</v>
          </cell>
          <cell r="E61" t="str">
            <v>73.4.1</v>
          </cell>
          <cell r="F61" t="str">
            <v>N/A</v>
          </cell>
          <cell r="G61" t="str">
            <v>N/A</v>
          </cell>
          <cell r="H61" t="str">
            <v>N/A</v>
          </cell>
          <cell r="I61" t="str">
            <v>N/A</v>
          </cell>
          <cell r="J61" t="str">
            <v>N/A</v>
          </cell>
          <cell r="K61" t="str">
            <v>N/A</v>
          </cell>
          <cell r="L61" t="str">
            <v>N/A</v>
          </cell>
          <cell r="M61" t="str">
            <v>N/A</v>
          </cell>
          <cell r="N61" t="str">
            <v>N/A</v>
          </cell>
          <cell r="O61" t="str">
            <v>Identificar las necesidades de sistematización de los procesos de planeación, ejecución y seguimiento a los eventos y elaborar la propuesta de implementación  (Documento de propuesta)</v>
          </cell>
          <cell r="P61">
            <v>10</v>
          </cell>
          <cell r="Q61">
            <v>1</v>
          </cell>
          <cell r="R61" t="str">
            <v>Númerica</v>
          </cell>
          <cell r="S61" t="str">
            <v># de propuestas de implementación de necesidades de sistematización de los eventos generadas / 1 propuestas de implementación de necesidades de sistematización de los eventos a generar</v>
          </cell>
          <cell r="T61" t="str">
            <v>2025-02-07</v>
          </cell>
          <cell r="U61" t="str">
            <v>2025-04-11</v>
          </cell>
          <cell r="V61" t="str">
            <v>73-GRUPO DE TRABAJO DE COMUNICACION</v>
          </cell>
        </row>
        <row r="62">
          <cell r="A62" t="str">
            <v>73.4.2</v>
          </cell>
          <cell r="B62" t="str">
            <v>73-GRUPO DE TRABAJO DE COMUNICACION</v>
          </cell>
          <cell r="C62">
            <v>0</v>
          </cell>
          <cell r="D62" t="str">
            <v>Actividad propia</v>
          </cell>
          <cell r="E62" t="str">
            <v>73.4.2</v>
          </cell>
          <cell r="F62" t="str">
            <v>N/A</v>
          </cell>
          <cell r="G62" t="str">
            <v>N/A</v>
          </cell>
          <cell r="H62" t="str">
            <v>N/A</v>
          </cell>
          <cell r="I62" t="str">
            <v>N/A</v>
          </cell>
          <cell r="J62" t="str">
            <v>N/A</v>
          </cell>
          <cell r="K62" t="str">
            <v>N/A</v>
          </cell>
          <cell r="L62" t="str">
            <v>N/A</v>
          </cell>
          <cell r="M62" t="str">
            <v>N/A</v>
          </cell>
          <cell r="N62" t="str">
            <v>N/A</v>
          </cell>
          <cell r="O62" t="str">
            <v>Identificar las necesidades de sistematización de los procesos de planeación, ejecución y seguimiento a los procesos digitales internos y externos y elaborar la propuesta de implementación  (Documento de propuesta)</v>
          </cell>
          <cell r="P62">
            <v>10</v>
          </cell>
          <cell r="Q62">
            <v>1</v>
          </cell>
          <cell r="R62" t="str">
            <v>Númerica</v>
          </cell>
          <cell r="S62" t="str">
            <v># de propuestas de implementación de necesidades de sistematización de procesos digitales internos y externos generadas / 1 propuestas de implementación de necesidades de sistematización de  procesos digitales internos y externos a generar</v>
          </cell>
          <cell r="T62" t="str">
            <v>2025-02-07</v>
          </cell>
          <cell r="U62" t="str">
            <v>2025-03-31</v>
          </cell>
          <cell r="V62" t="str">
            <v>73-GRUPO DE TRABAJO DE COMUNICACION</v>
          </cell>
        </row>
        <row r="63">
          <cell r="A63" t="str">
            <v>73.4.3</v>
          </cell>
          <cell r="B63" t="str">
            <v>73-GRUPO DE TRABAJO DE COMUNICACION</v>
          </cell>
          <cell r="C63">
            <v>0</v>
          </cell>
          <cell r="D63" t="str">
            <v>Actividad propia</v>
          </cell>
          <cell r="E63" t="str">
            <v>73.4.3</v>
          </cell>
          <cell r="F63" t="str">
            <v>N/A</v>
          </cell>
          <cell r="G63" t="str">
            <v>N/A</v>
          </cell>
          <cell r="H63" t="str">
            <v>N/A</v>
          </cell>
          <cell r="I63" t="str">
            <v>N/A</v>
          </cell>
          <cell r="J63" t="str">
            <v>N/A</v>
          </cell>
          <cell r="K63" t="str">
            <v>N/A</v>
          </cell>
          <cell r="L63" t="str">
            <v>N/A</v>
          </cell>
          <cell r="M63" t="str">
            <v>N/A</v>
          </cell>
          <cell r="N63" t="str">
            <v>N/A</v>
          </cell>
          <cell r="O63" t="str">
            <v>Realizar la sistematización de los procesos planeación, ejecución y seguimiento a procesos digitales internos y externos  (Documento de evidencias de sistematización)</v>
          </cell>
          <cell r="P63">
            <v>30</v>
          </cell>
          <cell r="Q63">
            <v>100</v>
          </cell>
          <cell r="R63" t="str">
            <v>Porcentual</v>
          </cell>
          <cell r="S63" t="str">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ell>
          <cell r="T63" t="str">
            <v>2025-04-01</v>
          </cell>
          <cell r="U63" t="str">
            <v>2025-10-31</v>
          </cell>
          <cell r="V63" t="str">
            <v>73-GRUPO DE TRABAJO DE COMUNICACION</v>
          </cell>
        </row>
        <row r="64">
          <cell r="A64" t="str">
            <v>73.4.4</v>
          </cell>
          <cell r="B64" t="str">
            <v>73-GRUPO DE TRABAJO DE COMUNICACION</v>
          </cell>
          <cell r="C64">
            <v>0</v>
          </cell>
          <cell r="D64" t="str">
            <v>Actividad propia</v>
          </cell>
          <cell r="E64" t="str">
            <v>73.4.4</v>
          </cell>
          <cell r="F64" t="str">
            <v>N/A</v>
          </cell>
          <cell r="G64" t="str">
            <v>N/A</v>
          </cell>
          <cell r="H64" t="str">
            <v>N/A</v>
          </cell>
          <cell r="I64" t="str">
            <v>N/A</v>
          </cell>
          <cell r="J64" t="str">
            <v>N/A</v>
          </cell>
          <cell r="K64" t="str">
            <v>N/A</v>
          </cell>
          <cell r="L64" t="str">
            <v>N/A</v>
          </cell>
          <cell r="M64" t="str">
            <v>N/A</v>
          </cell>
          <cell r="N64" t="str">
            <v>N/A</v>
          </cell>
          <cell r="O64" t="str">
            <v>Realizar la sistematización de los procesos planeación, ejecución y seguimiento a los eventos  (Documento de evidencias de sistematización)</v>
          </cell>
          <cell r="P64">
            <v>30</v>
          </cell>
          <cell r="Q64">
            <v>100</v>
          </cell>
          <cell r="R64" t="str">
            <v>Porcentual</v>
          </cell>
          <cell r="S64" t="str">
            <v>% de sistematizaciones de los procesos de planeación, ejecución y seguimiento a los eventos implementadas / 100% de sistematizaciones de los procesos de planeación, ejecución y seguimiento a los eventos a implementar</v>
          </cell>
          <cell r="T64" t="str">
            <v>2025-04-22</v>
          </cell>
          <cell r="U64" t="str">
            <v>2025-11-21</v>
          </cell>
          <cell r="V64" t="str">
            <v>73-GRUPO DE TRABAJO DE COMUNICACION</v>
          </cell>
        </row>
        <row r="65">
          <cell r="A65" t="str">
            <v>73.4.5</v>
          </cell>
          <cell r="B65" t="str">
            <v>73-GRUPO DE TRABAJO DE COMUNICACION</v>
          </cell>
          <cell r="C65">
            <v>0</v>
          </cell>
          <cell r="D65" t="str">
            <v>Actividad propia</v>
          </cell>
          <cell r="E65" t="str">
            <v>73.4.5</v>
          </cell>
          <cell r="F65" t="str">
            <v>N/A</v>
          </cell>
          <cell r="G65" t="str">
            <v>N/A</v>
          </cell>
          <cell r="H65" t="str">
            <v>N/A</v>
          </cell>
          <cell r="I65" t="str">
            <v>N/A</v>
          </cell>
          <cell r="J65" t="str">
            <v>N/A</v>
          </cell>
          <cell r="K65" t="str">
            <v>N/A</v>
          </cell>
          <cell r="L65" t="str">
            <v>N/A</v>
          </cell>
          <cell r="M65" t="str">
            <v>N/A</v>
          </cell>
          <cell r="N65" t="str">
            <v>N/A</v>
          </cell>
          <cell r="O65" t="str">
            <v>Realizar el informe de seguimiento a la implementación de la sistematización en los procesos digitales internos y externos (Informe trimestral de seguimiento elaborado)</v>
          </cell>
          <cell r="P65">
            <v>10</v>
          </cell>
          <cell r="Q65">
            <v>3</v>
          </cell>
          <cell r="R65" t="str">
            <v>Númerica</v>
          </cell>
          <cell r="S65" t="str">
            <v># de informes de seguimiento a la implementación de la sistematización en los procesos digitales internos y externos elaborados / 3 informes de seguimiento a la implementación de la sistematización en los procesos digitales internos y externos a elaborar</v>
          </cell>
          <cell r="T65" t="str">
            <v>2025-11-04</v>
          </cell>
          <cell r="U65" t="str">
            <v>2025-11-18</v>
          </cell>
          <cell r="V65" t="str">
            <v>73-GRUPO DE TRABAJO DE COMUNICACION</v>
          </cell>
        </row>
        <row r="66">
          <cell r="A66" t="str">
            <v>73.4.6</v>
          </cell>
          <cell r="B66" t="str">
            <v>73-GRUPO DE TRABAJO DE COMUNICACION</v>
          </cell>
          <cell r="C66">
            <v>0</v>
          </cell>
          <cell r="D66" t="str">
            <v>Actividad propia</v>
          </cell>
          <cell r="E66" t="str">
            <v>73.4.6</v>
          </cell>
          <cell r="F66" t="str">
            <v>N/A</v>
          </cell>
          <cell r="G66" t="str">
            <v>N/A</v>
          </cell>
          <cell r="H66" t="str">
            <v>N/A</v>
          </cell>
          <cell r="I66" t="str">
            <v>N/A</v>
          </cell>
          <cell r="J66" t="str">
            <v>N/A</v>
          </cell>
          <cell r="K66" t="str">
            <v>N/A</v>
          </cell>
          <cell r="L66" t="str">
            <v>N/A</v>
          </cell>
          <cell r="M66" t="str">
            <v>N/A</v>
          </cell>
          <cell r="N66" t="str">
            <v>N/A</v>
          </cell>
          <cell r="O66" t="str">
            <v>Realizar el informe de seguimiento a la implementación de la sistematización de los eventos (Informe trimestral de seguimiento elaborado)</v>
          </cell>
          <cell r="P66">
            <v>10</v>
          </cell>
          <cell r="Q66">
            <v>3</v>
          </cell>
          <cell r="R66" t="str">
            <v>Númerica</v>
          </cell>
          <cell r="S66" t="str">
            <v># de informes de seguimiento a la implementación de la sistematización de eventos elaborados / 3 informes de seguimiento a la implementación de la sistematización de eventos a elaborar</v>
          </cell>
          <cell r="T66" t="str">
            <v>2025-12-01</v>
          </cell>
          <cell r="U66" t="str">
            <v>2025-12-19</v>
          </cell>
          <cell r="V66" t="str">
            <v>73-GRUPO DE TRABAJO DE COMUNICACION</v>
          </cell>
        </row>
        <row r="67">
          <cell r="A67" t="str">
            <v>3100.1</v>
          </cell>
          <cell r="B67" t="str">
            <v>3100-DIRECCION DE INVESTIGACIONES DE PROTECCION AL CONSUMIDOR</v>
          </cell>
          <cell r="C67">
            <v>0</v>
          </cell>
          <cell r="D67" t="str">
            <v>Producto</v>
          </cell>
          <cell r="E67" t="str">
            <v>3100.1</v>
          </cell>
          <cell r="F67" t="str">
            <v>Operativo</v>
          </cell>
          <cell r="G67" t="str">
            <v xml:space="preserve">Promover el enfoque preventivo, diferencial y territorial en el que hacer misional de la entidad 
</v>
          </cell>
          <cell r="H67" t="str">
            <v xml:space="preserve">Cumplimiento de productos del PAI asociados a Promover el enfoque preventivo, diferencial y territorial en el que hacer misional de la entidad 
</v>
          </cell>
          <cell r="I67"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67" t="str">
            <v xml:space="preserve">PND - 4-04-1-a- Transformación productiva, internacionalización y acción climática - Reindustrialización para la sostenibilidad, el desarrollo económico y social </v>
          </cell>
          <cell r="K67" t="str">
            <v>No</v>
          </cell>
          <cell r="L67" t="str">
            <v>FUNCIONAMIENTO</v>
          </cell>
          <cell r="M67" t="str">
            <v>Política Servicio al Ciudadano_DIMENSIÓN Gestión con Valores para Resultados</v>
          </cell>
          <cell r="N67" t="str">
            <v>PND 10_Fortalecer las actividades de inspección, vigilancia y Control ;
PND_13_Analizar y monitorear los mercadosDigitales</v>
          </cell>
          <cell r="O67" t="str">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ell>
          <cell r="P67">
            <v>40</v>
          </cell>
          <cell r="Q67">
            <v>80</v>
          </cell>
          <cell r="R67" t="str">
            <v>Númerica</v>
          </cell>
          <cell r="S67" t="str">
            <v># de actuaciones oficiosas realizadas / 80 actuaciones oficiosas a realizar</v>
          </cell>
          <cell r="T67" t="str">
            <v>2025-02-18</v>
          </cell>
          <cell r="U67" t="str">
            <v>2025-11-28</v>
          </cell>
          <cell r="V67" t="str">
            <v>3100-DIRECCION DE INVESTIGACIONES DE PROTECCION AL CONSUMIDOR</v>
          </cell>
        </row>
        <row r="68">
          <cell r="A68" t="str">
            <v>3100.1.1</v>
          </cell>
          <cell r="B68" t="str">
            <v>3100-DIRECCION DE INVESTIGACIONES DE PROTECCION AL CONSUMIDOR</v>
          </cell>
          <cell r="C68">
            <v>0</v>
          </cell>
          <cell r="D68" t="str">
            <v>Actividad propia</v>
          </cell>
          <cell r="E68" t="str">
            <v>3100.1.1</v>
          </cell>
          <cell r="F68" t="str">
            <v>N/A</v>
          </cell>
          <cell r="G68" t="str">
            <v>N/A</v>
          </cell>
          <cell r="H68" t="str">
            <v>N/A</v>
          </cell>
          <cell r="I68" t="str">
            <v>N/A</v>
          </cell>
          <cell r="J68" t="str">
            <v>N/A</v>
          </cell>
          <cell r="K68" t="str">
            <v>N/A</v>
          </cell>
          <cell r="L68" t="str">
            <v>N/A</v>
          </cell>
          <cell r="M68" t="str">
            <v>N/A</v>
          </cell>
          <cell r="N68" t="str">
            <v>N/A</v>
          </cell>
          <cell r="O68" t="str">
            <v>Verificar las denuncias recibidas en 2024 para identificar a los denunciados en el comercio electrónico con el mayor número de quejas (Informe de la verificación realizada)</v>
          </cell>
          <cell r="P68">
            <v>15</v>
          </cell>
          <cell r="Q68">
            <v>1</v>
          </cell>
          <cell r="R68" t="str">
            <v>Númerica</v>
          </cell>
          <cell r="S68" t="str">
            <v># de informes de verificación  realizados / 1 informe de verificación a realizar</v>
          </cell>
          <cell r="T68" t="str">
            <v>2025-02-18</v>
          </cell>
          <cell r="U68" t="str">
            <v>2025-03-31</v>
          </cell>
          <cell r="V68" t="str">
            <v>3100-DIRECCION DE INVESTIGACIONES DE PROTECCION AL CONSUMIDOR</v>
          </cell>
        </row>
        <row r="69">
          <cell r="A69" t="str">
            <v>3100.1.2</v>
          </cell>
          <cell r="B69" t="str">
            <v>3100-DIRECCION DE INVESTIGACIONES DE PROTECCION AL CONSUMIDOR</v>
          </cell>
          <cell r="C69">
            <v>0</v>
          </cell>
          <cell r="D69" t="str">
            <v>Actividad propia</v>
          </cell>
          <cell r="E69" t="str">
            <v>3100.1.2</v>
          </cell>
          <cell r="F69" t="str">
            <v>N/A</v>
          </cell>
          <cell r="G69" t="str">
            <v>N/A</v>
          </cell>
          <cell r="H69" t="str">
            <v>N/A</v>
          </cell>
          <cell r="I69" t="str">
            <v>N/A</v>
          </cell>
          <cell r="J69" t="str">
            <v>N/A</v>
          </cell>
          <cell r="K69" t="str">
            <v>N/A</v>
          </cell>
          <cell r="L69" t="str">
            <v>N/A</v>
          </cell>
          <cell r="M69" t="str">
            <v>N/A</v>
          </cell>
          <cell r="N69" t="str">
            <v>N/A</v>
          </cell>
          <cell r="O69" t="str">
            <v>Definir el cronograma de las actuaciones de  inspección a realizar (Documentos con la programación)</v>
          </cell>
          <cell r="P69">
            <v>25</v>
          </cell>
          <cell r="Q69">
            <v>1</v>
          </cell>
          <cell r="R69" t="str">
            <v>Númerica</v>
          </cell>
          <cell r="S69" t="str">
            <v># de cronogramas realizados / 1 cronogramas a realizar</v>
          </cell>
          <cell r="T69" t="str">
            <v>2025-04-01</v>
          </cell>
          <cell r="U69" t="str">
            <v>2025-04-30</v>
          </cell>
          <cell r="V69" t="str">
            <v>3100-DIRECCION DE INVESTIGACIONES DE PROTECCION AL CONSUMIDOR</v>
          </cell>
        </row>
        <row r="70">
          <cell r="A70" t="str">
            <v>3100.1.3</v>
          </cell>
          <cell r="B70" t="str">
            <v>3100-DIRECCION DE INVESTIGACIONES DE PROTECCION AL CONSUMIDOR</v>
          </cell>
          <cell r="C70">
            <v>0</v>
          </cell>
          <cell r="D70" t="str">
            <v>Actividad propia</v>
          </cell>
          <cell r="E70" t="str">
            <v>3100.1.3</v>
          </cell>
          <cell r="F70" t="str">
            <v>N/A</v>
          </cell>
          <cell r="G70" t="str">
            <v>N/A</v>
          </cell>
          <cell r="H70" t="str">
            <v>N/A</v>
          </cell>
          <cell r="I70" t="str">
            <v>N/A</v>
          </cell>
          <cell r="J70" t="str">
            <v>N/A</v>
          </cell>
          <cell r="K70" t="str">
            <v>N/A</v>
          </cell>
          <cell r="L70" t="str">
            <v>N/A</v>
          </cell>
          <cell r="M70" t="str">
            <v>N/A</v>
          </cell>
          <cell r="N70" t="str">
            <v>N/A</v>
          </cell>
          <cell r="O70" t="str">
            <v>Realizar visitas de inspección a personas naturales o jurídicas sujetas de inspección y vigilancia (Relación de los números de radicación de las visitas de inspección web realizadas)</v>
          </cell>
          <cell r="P70">
            <v>60</v>
          </cell>
          <cell r="Q70">
            <v>80</v>
          </cell>
          <cell r="R70" t="str">
            <v>Númerica</v>
          </cell>
          <cell r="S70" t="str">
            <v># de actuaciones oficiosas realizadas / 80 actuaciones oficiosas a realizar</v>
          </cell>
          <cell r="T70" t="str">
            <v>2025-04-08</v>
          </cell>
          <cell r="U70" t="str">
            <v>2025-11-28</v>
          </cell>
          <cell r="V70" t="str">
            <v>3100-DIRECCION DE INVESTIGACIONES DE PROTECCION AL CONSUMIDOR</v>
          </cell>
        </row>
        <row r="71">
          <cell r="A71" t="str">
            <v>3100.2</v>
          </cell>
          <cell r="B71" t="str">
            <v>3100-DIRECCION DE INVESTIGACIONES DE PROTECCION AL CONSUMIDOR</v>
          </cell>
          <cell r="C71">
            <v>0</v>
          </cell>
          <cell r="D71" t="str">
            <v>Producto</v>
          </cell>
          <cell r="E71" t="str">
            <v>3100.2</v>
          </cell>
          <cell r="F71" t="str">
            <v>Operativo</v>
          </cell>
          <cell r="G71" t="str">
            <v xml:space="preserve">Promover el enfoque preventivo, diferencial y territorial en el que hacer misional de la entidad 
</v>
          </cell>
          <cell r="H71" t="str">
            <v xml:space="preserve">Cumplimiento de productos del PAI asociados a Promover el enfoque preventivo, diferencial y territorial en el que hacer misional de la entidad 
</v>
          </cell>
          <cell r="I71"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71" t="str">
            <v xml:space="preserve">PND - 5-31-5-b- Convergencia regional - Entidades públicas territoriales y nacionales fortalecidas </v>
          </cell>
          <cell r="K71" t="str">
            <v>No</v>
          </cell>
          <cell r="L71" t="str">
            <v>C-3503-0200-0015-40401c</v>
          </cell>
          <cell r="M71" t="str">
            <v>Política Servicio al Ciudadano_DIMENSIÓN Gestión con Valores para Resultados</v>
          </cell>
          <cell r="N71" t="str">
            <v>PND_8_Fortalecer lasCapacidades yConocimiento sobreDerechos yDeberesDe las relacionesDeConsumo;
PND_9_Ampliar los instrumentosDePrevención</v>
          </cell>
          <cell r="O71" t="str">
            <v>Visitas de acompañamiento a establecimientos de comercio ubicados en territorios turísticos, con el objetivo de promover la convergencia regional, realizadas  (Relación de los números de radicación de las visitas de inspección realizadas)</v>
          </cell>
          <cell r="P71">
            <v>40</v>
          </cell>
          <cell r="Q71">
            <v>40</v>
          </cell>
          <cell r="R71" t="str">
            <v>Númerica</v>
          </cell>
          <cell r="S71" t="str">
            <v># de visitas realizadas / 40 visitas a realizar</v>
          </cell>
          <cell r="T71" t="str">
            <v>2025-01-14</v>
          </cell>
          <cell r="U71" t="str">
            <v>2025-11-28</v>
          </cell>
          <cell r="V71" t="str">
            <v>3100-DIRECCION DE INVESTIGACIONES DE PROTECCION AL CONSUMIDOR</v>
          </cell>
        </row>
        <row r="72">
          <cell r="A72" t="str">
            <v>3100.2.1</v>
          </cell>
          <cell r="B72" t="str">
            <v>3100-DIRECCION DE INVESTIGACIONES DE PROTECCION AL CONSUMIDOR</v>
          </cell>
          <cell r="C72">
            <v>0</v>
          </cell>
          <cell r="D72" t="str">
            <v>Actividad propia</v>
          </cell>
          <cell r="E72" t="str">
            <v>3100.2.1</v>
          </cell>
          <cell r="F72" t="str">
            <v>N/A</v>
          </cell>
          <cell r="G72" t="str">
            <v>N/A</v>
          </cell>
          <cell r="H72" t="str">
            <v>N/A</v>
          </cell>
          <cell r="I72" t="str">
            <v>N/A</v>
          </cell>
          <cell r="J72" t="str">
            <v>N/A</v>
          </cell>
          <cell r="K72" t="str">
            <v>N/A</v>
          </cell>
          <cell r="L72" t="str">
            <v>N/A</v>
          </cell>
          <cell r="M72" t="str">
            <v>N/A</v>
          </cell>
          <cell r="N72" t="str">
            <v>N/A</v>
          </cell>
          <cell r="O72" t="str">
            <v>Determinar los sectores en los cuales se llevarán a cabo las actuaciones administrativas de inspección, vigilancia y control. (Acta de reunión)</v>
          </cell>
          <cell r="P72">
            <v>15</v>
          </cell>
          <cell r="Q72">
            <v>1</v>
          </cell>
          <cell r="R72" t="str">
            <v>Númerica</v>
          </cell>
          <cell r="S72" t="str">
            <v># de actas de reuniones realizadas / 1 actas de reunión a realizar</v>
          </cell>
          <cell r="T72" t="str">
            <v>2025-01-14</v>
          </cell>
          <cell r="U72" t="str">
            <v>2025-02-07</v>
          </cell>
          <cell r="V72" t="str">
            <v>3100-DIRECCION DE INVESTIGACIONES DE PROTECCION AL CONSUMIDOR</v>
          </cell>
        </row>
        <row r="73">
          <cell r="A73" t="str">
            <v>3100.2.2</v>
          </cell>
          <cell r="B73" t="str">
            <v>3100-DIRECCION DE INVESTIGACIONES DE PROTECCION AL CONSUMIDOR</v>
          </cell>
          <cell r="C73">
            <v>0</v>
          </cell>
          <cell r="D73" t="str">
            <v>Actividad propia</v>
          </cell>
          <cell r="E73" t="str">
            <v>3100.2.2</v>
          </cell>
          <cell r="F73" t="str">
            <v>N/A</v>
          </cell>
          <cell r="G73" t="str">
            <v>N/A</v>
          </cell>
          <cell r="H73" t="str">
            <v>N/A</v>
          </cell>
          <cell r="I73" t="str">
            <v>N/A</v>
          </cell>
          <cell r="J73" t="str">
            <v>N/A</v>
          </cell>
          <cell r="K73" t="str">
            <v>N/A</v>
          </cell>
          <cell r="L73" t="str">
            <v>N/A</v>
          </cell>
          <cell r="M73" t="str">
            <v>N/A</v>
          </cell>
          <cell r="N73" t="str">
            <v>N/A</v>
          </cell>
          <cell r="O73" t="str">
            <v>Programar las visitas de inspección a realizar (Programación trimestral de las actuaciones administrativas)</v>
          </cell>
          <cell r="P73">
            <v>15</v>
          </cell>
          <cell r="Q73">
            <v>4</v>
          </cell>
          <cell r="R73" t="str">
            <v>Númerica</v>
          </cell>
          <cell r="S73" t="str">
            <v># de programaciones realizadas / 4 programaciones a realizar</v>
          </cell>
          <cell r="T73" t="str">
            <v>2025-01-14</v>
          </cell>
          <cell r="U73" t="str">
            <v>2025-10-31</v>
          </cell>
          <cell r="V73" t="str">
            <v>3100-DIRECCION DE INVESTIGACIONES DE PROTECCION AL CONSUMIDOR</v>
          </cell>
        </row>
        <row r="74">
          <cell r="A74" t="str">
            <v>3100.2.3</v>
          </cell>
          <cell r="B74" t="str">
            <v>3100-DIRECCION DE INVESTIGACIONES DE PROTECCION AL CONSUMIDOR</v>
          </cell>
          <cell r="C74">
            <v>0</v>
          </cell>
          <cell r="D74" t="str">
            <v>Actividad propia</v>
          </cell>
          <cell r="E74" t="str">
            <v>3100.2.3</v>
          </cell>
          <cell r="F74" t="str">
            <v>N/A</v>
          </cell>
          <cell r="G74" t="str">
            <v>N/A</v>
          </cell>
          <cell r="H74" t="str">
            <v>N/A</v>
          </cell>
          <cell r="I74" t="str">
            <v>N/A</v>
          </cell>
          <cell r="J74" t="str">
            <v>N/A</v>
          </cell>
          <cell r="K74" t="str">
            <v>N/A</v>
          </cell>
          <cell r="L74" t="str">
            <v>N/A</v>
          </cell>
          <cell r="M74" t="str">
            <v>N/A</v>
          </cell>
          <cell r="N74" t="str">
            <v>N/A</v>
          </cell>
          <cell r="O74" t="str">
            <v>Realizar las visitas de inspección a las personas naturales o jurídicas sujetas de inspección y vigilancia (Relación de los números de radicación de las visitas de inspección realizados)</v>
          </cell>
          <cell r="P74">
            <v>70</v>
          </cell>
          <cell r="Q74">
            <v>40</v>
          </cell>
          <cell r="R74" t="str">
            <v>Númerica</v>
          </cell>
          <cell r="S74" t="str">
            <v># de visitas realizadas / 40 visitas a realizar</v>
          </cell>
          <cell r="T74" t="str">
            <v>2025-02-07</v>
          </cell>
          <cell r="U74" t="str">
            <v>2025-11-28</v>
          </cell>
          <cell r="V74" t="str">
            <v>3100-DIRECCION DE INVESTIGACIONES DE PROTECCION AL CONSUMIDOR</v>
          </cell>
        </row>
        <row r="75">
          <cell r="A75" t="str">
            <v>3100.3</v>
          </cell>
          <cell r="B75" t="str">
            <v>3100-DIRECCION DE INVESTIGACIONES DE PROTECCION AL CONSUMIDOR</v>
          </cell>
          <cell r="C75">
            <v>0</v>
          </cell>
          <cell r="D75" t="str">
            <v>Producto</v>
          </cell>
          <cell r="E75" t="str">
            <v>3100.3</v>
          </cell>
          <cell r="F75" t="str">
            <v>Operativo</v>
          </cell>
          <cell r="G75" t="str">
            <v xml:space="preserve">Promover el enfoque preventivo, diferencial y territorial en el que hacer misional de la entidad 
</v>
          </cell>
          <cell r="H75" t="str">
            <v xml:space="preserve">Cumplimiento de productos del PAI asociados a Promover el enfoque preventivo, diferencial y territorial en el que hacer misional de la entidad 
</v>
          </cell>
          <cell r="I75"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75" t="str">
            <v xml:space="preserve">PND - 5-31-5-b- Convergencia regional - Entidades públicas territoriales y nacionales fortalecidas </v>
          </cell>
          <cell r="K75" t="str">
            <v>No</v>
          </cell>
          <cell r="L75" t="str">
            <v>FUNCIONAMIENTO</v>
          </cell>
          <cell r="M75" t="str">
            <v>Política Servicio al Ciudadano_DIMENSIÓN Gestión con Valores para Resultados</v>
          </cell>
          <cell r="N75" t="str">
            <v>N/A</v>
          </cell>
          <cell r="O75" t="str">
            <v>Recursos de reposición interpuestos, decididos dentro de los 6 meses siguientes a su presentación (Relación de los números de radicación de los recursos decididos, fecha de entrada y salida)</v>
          </cell>
          <cell r="P75">
            <v>20</v>
          </cell>
          <cell r="Q75">
            <v>80</v>
          </cell>
          <cell r="R75" t="str">
            <v>Porcentual</v>
          </cell>
          <cell r="S75" t="str">
            <v>% de listado de recursos decididos / 80% de listado de recursos a decidir</v>
          </cell>
          <cell r="T75" t="str">
            <v>2025-01-02</v>
          </cell>
          <cell r="U75" t="str">
            <v>2025-12-31</v>
          </cell>
          <cell r="V75" t="str">
            <v>3100-DIRECCION DE INVESTIGACIONES DE PROTECCION AL CONSUMIDOR</v>
          </cell>
        </row>
        <row r="76">
          <cell r="A76" t="str">
            <v>3100.3.1</v>
          </cell>
          <cell r="B76" t="str">
            <v>3100-DIRECCION DE INVESTIGACIONES DE PROTECCION AL CONSUMIDOR</v>
          </cell>
          <cell r="C76">
            <v>0</v>
          </cell>
          <cell r="D76" t="str">
            <v>Actividad propia</v>
          </cell>
          <cell r="E76" t="str">
            <v>3100.3.1</v>
          </cell>
          <cell r="F76" t="str">
            <v>N/A</v>
          </cell>
          <cell r="G76" t="str">
            <v>N/A</v>
          </cell>
          <cell r="H76" t="str">
            <v>N/A</v>
          </cell>
          <cell r="I76" t="str">
            <v>N/A</v>
          </cell>
          <cell r="J76" t="str">
            <v>N/A</v>
          </cell>
          <cell r="K76" t="str">
            <v>N/A</v>
          </cell>
          <cell r="L76" t="str">
            <v>N/A</v>
          </cell>
          <cell r="M76" t="str">
            <v>N/A</v>
          </cell>
          <cell r="N76" t="str">
            <v>N/A</v>
          </cell>
          <cell r="O76" t="str">
            <v>Crear y actualizar periódicamente el listado de los recursos de reposición que ingresan a partir del 1° de enero de 2025, incluyendo la información necesaria para verificar su cumplimiento (Listado de recursos interpuestos)</v>
          </cell>
          <cell r="P76">
            <v>30</v>
          </cell>
          <cell r="Q76">
            <v>1</v>
          </cell>
          <cell r="R76" t="str">
            <v>Númerica</v>
          </cell>
          <cell r="S76" t="str">
            <v># de listados realizados / 1 listados a realizar</v>
          </cell>
          <cell r="T76" t="str">
            <v>2025-01-02</v>
          </cell>
          <cell r="U76" t="str">
            <v>2025-12-31</v>
          </cell>
          <cell r="V76" t="str">
            <v>3100-DIRECCION DE INVESTIGACIONES DE PROTECCION AL CONSUMIDOR</v>
          </cell>
        </row>
        <row r="77">
          <cell r="A77" t="str">
            <v>3100.3.2</v>
          </cell>
          <cell r="B77" t="str">
            <v>3100-DIRECCION DE INVESTIGACIONES DE PROTECCION AL CONSUMIDOR</v>
          </cell>
          <cell r="C77">
            <v>0</v>
          </cell>
          <cell r="D77" t="str">
            <v>Actividad propia</v>
          </cell>
          <cell r="E77" t="str">
            <v>3100.3.2</v>
          </cell>
          <cell r="F77" t="str">
            <v>N/A</v>
          </cell>
          <cell r="G77" t="str">
            <v>N/A</v>
          </cell>
          <cell r="H77" t="str">
            <v>N/A</v>
          </cell>
          <cell r="I77" t="str">
            <v>N/A</v>
          </cell>
          <cell r="J77" t="str">
            <v>N/A</v>
          </cell>
          <cell r="K77" t="str">
            <v>N/A</v>
          </cell>
          <cell r="L77" t="str">
            <v>N/A</v>
          </cell>
          <cell r="M77" t="str">
            <v>N/A</v>
          </cell>
          <cell r="N77" t="str">
            <v>N/A</v>
          </cell>
          <cell r="O77" t="str">
            <v>Decidir los recursos de reposición interpuestos dentro de los términos definidos.  (Relación de los números de radicación de los recursos decididos)</v>
          </cell>
          <cell r="P77">
            <v>70</v>
          </cell>
          <cell r="Q77">
            <v>80</v>
          </cell>
          <cell r="R77" t="str">
            <v>Porcentual</v>
          </cell>
          <cell r="S77" t="str">
            <v>% de listado de recursos decididos / 80% de listado de recursos a decidir</v>
          </cell>
          <cell r="T77" t="str">
            <v>2025-01-02</v>
          </cell>
          <cell r="U77" t="str">
            <v>2025-12-31</v>
          </cell>
          <cell r="V77" t="str">
            <v>3100-DIRECCION DE INVESTIGACIONES DE PROTECCION AL CONSUMIDOR</v>
          </cell>
        </row>
        <row r="78">
          <cell r="A78" t="str">
            <v>60.1</v>
          </cell>
          <cell r="B78" t="str">
            <v>60-GRUPO DE TRABAJO DE GESTIÓN JUDICIAL ADSCRITO A LA OFICINA ASESORA JURÍDICA</v>
          </cell>
          <cell r="C78">
            <v>0</v>
          </cell>
          <cell r="D78" t="str">
            <v>Producto</v>
          </cell>
          <cell r="E78" t="str">
            <v>60.1</v>
          </cell>
          <cell r="F78" t="str">
            <v>Operativo</v>
          </cell>
          <cell r="G78" t="str">
            <v>Fortalecer el Sistema Integral de Gestión Institucional en el marco del Modelo Integrado de Planeación y gestión para mejorar la prestación del servicio.</v>
          </cell>
          <cell r="H78" t="str">
            <v xml:space="preserve">Cumplimiento de productos del PAI asociados a Fortacer el Sistema Integral de Gestión Institucional para mejorar la prestación del servicio. 
</v>
          </cell>
          <cell r="I78"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78" t="str">
            <v xml:space="preserve">PND - 5-31-5-b- Convergencia regional - Entidades públicas territoriales y nacionales fortalecidas </v>
          </cell>
          <cell r="K78" t="str">
            <v>No</v>
          </cell>
          <cell r="L78" t="str">
            <v>N/A</v>
          </cell>
          <cell r="M78" t="str">
            <v>Política Defensa Jurídica _DIMENSIÓN Gestión con Valores para Resultados</v>
          </cell>
          <cell r="N78" t="str">
            <v>N/A</v>
          </cell>
          <cell r="O78" t="str">
            <v>Política de prevención del Daño Antijurídico, implementada y presentada al Comité (Informe de implementación de la PPDA y acta de comité)</v>
          </cell>
          <cell r="P78">
            <v>35</v>
          </cell>
          <cell r="Q78">
            <v>1</v>
          </cell>
          <cell r="R78" t="str">
            <v>Númerica</v>
          </cell>
          <cell r="S78" t="str">
            <v># de Política de prevención del daño antijurídico implementada / 1 Política de prevención del daño antijurídico a implementar</v>
          </cell>
          <cell r="T78" t="str">
            <v>2025-02-03</v>
          </cell>
          <cell r="U78" t="str">
            <v>2025-12-19</v>
          </cell>
          <cell r="V78" t="str">
            <v>60-GRUPO DE TRABAJO DE GESTIÓN JUDICIAL ADSCRITO A LA OFICINA ASESORA JURÍDICA</v>
          </cell>
        </row>
        <row r="79">
          <cell r="A79" t="str">
            <v>60.1.1</v>
          </cell>
          <cell r="B79" t="str">
            <v>60-GRUPO DE TRABAJO DE GESTIÓN JUDICIAL ADSCRITO A LA OFICINA ASESORA JURÍDICA</v>
          </cell>
          <cell r="C79">
            <v>0</v>
          </cell>
          <cell r="D79" t="str">
            <v>Actividad propia</v>
          </cell>
          <cell r="E79" t="str">
            <v>60.1.1</v>
          </cell>
          <cell r="F79" t="str">
            <v>N/A</v>
          </cell>
          <cell r="G79" t="str">
            <v>N/A</v>
          </cell>
          <cell r="H79" t="str">
            <v>N/A</v>
          </cell>
          <cell r="I79" t="str">
            <v>N/A</v>
          </cell>
          <cell r="J79" t="str">
            <v>N/A</v>
          </cell>
          <cell r="K79" t="str">
            <v>N/A</v>
          </cell>
          <cell r="L79" t="str">
            <v>N/A</v>
          </cell>
          <cell r="M79" t="str">
            <v>N/A</v>
          </cell>
          <cell r="N79" t="str">
            <v>N/A</v>
          </cell>
          <cell r="O79" t="str">
            <v>Informar a las Delegaturas mediante memorando y/o correo electrónico, las actividades previstas para la ejecución de la Política de Prevención del Daño Antijurídico de la vigencia 2025. (Memorandos y/o correos electrónicos de los recordatorios)</v>
          </cell>
          <cell r="P79">
            <v>20</v>
          </cell>
          <cell r="Q79">
            <v>1</v>
          </cell>
          <cell r="R79" t="str">
            <v>Númerica</v>
          </cell>
          <cell r="S79" t="str">
            <v># de memorandos enviados  a las Delegaturas / 1 memorandos a enviar  a las Delegaturas</v>
          </cell>
          <cell r="T79" t="str">
            <v>2025-02-03</v>
          </cell>
          <cell r="U79" t="str">
            <v>2025-03-31</v>
          </cell>
          <cell r="V79" t="str">
            <v>60-GRUPO DE TRABAJO DE GESTIÓN JUDICIAL ADSCRITO A LA OFICINA ASESORA JURÍDICA</v>
          </cell>
        </row>
        <row r="80">
          <cell r="A80" t="str">
            <v>60.1.2</v>
          </cell>
          <cell r="B80" t="str">
            <v>60-GRUPO DE TRABAJO DE GESTIÓN JUDICIAL ADSCRITO A LA OFICINA ASESORA JURÍDICA</v>
          </cell>
          <cell r="C80">
            <v>0</v>
          </cell>
          <cell r="D80" t="str">
            <v>Actividad propia</v>
          </cell>
          <cell r="E80" t="str">
            <v>60.1.2</v>
          </cell>
          <cell r="F80" t="str">
            <v>N/A</v>
          </cell>
          <cell r="G80" t="str">
            <v>N/A</v>
          </cell>
          <cell r="H80" t="str">
            <v>N/A</v>
          </cell>
          <cell r="I80" t="str">
            <v>N/A</v>
          </cell>
          <cell r="J80" t="str">
            <v>N/A</v>
          </cell>
          <cell r="K80" t="str">
            <v>N/A</v>
          </cell>
          <cell r="L80" t="str">
            <v>N/A</v>
          </cell>
          <cell r="M80" t="str">
            <v>N/A</v>
          </cell>
          <cell r="N80" t="str">
            <v>N/A</v>
          </cell>
          <cell r="O80" t="str">
            <v>Requerir mediante memorando y/o correo electrónico a las Delegaturas el informe final de cumplimiento de las actividades previstas en la Política de Prevención del Daño Antijurídico de la vigencia 2025.(Memorandos y/o correos electrónicos de los requerimientos)</v>
          </cell>
          <cell r="P80">
            <v>20</v>
          </cell>
          <cell r="Q80">
            <v>1</v>
          </cell>
          <cell r="R80" t="str">
            <v>Númerica</v>
          </cell>
          <cell r="S80" t="str">
            <v># de requerimientos realizados a las Delegaturas / 1 requerimientos a realizar a las Delegaturas</v>
          </cell>
          <cell r="T80" t="str">
            <v>2025-07-01</v>
          </cell>
          <cell r="U80" t="str">
            <v>2025-07-31</v>
          </cell>
          <cell r="V80" t="str">
            <v>60-GRUPO DE TRABAJO DE GESTIÓN JUDICIAL ADSCRITO A LA OFICINA ASESORA JURÍDICA</v>
          </cell>
        </row>
        <row r="81">
          <cell r="A81" t="str">
            <v>60.1.3</v>
          </cell>
          <cell r="B81" t="str">
            <v>60-GRUPO DE TRABAJO DE GESTIÓN JUDICIAL ADSCRITO A LA OFICINA ASESORA JURÍDICA</v>
          </cell>
          <cell r="C81">
            <v>0</v>
          </cell>
          <cell r="D81" t="str">
            <v>Actividad propia</v>
          </cell>
          <cell r="E81" t="str">
            <v>60.1.3</v>
          </cell>
          <cell r="F81" t="str">
            <v>N/A</v>
          </cell>
          <cell r="G81" t="str">
            <v>N/A</v>
          </cell>
          <cell r="H81" t="str">
            <v>N/A</v>
          </cell>
          <cell r="I81" t="str">
            <v>N/A</v>
          </cell>
          <cell r="J81" t="str">
            <v>N/A</v>
          </cell>
          <cell r="K81" t="str">
            <v>N/A</v>
          </cell>
          <cell r="L81" t="str">
            <v>N/A</v>
          </cell>
          <cell r="M81" t="str">
            <v>N/A</v>
          </cell>
          <cell r="N81" t="str">
            <v>N/A</v>
          </cell>
          <cell r="O81" t="str">
            <v>Consolidar información remitida por las Delegaturas y/o áreas encargadas, con las actividades ejecutadas para el cumplimiento de la Política (Documento en Word o Excel con consolidado de la Delegaturas y/o áreas encargadas del cumplimiento de la Política /único entregable)</v>
          </cell>
          <cell r="P81">
            <v>30</v>
          </cell>
          <cell r="Q81">
            <v>1</v>
          </cell>
          <cell r="R81" t="str">
            <v>Númerica</v>
          </cell>
          <cell r="S81" t="str">
            <v># de documentos con la información remitida por las Delegaturas y/o áreas encargadas de las actividades ejecutadas, consolidado / 1 Documentos con la información remitida por las Delegaturas y/o áreas encargadas de las actividades ejecutadas, a consolidar</v>
          </cell>
          <cell r="T81" t="str">
            <v>2025-10-01</v>
          </cell>
          <cell r="U81" t="str">
            <v>2025-11-28</v>
          </cell>
          <cell r="V81" t="str">
            <v>60-GRUPO DE TRABAJO DE GESTIÓN JUDICIAL ADSCRITO A LA OFICINA ASESORA JURÍDICA</v>
          </cell>
        </row>
        <row r="82">
          <cell r="A82" t="str">
            <v>60.1.4</v>
          </cell>
          <cell r="B82" t="str">
            <v>60-GRUPO DE TRABAJO DE GESTIÓN JUDICIAL ADSCRITO A LA OFICINA ASESORA JURÍDICA</v>
          </cell>
          <cell r="C82">
            <v>0</v>
          </cell>
          <cell r="D82" t="str">
            <v>Actividad propia</v>
          </cell>
          <cell r="E82" t="str">
            <v>60.1.4</v>
          </cell>
          <cell r="F82" t="str">
            <v>N/A</v>
          </cell>
          <cell r="G82" t="str">
            <v>N/A</v>
          </cell>
          <cell r="H82" t="str">
            <v>N/A</v>
          </cell>
          <cell r="I82" t="str">
            <v>N/A</v>
          </cell>
          <cell r="J82" t="str">
            <v>N/A</v>
          </cell>
          <cell r="K82" t="str">
            <v>N/A</v>
          </cell>
          <cell r="L82" t="str">
            <v>N/A</v>
          </cell>
          <cell r="M82" t="str">
            <v>N/A</v>
          </cell>
          <cell r="N82" t="str">
            <v>N/A</v>
          </cell>
          <cell r="O82" t="str">
            <v>Presentar al Comité de Conciliación, los resultados del cumplimiento del segundo año de implementación de la  Política de Prevención del Daño Antijurídico (Acta del comité de conciliación e informe de implementación /único entregable)</v>
          </cell>
          <cell r="P82">
            <v>30</v>
          </cell>
          <cell r="Q82">
            <v>1</v>
          </cell>
          <cell r="R82" t="str">
            <v>Númerica</v>
          </cell>
          <cell r="S82" t="str">
            <v># de presentaciones de los resultados del cumplimiento del primer año de implementación de la Política realizadas / 1 Total de presentaciones de los resultados del cumplimiento del primer año de implementación de la Política a realizar</v>
          </cell>
          <cell r="T82" t="str">
            <v>2025-12-01</v>
          </cell>
          <cell r="U82" t="str">
            <v>2025-12-19</v>
          </cell>
          <cell r="V82" t="str">
            <v>60-GRUPO DE TRABAJO DE GESTIÓN JUDICIAL ADSCRITO A LA OFICINA ASESORA JURÍDICA</v>
          </cell>
        </row>
        <row r="83">
          <cell r="A83" t="str">
            <v>60.2</v>
          </cell>
          <cell r="B83" t="str">
            <v>60-GRUPO DE TRABAJO DE GESTIÓN JUDICIAL ADSCRITO A LA OFICINA ASESORA JURÍDICA</v>
          </cell>
          <cell r="C83">
            <v>0</v>
          </cell>
          <cell r="D83" t="str">
            <v>Producto</v>
          </cell>
          <cell r="E83" t="str">
            <v>60.2</v>
          </cell>
          <cell r="F83" t="str">
            <v>Operativo</v>
          </cell>
          <cell r="G83" t="str">
            <v>Fortalecer el Sistema Integral de Gestión Institucional en el marco del Modelo Integrado de Planeación y gestión para mejorar la prestación del servicio.</v>
          </cell>
          <cell r="H83" t="str">
            <v xml:space="preserve">Cumplimiento de productos del PAI asociados a Fortacer el Sistema Integral de Gestión Institucional para mejorar la prestación del servicio. 
</v>
          </cell>
          <cell r="I83"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83" t="str">
            <v xml:space="preserve">PND - 5-31-5-b- Convergencia regional - Entidades públicas territoriales y nacionales fortalecidas </v>
          </cell>
          <cell r="K83" t="str">
            <v>No</v>
          </cell>
          <cell r="L83" t="str">
            <v>N/A</v>
          </cell>
          <cell r="M83" t="str">
            <v>Política Defensa Jurídica _DIMENSIÓN Gestión con Valores para Resultados</v>
          </cell>
          <cell r="N83" t="str">
            <v>PEI_19;
PES_20230253</v>
          </cell>
          <cell r="O83" t="str">
            <v>Política de Prevención del Daño Antijurídico para la bianulidad 2026-2027, formulada (Documento con la Política de prevención del Daño Antijurídico formulada)</v>
          </cell>
          <cell r="P83">
            <v>35</v>
          </cell>
          <cell r="Q83">
            <v>1</v>
          </cell>
          <cell r="R83" t="str">
            <v>Númerica</v>
          </cell>
          <cell r="S83" t="str">
            <v># de Política de Prevención del Daño Antijurídico formulada / 1 Política de Prevención del Daño Antijurídico a formular</v>
          </cell>
          <cell r="T83" t="str">
            <v>2025-06-03</v>
          </cell>
          <cell r="U83" t="str">
            <v>2025-12-31</v>
          </cell>
          <cell r="V83" t="str">
            <v>60-GRUPO DE TRABAJO DE GESTIÓN JUDICIAL ADSCRITO A LA OFICINA ASESORA JURÍDICA</v>
          </cell>
        </row>
        <row r="84">
          <cell r="A84" t="str">
            <v>60.2.1</v>
          </cell>
          <cell r="B84" t="str">
            <v>60-GRUPO DE TRABAJO DE GESTIÓN JUDICIAL ADSCRITO A LA OFICINA ASESORA JURÍDICA</v>
          </cell>
          <cell r="C84">
            <v>0</v>
          </cell>
          <cell r="D84" t="str">
            <v>Actividad propia</v>
          </cell>
          <cell r="E84" t="str">
            <v>60.2.1</v>
          </cell>
          <cell r="F84" t="str">
            <v>N/A</v>
          </cell>
          <cell r="G84" t="str">
            <v>N/A</v>
          </cell>
          <cell r="H84" t="str">
            <v>N/A</v>
          </cell>
          <cell r="I84" t="str">
            <v>N/A</v>
          </cell>
          <cell r="J84" t="str">
            <v>N/A</v>
          </cell>
          <cell r="K84" t="str">
            <v>N/A</v>
          </cell>
          <cell r="L84" t="str">
            <v>N/A</v>
          </cell>
          <cell r="M84" t="str">
            <v>N/A</v>
          </cell>
          <cell r="N84" t="str">
            <v>N/A</v>
          </cell>
          <cell r="O84" t="str">
            <v>Realizar informe de análisis de causas de demanda y condena para la formulación de la Política de Prevención del Daño Antijurídico. (Informe de análisis de causas de demanda y condena/único entregable)</v>
          </cell>
          <cell r="P84">
            <v>15</v>
          </cell>
          <cell r="Q84">
            <v>1</v>
          </cell>
          <cell r="R84" t="str">
            <v>Númerica</v>
          </cell>
          <cell r="S84" t="str">
            <v># de Informe de análisis de causas de demanda y condena elaborado / 1 informe de análisis de causas de demanda y condena a elaborar</v>
          </cell>
          <cell r="T84" t="str">
            <v>2025-06-03</v>
          </cell>
          <cell r="U84" t="str">
            <v>2025-09-30</v>
          </cell>
          <cell r="V84" t="str">
            <v>60-GRUPO DE TRABAJO DE GESTIÓN JUDICIAL ADSCRITO A LA OFICINA ASESORA JURÍDICA</v>
          </cell>
        </row>
        <row r="85">
          <cell r="A85" t="str">
            <v>60.2.2</v>
          </cell>
          <cell r="B85" t="str">
            <v>60-GRUPO DE TRABAJO DE GESTIÓN JUDICIAL ADSCRITO A LA OFICINA ASESORA JURÍDICA</v>
          </cell>
          <cell r="C85">
            <v>0</v>
          </cell>
          <cell r="D85" t="str">
            <v>Actividad propia</v>
          </cell>
          <cell r="E85" t="str">
            <v>60.2.2</v>
          </cell>
          <cell r="F85" t="str">
            <v>N/A</v>
          </cell>
          <cell r="G85" t="str">
            <v>N/A</v>
          </cell>
          <cell r="H85" t="str">
            <v>N/A</v>
          </cell>
          <cell r="I85" t="str">
            <v>N/A</v>
          </cell>
          <cell r="J85" t="str">
            <v>N/A</v>
          </cell>
          <cell r="K85" t="str">
            <v>N/A</v>
          </cell>
          <cell r="L85" t="str">
            <v>N/A</v>
          </cell>
          <cell r="M85" t="str">
            <v>N/A</v>
          </cell>
          <cell r="N85" t="str">
            <v>N/A</v>
          </cell>
          <cell r="O85" t="str">
            <v>Presentar y socializar informe de análisis de causas de demanda y condena A las áreas misionales de la Entidad.	 (Acta de reunión y/o capturas de pantalla de la reunión)</v>
          </cell>
          <cell r="P85">
            <v>20</v>
          </cell>
          <cell r="Q85">
            <v>1</v>
          </cell>
          <cell r="R85" t="str">
            <v>Númerica</v>
          </cell>
          <cell r="S85" t="str">
            <v># de presentaciones del análisis de causas de demanda y de condena realizadas / 1 presentaciones del análisis de causas de demanda y de condena a realizar</v>
          </cell>
          <cell r="T85" t="str">
            <v>2025-10-01</v>
          </cell>
          <cell r="U85" t="str">
            <v>2025-10-31</v>
          </cell>
          <cell r="V85" t="str">
            <v>60-GRUPO DE TRABAJO DE GESTIÓN JUDICIAL ADSCRITO A LA OFICINA ASESORA JURÍDICA</v>
          </cell>
        </row>
        <row r="86">
          <cell r="A86" t="str">
            <v>60.2.3</v>
          </cell>
          <cell r="B86" t="str">
            <v>60-GRUPO DE TRABAJO DE GESTIÓN JUDICIAL ADSCRITO A LA OFICINA ASESORA JURÍDICA</v>
          </cell>
          <cell r="C86">
            <v>0</v>
          </cell>
          <cell r="D86" t="str">
            <v>Actividad propia</v>
          </cell>
          <cell r="E86" t="str">
            <v>60.2.3</v>
          </cell>
          <cell r="F86" t="str">
            <v>N/A</v>
          </cell>
          <cell r="G86" t="str">
            <v>N/A</v>
          </cell>
          <cell r="H86" t="str">
            <v>N/A</v>
          </cell>
          <cell r="I86" t="str">
            <v>N/A</v>
          </cell>
          <cell r="J86" t="str">
            <v>N/A</v>
          </cell>
          <cell r="K86" t="str">
            <v>N/A</v>
          </cell>
          <cell r="L86" t="str">
            <v>N/A</v>
          </cell>
          <cell r="M86" t="str">
            <v>N/A</v>
          </cell>
          <cell r="N86" t="str">
            <v>N/A</v>
          </cell>
          <cell r="O86" t="str">
            <v>Formular proyecto de la Política de Prevención del Daño Antijurídico de acuerdo con los lineamientos de la ANDJE (Documento de formulación/único entregable)</v>
          </cell>
          <cell r="P86">
            <v>25</v>
          </cell>
          <cell r="Q86">
            <v>1</v>
          </cell>
          <cell r="R86" t="str">
            <v>Númerica</v>
          </cell>
          <cell r="S86" t="str">
            <v># de Proyecto de formulación de la Política elaborado / 1 proyecto de formulación de la Política a elaborar</v>
          </cell>
          <cell r="T86" t="str">
            <v>2025-11-04</v>
          </cell>
          <cell r="U86" t="str">
            <v>2025-11-28</v>
          </cell>
          <cell r="V86" t="str">
            <v>60-GRUPO DE TRABAJO DE GESTIÓN JUDICIAL ADSCRITO A LA OFICINA ASESORA JURÍDICA</v>
          </cell>
        </row>
        <row r="87">
          <cell r="A87" t="str">
            <v>60.2.4</v>
          </cell>
          <cell r="B87" t="str">
            <v>60-GRUPO DE TRABAJO DE GESTIÓN JUDICIAL ADSCRITO A LA OFICINA ASESORA JURÍDICA</v>
          </cell>
          <cell r="C87">
            <v>0</v>
          </cell>
          <cell r="D87" t="str">
            <v>Actividad propia</v>
          </cell>
          <cell r="E87" t="str">
            <v>60.2.4</v>
          </cell>
          <cell r="F87" t="str">
            <v>N/A</v>
          </cell>
          <cell r="G87" t="str">
            <v>N/A</v>
          </cell>
          <cell r="H87" t="str">
            <v>N/A</v>
          </cell>
          <cell r="I87" t="str">
            <v>N/A</v>
          </cell>
          <cell r="J87" t="str">
            <v>N/A</v>
          </cell>
          <cell r="K87" t="str">
            <v>N/A</v>
          </cell>
          <cell r="L87" t="str">
            <v>N/A</v>
          </cell>
          <cell r="M87" t="str">
            <v>N/A</v>
          </cell>
          <cell r="N87" t="str">
            <v>N/A</v>
          </cell>
          <cell r="O87" t="str">
            <v>Presentar la formulación de la Política de Prevención del Daño Antijurídico al Comité de Conciliación. (Acta del comité de conciliación y/o documento de la presentación)</v>
          </cell>
          <cell r="P87">
            <v>20</v>
          </cell>
          <cell r="Q87">
            <v>1</v>
          </cell>
          <cell r="R87" t="str">
            <v>Númerica</v>
          </cell>
          <cell r="S87" t="str">
            <v># de Documento de la política presentado / 1 documento de la Política a presentar</v>
          </cell>
          <cell r="T87" t="str">
            <v>2025-12-01</v>
          </cell>
          <cell r="U87" t="str">
            <v>2025-12-15</v>
          </cell>
          <cell r="V87" t="str">
            <v>60-GRUPO DE TRABAJO DE GESTIÓN JUDICIAL ADSCRITO A LA OFICINA ASESORA JURÍDICA</v>
          </cell>
        </row>
        <row r="88">
          <cell r="A88" t="str">
            <v>60.2.5</v>
          </cell>
          <cell r="B88" t="str">
            <v>60-GRUPO DE TRABAJO DE GESTIÓN JUDICIAL ADSCRITO A LA OFICINA ASESORA JURÍDICA</v>
          </cell>
          <cell r="C88">
            <v>0</v>
          </cell>
          <cell r="D88" t="str">
            <v>Actividad propia</v>
          </cell>
          <cell r="E88" t="str">
            <v>60.2.5</v>
          </cell>
          <cell r="F88" t="str">
            <v>N/A</v>
          </cell>
          <cell r="G88" t="str">
            <v>N/A</v>
          </cell>
          <cell r="H88" t="str">
            <v>N/A</v>
          </cell>
          <cell r="I88" t="str">
            <v>N/A</v>
          </cell>
          <cell r="J88" t="str">
            <v>N/A</v>
          </cell>
          <cell r="K88" t="str">
            <v>N/A</v>
          </cell>
          <cell r="L88" t="str">
            <v>N/A</v>
          </cell>
          <cell r="M88" t="str">
            <v>N/A</v>
          </cell>
          <cell r="N88" t="str">
            <v>N/A</v>
          </cell>
          <cell r="O88" t="str">
            <v>Enviar a la ANDJE la formulación de la Política de Prevención del Daño Antijurídico para aprobación. (Soporte de envío del documento a la ANDJE/único entregable)</v>
          </cell>
          <cell r="P88">
            <v>20</v>
          </cell>
          <cell r="Q88">
            <v>1</v>
          </cell>
          <cell r="R88" t="str">
            <v>Númerica</v>
          </cell>
          <cell r="S88" t="str">
            <v># de Documento de la Política enviado / 1 documento de la Política a enviar</v>
          </cell>
          <cell r="T88" t="str">
            <v>2025-12-16</v>
          </cell>
          <cell r="U88" t="str">
            <v>2025-12-31</v>
          </cell>
          <cell r="V88" t="str">
            <v>60-GRUPO DE TRABAJO DE GESTIÓN JUDICIAL ADSCRITO A LA OFICINA ASESORA JURÍDICA</v>
          </cell>
        </row>
        <row r="89">
          <cell r="A89" t="str">
            <v>60.3</v>
          </cell>
          <cell r="B89" t="str">
            <v>60-GRUPO DE TRABAJO DE GESTIÓN JUDICIAL ADSCRITO A LA OFICINA ASESORA JURÍDICA</v>
          </cell>
          <cell r="C89">
            <v>0</v>
          </cell>
          <cell r="D89" t="str">
            <v>Producto</v>
          </cell>
          <cell r="E89" t="str">
            <v>60.3</v>
          </cell>
          <cell r="F89" t="str">
            <v>Operativo</v>
          </cell>
          <cell r="G89" t="str">
            <v xml:space="preserve">Fortalecer la gestión de la información, el conocimiento y la innovación para optimizar la capacidad institucional 
</v>
          </cell>
          <cell r="H89" t="str">
            <v xml:space="preserve">Cumplimiento de productos del PAI asociados a Fortalecer la gestión de la información, el conocimiento y la innovación para optimizar la capacidad institucional 
</v>
          </cell>
          <cell r="I89"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89" t="str">
            <v xml:space="preserve">PND - 5-31-5-b- Convergencia regional - Entidades públicas territoriales y nacionales fortalecidas </v>
          </cell>
          <cell r="K89" t="str">
            <v>No</v>
          </cell>
          <cell r="L89" t="str">
            <v>N/A</v>
          </cell>
          <cell r="M89" t="str">
            <v>Política Defensa Jurídica _DIMENSIÓN Gestión con Valores para Resultados</v>
          </cell>
          <cell r="N89" t="str">
            <v>PEI_20;
PES_20230248</v>
          </cell>
          <cell r="O89" t="str">
            <v>Equipo jurídico del Grupo de Gestión Judicial , fortalecido (Listas de asistencia y/o capturas de pantalla/único entregable)</v>
          </cell>
          <cell r="P89">
            <v>30</v>
          </cell>
          <cell r="Q89">
            <v>2</v>
          </cell>
          <cell r="R89" t="str">
            <v>Númerica</v>
          </cell>
          <cell r="S89" t="str">
            <v># de capacitaciones asistidas / 2 Capacitaciones programadas</v>
          </cell>
          <cell r="T89" t="str">
            <v>2025-01-27</v>
          </cell>
          <cell r="U89" t="str">
            <v>2025-11-28</v>
          </cell>
          <cell r="V89" t="str">
            <v>60-GRUPO DE TRABAJO DE GESTIÓN JUDICIAL ADSCRITO A LA OFICINA ASESORA JURÍDICA</v>
          </cell>
        </row>
        <row r="90">
          <cell r="A90" t="str">
            <v>60.3.1</v>
          </cell>
          <cell r="B90" t="str">
            <v>60-GRUPO DE TRABAJO DE GESTIÓN JUDICIAL ADSCRITO A LA OFICINA ASESORA JURÍDICA</v>
          </cell>
          <cell r="C90">
            <v>0</v>
          </cell>
          <cell r="D90" t="str">
            <v>Actividad propia</v>
          </cell>
          <cell r="E90" t="str">
            <v>60.3.1</v>
          </cell>
          <cell r="F90" t="str">
            <v>N/A</v>
          </cell>
          <cell r="G90" t="str">
            <v>N/A</v>
          </cell>
          <cell r="H90" t="str">
            <v>N/A</v>
          </cell>
          <cell r="I90" t="str">
            <v>N/A</v>
          </cell>
          <cell r="J90" t="str">
            <v>N/A</v>
          </cell>
          <cell r="K90" t="str">
            <v>N/A</v>
          </cell>
          <cell r="L90" t="str">
            <v>N/A</v>
          </cell>
          <cell r="M90" t="str">
            <v>N/A</v>
          </cell>
          <cell r="N90" t="str">
            <v>N/A</v>
          </cell>
          <cell r="O90" t="str">
            <v>Solicitar mediante correo electrónico a la ANDJE que se realicen dos jornadas de capacitación. (Correo electrónico a la ANDJE/único entregable)</v>
          </cell>
          <cell r="P90">
            <v>30</v>
          </cell>
          <cell r="Q90">
            <v>1</v>
          </cell>
          <cell r="R90" t="str">
            <v>Númerica</v>
          </cell>
          <cell r="S90" t="str">
            <v># de correos enviados / 1 correos a enviar</v>
          </cell>
          <cell r="T90" t="str">
            <v>2025-01-27</v>
          </cell>
          <cell r="U90" t="str">
            <v>2025-02-28</v>
          </cell>
          <cell r="V90" t="str">
            <v>60-GRUPO DE TRABAJO DE GESTIÓN JUDICIAL ADSCRITO A LA OFICINA ASESORA JURÍDICA</v>
          </cell>
        </row>
        <row r="91">
          <cell r="A91" t="str">
            <v>60.3.2</v>
          </cell>
          <cell r="B91" t="str">
            <v>60-GRUPO DE TRABAJO DE GESTIÓN JUDICIAL ADSCRITO A LA OFICINA ASESORA JURÍDICA</v>
          </cell>
          <cell r="C91">
            <v>0</v>
          </cell>
          <cell r="D91" t="str">
            <v>Actividad propia</v>
          </cell>
          <cell r="E91" t="str">
            <v>60.3.2</v>
          </cell>
          <cell r="F91" t="str">
            <v>N/A</v>
          </cell>
          <cell r="G91" t="str">
            <v>N/A</v>
          </cell>
          <cell r="H91" t="str">
            <v>N/A</v>
          </cell>
          <cell r="I91" t="str">
            <v>N/A</v>
          </cell>
          <cell r="J91" t="str">
            <v>N/A</v>
          </cell>
          <cell r="K91" t="str">
            <v>N/A</v>
          </cell>
          <cell r="L91" t="str">
            <v>N/A</v>
          </cell>
          <cell r="M91" t="str">
            <v>N/A</v>
          </cell>
          <cell r="N91" t="str">
            <v>N/A</v>
          </cell>
          <cell r="O91" t="str">
            <v>Participar en capacitaciones desarrolladas por la Agencia Nacional de Defensa Jurídica del Estado (Capturas de pantalla de las capacitaciones y/o listado de asistencia)</v>
          </cell>
          <cell r="P91">
            <v>40</v>
          </cell>
          <cell r="Q91">
            <v>2</v>
          </cell>
          <cell r="R91" t="str">
            <v>Númerica</v>
          </cell>
          <cell r="S91" t="str">
            <v># de capacitaciones asistidas / 2 Capacitaciones programadas</v>
          </cell>
          <cell r="T91" t="str">
            <v>2025-03-03</v>
          </cell>
          <cell r="U91" t="str">
            <v>2025-09-30</v>
          </cell>
          <cell r="V91" t="str">
            <v>60-GRUPO DE TRABAJO DE GESTIÓN JUDICIAL ADSCRITO A LA OFICINA ASESORA JURÍDICA</v>
          </cell>
        </row>
        <row r="92">
          <cell r="A92" t="str">
            <v>60.3.3</v>
          </cell>
          <cell r="B92" t="str">
            <v>60-GRUPO DE TRABAJO DE GESTIÓN JUDICIAL ADSCRITO A LA OFICINA ASESORA JURÍDICA</v>
          </cell>
          <cell r="C92">
            <v>0</v>
          </cell>
          <cell r="D92" t="str">
            <v>Actividad propia</v>
          </cell>
          <cell r="E92" t="str">
            <v>60.3.3</v>
          </cell>
          <cell r="F92" t="str">
            <v>N/A</v>
          </cell>
          <cell r="G92" t="str">
            <v>N/A</v>
          </cell>
          <cell r="H92" t="str">
            <v>N/A</v>
          </cell>
          <cell r="I92" t="str">
            <v>N/A</v>
          </cell>
          <cell r="J92" t="str">
            <v>N/A</v>
          </cell>
          <cell r="K92" t="str">
            <v>N/A</v>
          </cell>
          <cell r="L92" t="str">
            <v>N/A</v>
          </cell>
          <cell r="M92" t="str">
            <v>N/A</v>
          </cell>
          <cell r="N92" t="str">
            <v>N/A</v>
          </cell>
          <cell r="O92" t="str">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ell>
          <cell r="P92">
            <v>30</v>
          </cell>
          <cell r="Q92">
            <v>2</v>
          </cell>
          <cell r="R92" t="str">
            <v>Númerica</v>
          </cell>
          <cell r="S92" t="str">
            <v># de conversatorios realizados / 2 conversatorios a realizar</v>
          </cell>
          <cell r="T92" t="str">
            <v>2025-04-01</v>
          </cell>
          <cell r="U92" t="str">
            <v>2025-11-28</v>
          </cell>
          <cell r="V92" t="str">
            <v>60-GRUPO DE TRABAJO DE GESTIÓN JUDICIAL ADSCRITO A LA OFICINA ASESORA JURÍDICA</v>
          </cell>
        </row>
        <row r="93">
          <cell r="A93" t="str">
            <v>2023.1</v>
          </cell>
          <cell r="B93" t="str">
            <v>2023-GRUPO DE TRABAJO DE CENTRO DE INFORMACIÓN TECNOLÓGICA Y APOYO A LA GESTIÓN DE PROPIEDAD LA INDUSTRIAL</v>
          </cell>
          <cell r="C93">
            <v>0</v>
          </cell>
          <cell r="D93" t="str">
            <v>Producto</v>
          </cell>
          <cell r="E93" t="str">
            <v>2023.1</v>
          </cell>
          <cell r="F93" t="str">
            <v>Operativo</v>
          </cell>
          <cell r="G93" t="str">
            <v xml:space="preserve">Promover el enfoque preventivo, diferencial y territorial en el que hacer misional de la entidad 
</v>
          </cell>
          <cell r="H93" t="str">
            <v xml:space="preserve">Cumplimiento de productos del PAI asociados a Promover el enfoque preventivo, diferencial y territorial en el que hacer misional de la entidad 
</v>
          </cell>
          <cell r="I93"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93" t="str">
            <v xml:space="preserve">PND - 2-03-9-b- Seguridad humana y justicia social - Aprovechamiento de la propiedad intelectual </v>
          </cell>
          <cell r="K93" t="str">
            <v>No</v>
          </cell>
          <cell r="L93" t="str">
            <v>C-3503-0200-0014-20309b</v>
          </cell>
          <cell r="M93" t="str">
            <v>Política Servicio al Ciudadano_DIMENSIÓN Gestión con Valores para Resultados</v>
          </cell>
          <cell r="N93" t="str">
            <v>PEI_14;
PES_20230191;
PND_ 2_Fomentar estrategiasDe sensibilizaciónPara el reconocimiento, aprovechamiento y uso responsableDe losDerechosDePI</v>
          </cell>
          <cell r="O93" t="str">
            <v>Programas de fomento al uso estratégico de la propiedad industrial como herramienta de competitividad para empresarios, ejecutados.  (Matriz de seguimiento e informe final de ejecución de los programas)</v>
          </cell>
          <cell r="P93">
            <v>30</v>
          </cell>
          <cell r="Q93">
            <v>100</v>
          </cell>
          <cell r="R93" t="str">
            <v>Porcentual</v>
          </cell>
          <cell r="S93" t="str">
            <v>% de seguimientos realizados / 100% de seguimientos programados</v>
          </cell>
          <cell r="T93" t="str">
            <v>2025-01-13</v>
          </cell>
          <cell r="U93" t="str">
            <v>2025-11-28</v>
          </cell>
          <cell r="V93" t="str">
            <v>2023-GRUPO DE TRABAJO DE CENTRO DE INFORMACIÓN TECNOLÓGICA Y APOYO A LA GESTIÓN DE PROPIEDAD LA INDUSTRIAL</v>
          </cell>
        </row>
        <row r="94">
          <cell r="A94" t="str">
            <v>2023.1.1</v>
          </cell>
          <cell r="B94" t="str">
            <v>2023-GRUPO DE TRABAJO DE CENTRO DE INFORMACIÓN TECNOLÓGICA Y APOYO A LA GESTIÓN DE PROPIEDAD LA INDUSTRIAL</v>
          </cell>
          <cell r="C94">
            <v>0</v>
          </cell>
          <cell r="D94" t="str">
            <v>Actividad propia</v>
          </cell>
          <cell r="E94" t="str">
            <v>2023.1.1</v>
          </cell>
          <cell r="F94" t="str">
            <v>N/A</v>
          </cell>
          <cell r="G94" t="str">
            <v>N/A</v>
          </cell>
          <cell r="H94" t="str">
            <v>N/A</v>
          </cell>
          <cell r="I94" t="str">
            <v>N/A</v>
          </cell>
          <cell r="J94" t="str">
            <v>N/A</v>
          </cell>
          <cell r="K94" t="str">
            <v>N/A</v>
          </cell>
          <cell r="L94" t="str">
            <v>N/A</v>
          </cell>
          <cell r="M94" t="str">
            <v>N/A</v>
          </cell>
          <cell r="N94" t="str">
            <v>N/A</v>
          </cell>
          <cell r="O94" t="str">
            <v>Elaborar matriz de metas y seguimiento de ejecución del programa</v>
          </cell>
          <cell r="P94">
            <v>10</v>
          </cell>
          <cell r="Q94">
            <v>1</v>
          </cell>
          <cell r="R94" t="str">
            <v>Númerica</v>
          </cell>
          <cell r="S94" t="str">
            <v># de matrices realizadas / 1 matrices programadas</v>
          </cell>
          <cell r="T94" t="str">
            <v>2025-01-13</v>
          </cell>
          <cell r="U94" t="str">
            <v>2025-02-28</v>
          </cell>
          <cell r="V94" t="str">
            <v>2023-GRUPO DE TRABAJO DE CENTRO DE INFORMACIÓN TECNOLÓGICA Y APOYO A LA GESTIÓN DE PROPIEDAD LA INDUSTRIAL</v>
          </cell>
        </row>
        <row r="95">
          <cell r="A95" t="str">
            <v>2023.1.2</v>
          </cell>
          <cell r="B95" t="str">
            <v>2023-GRUPO DE TRABAJO DE CENTRO DE INFORMACIÓN TECNOLÓGICA Y APOYO A LA GESTIÓN DE PROPIEDAD LA INDUSTRIAL</v>
          </cell>
          <cell r="C95">
            <v>0</v>
          </cell>
          <cell r="D95" t="str">
            <v>Actividad propia</v>
          </cell>
          <cell r="E95" t="str">
            <v>2023.1.2</v>
          </cell>
          <cell r="F95" t="str">
            <v>N/A</v>
          </cell>
          <cell r="G95" t="str">
            <v>N/A</v>
          </cell>
          <cell r="H95" t="str">
            <v>N/A</v>
          </cell>
          <cell r="I95" t="str">
            <v>N/A</v>
          </cell>
          <cell r="J95" t="str">
            <v>N/A</v>
          </cell>
          <cell r="K95" t="str">
            <v>N/A</v>
          </cell>
          <cell r="L95" t="str">
            <v>N/A</v>
          </cell>
          <cell r="M95" t="str">
            <v>N/A</v>
          </cell>
          <cell r="N95" t="str">
            <v>N/A</v>
          </cell>
          <cell r="O95" t="str">
            <v>Ejecutar el programa Centros de Apoyo a la Tecnología y la Innovación CATI. (Matriz de seguimiento e Informe final del programa)</v>
          </cell>
          <cell r="P95">
            <v>60</v>
          </cell>
          <cell r="Q95">
            <v>100</v>
          </cell>
          <cell r="R95" t="str">
            <v>Porcentual</v>
          </cell>
          <cell r="S95" t="str">
            <v>% de seguimientos realizados / 100% de seguimientos programados</v>
          </cell>
          <cell r="T95" t="str">
            <v>2025-02-03</v>
          </cell>
          <cell r="U95" t="str">
            <v>2025-11-28</v>
          </cell>
          <cell r="V95" t="str">
            <v>2023-GRUPO DE TRABAJO DE CENTRO DE INFORMACIÓN TECNOLÓGICA Y APOYO A LA GESTIÓN DE PROPIEDAD LA INDUSTRIAL</v>
          </cell>
        </row>
        <row r="96">
          <cell r="A96" t="str">
            <v>2023.1.3</v>
          </cell>
          <cell r="B96" t="str">
            <v>2023-GRUPO DE TRABAJO DE CENTRO DE INFORMACIÓN TECNOLÓGICA Y APOYO A LA GESTIÓN DE PROPIEDAD LA INDUSTRIAL</v>
          </cell>
          <cell r="C96">
            <v>0</v>
          </cell>
          <cell r="D96" t="str">
            <v>Actividad propia</v>
          </cell>
          <cell r="E96" t="str">
            <v>2023.1.3</v>
          </cell>
          <cell r="F96" t="str">
            <v>N/A</v>
          </cell>
          <cell r="G96" t="str">
            <v>N/A</v>
          </cell>
          <cell r="H96" t="str">
            <v>N/A</v>
          </cell>
          <cell r="I96" t="str">
            <v>N/A</v>
          </cell>
          <cell r="J96" t="str">
            <v>N/A</v>
          </cell>
          <cell r="K96" t="str">
            <v>N/A</v>
          </cell>
          <cell r="L96" t="str">
            <v>N/A</v>
          </cell>
          <cell r="M96" t="str">
            <v>N/A</v>
          </cell>
          <cell r="N96" t="str">
            <v>N/A</v>
          </cell>
          <cell r="O96" t="str">
            <v>Elaborar matriz de fases y etapas para el seguimiento de ejecución del programa</v>
          </cell>
          <cell r="P96">
            <v>10</v>
          </cell>
          <cell r="Q96">
            <v>1</v>
          </cell>
          <cell r="R96" t="str">
            <v>Númerica</v>
          </cell>
          <cell r="S96" t="str">
            <v># de matrices realizadas / 1 matrices programadas</v>
          </cell>
          <cell r="T96" t="str">
            <v>2025-02-03</v>
          </cell>
          <cell r="U96" t="str">
            <v>2025-02-28</v>
          </cell>
          <cell r="V96" t="str">
            <v>2023-GRUPO DE TRABAJO DE CENTRO DE INFORMACIÓN TECNOLÓGICA Y APOYO A LA GESTIÓN DE PROPIEDAD LA INDUSTRIAL</v>
          </cell>
        </row>
        <row r="97">
          <cell r="A97" t="str">
            <v>2023.1.4</v>
          </cell>
          <cell r="B97" t="str">
            <v>2023-GRUPO DE TRABAJO DE CENTRO DE INFORMACIÓN TECNOLÓGICA Y APOYO A LA GESTIÓN DE PROPIEDAD LA INDUSTRIAL</v>
          </cell>
          <cell r="C97">
            <v>0</v>
          </cell>
          <cell r="D97" t="str">
            <v>Actividad propia</v>
          </cell>
          <cell r="E97" t="str">
            <v>2023.1.4</v>
          </cell>
          <cell r="F97" t="str">
            <v>N/A</v>
          </cell>
          <cell r="G97" t="str">
            <v>N/A</v>
          </cell>
          <cell r="H97" t="str">
            <v>N/A</v>
          </cell>
          <cell r="I97" t="str">
            <v>N/A</v>
          </cell>
          <cell r="J97" t="str">
            <v>N/A</v>
          </cell>
          <cell r="K97" t="str">
            <v>N/A</v>
          </cell>
          <cell r="L97" t="str">
            <v>N/A</v>
          </cell>
          <cell r="M97" t="str">
            <v>N/A</v>
          </cell>
          <cell r="N97" t="str">
            <v>N/A</v>
          </cell>
          <cell r="O97" t="str">
            <v>Ejecutar el programa Propiedad Industrial para MIPYMES. (Matriz de seguimiento e Informe final del programa)</v>
          </cell>
          <cell r="P97">
            <v>20</v>
          </cell>
          <cell r="Q97">
            <v>100</v>
          </cell>
          <cell r="R97" t="str">
            <v>Porcentual</v>
          </cell>
          <cell r="S97" t="str">
            <v>% de seguimientos realizados / 100% de seguimientos programados</v>
          </cell>
          <cell r="T97" t="str">
            <v>2025-03-03</v>
          </cell>
          <cell r="U97" t="str">
            <v>2025-11-28</v>
          </cell>
          <cell r="V97" t="str">
            <v>2023-GRUPO DE TRABAJO DE CENTRO DE INFORMACIÓN TECNOLÓGICA Y APOYO A LA GESTIÓN DE PROPIEDAD LA INDUSTRIAL</v>
          </cell>
        </row>
        <row r="98">
          <cell r="A98" t="str">
            <v>2023.2</v>
          </cell>
          <cell r="B98" t="str">
            <v>2023-GRUPO DE TRABAJO DE CENTRO DE INFORMACIÓN TECNOLÓGICA Y APOYO A LA GESTIÓN DE PROPIEDAD LA INDUSTRIAL</v>
          </cell>
          <cell r="C98">
            <v>0</v>
          </cell>
          <cell r="D98" t="str">
            <v>Producto</v>
          </cell>
          <cell r="E98" t="str">
            <v>2023.2</v>
          </cell>
          <cell r="F98" t="str">
            <v>Operativo</v>
          </cell>
          <cell r="G98" t="str">
            <v xml:space="preserve">Generar sinergias con agentes nacionales e internacionales que permitan potenciar las capacidades de la SIC.
</v>
          </cell>
          <cell r="H98" t="str">
            <v xml:space="preserve">Cumplimiento de productos del PAI asociados a Generar sinergias con agentes nacionales e internacionales que permitan potenciar las capacidades de la SIC.
</v>
          </cell>
          <cell r="I98" t="str">
            <v>1-Generación de oportunidades de cooperación y fortalecimiento de existentes con grupos de interés y de valor.-5-Direccionamiento de la oferta institucional con productos y/o servicios con enfoque preventivo, diferencial y territorial.</v>
          </cell>
          <cell r="J98" t="str">
            <v xml:space="preserve">PND - 4-04-1-c- Transformación productiva, internacionalización y acción climática - Políticas de competencia, consumidor e infraestructura de la calidad modernas </v>
          </cell>
          <cell r="K98" t="str">
            <v>No</v>
          </cell>
          <cell r="L98" t="str">
            <v>N/A</v>
          </cell>
          <cell r="M98" t="str">
            <v>Política Participación Ciudadana en la Gestión Pública _DIMENSIÓN Gestión con Valores para Resultados</v>
          </cell>
          <cell r="N98" t="str">
            <v>PEI_16;
PES_20230194;
PND_ 2_Fomentar estrategiasDe sensibilizaciónPara el reconocimiento, aprovechamiento y uso responsableDe losDerechosDePI;
PND_4_ReinvertirParteDe las tasas recaudadasPorPropiedad industrial en el funcionamiento yPromociónDe la innovación</v>
          </cell>
          <cell r="O98" t="str">
            <v>Mesas de integración para la conexión de actores del ecosistema de innovación involucrados en temas de Propiedad Industrial y transferencia tecnológica, realizadas  (Actas de reunión firmadas)</v>
          </cell>
          <cell r="P98">
            <v>10</v>
          </cell>
          <cell r="Q98">
            <v>2</v>
          </cell>
          <cell r="R98" t="str">
            <v>Númerica</v>
          </cell>
          <cell r="S98" t="str">
            <v># de mesas de integración realizadas / 2 mesas de integración por realizar</v>
          </cell>
          <cell r="T98" t="str">
            <v>2025-01-13</v>
          </cell>
          <cell r="U98" t="str">
            <v>2025-11-28</v>
          </cell>
          <cell r="V98" t="str">
            <v>2023-GRUPO DE TRABAJO DE CENTRO DE INFORMACIÓN TECNOLÓGICA Y APOYO A LA GESTIÓN DE PROPIEDAD LA INDUSTRIAL</v>
          </cell>
        </row>
        <row r="99">
          <cell r="A99" t="str">
            <v>2023.2.1</v>
          </cell>
          <cell r="B99" t="str">
            <v>2023-GRUPO DE TRABAJO DE CENTRO DE INFORMACIÓN TECNOLÓGICA Y APOYO A LA GESTIÓN DE PROPIEDAD LA INDUSTRIAL</v>
          </cell>
          <cell r="C99">
            <v>0</v>
          </cell>
          <cell r="D99" t="str">
            <v>Actividad propia</v>
          </cell>
          <cell r="E99" t="str">
            <v>2023.2.1</v>
          </cell>
          <cell r="F99" t="str">
            <v>N/A</v>
          </cell>
          <cell r="G99" t="str">
            <v>N/A</v>
          </cell>
          <cell r="H99" t="str">
            <v>N/A</v>
          </cell>
          <cell r="I99" t="str">
            <v>N/A</v>
          </cell>
          <cell r="J99" t="str">
            <v>N/A</v>
          </cell>
          <cell r="K99" t="str">
            <v>N/A</v>
          </cell>
          <cell r="L99" t="str">
            <v>N/A</v>
          </cell>
          <cell r="M99" t="str">
            <v>N/A</v>
          </cell>
          <cell r="N99" t="str">
            <v>N/A</v>
          </cell>
          <cell r="O99" t="str">
            <v>Elaborar la propuesta de estructura para la realización de las mesas de integración para la conexión de actores del ecosistema de innovación involucrados en temas de Propiedad Industrial y transferencia tecnológica. (Documento con la propuesta elaborado)</v>
          </cell>
          <cell r="P99">
            <v>60</v>
          </cell>
          <cell r="Q99">
            <v>1</v>
          </cell>
          <cell r="R99" t="str">
            <v>Númerica</v>
          </cell>
          <cell r="S99" t="str">
            <v># de propuestas realizadas / 1 propuesta por realizar</v>
          </cell>
          <cell r="T99" t="str">
            <v>2025-01-13</v>
          </cell>
          <cell r="U99" t="str">
            <v>2025-03-31</v>
          </cell>
          <cell r="V99" t="str">
            <v>2023-GRUPO DE TRABAJO DE CENTRO DE INFORMACIÓN TECNOLÓGICA Y APOYO A LA GESTIÓN DE PROPIEDAD LA INDUSTRIAL</v>
          </cell>
        </row>
        <row r="100">
          <cell r="A100" t="str">
            <v>2023.2.2</v>
          </cell>
          <cell r="B100" t="str">
            <v>2023-GRUPO DE TRABAJO DE CENTRO DE INFORMACIÓN TECNOLÓGICA Y APOYO A LA GESTIÓN DE PROPIEDAD LA INDUSTRIAL</v>
          </cell>
          <cell r="C100">
            <v>0</v>
          </cell>
          <cell r="D100" t="str">
            <v>Actividad propia</v>
          </cell>
          <cell r="E100" t="str">
            <v>2023.2.2</v>
          </cell>
          <cell r="F100" t="str">
            <v>N/A</v>
          </cell>
          <cell r="G100" t="str">
            <v>N/A</v>
          </cell>
          <cell r="H100" t="str">
            <v>N/A</v>
          </cell>
          <cell r="I100" t="str">
            <v>N/A</v>
          </cell>
          <cell r="J100" t="str">
            <v>N/A</v>
          </cell>
          <cell r="K100" t="str">
            <v>N/A</v>
          </cell>
          <cell r="L100" t="str">
            <v>N/A</v>
          </cell>
          <cell r="M100" t="str">
            <v>N/A</v>
          </cell>
          <cell r="N100" t="str">
            <v>N/A</v>
          </cell>
          <cell r="O100" t="str">
            <v>Realizar las mesas de integración  (Actas de reunión firmadas)</v>
          </cell>
          <cell r="P100">
            <v>40</v>
          </cell>
          <cell r="Q100">
            <v>2</v>
          </cell>
          <cell r="R100" t="str">
            <v>Númerica</v>
          </cell>
          <cell r="S100" t="str">
            <v># de mesas de integración realizadas / 2 mesas de integración por realizar</v>
          </cell>
          <cell r="T100" t="str">
            <v>2025-04-01</v>
          </cell>
          <cell r="U100" t="str">
            <v>2025-11-28</v>
          </cell>
          <cell r="V100" t="str">
            <v>2023-GRUPO DE TRABAJO DE CENTRO DE INFORMACIÓN TECNOLÓGICA Y APOYO A LA GESTIÓN DE PROPIEDAD LA INDUSTRIAL</v>
          </cell>
        </row>
        <row r="101">
          <cell r="A101" t="str">
            <v>2023.3</v>
          </cell>
          <cell r="B101" t="str">
            <v>2023-GRUPO DE TRABAJO DE CENTRO DE INFORMACIÓN TECNOLÓGICA Y APOYO A LA GESTIÓN DE PROPIEDAD LA INDUSTRIAL</v>
          </cell>
          <cell r="C101">
            <v>0</v>
          </cell>
          <cell r="D101" t="str">
            <v>Producto</v>
          </cell>
          <cell r="E101" t="str">
            <v>2023.3</v>
          </cell>
          <cell r="F101" t="str">
            <v>Operativo</v>
          </cell>
          <cell r="G101" t="str">
            <v xml:space="preserve">Promover el enfoque preventivo, diferencial y territorial en el que hacer misional de la entidad 
</v>
          </cell>
          <cell r="H101" t="str">
            <v xml:space="preserve">Cumplimiento de productos del PAI asociados a Promover el enfoque preventivo, diferencial y territorial en el que hacer misional de la entidad 
</v>
          </cell>
          <cell r="I101"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01" t="str">
            <v xml:space="preserve">PND - 2-03-9-b- Seguridad humana y justicia social - Aprovechamiento de la propiedad intelectual </v>
          </cell>
          <cell r="K101" t="str">
            <v>No</v>
          </cell>
          <cell r="L101" t="str">
            <v>C-3503-0200-0014-20309b</v>
          </cell>
          <cell r="M101" t="str">
            <v>Política Servicio al Ciudadano_DIMENSIÓN Gestión con Valores para Resultados</v>
          </cell>
          <cell r="N101" t="str">
            <v>PEI_15;
PES_20230102;
PND_ 2_Fomentar estrategiasDe sensibilizaciónPara el reconocimiento, aprovechamiento y uso responsableDe losDerechosDePI</v>
          </cell>
          <cell r="O101" t="str">
            <v>Programas de fomento para el uso estratégico de la propiedad industrial en la Economía Popular, ejecutados.  (Matriz de seguimiento e informe final de ejecución de los programas)</v>
          </cell>
          <cell r="P101">
            <v>30</v>
          </cell>
          <cell r="Q101">
            <v>100</v>
          </cell>
          <cell r="R101" t="str">
            <v>Porcentual</v>
          </cell>
          <cell r="S101" t="str">
            <v>% de seguimientos realizados / 100% de seguimientos programados</v>
          </cell>
          <cell r="T101" t="str">
            <v>2025-02-03</v>
          </cell>
          <cell r="U101" t="str">
            <v>2025-11-28</v>
          </cell>
          <cell r="V101" t="str">
            <v>2023-GRUPO DE TRABAJO DE CENTRO DE INFORMACIÓN TECNOLÓGICA Y APOYO A LA GESTIÓN DE PROPIEDAD LA INDUSTRIAL</v>
          </cell>
        </row>
        <row r="102">
          <cell r="A102" t="str">
            <v>2023.3.1</v>
          </cell>
          <cell r="B102" t="str">
            <v>2023-GRUPO DE TRABAJO DE CENTRO DE INFORMACIÓN TECNOLÓGICA Y APOYO A LA GESTIÓN DE PROPIEDAD LA INDUSTRIAL</v>
          </cell>
          <cell r="C102">
            <v>0</v>
          </cell>
          <cell r="D102" t="str">
            <v>Actividad propia</v>
          </cell>
          <cell r="E102" t="str">
            <v>2023.3.1</v>
          </cell>
          <cell r="F102" t="str">
            <v>N/A</v>
          </cell>
          <cell r="G102" t="str">
            <v>N/A</v>
          </cell>
          <cell r="H102" t="str">
            <v>N/A</v>
          </cell>
          <cell r="I102" t="str">
            <v>N/A</v>
          </cell>
          <cell r="J102" t="str">
            <v>N/A</v>
          </cell>
          <cell r="K102" t="str">
            <v>N/A</v>
          </cell>
          <cell r="L102" t="str">
            <v>N/A</v>
          </cell>
          <cell r="M102" t="str">
            <v>N/A</v>
          </cell>
          <cell r="N102" t="str">
            <v>N/A</v>
          </cell>
          <cell r="O102" t="str">
            <v>Elaborar matriz programación de jornadas y seguimiento de ejecución del programa</v>
          </cell>
          <cell r="P102">
            <v>60</v>
          </cell>
          <cell r="Q102">
            <v>1</v>
          </cell>
          <cell r="R102" t="str">
            <v>Númerica</v>
          </cell>
          <cell r="S102" t="str">
            <v># de matrices realizadas / 1 matrices programadas</v>
          </cell>
          <cell r="T102" t="str">
            <v>2025-02-03</v>
          </cell>
          <cell r="U102" t="str">
            <v>2025-02-28</v>
          </cell>
          <cell r="V102" t="str">
            <v>2023-GRUPO DE TRABAJO DE CENTRO DE INFORMACIÓN TECNOLÓGICA Y APOYO A LA GESTIÓN DE PROPIEDAD LA INDUSTRIAL</v>
          </cell>
        </row>
        <row r="103">
          <cell r="A103" t="str">
            <v>2023.3.2</v>
          </cell>
          <cell r="B103" t="str">
            <v>2023-GRUPO DE TRABAJO DE CENTRO DE INFORMACIÓN TECNOLÓGICA Y APOYO A LA GESTIÓN DE PROPIEDAD LA INDUSTRIAL</v>
          </cell>
          <cell r="C103">
            <v>0</v>
          </cell>
          <cell r="D103" t="str">
            <v>Actividad propia</v>
          </cell>
          <cell r="E103" t="str">
            <v>2023.3.2</v>
          </cell>
          <cell r="F103" t="str">
            <v>N/A</v>
          </cell>
          <cell r="G103" t="str">
            <v>N/A</v>
          </cell>
          <cell r="H103" t="str">
            <v>N/A</v>
          </cell>
          <cell r="I103" t="str">
            <v>N/A</v>
          </cell>
          <cell r="J103" t="str">
            <v>N/A</v>
          </cell>
          <cell r="K103" t="str">
            <v>N/A</v>
          </cell>
          <cell r="L103" t="str">
            <v>N/A</v>
          </cell>
          <cell r="M103" t="str">
            <v>N/A</v>
          </cell>
          <cell r="N103" t="str">
            <v>N/A</v>
          </cell>
          <cell r="O103" t="str">
            <v>Ejecutar el programa Propiedad Industrial para emprendedores PI-e.   (Matriz de seguimiento e Informe final del programa)</v>
          </cell>
          <cell r="P103">
            <v>10</v>
          </cell>
          <cell r="Q103">
            <v>100</v>
          </cell>
          <cell r="R103" t="str">
            <v>Porcentual</v>
          </cell>
          <cell r="S103" t="str">
            <v>% de seguimientos realizados / 100% de seguimientos programados</v>
          </cell>
          <cell r="T103" t="str">
            <v>2025-02-03</v>
          </cell>
          <cell r="U103" t="str">
            <v>2025-11-28</v>
          </cell>
          <cell r="V103" t="str">
            <v>2023-GRUPO DE TRABAJO DE CENTRO DE INFORMACIÓN TECNOLÓGICA Y APOYO A LA GESTIÓN DE PROPIEDAD LA INDUSTRIAL</v>
          </cell>
        </row>
        <row r="104">
          <cell r="A104" t="str">
            <v>2023.3.3</v>
          </cell>
          <cell r="B104" t="str">
            <v>2023-GRUPO DE TRABAJO DE CENTRO DE INFORMACIÓN TECNOLÓGICA Y APOYO A LA GESTIÓN DE PROPIEDAD LA INDUSTRIAL</v>
          </cell>
          <cell r="C104">
            <v>0</v>
          </cell>
          <cell r="D104" t="str">
            <v>Actividad propia</v>
          </cell>
          <cell r="E104" t="str">
            <v>2023.3.3</v>
          </cell>
          <cell r="F104" t="str">
            <v>N/A</v>
          </cell>
          <cell r="G104" t="str">
            <v>N/A</v>
          </cell>
          <cell r="H104" t="str">
            <v>N/A</v>
          </cell>
          <cell r="I104" t="str">
            <v>N/A</v>
          </cell>
          <cell r="J104" t="str">
            <v>N/A</v>
          </cell>
          <cell r="K104" t="str">
            <v>N/A</v>
          </cell>
          <cell r="L104" t="str">
            <v>N/A</v>
          </cell>
          <cell r="M104" t="str">
            <v>N/A</v>
          </cell>
          <cell r="N104" t="str">
            <v>N/A</v>
          </cell>
          <cell r="O104" t="str">
            <v>Elaborar matriz de etapas para el seguimiento de ejecución de la estrategia</v>
          </cell>
          <cell r="P104">
            <v>10</v>
          </cell>
          <cell r="Q104">
            <v>1</v>
          </cell>
          <cell r="R104" t="str">
            <v>Númerica</v>
          </cell>
          <cell r="S104" t="str">
            <v># de matrices realizadas / 1 matrices programadas</v>
          </cell>
          <cell r="T104" t="str">
            <v>2025-02-03</v>
          </cell>
          <cell r="U104" t="str">
            <v>2025-02-28</v>
          </cell>
          <cell r="V104" t="str">
            <v>2023-GRUPO DE TRABAJO DE CENTRO DE INFORMACIÓN TECNOLÓGICA Y APOYO A LA GESTIÓN DE PROPIEDAD LA INDUSTRIAL</v>
          </cell>
        </row>
        <row r="105">
          <cell r="A105" t="str">
            <v>2023.3.4</v>
          </cell>
          <cell r="B105" t="str">
            <v>2023-GRUPO DE TRABAJO DE CENTRO DE INFORMACIÓN TECNOLÓGICA Y APOYO A LA GESTIÓN DE PROPIEDAD LA INDUSTRIAL</v>
          </cell>
          <cell r="C105">
            <v>0</v>
          </cell>
          <cell r="D105" t="str">
            <v>Actividad propia</v>
          </cell>
          <cell r="E105" t="str">
            <v>2023.3.4</v>
          </cell>
          <cell r="F105" t="str">
            <v>N/A</v>
          </cell>
          <cell r="G105" t="str">
            <v>N/A</v>
          </cell>
          <cell r="H105" t="str">
            <v>N/A</v>
          </cell>
          <cell r="I105" t="str">
            <v>N/A</v>
          </cell>
          <cell r="J105" t="str">
            <v>N/A</v>
          </cell>
          <cell r="K105" t="str">
            <v>N/A</v>
          </cell>
          <cell r="L105" t="str">
            <v>N/A</v>
          </cell>
          <cell r="M105" t="str">
            <v>N/A</v>
          </cell>
          <cell r="N105" t="str">
            <v>N/A</v>
          </cell>
          <cell r="O105" t="str">
            <v>Ejecutar la estrategia Marcas de paz.  (Matriz de seguimiento e Informe final del programa)</v>
          </cell>
          <cell r="P105">
            <v>20</v>
          </cell>
          <cell r="Q105">
            <v>100</v>
          </cell>
          <cell r="R105" t="str">
            <v>Porcentual</v>
          </cell>
          <cell r="S105" t="str">
            <v>% de seguimientos realizados / 100% de seguimientos programados</v>
          </cell>
          <cell r="T105" t="str">
            <v>2025-02-03</v>
          </cell>
          <cell r="U105" t="str">
            <v>2025-11-28</v>
          </cell>
          <cell r="V105" t="str">
            <v>2023-GRUPO DE TRABAJO DE CENTRO DE INFORMACIÓN TECNOLÓGICA Y APOYO A LA GESTIÓN DE PROPIEDAD LA INDUSTRIAL</v>
          </cell>
        </row>
        <row r="106">
          <cell r="A106" t="str">
            <v>2023.4</v>
          </cell>
          <cell r="B106" t="str">
            <v>2023-GRUPO DE TRABAJO DE CENTRO DE INFORMACIÓN TECNOLÓGICA Y APOYO A LA GESTIÓN DE PROPIEDAD LA INDUSTRIAL</v>
          </cell>
          <cell r="C106">
            <v>0</v>
          </cell>
          <cell r="D106" t="str">
            <v>Producto</v>
          </cell>
          <cell r="E106" t="str">
            <v>2023.4</v>
          </cell>
          <cell r="F106" t="str">
            <v>Operativo</v>
          </cell>
          <cell r="G106" t="str">
            <v xml:space="preserve">Promover el enfoque preventivo, diferencial y territorial en el que hacer misional de la entidad 
</v>
          </cell>
          <cell r="H106" t="str">
            <v xml:space="preserve">Cumplimiento de productos del PAI asociados a Fortalecer la gestión de la información, el conocimiento y la innovación para optimizar la capacidad institucional 
</v>
          </cell>
          <cell r="I106"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06" t="str">
            <v xml:space="preserve">PND - 2-03-9-b- Seguridad humana y justicia social - Aprovechamiento de la propiedad intelectual </v>
          </cell>
          <cell r="K106" t="str">
            <v>No</v>
          </cell>
          <cell r="L106" t="str">
            <v>C-3503-0200-0014-20309b</v>
          </cell>
          <cell r="M106" t="str">
            <v>Política Servicio al Ciudadano_DIMENSIÓN Gestión con Valores para Resultados</v>
          </cell>
          <cell r="N106" t="str">
            <v>CONPES 3934 Acción 4.7;
PEI_38;
PND_3_Brindar acompañamiento a inventores yPromover el usoDe la informaciónDePatentes ;
PND_4_ReinvertirParteDe las tasas recaudadasPorPropiedad industrial en el funcionamiento yPromociónDe la innovación</v>
          </cell>
          <cell r="O106" t="str">
            <v>Boletines tecnológicos para la  promoción y difusión del sistema de propiedad industrial para empresas, centros de investigación y en general aquellas entidades que desarrollen tecnologías verdes, divulgados (Informe de divulgación)</v>
          </cell>
          <cell r="P106">
            <v>10</v>
          </cell>
          <cell r="Q106">
            <v>2</v>
          </cell>
          <cell r="R106" t="str">
            <v>Númerica</v>
          </cell>
          <cell r="S106" t="str">
            <v># de Boletines divulgados / 2 Boletines por divulgar</v>
          </cell>
          <cell r="T106" t="str">
            <v>2025-02-03</v>
          </cell>
          <cell r="U106" t="str">
            <v>2025-12-12</v>
          </cell>
          <cell r="V106" t="str">
            <v>2023-GRUPO DE TRABAJO DE CENTRO DE INFORMACIÓN TECNOLÓGICA Y APOYO A LA GESTIÓN DE PROPIEDAD LA INDUSTRIAL</v>
          </cell>
        </row>
        <row r="107">
          <cell r="A107" t="str">
            <v>2023.4.1</v>
          </cell>
          <cell r="B107" t="str">
            <v>2023-GRUPO DE TRABAJO DE CENTRO DE INFORMACIÓN TECNOLÓGICA Y APOYO A LA GESTIÓN DE PROPIEDAD LA INDUSTRIAL</v>
          </cell>
          <cell r="C107">
            <v>0</v>
          </cell>
          <cell r="D107" t="str">
            <v>Actividad propia</v>
          </cell>
          <cell r="E107" t="str">
            <v>2023.4.1</v>
          </cell>
          <cell r="F107" t="str">
            <v>N/A</v>
          </cell>
          <cell r="G107" t="str">
            <v>N/A</v>
          </cell>
          <cell r="H107" t="str">
            <v>N/A</v>
          </cell>
          <cell r="I107" t="str">
            <v>N/A</v>
          </cell>
          <cell r="J107" t="str">
            <v>N/A</v>
          </cell>
          <cell r="K107" t="str">
            <v>N/A</v>
          </cell>
          <cell r="L107" t="str">
            <v>N/A</v>
          </cell>
          <cell r="M107" t="str">
            <v>N/A</v>
          </cell>
          <cell r="N107" t="str">
            <v>N/A</v>
          </cell>
          <cell r="O107" t="str">
            <v>Definir cronograma de trabajo y estructura del documento para los boletines tecnológicos.  (Cronograma de trabajo definido)</v>
          </cell>
          <cell r="P107">
            <v>10</v>
          </cell>
          <cell r="Q107">
            <v>1</v>
          </cell>
          <cell r="R107" t="str">
            <v>Númerica</v>
          </cell>
          <cell r="S107" t="str">
            <v># de cronogramas y estructura de los boletines definidos / 1 cronograma y estructura de los boletines por definir</v>
          </cell>
          <cell r="T107" t="str">
            <v>2025-02-03</v>
          </cell>
          <cell r="U107" t="str">
            <v>2025-02-28</v>
          </cell>
          <cell r="V107" t="str">
            <v>2023-GRUPO DE TRABAJO DE CENTRO DE INFORMACIÓN TECNOLÓGICA Y APOYO A LA GESTIÓN DE PROPIEDAD LA INDUSTRIAL</v>
          </cell>
        </row>
        <row r="108">
          <cell r="A108" t="str">
            <v>2023.4.2</v>
          </cell>
          <cell r="B108" t="str">
            <v>2023-GRUPO DE TRABAJO DE CENTRO DE INFORMACIÓN TECNOLÓGICA Y APOYO A LA GESTIÓN DE PROPIEDAD LA INDUSTRIAL</v>
          </cell>
          <cell r="C108">
            <v>0</v>
          </cell>
          <cell r="D108" t="str">
            <v>Actividad propia</v>
          </cell>
          <cell r="E108" t="str">
            <v>2023.4.2</v>
          </cell>
          <cell r="F108" t="str">
            <v>N/A</v>
          </cell>
          <cell r="G108" t="str">
            <v>N/A</v>
          </cell>
          <cell r="H108" t="str">
            <v>N/A</v>
          </cell>
          <cell r="I108" t="str">
            <v>N/A</v>
          </cell>
          <cell r="J108" t="str">
            <v>N/A</v>
          </cell>
          <cell r="K108" t="str">
            <v>N/A</v>
          </cell>
          <cell r="L108" t="str">
            <v>N/A</v>
          </cell>
          <cell r="M108" t="str">
            <v>N/A</v>
          </cell>
          <cell r="N108" t="str">
            <v>N/A</v>
          </cell>
          <cell r="O108" t="str">
            <v>Elaborar y publicar dos (2) Boletines tecnológicos.  (Capturas de pantalla de la publicación de los boletines tecnológicos)</v>
          </cell>
          <cell r="P108">
            <v>70</v>
          </cell>
          <cell r="Q108">
            <v>2</v>
          </cell>
          <cell r="R108" t="str">
            <v>Númerica</v>
          </cell>
          <cell r="S108" t="str">
            <v># de Boletines publicados / 2 boletines por publicar</v>
          </cell>
          <cell r="T108" t="str">
            <v>2025-03-03</v>
          </cell>
          <cell r="U108" t="str">
            <v>2025-11-28</v>
          </cell>
          <cell r="V108" t="str">
            <v>2023-GRUPO DE TRABAJO DE CENTRO DE INFORMACIÓN TECNOLÓGICA Y APOYO A LA GESTIÓN DE PROPIEDAD LA INDUSTRIAL</v>
          </cell>
        </row>
        <row r="109">
          <cell r="A109" t="str">
            <v>2023.4.3</v>
          </cell>
          <cell r="B109" t="str">
            <v>2023-GRUPO DE TRABAJO DE CENTRO DE INFORMACIÓN TECNOLÓGICA Y APOYO A LA GESTIÓN DE PROPIEDAD LA INDUSTRIAL</v>
          </cell>
          <cell r="C109">
            <v>0</v>
          </cell>
          <cell r="D109" t="str">
            <v>Actividad propia</v>
          </cell>
          <cell r="E109" t="str">
            <v>2023.4.3</v>
          </cell>
          <cell r="F109" t="str">
            <v>N/A</v>
          </cell>
          <cell r="G109" t="str">
            <v>N/A</v>
          </cell>
          <cell r="H109" t="str">
            <v>N/A</v>
          </cell>
          <cell r="I109" t="str">
            <v>N/A</v>
          </cell>
          <cell r="J109" t="str">
            <v>N/A</v>
          </cell>
          <cell r="K109" t="str">
            <v>N/A</v>
          </cell>
          <cell r="L109" t="str">
            <v>N/A</v>
          </cell>
          <cell r="M109" t="str">
            <v>N/A</v>
          </cell>
          <cell r="N109" t="str">
            <v>N/A</v>
          </cell>
          <cell r="O109" t="str">
            <v>Realizar la divulgación de los dos (2) Boletines tecnológicos. (Informe de divulgación)</v>
          </cell>
          <cell r="P109">
            <v>20</v>
          </cell>
          <cell r="Q109">
            <v>2</v>
          </cell>
          <cell r="R109" t="str">
            <v>Númerica</v>
          </cell>
          <cell r="S109" t="str">
            <v># de Boletines divulgados / 2 Boletines por divulgar</v>
          </cell>
          <cell r="T109" t="str">
            <v>2025-03-03</v>
          </cell>
          <cell r="U109" t="str">
            <v>2025-12-12</v>
          </cell>
          <cell r="V109" t="str">
            <v>2023-GRUPO DE TRABAJO DE CENTRO DE INFORMACIÓN TECNOLÓGICA Y APOYO A LA GESTIÓN DE PROPIEDAD LA INDUSTRIAL</v>
          </cell>
        </row>
        <row r="110">
          <cell r="A110" t="str">
            <v>2023.5</v>
          </cell>
          <cell r="B110" t="str">
            <v>2023-GRUPO DE TRABAJO DE CENTRO DE INFORMACIÓN TECNOLÓGICA Y APOYO A LA GESTIÓN DE PROPIEDAD LA INDUSTRIAL</v>
          </cell>
          <cell r="C110">
            <v>0</v>
          </cell>
          <cell r="D110" t="str">
            <v>Producto</v>
          </cell>
          <cell r="E110" t="str">
            <v>2023.5</v>
          </cell>
          <cell r="F110" t="str">
            <v>Operativo</v>
          </cell>
          <cell r="G110" t="str">
            <v xml:space="preserve">Promover el enfoque preventivo, diferencial y territorial en el que hacer misional de la entidad 
</v>
          </cell>
          <cell r="H110" t="str">
            <v xml:space="preserve">Cumplimiento de productos del PAI asociados a Promover el enfoque preventivo, diferencial y territorial en el que hacer misional de la entidad 
</v>
          </cell>
          <cell r="I110"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10" t="str">
            <v xml:space="preserve">PND - 2-03-9-b- Seguridad humana y justicia social - Aprovechamiento de la propiedad intelectual </v>
          </cell>
          <cell r="K110" t="str">
            <v>No</v>
          </cell>
          <cell r="L110" t="str">
            <v>N/A</v>
          </cell>
          <cell r="M110" t="str">
            <v>Política Servicio al Ciudadano_DIMENSIÓN Gestión con Valores para Resultados</v>
          </cell>
          <cell r="N110" t="str">
            <v>CONPES 4062 Acción 4.7;
PEI_31;
PND_ 2_Fomentar estrategiasDe sensibilizaciónPara el reconocimiento, aprovechamiento y uso responsableDe losDerechosDePI</v>
          </cell>
          <cell r="O110" t="str">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ell>
          <cell r="P110">
            <v>10</v>
          </cell>
          <cell r="Q110">
            <v>1</v>
          </cell>
          <cell r="R110" t="str">
            <v>Númerica</v>
          </cell>
          <cell r="S110" t="str">
            <v># de estrategias implementadas / 1 estrategia por implementar</v>
          </cell>
          <cell r="T110" t="str">
            <v>2025-02-03</v>
          </cell>
          <cell r="U110" t="str">
            <v>2025-11-28</v>
          </cell>
          <cell r="V110" t="str">
            <v>2023-GRUPO DE TRABAJO DE CENTRO DE INFORMACIÓN TECNOLÓGICA Y APOYO A LA GESTIÓN DE PROPIEDAD LA INDUSTRIAL</v>
          </cell>
        </row>
        <row r="111">
          <cell r="A111" t="str">
            <v>2023.5.1</v>
          </cell>
          <cell r="B111" t="str">
            <v>2023-GRUPO DE TRABAJO DE CENTRO DE INFORMACIÓN TECNOLÓGICA Y APOYO A LA GESTIÓN DE PROPIEDAD LA INDUSTRIAL</v>
          </cell>
          <cell r="C111">
            <v>0</v>
          </cell>
          <cell r="D111" t="str">
            <v>Actividad propia</v>
          </cell>
          <cell r="E111" t="str">
            <v>2023.5.1</v>
          </cell>
          <cell r="F111" t="str">
            <v>N/A</v>
          </cell>
          <cell r="G111" t="str">
            <v>N/A</v>
          </cell>
          <cell r="H111" t="str">
            <v>N/A</v>
          </cell>
          <cell r="I111" t="str">
            <v>N/A</v>
          </cell>
          <cell r="J111" t="str">
            <v>N/A</v>
          </cell>
          <cell r="K111" t="str">
            <v>N/A</v>
          </cell>
          <cell r="L111" t="str">
            <v>N/A</v>
          </cell>
          <cell r="M111" t="str">
            <v>N/A</v>
          </cell>
          <cell r="N111" t="str">
            <v>N/A</v>
          </cell>
          <cell r="O111" t="str">
            <v>Diseñar y ejecutar piloto de la estrategia para fomentar el uso, difusión y sensibilización de instrumentos de protección asociados a signos de vocación colectiva    (Informe de ejecución del piloto de la estrategia)</v>
          </cell>
          <cell r="P111">
            <v>70</v>
          </cell>
          <cell r="Q111">
            <v>1</v>
          </cell>
          <cell r="R111" t="str">
            <v>Númerica</v>
          </cell>
          <cell r="S111" t="str">
            <v># de estrategias ejecutadas / 1 estrategia por ejecutar</v>
          </cell>
          <cell r="T111" t="str">
            <v>2025-02-03</v>
          </cell>
          <cell r="U111" t="str">
            <v>2025-09-30</v>
          </cell>
          <cell r="V111" t="str">
            <v>2023-GRUPO DE TRABAJO DE CENTRO DE INFORMACIÓN TECNOLÓGICA Y APOYO A LA GESTIÓN DE PROPIEDAD LA INDUSTRIAL</v>
          </cell>
        </row>
        <row r="112">
          <cell r="A112" t="str">
            <v>2023.5.2</v>
          </cell>
          <cell r="B112" t="str">
            <v>2023-GRUPO DE TRABAJO DE CENTRO DE INFORMACIÓN TECNOLÓGICA Y APOYO A LA GESTIÓN DE PROPIEDAD LA INDUSTRIAL</v>
          </cell>
          <cell r="C112">
            <v>0</v>
          </cell>
          <cell r="D112" t="str">
            <v>Actividad propia</v>
          </cell>
          <cell r="E112" t="str">
            <v>2023.5.2</v>
          </cell>
          <cell r="F112" t="str">
            <v>N/A</v>
          </cell>
          <cell r="G112" t="str">
            <v>N/A</v>
          </cell>
          <cell r="H112" t="str">
            <v>N/A</v>
          </cell>
          <cell r="I112" t="str">
            <v>N/A</v>
          </cell>
          <cell r="J112" t="str">
            <v>N/A</v>
          </cell>
          <cell r="K112" t="str">
            <v>N/A</v>
          </cell>
          <cell r="L112" t="str">
            <v>N/A</v>
          </cell>
          <cell r="M112" t="str">
            <v>N/A</v>
          </cell>
          <cell r="N112" t="str">
            <v>N/A</v>
          </cell>
          <cell r="O112" t="str">
            <v>Elaborar informe de la implementación de la acción CONPES 4.7 propuesta  (Informe anual de la implementación)</v>
          </cell>
          <cell r="P112">
            <v>30</v>
          </cell>
          <cell r="Q112">
            <v>1</v>
          </cell>
          <cell r="R112" t="str">
            <v>Númerica</v>
          </cell>
          <cell r="S112" t="str">
            <v># de informes elaborados / 1 informe por elaborar</v>
          </cell>
          <cell r="T112" t="str">
            <v>2025-10-01</v>
          </cell>
          <cell r="U112" t="str">
            <v>2025-11-28</v>
          </cell>
          <cell r="V112" t="str">
            <v>2023-GRUPO DE TRABAJO DE CENTRO DE INFORMACIÓN TECNOLÓGICA Y APOYO A LA GESTIÓN DE PROPIEDAD LA INDUSTRIAL</v>
          </cell>
        </row>
        <row r="113">
          <cell r="A113" t="str">
            <v>2023.6</v>
          </cell>
          <cell r="B113" t="str">
            <v>2023-GRUPO DE TRABAJO DE CENTRO DE INFORMACIÓN TECNOLÓGICA Y APOYO A LA GESTIÓN DE PROPIEDAD LA INDUSTRIAL</v>
          </cell>
          <cell r="C113">
            <v>0</v>
          </cell>
          <cell r="D113" t="str">
            <v>Producto</v>
          </cell>
          <cell r="E113" t="str">
            <v>2023.6</v>
          </cell>
          <cell r="F113" t="str">
            <v>Innovador</v>
          </cell>
          <cell r="G113" t="str">
            <v xml:space="preserve">Promover el enfoque preventivo, diferencial y territorial en el que hacer misional de la entidad 
</v>
          </cell>
          <cell r="H113" t="str">
            <v xml:space="preserve">Cumplimiento de productos del PAI asociados a Promover el enfoque preventivo, diferencial y territorial en el que hacer misional de la entidad 
</v>
          </cell>
          <cell r="I113"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13" t="str">
            <v xml:space="preserve">PND - 2-03-9-b- Seguridad humana y justicia social - Aprovechamiento de la propiedad intelectual </v>
          </cell>
          <cell r="K113" t="str">
            <v>No</v>
          </cell>
          <cell r="L113" t="str">
            <v>C-3503-0200-0014-20309b</v>
          </cell>
          <cell r="M113" t="str">
            <v>Política Participación Ciudadana en la Gestión Pública _DIMENSIÓN Gestión con Valores para Resultados</v>
          </cell>
          <cell r="N113" t="str">
            <v>PND_3_Brindar acompañamiento a inventores yPromover el usoDe la informaciónDePatentes ;
PND_4_ReinvertirParteDe las tasas recaudadasPorPropiedad industrial en el funcionamiento yPromociónDe la innovación</v>
          </cell>
          <cell r="O113" t="str">
            <v>Premio Nacional al Inventor Colombiano 2025, realizado  (Informe dela realización del premio al inventor Colombiano 2025)</v>
          </cell>
          <cell r="P113">
            <v>10</v>
          </cell>
          <cell r="Q113">
            <v>1</v>
          </cell>
          <cell r="R113" t="str">
            <v>Númerica</v>
          </cell>
          <cell r="S113" t="str">
            <v># de premios al inventor colombiano realizados / 1 premio al inventor colombiano por realizar</v>
          </cell>
          <cell r="T113" t="str">
            <v>2025-02-03</v>
          </cell>
          <cell r="U113" t="str">
            <v>2025-08-29</v>
          </cell>
          <cell r="V113" t="str">
            <v>2023-GRUPO DE TRABAJO DE CENTRO DE INFORMACIÓN TECNOLÓGICA Y APOYO A LA GESTIÓN DE PROPIEDAD LA INDUSTRIAL</v>
          </cell>
        </row>
        <row r="114">
          <cell r="A114" t="str">
            <v>2023.6.1</v>
          </cell>
          <cell r="B114" t="str">
            <v>2023-GRUPO DE TRABAJO DE CENTRO DE INFORMACIÓN TECNOLÓGICA Y APOYO A LA GESTIÓN DE PROPIEDAD LA INDUSTRIAL</v>
          </cell>
          <cell r="C114">
            <v>0</v>
          </cell>
          <cell r="D114" t="str">
            <v>Actividad propia</v>
          </cell>
          <cell r="E114" t="str">
            <v>2023.6.1</v>
          </cell>
          <cell r="F114" t="str">
            <v>N/A</v>
          </cell>
          <cell r="G114" t="str">
            <v>N/A</v>
          </cell>
          <cell r="H114" t="str">
            <v>N/A</v>
          </cell>
          <cell r="I114" t="str">
            <v>N/A</v>
          </cell>
          <cell r="J114" t="str">
            <v>N/A</v>
          </cell>
          <cell r="K114" t="str">
            <v>N/A</v>
          </cell>
          <cell r="L114" t="str">
            <v>N/A</v>
          </cell>
          <cell r="M114" t="str">
            <v>N/A</v>
          </cell>
          <cell r="N114" t="str">
            <v>N/A</v>
          </cell>
          <cell r="O114" t="str">
            <v>Realizar propuesta de restructuración del Premio Nacional al inventor colombiano.  (Documento propuesta elaborado)</v>
          </cell>
          <cell r="P114">
            <v>20</v>
          </cell>
          <cell r="Q114">
            <v>1</v>
          </cell>
          <cell r="R114" t="str">
            <v>Númerica</v>
          </cell>
          <cell r="S114" t="str">
            <v># de propuestas de reestructuración realizadas / 1 propuesta de reestructuración por realizar</v>
          </cell>
          <cell r="T114" t="str">
            <v>2025-02-03</v>
          </cell>
          <cell r="U114" t="str">
            <v>2025-02-28</v>
          </cell>
          <cell r="V114" t="str">
            <v>2023-GRUPO DE TRABAJO DE CENTRO DE INFORMACIÓN TECNOLÓGICA Y APOYO A LA GESTIÓN DE PROPIEDAD LA INDUSTRIAL</v>
          </cell>
        </row>
        <row r="115">
          <cell r="A115" t="str">
            <v>2023.6.2</v>
          </cell>
          <cell r="B115" t="str">
            <v>2023-GRUPO DE TRABAJO DE CENTRO DE INFORMACIÓN TECNOLÓGICA Y APOYO A LA GESTIÓN DE PROPIEDAD LA INDUSTRIAL</v>
          </cell>
          <cell r="C115">
            <v>0</v>
          </cell>
          <cell r="D115" t="str">
            <v>Actividad propia</v>
          </cell>
          <cell r="E115" t="str">
            <v>2023.6.2</v>
          </cell>
          <cell r="F115" t="str">
            <v>N/A</v>
          </cell>
          <cell r="G115" t="str">
            <v>N/A</v>
          </cell>
          <cell r="H115" t="str">
            <v>N/A</v>
          </cell>
          <cell r="I115" t="str">
            <v>N/A</v>
          </cell>
          <cell r="J115" t="str">
            <v>N/A</v>
          </cell>
          <cell r="K115" t="str">
            <v>N/A</v>
          </cell>
          <cell r="L115" t="str">
            <v>N/A</v>
          </cell>
          <cell r="M115" t="str">
            <v>N/A</v>
          </cell>
          <cell r="N115" t="str">
            <v>N/A</v>
          </cell>
          <cell r="O115" t="str">
            <v>Socializar  la propuesta con actores clave (internos/externos) para la gestión del premio nacional al inventor colombiano.  (Listados de asistencia a la socialización de la propuesta)</v>
          </cell>
          <cell r="P115">
            <v>10</v>
          </cell>
          <cell r="Q115">
            <v>2</v>
          </cell>
          <cell r="R115" t="str">
            <v>Númerica</v>
          </cell>
          <cell r="S115" t="str">
            <v># de socializaciones de la propuesta realizadas / 2 socializaciones de la propuesta por realizar</v>
          </cell>
          <cell r="T115" t="str">
            <v>2025-03-03</v>
          </cell>
          <cell r="U115" t="str">
            <v>2025-03-31</v>
          </cell>
          <cell r="V115" t="str">
            <v>2023-GRUPO DE TRABAJO DE CENTRO DE INFORMACIÓN TECNOLÓGICA Y APOYO A LA GESTIÓN DE PROPIEDAD LA INDUSTRIAL</v>
          </cell>
        </row>
        <row r="116">
          <cell r="A116" t="str">
            <v>2023.6.3</v>
          </cell>
          <cell r="B116" t="str">
            <v>2023-GRUPO DE TRABAJO DE CENTRO DE INFORMACIÓN TECNOLÓGICA Y APOYO A LA GESTIÓN DE PROPIEDAD LA INDUSTRIAL</v>
          </cell>
          <cell r="C116">
            <v>0</v>
          </cell>
          <cell r="D116" t="str">
            <v>Actividad propia</v>
          </cell>
          <cell r="E116" t="str">
            <v>2023.6.3</v>
          </cell>
          <cell r="F116" t="str">
            <v>N/A</v>
          </cell>
          <cell r="G116" t="str">
            <v>N/A</v>
          </cell>
          <cell r="H116" t="str">
            <v>N/A</v>
          </cell>
          <cell r="I116" t="str">
            <v>N/A</v>
          </cell>
          <cell r="J116" t="str">
            <v>N/A</v>
          </cell>
          <cell r="K116" t="str">
            <v>N/A</v>
          </cell>
          <cell r="L116" t="str">
            <v>N/A</v>
          </cell>
          <cell r="M116" t="str">
            <v>N/A</v>
          </cell>
          <cell r="N116" t="str">
            <v>N/A</v>
          </cell>
          <cell r="O116" t="str">
            <v>Realizar el premio al inventor colombiano 2025 desde la convocatoria hasta premiación. (Informe de la realización del premio al inventor Colombiano 2025)</v>
          </cell>
          <cell r="P116">
            <v>70</v>
          </cell>
          <cell r="Q116">
            <v>1</v>
          </cell>
          <cell r="R116" t="str">
            <v>Númerica</v>
          </cell>
          <cell r="S116" t="str">
            <v># de premios al inventor colombiano realizados / 1 premio al inventor colombiano por realizar</v>
          </cell>
          <cell r="T116" t="str">
            <v>2025-04-01</v>
          </cell>
          <cell r="U116" t="str">
            <v>2025-08-29</v>
          </cell>
          <cell r="V116" t="str">
            <v>2023-GRUPO DE TRABAJO DE CENTRO DE INFORMACIÓN TECNOLÓGICA Y APOYO A LA GESTIÓN DE PROPIEDAD LA INDUSTRIAL</v>
          </cell>
        </row>
        <row r="117">
          <cell r="A117" t="str">
            <v>2020.1</v>
          </cell>
          <cell r="B117" t="str">
            <v>2020-DIRECCIÓN DE NUEVAS CREACIONES</v>
          </cell>
          <cell r="C117">
            <v>0</v>
          </cell>
          <cell r="D117" t="str">
            <v>Producto</v>
          </cell>
          <cell r="E117" t="str">
            <v>2020.1</v>
          </cell>
          <cell r="F117" t="str">
            <v>Operativo</v>
          </cell>
          <cell r="G117" t="str">
            <v>Mejorar la oportunidad en la atención de trámites y servicios.</v>
          </cell>
          <cell r="H117" t="str">
            <v>Avance promedio de cumplimiento de productos asociados a mejorar la oportunidad en la atención de trámites y servicios.</v>
          </cell>
          <cell r="I117"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117" t="str">
            <v xml:space="preserve">PND - 5-31-5-b- Convergencia regional - Entidades públicas territoriales y nacionales fortalecidas </v>
          </cell>
          <cell r="K117" t="str">
            <v>No</v>
          </cell>
          <cell r="L117" t="str">
            <v>C-3503-0200-0014-20309b</v>
          </cell>
          <cell r="M117" t="str">
            <v>Política Servicio al Ciudadano_DIMENSIÓN Gestión con Valores para Resultados</v>
          </cell>
          <cell r="N117" t="str">
            <v>N/A</v>
          </cell>
          <cell r="O117" t="str">
            <v>Solicitudes de patentes de invención y modelos de utilidad pendientes de trámite y que cuenten con pago del examen de patentabilidad anteriores al año 2023, atendidas  (Reporte de indicador generado en Tableau o Power BI)</v>
          </cell>
          <cell r="P117">
            <v>50</v>
          </cell>
          <cell r="Q117">
            <v>95</v>
          </cell>
          <cell r="R117" t="str">
            <v>Porcentual</v>
          </cell>
          <cell r="S117" t="str">
            <v>% de exámenes de fondo realizados / 95% de exámenes de fondo por realizar</v>
          </cell>
          <cell r="T117" t="str">
            <v>2025-01-02</v>
          </cell>
          <cell r="U117" t="str">
            <v>2025-12-31</v>
          </cell>
          <cell r="V117" t="str">
            <v>2020-DIRECCIÓN DE NUEVAS CREACIONES</v>
          </cell>
        </row>
        <row r="118">
          <cell r="A118" t="str">
            <v>2020.1.1</v>
          </cell>
          <cell r="B118" t="str">
            <v>2020-DIRECCIÓN DE NUEVAS CREACIONES</v>
          </cell>
          <cell r="C118">
            <v>0</v>
          </cell>
          <cell r="D118" t="str">
            <v>Actividad propia</v>
          </cell>
          <cell r="E118" t="str">
            <v>2020.1.1</v>
          </cell>
          <cell r="F118" t="str">
            <v>N/A</v>
          </cell>
          <cell r="G118" t="str">
            <v>N/A</v>
          </cell>
          <cell r="H118" t="str">
            <v>N/A</v>
          </cell>
          <cell r="I118" t="str">
            <v>N/A</v>
          </cell>
          <cell r="J118" t="str">
            <v>N/A</v>
          </cell>
          <cell r="K118" t="str">
            <v>N/A</v>
          </cell>
          <cell r="L118" t="str">
            <v>N/A</v>
          </cell>
          <cell r="M118" t="str">
            <v>N/A</v>
          </cell>
          <cell r="N118" t="str">
            <v>N/A</v>
          </cell>
          <cell r="O118" t="str">
            <v>Realizar el examen de fondo a las solicitudes de patente de invención y modelo de utilidad anteriores al año 2023 (stock corresponde a 2701 solicitudes) siempre y cuando cuenten con el pago del examen de patentabilidad.  (Reporte de indicador generado en Tableau o Power BI)</v>
          </cell>
          <cell r="P118">
            <v>50</v>
          </cell>
          <cell r="Q118">
            <v>95</v>
          </cell>
          <cell r="R118" t="str">
            <v>Porcentual</v>
          </cell>
          <cell r="S118" t="str">
            <v>% de exámenes de fondo realizados / 95% de exámenes de fondo por realizar</v>
          </cell>
          <cell r="T118" t="str">
            <v>2025-01-02</v>
          </cell>
          <cell r="U118" t="str">
            <v>2025-12-31</v>
          </cell>
          <cell r="V118" t="str">
            <v>2020-DIRECCIÓN DE NUEVAS CREACIONES</v>
          </cell>
        </row>
        <row r="119">
          <cell r="A119" t="str">
            <v>2020.1.2</v>
          </cell>
          <cell r="B119" t="str">
            <v>2020-DIRECCIÓN DE NUEVAS CREACIONES</v>
          </cell>
          <cell r="C119">
            <v>0</v>
          </cell>
          <cell r="D119" t="str">
            <v>Actividad propia</v>
          </cell>
          <cell r="E119" t="str">
            <v>2020.1.2</v>
          </cell>
          <cell r="F119" t="str">
            <v>N/A</v>
          </cell>
          <cell r="G119" t="str">
            <v>N/A</v>
          </cell>
          <cell r="H119" t="str">
            <v>N/A</v>
          </cell>
          <cell r="I119" t="str">
            <v>N/A</v>
          </cell>
          <cell r="J119" t="str">
            <v>N/A</v>
          </cell>
          <cell r="K119" t="str">
            <v>N/A</v>
          </cell>
          <cell r="L119" t="str">
            <v>N/A</v>
          </cell>
          <cell r="M119" t="str">
            <v>N/A</v>
          </cell>
          <cell r="N119" t="str">
            <v>N/A</v>
          </cell>
          <cell r="O119" t="str">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ell>
          <cell r="P119">
            <v>50</v>
          </cell>
          <cell r="Q119">
            <v>95</v>
          </cell>
          <cell r="R119" t="str">
            <v>Porcentual</v>
          </cell>
          <cell r="S119" t="str">
            <v>% de solicitudes realizadas y enviadas  para suscripción de la señora superintendente / 95% de solicitudes por realizar y enviar para suscripción de la señora superintendente</v>
          </cell>
          <cell r="T119" t="str">
            <v>2025-01-02</v>
          </cell>
          <cell r="U119" t="str">
            <v>2025-12-31</v>
          </cell>
          <cell r="V119" t="str">
            <v>2020-DIRECCIÓN DE NUEVAS CREACIONES</v>
          </cell>
        </row>
        <row r="120">
          <cell r="A120" t="str">
            <v>2020.2</v>
          </cell>
          <cell r="B120" t="str">
            <v>2020-DIRECCIÓN DE NUEVAS CREACIONES</v>
          </cell>
          <cell r="C120">
            <v>0</v>
          </cell>
          <cell r="D120" t="str">
            <v>Producto</v>
          </cell>
          <cell r="E120" t="str">
            <v>2020.2</v>
          </cell>
          <cell r="F120" t="str">
            <v>Operativo</v>
          </cell>
          <cell r="G120" t="str">
            <v>Fortalecer el Sistema Integral de Gestión Institucional en el marco del Modelo Integrado de Planeación y gestión para mejorar la prestación del servicio.</v>
          </cell>
          <cell r="H120" t="str">
            <v xml:space="preserve">Cumplimiento de productos del PAI asociados a Fortacer el Sistema Integral de Gestión Institucional para mejorar la prestación del servicio. 
</v>
          </cell>
          <cell r="I120"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120" t="str">
            <v xml:space="preserve">PND - 5-31-5-b- Convergencia regional - Entidades públicas territoriales y nacionales fortalecidas </v>
          </cell>
          <cell r="K120" t="str">
            <v>No</v>
          </cell>
          <cell r="L120" t="str">
            <v>FUNCIONAMIENTO</v>
          </cell>
          <cell r="M120" t="str">
            <v>Política Fortalecimiento Organizacional y Simplificación de Procesos _DIMENSIÓN Gestión con Valores para Resultados</v>
          </cell>
          <cell r="N120" t="str">
            <v>N/A</v>
          </cell>
          <cell r="O120" t="str">
            <v>Formatos de actos administrativos, estandarizados (Correo electrónico dirigido  al Grupo de Operaciones con los formatos predeterminados actualizados, entregados)</v>
          </cell>
          <cell r="P120">
            <v>50</v>
          </cell>
          <cell r="Q120">
            <v>100</v>
          </cell>
          <cell r="R120" t="str">
            <v>Porcentual</v>
          </cell>
          <cell r="S120" t="str">
            <v>% de formatos actualizados / 100% de formatos por actualizar</v>
          </cell>
          <cell r="T120" t="str">
            <v>2025-01-20</v>
          </cell>
          <cell r="U120" t="str">
            <v>2025-12-31</v>
          </cell>
          <cell r="V120" t="str">
            <v>2020-DIRECCIÓN DE NUEVAS CREACIONES</v>
          </cell>
        </row>
        <row r="121">
          <cell r="A121" t="str">
            <v>2020.2.1</v>
          </cell>
          <cell r="B121" t="str">
            <v>2020-DIRECCIÓN DE NUEVAS CREACIONES</v>
          </cell>
          <cell r="C121">
            <v>0</v>
          </cell>
          <cell r="D121" t="str">
            <v>Actividad propia</v>
          </cell>
          <cell r="E121" t="str">
            <v>2020.2.1</v>
          </cell>
          <cell r="F121" t="str">
            <v>N/A</v>
          </cell>
          <cell r="G121" t="str">
            <v>N/A</v>
          </cell>
          <cell r="H121" t="str">
            <v>N/A</v>
          </cell>
          <cell r="I121" t="str">
            <v>N/A</v>
          </cell>
          <cell r="J121" t="str">
            <v>N/A</v>
          </cell>
          <cell r="K121" t="str">
            <v>N/A</v>
          </cell>
          <cell r="L121" t="str">
            <v>N/A</v>
          </cell>
          <cell r="M121" t="str">
            <v>N/A</v>
          </cell>
          <cell r="N121" t="str">
            <v>N/A</v>
          </cell>
          <cell r="O121" t="str">
            <v>Revisar los formatos predeterminados empleados en la etapa de forma y de fondo de las patentes de invención y de modelo de utilidad, para identificar los aspectos que deberán ser actualizados  (Documento que contenga las conclusiones de la revisión)</v>
          </cell>
          <cell r="P121">
            <v>50</v>
          </cell>
          <cell r="Q121">
            <v>100</v>
          </cell>
          <cell r="R121" t="str">
            <v>Porcentual</v>
          </cell>
          <cell r="S121" t="str">
            <v>% de formatos revisados / 100% de formatos por revisar</v>
          </cell>
          <cell r="T121" t="str">
            <v>2025-01-20</v>
          </cell>
          <cell r="U121" t="str">
            <v>2025-12-31</v>
          </cell>
          <cell r="V121" t="str">
            <v>2020-DIRECCIÓN DE NUEVAS CREACIONES</v>
          </cell>
        </row>
        <row r="122">
          <cell r="A122" t="str">
            <v>2020.2.2</v>
          </cell>
          <cell r="B122" t="str">
            <v>2020-DIRECCIÓN DE NUEVAS CREACIONES</v>
          </cell>
          <cell r="C122">
            <v>0</v>
          </cell>
          <cell r="D122" t="str">
            <v>Actividad propia</v>
          </cell>
          <cell r="E122" t="str">
            <v>2020.2.2</v>
          </cell>
          <cell r="F122" t="str">
            <v>N/A</v>
          </cell>
          <cell r="G122" t="str">
            <v>N/A</v>
          </cell>
          <cell r="H122" t="str">
            <v>N/A</v>
          </cell>
          <cell r="I122" t="str">
            <v>N/A</v>
          </cell>
          <cell r="J122" t="str">
            <v>N/A</v>
          </cell>
          <cell r="K122" t="str">
            <v>N/A</v>
          </cell>
          <cell r="L122" t="str">
            <v>N/A</v>
          </cell>
          <cell r="M122" t="str">
            <v>N/A</v>
          </cell>
          <cell r="N122" t="str">
            <v>N/A</v>
          </cell>
          <cell r="O122" t="str">
            <v>Actualizar los formatos predeterminados con aspectos de actualización identificados en la revisión y entregarlos en formato Word al Grupo de Operaciones.  (Correo electrónico dirigido  al Grupo de Operaciones con los formatos predeterminados actualizados, entregados)</v>
          </cell>
          <cell r="P122">
            <v>50</v>
          </cell>
          <cell r="Q122">
            <v>100</v>
          </cell>
          <cell r="R122" t="str">
            <v>Porcentual</v>
          </cell>
          <cell r="S122" t="str">
            <v>% de formatos actualizados / 100% de formatos por actualizar</v>
          </cell>
          <cell r="T122" t="str">
            <v>2025-01-20</v>
          </cell>
          <cell r="U122" t="str">
            <v>2025-12-31</v>
          </cell>
          <cell r="V122" t="str">
            <v>2020-DIRECCIÓN DE NUEVAS CREACIONES</v>
          </cell>
        </row>
        <row r="123">
          <cell r="A123" t="str">
            <v>2010.1</v>
          </cell>
          <cell r="B123" t="str">
            <v>2010-DIRECCION DE SIGNOS DISTINTIVOS</v>
          </cell>
          <cell r="C123">
            <v>0</v>
          </cell>
          <cell r="D123" t="str">
            <v>Producto</v>
          </cell>
          <cell r="E123" t="str">
            <v>2010.1</v>
          </cell>
          <cell r="F123" t="str">
            <v>Operativo</v>
          </cell>
          <cell r="G123" t="str">
            <v>Mejorar la oportunidad en la atención de trámites y servicios.</v>
          </cell>
          <cell r="H123" t="str">
            <v>Avance promedio de cumplimiento de productos asociados a mejorar la oportunidad en la atención de trámites y servicios.</v>
          </cell>
          <cell r="I123"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123" t="str">
            <v xml:space="preserve">PND - 5-31-5-b- Convergencia regional - Entidades públicas territoriales y nacionales fortalecidas </v>
          </cell>
          <cell r="K123" t="str">
            <v>No</v>
          </cell>
          <cell r="L123" t="str">
            <v>C-3503-0200-0014-20309b</v>
          </cell>
          <cell r="M123" t="str">
            <v>Política Servicio al Ciudadano_DIMENSIÓN Gestión con Valores para Resultados</v>
          </cell>
          <cell r="N123" t="str">
            <v>N/A</v>
          </cell>
          <cell r="O123" t="str">
            <v>Solicitudes pendientes de decisión en materia de registro y cancelación de signos distintivos, decididas.  (Reporte de indicador generado en Tableau o Power BI)</v>
          </cell>
          <cell r="P123">
            <v>95</v>
          </cell>
          <cell r="Q123">
            <v>80</v>
          </cell>
          <cell r="R123" t="str">
            <v>Porcentual</v>
          </cell>
          <cell r="S123" t="str">
            <v>% de solicitudes decididas / 80% de solicitudes por decidir</v>
          </cell>
          <cell r="T123" t="str">
            <v>2025-01-15</v>
          </cell>
          <cell r="U123" t="str">
            <v>2025-12-31</v>
          </cell>
          <cell r="V123" t="str">
            <v>2010-DIRECCION DE SIGNOS DISTINTIVOS</v>
          </cell>
        </row>
        <row r="124">
          <cell r="A124" t="str">
            <v>2010.1.1</v>
          </cell>
          <cell r="B124" t="str">
            <v>2010-DIRECCION DE SIGNOS DISTINTIVOS</v>
          </cell>
          <cell r="C124">
            <v>0</v>
          </cell>
          <cell r="D124" t="str">
            <v>Actividad propia</v>
          </cell>
          <cell r="E124" t="str">
            <v>2010.1.1</v>
          </cell>
          <cell r="F124" t="str">
            <v>N/A</v>
          </cell>
          <cell r="G124" t="str">
            <v>N/A</v>
          </cell>
          <cell r="H124" t="str">
            <v>N/A</v>
          </cell>
          <cell r="I124" t="str">
            <v>N/A</v>
          </cell>
          <cell r="J124" t="str">
            <v>N/A</v>
          </cell>
          <cell r="K124" t="str">
            <v>N/A</v>
          </cell>
          <cell r="L124" t="str">
            <v>N/A</v>
          </cell>
          <cell r="M124" t="str">
            <v>N/A</v>
          </cell>
          <cell r="N124" t="str">
            <v>N/A</v>
          </cell>
          <cell r="O124" t="str">
            <v>Decidir las clases de registro de signos distintivos sin oposición radicadas a 31 de diciembre de 2024, cuyo stock se calcula que sea de 53.432 clases, excepto los casos detenidos.  (Reporte de indicador generado en Tableau o Power BI)</v>
          </cell>
          <cell r="P124">
            <v>30</v>
          </cell>
          <cell r="Q124">
            <v>80</v>
          </cell>
          <cell r="R124" t="str">
            <v>Porcentual</v>
          </cell>
          <cell r="S124" t="str">
            <v>% de clases decididas / 80% de clases por decidir</v>
          </cell>
          <cell r="T124" t="str">
            <v>2025-01-15</v>
          </cell>
          <cell r="U124" t="str">
            <v>2025-10-31</v>
          </cell>
          <cell r="V124" t="str">
            <v>2010-DIRECCION DE SIGNOS DISTINTIVOS</v>
          </cell>
        </row>
        <row r="125">
          <cell r="A125" t="str">
            <v>2010.1.2</v>
          </cell>
          <cell r="B125" t="str">
            <v>2010-DIRECCION DE SIGNOS DISTINTIVOS</v>
          </cell>
          <cell r="C125">
            <v>0</v>
          </cell>
          <cell r="D125" t="str">
            <v>Actividad propia</v>
          </cell>
          <cell r="E125" t="str">
            <v>2010.1.2</v>
          </cell>
          <cell r="F125" t="str">
            <v>N/A</v>
          </cell>
          <cell r="G125" t="str">
            <v>N/A</v>
          </cell>
          <cell r="H125" t="str">
            <v>N/A</v>
          </cell>
          <cell r="I125" t="str">
            <v>N/A</v>
          </cell>
          <cell r="J125" t="str">
            <v>N/A</v>
          </cell>
          <cell r="K125" t="str">
            <v>N/A</v>
          </cell>
          <cell r="L125" t="str">
            <v>N/A</v>
          </cell>
          <cell r="M125" t="str">
            <v>N/A</v>
          </cell>
          <cell r="N125" t="str">
            <v>N/A</v>
          </cell>
          <cell r="O125" t="str">
            <v>Decidir las clases de registro de signos distintivos con oposición radicadas a 31 de diciembre de 2024, cuyo stock se calcula que sea de 5.026 clases, excepto los casos detenidos.  (Reporte de indicador generado en Tableau o Power BI)</v>
          </cell>
          <cell r="P125">
            <v>30</v>
          </cell>
          <cell r="Q125">
            <v>70</v>
          </cell>
          <cell r="R125" t="str">
            <v>Porcentual</v>
          </cell>
          <cell r="S125" t="str">
            <v>% de clases decididas / 70% de clases por decidir</v>
          </cell>
          <cell r="T125" t="str">
            <v>2025-01-15</v>
          </cell>
          <cell r="U125" t="str">
            <v>2025-10-31</v>
          </cell>
          <cell r="V125" t="str">
            <v>2010-DIRECCION DE SIGNOS DISTINTIVOS</v>
          </cell>
        </row>
        <row r="126">
          <cell r="A126" t="str">
            <v>2010.1.3</v>
          </cell>
          <cell r="B126" t="str">
            <v>2010-DIRECCION DE SIGNOS DISTINTIVOS</v>
          </cell>
          <cell r="C126">
            <v>0</v>
          </cell>
          <cell r="D126" t="str">
            <v>Actividad propia</v>
          </cell>
          <cell r="E126" t="str">
            <v>2010.1.3</v>
          </cell>
          <cell r="F126" t="str">
            <v>N/A</v>
          </cell>
          <cell r="G126" t="str">
            <v>N/A</v>
          </cell>
          <cell r="H126" t="str">
            <v>N/A</v>
          </cell>
          <cell r="I126" t="str">
            <v>N/A</v>
          </cell>
          <cell r="J126" t="str">
            <v>N/A</v>
          </cell>
          <cell r="K126" t="str">
            <v>N/A</v>
          </cell>
          <cell r="L126" t="str">
            <v>N/A</v>
          </cell>
          <cell r="M126" t="str">
            <v>N/A</v>
          </cell>
          <cell r="N126" t="str">
            <v>N/A</v>
          </cell>
          <cell r="O126" t="str">
            <v>Decidir las solicitudes de acciones de cancelación con traslado vencido al 14 de noviembre de 2025, excepto los casos detenidos.  (Reporte de indicador generado en Tableau o Power BI)</v>
          </cell>
          <cell r="P126">
            <v>20</v>
          </cell>
          <cell r="Q126">
            <v>70</v>
          </cell>
          <cell r="R126" t="str">
            <v>Porcentual</v>
          </cell>
          <cell r="S126" t="str">
            <v>% de solicitudes decididas / 70% de solicitudes por decidir</v>
          </cell>
          <cell r="T126" t="str">
            <v>2025-01-15</v>
          </cell>
          <cell r="U126" t="str">
            <v>2025-12-31</v>
          </cell>
          <cell r="V126" t="str">
            <v>2010-DIRECCION DE SIGNOS DISTINTIVOS</v>
          </cell>
        </row>
        <row r="127">
          <cell r="A127" t="str">
            <v>2010.1.4</v>
          </cell>
          <cell r="B127" t="str">
            <v>2010-DIRECCION DE SIGNOS DISTINTIVOS</v>
          </cell>
          <cell r="C127">
            <v>0</v>
          </cell>
          <cell r="D127" t="str">
            <v>Actividad propia</v>
          </cell>
          <cell r="E127" t="str">
            <v>2010.1.4</v>
          </cell>
          <cell r="F127" t="str">
            <v>N/A</v>
          </cell>
          <cell r="G127" t="str">
            <v>N/A</v>
          </cell>
          <cell r="H127" t="str">
            <v>N/A</v>
          </cell>
          <cell r="I127" t="str">
            <v>N/A</v>
          </cell>
          <cell r="J127" t="str">
            <v>N/A</v>
          </cell>
          <cell r="K127" t="str">
            <v>N/A</v>
          </cell>
          <cell r="L127" t="str">
            <v>N/A</v>
          </cell>
          <cell r="M127" t="str">
            <v>N/A</v>
          </cell>
          <cell r="N127" t="str">
            <v>N/A</v>
          </cell>
          <cell r="O127" t="str">
            <v>Decidir las clases de registro de signos distintivos sin oposición radicadas entre el 1 de enero de 2025 y 30 de junio de 2025, cuyo stock se calcula que sea de 22.393, excepto los casos detenidos.  (Reporte de indicador generado en Tableau o Power BI)</v>
          </cell>
          <cell r="P127">
            <v>20</v>
          </cell>
          <cell r="Q127">
            <v>70</v>
          </cell>
          <cell r="R127" t="str">
            <v>Porcentual</v>
          </cell>
          <cell r="S127" t="str">
            <v>% de clases decididas / 70% de clases por decidir</v>
          </cell>
          <cell r="T127" t="str">
            <v>2025-08-01</v>
          </cell>
          <cell r="U127" t="str">
            <v>2025-12-31</v>
          </cell>
          <cell r="V127" t="str">
            <v>2010-DIRECCION DE SIGNOS DISTINTIVOS</v>
          </cell>
        </row>
        <row r="128">
          <cell r="A128" t="str">
            <v>2010.2</v>
          </cell>
          <cell r="B128" t="str">
            <v>2010-DIRECCION DE SIGNOS DISTINTIVOS</v>
          </cell>
          <cell r="C128">
            <v>0</v>
          </cell>
          <cell r="D128" t="str">
            <v>Producto</v>
          </cell>
          <cell r="E128" t="str">
            <v>2010.2</v>
          </cell>
          <cell r="F128" t="str">
            <v>Innovador</v>
          </cell>
          <cell r="G128" t="str">
            <v xml:space="preserve">Fortalecer la gestión de la información, el conocimiento y la innovación para optimizar la capacidad institucional 
</v>
          </cell>
          <cell r="H128" t="str">
            <v xml:space="preserve">Cumplimiento de productos del PAI asociados a Fortalecer la gestión de la información, el conocimiento y la innovación para optimizar la capacidad institucional 
</v>
          </cell>
          <cell r="I128"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128" t="str">
            <v xml:space="preserve">PND - 5-31-5-b- Convergencia regional - Entidades públicas territoriales y nacionales fortalecidas </v>
          </cell>
          <cell r="K128" t="str">
            <v>Si</v>
          </cell>
          <cell r="L128" t="str">
            <v>N/A</v>
          </cell>
          <cell r="M128" t="str">
            <v>Política Gestión del Conocimiento y la Innovación _DIMENSIÓN Gestión del conocimiento y la innovación</v>
          </cell>
          <cell r="N128" t="str">
            <v>PND_ 2_Fomentar estrategiasDe sensibilizaciónPara el reconocimiento, aprovechamiento y uso responsableDe losDerechosDePI</v>
          </cell>
          <cell r="O128" t="str">
            <v>Contenidos estratégicos y accesibles para la ciudadanía sobre signos distintivos notorios y denominaciones de origen protegidas de productos colombianos, publicado (Captura de pantalla de las publicaciones)</v>
          </cell>
          <cell r="P128">
            <v>5</v>
          </cell>
          <cell r="Q128">
            <v>2</v>
          </cell>
          <cell r="R128" t="str">
            <v>Númerica</v>
          </cell>
          <cell r="S128" t="str">
            <v># de contenidos publicados / 2 contenidos por publicar</v>
          </cell>
          <cell r="T128" t="str">
            <v>2025-02-03</v>
          </cell>
          <cell r="U128" t="str">
            <v>2025-08-15</v>
          </cell>
          <cell r="V128" t="str">
            <v>20-OFICINA DE TECNOLOGÍA E INFORMÁTICA;
2010-DIRECCION DE SIGNOS DISTINTIVOS;
73-GRUPO DE TRABAJO DE COMUNICACION</v>
          </cell>
        </row>
        <row r="129">
          <cell r="A129" t="str">
            <v>2010.2.1</v>
          </cell>
          <cell r="B129" t="str">
            <v>2010-DIRECCION DE SIGNOS DISTINTIVOS</v>
          </cell>
          <cell r="C129">
            <v>0</v>
          </cell>
          <cell r="D129" t="str">
            <v>Actividad propia</v>
          </cell>
          <cell r="E129" t="str">
            <v>2010.2.1</v>
          </cell>
          <cell r="F129" t="str">
            <v>N/A</v>
          </cell>
          <cell r="G129" t="str">
            <v>N/A</v>
          </cell>
          <cell r="H129" t="str">
            <v>N/A</v>
          </cell>
          <cell r="I129" t="str">
            <v>N/A</v>
          </cell>
          <cell r="J129" t="str">
            <v>N/A</v>
          </cell>
          <cell r="K129" t="str">
            <v>N/A</v>
          </cell>
          <cell r="L129" t="str">
            <v>N/A</v>
          </cell>
          <cell r="M129" t="str">
            <v>N/A</v>
          </cell>
          <cell r="N129" t="str">
            <v>N/A</v>
          </cell>
          <cell r="O129" t="str">
            <v>Preparar y enviar la información correspondiente al listado de signos distintivos declarados como notorios y la de denominaciones de origen protegidas de productos colombianos. (Correo electrónico de envió de la información)</v>
          </cell>
          <cell r="P129">
            <v>30</v>
          </cell>
          <cell r="Q129">
            <v>2</v>
          </cell>
          <cell r="R129" t="str">
            <v>Númerica</v>
          </cell>
          <cell r="S129" t="str">
            <v># de envíos de información realizados / 2 envió de información por realizar</v>
          </cell>
          <cell r="T129" t="str">
            <v>2025-02-03</v>
          </cell>
          <cell r="U129" t="str">
            <v>2025-03-28</v>
          </cell>
          <cell r="V129" t="str">
            <v>2010-DIRECCION DE SIGNOS DISTINTIVOS</v>
          </cell>
        </row>
        <row r="130">
          <cell r="A130" t="str">
            <v>2010.2.2</v>
          </cell>
          <cell r="B130" t="str">
            <v>2010-DIRECCION DE SIGNOS DISTINTIVOS</v>
          </cell>
          <cell r="C130">
            <v>0</v>
          </cell>
          <cell r="D130" t="str">
            <v>Actividad sin participación</v>
          </cell>
          <cell r="E130" t="str">
            <v>2010.2.2</v>
          </cell>
          <cell r="F130" t="str">
            <v>N/A</v>
          </cell>
          <cell r="G130" t="str">
            <v>N/A</v>
          </cell>
          <cell r="H130" t="str">
            <v>N/A</v>
          </cell>
          <cell r="I130" t="str">
            <v>N/A</v>
          </cell>
          <cell r="J130" t="str">
            <v>N/A</v>
          </cell>
          <cell r="K130" t="str">
            <v>N/A</v>
          </cell>
          <cell r="L130" t="str">
            <v>N/A</v>
          </cell>
          <cell r="M130" t="str">
            <v>N/A</v>
          </cell>
          <cell r="N130" t="str">
            <v>N/A</v>
          </cell>
          <cell r="O130" t="str">
            <v>Revisar el contenido correspondiente  al listado de signos distintivos declarados como notorios y el de las denominaciones de origen protegidas de productos colombianos, y formular eventuales observaciones.  (Correo electrónico enviado)</v>
          </cell>
          <cell r="P130">
            <v>0</v>
          </cell>
          <cell r="Q130">
            <v>2</v>
          </cell>
          <cell r="R130" t="str">
            <v>Númerica</v>
          </cell>
          <cell r="S130" t="str">
            <v># de revisiones de contenido realizadas	revisión de contenido por realizar / 2 envió de información por realizar</v>
          </cell>
          <cell r="T130" t="str">
            <v>2025-03-31</v>
          </cell>
          <cell r="U130" t="str">
            <v>2025-04-21</v>
          </cell>
          <cell r="V130" t="str">
            <v>73-GRUPO DE TRABAJO DE COMUNICACION</v>
          </cell>
        </row>
        <row r="131">
          <cell r="A131" t="str">
            <v>2010.2.3</v>
          </cell>
          <cell r="B131" t="str">
            <v>2010-DIRECCION DE SIGNOS DISTINTIVOS</v>
          </cell>
          <cell r="C131">
            <v>0</v>
          </cell>
          <cell r="D131" t="str">
            <v>Actividad propia</v>
          </cell>
          <cell r="E131" t="str">
            <v>2010.2.3</v>
          </cell>
          <cell r="F131" t="str">
            <v>N/A</v>
          </cell>
          <cell r="G131" t="str">
            <v>N/A</v>
          </cell>
          <cell r="H131" t="str">
            <v>N/A</v>
          </cell>
          <cell r="I131" t="str">
            <v>N/A</v>
          </cell>
          <cell r="J131" t="str">
            <v>N/A</v>
          </cell>
          <cell r="K131" t="str">
            <v>N/A</v>
          </cell>
          <cell r="L131" t="str">
            <v>N/A</v>
          </cell>
          <cell r="M131" t="str">
            <v>N/A</v>
          </cell>
          <cell r="N131" t="str">
            <v>N/A</v>
          </cell>
          <cell r="O131" t="str">
            <v>Ajustar el contenido correspondiente  al listado de signos distintivos declarados como notorios y el de las denominaciones de origen protegidas de productos colombianos  (Correo electrónico de envió de la información)</v>
          </cell>
          <cell r="P131">
            <v>20</v>
          </cell>
          <cell r="Q131">
            <v>2</v>
          </cell>
          <cell r="R131" t="str">
            <v>Númerica</v>
          </cell>
          <cell r="S131" t="str">
            <v># de ajustes de contenido realizadas / 2 ajustes de contenido por realizar</v>
          </cell>
          <cell r="T131" t="str">
            <v>2025-04-22</v>
          </cell>
          <cell r="U131" t="str">
            <v>2025-04-30</v>
          </cell>
          <cell r="V131" t="str">
            <v>2010-DIRECCION DE SIGNOS DISTINTIVOS</v>
          </cell>
        </row>
        <row r="132">
          <cell r="A132" t="str">
            <v>2010.2.4</v>
          </cell>
          <cell r="B132" t="str">
            <v>2010-DIRECCION DE SIGNOS DISTINTIVOS</v>
          </cell>
          <cell r="C132">
            <v>0</v>
          </cell>
          <cell r="D132" t="str">
            <v>Actividad propia</v>
          </cell>
          <cell r="E132" t="str">
            <v>2010.2.4</v>
          </cell>
          <cell r="F132" t="str">
            <v>N/A</v>
          </cell>
          <cell r="G132" t="str">
            <v>N/A</v>
          </cell>
          <cell r="H132" t="str">
            <v>N/A</v>
          </cell>
          <cell r="I132" t="str">
            <v>N/A</v>
          </cell>
          <cell r="J132" t="str">
            <v>N/A</v>
          </cell>
          <cell r="K132" t="str">
            <v>N/A</v>
          </cell>
          <cell r="L132" t="str">
            <v>N/A</v>
          </cell>
          <cell r="M132" t="str">
            <v>N/A</v>
          </cell>
          <cell r="N132" t="str">
            <v>N/A</v>
          </cell>
          <cell r="O132" t="str">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ell>
          <cell r="P132">
            <v>20</v>
          </cell>
          <cell r="Q132">
            <v>2</v>
          </cell>
          <cell r="R132" t="str">
            <v>Númerica</v>
          </cell>
          <cell r="S132" t="str">
            <v># de ajustes al contenido realizados / 2 ajustes al contenido por realizar</v>
          </cell>
          <cell r="T132" t="str">
            <v>2025-05-05</v>
          </cell>
          <cell r="U132" t="str">
            <v>2025-05-23</v>
          </cell>
          <cell r="V132" t="str">
            <v>2010-DIRECCION DE SIGNOS DISTINTIVOS;
73-GRUPO DE TRABAJO DE COMUNICACION</v>
          </cell>
        </row>
        <row r="133">
          <cell r="A133" t="str">
            <v>2010.2.5</v>
          </cell>
          <cell r="B133" t="str">
            <v>2010-DIRECCION DE SIGNOS DISTINTIVOS</v>
          </cell>
          <cell r="C133">
            <v>0</v>
          </cell>
          <cell r="D133" t="str">
            <v>Actividad propia</v>
          </cell>
          <cell r="E133" t="str">
            <v>2010.2.5</v>
          </cell>
          <cell r="F133" t="str">
            <v>N/A</v>
          </cell>
          <cell r="G133" t="str">
            <v>N/A</v>
          </cell>
          <cell r="H133" t="str">
            <v>N/A</v>
          </cell>
          <cell r="I133" t="str">
            <v>N/A</v>
          </cell>
          <cell r="J133" t="str">
            <v>N/A</v>
          </cell>
          <cell r="K133" t="str">
            <v>N/A</v>
          </cell>
          <cell r="L133" t="str">
            <v>N/A</v>
          </cell>
          <cell r="M133" t="str">
            <v>N/A</v>
          </cell>
          <cell r="N133" t="str">
            <v>N/A</v>
          </cell>
          <cell r="O133" t="str">
            <v>Desarrollar los micrositios y publicar la información de signos declarados como notorios y de las denominaciones de origen protegidas de productos colombianos. (Captura de pantalla de la publicación)</v>
          </cell>
          <cell r="P133">
            <v>30</v>
          </cell>
          <cell r="Q133">
            <v>2</v>
          </cell>
          <cell r="R133" t="str">
            <v>Númerica</v>
          </cell>
          <cell r="S133" t="str">
            <v># de micrositios y publicaciones realizadas / 2 micrositio y publicación por realizar</v>
          </cell>
          <cell r="T133" t="str">
            <v>2025-05-26</v>
          </cell>
          <cell r="U133" t="str">
            <v>2025-08-15</v>
          </cell>
          <cell r="V133" t="str">
            <v>20-OFICINA DE TECNOLOGÍA E INFORMÁTICA;
2010-DIRECCION DE SIGNOS DISTINTIVOS</v>
          </cell>
        </row>
        <row r="134">
          <cell r="A134" t="str">
            <v>7200.1</v>
          </cell>
          <cell r="B134" t="str">
            <v>7200-DIRECCION DE HABEAS DATA</v>
          </cell>
          <cell r="C134">
            <v>0</v>
          </cell>
          <cell r="D134" t="str">
            <v>Producto</v>
          </cell>
          <cell r="E134" t="str">
            <v>7200.1</v>
          </cell>
          <cell r="F134" t="str">
            <v>Innovador</v>
          </cell>
          <cell r="G134" t="str">
            <v xml:space="preserve">Fortalecer la infraestructura, uso y aprovechamiento de las tecnologías de la información, para optimizar la capacidad institucional
</v>
          </cell>
          <cell r="H134" t="str">
            <v xml:space="preserve">Cumplimiento de productos del PAI asociados a Fortalecer la infraestructura, uso y aprovechamiento de las tecnologías de la información, para optimizar la capacidad institucional
</v>
          </cell>
          <cell r="I134" t="str">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ell>
          <cell r="J134" t="str">
            <v xml:space="preserve">PND - 5-31-5-d- Convergencia regional - Gobierno digital para la gente </v>
          </cell>
          <cell r="K134" t="str">
            <v>Si</v>
          </cell>
          <cell r="L134" t="str">
            <v>C-3503-0200-0012-20104c</v>
          </cell>
          <cell r="M134" t="str">
            <v>Política Fortalecimiento Organizacional y Simplificación de Procesos _DIMENSIÓN Gestión con Valores para Resultados</v>
          </cell>
          <cell r="N134" t="str">
            <v>N/A</v>
          </cell>
          <cell r="O134" t="str">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ell>
          <cell r="P134">
            <v>50</v>
          </cell>
          <cell r="Q134">
            <v>1</v>
          </cell>
          <cell r="R134" t="str">
            <v>Númerica</v>
          </cell>
          <cell r="S134" t="str">
            <v># de Piloto de Inteligencia Artificial desarrollado / 1 Piloto de Inteligencia Artificial programado</v>
          </cell>
          <cell r="T134" t="str">
            <v>2025-02-03</v>
          </cell>
          <cell r="U134" t="str">
            <v>2025-10-30</v>
          </cell>
          <cell r="V134" t="str">
            <v>20-OFICINA DE TECNOLOGÍA E INFORMÁTICA;
7200-DIRECCION DE HABEAS DATA</v>
          </cell>
        </row>
        <row r="135">
          <cell r="A135" t="str">
            <v>7200.1.1</v>
          </cell>
          <cell r="B135" t="str">
            <v>7200-DIRECCION DE HABEAS DATA</v>
          </cell>
          <cell r="C135">
            <v>0</v>
          </cell>
          <cell r="D135" t="str">
            <v>Actividad propia</v>
          </cell>
          <cell r="E135" t="str">
            <v>7200.1.1</v>
          </cell>
          <cell r="F135" t="str">
            <v>N/A</v>
          </cell>
          <cell r="G135" t="str">
            <v>N/A</v>
          </cell>
          <cell r="H135" t="str">
            <v>N/A</v>
          </cell>
          <cell r="I135" t="str">
            <v>N/A</v>
          </cell>
          <cell r="J135" t="str">
            <v>N/A</v>
          </cell>
          <cell r="K135" t="str">
            <v>N/A</v>
          </cell>
          <cell r="L135" t="str">
            <v>N/A</v>
          </cell>
          <cell r="M135" t="str">
            <v>N/A</v>
          </cell>
          <cell r="N135" t="str">
            <v>N/A</v>
          </cell>
          <cell r="O135" t="str">
            <v>Elaborar y aprobar requerimiento (1. Formato Solicitud de Requerimientos a Sistemas de Información GS03-F18, 2. Formato Lista de Chequeo de Requisitos de Seguridad de la Información GS03-F27 (Opcional) )</v>
          </cell>
          <cell r="P135">
            <v>100</v>
          </cell>
          <cell r="Q135">
            <v>1</v>
          </cell>
          <cell r="R135" t="str">
            <v>Númerica</v>
          </cell>
          <cell r="S135" t="str">
            <v># de soportes presentados / 1 soportes a presentar</v>
          </cell>
          <cell r="T135" t="str">
            <v>2025-02-03</v>
          </cell>
          <cell r="U135" t="str">
            <v>2025-04-30</v>
          </cell>
          <cell r="V135" t="str">
            <v>20-OFICINA DE TECNOLOGÍA E INFORMÁTICA;
7200-DIRECCION DE HABEAS DATA</v>
          </cell>
        </row>
        <row r="136">
          <cell r="A136" t="str">
            <v>7200.1.2</v>
          </cell>
          <cell r="B136" t="str">
            <v>7200-DIRECCION DE HABEAS DATA</v>
          </cell>
          <cell r="C136">
            <v>0</v>
          </cell>
          <cell r="D136" t="str">
            <v>Actividad sin participación</v>
          </cell>
          <cell r="E136" t="str">
            <v>7200.1.2</v>
          </cell>
          <cell r="F136" t="str">
            <v>N/A</v>
          </cell>
          <cell r="G136" t="str">
            <v>N/A</v>
          </cell>
          <cell r="H136" t="str">
            <v>N/A</v>
          </cell>
          <cell r="I136" t="str">
            <v>N/A</v>
          </cell>
          <cell r="J136" t="str">
            <v>N/A</v>
          </cell>
          <cell r="K136" t="str">
            <v>N/A</v>
          </cell>
          <cell r="L136" t="str">
            <v>N/A</v>
          </cell>
          <cell r="M136" t="str">
            <v>N/A</v>
          </cell>
          <cell r="N136" t="str">
            <v>N/A</v>
          </cell>
          <cell r="O136" t="str">
            <v>Diseñar la solución (1. Anteproyecto (Alcance, estado del arte, metodología, métricas, cronograma, etc.) / Único entregable)</v>
          </cell>
          <cell r="P136">
            <v>0</v>
          </cell>
          <cell r="Q136">
            <v>1</v>
          </cell>
          <cell r="R136" t="str">
            <v>Númerica</v>
          </cell>
          <cell r="S136" t="str">
            <v># de soportes presentados / 1 soportes a presentar</v>
          </cell>
          <cell r="T136" t="str">
            <v>2025-05-02</v>
          </cell>
          <cell r="U136" t="str">
            <v>2025-07-01</v>
          </cell>
          <cell r="V136" t="str">
            <v>20-OFICINA DE TECNOLOGÍA E INFORMÁTICA</v>
          </cell>
        </row>
        <row r="137">
          <cell r="A137" t="str">
            <v>7200.1.3</v>
          </cell>
          <cell r="B137" t="str">
            <v>7200-DIRECCION DE HABEAS DATA</v>
          </cell>
          <cell r="C137">
            <v>0</v>
          </cell>
          <cell r="D137" t="str">
            <v>Actividad sin participación</v>
          </cell>
          <cell r="E137" t="str">
            <v>7200.1.3</v>
          </cell>
          <cell r="F137" t="str">
            <v>N/A</v>
          </cell>
          <cell r="G137" t="str">
            <v>N/A</v>
          </cell>
          <cell r="H137" t="str">
            <v>N/A</v>
          </cell>
          <cell r="I137" t="str">
            <v>N/A</v>
          </cell>
          <cell r="J137" t="str">
            <v>N/A</v>
          </cell>
          <cell r="K137" t="str">
            <v>N/A</v>
          </cell>
          <cell r="L137" t="str">
            <v>N/A</v>
          </cell>
          <cell r="M137" t="str">
            <v>N/A</v>
          </cell>
          <cell r="N137" t="str">
            <v>N/A</v>
          </cell>
          <cell r="O137" t="str">
            <v>Planeación y gestión de la solución  (1. Reporte planeación de tareas, linea base de requerimientos (historias de usuario) y entregables  en la herramienta devops 2. plan de pruebas diseñado y registrado en la herramienta devops)</v>
          </cell>
          <cell r="P137">
            <v>0</v>
          </cell>
          <cell r="Q137">
            <v>1</v>
          </cell>
          <cell r="R137" t="str">
            <v>Númerica</v>
          </cell>
          <cell r="S137" t="str">
            <v># de soportes presentados / 1 soportes a presentar</v>
          </cell>
          <cell r="T137" t="str">
            <v>2025-07-01</v>
          </cell>
          <cell r="U137" t="str">
            <v>2025-07-31</v>
          </cell>
          <cell r="V137" t="str">
            <v>20-OFICINA DE TECNOLOGÍA E INFORMÁTICA</v>
          </cell>
        </row>
        <row r="138">
          <cell r="A138" t="str">
            <v>7200.1.4</v>
          </cell>
          <cell r="B138" t="str">
            <v>7200-DIRECCION DE HABEAS DATA</v>
          </cell>
          <cell r="C138">
            <v>0</v>
          </cell>
          <cell r="D138" t="str">
            <v>Actividad sin participación</v>
          </cell>
          <cell r="E138" t="str">
            <v>7200.1.4</v>
          </cell>
          <cell r="F138" t="str">
            <v>N/A</v>
          </cell>
          <cell r="G138" t="str">
            <v>N/A</v>
          </cell>
          <cell r="H138" t="str">
            <v>N/A</v>
          </cell>
          <cell r="I138" t="str">
            <v>N/A</v>
          </cell>
          <cell r="J138" t="str">
            <v>N/A</v>
          </cell>
          <cell r="K138" t="str">
            <v>N/A</v>
          </cell>
          <cell r="L138" t="str">
            <v>N/A</v>
          </cell>
          <cell r="M138" t="str">
            <v>N/A</v>
          </cell>
          <cell r="N138" t="str">
            <v>N/A</v>
          </cell>
          <cell r="O138" t="str">
            <v>Desarrollo de la solución (1. Captura de pantalla del Código fuente registrado en devops / 2. Captura de pantalla  de casos de prueba ejecutados por desarrollo. 3. Informe de desarrollo )</v>
          </cell>
          <cell r="P138">
            <v>0</v>
          </cell>
          <cell r="Q138">
            <v>1</v>
          </cell>
          <cell r="R138" t="str">
            <v>Númerica</v>
          </cell>
          <cell r="S138" t="str">
            <v># de soportes presentados / 1 soportes a presentar</v>
          </cell>
          <cell r="T138" t="str">
            <v>2025-08-01</v>
          </cell>
          <cell r="U138" t="str">
            <v>2025-10-30</v>
          </cell>
          <cell r="V138" t="str">
            <v>20-OFICINA DE TECNOLOGÍA E INFORMÁTICA</v>
          </cell>
        </row>
        <row r="139">
          <cell r="A139" t="str">
            <v>7200.2</v>
          </cell>
          <cell r="B139" t="str">
            <v>7200-DIRECCION DE HABEAS DATA</v>
          </cell>
          <cell r="C139">
            <v>0</v>
          </cell>
          <cell r="D139" t="str">
            <v>Producto</v>
          </cell>
          <cell r="E139" t="str">
            <v>7200.2</v>
          </cell>
          <cell r="F139" t="str">
            <v>Operativo</v>
          </cell>
          <cell r="G139" t="str">
            <v xml:space="preserve">Fortalecer la gestión de la información, el conocimiento y la innovación para optimizar la capacidad institucional 
</v>
          </cell>
          <cell r="H139" t="str">
            <v xml:space="preserve">Cumplimiento de productos del PAI asociados a Fortalecer la gestión de la información, el conocimiento y la innovación para optimizar la capacidad institucional 
</v>
          </cell>
          <cell r="I139"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139" t="str">
            <v xml:space="preserve">PND - 5-31-5-b- Convergencia regional - Entidades públicas territoriales y nacionales fortalecidas </v>
          </cell>
          <cell r="K139" t="str">
            <v>No</v>
          </cell>
          <cell r="L139" t="str">
            <v>C-3503-0200-0012-20104c</v>
          </cell>
          <cell r="M139" t="str">
            <v>Política Servicio al Ciudadano_DIMENSIÓN Gestión con Valores para Resultados</v>
          </cell>
          <cell r="N139" t="str">
            <v>N/A</v>
          </cell>
          <cell r="O139" t="str">
            <v>Monitoreos de verificación y cumplimiento respecto a las decisiones impartidas por la Dirección de Habeas Data relacionados con las malas prácticas y reincidencias al Régimen de Protección de Datos Personales por parte de los sujetos obligados, realizados. (informe)</v>
          </cell>
          <cell r="P139">
            <v>50</v>
          </cell>
          <cell r="Q139">
            <v>2</v>
          </cell>
          <cell r="R139" t="str">
            <v>Númerica</v>
          </cell>
          <cell r="S139" t="str">
            <v># de Monitoreos realizados / 2 Monitoreos programados</v>
          </cell>
          <cell r="T139" t="str">
            <v>2025-02-03</v>
          </cell>
          <cell r="U139" t="str">
            <v>2025-11-28</v>
          </cell>
          <cell r="V139" t="str">
            <v>7200-DIRECCION DE HABEAS DATA</v>
          </cell>
        </row>
        <row r="140">
          <cell r="A140" t="str">
            <v>7200.2.1</v>
          </cell>
          <cell r="B140" t="str">
            <v>7200-DIRECCION DE HABEAS DATA</v>
          </cell>
          <cell r="C140">
            <v>0</v>
          </cell>
          <cell r="D140" t="str">
            <v>Actividad propia</v>
          </cell>
          <cell r="E140" t="str">
            <v>7200.2.1</v>
          </cell>
          <cell r="F140" t="str">
            <v>N/A</v>
          </cell>
          <cell r="G140" t="str">
            <v>N/A</v>
          </cell>
          <cell r="H140" t="str">
            <v>N/A</v>
          </cell>
          <cell r="I140" t="str">
            <v>N/A</v>
          </cell>
          <cell r="J140" t="str">
            <v>N/A</v>
          </cell>
          <cell r="K140" t="str">
            <v>N/A</v>
          </cell>
          <cell r="L140" t="str">
            <v>N/A</v>
          </cell>
          <cell r="M140" t="str">
            <v>N/A</v>
          </cell>
          <cell r="N140" t="str">
            <v>N/A</v>
          </cell>
          <cell r="O140" t="str">
            <v>Realizar mesas de trabajo entre la Dirección de Habeas Data y la Dirección de Investigaciones para determinar el enfoque de cada monitoreo (Listado asistencia /único entregable)</v>
          </cell>
          <cell r="P140">
            <v>20</v>
          </cell>
          <cell r="Q140">
            <v>2</v>
          </cell>
          <cell r="R140" t="str">
            <v>Númerica</v>
          </cell>
          <cell r="S140" t="str">
            <v># de Mesas de trabajo realizadas / 2 Mesas de trabajo a realizar</v>
          </cell>
          <cell r="T140" t="str">
            <v>2025-02-03</v>
          </cell>
          <cell r="U140" t="str">
            <v>2025-07-04</v>
          </cell>
          <cell r="V140" t="str">
            <v>7200-DIRECCION DE HABEAS DATA</v>
          </cell>
        </row>
        <row r="141">
          <cell r="A141" t="str">
            <v>7200.2.2</v>
          </cell>
          <cell r="B141" t="str">
            <v>7200-DIRECCION DE HABEAS DATA</v>
          </cell>
          <cell r="C141">
            <v>0</v>
          </cell>
          <cell r="D141" t="str">
            <v>Actividad propia</v>
          </cell>
          <cell r="E141" t="str">
            <v>7200.2.2</v>
          </cell>
          <cell r="F141" t="str">
            <v>N/A</v>
          </cell>
          <cell r="G141" t="str">
            <v>N/A</v>
          </cell>
          <cell r="H141" t="str">
            <v>N/A</v>
          </cell>
          <cell r="I141" t="str">
            <v>N/A</v>
          </cell>
          <cell r="J141" t="str">
            <v>N/A</v>
          </cell>
          <cell r="K141" t="str">
            <v>N/A</v>
          </cell>
          <cell r="L141" t="str">
            <v>N/A</v>
          </cell>
          <cell r="M141" t="str">
            <v>N/A</v>
          </cell>
          <cell r="N141" t="str">
            <v>N/A</v>
          </cell>
          <cell r="O141" t="str">
            <v>Realizar informe respecto de las órdenes impartidas, de la ley 1266 de 2008. (Documento respecto de la ley 1266 de 2008/único entregable)</v>
          </cell>
          <cell r="P141">
            <v>40</v>
          </cell>
          <cell r="Q141">
            <v>1</v>
          </cell>
          <cell r="R141" t="str">
            <v>Númerica</v>
          </cell>
          <cell r="S141" t="str">
            <v># de Monitoreos realizados / 1 Monitoreos programados</v>
          </cell>
          <cell r="T141" t="str">
            <v>2025-03-04</v>
          </cell>
          <cell r="U141" t="str">
            <v>2025-06-27</v>
          </cell>
          <cell r="V141" t="str">
            <v>7200-DIRECCION DE HABEAS DATA</v>
          </cell>
        </row>
        <row r="142">
          <cell r="A142" t="str">
            <v>7200.2.3</v>
          </cell>
          <cell r="B142" t="str">
            <v>7200-DIRECCION DE HABEAS DATA</v>
          </cell>
          <cell r="C142">
            <v>0</v>
          </cell>
          <cell r="D142" t="str">
            <v>Actividad propia</v>
          </cell>
          <cell r="E142" t="str">
            <v>7200.2.3</v>
          </cell>
          <cell r="F142" t="str">
            <v>N/A</v>
          </cell>
          <cell r="G142" t="str">
            <v>N/A</v>
          </cell>
          <cell r="H142" t="str">
            <v>N/A</v>
          </cell>
          <cell r="I142" t="str">
            <v>N/A</v>
          </cell>
          <cell r="J142" t="str">
            <v>N/A</v>
          </cell>
          <cell r="K142" t="str">
            <v>N/A</v>
          </cell>
          <cell r="L142" t="str">
            <v>N/A</v>
          </cell>
          <cell r="M142" t="str">
            <v>N/A</v>
          </cell>
          <cell r="N142" t="str">
            <v>N/A</v>
          </cell>
          <cell r="O142" t="str">
            <v>Realizar informe respecto de las órdenes impartidas, de la ley 1581 de 2012  (Documento respecto de la ley 1581 de 2012/único entregable)</v>
          </cell>
          <cell r="P142">
            <v>40</v>
          </cell>
          <cell r="Q142">
            <v>1</v>
          </cell>
          <cell r="R142" t="str">
            <v>Númerica</v>
          </cell>
          <cell r="S142" t="str">
            <v># de Monitoreos realizados / 1 Monitoreos programados</v>
          </cell>
          <cell r="T142" t="str">
            <v>2025-07-01</v>
          </cell>
          <cell r="U142" t="str">
            <v>2025-11-28</v>
          </cell>
          <cell r="V142" t="str">
            <v>7200-DIRECCION DE HABEAS DATA</v>
          </cell>
        </row>
        <row r="143">
          <cell r="A143" t="str">
            <v>3200.1</v>
          </cell>
          <cell r="B143" t="str">
            <v>3200-DIRECCIÓN DE INVESTIGACIONES DE PROTECCIÓN DE USUARIOS DE SERVICIOS DE COMUNICACIONES</v>
          </cell>
          <cell r="C143">
            <v>0</v>
          </cell>
          <cell r="D143" t="str">
            <v>Producto</v>
          </cell>
          <cell r="E143" t="str">
            <v>3200.1</v>
          </cell>
          <cell r="F143" t="str">
            <v>Innovador</v>
          </cell>
          <cell r="G143" t="str">
            <v xml:space="preserve">Fortalecer la gestión de la información, el conocimiento y la innovación para optimizar la capacidad institucional 
</v>
          </cell>
          <cell r="H143" t="str">
            <v xml:space="preserve">Cumplimiento de productos del PAI asociados a Fortalecer la gestión de la información, el conocimiento y la innovación para optimizar la capacidad institucional 
</v>
          </cell>
          <cell r="I143"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143" t="str">
            <v xml:space="preserve">PND - 5-31-5-b- Convergencia regional - Entidades públicas territoriales y nacionales fortalecidas </v>
          </cell>
          <cell r="K143" t="str">
            <v>No</v>
          </cell>
          <cell r="L143" t="str">
            <v>FUNCIONAMIENTO</v>
          </cell>
          <cell r="M143" t="str">
            <v>Política Servicio al Ciudadano_DIMENSIÓN Gestión con Valores para Resultados</v>
          </cell>
          <cell r="N143" t="str">
            <v>PND_8_Fortalecer lasCapacidades yConocimiento sobreDerechos yDeberesDe las relacionesDeConsumo;
PND_9_Ampliar los instrumentosDePrevención</v>
          </cell>
          <cell r="O143" t="str">
            <v>Capacitaciones externas de acompañamiento a los operadores comunitarios respecto del Régimen diferencial de protección de usuarios, realizadas (Soportes de desarrollo de capacitaciones (Presentación  y/o listas asistencia  y/o fotos)</v>
          </cell>
          <cell r="P143">
            <v>50</v>
          </cell>
          <cell r="Q143">
            <v>10</v>
          </cell>
          <cell r="R143" t="str">
            <v>Númerica</v>
          </cell>
          <cell r="S143" t="str">
            <v># de Jornadas realizadas / 10 Jornadas a realizar</v>
          </cell>
          <cell r="T143" t="str">
            <v>2025-01-15</v>
          </cell>
          <cell r="U143" t="str">
            <v>2025-12-15</v>
          </cell>
          <cell r="V143" t="str">
            <v>3200-DIRECCIÓN DE INVESTIGACIONES DE PROTECCIÓN DE USUARIOS DE SERVICIOS DE COMUNICACIONES</v>
          </cell>
        </row>
        <row r="144">
          <cell r="A144" t="str">
            <v>3200.1.1</v>
          </cell>
          <cell r="B144" t="str">
            <v>3200-DIRECCIÓN DE INVESTIGACIONES DE PROTECCIÓN DE USUARIOS DE SERVICIOS DE COMUNICACIONES</v>
          </cell>
          <cell r="C144">
            <v>0</v>
          </cell>
          <cell r="D144" t="str">
            <v>Actividad propia</v>
          </cell>
          <cell r="E144" t="str">
            <v>3200.1.1</v>
          </cell>
          <cell r="F144" t="str">
            <v>N/A</v>
          </cell>
          <cell r="G144" t="str">
            <v>N/A</v>
          </cell>
          <cell r="H144" t="str">
            <v>N/A</v>
          </cell>
          <cell r="I144" t="str">
            <v>N/A</v>
          </cell>
          <cell r="J144" t="str">
            <v>N/A</v>
          </cell>
          <cell r="K144" t="str">
            <v>N/A</v>
          </cell>
          <cell r="L144" t="str">
            <v>N/A</v>
          </cell>
          <cell r="M144" t="str">
            <v>N/A</v>
          </cell>
          <cell r="N144" t="str">
            <v>N/A</v>
          </cell>
          <cell r="O144" t="str">
            <v>Definir el plan de trabajo de las capacitaciones a realizar (Temas y lugares donde se realizarán las capacitaciones) (Acta de reunión)</v>
          </cell>
          <cell r="P144">
            <v>50</v>
          </cell>
          <cell r="Q144">
            <v>1</v>
          </cell>
          <cell r="R144" t="str">
            <v>Númerica</v>
          </cell>
          <cell r="S144" t="str">
            <v># de Reunión realizada / 1 Reuniones a realizar</v>
          </cell>
          <cell r="T144" t="str">
            <v>2025-01-15</v>
          </cell>
          <cell r="U144" t="str">
            <v>2025-02-14</v>
          </cell>
          <cell r="V144" t="str">
            <v>3200-DIRECCIÓN DE INVESTIGACIONES DE PROTECCIÓN DE USUARIOS DE SERVICIOS DE COMUNICACIONES</v>
          </cell>
        </row>
        <row r="145">
          <cell r="A145" t="str">
            <v>3200.1.2</v>
          </cell>
          <cell r="B145" t="str">
            <v>3200-DIRECCIÓN DE INVESTIGACIONES DE PROTECCIÓN DE USUARIOS DE SERVICIOS DE COMUNICACIONES</v>
          </cell>
          <cell r="C145">
            <v>0</v>
          </cell>
          <cell r="D145" t="str">
            <v>Actividad propia</v>
          </cell>
          <cell r="E145" t="str">
            <v>3200.1.2</v>
          </cell>
          <cell r="F145" t="str">
            <v>N/A</v>
          </cell>
          <cell r="G145" t="str">
            <v>N/A</v>
          </cell>
          <cell r="H145" t="str">
            <v>N/A</v>
          </cell>
          <cell r="I145" t="str">
            <v>N/A</v>
          </cell>
          <cell r="J145" t="str">
            <v>N/A</v>
          </cell>
          <cell r="K145" t="str">
            <v>N/A</v>
          </cell>
          <cell r="L145" t="str">
            <v>N/A</v>
          </cell>
          <cell r="M145" t="str">
            <v>N/A</v>
          </cell>
          <cell r="N145" t="str">
            <v>N/A</v>
          </cell>
          <cell r="O145" t="str">
            <v>Realizar las jornadas de capacitación (Soportes de desarrollo de capacitaciones (Presentación  y/o listas asistencia  y/o fotos)</v>
          </cell>
          <cell r="P145">
            <v>50</v>
          </cell>
          <cell r="Q145">
            <v>10</v>
          </cell>
          <cell r="R145" t="str">
            <v>Númerica</v>
          </cell>
          <cell r="S145" t="str">
            <v># de Jornadas realizadas / 10 Jornadas a realizar</v>
          </cell>
          <cell r="T145" t="str">
            <v>2025-02-17</v>
          </cell>
          <cell r="U145" t="str">
            <v>2025-12-15</v>
          </cell>
          <cell r="V145" t="str">
            <v>3200-DIRECCIÓN DE INVESTIGACIONES DE PROTECCIÓN DE USUARIOS DE SERVICIOS DE COMUNICACIONES</v>
          </cell>
        </row>
        <row r="146">
          <cell r="A146" t="str">
            <v>3200.2</v>
          </cell>
          <cell r="B146" t="str">
            <v>3200-DIRECCIÓN DE INVESTIGACIONES DE PROTECCIÓN DE USUARIOS DE SERVICIOS DE COMUNICACIONES</v>
          </cell>
          <cell r="C146">
            <v>0</v>
          </cell>
          <cell r="D146" t="str">
            <v>Producto</v>
          </cell>
          <cell r="E146" t="str">
            <v>3200.2</v>
          </cell>
          <cell r="F146" t="str">
            <v>Operativo</v>
          </cell>
          <cell r="G146" t="str">
            <v xml:space="preserve">Promover el enfoque preventivo, diferencial y territorial en el que hacer misional de la entidad 
</v>
          </cell>
          <cell r="H146" t="str">
            <v xml:space="preserve">Cumplimiento de productos del PAI asociados a Promover el enfoque preventivo, diferencial y territorial en el que hacer misional de la entidad 
</v>
          </cell>
          <cell r="I146"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46" t="str">
            <v xml:space="preserve">PND - 5-31-5-b- Convergencia regional - Entidades públicas territoriales y nacionales fortalecidas </v>
          </cell>
          <cell r="K146" t="str">
            <v>No</v>
          </cell>
          <cell r="L146" t="str">
            <v>FUNCIONAMIENTO</v>
          </cell>
          <cell r="M146" t="str">
            <v>Política Servicio al Ciudadano_DIMENSIÓN Gestión con Valores para Resultados</v>
          </cell>
          <cell r="N146" t="str">
            <v>N/A</v>
          </cell>
          <cell r="O146" t="str">
            <v>Recursos de reposición decididos en 6 meses o menos ( Listado definitivo realizado).</v>
          </cell>
          <cell r="P146">
            <v>50</v>
          </cell>
          <cell r="Q146">
            <v>80</v>
          </cell>
          <cell r="R146" t="str">
            <v>Porcentual</v>
          </cell>
          <cell r="S146" t="str">
            <v>% de Listado Total recursos periodo / 80% de Listado recursos tramitados en menos de 6 meses</v>
          </cell>
          <cell r="T146" t="str">
            <v>2025-01-02</v>
          </cell>
          <cell r="U146" t="str">
            <v>2025-12-30</v>
          </cell>
          <cell r="V146" t="str">
            <v>3200-DIRECCIÓN DE INVESTIGACIONES DE PROTECCIÓN DE USUARIOS DE SERVICIOS DE COMUNICACIONES</v>
          </cell>
        </row>
        <row r="147">
          <cell r="A147" t="str">
            <v>3200.2.1</v>
          </cell>
          <cell r="B147" t="str">
            <v>3200-DIRECCIÓN DE INVESTIGACIONES DE PROTECCIÓN DE USUARIOS DE SERVICIOS DE COMUNICACIONES</v>
          </cell>
          <cell r="C147">
            <v>0</v>
          </cell>
          <cell r="D147" t="str">
            <v>Actividad propia</v>
          </cell>
          <cell r="E147" t="str">
            <v>3200.2.1</v>
          </cell>
          <cell r="F147" t="str">
            <v>N/A</v>
          </cell>
          <cell r="G147" t="str">
            <v>N/A</v>
          </cell>
          <cell r="H147" t="str">
            <v>N/A</v>
          </cell>
          <cell r="I147" t="str">
            <v>N/A</v>
          </cell>
          <cell r="J147" t="str">
            <v>N/A</v>
          </cell>
          <cell r="K147" t="str">
            <v>N/A</v>
          </cell>
          <cell r="L147" t="str">
            <v>N/A</v>
          </cell>
          <cell r="M147" t="str">
            <v>N/A</v>
          </cell>
          <cell r="N147" t="str">
            <v>N/A</v>
          </cell>
          <cell r="O147" t="str">
            <v>Realizar un inventario que identifique los recursos de reposición radicados entre el 15 de agosto de 2024 y el 15 de enero de 2025, incluyendo la información necesaria para verificar su cumplimiento (Listado con celdas definidas)</v>
          </cell>
          <cell r="P147">
            <v>25</v>
          </cell>
          <cell r="Q147">
            <v>1</v>
          </cell>
          <cell r="R147" t="str">
            <v>Númerica</v>
          </cell>
          <cell r="S147" t="str">
            <v># de Listado realizado / 1 Listado a realizar</v>
          </cell>
          <cell r="T147" t="str">
            <v>2025-01-02</v>
          </cell>
          <cell r="U147" t="str">
            <v>2025-03-14</v>
          </cell>
          <cell r="V147" t="str">
            <v>3200-DIRECCIÓN DE INVESTIGACIONES DE PROTECCIÓN DE USUARIOS DE SERVICIOS DE COMUNICACIONES</v>
          </cell>
        </row>
        <row r="148">
          <cell r="A148" t="str">
            <v>3200.2.2</v>
          </cell>
          <cell r="B148" t="str">
            <v>3200-DIRECCIÓN DE INVESTIGACIONES DE PROTECCIÓN DE USUARIOS DE SERVICIOS DE COMUNICACIONES</v>
          </cell>
          <cell r="C148">
            <v>0</v>
          </cell>
          <cell r="D148" t="str">
            <v>Actividad propia</v>
          </cell>
          <cell r="E148" t="str">
            <v>3200.2.2</v>
          </cell>
          <cell r="F148" t="str">
            <v>N/A</v>
          </cell>
          <cell r="G148" t="str">
            <v>N/A</v>
          </cell>
          <cell r="H148" t="str">
            <v>N/A</v>
          </cell>
          <cell r="I148" t="str">
            <v>N/A</v>
          </cell>
          <cell r="J148" t="str">
            <v>N/A</v>
          </cell>
          <cell r="K148" t="str">
            <v>N/A</v>
          </cell>
          <cell r="L148" t="str">
            <v>N/A</v>
          </cell>
          <cell r="M148" t="str">
            <v>N/A</v>
          </cell>
          <cell r="N148" t="str">
            <v>N/A</v>
          </cell>
          <cell r="O148" t="str">
            <v>Actualizar periodicamente el listado, incorporando los recursos de reposición ingresados desde el 15 de enero hasta el 30 de junio de 2025.  (Listado)</v>
          </cell>
          <cell r="P148">
            <v>25</v>
          </cell>
          <cell r="Q148">
            <v>1</v>
          </cell>
          <cell r="R148" t="str">
            <v>Númerica</v>
          </cell>
          <cell r="S148" t="str">
            <v># de Listado realizado / 1 Listado a realizar</v>
          </cell>
          <cell r="T148" t="str">
            <v>2025-01-02</v>
          </cell>
          <cell r="U148" t="str">
            <v>2025-07-15</v>
          </cell>
          <cell r="V148" t="str">
            <v>3200-DIRECCIÓN DE INVESTIGACIONES DE PROTECCIÓN DE USUARIOS DE SERVICIOS DE COMUNICACIONES</v>
          </cell>
        </row>
        <row r="149">
          <cell r="A149" t="str">
            <v>3200.2.3</v>
          </cell>
          <cell r="B149" t="str">
            <v>3200-DIRECCIÓN DE INVESTIGACIONES DE PROTECCIÓN DE USUARIOS DE SERVICIOS DE COMUNICACIONES</v>
          </cell>
          <cell r="C149">
            <v>0</v>
          </cell>
          <cell r="D149" t="str">
            <v>Actividad propia</v>
          </cell>
          <cell r="E149" t="str">
            <v>3200.2.3</v>
          </cell>
          <cell r="F149" t="str">
            <v>N/A</v>
          </cell>
          <cell r="G149" t="str">
            <v>N/A</v>
          </cell>
          <cell r="H149" t="str">
            <v>N/A</v>
          </cell>
          <cell r="I149" t="str">
            <v>N/A</v>
          </cell>
          <cell r="J149" t="str">
            <v>N/A</v>
          </cell>
          <cell r="K149" t="str">
            <v>N/A</v>
          </cell>
          <cell r="L149" t="str">
            <v>N/A</v>
          </cell>
          <cell r="M149" t="str">
            <v>N/A</v>
          </cell>
          <cell r="N149" t="str">
            <v>N/A</v>
          </cell>
          <cell r="O149" t="str">
            <v>Resolver los recursos de reposición identificados en el inventario de la actividad anterior en 6 meses o menos (listado definitivo realizado)</v>
          </cell>
          <cell r="P149">
            <v>50</v>
          </cell>
          <cell r="Q149">
            <v>80</v>
          </cell>
          <cell r="R149" t="str">
            <v>Porcentual</v>
          </cell>
          <cell r="S149" t="str">
            <v>% de Listado recursos periodo actualizado / 80% de Listado recursos periodo a actualizar</v>
          </cell>
          <cell r="T149" t="str">
            <v>2025-01-02</v>
          </cell>
          <cell r="U149" t="str">
            <v>2025-12-30</v>
          </cell>
          <cell r="V149" t="str">
            <v>3200-DIRECCIÓN DE INVESTIGACIONES DE PROTECCIÓN DE USUARIOS DE SERVICIOS DE COMUNICACIONES</v>
          </cell>
        </row>
        <row r="150">
          <cell r="A150" t="str">
            <v>6000.1</v>
          </cell>
          <cell r="B150" t="str">
            <v>6000-DESPACHO DEL SUPERINTENDENTE DELEGADO PARA EL CONTROL Y VERIFICACIÓN DE REGLAMENTOS TÉCNICOS Y METROLOGÍA LEGAL</v>
          </cell>
          <cell r="C150">
            <v>1</v>
          </cell>
          <cell r="D150" t="str">
            <v>Producto</v>
          </cell>
          <cell r="E150" t="str">
            <v>6000.1</v>
          </cell>
          <cell r="F150" t="str">
            <v>Innovador</v>
          </cell>
          <cell r="G150" t="str">
            <v xml:space="preserve">Promover el enfoque preventivo, diferencial y territorial en el que hacer misional de la entidad 
</v>
          </cell>
          <cell r="H150" t="str">
            <v xml:space="preserve">Cumplimiento de productos del PAI asociados a Promover el enfoque preventivo, diferencial y territorial en el que hacer misional de la entidad 
</v>
          </cell>
          <cell r="I150"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50" t="str">
            <v>N/A</v>
          </cell>
          <cell r="K150" t="str">
            <v>No</v>
          </cell>
          <cell r="L150" t="str">
            <v>C-3503-0200-0016-40401c</v>
          </cell>
          <cell r="M150" t="str">
            <v>Política Gestión de la información estadística _DIMENSIÓN Información y Comunicación</v>
          </cell>
          <cell r="N150" t="str">
            <v>C_COMP 1. Reducir comportamiento rentista de agentes, sujetos de inspección, vigilancia y control por Superin. PND_TRANSF_ Productiva, internacionalización y acción clímatica _ c. políticas de competencia, consumidor e infraestructura de calidad modernas</v>
          </cell>
          <cell r="O150" t="str">
            <v>Campañas de control preventivo en los sectores eléctrico, seguridad vial, hogar y construcción e hidrocarburos, realizadas  (Informe con análisis del desarrollo de la campaña)</v>
          </cell>
          <cell r="P150">
            <v>14</v>
          </cell>
          <cell r="Q150">
            <v>4</v>
          </cell>
          <cell r="R150" t="str">
            <v>Númerica</v>
          </cell>
          <cell r="S150" t="str">
            <v># de Informes con análisis del desarrollo de la campaña realizados / 4 Informes con análisis del desarrollo de la campaña a realizar</v>
          </cell>
          <cell r="T150" t="str">
            <v>2025-01-13</v>
          </cell>
          <cell r="U150" t="str">
            <v>2025-12-31</v>
          </cell>
          <cell r="V150" t="str">
            <v>6000-DESPACHO DEL SUPERINTENDENTE DELEGADO PARA EL CONTROL Y VERIFICACIÓN DE REGLAMENTOS TÉCNICOS Y METROLOGÍA LEGAL</v>
          </cell>
        </row>
        <row r="151">
          <cell r="A151" t="str">
            <v>6000.1.1</v>
          </cell>
          <cell r="B151" t="str">
            <v>6000-DESPACHO DEL SUPERINTENDENTE DELEGADO PARA EL CONTROL Y VERIFICACIÓN DE REGLAMENTOS TÉCNICOS Y METROLOGÍA LEGAL</v>
          </cell>
          <cell r="C151">
            <v>1</v>
          </cell>
          <cell r="D151" t="str">
            <v>Actividad propia</v>
          </cell>
          <cell r="E151" t="str">
            <v>6000.1.1</v>
          </cell>
          <cell r="F151" t="str">
            <v>N/A</v>
          </cell>
          <cell r="G151" t="str">
            <v>N/A</v>
          </cell>
          <cell r="H151" t="str">
            <v>N/A</v>
          </cell>
          <cell r="I151" t="str">
            <v>N/A</v>
          </cell>
          <cell r="J151" t="str">
            <v>N/A</v>
          </cell>
          <cell r="K151" t="str">
            <v>N/A</v>
          </cell>
          <cell r="L151" t="str">
            <v>N/A</v>
          </cell>
          <cell r="M151" t="str">
            <v>N/A</v>
          </cell>
          <cell r="N151" t="str">
            <v>N/A</v>
          </cell>
          <cell r="O151" t="str">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ell>
          <cell r="P151">
            <v>20</v>
          </cell>
          <cell r="Q151">
            <v>4</v>
          </cell>
          <cell r="R151" t="str">
            <v>Númerica</v>
          </cell>
          <cell r="S151" t="str">
            <v># de Campañas planificadas / 4 Campañas programadas</v>
          </cell>
          <cell r="T151" t="str">
            <v>2025-01-13</v>
          </cell>
          <cell r="U151" t="str">
            <v>2025-08-28</v>
          </cell>
          <cell r="V151" t="str">
            <v>6000-DESPACHO DEL SUPERINTENDENTE DELEGADO PARA EL CONTROL Y VERIFICACIÓN DE REGLAMENTOS TÉCNICOS Y METROLOGÍA LEGAL</v>
          </cell>
        </row>
        <row r="152">
          <cell r="A152" t="str">
            <v>6000.1.2</v>
          </cell>
          <cell r="B152" t="str">
            <v>6000-DESPACHO DEL SUPERINTENDENTE DELEGADO PARA EL CONTROL Y VERIFICACIÓN DE REGLAMENTOS TÉCNICOS Y METROLOGÍA LEGAL</v>
          </cell>
          <cell r="C152">
            <v>1</v>
          </cell>
          <cell r="D152" t="str">
            <v>Actividad propia</v>
          </cell>
          <cell r="E152" t="str">
            <v>6000.1.2</v>
          </cell>
          <cell r="F152" t="str">
            <v>N/A</v>
          </cell>
          <cell r="G152" t="str">
            <v>N/A</v>
          </cell>
          <cell r="H152" t="str">
            <v>N/A</v>
          </cell>
          <cell r="I152" t="str">
            <v>N/A</v>
          </cell>
          <cell r="J152" t="str">
            <v>N/A</v>
          </cell>
          <cell r="K152" t="str">
            <v>N/A</v>
          </cell>
          <cell r="L152" t="str">
            <v>N/A</v>
          </cell>
          <cell r="M152" t="str">
            <v>N/A</v>
          </cell>
          <cell r="N152" t="str">
            <v>N/A</v>
          </cell>
          <cell r="O152" t="str">
            <v>Establecer el cronograma de visitas y requerimientos de cada una de las campañas en los sectores definidos (Cronograma)</v>
          </cell>
          <cell r="P152">
            <v>20</v>
          </cell>
          <cell r="Q152">
            <v>4</v>
          </cell>
          <cell r="R152" t="str">
            <v>Númerica</v>
          </cell>
          <cell r="S152" t="str">
            <v># de Cronogramas elaborados / 4 Cronogramas programados</v>
          </cell>
          <cell r="T152" t="str">
            <v>2025-01-13</v>
          </cell>
          <cell r="U152" t="str">
            <v>2025-12-31</v>
          </cell>
          <cell r="V152" t="str">
            <v>6000-DESPACHO DEL SUPERINTENDENTE DELEGADO PARA EL CONTROL Y VERIFICACIÓN DE REGLAMENTOS TÉCNICOS Y METROLOGÍA LEGAL</v>
          </cell>
        </row>
        <row r="153">
          <cell r="A153" t="str">
            <v>6000.1.3</v>
          </cell>
          <cell r="B153" t="str">
            <v>6000-DESPACHO DEL SUPERINTENDENTE DELEGADO PARA EL CONTROL Y VERIFICACIÓN DE REGLAMENTOS TÉCNICOS Y METROLOGÍA LEGAL</v>
          </cell>
          <cell r="C153">
            <v>1</v>
          </cell>
          <cell r="D153" t="str">
            <v>Actividad propia</v>
          </cell>
          <cell r="E153" t="str">
            <v>6000.1.3</v>
          </cell>
          <cell r="F153" t="str">
            <v>N/A</v>
          </cell>
          <cell r="G153" t="str">
            <v>N/A</v>
          </cell>
          <cell r="H153" t="str">
            <v>N/A</v>
          </cell>
          <cell r="I153" t="str">
            <v>N/A</v>
          </cell>
          <cell r="J153" t="str">
            <v>N/A</v>
          </cell>
          <cell r="K153" t="str">
            <v>N/A</v>
          </cell>
          <cell r="L153" t="str">
            <v>N/A</v>
          </cell>
          <cell r="M153" t="str">
            <v>N/A</v>
          </cell>
          <cell r="N153" t="str">
            <v>N/A</v>
          </cell>
          <cell r="O153" t="str">
            <v>Ejecutar el cronograma de visitas y requerimientos (Seguimiento al cronograma)</v>
          </cell>
          <cell r="P153">
            <v>30</v>
          </cell>
          <cell r="Q153">
            <v>100</v>
          </cell>
          <cell r="R153" t="str">
            <v>Porcentual</v>
          </cell>
          <cell r="S153" t="str">
            <v>% de Actividades ejecutadas / 100% de Actividades programadas</v>
          </cell>
          <cell r="T153" t="str">
            <v>2025-01-13</v>
          </cell>
          <cell r="U153" t="str">
            <v>2025-12-31</v>
          </cell>
          <cell r="V153" t="str">
            <v>6000-DESPACHO DEL SUPERINTENDENTE DELEGADO PARA EL CONTROL Y VERIFICACIÓN DE REGLAMENTOS TÉCNICOS Y METROLOGÍA LEGAL</v>
          </cell>
        </row>
        <row r="154">
          <cell r="A154" t="str">
            <v>6000.1.4</v>
          </cell>
          <cell r="B154" t="str">
            <v>6000-DESPACHO DEL SUPERINTENDENTE DELEGADO PARA EL CONTROL Y VERIFICACIÓN DE REGLAMENTOS TÉCNICOS Y METROLOGÍA LEGAL</v>
          </cell>
          <cell r="C154">
            <v>1</v>
          </cell>
          <cell r="D154" t="str">
            <v>Actividad propia</v>
          </cell>
          <cell r="E154" t="str">
            <v>6000.1.4</v>
          </cell>
          <cell r="F154" t="str">
            <v>N/A</v>
          </cell>
          <cell r="G154" t="str">
            <v>N/A</v>
          </cell>
          <cell r="H154" t="str">
            <v>N/A</v>
          </cell>
          <cell r="I154" t="str">
            <v>N/A</v>
          </cell>
          <cell r="J154" t="str">
            <v>N/A</v>
          </cell>
          <cell r="K154" t="str">
            <v>N/A</v>
          </cell>
          <cell r="L154" t="str">
            <v>N/A</v>
          </cell>
          <cell r="M154" t="str">
            <v>N/A</v>
          </cell>
          <cell r="N154" t="str">
            <v>N/A</v>
          </cell>
          <cell r="O154" t="str">
            <v>Análisis del desarrollo de la campaña (Informe con análisis del desarrollo de la campaña)</v>
          </cell>
          <cell r="P154">
            <v>30</v>
          </cell>
          <cell r="Q154">
            <v>4</v>
          </cell>
          <cell r="R154" t="str">
            <v>Númerica</v>
          </cell>
          <cell r="S154" t="str">
            <v># de Informes con análisis del desarrollo de la campaña realizados / 4 Informes con análisis del desarrollo de la campaña a realizar</v>
          </cell>
          <cell r="T154" t="str">
            <v>2025-01-13</v>
          </cell>
          <cell r="U154" t="str">
            <v>2025-12-31</v>
          </cell>
          <cell r="V154" t="str">
            <v>6000-DESPACHO DEL SUPERINTENDENTE DELEGADO PARA EL CONTROL Y VERIFICACIÓN DE REGLAMENTOS TÉCNICOS Y METROLOGÍA LEGAL</v>
          </cell>
        </row>
        <row r="155">
          <cell r="A155" t="str">
            <v>6000.2</v>
          </cell>
          <cell r="B155" t="str">
            <v>6000-DESPACHO DEL SUPERINTENDENTE DELEGADO PARA EL CONTROL Y VERIFICACIÓN DE REGLAMENTOS TÉCNICOS Y METROLOGÍA LEGAL</v>
          </cell>
          <cell r="C155">
            <v>1</v>
          </cell>
          <cell r="D155" t="str">
            <v>Producto</v>
          </cell>
          <cell r="E155" t="str">
            <v>6000.2</v>
          </cell>
          <cell r="F155" t="str">
            <v>Innovador</v>
          </cell>
          <cell r="G155" t="str">
            <v xml:space="preserve">Promover el enfoque preventivo, diferencial y territorial en el que hacer misional de la entidad 
</v>
          </cell>
          <cell r="H155" t="str">
            <v xml:space="preserve">Cumplimiento de productos del PAI asociados a Promover el enfoque preventivo, diferencial y territorial en el que hacer misional de la entidad 
</v>
          </cell>
          <cell r="I155"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55" t="str">
            <v>N/A</v>
          </cell>
          <cell r="K155" t="str">
            <v>No</v>
          </cell>
          <cell r="L155" t="str">
            <v>C-3503-0200-0016-40401c</v>
          </cell>
          <cell r="M155" t="str">
            <v>Política Gestión Documental _DIMENSIÓN Información y Comunicación</v>
          </cell>
          <cell r="N155" t="str">
            <v>C_COMP 1. Reducir comportamiento rentista de agentes, sujetos de inspección, vigilancia y control por Superin. PND_TRANSF_ Productiva, internacionalización y acción clímatica _ c. políticas de competencia, consumidor e infraestructura de calidad modernas</v>
          </cell>
          <cell r="O155" t="str">
            <v>Campañas de control preventivo en surtidores de combustibles, balanzas, preempacados y alcoholímetros, realizadas (Informe con análisis del desarrollo de la campaña)</v>
          </cell>
          <cell r="P155">
            <v>14</v>
          </cell>
          <cell r="Q155">
            <v>6</v>
          </cell>
          <cell r="R155" t="str">
            <v>Númerica</v>
          </cell>
          <cell r="S155" t="str">
            <v># de Informes con análisis del desarrollo de la campaña realizados / 6 Informes con análisis del desarrollo de la campaña a realizar</v>
          </cell>
          <cell r="T155" t="str">
            <v>2025-01-13</v>
          </cell>
          <cell r="U155" t="str">
            <v>2025-12-31</v>
          </cell>
          <cell r="V155" t="str">
            <v>6000-DESPACHO DEL SUPERINTENDENTE DELEGADO PARA EL CONTROL Y VERIFICACIÓN DE REGLAMENTOS TÉCNICOS Y METROLOGÍA LEGAL</v>
          </cell>
        </row>
        <row r="156">
          <cell r="A156" t="str">
            <v>6000.2.1</v>
          </cell>
          <cell r="B156" t="str">
            <v>6000-DESPACHO DEL SUPERINTENDENTE DELEGADO PARA EL CONTROL Y VERIFICACIÓN DE REGLAMENTOS TÉCNICOS Y METROLOGÍA LEGAL</v>
          </cell>
          <cell r="C156">
            <v>1</v>
          </cell>
          <cell r="D156" t="str">
            <v>Actividad propia</v>
          </cell>
          <cell r="E156" t="str">
            <v>6000.2.1</v>
          </cell>
          <cell r="F156" t="str">
            <v>N/A</v>
          </cell>
          <cell r="G156" t="str">
            <v>N/A</v>
          </cell>
          <cell r="H156" t="str">
            <v>N/A</v>
          </cell>
          <cell r="I156" t="str">
            <v>N/A</v>
          </cell>
          <cell r="J156" t="str">
            <v>N/A</v>
          </cell>
          <cell r="K156" t="str">
            <v>N/A</v>
          </cell>
          <cell r="L156" t="str">
            <v>N/A</v>
          </cell>
          <cell r="M156" t="str">
            <v>N/A</v>
          </cell>
          <cell r="N156" t="str">
            <v>N/A</v>
          </cell>
          <cell r="O156" t="str">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ell>
          <cell r="P156">
            <v>20</v>
          </cell>
          <cell r="Q156">
            <v>6</v>
          </cell>
          <cell r="R156" t="str">
            <v>Númerica</v>
          </cell>
          <cell r="S156" t="str">
            <v># de Campañas planificadas / 6 Campañas programadas</v>
          </cell>
          <cell r="T156" t="str">
            <v>2025-01-13</v>
          </cell>
          <cell r="U156" t="str">
            <v>2025-08-28</v>
          </cell>
          <cell r="V156" t="str">
            <v>6000-DESPACHO DEL SUPERINTENDENTE DELEGADO PARA EL CONTROL Y VERIFICACIÓN DE REGLAMENTOS TÉCNICOS Y METROLOGÍA LEGAL</v>
          </cell>
        </row>
        <row r="157">
          <cell r="A157" t="str">
            <v>6000.2.2</v>
          </cell>
          <cell r="B157" t="str">
            <v>6000-DESPACHO DEL SUPERINTENDENTE DELEGADO PARA EL CONTROL Y VERIFICACIÓN DE REGLAMENTOS TÉCNICOS Y METROLOGÍA LEGAL</v>
          </cell>
          <cell r="C157">
            <v>1</v>
          </cell>
          <cell r="D157" t="str">
            <v>Actividad propia</v>
          </cell>
          <cell r="E157" t="str">
            <v>6000.2.2</v>
          </cell>
          <cell r="F157" t="str">
            <v>N/A</v>
          </cell>
          <cell r="G157" t="str">
            <v>N/A</v>
          </cell>
          <cell r="H157" t="str">
            <v>N/A</v>
          </cell>
          <cell r="I157" t="str">
            <v>N/A</v>
          </cell>
          <cell r="J157" t="str">
            <v>N/A</v>
          </cell>
          <cell r="K157" t="str">
            <v>N/A</v>
          </cell>
          <cell r="L157" t="str">
            <v>N/A</v>
          </cell>
          <cell r="M157" t="str">
            <v>N/A</v>
          </cell>
          <cell r="N157" t="str">
            <v>N/A</v>
          </cell>
          <cell r="O157" t="str">
            <v>Establecer el cronograma de visitas y requerimientos de cada una de las campañas en los sectores definidos (Cronograma)</v>
          </cell>
          <cell r="P157">
            <v>20</v>
          </cell>
          <cell r="Q157">
            <v>6</v>
          </cell>
          <cell r="R157" t="str">
            <v>Númerica</v>
          </cell>
          <cell r="S157" t="str">
            <v># de Cronogramas elaborados / 6 Cronogramas programados</v>
          </cell>
          <cell r="T157" t="str">
            <v>2025-01-13</v>
          </cell>
          <cell r="U157" t="str">
            <v>2025-12-31</v>
          </cell>
          <cell r="V157" t="str">
            <v>6000-DESPACHO DEL SUPERINTENDENTE DELEGADO PARA EL CONTROL Y VERIFICACIÓN DE REGLAMENTOS TÉCNICOS Y METROLOGÍA LEGAL</v>
          </cell>
        </row>
        <row r="158">
          <cell r="A158" t="str">
            <v>6000.2.3</v>
          </cell>
          <cell r="B158" t="str">
            <v>6000-DESPACHO DEL SUPERINTENDENTE DELEGADO PARA EL CONTROL Y VERIFICACIÓN DE REGLAMENTOS TÉCNICOS Y METROLOGÍA LEGAL</v>
          </cell>
          <cell r="C158">
            <v>1</v>
          </cell>
          <cell r="D158" t="str">
            <v>Actividad propia</v>
          </cell>
          <cell r="E158" t="str">
            <v>6000.2.3</v>
          </cell>
          <cell r="F158" t="str">
            <v>N/A</v>
          </cell>
          <cell r="G158" t="str">
            <v>N/A</v>
          </cell>
          <cell r="H158" t="str">
            <v>N/A</v>
          </cell>
          <cell r="I158" t="str">
            <v>N/A</v>
          </cell>
          <cell r="J158" t="str">
            <v>N/A</v>
          </cell>
          <cell r="K158" t="str">
            <v>N/A</v>
          </cell>
          <cell r="L158" t="str">
            <v>N/A</v>
          </cell>
          <cell r="M158" t="str">
            <v>N/A</v>
          </cell>
          <cell r="N158" t="str">
            <v>N/A</v>
          </cell>
          <cell r="O158" t="str">
            <v>Ejecutar el cronograma de visitas y requerimientos (Seguimiento al cronograma)</v>
          </cell>
          <cell r="P158">
            <v>30</v>
          </cell>
          <cell r="Q158">
            <v>100</v>
          </cell>
          <cell r="R158" t="str">
            <v>Porcentual</v>
          </cell>
          <cell r="S158" t="str">
            <v>% de Actividades ejecutadas / 100% de Actividades programadas</v>
          </cell>
          <cell r="T158" t="str">
            <v>2025-01-13</v>
          </cell>
          <cell r="U158" t="str">
            <v>2025-12-31</v>
          </cell>
          <cell r="V158" t="str">
            <v>6000-DESPACHO DEL SUPERINTENDENTE DELEGADO PARA EL CONTROL Y VERIFICACIÓN DE REGLAMENTOS TÉCNICOS Y METROLOGÍA LEGAL</v>
          </cell>
        </row>
        <row r="159">
          <cell r="A159" t="str">
            <v>6000.2.4</v>
          </cell>
          <cell r="B159" t="str">
            <v>6000-DESPACHO DEL SUPERINTENDENTE DELEGADO PARA EL CONTROL Y VERIFICACIÓN DE REGLAMENTOS TÉCNICOS Y METROLOGÍA LEGAL</v>
          </cell>
          <cell r="C159">
            <v>1</v>
          </cell>
          <cell r="D159" t="str">
            <v>Actividad propia</v>
          </cell>
          <cell r="E159" t="str">
            <v>6000.2.4</v>
          </cell>
          <cell r="F159" t="str">
            <v>N/A</v>
          </cell>
          <cell r="G159" t="str">
            <v>N/A</v>
          </cell>
          <cell r="H159" t="str">
            <v>N/A</v>
          </cell>
          <cell r="I159" t="str">
            <v>N/A</v>
          </cell>
          <cell r="J159" t="str">
            <v>N/A</v>
          </cell>
          <cell r="K159" t="str">
            <v>N/A</v>
          </cell>
          <cell r="L159" t="str">
            <v>N/A</v>
          </cell>
          <cell r="M159" t="str">
            <v>N/A</v>
          </cell>
          <cell r="N159" t="str">
            <v>N/A</v>
          </cell>
          <cell r="O159" t="str">
            <v>Análisis del desarrollo de la campaña (Informe con análisis del desarrollo de la campaña)</v>
          </cell>
          <cell r="P159">
            <v>30</v>
          </cell>
          <cell r="Q159">
            <v>6</v>
          </cell>
          <cell r="R159" t="str">
            <v>Númerica</v>
          </cell>
          <cell r="S159" t="str">
            <v># de Informes con análisis del desarrollo de la campaña realizados / 6 Informes con análisis del desarrollo de la campaña a realizar</v>
          </cell>
          <cell r="T159" t="str">
            <v>2025-01-13</v>
          </cell>
          <cell r="U159" t="str">
            <v>2025-12-31</v>
          </cell>
          <cell r="V159" t="str">
            <v>6000-DESPACHO DEL SUPERINTENDENTE DELEGADO PARA EL CONTROL Y VERIFICACIÓN DE REGLAMENTOS TÉCNICOS Y METROLOGÍA LEGAL</v>
          </cell>
        </row>
        <row r="160">
          <cell r="A160" t="str">
            <v>6000.3</v>
          </cell>
          <cell r="B160" t="str">
            <v>6000-DESPACHO DEL SUPERINTENDENTE DELEGADO PARA EL CONTROL Y VERIFICACIÓN DE REGLAMENTOS TÉCNICOS Y METROLOGÍA LEGAL</v>
          </cell>
          <cell r="C160">
            <v>1</v>
          </cell>
          <cell r="D160" t="str">
            <v>Producto</v>
          </cell>
          <cell r="E160" t="str">
            <v>6000.3</v>
          </cell>
          <cell r="F160" t="str">
            <v>Innovador</v>
          </cell>
          <cell r="G160" t="str">
            <v xml:space="preserve">Promover el enfoque preventivo, diferencial y territorial en el que hacer misional de la entidad 
</v>
          </cell>
          <cell r="H160" t="str">
            <v xml:space="preserve">Cumplimiento de productos del PAI asociados a Promover el enfoque preventivo, diferencial y territorial en el que hacer misional de la entidad 
</v>
          </cell>
          <cell r="I160"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60" t="str">
            <v>N/A</v>
          </cell>
          <cell r="K160" t="str">
            <v>No</v>
          </cell>
          <cell r="L160" t="str">
            <v>C-3503-0200-0016-40401c</v>
          </cell>
          <cell r="M160" t="str">
            <v>Política Gestión de la información estadística _DIMENSIÓN Información y Comunicación</v>
          </cell>
          <cell r="N160" t="str">
            <v>C_COMP 1. Reducir comportamiento rentista de agentes, sujetos de inspección, vigilancia y control por Superin. PND_TRANSF_ Productiva, internacionalización y acción clímatica _ c. políticas de competencia, consumidor e infraestructura de calidad modernas</v>
          </cell>
          <cell r="O160" t="str">
            <v>Campañas de control preventivo en control de precios en cualquiera de los siguientes temas: combustibles, medicamentos o leche cruda, realizadas. (Informe con análisis del desarrollo de la campaña)</v>
          </cell>
          <cell r="P160">
            <v>14</v>
          </cell>
          <cell r="Q160">
            <v>2</v>
          </cell>
          <cell r="R160" t="str">
            <v>Númerica</v>
          </cell>
          <cell r="S160" t="str">
            <v># de Informes con análisis del desarrollo de la campaña realizados / 2 Informes con análisis del desarrollo de la campaña a realizar</v>
          </cell>
          <cell r="T160" t="str">
            <v>2025-01-13</v>
          </cell>
          <cell r="U160" t="str">
            <v>2025-12-31</v>
          </cell>
          <cell r="V160" t="str">
            <v>6000-DESPACHO DEL SUPERINTENDENTE DELEGADO PARA EL CONTROL Y VERIFICACIÓN DE REGLAMENTOS TÉCNICOS Y METROLOGÍA LEGAL</v>
          </cell>
        </row>
        <row r="161">
          <cell r="A161" t="str">
            <v>6000.3.1</v>
          </cell>
          <cell r="B161" t="str">
            <v>6000-DESPACHO DEL SUPERINTENDENTE DELEGADO PARA EL CONTROL Y VERIFICACIÓN DE REGLAMENTOS TÉCNICOS Y METROLOGÍA LEGAL</v>
          </cell>
          <cell r="C161">
            <v>1</v>
          </cell>
          <cell r="D161" t="str">
            <v>Actividad propia</v>
          </cell>
          <cell r="E161" t="str">
            <v>6000.3.1</v>
          </cell>
          <cell r="F161" t="str">
            <v>N/A</v>
          </cell>
          <cell r="G161" t="str">
            <v>N/A</v>
          </cell>
          <cell r="H161" t="str">
            <v>N/A</v>
          </cell>
          <cell r="I161" t="str">
            <v>N/A</v>
          </cell>
          <cell r="J161" t="str">
            <v>N/A</v>
          </cell>
          <cell r="K161" t="str">
            <v>N/A</v>
          </cell>
          <cell r="L161" t="str">
            <v>N/A</v>
          </cell>
          <cell r="M161" t="str">
            <v>N/A</v>
          </cell>
          <cell r="N161" t="str">
            <v>N/A</v>
          </cell>
          <cell r="O161" t="str">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ell>
          <cell r="P161">
            <v>20</v>
          </cell>
          <cell r="Q161">
            <v>2</v>
          </cell>
          <cell r="R161" t="str">
            <v>Númerica</v>
          </cell>
          <cell r="S161" t="str">
            <v># de Campañas planificadas / 2 Campañas programadas</v>
          </cell>
          <cell r="T161" t="str">
            <v>2025-01-13</v>
          </cell>
          <cell r="U161" t="str">
            <v>2025-08-28</v>
          </cell>
          <cell r="V161" t="str">
            <v>6000-DESPACHO DEL SUPERINTENDENTE DELEGADO PARA EL CONTROL Y VERIFICACIÓN DE REGLAMENTOS TÉCNICOS Y METROLOGÍA LEGAL</v>
          </cell>
        </row>
        <row r="162">
          <cell r="A162" t="str">
            <v>6000.3.2</v>
          </cell>
          <cell r="B162" t="str">
            <v>6000-DESPACHO DEL SUPERINTENDENTE DELEGADO PARA EL CONTROL Y VERIFICACIÓN DE REGLAMENTOS TÉCNICOS Y METROLOGÍA LEGAL</v>
          </cell>
          <cell r="C162">
            <v>1</v>
          </cell>
          <cell r="D162" t="str">
            <v>Actividad propia</v>
          </cell>
          <cell r="E162" t="str">
            <v>6000.3.2</v>
          </cell>
          <cell r="F162" t="str">
            <v>N/A</v>
          </cell>
          <cell r="G162" t="str">
            <v>N/A</v>
          </cell>
          <cell r="H162" t="str">
            <v>N/A</v>
          </cell>
          <cell r="I162" t="str">
            <v>N/A</v>
          </cell>
          <cell r="J162" t="str">
            <v>N/A</v>
          </cell>
          <cell r="K162" t="str">
            <v>N/A</v>
          </cell>
          <cell r="L162" t="str">
            <v>N/A</v>
          </cell>
          <cell r="M162" t="str">
            <v>N/A</v>
          </cell>
          <cell r="N162" t="str">
            <v>N/A</v>
          </cell>
          <cell r="O162" t="str">
            <v>Establecer el cronograma de visitas y requerimientos de cada una de las campañas en los sectores definidos (Cronograma)</v>
          </cell>
          <cell r="P162">
            <v>20</v>
          </cell>
          <cell r="Q162">
            <v>2</v>
          </cell>
          <cell r="R162" t="str">
            <v>Númerica</v>
          </cell>
          <cell r="S162" t="str">
            <v># de Cronogramas elaborados / 2 Cronogramas programados</v>
          </cell>
          <cell r="T162" t="str">
            <v>2025-01-13</v>
          </cell>
          <cell r="U162" t="str">
            <v>2025-12-31</v>
          </cell>
          <cell r="V162" t="str">
            <v>6000-DESPACHO DEL SUPERINTENDENTE DELEGADO PARA EL CONTROL Y VERIFICACIÓN DE REGLAMENTOS TÉCNICOS Y METROLOGÍA LEGAL</v>
          </cell>
        </row>
        <row r="163">
          <cell r="A163" t="str">
            <v>6000.3.3</v>
          </cell>
          <cell r="B163" t="str">
            <v>6000-DESPACHO DEL SUPERINTENDENTE DELEGADO PARA EL CONTROL Y VERIFICACIÓN DE REGLAMENTOS TÉCNICOS Y METROLOGÍA LEGAL</v>
          </cell>
          <cell r="C163">
            <v>1</v>
          </cell>
          <cell r="D163" t="str">
            <v>Actividad propia</v>
          </cell>
          <cell r="E163" t="str">
            <v>6000.3.3</v>
          </cell>
          <cell r="F163" t="str">
            <v>N/A</v>
          </cell>
          <cell r="G163" t="str">
            <v>N/A</v>
          </cell>
          <cell r="H163" t="str">
            <v>N/A</v>
          </cell>
          <cell r="I163" t="str">
            <v>N/A</v>
          </cell>
          <cell r="J163" t="str">
            <v>N/A</v>
          </cell>
          <cell r="K163" t="str">
            <v>N/A</v>
          </cell>
          <cell r="L163" t="str">
            <v>N/A</v>
          </cell>
          <cell r="M163" t="str">
            <v>N/A</v>
          </cell>
          <cell r="N163" t="str">
            <v>N/A</v>
          </cell>
          <cell r="O163" t="str">
            <v>Ejecutar el cronograma de visitas y requerimientos (Seguimiento al cronograma)</v>
          </cell>
          <cell r="P163">
            <v>30</v>
          </cell>
          <cell r="Q163">
            <v>100</v>
          </cell>
          <cell r="R163" t="str">
            <v>Porcentual</v>
          </cell>
          <cell r="S163" t="str">
            <v>% de Actividades ejecutadas / 100% de Actividades programadas</v>
          </cell>
          <cell r="T163" t="str">
            <v>2025-01-13</v>
          </cell>
          <cell r="U163" t="str">
            <v>2025-12-31</v>
          </cell>
          <cell r="V163" t="str">
            <v>6000-DESPACHO DEL SUPERINTENDENTE DELEGADO PARA EL CONTROL Y VERIFICACIÓN DE REGLAMENTOS TÉCNICOS Y METROLOGÍA LEGAL</v>
          </cell>
        </row>
        <row r="164">
          <cell r="A164" t="str">
            <v>6000.3.4</v>
          </cell>
          <cell r="B164" t="str">
            <v>6000-DESPACHO DEL SUPERINTENDENTE DELEGADO PARA EL CONTROL Y VERIFICACIÓN DE REGLAMENTOS TÉCNICOS Y METROLOGÍA LEGAL</v>
          </cell>
          <cell r="C164">
            <v>1</v>
          </cell>
          <cell r="D164" t="str">
            <v>Actividad propia</v>
          </cell>
          <cell r="E164" t="str">
            <v>6000.3.4</v>
          </cell>
          <cell r="F164" t="str">
            <v>N/A</v>
          </cell>
          <cell r="G164" t="str">
            <v>N/A</v>
          </cell>
          <cell r="H164" t="str">
            <v>N/A</v>
          </cell>
          <cell r="I164" t="str">
            <v>N/A</v>
          </cell>
          <cell r="J164" t="str">
            <v>N/A</v>
          </cell>
          <cell r="K164" t="str">
            <v>N/A</v>
          </cell>
          <cell r="L164" t="str">
            <v>N/A</v>
          </cell>
          <cell r="M164" t="str">
            <v>N/A</v>
          </cell>
          <cell r="N164" t="str">
            <v>N/A</v>
          </cell>
          <cell r="O164" t="str">
            <v>Análisis del desarrollo de la campaña (Informe con análisis del desarrollo de la campaña)</v>
          </cell>
          <cell r="P164">
            <v>30</v>
          </cell>
          <cell r="Q164">
            <v>2</v>
          </cell>
          <cell r="R164" t="str">
            <v>Númerica</v>
          </cell>
          <cell r="S164" t="str">
            <v># de Informes con análisis del desarrollo de la campaña realizados / 2 Informes con análisis del desarrollo de la campaña a realizar</v>
          </cell>
          <cell r="T164" t="str">
            <v>2025-01-13</v>
          </cell>
          <cell r="U164" t="str">
            <v>2025-12-31</v>
          </cell>
          <cell r="V164" t="str">
            <v>6000-DESPACHO DEL SUPERINTENDENTE DELEGADO PARA EL CONTROL Y VERIFICACIÓN DE REGLAMENTOS TÉCNICOS Y METROLOGÍA LEGAL</v>
          </cell>
        </row>
        <row r="165">
          <cell r="A165" t="str">
            <v>6000.4</v>
          </cell>
          <cell r="B165" t="str">
            <v>6000-DESPACHO DEL SUPERINTENDENTE DELEGADO PARA EL CONTROL Y VERIFICACIÓN DE REGLAMENTOS TÉCNICOS Y METROLOGÍA LEGAL</v>
          </cell>
          <cell r="C165">
            <v>1</v>
          </cell>
          <cell r="D165" t="str">
            <v>Producto</v>
          </cell>
          <cell r="E165" t="str">
            <v>6000.4</v>
          </cell>
          <cell r="F165" t="str">
            <v>Operativo</v>
          </cell>
          <cell r="G165" t="str">
            <v xml:space="preserve">Promover el enfoque preventivo, diferencial y territorial en el que hacer misional de la entidad 
</v>
          </cell>
          <cell r="H165" t="str">
            <v xml:space="preserve">Cumplimiento de productos del PAI asociados a Promover el enfoque preventivo, diferencial y territorial en el que hacer misional de la entidad 
</v>
          </cell>
          <cell r="I165"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65" t="str">
            <v>N/A</v>
          </cell>
          <cell r="K165" t="str">
            <v>No</v>
          </cell>
          <cell r="L165" t="str">
            <v>C-3503-0200-0016-40401c</v>
          </cell>
          <cell r="M165" t="str">
            <v>Política Gestión Documental _DIMENSIÓN Información y Comunicación</v>
          </cell>
          <cell r="N165" t="str">
            <v>C_COMP 1. Reducir comportamiento rentista de agentes, sujetos de inspección, vigilancia y control por Superin. PND_TRANSF_ Productiva, internacionalización y acción clímatica _ c. políticas de competencia, consumidor e infraestructura de calidad modernas</v>
          </cell>
          <cell r="O165" t="str">
            <v>Proyecto de Reglamento Técnico Metrológico de Medidores de Agua de uso residencial, elaborado y enviado (Documento proyecto y correo de envío o memorando)</v>
          </cell>
          <cell r="P165">
            <v>14</v>
          </cell>
          <cell r="Q165">
            <v>1</v>
          </cell>
          <cell r="R165" t="str">
            <v>Númerica</v>
          </cell>
          <cell r="S165" t="str">
            <v># de Correo electrónico de remisión y proyecto de acto administrativo ajustado / Único entregable / 1 Correo electrónico de remisión y proyecto de acto administrativo ajustado / Único entregable</v>
          </cell>
          <cell r="T165" t="str">
            <v>2025-02-03</v>
          </cell>
          <cell r="U165" t="str">
            <v>2025-10-17</v>
          </cell>
          <cell r="V165" t="str">
            <v>6000-DESPACHO DEL SUPERINTENDENTE DELEGADO PARA EL CONTROL Y VERIFICACIÓN DE REGLAMENTOS TÉCNICOS Y METROLOGÍA LEGAL</v>
          </cell>
        </row>
        <row r="166">
          <cell r="A166" t="str">
            <v>6000.4.1</v>
          </cell>
          <cell r="B166" t="str">
            <v>6000-DESPACHO DEL SUPERINTENDENTE DELEGADO PARA EL CONTROL Y VERIFICACIÓN DE REGLAMENTOS TÉCNICOS Y METROLOGÍA LEGAL</v>
          </cell>
          <cell r="C166">
            <v>1</v>
          </cell>
          <cell r="D166" t="str">
            <v>Actividad propia</v>
          </cell>
          <cell r="E166" t="str">
            <v>6000.4.1</v>
          </cell>
          <cell r="F166" t="str">
            <v>N/A</v>
          </cell>
          <cell r="G166" t="str">
            <v>N/A</v>
          </cell>
          <cell r="H166" t="str">
            <v>N/A</v>
          </cell>
          <cell r="I166" t="str">
            <v>N/A</v>
          </cell>
          <cell r="J166" t="str">
            <v>N/A</v>
          </cell>
          <cell r="K166" t="str">
            <v>N/A</v>
          </cell>
          <cell r="L166" t="str">
            <v>N/A</v>
          </cell>
          <cell r="M166" t="str">
            <v>N/A</v>
          </cell>
          <cell r="N166" t="str">
            <v>N/A</v>
          </cell>
          <cell r="O166" t="str">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ell>
          <cell r="P166">
            <v>20</v>
          </cell>
          <cell r="Q166">
            <v>1</v>
          </cell>
          <cell r="R166" t="str">
            <v>Númerica</v>
          </cell>
          <cell r="S166" t="str">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ell>
          <cell r="T166" t="str">
            <v>2025-02-03</v>
          </cell>
          <cell r="U166" t="str">
            <v>2025-03-14</v>
          </cell>
          <cell r="V166" t="str">
            <v>6000-DESPACHO DEL SUPERINTENDENTE DELEGADO PARA EL CONTROL Y VERIFICACIÓN DE REGLAMENTOS TÉCNICOS Y METROLOGÍA LEGAL</v>
          </cell>
        </row>
        <row r="167">
          <cell r="A167" t="str">
            <v>6000.4.2</v>
          </cell>
          <cell r="B167" t="str">
            <v>6000-DESPACHO DEL SUPERINTENDENTE DELEGADO PARA EL CONTROL Y VERIFICACIÓN DE REGLAMENTOS TÉCNICOS Y METROLOGÍA LEGAL</v>
          </cell>
          <cell r="C167">
            <v>1</v>
          </cell>
          <cell r="D167" t="str">
            <v>Actividad propia</v>
          </cell>
          <cell r="E167" t="str">
            <v>6000.4.2</v>
          </cell>
          <cell r="F167" t="str">
            <v>N/A</v>
          </cell>
          <cell r="G167" t="str">
            <v>N/A</v>
          </cell>
          <cell r="H167" t="str">
            <v>N/A</v>
          </cell>
          <cell r="I167" t="str">
            <v>N/A</v>
          </cell>
          <cell r="J167" t="str">
            <v>N/A</v>
          </cell>
          <cell r="K167" t="str">
            <v>N/A</v>
          </cell>
          <cell r="L167" t="str">
            <v>N/A</v>
          </cell>
          <cell r="M167" t="str">
            <v>N/A</v>
          </cell>
          <cell r="N167" t="str">
            <v>N/A</v>
          </cell>
          <cell r="O167" t="str">
            <v>Remitir el proyecto de acto administrativo a la Dirección de Regulación del Ministerio de Comercio, Industria y Turismo para obtener concepto previo. (correo electrónico de remisión (o memo de traslado) y proyecto de acto administrativo  / Único entregable)</v>
          </cell>
          <cell r="P167">
            <v>20</v>
          </cell>
          <cell r="Q167">
            <v>1</v>
          </cell>
          <cell r="R167" t="str">
            <v>Númerica</v>
          </cell>
          <cell r="S167" t="str">
            <v># de Correo electrónico de remisión (o memo de traslado) y proyecto de acto administrativo  / Único entregable / 1 Correo electrónico de remisión (o memo de traslado) y proyecto de acto administrativo  / Único entregable</v>
          </cell>
          <cell r="T167" t="str">
            <v>2025-03-17</v>
          </cell>
          <cell r="U167" t="str">
            <v>2025-04-04</v>
          </cell>
          <cell r="V167" t="str">
            <v>6000-DESPACHO DEL SUPERINTENDENTE DELEGADO PARA EL CONTROL Y VERIFICACIÓN DE REGLAMENTOS TÉCNICOS Y METROLOGÍA LEGAL</v>
          </cell>
        </row>
        <row r="168">
          <cell r="A168" t="str">
            <v>6000.4.3</v>
          </cell>
          <cell r="B168" t="str">
            <v>6000-DESPACHO DEL SUPERINTENDENTE DELEGADO PARA EL CONTROL Y VERIFICACIÓN DE REGLAMENTOS TÉCNICOS Y METROLOGÍA LEGAL</v>
          </cell>
          <cell r="C168">
            <v>1</v>
          </cell>
          <cell r="D168" t="str">
            <v>Actividad propia</v>
          </cell>
          <cell r="E168" t="str">
            <v>6000.4.3</v>
          </cell>
          <cell r="F168" t="str">
            <v>N/A</v>
          </cell>
          <cell r="G168" t="str">
            <v>N/A</v>
          </cell>
          <cell r="H168" t="str">
            <v>N/A</v>
          </cell>
          <cell r="I168" t="str">
            <v>N/A</v>
          </cell>
          <cell r="J168" t="str">
            <v>N/A</v>
          </cell>
          <cell r="K168" t="str">
            <v>N/A</v>
          </cell>
          <cell r="L168" t="str">
            <v>N/A</v>
          </cell>
          <cell r="M168" t="str">
            <v>N/A</v>
          </cell>
          <cell r="N168" t="str">
            <v>N/A</v>
          </cell>
          <cell r="O168" t="str">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ell>
          <cell r="P168">
            <v>20</v>
          </cell>
          <cell r="Q168">
            <v>1</v>
          </cell>
          <cell r="R168" t="str">
            <v>Númerica</v>
          </cell>
          <cell r="S168" t="str">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ell>
          <cell r="T168" t="str">
            <v>2025-04-07</v>
          </cell>
          <cell r="U168" t="str">
            <v>2025-05-02</v>
          </cell>
          <cell r="V168" t="str">
            <v>6000-DESPACHO DEL SUPERINTENDENTE DELEGADO PARA EL CONTROL Y VERIFICACIÓN DE REGLAMENTOS TÉCNICOS Y METROLOGÍA LEGAL</v>
          </cell>
        </row>
        <row r="169">
          <cell r="A169" t="str">
            <v>6000.4.4</v>
          </cell>
          <cell r="B169" t="str">
            <v>6000-DESPACHO DEL SUPERINTENDENTE DELEGADO PARA EL CONTROL Y VERIFICACIÓN DE REGLAMENTOS TÉCNICOS Y METROLOGÍA LEGAL</v>
          </cell>
          <cell r="C169">
            <v>1</v>
          </cell>
          <cell r="D169" t="str">
            <v>Actividad propia</v>
          </cell>
          <cell r="E169" t="str">
            <v>6000.4.4</v>
          </cell>
          <cell r="F169" t="str">
            <v>N/A</v>
          </cell>
          <cell r="G169" t="str">
            <v>N/A</v>
          </cell>
          <cell r="H169" t="str">
            <v>N/A</v>
          </cell>
          <cell r="I169" t="str">
            <v>N/A</v>
          </cell>
          <cell r="J169" t="str">
            <v>N/A</v>
          </cell>
          <cell r="K169" t="str">
            <v>N/A</v>
          </cell>
          <cell r="L169" t="str">
            <v>N/A</v>
          </cell>
          <cell r="M169" t="str">
            <v>N/A</v>
          </cell>
          <cell r="N169" t="str">
            <v>N/A</v>
          </cell>
          <cell r="O169" t="str">
            <v>Remitir el proyecto de acto administrativo a abogacía de la competencia. (correo electrónico de remisión (o memo de traslado) y proyecto de acto administrativo  / Único entregable)</v>
          </cell>
          <cell r="P169">
            <v>20</v>
          </cell>
          <cell r="Q169">
            <v>1</v>
          </cell>
          <cell r="R169" t="str">
            <v>Númerica</v>
          </cell>
          <cell r="S169" t="str">
            <v># de Correo electrónico de remisión y proyecto de acto administrativo ajustado / Único entregable / 1 Correo electrónico de remisión y proyecto de acto administrativo ajustado / Único entregable</v>
          </cell>
          <cell r="T169" t="str">
            <v>2025-05-05</v>
          </cell>
          <cell r="U169" t="str">
            <v>2025-05-23</v>
          </cell>
          <cell r="V169" t="str">
            <v>6000-DESPACHO DEL SUPERINTENDENTE DELEGADO PARA EL CONTROL Y VERIFICACIÓN DE REGLAMENTOS TÉCNICOS Y METROLOGÍA LEGAL</v>
          </cell>
        </row>
        <row r="170">
          <cell r="A170" t="str">
            <v>6000.4.5</v>
          </cell>
          <cell r="B170" t="str">
            <v>6000-DESPACHO DEL SUPERINTENDENTE DELEGADO PARA EL CONTROL Y VERIFICACIÓN DE REGLAMENTOS TÉCNICOS Y METROLOGÍA LEGAL</v>
          </cell>
          <cell r="C170">
            <v>1</v>
          </cell>
          <cell r="D170" t="str">
            <v>Actividad propia</v>
          </cell>
          <cell r="E170" t="str">
            <v>6000.4.5</v>
          </cell>
          <cell r="F170" t="str">
            <v>N/A</v>
          </cell>
          <cell r="G170" t="str">
            <v>N/A</v>
          </cell>
          <cell r="H170" t="str">
            <v>N/A</v>
          </cell>
          <cell r="I170" t="str">
            <v>N/A</v>
          </cell>
          <cell r="J170" t="str">
            <v>N/A</v>
          </cell>
          <cell r="K170" t="str">
            <v>N/A</v>
          </cell>
          <cell r="L170" t="str">
            <v>N/A</v>
          </cell>
          <cell r="M170" t="str">
            <v>N/A</v>
          </cell>
          <cell r="N170" t="str">
            <v>N/A</v>
          </cell>
          <cell r="O170" t="str">
            <v>Ajustar el proyecto de acto administrativo acorde con comentarios, si hubiere lugar y enviar al Grupo de regulación para su expedición. (Correo electrónico de remisión y proyecto de acto administrativo ajustado / Único entregable)</v>
          </cell>
          <cell r="P170">
            <v>20</v>
          </cell>
          <cell r="Q170">
            <v>1</v>
          </cell>
          <cell r="R170" t="str">
            <v>Númerica</v>
          </cell>
          <cell r="S170" t="str">
            <v># de Correo electrónico de remisión y proyecto de acto administrativo ajustado / Único entregable / 1 Correo electrónico de remisión y proyecto de acto administrativo ajustado / Único entregable</v>
          </cell>
          <cell r="T170" t="str">
            <v>2025-06-20</v>
          </cell>
          <cell r="U170" t="str">
            <v>2025-10-17</v>
          </cell>
          <cell r="V170" t="str">
            <v>6000-DESPACHO DEL SUPERINTENDENTE DELEGADO PARA EL CONTROL Y VERIFICACIÓN DE REGLAMENTOS TÉCNICOS Y METROLOGÍA LEGAL</v>
          </cell>
        </row>
        <row r="171">
          <cell r="A171" t="str">
            <v>6000.5</v>
          </cell>
          <cell r="B171" t="str">
            <v>6000-DESPACHO DEL SUPERINTENDENTE DELEGADO PARA EL CONTROL Y VERIFICACIÓN DE REGLAMENTOS TÉCNICOS Y METROLOGÍA LEGAL</v>
          </cell>
          <cell r="C171">
            <v>1</v>
          </cell>
          <cell r="D171" t="str">
            <v>Producto</v>
          </cell>
          <cell r="E171" t="str">
            <v>6000.5</v>
          </cell>
          <cell r="F171" t="str">
            <v>Operativo</v>
          </cell>
          <cell r="G171" t="str">
            <v xml:space="preserve">Promover el enfoque preventivo, diferencial y territorial en el que hacer misional de la entidad 
</v>
          </cell>
          <cell r="H171" t="str">
            <v xml:space="preserve">Cumplimiento de productos del PAI asociados a Promover el enfoque preventivo, diferencial y territorial en el que hacer misional de la entidad 
</v>
          </cell>
          <cell r="I171"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71" t="str">
            <v>N/A</v>
          </cell>
          <cell r="K171" t="str">
            <v>No</v>
          </cell>
          <cell r="L171" t="str">
            <v>C-3503-0200-0016-40401c</v>
          </cell>
          <cell r="M171" t="str">
            <v>Política Gestión Documental _DIMENSIÓN Información y Comunicación</v>
          </cell>
          <cell r="N171" t="str">
            <v>C_COMP 1. Reducir comportamiento rentista de agentes, sujetos de inspección, vigilancia y control por Superin. PND_TRANSF_ Productiva, internacionalización y acción clímatica _ c. políticas de competencia, consumidor e infraestructura de calidad modernas</v>
          </cell>
          <cell r="O171" t="str">
            <v>Proyecto de Reglamento Técnico Metrológico de Medidores de Gas de uso residencial elaborado y enviado a la abogacia de la competencia. (Documento proyecto y correo de envío o memorando)</v>
          </cell>
          <cell r="P171">
            <v>14</v>
          </cell>
          <cell r="Q171">
            <v>1</v>
          </cell>
          <cell r="R171" t="str">
            <v>Númerica</v>
          </cell>
          <cell r="S171" t="str">
            <v># de Correo electrónico de remisión (o memo de traslado) y proyecto de acto administrativo  / Único entregable / 1 Correo electrónico de remisión (o memo de traslado) y proyecto de acto administrativo  / Único entregable</v>
          </cell>
          <cell r="T171" t="str">
            <v>2025-02-19</v>
          </cell>
          <cell r="U171" t="str">
            <v>2025-10-31</v>
          </cell>
          <cell r="V171" t="str">
            <v>6000-DESPACHO DEL SUPERINTENDENTE DELEGADO PARA EL CONTROL Y VERIFICACIÓN DE REGLAMENTOS TÉCNICOS Y METROLOGÍA LEGAL</v>
          </cell>
        </row>
        <row r="172">
          <cell r="A172" t="str">
            <v>6000.5.1</v>
          </cell>
          <cell r="B172" t="str">
            <v>6000-DESPACHO DEL SUPERINTENDENTE DELEGADO PARA EL CONTROL Y VERIFICACIÓN DE REGLAMENTOS TÉCNICOS Y METROLOGÍA LEGAL</v>
          </cell>
          <cell r="C172">
            <v>1</v>
          </cell>
          <cell r="D172" t="str">
            <v>Actividad propia</v>
          </cell>
          <cell r="E172" t="str">
            <v>6000.5.1</v>
          </cell>
          <cell r="F172" t="str">
            <v>N/A</v>
          </cell>
          <cell r="G172" t="str">
            <v>N/A</v>
          </cell>
          <cell r="H172" t="str">
            <v>N/A</v>
          </cell>
          <cell r="I172" t="str">
            <v>N/A</v>
          </cell>
          <cell r="J172" t="str">
            <v>N/A</v>
          </cell>
          <cell r="K172" t="str">
            <v>N/A</v>
          </cell>
          <cell r="L172" t="str">
            <v>N/A</v>
          </cell>
          <cell r="M172" t="str">
            <v>N/A</v>
          </cell>
          <cell r="N172" t="str">
            <v>N/A</v>
          </cell>
          <cell r="O172" t="str">
            <v>Enviar proyecto de resolución al Grupo de Regulación para revisión. (Correo electrónico de remisión y proyecto de acto administrativo / Único entregable)</v>
          </cell>
          <cell r="P172">
            <v>10</v>
          </cell>
          <cell r="Q172">
            <v>1</v>
          </cell>
          <cell r="R172" t="str">
            <v>Númerica</v>
          </cell>
          <cell r="S172" t="str">
            <v># de Correo electrónico de remisión y proyecto de acto administrativo / Único entregable / 1 Correo electrónico de remisión y proyecto de acto administrativo / Único entregable</v>
          </cell>
          <cell r="T172" t="str">
            <v>2025-02-19</v>
          </cell>
          <cell r="U172" t="str">
            <v>2025-03-05</v>
          </cell>
          <cell r="V172" t="str">
            <v>6000-DESPACHO DEL SUPERINTENDENTE DELEGADO PARA EL CONTROL Y VERIFICACIÓN DE REGLAMENTOS TÉCNICOS Y METROLOGÍA LEGAL</v>
          </cell>
        </row>
        <row r="173">
          <cell r="A173" t="str">
            <v>6000.5.2</v>
          </cell>
          <cell r="B173" t="str">
            <v>6000-DESPACHO DEL SUPERINTENDENTE DELEGADO PARA EL CONTROL Y VERIFICACIÓN DE REGLAMENTOS TÉCNICOS Y METROLOGÍA LEGAL</v>
          </cell>
          <cell r="C173">
            <v>1</v>
          </cell>
          <cell r="D173" t="str">
            <v>Actividad propia</v>
          </cell>
          <cell r="E173" t="str">
            <v>6000.5.2</v>
          </cell>
          <cell r="F173" t="str">
            <v>N/A</v>
          </cell>
          <cell r="G173" t="str">
            <v>N/A</v>
          </cell>
          <cell r="H173" t="str">
            <v>N/A</v>
          </cell>
          <cell r="I173" t="str">
            <v>N/A</v>
          </cell>
          <cell r="J173" t="str">
            <v>N/A</v>
          </cell>
          <cell r="K173" t="str">
            <v>N/A</v>
          </cell>
          <cell r="L173" t="str">
            <v>N/A</v>
          </cell>
          <cell r="M173" t="str">
            <v>N/A</v>
          </cell>
          <cell r="N173" t="str">
            <v>N/A</v>
          </cell>
          <cell r="O173" t="str">
            <v>Revisar jurídicamente el proyecto de resolución y enviarlo a la dependencia solicitante. (Proyecto de resolución con observaciones y memorando y/o  correo electrónico de remisión a la dependencia solicitante)</v>
          </cell>
          <cell r="P173">
            <v>10</v>
          </cell>
          <cell r="Q173">
            <v>1</v>
          </cell>
          <cell r="R173" t="str">
            <v>Númerica</v>
          </cell>
          <cell r="S173" t="str">
            <v># de Proyecto de resolución con observaciones y memorando y/o  correo electrónico de remisión a la dependencia solicitante / 1 Proyecto de resolución con observaciones y memorando y/o  correo electrónico de remisión a la dependencia solicitante</v>
          </cell>
          <cell r="T173" t="str">
            <v>2025-03-06</v>
          </cell>
          <cell r="U173" t="str">
            <v>2025-03-20</v>
          </cell>
          <cell r="V173" t="str">
            <v>6000-DESPACHO DEL SUPERINTENDENTE DELEGADO PARA EL CONTROL Y VERIFICACIÓN DE REGLAMENTOS TÉCNICOS Y METROLOGÍA LEGAL</v>
          </cell>
        </row>
        <row r="174">
          <cell r="A174" t="str">
            <v>6000.5.3</v>
          </cell>
          <cell r="B174" t="str">
            <v>6000-DESPACHO DEL SUPERINTENDENTE DELEGADO PARA EL CONTROL Y VERIFICACIÓN DE REGLAMENTOS TÉCNICOS Y METROLOGÍA LEGAL</v>
          </cell>
          <cell r="C174">
            <v>1</v>
          </cell>
          <cell r="D174" t="str">
            <v>Actividad propia</v>
          </cell>
          <cell r="E174" t="str">
            <v>6000.5.3</v>
          </cell>
          <cell r="F174" t="str">
            <v>N/A</v>
          </cell>
          <cell r="G174" t="str">
            <v>N/A</v>
          </cell>
          <cell r="H174" t="str">
            <v>N/A</v>
          </cell>
          <cell r="I174" t="str">
            <v>N/A</v>
          </cell>
          <cell r="J174" t="str">
            <v>N/A</v>
          </cell>
          <cell r="K174" t="str">
            <v>N/A</v>
          </cell>
          <cell r="L174" t="str">
            <v>N/A</v>
          </cell>
          <cell r="M174" t="str">
            <v>N/A</v>
          </cell>
          <cell r="N174" t="str">
            <v>N/A</v>
          </cell>
          <cell r="O174" t="str">
            <v>Ajustar el proyecto de resolución según los comentarios y remitir al Grupo de Regulación para publicación. (Correo electrónico de remisión y proyecto de acto administrativo ajustado / Único entregable)</v>
          </cell>
          <cell r="P174">
            <v>10</v>
          </cell>
          <cell r="Q174">
            <v>1</v>
          </cell>
          <cell r="R174" t="str">
            <v>Númerica</v>
          </cell>
          <cell r="S174" t="str">
            <v># de Correo electrónico de remisión y proyecto de acto administrativo ajustado / Único entregable / 1 Correo electrónico de remisión y proyecto de acto administrativo ajustado / Único entregable</v>
          </cell>
          <cell r="T174" t="str">
            <v>2025-03-21</v>
          </cell>
          <cell r="U174" t="str">
            <v>2025-04-25</v>
          </cell>
          <cell r="V174" t="str">
            <v>6000-DESPACHO DEL SUPERINTENDENTE DELEGADO PARA EL CONTROL Y VERIFICACIÓN DE REGLAMENTOS TÉCNICOS Y METROLOGÍA LEGAL</v>
          </cell>
        </row>
        <row r="175">
          <cell r="A175" t="str">
            <v>6000.5.4</v>
          </cell>
          <cell r="B175" t="str">
            <v>6000-DESPACHO DEL SUPERINTENDENTE DELEGADO PARA EL CONTROL Y VERIFICACIÓN DE REGLAMENTOS TÉCNICOS Y METROLOGÍA LEGAL</v>
          </cell>
          <cell r="C175">
            <v>1</v>
          </cell>
          <cell r="D175" t="str">
            <v>Actividad propia</v>
          </cell>
          <cell r="E175" t="str">
            <v>6000.5.4</v>
          </cell>
          <cell r="F175" t="str">
            <v>N/A</v>
          </cell>
          <cell r="G175" t="str">
            <v>N/A</v>
          </cell>
          <cell r="H175" t="str">
            <v>N/A</v>
          </cell>
          <cell r="I175" t="str">
            <v>N/A</v>
          </cell>
          <cell r="J175" t="str">
            <v>N/A</v>
          </cell>
          <cell r="K175" t="str">
            <v>N/A</v>
          </cell>
          <cell r="L175" t="str">
            <v>N/A</v>
          </cell>
          <cell r="M175" t="str">
            <v>N/A</v>
          </cell>
          <cell r="N175" t="str">
            <v>N/A</v>
          </cell>
          <cell r="O175" t="str">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ell>
          <cell r="P175">
            <v>10</v>
          </cell>
          <cell r="Q175">
            <v>1</v>
          </cell>
          <cell r="R175" t="str">
            <v>Númerica</v>
          </cell>
          <cell r="S175" t="str">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ell>
          <cell r="T175" t="str">
            <v>2025-05-26</v>
          </cell>
          <cell r="U175" t="str">
            <v>2025-07-18</v>
          </cell>
          <cell r="V175" t="str">
            <v>6000-DESPACHO DEL SUPERINTENDENTE DELEGADO PARA EL CONTROL Y VERIFICACIÓN DE REGLAMENTOS TÉCNICOS Y METROLOGÍA LEGAL</v>
          </cell>
        </row>
        <row r="176">
          <cell r="A176" t="str">
            <v>6000.5.5</v>
          </cell>
          <cell r="B176" t="str">
            <v>6000-DESPACHO DEL SUPERINTENDENTE DELEGADO PARA EL CONTROL Y VERIFICACIÓN DE REGLAMENTOS TÉCNICOS Y METROLOGÍA LEGAL</v>
          </cell>
          <cell r="C176">
            <v>1</v>
          </cell>
          <cell r="D176" t="str">
            <v>Actividad propia</v>
          </cell>
          <cell r="E176" t="str">
            <v>6000.5.5</v>
          </cell>
          <cell r="F176" t="str">
            <v>N/A</v>
          </cell>
          <cell r="G176" t="str">
            <v>N/A</v>
          </cell>
          <cell r="H176" t="str">
            <v>N/A</v>
          </cell>
          <cell r="I176" t="str">
            <v>N/A</v>
          </cell>
          <cell r="J176" t="str">
            <v>N/A</v>
          </cell>
          <cell r="K176" t="str">
            <v>N/A</v>
          </cell>
          <cell r="L176" t="str">
            <v>N/A</v>
          </cell>
          <cell r="M176" t="str">
            <v>N/A</v>
          </cell>
          <cell r="N176" t="str">
            <v>N/A</v>
          </cell>
          <cell r="O176" t="str">
            <v>Remitir el proyecto de acto administrativo a la Dirección de Regulación del Ministerio de Comercio, Industria y Turismo para obtener concepto previo. (correo electrónico de remisión (o memo de traslado) y proyecto de acto administrativo  / Único entregable)</v>
          </cell>
          <cell r="P176">
            <v>10</v>
          </cell>
          <cell r="Q176">
            <v>1</v>
          </cell>
          <cell r="R176" t="str">
            <v>Númerica</v>
          </cell>
          <cell r="S176" t="str">
            <v># de Correo electrónico de remisión (o memo de traslado) y proyecto de acto administrativo  / Único entregable / 1 Correo electrónico de remisión (o memo de traslado) y proyecto de acto administrativo  / Único entregable</v>
          </cell>
          <cell r="T176" t="str">
            <v>2025-07-21</v>
          </cell>
          <cell r="U176" t="str">
            <v>2025-08-15</v>
          </cell>
          <cell r="V176" t="str">
            <v>6000-DESPACHO DEL SUPERINTENDENTE DELEGADO PARA EL CONTROL Y VERIFICACIÓN DE REGLAMENTOS TÉCNICOS Y METROLOGÍA LEGAL</v>
          </cell>
        </row>
        <row r="177">
          <cell r="A177" t="str">
            <v>6000.5.6</v>
          </cell>
          <cell r="B177" t="str">
            <v>6000-DESPACHO DEL SUPERINTENDENTE DELEGADO PARA EL CONTROL Y VERIFICACIÓN DE REGLAMENTOS TÉCNICOS Y METROLOGÍA LEGAL</v>
          </cell>
          <cell r="C177">
            <v>1</v>
          </cell>
          <cell r="D177" t="str">
            <v>Actividad propia</v>
          </cell>
          <cell r="E177" t="str">
            <v>6000.5.6</v>
          </cell>
          <cell r="F177" t="str">
            <v>N/A</v>
          </cell>
          <cell r="G177" t="str">
            <v>N/A</v>
          </cell>
          <cell r="H177" t="str">
            <v>N/A</v>
          </cell>
          <cell r="I177" t="str">
            <v>N/A</v>
          </cell>
          <cell r="J177" t="str">
            <v>N/A</v>
          </cell>
          <cell r="K177" t="str">
            <v>N/A</v>
          </cell>
          <cell r="L177" t="str">
            <v>N/A</v>
          </cell>
          <cell r="M177" t="str">
            <v>N/A</v>
          </cell>
          <cell r="N177" t="str">
            <v>N/A</v>
          </cell>
          <cell r="O177" t="str">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ell>
          <cell r="P177">
            <v>25</v>
          </cell>
          <cell r="Q177">
            <v>1</v>
          </cell>
          <cell r="R177" t="str">
            <v>Númerica</v>
          </cell>
          <cell r="S177" t="str">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ell>
          <cell r="T177" t="str">
            <v>2025-09-01</v>
          </cell>
          <cell r="U177" t="str">
            <v>2025-10-03</v>
          </cell>
          <cell r="V177" t="str">
            <v>6000-DESPACHO DEL SUPERINTENDENTE DELEGADO PARA EL CONTROL Y VERIFICACIÓN DE REGLAMENTOS TÉCNICOS Y METROLOGÍA LEGAL</v>
          </cell>
        </row>
        <row r="178">
          <cell r="A178" t="str">
            <v>6000.5.7</v>
          </cell>
          <cell r="B178" t="str">
            <v>6000-DESPACHO DEL SUPERINTENDENTE DELEGADO PARA EL CONTROL Y VERIFICACIÓN DE REGLAMENTOS TÉCNICOS Y METROLOGÍA LEGAL</v>
          </cell>
          <cell r="C178">
            <v>1</v>
          </cell>
          <cell r="D178" t="str">
            <v>Actividad propia</v>
          </cell>
          <cell r="E178" t="str">
            <v>6000.5.7</v>
          </cell>
          <cell r="F178" t="str">
            <v>N/A</v>
          </cell>
          <cell r="G178" t="str">
            <v>N/A</v>
          </cell>
          <cell r="H178" t="str">
            <v>N/A</v>
          </cell>
          <cell r="I178" t="str">
            <v>N/A</v>
          </cell>
          <cell r="J178" t="str">
            <v>N/A</v>
          </cell>
          <cell r="K178" t="str">
            <v>N/A</v>
          </cell>
          <cell r="L178" t="str">
            <v>N/A</v>
          </cell>
          <cell r="M178" t="str">
            <v>N/A</v>
          </cell>
          <cell r="N178" t="str">
            <v>N/A</v>
          </cell>
          <cell r="O178" t="str">
            <v>Remitir el proyecto de acto administrativo a abogacía de la competencia. (correo electrónico de remisión (o memo de traslado) y proyecto de acto administrativo  / Único entregable)</v>
          </cell>
          <cell r="P178">
            <v>25</v>
          </cell>
          <cell r="Q178">
            <v>1</v>
          </cell>
          <cell r="R178" t="str">
            <v>Númerica</v>
          </cell>
          <cell r="S178" t="str">
            <v># de Correo electrónico de remisión (o memo de traslado) y proyecto de acto administrativo  / Único entregable / 1 Correo electrónico de remisión (o memo de traslado) y proyecto de acto administrativo  / Único entregable</v>
          </cell>
          <cell r="T178" t="str">
            <v>2025-10-06</v>
          </cell>
          <cell r="U178" t="str">
            <v>2025-10-31</v>
          </cell>
          <cell r="V178" t="str">
            <v>6000-DESPACHO DEL SUPERINTENDENTE DELEGADO PARA EL CONTROL Y VERIFICACIÓN DE REGLAMENTOS TÉCNICOS Y METROLOGÍA LEGAL</v>
          </cell>
        </row>
        <row r="179">
          <cell r="A179" t="str">
            <v>6000.6</v>
          </cell>
          <cell r="B179" t="str">
            <v>6000-DESPACHO DEL SUPERINTENDENTE DELEGADO PARA EL CONTROL Y VERIFICACIÓN DE REGLAMENTOS TÉCNICOS Y METROLOGÍA LEGAL</v>
          </cell>
          <cell r="C179">
            <v>1</v>
          </cell>
          <cell r="D179" t="str">
            <v>Producto</v>
          </cell>
          <cell r="E179" t="str">
            <v>6000.6</v>
          </cell>
          <cell r="F179" t="str">
            <v>Operativo</v>
          </cell>
          <cell r="G179" t="str">
            <v xml:space="preserve">Promover el enfoque preventivo, diferencial y territorial en el que hacer misional de la entidad 
</v>
          </cell>
          <cell r="H179" t="str">
            <v xml:space="preserve">Cumplimiento de productos del PAI asociados a Promover el enfoque preventivo, diferencial y territorial en el que hacer misional de la entidad 
</v>
          </cell>
          <cell r="I179"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79" t="str">
            <v>N/A</v>
          </cell>
          <cell r="K179" t="str">
            <v>No</v>
          </cell>
          <cell r="L179" t="str">
            <v>C-3503-0200-0016-40401c</v>
          </cell>
          <cell r="M179" t="str">
            <v>Política Gestión Documental _DIMENSIÓN Información y Comunicación</v>
          </cell>
          <cell r="N179" t="str">
            <v>C_COMP 1. Reducir comportamiento rentista de agentes, sujetos de inspección, vigilancia y control por Superin. PND_TRANSF_ Productiva, internacionalización y acción clímatica _ c. políticas de competencia, consumidor e infraestructura de calidad modernas</v>
          </cell>
          <cell r="O179" t="str">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ell>
          <cell r="P179">
            <v>14</v>
          </cell>
          <cell r="Q179">
            <v>1</v>
          </cell>
          <cell r="R179" t="str">
            <v>Númerica</v>
          </cell>
          <cell r="S179" t="str">
            <v># de Documento  de los pasos 5 al 6  ajustado y correo electrónico de remisión  al Grupo de Trabajo de Regulación / Único entregable / 1 Documento  de los pasos 5 al 6  ajustado y correo electrónico de remisión  al Grupo de Trabajo de Regulación / Único entregable</v>
          </cell>
          <cell r="T179" t="str">
            <v>2025-07-01</v>
          </cell>
          <cell r="U179" t="str">
            <v>2025-12-12</v>
          </cell>
          <cell r="V179" t="str">
            <v>6000-DESPACHO DEL SUPERINTENDENTE DELEGADO PARA EL CONTROL Y VERIFICACIÓN DE REGLAMENTOS TÉCNICOS Y METROLOGÍA LEGAL</v>
          </cell>
        </row>
        <row r="180">
          <cell r="A180" t="str">
            <v>6000.6.1</v>
          </cell>
          <cell r="B180" t="str">
            <v>6000-DESPACHO DEL SUPERINTENDENTE DELEGADO PARA EL CONTROL Y VERIFICACIÓN DE REGLAMENTOS TÉCNICOS Y METROLOGÍA LEGAL</v>
          </cell>
          <cell r="C180">
            <v>1</v>
          </cell>
          <cell r="D180" t="str">
            <v>Actividad propia</v>
          </cell>
          <cell r="E180" t="str">
            <v>6000.6.1</v>
          </cell>
          <cell r="F180" t="str">
            <v>N/A</v>
          </cell>
          <cell r="G180" t="str">
            <v>N/A</v>
          </cell>
          <cell r="H180" t="str">
            <v>N/A</v>
          </cell>
          <cell r="I180" t="str">
            <v>N/A</v>
          </cell>
          <cell r="J180" t="str">
            <v>N/A</v>
          </cell>
          <cell r="K180" t="str">
            <v>N/A</v>
          </cell>
          <cell r="L180" t="str">
            <v>N/A</v>
          </cell>
          <cell r="M180" t="str">
            <v>N/A</v>
          </cell>
          <cell r="N180" t="str">
            <v>N/A</v>
          </cell>
          <cell r="O180" t="str">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ell>
          <cell r="P180">
            <v>20</v>
          </cell>
          <cell r="Q180">
            <v>1</v>
          </cell>
          <cell r="R180" t="str">
            <v>Númerica</v>
          </cell>
          <cell r="S180" t="str">
            <v># de Documento con los pasos del 5 al 6  y correo electrónico de remisión al Grupo de Trabajo de Regulación / Único entregable / 1 Documento con los pasos del 5 al 6  y correo electrónico de remisión al Grupo de Trabajo de Regulación / Único entregable</v>
          </cell>
          <cell r="T180" t="str">
            <v>2025-07-01</v>
          </cell>
          <cell r="U180" t="str">
            <v>2025-10-30</v>
          </cell>
          <cell r="V180" t="str">
            <v>6000-DESPACHO DEL SUPERINTENDENTE DELEGADO PARA EL CONTROL Y VERIFICACIÓN DE REGLAMENTOS TÉCNICOS Y METROLOGÍA LEGAL</v>
          </cell>
        </row>
        <row r="181">
          <cell r="A181" t="str">
            <v>6000.6.2</v>
          </cell>
          <cell r="B181" t="str">
            <v>6000-DESPACHO DEL SUPERINTENDENTE DELEGADO PARA EL CONTROL Y VERIFICACIÓN DE REGLAMENTOS TÉCNICOS Y METROLOGÍA LEGAL</v>
          </cell>
          <cell r="C181">
            <v>1</v>
          </cell>
          <cell r="D181" t="str">
            <v>Actividad propia</v>
          </cell>
          <cell r="E181" t="str">
            <v>6000.6.2</v>
          </cell>
          <cell r="F181" t="str">
            <v>N/A</v>
          </cell>
          <cell r="G181" t="str">
            <v>N/A</v>
          </cell>
          <cell r="H181" t="str">
            <v>N/A</v>
          </cell>
          <cell r="I181" t="str">
            <v>N/A</v>
          </cell>
          <cell r="J181" t="str">
            <v>N/A</v>
          </cell>
          <cell r="K181" t="str">
            <v>N/A</v>
          </cell>
          <cell r="L181" t="str">
            <v>N/A</v>
          </cell>
          <cell r="M181" t="str">
            <v>N/A</v>
          </cell>
          <cell r="N181" t="str">
            <v>N/A</v>
          </cell>
          <cell r="O181" t="str">
            <v>Revisar jurídicamente el documento de los pasos 5 al 6 y enviarlo a la dependencia solicitante. (Documento de los pasos 5 al 6 con observaciones y correo electrónico de remisión a la dependencia solicitante / Único entregable)</v>
          </cell>
          <cell r="P181">
            <v>30</v>
          </cell>
          <cell r="Q181">
            <v>1</v>
          </cell>
          <cell r="R181" t="str">
            <v>Númerica</v>
          </cell>
          <cell r="S181" t="str">
            <v># de Documento de los pasos 5 al 6 con observaciones y correo electrónico de remisión a la dependencia solicitante / Único entregable / 1 Documento de los pasos 5 al 6 con observaciones y correo electrónico de remisión a la dependencia solicitante / Único entregable</v>
          </cell>
          <cell r="T181" t="str">
            <v>2025-11-04</v>
          </cell>
          <cell r="U181" t="str">
            <v>2025-11-21</v>
          </cell>
          <cell r="V181" t="str">
            <v>6000-DESPACHO DEL SUPERINTENDENTE DELEGADO PARA EL CONTROL Y VERIFICACIÓN DE REGLAMENTOS TÉCNICOS Y METROLOGÍA LEGAL</v>
          </cell>
        </row>
        <row r="182">
          <cell r="A182" t="str">
            <v>6000.6.3</v>
          </cell>
          <cell r="B182" t="str">
            <v>6000-DESPACHO DEL SUPERINTENDENTE DELEGADO PARA EL CONTROL Y VERIFICACIÓN DE REGLAMENTOS TÉCNICOS Y METROLOGÍA LEGAL</v>
          </cell>
          <cell r="C182">
            <v>1</v>
          </cell>
          <cell r="D182" t="str">
            <v>Actividad propia</v>
          </cell>
          <cell r="E182" t="str">
            <v>6000.6.3</v>
          </cell>
          <cell r="F182" t="str">
            <v>N/A</v>
          </cell>
          <cell r="G182" t="str">
            <v>N/A</v>
          </cell>
          <cell r="H182" t="str">
            <v>N/A</v>
          </cell>
          <cell r="I182" t="str">
            <v>N/A</v>
          </cell>
          <cell r="J182" t="str">
            <v>N/A</v>
          </cell>
          <cell r="K182" t="str">
            <v>N/A</v>
          </cell>
          <cell r="L182" t="str">
            <v>N/A</v>
          </cell>
          <cell r="M182" t="str">
            <v>N/A</v>
          </cell>
          <cell r="N182" t="str">
            <v>N/A</v>
          </cell>
          <cell r="O182" t="str">
            <v>Ajustar el documento de los pasos 5 al 6  y remitirlo al Grupo de Trabajo de Regulación.  (Documento  de los pasos 5 al 6  ajustado y correo electrónico de remisión  al Grupo de Trabajo de Regulación / Único entregable)</v>
          </cell>
          <cell r="P182">
            <v>50</v>
          </cell>
          <cell r="Q182">
            <v>1</v>
          </cell>
          <cell r="R182" t="str">
            <v>Númerica</v>
          </cell>
          <cell r="S182" t="str">
            <v># de Documento  de los pasos 5 al 6  ajustado y correo electrónico de remisión  al Grupo de Trabajo de Regulación / Único entregable / 1 Documento  de los pasos 5 al 6  ajustado y correo electrónico de remisión  al Grupo de Trabajo de Regulación / Único entregable</v>
          </cell>
          <cell r="T182" t="str">
            <v>2025-11-24</v>
          </cell>
          <cell r="U182" t="str">
            <v>2025-12-12</v>
          </cell>
          <cell r="V182" t="str">
            <v>6000-DESPACHO DEL SUPERINTENDENTE DELEGADO PARA EL CONTROL Y VERIFICACIÓN DE REGLAMENTOS TÉCNICOS Y METROLOGÍA LEGAL</v>
          </cell>
        </row>
        <row r="183">
          <cell r="A183" t="str">
            <v>6000.7</v>
          </cell>
          <cell r="B183" t="str">
            <v>6000-DESPACHO DEL SUPERINTENDENTE DELEGADO PARA EL CONTROL Y VERIFICACIÓN DE REGLAMENTOS TÉCNICOS Y METROLOGÍA LEGAL</v>
          </cell>
          <cell r="C183">
            <v>1</v>
          </cell>
          <cell r="D183" t="str">
            <v>Producto</v>
          </cell>
          <cell r="E183" t="str">
            <v>6000.7</v>
          </cell>
          <cell r="F183" t="str">
            <v>Operativo</v>
          </cell>
          <cell r="G183" t="str">
            <v xml:space="preserve">Promover el enfoque preventivo, diferencial y territorial en el que hacer misional de la entidad 
</v>
          </cell>
          <cell r="H183" t="str">
            <v xml:space="preserve">Cumplimiento de productos del PAI asociados a Promover el enfoque preventivo, diferencial y territorial en el que hacer misional de la entidad 
</v>
          </cell>
          <cell r="I183"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183" t="str">
            <v>N/A</v>
          </cell>
          <cell r="K183" t="str">
            <v>No</v>
          </cell>
          <cell r="L183" t="str">
            <v>C-3503-0200-0016-40401c</v>
          </cell>
          <cell r="M183" t="str">
            <v>Política Gestión Documental _DIMENSIÓN Información y Comunicación</v>
          </cell>
          <cell r="N183" t="str">
            <v>C_COMP 1. Reducir comportamiento rentista de agentes, sujetos de inspección, vigilancia y control por Superin. PND_TRANSF_ Productiva, internacionalización y acción clímatica _ c. políticas de competencia, consumidor e infraestructura de calidad modernas</v>
          </cell>
          <cell r="O183" t="str">
            <v>Análisis de Impacto Normativo -AIN ex ante de Cinemómetros elaborado y enviado al Grupo de Regulación (Memorando de remisión -correo electrónico de remisión y documento de definición de problema ajustado / Formato Matriz comentarios  Único entregable)</v>
          </cell>
          <cell r="P183">
            <v>16</v>
          </cell>
          <cell r="Q183">
            <v>1</v>
          </cell>
          <cell r="R183" t="str">
            <v>Númerica</v>
          </cell>
          <cell r="S183" t="str">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ell>
          <cell r="T183" t="str">
            <v>2025-03-10</v>
          </cell>
          <cell r="U183" t="str">
            <v>2025-11-07</v>
          </cell>
          <cell r="V183" t="str">
            <v>6000-DESPACHO DEL SUPERINTENDENTE DELEGADO PARA EL CONTROL Y VERIFICACIÓN DE REGLAMENTOS TÉCNICOS Y METROLOGÍA LEGAL</v>
          </cell>
        </row>
        <row r="184">
          <cell r="A184" t="str">
            <v>6000.7.1</v>
          </cell>
          <cell r="B184" t="str">
            <v>6000-DESPACHO DEL SUPERINTENDENTE DELEGADO PARA EL CONTROL Y VERIFICACIÓN DE REGLAMENTOS TÉCNICOS Y METROLOGÍA LEGAL</v>
          </cell>
          <cell r="C184">
            <v>1</v>
          </cell>
          <cell r="D184" t="str">
            <v>Actividad propia</v>
          </cell>
          <cell r="E184" t="str">
            <v>6000.7.1</v>
          </cell>
          <cell r="F184" t="str">
            <v>N/A</v>
          </cell>
          <cell r="G184" t="str">
            <v>N/A</v>
          </cell>
          <cell r="H184" t="str">
            <v>N/A</v>
          </cell>
          <cell r="I184" t="str">
            <v>N/A</v>
          </cell>
          <cell r="J184" t="str">
            <v>N/A</v>
          </cell>
          <cell r="K184" t="str">
            <v>N/A</v>
          </cell>
          <cell r="L184" t="str">
            <v>N/A</v>
          </cell>
          <cell r="M184" t="str">
            <v>N/A</v>
          </cell>
          <cell r="N184" t="str">
            <v>N/A</v>
          </cell>
          <cell r="O184" t="str">
            <v>Elaborar y enviar al Grupo de Trabajo de Regulación el documento de definición del problema. (Documento de definición del problema y correo electrónico de remisión al Grupo de Trabajo de Regulación / Único entregable)</v>
          </cell>
          <cell r="P184">
            <v>20</v>
          </cell>
          <cell r="Q184">
            <v>1</v>
          </cell>
          <cell r="R184" t="str">
            <v>Númerica</v>
          </cell>
          <cell r="S184" t="str">
            <v># de Documento de definición del problema y correo electrónico de remisión al Grupo de Trabajo de Regulación / Único entregable / 1 Documento de definición del problema y correo electrónico de remisión al Grupo de Trabajo de Regulación / Único entregable</v>
          </cell>
          <cell r="T184" t="str">
            <v>2025-03-10</v>
          </cell>
          <cell r="U184" t="str">
            <v>2025-08-29</v>
          </cell>
          <cell r="V184" t="str">
            <v>6000-DESPACHO DEL SUPERINTENDENTE DELEGADO PARA EL CONTROL Y VERIFICACIÓN DE REGLAMENTOS TÉCNICOS Y METROLOGÍA LEGAL</v>
          </cell>
        </row>
        <row r="185">
          <cell r="A185" t="str">
            <v>6000.7.2</v>
          </cell>
          <cell r="B185" t="str">
            <v>6000-DESPACHO DEL SUPERINTENDENTE DELEGADO PARA EL CONTROL Y VERIFICACIÓN DE REGLAMENTOS TÉCNICOS Y METROLOGÍA LEGAL</v>
          </cell>
          <cell r="C185">
            <v>1</v>
          </cell>
          <cell r="D185" t="str">
            <v>Actividad propia</v>
          </cell>
          <cell r="E185" t="str">
            <v>6000.7.2</v>
          </cell>
          <cell r="F185" t="str">
            <v>N/A</v>
          </cell>
          <cell r="G185" t="str">
            <v>N/A</v>
          </cell>
          <cell r="H185" t="str">
            <v>N/A</v>
          </cell>
          <cell r="I185" t="str">
            <v>N/A</v>
          </cell>
          <cell r="J185" t="str">
            <v>N/A</v>
          </cell>
          <cell r="K185" t="str">
            <v>N/A</v>
          </cell>
          <cell r="L185" t="str">
            <v>N/A</v>
          </cell>
          <cell r="M185" t="str">
            <v>N/A</v>
          </cell>
          <cell r="N185" t="str">
            <v>N/A</v>
          </cell>
          <cell r="O185" t="str">
            <v>Revisar jurídicamente el documento de definición del problema y enviarlo a la dependencia solicitante. (Documento de definición del problema con observaciones y correo electrónico de remisión a la dependencia solicitante / Único entregable)</v>
          </cell>
          <cell r="P185">
            <v>20</v>
          </cell>
          <cell r="Q185">
            <v>1</v>
          </cell>
          <cell r="R185" t="str">
            <v>Númerica</v>
          </cell>
          <cell r="S185" t="str">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ell>
          <cell r="T185" t="str">
            <v>2025-09-01</v>
          </cell>
          <cell r="U185" t="str">
            <v>2025-09-26</v>
          </cell>
          <cell r="V185" t="str">
            <v>6000-DESPACHO DEL SUPERINTENDENTE DELEGADO PARA EL CONTROL Y VERIFICACIÓN DE REGLAMENTOS TÉCNICOS Y METROLOGÍA LEGAL</v>
          </cell>
        </row>
        <row r="186">
          <cell r="A186" t="str">
            <v>6000.7.3</v>
          </cell>
          <cell r="B186" t="str">
            <v>6000-DESPACHO DEL SUPERINTENDENTE DELEGADO PARA EL CONTROL Y VERIFICACIÓN DE REGLAMENTOS TÉCNICOS Y METROLOGÍA LEGAL</v>
          </cell>
          <cell r="C186">
            <v>1</v>
          </cell>
          <cell r="D186" t="str">
            <v>Actividad propia</v>
          </cell>
          <cell r="E186" t="str">
            <v>6000.7.3</v>
          </cell>
          <cell r="F186" t="str">
            <v>N/A</v>
          </cell>
          <cell r="G186" t="str">
            <v>N/A</v>
          </cell>
          <cell r="H186" t="str">
            <v>N/A</v>
          </cell>
          <cell r="I186" t="str">
            <v>N/A</v>
          </cell>
          <cell r="J186" t="str">
            <v>N/A</v>
          </cell>
          <cell r="K186" t="str">
            <v>N/A</v>
          </cell>
          <cell r="L186" t="str">
            <v>N/A</v>
          </cell>
          <cell r="M186" t="str">
            <v>N/A</v>
          </cell>
          <cell r="N186" t="str">
            <v>N/A</v>
          </cell>
          <cell r="O186" t="str">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ell>
          <cell r="P186">
            <v>30</v>
          </cell>
          <cell r="Q186">
            <v>1</v>
          </cell>
          <cell r="R186" t="str">
            <v>Númerica</v>
          </cell>
          <cell r="S186" t="str">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ell>
          <cell r="T186" t="str">
            <v>2025-09-29</v>
          </cell>
          <cell r="U186" t="str">
            <v>2025-10-03</v>
          </cell>
          <cell r="V186" t="str">
            <v>6000-DESPACHO DEL SUPERINTENDENTE DELEGADO PARA EL CONTROL Y VERIFICACIÓN DE REGLAMENTOS TÉCNICOS Y METROLOGÍA LEGAL</v>
          </cell>
        </row>
        <row r="187">
          <cell r="A187" t="str">
            <v>6000.7.4</v>
          </cell>
          <cell r="B187" t="str">
            <v>6000-DESPACHO DEL SUPERINTENDENTE DELEGADO PARA EL CONTROL Y VERIFICACIÓN DE REGLAMENTOS TÉCNICOS Y METROLOGÍA LEGAL</v>
          </cell>
          <cell r="C187">
            <v>1</v>
          </cell>
          <cell r="D187" t="str">
            <v>Actividad propia</v>
          </cell>
          <cell r="E187" t="str">
            <v>6000.7.4</v>
          </cell>
          <cell r="F187" t="str">
            <v>N/A</v>
          </cell>
          <cell r="G187" t="str">
            <v>N/A</v>
          </cell>
          <cell r="H187" t="str">
            <v>N/A</v>
          </cell>
          <cell r="I187" t="str">
            <v>N/A</v>
          </cell>
          <cell r="J187" t="str">
            <v>N/A</v>
          </cell>
          <cell r="K187" t="str">
            <v>N/A</v>
          </cell>
          <cell r="L187" t="str">
            <v>N/A</v>
          </cell>
          <cell r="M187" t="str">
            <v>N/A</v>
          </cell>
          <cell r="N187" t="str">
            <v>N/A</v>
          </cell>
          <cell r="O187" t="str">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ell>
          <cell r="P187">
            <v>30</v>
          </cell>
          <cell r="Q187">
            <v>1</v>
          </cell>
          <cell r="R187" t="str">
            <v>Númerica</v>
          </cell>
          <cell r="S187" t="str">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ell>
          <cell r="T187" t="str">
            <v>2025-10-20</v>
          </cell>
          <cell r="U187" t="str">
            <v>2025-11-07</v>
          </cell>
          <cell r="V187" t="str">
            <v>6000-DESPACHO DEL SUPERINTENDENTE DELEGADO PARA EL CONTROL Y VERIFICACIÓN DE REGLAMENTOS TÉCNICOS Y METROLOGÍA LEGAL</v>
          </cell>
        </row>
        <row r="188">
          <cell r="A188" t="str">
            <v>13.1</v>
          </cell>
          <cell r="B188" t="str">
            <v>13-GRUPO DE TRABAJO DE CONCEPTOS Y APOYO LEGAL</v>
          </cell>
          <cell r="C188">
            <v>0</v>
          </cell>
          <cell r="D188" t="str">
            <v>Producto</v>
          </cell>
          <cell r="E188" t="str">
            <v>13.1</v>
          </cell>
          <cell r="F188" t="str">
            <v>Operativo</v>
          </cell>
          <cell r="G188" t="str">
            <v xml:space="preserve">Fortalecer la gestión de la información, el conocimiento y la innovación para optimizar la capacidad institucional 
</v>
          </cell>
          <cell r="H188" t="str">
            <v xml:space="preserve">Cumplimiento de productos del PAI asociados a Fortalecer la gestión de la información, el conocimiento y la innovación para optimizar la capacidad institucional 
</v>
          </cell>
          <cell r="I188"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188" t="str">
            <v>N/A</v>
          </cell>
          <cell r="K188" t="str">
            <v>Si</v>
          </cell>
          <cell r="L188" t="str">
            <v>N/A</v>
          </cell>
          <cell r="M188" t="str">
            <v>Política Mejora Normativa _DIMENSIÓN Gestión con Valores para Resultados</v>
          </cell>
          <cell r="N188" t="str">
            <v>N/A</v>
          </cell>
          <cell r="O188" t="str">
            <v>Estrategia de divulgación de la herramienta “Buscador de Conceptos”, para promover la consulta por parte de los Grupos de Interés, ejecutada. (capturas de pantalla de la publicación de la campaña/único entregable)</v>
          </cell>
          <cell r="P188">
            <v>100</v>
          </cell>
          <cell r="Q188">
            <v>1</v>
          </cell>
          <cell r="R188" t="str">
            <v>Númerica</v>
          </cell>
          <cell r="S188" t="str">
            <v># de divulgaciones ejecutadas / 1 divulgaciones a ejecutar</v>
          </cell>
          <cell r="T188" t="str">
            <v>2025-01-27</v>
          </cell>
          <cell r="U188" t="str">
            <v>2025-12-10</v>
          </cell>
          <cell r="V188" t="str">
            <v>73-GRUPO DE TRABAJO DE COMUNICACION;
13-GRUPO DE TRABAJO DE CONCEPTOS Y APOYO LEGAL</v>
          </cell>
        </row>
        <row r="189">
          <cell r="A189" t="str">
            <v>13.1.1</v>
          </cell>
          <cell r="B189" t="str">
            <v>13-GRUPO DE TRABAJO DE CONCEPTOS Y APOYO LEGAL</v>
          </cell>
          <cell r="C189">
            <v>0</v>
          </cell>
          <cell r="D189" t="str">
            <v>Actividad propia</v>
          </cell>
          <cell r="E189" t="str">
            <v>13.1.1</v>
          </cell>
          <cell r="F189" t="str">
            <v>N/A</v>
          </cell>
          <cell r="G189" t="str">
            <v>N/A</v>
          </cell>
          <cell r="H189" t="str">
            <v>N/A</v>
          </cell>
          <cell r="I189" t="str">
            <v>N/A</v>
          </cell>
          <cell r="J189" t="str">
            <v>N/A</v>
          </cell>
          <cell r="K189" t="str">
            <v>N/A</v>
          </cell>
          <cell r="L189" t="str">
            <v>N/A</v>
          </cell>
          <cell r="M189" t="str">
            <v>N/A</v>
          </cell>
          <cell r="N189" t="str">
            <v>N/A</v>
          </cell>
          <cell r="O189" t="str">
            <v>Elaborar y remitir al Grupo de Comunicaciones el Brief con la propuesta de la estrategia de divulgación del "Buscador de Conceptos" (Correo electrónico con Brief diligenciado / único entregable)</v>
          </cell>
          <cell r="P189">
            <v>100</v>
          </cell>
          <cell r="Q189">
            <v>1</v>
          </cell>
          <cell r="R189" t="str">
            <v>Númerica</v>
          </cell>
          <cell r="S189" t="str">
            <v># de brief de la estrategia de divulgación elaborado / 1 brief de la estrategia de divulgación a elaborar</v>
          </cell>
          <cell r="T189" t="str">
            <v>2025-01-27</v>
          </cell>
          <cell r="U189" t="str">
            <v>2025-02-28</v>
          </cell>
          <cell r="V189" t="str">
            <v>13-GRUPO DE TRABAJO DE CONCEPTOS Y APOYO LEGAL</v>
          </cell>
        </row>
        <row r="190">
          <cell r="A190" t="str">
            <v>13.1.2</v>
          </cell>
          <cell r="B190" t="str">
            <v>13-GRUPO DE TRABAJO DE CONCEPTOS Y APOYO LEGAL</v>
          </cell>
          <cell r="C190">
            <v>0</v>
          </cell>
          <cell r="D190" t="str">
            <v>Actividad sin participación</v>
          </cell>
          <cell r="E190" t="str">
            <v>13.1.2</v>
          </cell>
          <cell r="F190" t="str">
            <v>N/A</v>
          </cell>
          <cell r="G190" t="str">
            <v>N/A</v>
          </cell>
          <cell r="H190" t="str">
            <v>N/A</v>
          </cell>
          <cell r="I190" t="str">
            <v>N/A</v>
          </cell>
          <cell r="J190" t="str">
            <v>N/A</v>
          </cell>
          <cell r="K190" t="str">
            <v>N/A</v>
          </cell>
          <cell r="L190" t="str">
            <v>N/A</v>
          </cell>
          <cell r="M190" t="str">
            <v>N/A</v>
          </cell>
          <cell r="N190" t="str">
            <v>N/A</v>
          </cell>
          <cell r="O190" t="str">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ell>
          <cell r="P190">
            <v>0</v>
          </cell>
          <cell r="Q190">
            <v>1</v>
          </cell>
          <cell r="R190" t="str">
            <v>Númerica</v>
          </cell>
          <cell r="S190" t="str">
            <v># de concepto gráfico y racional de la estrategia de divulgación elaborado y presentado / 1 concepto gráfico y racional de la estrategia de divulgación a elaborar y presentar</v>
          </cell>
          <cell r="T190" t="str">
            <v>2025-03-03</v>
          </cell>
          <cell r="U190" t="str">
            <v>2025-04-30</v>
          </cell>
          <cell r="V190" t="str">
            <v>73-GRUPO DE TRABAJO DE COMUNICACION</v>
          </cell>
        </row>
        <row r="191">
          <cell r="A191" t="str">
            <v>13.1.3</v>
          </cell>
          <cell r="B191" t="str">
            <v>13-GRUPO DE TRABAJO DE CONCEPTOS Y APOYO LEGAL</v>
          </cell>
          <cell r="C191">
            <v>0</v>
          </cell>
          <cell r="D191" t="str">
            <v>Actividad sin participación</v>
          </cell>
          <cell r="E191" t="str">
            <v>13.1.3</v>
          </cell>
          <cell r="F191" t="str">
            <v>N/A</v>
          </cell>
          <cell r="G191" t="str">
            <v>N/A</v>
          </cell>
          <cell r="H191" t="str">
            <v>N/A</v>
          </cell>
          <cell r="I191" t="str">
            <v>N/A</v>
          </cell>
          <cell r="J191" t="str">
            <v>N/A</v>
          </cell>
          <cell r="K191" t="str">
            <v>N/A</v>
          </cell>
          <cell r="L191" t="str">
            <v>N/A</v>
          </cell>
          <cell r="M191" t="str">
            <v>N/A</v>
          </cell>
          <cell r="N191" t="str">
            <v>N/A</v>
          </cell>
          <cell r="O191" t="str">
            <v>Ejecutar la estrategia de divulgación a través de los canales de comunicación d ela Entidad.  (capturas de pantalla de la publicación de estrategia de divulgación/único entregable)</v>
          </cell>
          <cell r="P191">
            <v>0</v>
          </cell>
          <cell r="Q191">
            <v>1</v>
          </cell>
          <cell r="R191" t="str">
            <v>Porcentual</v>
          </cell>
          <cell r="S191" t="str">
            <v>% de estrategia de divulgación ejecutada / 1% de estrategia de divulgación a ejecutar</v>
          </cell>
          <cell r="T191" t="str">
            <v>2025-04-01</v>
          </cell>
          <cell r="U191" t="str">
            <v>2025-12-10</v>
          </cell>
          <cell r="V191" t="str">
            <v>73-GRUPO DE TRABAJO DE COMUNICACION</v>
          </cell>
        </row>
        <row r="192">
          <cell r="A192" t="str">
            <v>12.1</v>
          </cell>
          <cell r="B192" t="str">
            <v>12-GRUPO DE TRABAJO DE REGULACIÓN</v>
          </cell>
          <cell r="C192">
            <v>0</v>
          </cell>
          <cell r="D192" t="str">
            <v>Producto</v>
          </cell>
          <cell r="E192" t="str">
            <v>12.1</v>
          </cell>
          <cell r="F192" t="str">
            <v>Operativo</v>
          </cell>
          <cell r="G192" t="str">
            <v>Fortalecer el Sistema Integral de Gestión Institucional en el marco del Modelo Integrado de Planeación y gestión para mejorar la prestación del servicio.</v>
          </cell>
          <cell r="H192" t="str">
            <v xml:space="preserve">Cumplimiento de productos del PAI asociados a Fortacer el Sistema Integral de Gestión Institucional para mejorar la prestación del servicio. 
</v>
          </cell>
          <cell r="I192"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192" t="str">
            <v>N/A</v>
          </cell>
          <cell r="K192" t="str">
            <v>No</v>
          </cell>
          <cell r="L192" t="str">
            <v>N/A</v>
          </cell>
          <cell r="M192" t="str">
            <v>Política Mejora Normativa _DIMENSIÓN Gestión con Valores para Resultados</v>
          </cell>
          <cell r="N192" t="str">
            <v>N/A</v>
          </cell>
          <cell r="O192" t="str">
            <v>Proyecto(s) de acto(s) administrativo(s) a través del cual se ordenará la depuración normativa de la SIC, elaborado(s) y presentados (s) (Proyecto(s) de acto(s) de depuración elaborado(s)/único entregable)</v>
          </cell>
          <cell r="P192">
            <v>100</v>
          </cell>
          <cell r="Q192">
            <v>100</v>
          </cell>
          <cell r="R192" t="str">
            <v>Porcentual</v>
          </cell>
          <cell r="S192" t="str">
            <v>% de proyecto de acto de depuración elaborado / 100% de proyecto de acto de depuración a elaborar</v>
          </cell>
          <cell r="T192" t="str">
            <v>2025-01-30</v>
          </cell>
          <cell r="U192" t="str">
            <v>2025-07-11</v>
          </cell>
          <cell r="V192" t="str">
            <v>12-GRUPO DE TRABAJO DE REGULACIÓN</v>
          </cell>
        </row>
        <row r="193">
          <cell r="A193" t="str">
            <v>12.1.1</v>
          </cell>
          <cell r="B193" t="str">
            <v>12-GRUPO DE TRABAJO DE REGULACIÓN</v>
          </cell>
          <cell r="C193">
            <v>0</v>
          </cell>
          <cell r="D193" t="str">
            <v>Actividad propia</v>
          </cell>
          <cell r="E193" t="str">
            <v>12.1.1</v>
          </cell>
          <cell r="F193" t="str">
            <v>N/A</v>
          </cell>
          <cell r="G193" t="str">
            <v>N/A</v>
          </cell>
          <cell r="H193" t="str">
            <v>N/A</v>
          </cell>
          <cell r="I193" t="str">
            <v>N/A</v>
          </cell>
          <cell r="J193" t="str">
            <v>N/A</v>
          </cell>
          <cell r="K193" t="str">
            <v>N/A</v>
          </cell>
          <cell r="L193" t="str">
            <v>N/A</v>
          </cell>
          <cell r="M193" t="str">
            <v>N/A</v>
          </cell>
          <cell r="N193" t="str">
            <v>N/A</v>
          </cell>
          <cell r="O193" t="str">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ell>
          <cell r="P193">
            <v>15</v>
          </cell>
          <cell r="Q193">
            <v>1</v>
          </cell>
          <cell r="R193" t="str">
            <v>Númerica</v>
          </cell>
          <cell r="S193" t="str">
            <v># de consultas internas enviadas / 1 consultas internas a enviar</v>
          </cell>
          <cell r="T193" t="str">
            <v>2025-01-30</v>
          </cell>
          <cell r="U193" t="str">
            <v>2025-02-28</v>
          </cell>
          <cell r="V193" t="str">
            <v>12-GRUPO DE TRABAJO DE REGULACIÓN</v>
          </cell>
        </row>
        <row r="194">
          <cell r="A194" t="str">
            <v>12.1.2</v>
          </cell>
          <cell r="B194" t="str">
            <v>12-GRUPO DE TRABAJO DE REGULACIÓN</v>
          </cell>
          <cell r="C194">
            <v>0</v>
          </cell>
          <cell r="D194" t="str">
            <v>Actividad propia</v>
          </cell>
          <cell r="E194" t="str">
            <v>12.1.2</v>
          </cell>
          <cell r="F194" t="str">
            <v>N/A</v>
          </cell>
          <cell r="G194" t="str">
            <v>N/A</v>
          </cell>
          <cell r="H194" t="str">
            <v>N/A</v>
          </cell>
          <cell r="I194" t="str">
            <v>N/A</v>
          </cell>
          <cell r="J194" t="str">
            <v>N/A</v>
          </cell>
          <cell r="K194" t="str">
            <v>N/A</v>
          </cell>
          <cell r="L194" t="str">
            <v>N/A</v>
          </cell>
          <cell r="M194" t="str">
            <v>N/A</v>
          </cell>
          <cell r="N194" t="str">
            <v>N/A</v>
          </cell>
          <cell r="O194" t="str">
            <v>Realizar consulta pública para identificar instrucciones o regulaciones de la Superintendencia, susceptibles de depuración  en el marco de la Ley 2085 de 2021. (Soporte de publicación en la página web de la Entidad / único entregable)</v>
          </cell>
          <cell r="P194">
            <v>10</v>
          </cell>
          <cell r="Q194">
            <v>1</v>
          </cell>
          <cell r="R194" t="str">
            <v>Númerica</v>
          </cell>
          <cell r="S194" t="str">
            <v># de consulta pública realizadas / 1 consulta pública a realizar</v>
          </cell>
          <cell r="T194" t="str">
            <v>2025-02-25</v>
          </cell>
          <cell r="U194" t="str">
            <v>2025-03-25</v>
          </cell>
          <cell r="V194" t="str">
            <v>12-GRUPO DE TRABAJO DE REGULACIÓN</v>
          </cell>
        </row>
        <row r="195">
          <cell r="A195" t="str">
            <v>12.1.3</v>
          </cell>
          <cell r="B195" t="str">
            <v>12-GRUPO DE TRABAJO DE REGULACIÓN</v>
          </cell>
          <cell r="C195">
            <v>0</v>
          </cell>
          <cell r="D195" t="str">
            <v>Actividad propia</v>
          </cell>
          <cell r="E195" t="str">
            <v>12.1.3</v>
          </cell>
          <cell r="F195" t="str">
            <v>N/A</v>
          </cell>
          <cell r="G195" t="str">
            <v>N/A</v>
          </cell>
          <cell r="H195" t="str">
            <v>N/A</v>
          </cell>
          <cell r="I195" t="str">
            <v>N/A</v>
          </cell>
          <cell r="J195" t="str">
            <v>N/A</v>
          </cell>
          <cell r="K195" t="str">
            <v>N/A</v>
          </cell>
          <cell r="L195" t="str">
            <v>N/A</v>
          </cell>
          <cell r="M195" t="str">
            <v>N/A</v>
          </cell>
          <cell r="N195" t="str">
            <v>N/A</v>
          </cell>
          <cell r="O195" t="str">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ell>
          <cell r="P195">
            <v>10</v>
          </cell>
          <cell r="Q195">
            <v>1</v>
          </cell>
          <cell r="R195" t="str">
            <v>Númerica</v>
          </cell>
          <cell r="S195" t="str">
            <v># de solicitudes de mesa de trabajo enviadas / 1 solicitudes de mesa de trabajo a enviar</v>
          </cell>
          <cell r="T195" t="str">
            <v>2025-02-25</v>
          </cell>
          <cell r="U195" t="str">
            <v>2025-03-25</v>
          </cell>
          <cell r="V195" t="str">
            <v>12-GRUPO DE TRABAJO DE REGULACIÓN</v>
          </cell>
        </row>
        <row r="196">
          <cell r="A196" t="str">
            <v>12.1.4</v>
          </cell>
          <cell r="B196" t="str">
            <v>12-GRUPO DE TRABAJO DE REGULACIÓN</v>
          </cell>
          <cell r="C196">
            <v>0</v>
          </cell>
          <cell r="D196" t="str">
            <v>Actividad propia</v>
          </cell>
          <cell r="E196" t="str">
            <v>12.1.4</v>
          </cell>
          <cell r="F196" t="str">
            <v>N/A</v>
          </cell>
          <cell r="G196" t="str">
            <v>N/A</v>
          </cell>
          <cell r="H196" t="str">
            <v>N/A</v>
          </cell>
          <cell r="I196" t="str">
            <v>N/A</v>
          </cell>
          <cell r="J196" t="str">
            <v>N/A</v>
          </cell>
          <cell r="K196" t="str">
            <v>N/A</v>
          </cell>
          <cell r="L196" t="str">
            <v>N/A</v>
          </cell>
          <cell r="M196" t="str">
            <v>N/A</v>
          </cell>
          <cell r="N196" t="str">
            <v>N/A</v>
          </cell>
          <cell r="O196" t="str">
            <v>Socializar con las Delegaturas los resultados de la consulta pública y priorizar los asuntos que puedan coadyuvar a la mejora  normativa  (Correo electrónico a las Delegaturas informando los resultados / único entregable)</v>
          </cell>
          <cell r="P196">
            <v>20</v>
          </cell>
          <cell r="Q196">
            <v>1</v>
          </cell>
          <cell r="R196" t="str">
            <v>Númerica</v>
          </cell>
          <cell r="S196" t="str">
            <v># de socializaciones de resultados enviadas / 1 socializaciones de resultados a enviar</v>
          </cell>
          <cell r="T196" t="str">
            <v>2025-03-26</v>
          </cell>
          <cell r="U196" t="str">
            <v>2025-04-25</v>
          </cell>
          <cell r="V196" t="str">
            <v>12-GRUPO DE TRABAJO DE REGULACIÓN</v>
          </cell>
        </row>
        <row r="197">
          <cell r="A197" t="str">
            <v>12.1.5</v>
          </cell>
          <cell r="B197" t="str">
            <v>12-GRUPO DE TRABAJO DE REGULACIÓN</v>
          </cell>
          <cell r="C197">
            <v>0</v>
          </cell>
          <cell r="D197" t="str">
            <v>Actividad propia</v>
          </cell>
          <cell r="E197" t="str">
            <v>12.1.5</v>
          </cell>
          <cell r="F197" t="str">
            <v>N/A</v>
          </cell>
          <cell r="G197" t="str">
            <v>N/A</v>
          </cell>
          <cell r="H197" t="str">
            <v>N/A</v>
          </cell>
          <cell r="I197" t="str">
            <v>N/A</v>
          </cell>
          <cell r="J197" t="str">
            <v>N/A</v>
          </cell>
          <cell r="K197" t="str">
            <v>N/A</v>
          </cell>
          <cell r="L197" t="str">
            <v>N/A</v>
          </cell>
          <cell r="M197" t="str">
            <v>N/A</v>
          </cell>
          <cell r="N197" t="str">
            <v>N/A</v>
          </cell>
          <cell r="O197" t="str">
            <v>Preparar proyecto(s) de acto(s) administrativo(s) a través del cual se ordenará la depuración normativa (Proyecto de acto/ único entregable)</v>
          </cell>
          <cell r="P197">
            <v>15</v>
          </cell>
          <cell r="Q197">
            <v>1</v>
          </cell>
          <cell r="R197" t="str">
            <v>Númerica</v>
          </cell>
          <cell r="S197" t="str">
            <v># de proyecto de acto preparados / 1 proyecto de acto a preparar</v>
          </cell>
          <cell r="T197" t="str">
            <v>2025-04-28</v>
          </cell>
          <cell r="U197" t="str">
            <v>2025-05-30</v>
          </cell>
          <cell r="V197" t="str">
            <v>12-GRUPO DE TRABAJO DE REGULACIÓN</v>
          </cell>
        </row>
        <row r="198">
          <cell r="A198" t="str">
            <v>12.1.6</v>
          </cell>
          <cell r="B198" t="str">
            <v>12-GRUPO DE TRABAJO DE REGULACIÓN</v>
          </cell>
          <cell r="C198">
            <v>0</v>
          </cell>
          <cell r="D198" t="str">
            <v>Actividad propia</v>
          </cell>
          <cell r="E198" t="str">
            <v>12.1.6</v>
          </cell>
          <cell r="F198" t="str">
            <v>N/A</v>
          </cell>
          <cell r="G198" t="str">
            <v>N/A</v>
          </cell>
          <cell r="H198" t="str">
            <v>N/A</v>
          </cell>
          <cell r="I198" t="str">
            <v>N/A</v>
          </cell>
          <cell r="J198" t="str">
            <v>N/A</v>
          </cell>
          <cell r="K198" t="str">
            <v>N/A</v>
          </cell>
          <cell r="L198" t="str">
            <v>N/A</v>
          </cell>
          <cell r="M198" t="str">
            <v>N/A</v>
          </cell>
          <cell r="N198" t="str">
            <v>N/A</v>
          </cell>
          <cell r="O198" t="str">
            <v>Adelantar consulta pública  de proyecto(s) de acto(s) administrativo(s) a través del cual se ordenará la depuración normativa (Soporte de publicación en la página web de la Entidad / único entregable)</v>
          </cell>
          <cell r="P198">
            <v>10</v>
          </cell>
          <cell r="Q198">
            <v>1</v>
          </cell>
          <cell r="R198" t="str">
            <v>Númerica</v>
          </cell>
          <cell r="S198" t="str">
            <v># de consulta pública realizadas / 1 consulta pública a realizar</v>
          </cell>
          <cell r="T198" t="str">
            <v>2025-06-03</v>
          </cell>
          <cell r="U198" t="str">
            <v>2025-06-20</v>
          </cell>
          <cell r="V198" t="str">
            <v>12-GRUPO DE TRABAJO DE REGULACIÓN</v>
          </cell>
        </row>
        <row r="199">
          <cell r="A199" t="str">
            <v>12.1.7</v>
          </cell>
          <cell r="B199" t="str">
            <v>12-GRUPO DE TRABAJO DE REGULACIÓN</v>
          </cell>
          <cell r="C199">
            <v>0</v>
          </cell>
          <cell r="D199" t="str">
            <v>Actividad propia</v>
          </cell>
          <cell r="E199" t="str">
            <v>12.1.7</v>
          </cell>
          <cell r="F199" t="str">
            <v>N/A</v>
          </cell>
          <cell r="G199" t="str">
            <v>N/A</v>
          </cell>
          <cell r="H199" t="str">
            <v>N/A</v>
          </cell>
          <cell r="I199" t="str">
            <v>N/A</v>
          </cell>
          <cell r="J199" t="str">
            <v>N/A</v>
          </cell>
          <cell r="K199" t="str">
            <v>N/A</v>
          </cell>
          <cell r="L199" t="str">
            <v>N/A</v>
          </cell>
          <cell r="M199" t="str">
            <v>N/A</v>
          </cell>
          <cell r="N199" t="str">
            <v>N/A</v>
          </cell>
          <cell r="O199" t="str">
            <v>Elaborar y presentar a la Superintendente,  la versión final del proyecto(s) de acto(s) administrativo(s) a través del cual se ordenará la depuración normativa (Proyecto de acto de depuración elaborado/único entregable)</v>
          </cell>
          <cell r="P199">
            <v>20</v>
          </cell>
          <cell r="Q199">
            <v>1</v>
          </cell>
          <cell r="R199" t="str">
            <v>Númerica</v>
          </cell>
          <cell r="S199" t="str">
            <v># de versión final del proyecto de acto elaborado / 1 versión final del proyecto de acto a elaborar</v>
          </cell>
          <cell r="T199" t="str">
            <v>2025-06-24</v>
          </cell>
          <cell r="U199" t="str">
            <v>2025-07-11</v>
          </cell>
          <cell r="V199" t="str">
            <v>12-GRUPO DE TRABAJO DE REGULACIÓN</v>
          </cell>
        </row>
        <row r="200">
          <cell r="A200" t="str">
            <v>37.1</v>
          </cell>
          <cell r="B200" t="str">
            <v>37-GRUPO DE TRABAJO DE ESTUDIOS ECONÓMICOS</v>
          </cell>
          <cell r="C200">
            <v>0</v>
          </cell>
          <cell r="D200" t="str">
            <v>Producto</v>
          </cell>
          <cell r="E200" t="str">
            <v>37.1</v>
          </cell>
          <cell r="F200" t="str">
            <v>Operativo</v>
          </cell>
          <cell r="G200" t="str">
            <v xml:space="preserve">Fortalecer la gestión de la información, el conocimiento y la innovación para optimizar la capacidad institucional 
</v>
          </cell>
          <cell r="H200" t="str">
            <v xml:space="preserve">Cumplimiento de productos del PAI asociados a Fortacer el Sistema Integral de Gestión Institucional para mejorar la prestación del servicio. 
</v>
          </cell>
          <cell r="I200"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00" t="str">
            <v>N/A</v>
          </cell>
          <cell r="K200" t="str">
            <v>No</v>
          </cell>
          <cell r="L200" t="str">
            <v>C-3599-0200-0008-53105b</v>
          </cell>
          <cell r="M200" t="str">
            <v>Política Gestión del Conocimiento y la Innovación _DIMENSIÓN Gestión del conocimiento y la innovación</v>
          </cell>
          <cell r="N200" t="str">
            <v>N/A</v>
          </cell>
          <cell r="O200" t="str">
            <v>Estudios Económicos Sectoriales, elaborados y entregados al área solicitante (Estudios Económicos)</v>
          </cell>
          <cell r="P200">
            <v>50</v>
          </cell>
          <cell r="Q200">
            <v>2</v>
          </cell>
          <cell r="R200" t="str">
            <v>Númerica</v>
          </cell>
          <cell r="S200" t="str">
            <v># de Estudios económicos sectoriales elaborados y entregados / 2 Estudios económicos sectoriales programados</v>
          </cell>
          <cell r="T200" t="str">
            <v>2025-01-15</v>
          </cell>
          <cell r="U200" t="str">
            <v>2025-12-15</v>
          </cell>
          <cell r="V200" t="str">
            <v>37-GRUPO DE TRABAJO DE ESTUDIOS ECONÓMICOS</v>
          </cell>
        </row>
        <row r="201">
          <cell r="A201" t="str">
            <v>37.1.1</v>
          </cell>
          <cell r="B201" t="str">
            <v>37-GRUPO DE TRABAJO DE ESTUDIOS ECONÓMICOS</v>
          </cell>
          <cell r="C201">
            <v>0</v>
          </cell>
          <cell r="D201" t="str">
            <v>Actividad propia</v>
          </cell>
          <cell r="E201" t="str">
            <v>37.1.1</v>
          </cell>
          <cell r="F201" t="str">
            <v>N/A</v>
          </cell>
          <cell r="G201" t="str">
            <v>N/A</v>
          </cell>
          <cell r="H201" t="str">
            <v>N/A</v>
          </cell>
          <cell r="I201" t="str">
            <v>N/A</v>
          </cell>
          <cell r="J201" t="str">
            <v>N/A</v>
          </cell>
          <cell r="K201" t="str">
            <v>N/A</v>
          </cell>
          <cell r="L201" t="str">
            <v>N/A</v>
          </cell>
          <cell r="M201" t="str">
            <v>N/A</v>
          </cell>
          <cell r="N201" t="str">
            <v>N/A</v>
          </cell>
          <cell r="O201" t="str">
            <v>Elaborar ficha técnica (Ficha técnica)</v>
          </cell>
          <cell r="P201">
            <v>10</v>
          </cell>
          <cell r="Q201">
            <v>1</v>
          </cell>
          <cell r="R201" t="str">
            <v>Númerica</v>
          </cell>
          <cell r="S201" t="str">
            <v># de Ficha técnica elaborada / 1 Ficha técnica programada</v>
          </cell>
          <cell r="T201" t="str">
            <v>2025-01-15</v>
          </cell>
          <cell r="U201" t="str">
            <v>2025-04-15</v>
          </cell>
          <cell r="V201" t="str">
            <v>37-GRUPO DE TRABAJO DE ESTUDIOS ECONÓMICOS</v>
          </cell>
        </row>
        <row r="202">
          <cell r="A202" t="str">
            <v>37.1.2</v>
          </cell>
          <cell r="B202" t="str">
            <v>37-GRUPO DE TRABAJO DE ESTUDIOS ECONÓMICOS</v>
          </cell>
          <cell r="C202">
            <v>0</v>
          </cell>
          <cell r="D202" t="str">
            <v>Actividad propia</v>
          </cell>
          <cell r="E202" t="str">
            <v>37.1.2</v>
          </cell>
          <cell r="F202" t="str">
            <v>N/A</v>
          </cell>
          <cell r="G202" t="str">
            <v>N/A</v>
          </cell>
          <cell r="H202" t="str">
            <v>N/A</v>
          </cell>
          <cell r="I202" t="str">
            <v>N/A</v>
          </cell>
          <cell r="J202" t="str">
            <v>N/A</v>
          </cell>
          <cell r="K202" t="str">
            <v>N/A</v>
          </cell>
          <cell r="L202" t="str">
            <v>N/A</v>
          </cell>
          <cell r="M202" t="str">
            <v>N/A</v>
          </cell>
          <cell r="N202" t="str">
            <v>N/A</v>
          </cell>
          <cell r="O202" t="str">
            <v>Recopilar datos y construir base de datos (Base de datos)</v>
          </cell>
          <cell r="P202">
            <v>30</v>
          </cell>
          <cell r="Q202">
            <v>1</v>
          </cell>
          <cell r="R202" t="str">
            <v>Númerica</v>
          </cell>
          <cell r="S202" t="str">
            <v># de Base de datos construida / 1 Base de datos programada</v>
          </cell>
          <cell r="T202" t="str">
            <v>2025-02-01</v>
          </cell>
          <cell r="U202" t="str">
            <v>2025-09-15</v>
          </cell>
          <cell r="V202" t="str">
            <v>37-GRUPO DE TRABAJO DE ESTUDIOS ECONÓMICOS</v>
          </cell>
        </row>
        <row r="203">
          <cell r="A203" t="str">
            <v>37.1.3</v>
          </cell>
          <cell r="B203" t="str">
            <v>37-GRUPO DE TRABAJO DE ESTUDIOS ECONÓMICOS</v>
          </cell>
          <cell r="C203">
            <v>0</v>
          </cell>
          <cell r="D203" t="str">
            <v>Actividad propia</v>
          </cell>
          <cell r="E203" t="str">
            <v>37.1.3</v>
          </cell>
          <cell r="F203" t="str">
            <v>N/A</v>
          </cell>
          <cell r="G203" t="str">
            <v>N/A</v>
          </cell>
          <cell r="H203" t="str">
            <v>N/A</v>
          </cell>
          <cell r="I203" t="str">
            <v>N/A</v>
          </cell>
          <cell r="J203" t="str">
            <v>N/A</v>
          </cell>
          <cell r="K203" t="str">
            <v>N/A</v>
          </cell>
          <cell r="L203" t="str">
            <v>N/A</v>
          </cell>
          <cell r="M203" t="str">
            <v>N/A</v>
          </cell>
          <cell r="N203" t="str">
            <v>N/A</v>
          </cell>
          <cell r="O203" t="str">
            <v>Construir el marco teórico  (Documento marco teórico)</v>
          </cell>
          <cell r="P203">
            <v>20</v>
          </cell>
          <cell r="Q203">
            <v>1</v>
          </cell>
          <cell r="R203" t="str">
            <v>Númerica</v>
          </cell>
          <cell r="S203" t="str">
            <v># de Documento marco teórico construido / 1 Documento marco teórico programado</v>
          </cell>
          <cell r="T203" t="str">
            <v>2025-02-01</v>
          </cell>
          <cell r="U203" t="str">
            <v>2025-09-15</v>
          </cell>
          <cell r="V203" t="str">
            <v>37-GRUPO DE TRABAJO DE ESTUDIOS ECONÓMICOS</v>
          </cell>
        </row>
        <row r="204">
          <cell r="A204" t="str">
            <v>37.1.4</v>
          </cell>
          <cell r="B204" t="str">
            <v>37-GRUPO DE TRABAJO DE ESTUDIOS ECONÓMICOS</v>
          </cell>
          <cell r="C204">
            <v>0</v>
          </cell>
          <cell r="D204" t="str">
            <v>Actividad propia</v>
          </cell>
          <cell r="E204" t="str">
            <v>37.1.4</v>
          </cell>
          <cell r="F204" t="str">
            <v>N/A</v>
          </cell>
          <cell r="G204" t="str">
            <v>N/A</v>
          </cell>
          <cell r="H204" t="str">
            <v>N/A</v>
          </cell>
          <cell r="I204" t="str">
            <v>N/A</v>
          </cell>
          <cell r="J204" t="str">
            <v>N/A</v>
          </cell>
          <cell r="K204" t="str">
            <v>N/A</v>
          </cell>
          <cell r="L204" t="str">
            <v>N/A</v>
          </cell>
          <cell r="M204" t="str">
            <v>N/A</v>
          </cell>
          <cell r="N204" t="str">
            <v>N/A</v>
          </cell>
          <cell r="O204" t="str">
            <v>Desarrollar análisis estadístico y económico (Dcumento de análisis estadístico y económico)</v>
          </cell>
          <cell r="P204">
            <v>20</v>
          </cell>
          <cell r="Q204">
            <v>1</v>
          </cell>
          <cell r="R204" t="str">
            <v>Númerica</v>
          </cell>
          <cell r="S204" t="str">
            <v># de Documento de análisis estadístico y económico desarrollado / 1 Documento de análisis estadístico y  económico programado</v>
          </cell>
          <cell r="T204" t="str">
            <v>2025-03-01</v>
          </cell>
          <cell r="U204" t="str">
            <v>2025-11-15</v>
          </cell>
          <cell r="V204" t="str">
            <v>37-GRUPO DE TRABAJO DE ESTUDIOS ECONÓMICOS</v>
          </cell>
        </row>
        <row r="205">
          <cell r="A205" t="str">
            <v>37.1.5</v>
          </cell>
          <cell r="B205" t="str">
            <v>37-GRUPO DE TRABAJO DE ESTUDIOS ECONÓMICOS</v>
          </cell>
          <cell r="C205">
            <v>0</v>
          </cell>
          <cell r="D205" t="str">
            <v>Actividad propia</v>
          </cell>
          <cell r="E205" t="str">
            <v>37.1.5</v>
          </cell>
          <cell r="F205" t="str">
            <v>N/A</v>
          </cell>
          <cell r="G205" t="str">
            <v>N/A</v>
          </cell>
          <cell r="H205" t="str">
            <v>N/A</v>
          </cell>
          <cell r="I205" t="str">
            <v>N/A</v>
          </cell>
          <cell r="J205" t="str">
            <v>N/A</v>
          </cell>
          <cell r="K205" t="str">
            <v>N/A</v>
          </cell>
          <cell r="L205" t="str">
            <v>N/A</v>
          </cell>
          <cell r="M205" t="str">
            <v>N/A</v>
          </cell>
          <cell r="N205" t="str">
            <v>N/A</v>
          </cell>
          <cell r="O205" t="str">
            <v>Elaborar estudio y entregar al área solicitante (Memorando/correo de entrega de documento)</v>
          </cell>
          <cell r="P205">
            <v>20</v>
          </cell>
          <cell r="Q205">
            <v>1</v>
          </cell>
          <cell r="R205" t="str">
            <v>Númerica</v>
          </cell>
          <cell r="S205" t="str">
            <v># de Memorando/correo de entrega de documento enviado / 1 Memorando/correo de entrega de documento programado</v>
          </cell>
          <cell r="T205" t="str">
            <v>2025-04-01</v>
          </cell>
          <cell r="U205" t="str">
            <v>2025-12-15</v>
          </cell>
          <cell r="V205" t="str">
            <v>37-GRUPO DE TRABAJO DE ESTUDIOS ECONÓMICOS</v>
          </cell>
        </row>
        <row r="206">
          <cell r="A206" t="str">
            <v>37.2</v>
          </cell>
          <cell r="B206" t="str">
            <v>37-GRUPO DE TRABAJO DE ESTUDIOS ECONÓMICOS</v>
          </cell>
          <cell r="C206">
            <v>0</v>
          </cell>
          <cell r="D206" t="str">
            <v>Producto</v>
          </cell>
          <cell r="E206" t="str">
            <v>37.2</v>
          </cell>
          <cell r="F206" t="str">
            <v>Operativo</v>
          </cell>
          <cell r="G206" t="str">
            <v xml:space="preserve">Fortalecer la gestión de la información, el conocimiento y la innovación para optimizar la capacidad institucional 
</v>
          </cell>
          <cell r="H206" t="str">
            <v xml:space="preserve">Cumplimiento de productos del PAI asociados a Fortalecer la gestión de la información, el conocimiento y la innovación para optimizar la capacidad institucional 
</v>
          </cell>
          <cell r="I206"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06" t="str">
            <v xml:space="preserve">PND - 5-31-5-b- Convergencia regional - Entidades públicas territoriales y nacionales fortalecidas </v>
          </cell>
          <cell r="K206" t="str">
            <v>No</v>
          </cell>
          <cell r="L206" t="str">
            <v>C-3599-0200-0008-53105b</v>
          </cell>
          <cell r="M206" t="str">
            <v>Política Gestión del Conocimiento y la Innovación _DIMENSIÓN Gestión del conocimiento y la innovación</v>
          </cell>
          <cell r="N206" t="str">
            <v>N/A</v>
          </cell>
          <cell r="O206" t="str">
            <v>Boletines de Noticias Económicas, elaborados y divulgados (Boletines de Noticias Económicas)</v>
          </cell>
          <cell r="P206">
            <v>15</v>
          </cell>
          <cell r="Q206">
            <v>11</v>
          </cell>
          <cell r="R206" t="str">
            <v>Númerica</v>
          </cell>
          <cell r="S206" t="str">
            <v># de Boletines de Noticias Económicas elaborados y divulgados / 11 Boletines de Noticias Económicas programados</v>
          </cell>
          <cell r="T206" t="str">
            <v>2025-01-15</v>
          </cell>
          <cell r="U206" t="str">
            <v>2025-12-15</v>
          </cell>
          <cell r="V206" t="str">
            <v>37-GRUPO DE TRABAJO DE ESTUDIOS ECONÓMICOS</v>
          </cell>
        </row>
        <row r="207">
          <cell r="A207" t="str">
            <v>37.2.1</v>
          </cell>
          <cell r="B207" t="str">
            <v>37-GRUPO DE TRABAJO DE ESTUDIOS ECONÓMICOS</v>
          </cell>
          <cell r="C207">
            <v>0</v>
          </cell>
          <cell r="D207" t="str">
            <v>Actividad propia</v>
          </cell>
          <cell r="E207" t="str">
            <v>37.2.1</v>
          </cell>
          <cell r="F207" t="str">
            <v>N/A</v>
          </cell>
          <cell r="G207" t="str">
            <v>N/A</v>
          </cell>
          <cell r="H207" t="str">
            <v>N/A</v>
          </cell>
          <cell r="I207" t="str">
            <v>N/A</v>
          </cell>
          <cell r="J207" t="str">
            <v>N/A</v>
          </cell>
          <cell r="K207" t="str">
            <v>N/A</v>
          </cell>
          <cell r="L207" t="str">
            <v>N/A</v>
          </cell>
          <cell r="M207" t="str">
            <v>N/A</v>
          </cell>
          <cell r="N207" t="str">
            <v>N/A</v>
          </cell>
          <cell r="O207" t="str">
            <v>Elaborar mensualmente los boletines (Boletínes / correos electrónicos de envió)</v>
          </cell>
          <cell r="P207">
            <v>80</v>
          </cell>
          <cell r="Q207">
            <v>11</v>
          </cell>
          <cell r="R207" t="str">
            <v>Númerica</v>
          </cell>
          <cell r="S207" t="str">
            <v># de Boletines elaborados / 11 Boletines programados</v>
          </cell>
          <cell r="T207" t="str">
            <v>2025-01-15</v>
          </cell>
          <cell r="U207" t="str">
            <v>2025-12-15</v>
          </cell>
          <cell r="V207" t="str">
            <v>37-GRUPO DE TRABAJO DE ESTUDIOS ECONÓMICOS</v>
          </cell>
        </row>
        <row r="208">
          <cell r="A208" t="str">
            <v>37.2.2</v>
          </cell>
          <cell r="B208" t="str">
            <v>37-GRUPO DE TRABAJO DE ESTUDIOS ECONÓMICOS</v>
          </cell>
          <cell r="C208">
            <v>0</v>
          </cell>
          <cell r="D208" t="str">
            <v>Actividad propia</v>
          </cell>
          <cell r="E208" t="str">
            <v>37.2.2</v>
          </cell>
          <cell r="F208" t="str">
            <v>N/A</v>
          </cell>
          <cell r="G208" t="str">
            <v>N/A</v>
          </cell>
          <cell r="H208" t="str">
            <v>N/A</v>
          </cell>
          <cell r="I208" t="str">
            <v>N/A</v>
          </cell>
          <cell r="J208" t="str">
            <v>N/A</v>
          </cell>
          <cell r="K208" t="str">
            <v>N/A</v>
          </cell>
          <cell r="L208" t="str">
            <v>N/A</v>
          </cell>
          <cell r="M208" t="str">
            <v>N/A</v>
          </cell>
          <cell r="N208" t="str">
            <v>N/A</v>
          </cell>
          <cell r="O208" t="str">
            <v>Divulgar los boletines (boletines diseñados)</v>
          </cell>
          <cell r="P208">
            <v>20</v>
          </cell>
          <cell r="Q208">
            <v>11</v>
          </cell>
          <cell r="R208" t="str">
            <v>Númerica</v>
          </cell>
          <cell r="S208" t="str">
            <v># de Boletines divulgados / 11 Boletines programados</v>
          </cell>
          <cell r="T208" t="str">
            <v>2025-01-15</v>
          </cell>
          <cell r="U208" t="str">
            <v>2025-12-15</v>
          </cell>
          <cell r="V208" t="str">
            <v>37-GRUPO DE TRABAJO DE ESTUDIOS ECONÓMICOS</v>
          </cell>
        </row>
        <row r="209">
          <cell r="A209" t="str">
            <v>37.3</v>
          </cell>
          <cell r="B209" t="str">
            <v>37-GRUPO DE TRABAJO DE ESTUDIOS ECONÓMICOS</v>
          </cell>
          <cell r="C209">
            <v>0</v>
          </cell>
          <cell r="D209" t="str">
            <v>Producto</v>
          </cell>
          <cell r="E209" t="str">
            <v>37.3</v>
          </cell>
          <cell r="F209" t="str">
            <v>Operativo</v>
          </cell>
          <cell r="G209" t="str">
            <v xml:space="preserve">Fortalecer la gestión de la información, el conocimiento y la innovación para optimizar la capacidad institucional 
</v>
          </cell>
          <cell r="H209" t="str">
            <v xml:space="preserve">Cumplimiento de productos del PAI asociados a Fortalecer la gestión de la información, el conocimiento y la innovación para optimizar la capacidad institucional 
</v>
          </cell>
          <cell r="I209"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09" t="str">
            <v>N/A</v>
          </cell>
          <cell r="K209" t="str">
            <v>No</v>
          </cell>
          <cell r="L209" t="str">
            <v>C-3599-0200-0008-53105b</v>
          </cell>
          <cell r="M209" t="str">
            <v>Política Gestión del Conocimiento y la Innovación _DIMENSIÓN Gestión del conocimiento y la innovación</v>
          </cell>
          <cell r="N209" t="str">
            <v>N/A</v>
          </cell>
          <cell r="O209" t="str">
            <v>Estudio Económico Académico, elaborado y entregado  (Estudio Económico )</v>
          </cell>
          <cell r="P209">
            <v>5</v>
          </cell>
          <cell r="Q209">
            <v>1</v>
          </cell>
          <cell r="R209" t="str">
            <v>Númerica</v>
          </cell>
          <cell r="S209" t="str">
            <v># de Estudio económico académico elaborado y entregado / 1 Estudio programado</v>
          </cell>
          <cell r="T209" t="str">
            <v>2025-02-17</v>
          </cell>
          <cell r="U209" t="str">
            <v>2025-12-15</v>
          </cell>
          <cell r="V209" t="str">
            <v>37-GRUPO DE TRABAJO DE ESTUDIOS ECONÓMICOS</v>
          </cell>
        </row>
        <row r="210">
          <cell r="A210" t="str">
            <v>37.3.1</v>
          </cell>
          <cell r="B210" t="str">
            <v>37-GRUPO DE TRABAJO DE ESTUDIOS ECONÓMICOS</v>
          </cell>
          <cell r="C210">
            <v>0</v>
          </cell>
          <cell r="D210" t="str">
            <v>Actividad propia</v>
          </cell>
          <cell r="E210" t="str">
            <v>37.3.1</v>
          </cell>
          <cell r="F210" t="str">
            <v>N/A</v>
          </cell>
          <cell r="G210" t="str">
            <v>N/A</v>
          </cell>
          <cell r="H210" t="str">
            <v>N/A</v>
          </cell>
          <cell r="I210" t="str">
            <v>N/A</v>
          </cell>
          <cell r="J210" t="str">
            <v>N/A</v>
          </cell>
          <cell r="K210" t="str">
            <v>N/A</v>
          </cell>
          <cell r="L210" t="str">
            <v>N/A</v>
          </cell>
          <cell r="M210" t="str">
            <v>N/A</v>
          </cell>
          <cell r="N210" t="str">
            <v>N/A</v>
          </cell>
          <cell r="O210" t="str">
            <v>Elaborar ficha técnica  (Ficha técnica)</v>
          </cell>
          <cell r="P210">
            <v>10</v>
          </cell>
          <cell r="Q210">
            <v>1</v>
          </cell>
          <cell r="R210" t="str">
            <v>Númerica</v>
          </cell>
          <cell r="S210" t="str">
            <v># de Ficha técnica elaborada / 1 Ficha técnica programada</v>
          </cell>
          <cell r="T210" t="str">
            <v>2025-02-17</v>
          </cell>
          <cell r="U210" t="str">
            <v>2025-12-15</v>
          </cell>
          <cell r="V210" t="str">
            <v>37-GRUPO DE TRABAJO DE ESTUDIOS ECONÓMICOS</v>
          </cell>
        </row>
        <row r="211">
          <cell r="A211" t="str">
            <v>37.3.2</v>
          </cell>
          <cell r="B211" t="str">
            <v>37-GRUPO DE TRABAJO DE ESTUDIOS ECONÓMICOS</v>
          </cell>
          <cell r="C211">
            <v>0</v>
          </cell>
          <cell r="D211" t="str">
            <v>Actividad propia</v>
          </cell>
          <cell r="E211" t="str">
            <v>37.3.2</v>
          </cell>
          <cell r="F211" t="str">
            <v>N/A</v>
          </cell>
          <cell r="G211" t="str">
            <v>N/A</v>
          </cell>
          <cell r="H211" t="str">
            <v>N/A</v>
          </cell>
          <cell r="I211" t="str">
            <v>N/A</v>
          </cell>
          <cell r="J211" t="str">
            <v>N/A</v>
          </cell>
          <cell r="K211" t="str">
            <v>N/A</v>
          </cell>
          <cell r="L211" t="str">
            <v>N/A</v>
          </cell>
          <cell r="M211" t="str">
            <v>N/A</v>
          </cell>
          <cell r="N211" t="str">
            <v>N/A</v>
          </cell>
          <cell r="O211" t="str">
            <v>Recopilar datos y construir base de datos (Archivo con Base de datos)</v>
          </cell>
          <cell r="P211">
            <v>30</v>
          </cell>
          <cell r="Q211">
            <v>1</v>
          </cell>
          <cell r="R211" t="str">
            <v>Númerica</v>
          </cell>
          <cell r="S211" t="str">
            <v># de Base de datos construida / 1 Base de datos programada</v>
          </cell>
          <cell r="T211" t="str">
            <v>2025-02-24</v>
          </cell>
          <cell r="U211" t="str">
            <v>2025-08-18</v>
          </cell>
          <cell r="V211" t="str">
            <v>37-GRUPO DE TRABAJO DE ESTUDIOS ECONÓMICOS</v>
          </cell>
        </row>
        <row r="212">
          <cell r="A212" t="str">
            <v>37.3.3</v>
          </cell>
          <cell r="B212" t="str">
            <v>37-GRUPO DE TRABAJO DE ESTUDIOS ECONÓMICOS</v>
          </cell>
          <cell r="C212">
            <v>0</v>
          </cell>
          <cell r="D212" t="str">
            <v>Actividad propia</v>
          </cell>
          <cell r="E212" t="str">
            <v>37.3.3</v>
          </cell>
          <cell r="F212" t="str">
            <v>N/A</v>
          </cell>
          <cell r="G212" t="str">
            <v>N/A</v>
          </cell>
          <cell r="H212" t="str">
            <v>N/A</v>
          </cell>
          <cell r="I212" t="str">
            <v>N/A</v>
          </cell>
          <cell r="J212" t="str">
            <v>N/A</v>
          </cell>
          <cell r="K212" t="str">
            <v>N/A</v>
          </cell>
          <cell r="L212" t="str">
            <v>N/A</v>
          </cell>
          <cell r="M212" t="str">
            <v>N/A</v>
          </cell>
          <cell r="N212" t="str">
            <v>N/A</v>
          </cell>
          <cell r="O212" t="str">
            <v>Construir marco teórico (Informe/documento con marco teórico)</v>
          </cell>
          <cell r="P212">
            <v>20</v>
          </cell>
          <cell r="Q212">
            <v>1</v>
          </cell>
          <cell r="R212" t="str">
            <v>Númerica</v>
          </cell>
          <cell r="S212" t="str">
            <v># de Documento marco teórico construido / 1 Documento marco teórico programado</v>
          </cell>
          <cell r="T212" t="str">
            <v>2025-02-24</v>
          </cell>
          <cell r="U212" t="str">
            <v>2025-09-15</v>
          </cell>
          <cell r="V212" t="str">
            <v>37-GRUPO DE TRABAJO DE ESTUDIOS ECONÓMICOS</v>
          </cell>
        </row>
        <row r="213">
          <cell r="A213" t="str">
            <v>37.3.4</v>
          </cell>
          <cell r="B213" t="str">
            <v>37-GRUPO DE TRABAJO DE ESTUDIOS ECONÓMICOS</v>
          </cell>
          <cell r="C213">
            <v>0</v>
          </cell>
          <cell r="D213" t="str">
            <v>Actividad propia</v>
          </cell>
          <cell r="E213" t="str">
            <v>37.3.4</v>
          </cell>
          <cell r="F213" t="str">
            <v>N/A</v>
          </cell>
          <cell r="G213" t="str">
            <v>N/A</v>
          </cell>
          <cell r="H213" t="str">
            <v>N/A</v>
          </cell>
          <cell r="I213" t="str">
            <v>N/A</v>
          </cell>
          <cell r="J213" t="str">
            <v>N/A</v>
          </cell>
          <cell r="K213" t="str">
            <v>N/A</v>
          </cell>
          <cell r="L213" t="str">
            <v>N/A</v>
          </cell>
          <cell r="M213" t="str">
            <v>N/A</v>
          </cell>
          <cell r="N213" t="str">
            <v>N/A</v>
          </cell>
          <cell r="O213" t="str">
            <v>Desarrollar análisis estadístico y económico (Documento de análisis estadístico y económico)</v>
          </cell>
          <cell r="P213">
            <v>20</v>
          </cell>
          <cell r="Q213">
            <v>1</v>
          </cell>
          <cell r="R213" t="str">
            <v>Númerica</v>
          </cell>
          <cell r="S213" t="str">
            <v># de Documento de análisis estadístico y económico desarrollado / 1 Documento de análisis estadístico y  económico programado</v>
          </cell>
          <cell r="T213" t="str">
            <v>2025-03-01</v>
          </cell>
          <cell r="U213" t="str">
            <v>2025-11-14</v>
          </cell>
          <cell r="V213" t="str">
            <v>37-GRUPO DE TRABAJO DE ESTUDIOS ECONÓMICOS</v>
          </cell>
        </row>
        <row r="214">
          <cell r="A214" t="str">
            <v>37.3.5</v>
          </cell>
          <cell r="B214" t="str">
            <v>37-GRUPO DE TRABAJO DE ESTUDIOS ECONÓMICOS</v>
          </cell>
          <cell r="C214">
            <v>0</v>
          </cell>
          <cell r="D214" t="str">
            <v>Actividad propia</v>
          </cell>
          <cell r="E214" t="str">
            <v>37.3.5</v>
          </cell>
          <cell r="F214" t="str">
            <v>N/A</v>
          </cell>
          <cell r="G214" t="str">
            <v>N/A</v>
          </cell>
          <cell r="H214" t="str">
            <v>N/A</v>
          </cell>
          <cell r="I214" t="str">
            <v>N/A</v>
          </cell>
          <cell r="J214" t="str">
            <v>N/A</v>
          </cell>
          <cell r="K214" t="str">
            <v>N/A</v>
          </cell>
          <cell r="L214" t="str">
            <v>N/A</v>
          </cell>
          <cell r="M214" t="str">
            <v>N/A</v>
          </cell>
          <cell r="N214" t="str">
            <v>N/A</v>
          </cell>
          <cell r="O214" t="str">
            <v>Entregar del documento (Memorando/correo de entrega de documento)</v>
          </cell>
          <cell r="P214">
            <v>20</v>
          </cell>
          <cell r="Q214">
            <v>1</v>
          </cell>
          <cell r="R214" t="str">
            <v>Númerica</v>
          </cell>
          <cell r="S214" t="str">
            <v># de Memorando/correo de entrega de documento enviado / 1 Memorando/correo de entrega de documento programado</v>
          </cell>
          <cell r="T214" t="str">
            <v>2025-04-01</v>
          </cell>
          <cell r="U214" t="str">
            <v>2025-12-15</v>
          </cell>
          <cell r="V214" t="str">
            <v>37-GRUPO DE TRABAJO DE ESTUDIOS ECONÓMICOS</v>
          </cell>
        </row>
        <row r="215">
          <cell r="A215" t="str">
            <v>37.4</v>
          </cell>
          <cell r="B215" t="str">
            <v>37-GRUPO DE TRABAJO DE ESTUDIOS ECONÓMICOS</v>
          </cell>
          <cell r="C215">
            <v>0</v>
          </cell>
          <cell r="D215" t="str">
            <v>Producto</v>
          </cell>
          <cell r="E215" t="str">
            <v>37.4</v>
          </cell>
          <cell r="F215" t="str">
            <v>Operativo</v>
          </cell>
          <cell r="G215" t="str">
            <v xml:space="preserve">Fortalecer la gestión de la información, el conocimiento y la innovación para optimizar la capacidad institucional 
</v>
          </cell>
          <cell r="H215" t="str">
            <v xml:space="preserve">Cumplimiento de productos del PAI asociados a Fortalecer la gestión de la información, el conocimiento y la innovación para optimizar la capacidad institucional 
</v>
          </cell>
          <cell r="I215"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15" t="str">
            <v>N/A</v>
          </cell>
          <cell r="K215" t="str">
            <v>No</v>
          </cell>
          <cell r="L215" t="str">
            <v>C-3599-0200-0008-53105b</v>
          </cell>
          <cell r="M215" t="str">
            <v>Política Gestión del Conocimiento y la Innovación _DIMENSIÓN Gestión del conocimiento y la innovación</v>
          </cell>
          <cell r="N215" t="str">
            <v>N/A</v>
          </cell>
          <cell r="O215" t="str">
            <v>Estudio Económico 2024/2025 – Licencia obligatoria, elaborado y entregado  (Estudio Económico 2024/2025 – Licencia obligatoria)</v>
          </cell>
          <cell r="P215">
            <v>10</v>
          </cell>
          <cell r="Q215">
            <v>1</v>
          </cell>
          <cell r="R215" t="str">
            <v>Númerica</v>
          </cell>
          <cell r="S215" t="str">
            <v># de Estudio económico elaborado y entregado / 1 Estudio económico programado</v>
          </cell>
          <cell r="T215" t="str">
            <v>2025-02-17</v>
          </cell>
          <cell r="U215" t="str">
            <v>2025-12-15</v>
          </cell>
          <cell r="V215" t="str">
            <v>37-GRUPO DE TRABAJO DE ESTUDIOS ECONÓMICOS</v>
          </cell>
        </row>
        <row r="216">
          <cell r="A216" t="str">
            <v>37.4.1</v>
          </cell>
          <cell r="B216" t="str">
            <v>37-GRUPO DE TRABAJO DE ESTUDIOS ECONÓMICOS</v>
          </cell>
          <cell r="C216">
            <v>0</v>
          </cell>
          <cell r="D216" t="str">
            <v>Actividad propia</v>
          </cell>
          <cell r="E216" t="str">
            <v>37.4.1</v>
          </cell>
          <cell r="F216" t="str">
            <v>N/A</v>
          </cell>
          <cell r="G216" t="str">
            <v>N/A</v>
          </cell>
          <cell r="H216" t="str">
            <v>N/A</v>
          </cell>
          <cell r="I216" t="str">
            <v>N/A</v>
          </cell>
          <cell r="J216" t="str">
            <v>N/A</v>
          </cell>
          <cell r="K216" t="str">
            <v>N/A</v>
          </cell>
          <cell r="L216" t="str">
            <v>N/A</v>
          </cell>
          <cell r="M216" t="str">
            <v>N/A</v>
          </cell>
          <cell r="N216" t="str">
            <v>N/A</v>
          </cell>
          <cell r="O216" t="str">
            <v>Elaborar ficha técnica (Ficha técnica)</v>
          </cell>
          <cell r="P216">
            <v>10</v>
          </cell>
          <cell r="Q216">
            <v>1</v>
          </cell>
          <cell r="R216" t="str">
            <v>Númerica</v>
          </cell>
          <cell r="S216" t="str">
            <v># de Ficha técnica elaborada / 1 Ficha técnica programada</v>
          </cell>
          <cell r="T216" t="str">
            <v>2025-02-17</v>
          </cell>
          <cell r="U216" t="str">
            <v>2025-12-15</v>
          </cell>
          <cell r="V216" t="str">
            <v>37-GRUPO DE TRABAJO DE ESTUDIOS ECONÓMICOS</v>
          </cell>
        </row>
        <row r="217">
          <cell r="A217" t="str">
            <v>37.4.2</v>
          </cell>
          <cell r="B217" t="str">
            <v>37-GRUPO DE TRABAJO DE ESTUDIOS ECONÓMICOS</v>
          </cell>
          <cell r="C217">
            <v>0</v>
          </cell>
          <cell r="D217" t="str">
            <v>Actividad propia</v>
          </cell>
          <cell r="E217" t="str">
            <v>37.4.2</v>
          </cell>
          <cell r="F217" t="str">
            <v>N/A</v>
          </cell>
          <cell r="G217" t="str">
            <v>N/A</v>
          </cell>
          <cell r="H217" t="str">
            <v>N/A</v>
          </cell>
          <cell r="I217" t="str">
            <v>N/A</v>
          </cell>
          <cell r="J217" t="str">
            <v>N/A</v>
          </cell>
          <cell r="K217" t="str">
            <v>N/A</v>
          </cell>
          <cell r="L217" t="str">
            <v>N/A</v>
          </cell>
          <cell r="M217" t="str">
            <v>N/A</v>
          </cell>
          <cell r="N217" t="str">
            <v>N/A</v>
          </cell>
          <cell r="O217" t="str">
            <v>Construir marco teórico (Documento Marco teórico)</v>
          </cell>
          <cell r="P217">
            <v>25</v>
          </cell>
          <cell r="Q217">
            <v>1</v>
          </cell>
          <cell r="R217" t="str">
            <v>Númerica</v>
          </cell>
          <cell r="S217" t="str">
            <v># de Documento marco teórico construido / 1 Documento marco teórico programado</v>
          </cell>
          <cell r="T217" t="str">
            <v>2025-02-24</v>
          </cell>
          <cell r="U217" t="str">
            <v>2025-06-15</v>
          </cell>
          <cell r="V217" t="str">
            <v>37-GRUPO DE TRABAJO DE ESTUDIOS ECONÓMICOS</v>
          </cell>
        </row>
        <row r="218">
          <cell r="A218" t="str">
            <v>37.4.3</v>
          </cell>
          <cell r="B218" t="str">
            <v>37-GRUPO DE TRABAJO DE ESTUDIOS ECONÓMICOS</v>
          </cell>
          <cell r="C218">
            <v>0</v>
          </cell>
          <cell r="D218" t="str">
            <v>Actividad propia</v>
          </cell>
          <cell r="E218" t="str">
            <v>37.4.3</v>
          </cell>
          <cell r="F218" t="str">
            <v>N/A</v>
          </cell>
          <cell r="G218" t="str">
            <v>N/A</v>
          </cell>
          <cell r="H218" t="str">
            <v>N/A</v>
          </cell>
          <cell r="I218" t="str">
            <v>N/A</v>
          </cell>
          <cell r="J218" t="str">
            <v>N/A</v>
          </cell>
          <cell r="K218" t="str">
            <v>N/A</v>
          </cell>
          <cell r="L218" t="str">
            <v>N/A</v>
          </cell>
          <cell r="M218" t="str">
            <v>N/A</v>
          </cell>
          <cell r="N218" t="str">
            <v>N/A</v>
          </cell>
          <cell r="O218" t="str">
            <v>Desarrollar análisis económico parcial (Documento de análisis económico parcia)</v>
          </cell>
          <cell r="P218">
            <v>20</v>
          </cell>
          <cell r="Q218">
            <v>1</v>
          </cell>
          <cell r="R218" t="str">
            <v>Númerica</v>
          </cell>
          <cell r="S218" t="str">
            <v># de Documento de análisis económico parcial desarrollado / 1 Documento de análisis económico parcial programado</v>
          </cell>
          <cell r="T218" t="str">
            <v>2025-02-24</v>
          </cell>
          <cell r="U218" t="str">
            <v>2025-08-15</v>
          </cell>
          <cell r="V218" t="str">
            <v>37-GRUPO DE TRABAJO DE ESTUDIOS ECONÓMICOS</v>
          </cell>
        </row>
        <row r="219">
          <cell r="A219" t="str">
            <v>37.4.4</v>
          </cell>
          <cell r="B219" t="str">
            <v>37-GRUPO DE TRABAJO DE ESTUDIOS ECONÓMICOS</v>
          </cell>
          <cell r="C219">
            <v>0</v>
          </cell>
          <cell r="D219" t="str">
            <v>Actividad propia</v>
          </cell>
          <cell r="E219" t="str">
            <v>37.4.4</v>
          </cell>
          <cell r="F219" t="str">
            <v>N/A</v>
          </cell>
          <cell r="G219" t="str">
            <v>N/A</v>
          </cell>
          <cell r="H219" t="str">
            <v>N/A</v>
          </cell>
          <cell r="I219" t="str">
            <v>N/A</v>
          </cell>
          <cell r="J219" t="str">
            <v>N/A</v>
          </cell>
          <cell r="K219" t="str">
            <v>N/A</v>
          </cell>
          <cell r="L219" t="str">
            <v>N/A</v>
          </cell>
          <cell r="M219" t="str">
            <v>N/A</v>
          </cell>
          <cell r="N219" t="str">
            <v>N/A</v>
          </cell>
          <cell r="O219" t="str">
            <v>Recopilar datos y construir base de datos  (Base de datos)</v>
          </cell>
          <cell r="P219">
            <v>20</v>
          </cell>
          <cell r="Q219">
            <v>1</v>
          </cell>
          <cell r="R219" t="str">
            <v>Númerica</v>
          </cell>
          <cell r="S219" t="str">
            <v># de Base de datos construida / 1 Base de datos programada</v>
          </cell>
          <cell r="T219" t="str">
            <v>2025-03-01</v>
          </cell>
          <cell r="U219" t="str">
            <v>2025-10-15</v>
          </cell>
          <cell r="V219" t="str">
            <v>37-GRUPO DE TRABAJO DE ESTUDIOS ECONÓMICOS</v>
          </cell>
        </row>
        <row r="220">
          <cell r="A220" t="str">
            <v>37.4.5</v>
          </cell>
          <cell r="B220" t="str">
            <v>37-GRUPO DE TRABAJO DE ESTUDIOS ECONÓMICOS</v>
          </cell>
          <cell r="C220">
            <v>0</v>
          </cell>
          <cell r="D220" t="str">
            <v>Actividad propia</v>
          </cell>
          <cell r="E220" t="str">
            <v>37.4.5</v>
          </cell>
          <cell r="F220" t="str">
            <v>N/A</v>
          </cell>
          <cell r="G220" t="str">
            <v>N/A</v>
          </cell>
          <cell r="H220" t="str">
            <v>N/A</v>
          </cell>
          <cell r="I220" t="str">
            <v>N/A</v>
          </cell>
          <cell r="J220" t="str">
            <v>N/A</v>
          </cell>
          <cell r="K220" t="str">
            <v>N/A</v>
          </cell>
          <cell r="L220" t="str">
            <v>N/A</v>
          </cell>
          <cell r="M220" t="str">
            <v>N/A</v>
          </cell>
          <cell r="N220" t="str">
            <v>N/A</v>
          </cell>
          <cell r="O220" t="str">
            <v>Desarrollar análisis económico final (Documento de análisis económico final)</v>
          </cell>
          <cell r="P220">
            <v>20</v>
          </cell>
          <cell r="Q220">
            <v>1</v>
          </cell>
          <cell r="R220" t="str">
            <v>Númerica</v>
          </cell>
          <cell r="S220" t="str">
            <v># de Documento de análisis económico final desarrolado / 1 Documento de análisis económico final programado</v>
          </cell>
          <cell r="T220" t="str">
            <v>2025-04-01</v>
          </cell>
          <cell r="U220" t="str">
            <v>2025-11-15</v>
          </cell>
          <cell r="V220" t="str">
            <v>37-GRUPO DE TRABAJO DE ESTUDIOS ECONÓMICOS</v>
          </cell>
        </row>
        <row r="221">
          <cell r="A221" t="str">
            <v>37.4.6</v>
          </cell>
          <cell r="B221" t="str">
            <v>37-GRUPO DE TRABAJO DE ESTUDIOS ECONÓMICOS</v>
          </cell>
          <cell r="C221">
            <v>0</v>
          </cell>
          <cell r="D221" t="str">
            <v>Actividad propia</v>
          </cell>
          <cell r="E221" t="str">
            <v>37.4.6</v>
          </cell>
          <cell r="F221" t="str">
            <v>N/A</v>
          </cell>
          <cell r="G221" t="str">
            <v>N/A</v>
          </cell>
          <cell r="H221" t="str">
            <v>N/A</v>
          </cell>
          <cell r="I221" t="str">
            <v>N/A</v>
          </cell>
          <cell r="J221" t="str">
            <v>N/A</v>
          </cell>
          <cell r="K221" t="str">
            <v>N/A</v>
          </cell>
          <cell r="L221" t="str">
            <v>N/A</v>
          </cell>
          <cell r="M221" t="str">
            <v>N/A</v>
          </cell>
          <cell r="N221" t="str">
            <v>N/A</v>
          </cell>
          <cell r="O221" t="str">
            <v>Entregar producto (Memorando/correo)</v>
          </cell>
          <cell r="P221">
            <v>5</v>
          </cell>
          <cell r="Q221">
            <v>1</v>
          </cell>
          <cell r="R221" t="str">
            <v>Númerica</v>
          </cell>
          <cell r="S221" t="str">
            <v># de Estudio económico elaborado y entregado / 1 Estudio económico programado</v>
          </cell>
          <cell r="T221" t="str">
            <v>2025-05-01</v>
          </cell>
          <cell r="U221" t="str">
            <v>2025-12-15</v>
          </cell>
          <cell r="V221" t="str">
            <v>37-GRUPO DE TRABAJO DE ESTUDIOS ECONÓMICOS</v>
          </cell>
        </row>
        <row r="222">
          <cell r="A222" t="str">
            <v>37.5</v>
          </cell>
          <cell r="B222" t="str">
            <v>37-GRUPO DE TRABAJO DE ESTUDIOS ECONÓMICOS</v>
          </cell>
          <cell r="C222">
            <v>0</v>
          </cell>
          <cell r="D222" t="str">
            <v>Producto</v>
          </cell>
          <cell r="E222" t="str">
            <v>37.5</v>
          </cell>
          <cell r="F222" t="str">
            <v>Operativo</v>
          </cell>
          <cell r="G222" t="str">
            <v xml:space="preserve">Fortalecer la gestión de la información, el conocimiento y la innovación para optimizar la capacidad institucional 
</v>
          </cell>
          <cell r="H222" t="str">
            <v xml:space="preserve">Cumplimiento de productos del PAI asociados a Fortalecer la gestión de la información, el conocimiento y la innovación para optimizar la capacidad institucional 
</v>
          </cell>
          <cell r="I222"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22" t="str">
            <v xml:space="preserve">PND - 5-31-5-b- Convergencia regional - Entidades públicas territoriales y nacionales fortalecidas </v>
          </cell>
          <cell r="K222" t="str">
            <v>No</v>
          </cell>
          <cell r="L222" t="str">
            <v>C-3599-0200-0008-53105b</v>
          </cell>
          <cell r="M222" t="str">
            <v>Política Gestión del Conocimiento y la Innovación _DIMENSIÓN Gestión del conocimiento y la innovación</v>
          </cell>
          <cell r="N222" t="str">
            <v>N/A</v>
          </cell>
          <cell r="O222" t="str">
            <v>Estudios Económicos Coyunturales, elaborados y entregados (Estudios Económicos Coyunturales)</v>
          </cell>
          <cell r="P222">
            <v>20</v>
          </cell>
          <cell r="Q222">
            <v>50</v>
          </cell>
          <cell r="R222" t="str">
            <v>Númerica</v>
          </cell>
          <cell r="S222" t="str">
            <v># de Estudios Económicos Coyunturales elaborados y entregados / 50 Estudios Económicos Coyunturales programados</v>
          </cell>
          <cell r="T222" t="str">
            <v>2025-01-02</v>
          </cell>
          <cell r="U222" t="str">
            <v>2025-12-19</v>
          </cell>
          <cell r="V222" t="str">
            <v>37-GRUPO DE TRABAJO DE ESTUDIOS ECONÓMICOS</v>
          </cell>
        </row>
        <row r="223">
          <cell r="A223" t="str">
            <v>37.5.1</v>
          </cell>
          <cell r="B223" t="str">
            <v>37-GRUPO DE TRABAJO DE ESTUDIOS ECONÓMICOS</v>
          </cell>
          <cell r="C223">
            <v>0</v>
          </cell>
          <cell r="D223" t="str">
            <v>Actividad propia</v>
          </cell>
          <cell r="E223" t="str">
            <v>37.5.1</v>
          </cell>
          <cell r="F223" t="str">
            <v>N/A</v>
          </cell>
          <cell r="G223" t="str">
            <v>N/A</v>
          </cell>
          <cell r="H223" t="str">
            <v>N/A</v>
          </cell>
          <cell r="I223" t="str">
            <v>N/A</v>
          </cell>
          <cell r="J223" t="str">
            <v>N/A</v>
          </cell>
          <cell r="K223" t="str">
            <v>N/A</v>
          </cell>
          <cell r="L223" t="str">
            <v>N/A</v>
          </cell>
          <cell r="M223" t="str">
            <v>N/A</v>
          </cell>
          <cell r="N223" t="str">
            <v>N/A</v>
          </cell>
          <cell r="O223" t="str">
            <v>Requerir a las diferentes áreas de la entidad, la identificación de los estudios económicos coyunturales que requieren sean elaborados por el Grupo de Estudios Económicos (Inventario de solicitudes de estudios coyunturales)</v>
          </cell>
          <cell r="P223">
            <v>5</v>
          </cell>
          <cell r="Q223">
            <v>1</v>
          </cell>
          <cell r="R223" t="str">
            <v>Númerica</v>
          </cell>
          <cell r="S223" t="str">
            <v># de Inventario elaborado / 1 Inventario programado</v>
          </cell>
          <cell r="T223" t="str">
            <v>2025-01-02</v>
          </cell>
          <cell r="U223" t="str">
            <v>2025-02-28</v>
          </cell>
          <cell r="V223" t="str">
            <v>37-GRUPO DE TRABAJO DE ESTUDIOS ECONÓMICOS</v>
          </cell>
        </row>
        <row r="224">
          <cell r="A224" t="str">
            <v>37.5.2</v>
          </cell>
          <cell r="B224" t="str">
            <v>37-GRUPO DE TRABAJO DE ESTUDIOS ECONÓMICOS</v>
          </cell>
          <cell r="C224">
            <v>0</v>
          </cell>
          <cell r="D224" t="str">
            <v>Actividad propia</v>
          </cell>
          <cell r="E224" t="str">
            <v>37.5.2</v>
          </cell>
          <cell r="F224" t="str">
            <v>N/A</v>
          </cell>
          <cell r="G224" t="str">
            <v>N/A</v>
          </cell>
          <cell r="H224" t="str">
            <v>N/A</v>
          </cell>
          <cell r="I224" t="str">
            <v>N/A</v>
          </cell>
          <cell r="J224" t="str">
            <v>N/A</v>
          </cell>
          <cell r="K224" t="str">
            <v>N/A</v>
          </cell>
          <cell r="L224" t="str">
            <v>N/A</v>
          </cell>
          <cell r="M224" t="str">
            <v>N/A</v>
          </cell>
          <cell r="N224" t="str">
            <v>N/A</v>
          </cell>
          <cell r="O224" t="str">
            <v>Definir, a partir del análisis de las solicitudes de las áreas, las temáticas y  estudios conyunturales que serán desarrollados a lo largo de la vigencia por el Grupo de Estudios Económicos (Informe con estudios seleccionados)</v>
          </cell>
          <cell r="P224">
            <v>10</v>
          </cell>
          <cell r="Q224">
            <v>1</v>
          </cell>
          <cell r="R224" t="str">
            <v>Númerica</v>
          </cell>
          <cell r="S224" t="str">
            <v># de Informe elaborado / 1 Informe elaborado</v>
          </cell>
          <cell r="T224" t="str">
            <v>2025-03-01</v>
          </cell>
          <cell r="U224" t="str">
            <v>2025-03-15</v>
          </cell>
          <cell r="V224" t="str">
            <v>37-GRUPO DE TRABAJO DE ESTUDIOS ECONÓMICOS</v>
          </cell>
        </row>
        <row r="225">
          <cell r="A225" t="str">
            <v>37.5.3</v>
          </cell>
          <cell r="B225" t="str">
            <v>37-GRUPO DE TRABAJO DE ESTUDIOS ECONÓMICOS</v>
          </cell>
          <cell r="C225">
            <v>0</v>
          </cell>
          <cell r="D225" t="str">
            <v>Actividad propia</v>
          </cell>
          <cell r="E225" t="str">
            <v>37.5.3</v>
          </cell>
          <cell r="F225" t="str">
            <v>N/A</v>
          </cell>
          <cell r="G225" t="str">
            <v>N/A</v>
          </cell>
          <cell r="H225" t="str">
            <v>N/A</v>
          </cell>
          <cell r="I225" t="str">
            <v>N/A</v>
          </cell>
          <cell r="J225" t="str">
            <v>N/A</v>
          </cell>
          <cell r="K225" t="str">
            <v>N/A</v>
          </cell>
          <cell r="L225" t="str">
            <v>N/A</v>
          </cell>
          <cell r="M225" t="str">
            <v>N/A</v>
          </cell>
          <cell r="N225" t="str">
            <v>N/A</v>
          </cell>
          <cell r="O225" t="str">
            <v>Definir un plan de trabajo para la elaboración y entrega de los estudios seleccionados (plan de trabajo)</v>
          </cell>
          <cell r="P225">
            <v>10</v>
          </cell>
          <cell r="Q225">
            <v>1</v>
          </cell>
          <cell r="R225" t="str">
            <v>Númerica</v>
          </cell>
          <cell r="S225" t="str">
            <v># de Plan de trabajo definido / 1 Plan de trabajo programado</v>
          </cell>
          <cell r="T225" t="str">
            <v>2025-03-17</v>
          </cell>
          <cell r="U225" t="str">
            <v>2025-04-05</v>
          </cell>
          <cell r="V225" t="str">
            <v>37-GRUPO DE TRABAJO DE ESTUDIOS ECONÓMICOS</v>
          </cell>
        </row>
        <row r="226">
          <cell r="A226" t="str">
            <v>37.5.4</v>
          </cell>
          <cell r="B226" t="str">
            <v>37-GRUPO DE TRABAJO DE ESTUDIOS ECONÓMICOS</v>
          </cell>
          <cell r="C226">
            <v>0</v>
          </cell>
          <cell r="D226" t="str">
            <v>Actividad propia</v>
          </cell>
          <cell r="E226" t="str">
            <v>37.5.4</v>
          </cell>
          <cell r="F226" t="str">
            <v>N/A</v>
          </cell>
          <cell r="G226" t="str">
            <v>N/A</v>
          </cell>
          <cell r="H226" t="str">
            <v>N/A</v>
          </cell>
          <cell r="I226" t="str">
            <v>N/A</v>
          </cell>
          <cell r="J226" t="str">
            <v>N/A</v>
          </cell>
          <cell r="K226" t="str">
            <v>N/A</v>
          </cell>
          <cell r="L226" t="str">
            <v>N/A</v>
          </cell>
          <cell r="M226" t="str">
            <v>N/A</v>
          </cell>
          <cell r="N226" t="str">
            <v>N/A</v>
          </cell>
          <cell r="O226" t="str">
            <v>Ejecutar el plan de trabajo (Informe de seguimiento y/o ejecución del programa)</v>
          </cell>
          <cell r="P226">
            <v>75</v>
          </cell>
          <cell r="Q226">
            <v>100</v>
          </cell>
          <cell r="R226" t="str">
            <v>Porcentual</v>
          </cell>
          <cell r="S226" t="str">
            <v>% de Avance logrado plan de trabajo / 100% de Avance propuesto plan de trabajo</v>
          </cell>
          <cell r="T226" t="str">
            <v>2025-04-07</v>
          </cell>
          <cell r="U226" t="str">
            <v>2025-12-19</v>
          </cell>
          <cell r="V226" t="str">
            <v>37-GRUPO DE TRABAJO DE ESTUDIOS ECONÓMICOS</v>
          </cell>
        </row>
        <row r="227">
          <cell r="A227" t="str">
            <v>141.1</v>
          </cell>
          <cell r="B227" t="str">
            <v>141-GRUPO DE TRABAJO DE GESTIÓN DOCUMENTAL Y ARCHIVO</v>
          </cell>
          <cell r="C227">
            <v>0</v>
          </cell>
          <cell r="D227" t="str">
            <v>Producto</v>
          </cell>
          <cell r="E227" t="str">
            <v>141.1</v>
          </cell>
          <cell r="F227" t="str">
            <v>N/A</v>
          </cell>
          <cell r="G227" t="str">
            <v xml:space="preserve">Promover el enfoque preventivo, diferencial y territorial en el que hacer misional de la entidad 
</v>
          </cell>
          <cell r="H227" t="str">
            <v xml:space="preserve">Cumplimiento de productos del PAI asociados a Promover el enfoque preventivo, diferencial y territorial en el que hacer misional de la entidad 
</v>
          </cell>
          <cell r="I227"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227" t="str">
            <v xml:space="preserve">PND - 5-31-5-d- Convergencia regional - Gobierno digital para la gente </v>
          </cell>
          <cell r="K227" t="str">
            <v>No</v>
          </cell>
          <cell r="L227" t="str">
            <v>FUNCIONAMIENTO</v>
          </cell>
          <cell r="M227" t="str">
            <v>Política Gestión Documental _DIMENSIÓN Información y Comunicación</v>
          </cell>
          <cell r="N227" t="str">
            <v>N/A</v>
          </cell>
          <cell r="O227" t="str">
            <v>Estrategia para una eficiente y efectiva gestión archivística que garantice la transición al expediente electrónico, implementada (documento con la estrategia definida, seguimiento al plan de trabajo y evidencias de su cumplimiento)</v>
          </cell>
          <cell r="P227">
            <v>30</v>
          </cell>
          <cell r="Q227">
            <v>100</v>
          </cell>
          <cell r="R227" t="str">
            <v>Porcentual</v>
          </cell>
          <cell r="S227" t="str">
            <v>% de Avance logrado plan de trabajo / 100% de Avance propuesto plan de trabajo</v>
          </cell>
          <cell r="T227" t="str">
            <v>2025-02-03</v>
          </cell>
          <cell r="U227" t="str">
            <v>2025-12-19</v>
          </cell>
          <cell r="V227" t="str">
            <v>141-GRUPO DE TRABAJO DE GESTIÓN DOCUMENTAL Y ARCHIVO</v>
          </cell>
        </row>
        <row r="228">
          <cell r="A228" t="str">
            <v>141.1.1</v>
          </cell>
          <cell r="B228" t="str">
            <v>141-GRUPO DE TRABAJO DE GESTIÓN DOCUMENTAL Y ARCHIVO</v>
          </cell>
          <cell r="C228">
            <v>0</v>
          </cell>
          <cell r="D228" t="str">
            <v>Actividad propia</v>
          </cell>
          <cell r="E228" t="str">
            <v>141.1.1</v>
          </cell>
          <cell r="F228" t="str">
            <v>N/A</v>
          </cell>
          <cell r="G228" t="str">
            <v>N/A</v>
          </cell>
          <cell r="H228" t="str">
            <v>N/A</v>
          </cell>
          <cell r="I228" t="str">
            <v>N/A</v>
          </cell>
          <cell r="J228" t="str">
            <v>N/A</v>
          </cell>
          <cell r="K228" t="str">
            <v>N/A</v>
          </cell>
          <cell r="L228" t="str">
            <v>N/A</v>
          </cell>
          <cell r="M228" t="str">
            <v>N/A</v>
          </cell>
          <cell r="N228" t="str">
            <v>N/A</v>
          </cell>
          <cell r="O228" t="str">
            <v>Definir la estrategia que garantizará la transición al expediente electrónico. (Incluye metas, plazos, recursos necesarios y etapas de implementación) (documento con la estrategia definida / único entregable)</v>
          </cell>
          <cell r="P228">
            <v>25</v>
          </cell>
          <cell r="Q228">
            <v>1</v>
          </cell>
          <cell r="R228" t="str">
            <v>Númerica</v>
          </cell>
          <cell r="S228" t="str">
            <v># de Documento de Estrategia definido / 1 Documento de Estrategia a elaborar</v>
          </cell>
          <cell r="T228" t="str">
            <v>2025-02-03</v>
          </cell>
          <cell r="U228" t="str">
            <v>2025-04-25</v>
          </cell>
          <cell r="V228" t="str">
            <v>141-GRUPO DE TRABAJO DE GESTIÓN DOCUMENTAL Y ARCHIVO</v>
          </cell>
        </row>
        <row r="229">
          <cell r="A229" t="str">
            <v>141.1.2</v>
          </cell>
          <cell r="B229" t="str">
            <v>141-GRUPO DE TRABAJO DE GESTIÓN DOCUMENTAL Y ARCHIVO</v>
          </cell>
          <cell r="C229">
            <v>0</v>
          </cell>
          <cell r="D229" t="str">
            <v>Actividad propia</v>
          </cell>
          <cell r="E229" t="str">
            <v>141.1.2</v>
          </cell>
          <cell r="F229" t="str">
            <v>N/A</v>
          </cell>
          <cell r="G229" t="str">
            <v>N/A</v>
          </cell>
          <cell r="H229" t="str">
            <v>N/A</v>
          </cell>
          <cell r="I229" t="str">
            <v>N/A</v>
          </cell>
          <cell r="J229" t="str">
            <v>N/A</v>
          </cell>
          <cell r="K229" t="str">
            <v>N/A</v>
          </cell>
          <cell r="L229" t="str">
            <v>N/A</v>
          </cell>
          <cell r="M229" t="str">
            <v>N/A</v>
          </cell>
          <cell r="N229" t="str">
            <v>N/A</v>
          </cell>
          <cell r="O229" t="str">
            <v>Elaborar un plan de trabajo que defina las actividades,  fechas y responsbales, que permitan la implementación de la estrategia definida (plan de trabajo / único entregable)</v>
          </cell>
          <cell r="P229">
            <v>25</v>
          </cell>
          <cell r="Q229">
            <v>1</v>
          </cell>
          <cell r="R229" t="str">
            <v>Númerica</v>
          </cell>
          <cell r="S229" t="str">
            <v># de Plan de trabajo elaborado / 1 Plan de trabajo programado</v>
          </cell>
          <cell r="T229" t="str">
            <v>2025-04-28</v>
          </cell>
          <cell r="U229" t="str">
            <v>2025-05-16</v>
          </cell>
          <cell r="V229" t="str">
            <v>141-GRUPO DE TRABAJO DE GESTIÓN DOCUMENTAL Y ARCHIVO</v>
          </cell>
        </row>
        <row r="230">
          <cell r="A230" t="str">
            <v>141.1.3</v>
          </cell>
          <cell r="B230" t="str">
            <v>141-GRUPO DE TRABAJO DE GESTIÓN DOCUMENTAL Y ARCHIVO</v>
          </cell>
          <cell r="C230">
            <v>0</v>
          </cell>
          <cell r="D230" t="str">
            <v>Actividad propia</v>
          </cell>
          <cell r="E230" t="str">
            <v>141.1.3</v>
          </cell>
          <cell r="F230" t="str">
            <v>N/A</v>
          </cell>
          <cell r="G230" t="str">
            <v>N/A</v>
          </cell>
          <cell r="H230" t="str">
            <v>N/A</v>
          </cell>
          <cell r="I230" t="str">
            <v>N/A</v>
          </cell>
          <cell r="J230" t="str">
            <v>N/A</v>
          </cell>
          <cell r="K230" t="str">
            <v>N/A</v>
          </cell>
          <cell r="L230" t="str">
            <v>N/A</v>
          </cell>
          <cell r="M230" t="str">
            <v>N/A</v>
          </cell>
          <cell r="N230" t="str">
            <v>N/A</v>
          </cell>
          <cell r="O230" t="str">
            <v>Ejecutar las actividades del plan de trabajo planificadas para la vigencia 2025 (Seguimiento al plan de trabajo y evidencias de su cumplimiento)</v>
          </cell>
          <cell r="P230">
            <v>50</v>
          </cell>
          <cell r="Q230">
            <v>100</v>
          </cell>
          <cell r="R230" t="str">
            <v>Porcentual</v>
          </cell>
          <cell r="S230" t="str">
            <v>% de Avance logrado plan de trabajo / 100% de Avance propuesto plan de trabajo</v>
          </cell>
          <cell r="T230" t="str">
            <v>2025-05-19</v>
          </cell>
          <cell r="U230" t="str">
            <v>2025-12-19</v>
          </cell>
          <cell r="V230" t="str">
            <v>141-GRUPO DE TRABAJO DE GESTIÓN DOCUMENTAL Y ARCHIVO</v>
          </cell>
        </row>
        <row r="231">
          <cell r="A231" t="str">
            <v>141.2</v>
          </cell>
          <cell r="B231" t="str">
            <v>141-GRUPO DE TRABAJO DE GESTIÓN DOCUMENTAL Y ARCHIVO</v>
          </cell>
          <cell r="C231">
            <v>0</v>
          </cell>
          <cell r="D231" t="str">
            <v>Producto</v>
          </cell>
          <cell r="E231" t="str">
            <v>141.2</v>
          </cell>
          <cell r="F231" t="str">
            <v>N/A</v>
          </cell>
          <cell r="G231" t="str">
            <v xml:space="preserve">Promover el enfoque preventivo, diferencial y territorial en el que hacer misional de la entidad 
</v>
          </cell>
          <cell r="H231" t="str">
            <v xml:space="preserve">Cumplimiento de productos del PAI asociados a Promover el enfoque preventivo, diferencial y territorial en el que hacer misional de la entidad 
</v>
          </cell>
          <cell r="I231"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231" t="str">
            <v xml:space="preserve">PND - 5-31-5-b- Convergencia regional - Entidades públicas territoriales y nacionales fortalecidas </v>
          </cell>
          <cell r="K231" t="str">
            <v>No</v>
          </cell>
          <cell r="L231" t="str">
            <v>FUNCIONAMIENTO</v>
          </cell>
          <cell r="M231" t="str">
            <v>Política Gestión Documental _DIMENSIÓN Información y Comunicación</v>
          </cell>
          <cell r="N231" t="str">
            <v>DECRETO 612;
PEI_26;
PES_20230204</v>
          </cell>
          <cell r="O231" t="str">
            <v>Plan Institucional de Archivos publicado y ejecutado (Plan ejecutado con seguimiento / Link de publicación)</v>
          </cell>
          <cell r="P231">
            <v>30</v>
          </cell>
          <cell r="Q231">
            <v>100</v>
          </cell>
          <cell r="R231" t="str">
            <v>Porcentual</v>
          </cell>
          <cell r="S231" t="str">
            <v>% de Plan Institucional de Archivos publicado y ejecutado / 100% de Plan Institucional de Archivos a publicar y ejecutar</v>
          </cell>
          <cell r="T231" t="str">
            <v>2025-01-14</v>
          </cell>
          <cell r="U231" t="str">
            <v>2025-12-19</v>
          </cell>
          <cell r="V231" t="str">
            <v>141-GRUPO DE TRABAJO DE GESTIÓN DOCUMENTAL Y ARCHIVO</v>
          </cell>
        </row>
        <row r="232">
          <cell r="A232" t="str">
            <v>141.2.1</v>
          </cell>
          <cell r="B232" t="str">
            <v>141-GRUPO DE TRABAJO DE GESTIÓN DOCUMENTAL Y ARCHIVO</v>
          </cell>
          <cell r="C232">
            <v>0</v>
          </cell>
          <cell r="D232" t="str">
            <v>Actividad propia</v>
          </cell>
          <cell r="E232" t="str">
            <v>141.2.1</v>
          </cell>
          <cell r="F232" t="str">
            <v>N/A</v>
          </cell>
          <cell r="G232" t="str">
            <v>N/A</v>
          </cell>
          <cell r="H232" t="str">
            <v>N/A</v>
          </cell>
          <cell r="I232" t="str">
            <v>N/A</v>
          </cell>
          <cell r="J232" t="str">
            <v>N/A</v>
          </cell>
          <cell r="K232" t="str">
            <v>N/A</v>
          </cell>
          <cell r="L232" t="str">
            <v>N/A</v>
          </cell>
          <cell r="M232" t="str">
            <v>N/A</v>
          </cell>
          <cell r="N232" t="str">
            <v>N/A</v>
          </cell>
          <cell r="O232" t="str">
            <v>Actualizar y publicar el Plan Institucional de Archivo 2025 (Documento del Plan Institucional de Archivos, actualizado).)</v>
          </cell>
          <cell r="P232">
            <v>30</v>
          </cell>
          <cell r="Q232">
            <v>1</v>
          </cell>
          <cell r="R232" t="str">
            <v>Númerica</v>
          </cell>
          <cell r="S232" t="str">
            <v># de Documento del Plan Institucional de Archivos actualizados / 1 Documento del Plan Institucional de Archivos a actualizar</v>
          </cell>
          <cell r="T232" t="str">
            <v>2025-01-14</v>
          </cell>
          <cell r="U232" t="str">
            <v>2025-01-31</v>
          </cell>
          <cell r="V232" t="str">
            <v>141-GRUPO DE TRABAJO DE GESTIÓN DOCUMENTAL Y ARCHIVO</v>
          </cell>
        </row>
        <row r="233">
          <cell r="A233" t="str">
            <v>141.2.2</v>
          </cell>
          <cell r="B233" t="str">
            <v>141-GRUPO DE TRABAJO DE GESTIÓN DOCUMENTAL Y ARCHIVO</v>
          </cell>
          <cell r="C233">
            <v>0</v>
          </cell>
          <cell r="D233" t="str">
            <v>Actividad propia</v>
          </cell>
          <cell r="E233" t="str">
            <v>141.2.2</v>
          </cell>
          <cell r="F233" t="str">
            <v>N/A</v>
          </cell>
          <cell r="G233" t="str">
            <v>N/A</v>
          </cell>
          <cell r="H233" t="str">
            <v>N/A</v>
          </cell>
          <cell r="I233" t="str">
            <v>N/A</v>
          </cell>
          <cell r="J233" t="str">
            <v>N/A</v>
          </cell>
          <cell r="K233" t="str">
            <v>N/A</v>
          </cell>
          <cell r="L233" t="str">
            <v>N/A</v>
          </cell>
          <cell r="M233" t="str">
            <v>N/A</v>
          </cell>
          <cell r="N233" t="str">
            <v>N/A</v>
          </cell>
          <cell r="O233" t="str">
            <v>Formular el plan institucional de Archivo (Documento de Plan de Trabajo para el seguimiento de la ejecución)</v>
          </cell>
          <cell r="P233">
            <v>30</v>
          </cell>
          <cell r="Q233">
            <v>1</v>
          </cell>
          <cell r="R233" t="str">
            <v>Númerica</v>
          </cell>
          <cell r="S233" t="str">
            <v># de Plan Institucional de Archivos formulado / 1 Plan Institucional de Archivos a formular</v>
          </cell>
          <cell r="T233" t="str">
            <v>2025-01-14</v>
          </cell>
          <cell r="U233" t="str">
            <v>2025-01-31</v>
          </cell>
          <cell r="V233" t="str">
            <v>141-GRUPO DE TRABAJO DE GESTIÓN DOCUMENTAL Y ARCHIVO</v>
          </cell>
        </row>
        <row r="234">
          <cell r="A234" t="str">
            <v>141.2.3</v>
          </cell>
          <cell r="B234" t="str">
            <v>141-GRUPO DE TRABAJO DE GESTIÓN DOCUMENTAL Y ARCHIVO</v>
          </cell>
          <cell r="C234">
            <v>0</v>
          </cell>
          <cell r="D234" t="str">
            <v>Actividad propia</v>
          </cell>
          <cell r="E234" t="str">
            <v>141.2.3</v>
          </cell>
          <cell r="F234" t="str">
            <v>N/A</v>
          </cell>
          <cell r="G234" t="str">
            <v>N/A</v>
          </cell>
          <cell r="H234" t="str">
            <v>N/A</v>
          </cell>
          <cell r="I234" t="str">
            <v>N/A</v>
          </cell>
          <cell r="J234" t="str">
            <v>N/A</v>
          </cell>
          <cell r="K234" t="str">
            <v>N/A</v>
          </cell>
          <cell r="L234" t="str">
            <v>N/A</v>
          </cell>
          <cell r="M234" t="str">
            <v>N/A</v>
          </cell>
          <cell r="N234" t="str">
            <v>N/A</v>
          </cell>
          <cell r="O234" t="str">
            <v>Ejecutar el Plan de Trabajo del Plan Institucional de Archivos 2025 (informes de avance de ejecución del plan de trabajo)</v>
          </cell>
          <cell r="P234">
            <v>40</v>
          </cell>
          <cell r="Q234">
            <v>100</v>
          </cell>
          <cell r="R234" t="str">
            <v>Porcentual</v>
          </cell>
          <cell r="S234" t="str">
            <v>% de Plan Institucional de Archivos ejecutado / 100% de Plan Institucional de Archivos a ejecutar</v>
          </cell>
          <cell r="T234" t="str">
            <v>2025-02-03</v>
          </cell>
          <cell r="U234" t="str">
            <v>2025-12-19</v>
          </cell>
          <cell r="V234" t="str">
            <v>141-GRUPO DE TRABAJO DE GESTIÓN DOCUMENTAL Y ARCHIVO</v>
          </cell>
        </row>
        <row r="235">
          <cell r="A235" t="str">
            <v>141.3</v>
          </cell>
          <cell r="B235" t="str">
            <v>141-GRUPO DE TRABAJO DE GESTIÓN DOCUMENTAL Y ARCHIVO</v>
          </cell>
          <cell r="C235">
            <v>0</v>
          </cell>
          <cell r="D235" t="str">
            <v>Producto</v>
          </cell>
          <cell r="E235" t="str">
            <v>141.3</v>
          </cell>
          <cell r="F235" t="str">
            <v>Operativo</v>
          </cell>
          <cell r="G235" t="str">
            <v>Mejorar la oportunidad en la atención de trámites y servicios.</v>
          </cell>
          <cell r="H235" t="str">
            <v>Avance promedio de cumplimiento de productos asociados a mejorar la oportunidad en la atención de trámites y servicios.</v>
          </cell>
          <cell r="I235"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35" t="str">
            <v xml:space="preserve">PND - 5-31-5-b- Convergencia regional - Entidades públicas territoriales y nacionales fortalecidas </v>
          </cell>
          <cell r="K235" t="str">
            <v>No</v>
          </cell>
          <cell r="L235" t="str">
            <v>C-3599-0200-0005-53105b</v>
          </cell>
          <cell r="M235" t="str">
            <v>N/A</v>
          </cell>
          <cell r="N235" t="str">
            <v>N/A</v>
          </cell>
          <cell r="O235" t="str">
            <v>Servicios complementarios de gestión documental con radicados de entrada, traslados y salidas, realizados.(Informe anual de servicios complementarios de gestión documental)</v>
          </cell>
          <cell r="P235">
            <v>40</v>
          </cell>
          <cell r="Q235">
            <v>3357800</v>
          </cell>
          <cell r="R235" t="str">
            <v>Númerica</v>
          </cell>
          <cell r="S235" t="str">
            <v># de Servicios complementarios de gestión documental realizados / 3357800 Servicios complementarios de gestión documental a realizar</v>
          </cell>
          <cell r="T235" t="str">
            <v>2025-01-02</v>
          </cell>
          <cell r="U235" t="str">
            <v>2025-12-31</v>
          </cell>
          <cell r="V235" t="str">
            <v>141-GRUPO DE TRABAJO DE GESTIÓN DOCUMENTAL Y ARCHIVO</v>
          </cell>
        </row>
        <row r="236">
          <cell r="A236" t="str">
            <v>141.3.1</v>
          </cell>
          <cell r="B236" t="str">
            <v>141-GRUPO DE TRABAJO DE GESTIÓN DOCUMENTAL Y ARCHIVO</v>
          </cell>
          <cell r="C236">
            <v>0</v>
          </cell>
          <cell r="D236" t="str">
            <v>Actividad propia</v>
          </cell>
          <cell r="E236" t="str">
            <v>141.3.1</v>
          </cell>
          <cell r="F236" t="str">
            <v>N/A</v>
          </cell>
          <cell r="G236" t="str">
            <v>N/A</v>
          </cell>
          <cell r="H236" t="str">
            <v>N/A</v>
          </cell>
          <cell r="I236" t="str">
            <v>N/A</v>
          </cell>
          <cell r="J236" t="str">
            <v>N/A</v>
          </cell>
          <cell r="K236" t="str">
            <v>N/A</v>
          </cell>
          <cell r="L236" t="str">
            <v>N/A</v>
          </cell>
          <cell r="M236" t="str">
            <v>N/A</v>
          </cell>
          <cell r="N236" t="str">
            <v>N/A</v>
          </cell>
          <cell r="O236" t="str">
            <v>Realizar los servicios complementarios de gestión a los documentos internos y externos radicados en la entidad (Informes de servicios complementarios de gestión documental)</v>
          </cell>
          <cell r="P236">
            <v>100</v>
          </cell>
          <cell r="Q236">
            <v>3357800</v>
          </cell>
          <cell r="R236" t="str">
            <v>Númerica</v>
          </cell>
          <cell r="S236" t="str">
            <v># de Servicios complementarios de gestión documental realizados / 3357800 Servicios complementarios de gestión documental a realizar</v>
          </cell>
          <cell r="T236" t="str">
            <v>2025-01-02</v>
          </cell>
          <cell r="U236" t="str">
            <v>2025-12-31</v>
          </cell>
          <cell r="V236" t="str">
            <v>141-GRUPO DE TRABAJO DE GESTIÓN DOCUMENTAL Y ARCHIVO</v>
          </cell>
        </row>
        <row r="237">
          <cell r="A237" t="str">
            <v>105.1</v>
          </cell>
          <cell r="B237" t="str">
            <v>105-GRUPO DE TRABAJO DE CONTRATACIÓN</v>
          </cell>
          <cell r="C237">
            <v>1</v>
          </cell>
          <cell r="D237" t="str">
            <v>Producto</v>
          </cell>
          <cell r="E237" t="str">
            <v>105.1</v>
          </cell>
          <cell r="F237" t="str">
            <v>Operativo SI</v>
          </cell>
          <cell r="G237" t="str">
            <v>Fortalecer el Sistema Integral de Gestión Institucional en el marco del Modelo Integrado de Planeación y gestión para mejorar la prestación del servicio.</v>
          </cell>
          <cell r="H237" t="str">
            <v xml:space="preserve">Cumplimiento de productos del PAI asociados a Fortacer el Sistema Integral de Gestión Institucional para mejorar la prestación del servicio. 
</v>
          </cell>
          <cell r="I237"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237" t="str">
            <v xml:space="preserve">PND - 5-31-5-b- Convergencia regional - Entidades públicas territoriales y nacionales fortalecidas </v>
          </cell>
          <cell r="K237" t="str">
            <v>Si</v>
          </cell>
          <cell r="L237" t="str">
            <v>N/A</v>
          </cell>
          <cell r="M237" t="str">
            <v>N/A</v>
          </cell>
          <cell r="N237" t="str">
            <v>N/A</v>
          </cell>
          <cell r="O237" t="str">
            <v>Diagnóstico de necesidades que permita realizar el seguimiento del ciclo de contratación, elaborado  (Documento diagnostico )</v>
          </cell>
          <cell r="P237">
            <v>100</v>
          </cell>
          <cell r="Q237">
            <v>1</v>
          </cell>
          <cell r="R237" t="str">
            <v>Númerica</v>
          </cell>
          <cell r="S237" t="str">
            <v># de Documento elaborado / 1 Documentos programados</v>
          </cell>
          <cell r="T237" t="str">
            <v>2025-07-01</v>
          </cell>
          <cell r="U237" t="str">
            <v>2025-11-28</v>
          </cell>
          <cell r="V237" t="str">
            <v>105-GRUPO DE TRABAJO DE CONTRATACIÓN;
20-OFICINA DE TECNOLOGÍA E INFORMÁTICA</v>
          </cell>
        </row>
        <row r="238">
          <cell r="A238" t="str">
            <v>105.1.1</v>
          </cell>
          <cell r="B238" t="str">
            <v>105-GRUPO DE TRABAJO DE CONTRATACIÓN</v>
          </cell>
          <cell r="C238">
            <v>1</v>
          </cell>
          <cell r="D238" t="str">
            <v>Actividad propia</v>
          </cell>
          <cell r="E238" t="str">
            <v>105.1.1</v>
          </cell>
          <cell r="F238" t="str">
            <v>N/A</v>
          </cell>
          <cell r="G238" t="str">
            <v>N/A</v>
          </cell>
          <cell r="H238" t="str">
            <v>N/A</v>
          </cell>
          <cell r="I238" t="str">
            <v>N/A</v>
          </cell>
          <cell r="J238" t="str">
            <v>N/A</v>
          </cell>
          <cell r="K238" t="str">
            <v>N/A</v>
          </cell>
          <cell r="L238" t="str">
            <v>N/A</v>
          </cell>
          <cell r="M238" t="str">
            <v>N/A</v>
          </cell>
          <cell r="N238" t="str">
            <v>N/A</v>
          </cell>
          <cell r="O238" t="str">
            <v>Identificar las necesidades de  ajuste a herramientas tecnológicas para el seguimiento del ciclo  de contratción (Documento con las necesidades identificadas)</v>
          </cell>
          <cell r="P238">
            <v>100</v>
          </cell>
          <cell r="Q238">
            <v>1</v>
          </cell>
          <cell r="R238" t="str">
            <v>Númerica</v>
          </cell>
          <cell r="S238" t="str">
            <v># de Documento elaborado / 1 Documento previsto a elaborar</v>
          </cell>
          <cell r="T238" t="str">
            <v>2025-07-01</v>
          </cell>
          <cell r="U238" t="str">
            <v>2025-09-30</v>
          </cell>
          <cell r="V238" t="str">
            <v>105-GRUPO DE TRABAJO DE CONTRATACIÓN;
20-OFICINA DE TECNOLOGÍA E INFORMÁTICA</v>
          </cell>
        </row>
        <row r="239">
          <cell r="A239" t="str">
            <v>105.1.2</v>
          </cell>
          <cell r="B239" t="str">
            <v>105-GRUPO DE TRABAJO DE CONTRATACIÓN</v>
          </cell>
          <cell r="C239">
            <v>1</v>
          </cell>
          <cell r="D239" t="str">
            <v>Actividad sin participación</v>
          </cell>
          <cell r="E239" t="str">
            <v>105.1.2</v>
          </cell>
          <cell r="F239" t="str">
            <v>N/A</v>
          </cell>
          <cell r="G239" t="str">
            <v>N/A</v>
          </cell>
          <cell r="H239" t="str">
            <v>N/A</v>
          </cell>
          <cell r="I239" t="str">
            <v>N/A</v>
          </cell>
          <cell r="J239" t="str">
            <v>N/A</v>
          </cell>
          <cell r="K239" t="str">
            <v>N/A</v>
          </cell>
          <cell r="L239" t="str">
            <v>N/A</v>
          </cell>
          <cell r="M239" t="str">
            <v>N/A</v>
          </cell>
          <cell r="N239" t="str">
            <v>N/A</v>
          </cell>
          <cell r="O239" t="str">
            <v>Emitir concepto de viabilidad técnica y presupuestal con base en las necesidades identificadas (Concepto diagnóstico entregado)</v>
          </cell>
          <cell r="P239">
            <v>0</v>
          </cell>
          <cell r="Q239">
            <v>1</v>
          </cell>
          <cell r="R239" t="str">
            <v>Númerica</v>
          </cell>
          <cell r="S239" t="str">
            <v># de Concepto diagnóstico entregado / 1 Concepto diagnóstico prrevisto a entregar</v>
          </cell>
          <cell r="T239" t="str">
            <v>2025-10-01</v>
          </cell>
          <cell r="U239" t="str">
            <v>2025-11-28</v>
          </cell>
          <cell r="V239" t="str">
            <v>20-OFICINA DE TECNOLOGÍA E INFORMÁTICA</v>
          </cell>
        </row>
        <row r="240">
          <cell r="A240" t="str">
            <v>4000.1</v>
          </cell>
          <cell r="B240" t="str">
            <v>4000-DESPACHO DEL SUPERINTENDENTE DELEGADO PARA ASUNTOS JURISDICCIONALES</v>
          </cell>
          <cell r="C240">
            <v>2</v>
          </cell>
          <cell r="D240" t="str">
            <v>Producto</v>
          </cell>
          <cell r="E240" t="str">
            <v>4000.1</v>
          </cell>
          <cell r="F240" t="str">
            <v>Operativo SI</v>
          </cell>
          <cell r="G240" t="str">
            <v xml:space="preserve">Generar sinergias con agentes nacionales e internacionales que permitan potenciar las capacidades de la SIC.
</v>
          </cell>
          <cell r="H240" t="str">
            <v xml:space="preserve">Cumplimiento de productos del PAI asociados a Promover el enfoque preventivo, diferencial y territorial en el que hacer misional de la entidad 
</v>
          </cell>
          <cell r="I240" t="str">
            <v>1-Generación de oportunidades de cooperación y fortalecimiento de existentes con grupos de interés y de valor.-5-Direccionamiento de la oferta institucional con productos y/o servicios con enfoque preventivo, diferencial y territorial.</v>
          </cell>
          <cell r="J240" t="str">
            <v>N/A</v>
          </cell>
          <cell r="K240" t="str">
            <v>No</v>
          </cell>
          <cell r="L240" t="str">
            <v>C-3503-0200-0011-40401c</v>
          </cell>
          <cell r="M240" t="str">
            <v>Política Servicio al Ciudadano_DIMENSIÓN Gestión con Valores para Resultados</v>
          </cell>
          <cell r="N240" t="str">
            <v>N/A</v>
          </cell>
          <cell r="O240" t="str">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ell>
          <cell r="P240">
            <v>16</v>
          </cell>
          <cell r="Q240">
            <v>100</v>
          </cell>
          <cell r="R240" t="str">
            <v>Númerica</v>
          </cell>
          <cell r="S240" t="str">
            <v># de demandas gestionadas / 100 demandas a gestionar</v>
          </cell>
          <cell r="T240" t="str">
            <v>2025-01-20</v>
          </cell>
          <cell r="U240" t="str">
            <v>2025-12-12</v>
          </cell>
          <cell r="V240" t="str">
            <v>4000-DESPACHO DEL SUPERINTENDENTE DELEGADO PARA ASUNTOS JURISDICCIONALES</v>
          </cell>
        </row>
        <row r="241">
          <cell r="A241" t="str">
            <v>4000.1.1</v>
          </cell>
          <cell r="B241" t="str">
            <v>4000-DESPACHO DEL SUPERINTENDENTE DELEGADO PARA ASUNTOS JURISDICCIONALES</v>
          </cell>
          <cell r="C241">
            <v>2</v>
          </cell>
          <cell r="D241" t="str">
            <v>Actividad propia</v>
          </cell>
          <cell r="E241" t="str">
            <v>4000.1.1</v>
          </cell>
          <cell r="F241" t="str">
            <v>N/A</v>
          </cell>
          <cell r="G241" t="str">
            <v>N/A</v>
          </cell>
          <cell r="H241" t="str">
            <v>N/A</v>
          </cell>
          <cell r="I241" t="str">
            <v>N/A</v>
          </cell>
          <cell r="J241" t="str">
            <v>N/A</v>
          </cell>
          <cell r="K241" t="str">
            <v>N/A</v>
          </cell>
          <cell r="L241" t="str">
            <v>N/A</v>
          </cell>
          <cell r="M241" t="str">
            <v>N/A</v>
          </cell>
          <cell r="N241" t="str">
            <v>N/A</v>
          </cell>
          <cell r="O241" t="str">
            <v>Finalizar acciones de competencia desleal y propiedad industrial que hayan sido admitidas a 31 de diciembre de 2024. (Listado mensual en Excel de autos o sentencias finalizados)</v>
          </cell>
          <cell r="P241">
            <v>100</v>
          </cell>
          <cell r="Q241">
            <v>100</v>
          </cell>
          <cell r="R241" t="str">
            <v>Númerica</v>
          </cell>
          <cell r="S241" t="str">
            <v># de demandas gestionadas / 100 demandas a gestionar</v>
          </cell>
          <cell r="T241" t="str">
            <v>2025-01-20</v>
          </cell>
          <cell r="U241" t="str">
            <v>2025-12-12</v>
          </cell>
          <cell r="V241" t="str">
            <v>4000-DESPACHO DEL SUPERINTENDENTE DELEGADO PARA ASUNTOS JURISDICCIONALES</v>
          </cell>
        </row>
        <row r="242">
          <cell r="A242" t="str">
            <v>4000.2</v>
          </cell>
          <cell r="B242" t="str">
            <v>4000-DESPACHO DEL SUPERINTENDENTE DELEGADO PARA ASUNTOS JURISDICCIONALES</v>
          </cell>
          <cell r="C242">
            <v>2</v>
          </cell>
          <cell r="D242" t="str">
            <v>Producto</v>
          </cell>
          <cell r="E242" t="str">
            <v>4000.2</v>
          </cell>
          <cell r="F242" t="str">
            <v>Operativo SI</v>
          </cell>
          <cell r="G242" t="str">
            <v>Mejorar la oportunidad en la atención de trámites y servicios.</v>
          </cell>
          <cell r="H242" t="str">
            <v>Avance promedio de cumplimiento de productos asociados a mejorar la oportunidad en la atención de trámites y servicios.</v>
          </cell>
          <cell r="I242"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42" t="str">
            <v>N/A</v>
          </cell>
          <cell r="K242" t="str">
            <v>No</v>
          </cell>
          <cell r="L242" t="str">
            <v>C-3503-0200-0011-40401c</v>
          </cell>
          <cell r="M242" t="str">
            <v>Política Servicio al Ciudadano_DIMENSIÓN Gestión con Valores para Resultados</v>
          </cell>
          <cell r="N242" t="str">
            <v>N/A</v>
          </cell>
          <cell r="O242" t="str">
            <v>Demandas de protección al consumidor, en fase de calificación, gestionadas. (Informe consolidado/ único entregable)..</v>
          </cell>
          <cell r="P242">
            <v>17</v>
          </cell>
          <cell r="Q242">
            <v>42000</v>
          </cell>
          <cell r="R242" t="str">
            <v>Númerica</v>
          </cell>
          <cell r="S242" t="str">
            <v># de Acciones de protección al consumidor gestionadas / 42000 Acciones de protección al consumidor por gestionar</v>
          </cell>
          <cell r="T242" t="str">
            <v>2025-01-20</v>
          </cell>
          <cell r="U242" t="str">
            <v>2025-12-12</v>
          </cell>
          <cell r="V242" t="str">
            <v>4000-DESPACHO DEL SUPERINTENDENTE DELEGADO PARA ASUNTOS JURISDICCIONALES</v>
          </cell>
        </row>
        <row r="243">
          <cell r="A243" t="str">
            <v>4000.2.1</v>
          </cell>
          <cell r="B243" t="str">
            <v>4000-DESPACHO DEL SUPERINTENDENTE DELEGADO PARA ASUNTOS JURISDICCIONALES</v>
          </cell>
          <cell r="C243">
            <v>2</v>
          </cell>
          <cell r="D243" t="str">
            <v>Actividad propia</v>
          </cell>
          <cell r="E243" t="str">
            <v>4000.2.1</v>
          </cell>
          <cell r="F243" t="str">
            <v>N/A</v>
          </cell>
          <cell r="G243" t="str">
            <v>N/A</v>
          </cell>
          <cell r="H243" t="str">
            <v>N/A</v>
          </cell>
          <cell r="I243" t="str">
            <v>N/A</v>
          </cell>
          <cell r="J243" t="str">
            <v>N/A</v>
          </cell>
          <cell r="K243" t="str">
            <v>N/A</v>
          </cell>
          <cell r="L243" t="str">
            <v>N/A</v>
          </cell>
          <cell r="M243" t="str">
            <v>N/A</v>
          </cell>
          <cell r="N243" t="str">
            <v>N/A</v>
          </cell>
          <cell r="O243" t="str">
            <v>Gestionar las demandas de protección al consumidor (Informe mensual consolidado/ único entregable)</v>
          </cell>
          <cell r="P243">
            <v>100</v>
          </cell>
          <cell r="Q243">
            <v>42000</v>
          </cell>
          <cell r="R243" t="str">
            <v>Númerica</v>
          </cell>
          <cell r="S243" t="str">
            <v># de Acciones de protección al consumidor gestionadas / 42000 Acciones de protección al consumidor por gestionar</v>
          </cell>
          <cell r="T243" t="str">
            <v>2025-01-20</v>
          </cell>
          <cell r="U243" t="str">
            <v>2025-12-12</v>
          </cell>
          <cell r="V243" t="str">
            <v>4000-DESPACHO DEL SUPERINTENDENTE DELEGADO PARA ASUNTOS JURISDICCIONALES</v>
          </cell>
        </row>
        <row r="244">
          <cell r="A244" t="str">
            <v>4000.3</v>
          </cell>
          <cell r="B244" t="str">
            <v>4000-DESPACHO DEL SUPERINTENDENTE DELEGADO PARA ASUNTOS JURISDICCIONALES</v>
          </cell>
          <cell r="C244">
            <v>2</v>
          </cell>
          <cell r="D244" t="str">
            <v>Producto</v>
          </cell>
          <cell r="E244" t="str">
            <v>4000.3</v>
          </cell>
          <cell r="F244" t="str">
            <v>Operativo SI</v>
          </cell>
          <cell r="G244" t="str">
            <v>Mejorar la oportunidad en la atención de trámites y servicios.</v>
          </cell>
          <cell r="H244" t="str">
            <v>Avance promedio de cumplimiento de productos asociados a mejorar la oportunidad en la atención de trámites y servicios.</v>
          </cell>
          <cell r="I244"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44" t="str">
            <v xml:space="preserve">PND - 5-31-5-b- Convergencia regional - Entidades públicas territoriales y nacionales fortalecidas </v>
          </cell>
          <cell r="K244" t="str">
            <v>No</v>
          </cell>
          <cell r="L244" t="str">
            <v>C-3503-0200-0011-40401c</v>
          </cell>
          <cell r="M244" t="str">
            <v>Política Servicio al Ciudadano_DIMENSIÓN Gestión con Valores para Resultados</v>
          </cell>
          <cell r="N244" t="str">
            <v>N/A</v>
          </cell>
          <cell r="O244" t="str">
            <v>Niveles de congestión de los procesos admitidos y pendientes de decisión a 31 de diciembre de 2024, en materia de Protección al Consumidor, reducidos. (Informe final que liste los autos o sentencias admitidos, finalizados)</v>
          </cell>
          <cell r="P244">
            <v>17</v>
          </cell>
          <cell r="Q244">
            <v>20000</v>
          </cell>
          <cell r="R244" t="str">
            <v>Númerica</v>
          </cell>
          <cell r="S244" t="str">
            <v># de procesos de protección al consumidor finalizados / 20000 Procesos de protección al consumidor a finalizar</v>
          </cell>
          <cell r="T244" t="str">
            <v>2025-01-20</v>
          </cell>
          <cell r="U244" t="str">
            <v>2025-12-12</v>
          </cell>
          <cell r="V244" t="str">
            <v>4000-DESPACHO DEL SUPERINTENDENTE DELEGADO PARA ASUNTOS JURISDICCIONALES</v>
          </cell>
        </row>
        <row r="245">
          <cell r="A245" t="str">
            <v>4000.3.1</v>
          </cell>
          <cell r="B245" t="str">
            <v>4000-DESPACHO DEL SUPERINTENDENTE DELEGADO PARA ASUNTOS JURISDICCIONALES</v>
          </cell>
          <cell r="C245">
            <v>2</v>
          </cell>
          <cell r="D245" t="str">
            <v>Actividad propia</v>
          </cell>
          <cell r="E245" t="str">
            <v>4000.3.1</v>
          </cell>
          <cell r="F245" t="str">
            <v>N/A</v>
          </cell>
          <cell r="G245" t="str">
            <v>N/A</v>
          </cell>
          <cell r="H245" t="str">
            <v>N/A</v>
          </cell>
          <cell r="I245" t="str">
            <v>N/A</v>
          </cell>
          <cell r="J245" t="str">
            <v>N/A</v>
          </cell>
          <cell r="K245" t="str">
            <v>N/A</v>
          </cell>
          <cell r="L245" t="str">
            <v>N/A</v>
          </cell>
          <cell r="M245" t="str">
            <v>N/A</v>
          </cell>
          <cell r="N245" t="str">
            <v>N/A</v>
          </cell>
          <cell r="O245" t="str">
            <v>Finalizar las acciones de protección al consumidor admitidas y pendientes de decisión a 31 de diciembre de 2024. (Listado mensual en Excel de autos o sentencias finalizados)</v>
          </cell>
          <cell r="P245">
            <v>100</v>
          </cell>
          <cell r="Q245">
            <v>20000</v>
          </cell>
          <cell r="R245" t="str">
            <v>Númerica</v>
          </cell>
          <cell r="S245" t="str">
            <v># de procesos de protección al consumidor finalizados / 20000 Procesos de protección al consumidor a finalizar</v>
          </cell>
          <cell r="T245" t="str">
            <v>2025-01-20</v>
          </cell>
          <cell r="U245" t="str">
            <v>2025-12-12</v>
          </cell>
          <cell r="V245" t="str">
            <v>4000-DESPACHO DEL SUPERINTENDENTE DELEGADO PARA ASUNTOS JURISDICCIONALES</v>
          </cell>
        </row>
        <row r="246">
          <cell r="A246" t="str">
            <v>4000.4</v>
          </cell>
          <cell r="B246" t="str">
            <v>4000-DESPACHO DEL SUPERINTENDENTE DELEGADO PARA ASUNTOS JURISDICCIONALES</v>
          </cell>
          <cell r="C246">
            <v>2</v>
          </cell>
          <cell r="D246" t="str">
            <v>Producto</v>
          </cell>
          <cell r="E246" t="str">
            <v>4000.4</v>
          </cell>
          <cell r="F246" t="str">
            <v>Operativo SI</v>
          </cell>
          <cell r="G246" t="str">
            <v>Mejorar la oportunidad en la atención de trámites y servicios.</v>
          </cell>
          <cell r="H246" t="str">
            <v>Avance promedio de cumplimiento de productos asociados a mejorar la oportunidad en la atención de trámites y servicios.</v>
          </cell>
          <cell r="I246"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46" t="str">
            <v>N/A</v>
          </cell>
          <cell r="K246" t="str">
            <v>No</v>
          </cell>
          <cell r="L246" t="str">
            <v>C-3503-0200-0011-40401c</v>
          </cell>
          <cell r="M246" t="str">
            <v>Política Servicio al Ciudadano_DIMENSIÓN Gestión con Valores para Resultados</v>
          </cell>
          <cell r="N246" t="str">
            <v>N/A</v>
          </cell>
          <cell r="O246" t="str">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ell>
          <cell r="P246">
            <v>17</v>
          </cell>
          <cell r="Q246">
            <v>6430</v>
          </cell>
          <cell r="R246" t="str">
            <v>Númerica</v>
          </cell>
          <cell r="S246" t="str">
            <v># de procesos en verificación del cumplimiento finalizados / 6430 Procesos en verificación del cumplimiento a finalizar</v>
          </cell>
          <cell r="T246" t="str">
            <v>2025-01-20</v>
          </cell>
          <cell r="U246" t="str">
            <v>2025-12-12</v>
          </cell>
          <cell r="V246" t="str">
            <v>4000-DESPACHO DEL SUPERINTENDENTE DELEGADO PARA ASUNTOS JURISDICCIONALES</v>
          </cell>
        </row>
        <row r="247">
          <cell r="A247" t="str">
            <v>4000.4.1</v>
          </cell>
          <cell r="B247" t="str">
            <v>4000-DESPACHO DEL SUPERINTENDENTE DELEGADO PARA ASUNTOS JURISDICCIONALES</v>
          </cell>
          <cell r="C247">
            <v>2</v>
          </cell>
          <cell r="D247" t="str">
            <v>Actividad propia</v>
          </cell>
          <cell r="E247" t="str">
            <v>4000.4.1</v>
          </cell>
          <cell r="F247" t="str">
            <v>N/A</v>
          </cell>
          <cell r="G247" t="str">
            <v>N/A</v>
          </cell>
          <cell r="H247" t="str">
            <v>N/A</v>
          </cell>
          <cell r="I247" t="str">
            <v>N/A</v>
          </cell>
          <cell r="J247" t="str">
            <v>N/A</v>
          </cell>
          <cell r="K247" t="str">
            <v>N/A</v>
          </cell>
          <cell r="L247" t="str">
            <v>N/A</v>
          </cell>
          <cell r="M247" t="str">
            <v>N/A</v>
          </cell>
          <cell r="N247" t="str">
            <v>N/A</v>
          </cell>
          <cell r="O247" t="str">
            <v>Finalizar el trámite para la verificación del cumplimiento de las sentencias, transacciones y conciliaciones a favor del consumidor legalmente celebradas hasta el 31 de diciembre de 2023 (Listado en Excel mensual de finalización)</v>
          </cell>
          <cell r="P247">
            <v>50</v>
          </cell>
          <cell r="Q247">
            <v>6430</v>
          </cell>
          <cell r="R247" t="str">
            <v>Númerica</v>
          </cell>
          <cell r="S247" t="str">
            <v># de procesos en verificación del cumplimiento finalizados / 6430 Procesos en verificación del cumplimiento a finalizar</v>
          </cell>
          <cell r="T247" t="str">
            <v>2025-01-20</v>
          </cell>
          <cell r="U247" t="str">
            <v>2025-12-12</v>
          </cell>
          <cell r="V247" t="str">
            <v>4000-DESPACHO DEL SUPERINTENDENTE DELEGADO PARA ASUNTOS JURISDICCIONALES</v>
          </cell>
        </row>
        <row r="248">
          <cell r="A248" t="str">
            <v>4000.4.2</v>
          </cell>
          <cell r="B248" t="str">
            <v>4000-DESPACHO DEL SUPERINTENDENTE DELEGADO PARA ASUNTOS JURISDICCIONALES</v>
          </cell>
          <cell r="C248">
            <v>2</v>
          </cell>
          <cell r="D248" t="str">
            <v>Actividad propia</v>
          </cell>
          <cell r="E248" t="str">
            <v>4000.4.2</v>
          </cell>
          <cell r="F248" t="str">
            <v>N/A</v>
          </cell>
          <cell r="G248" t="str">
            <v>N/A</v>
          </cell>
          <cell r="H248" t="str">
            <v>N/A</v>
          </cell>
          <cell r="I248" t="str">
            <v>N/A</v>
          </cell>
          <cell r="J248" t="str">
            <v>N/A</v>
          </cell>
          <cell r="K248" t="str">
            <v>N/A</v>
          </cell>
          <cell r="L248" t="str">
            <v>N/A</v>
          </cell>
          <cell r="M248" t="str">
            <v>N/A</v>
          </cell>
          <cell r="N248" t="str">
            <v>N/A</v>
          </cell>
          <cell r="O248" t="str">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ell>
          <cell r="P248">
            <v>50</v>
          </cell>
          <cell r="Q248">
            <v>100</v>
          </cell>
          <cell r="R248" t="str">
            <v>Porcentual</v>
          </cell>
          <cell r="S248" t="str">
            <v>% de procesos en verificación del cumplimiento finalizados con archivo / 100% de Procesos en verificación del cumplimiento a finalizar con archivo</v>
          </cell>
          <cell r="T248" t="str">
            <v>2025-05-02</v>
          </cell>
          <cell r="U248" t="str">
            <v>2025-12-12</v>
          </cell>
          <cell r="V248" t="str">
            <v>4000-DESPACHO DEL SUPERINTENDENTE DELEGADO PARA ASUNTOS JURISDICCIONALES</v>
          </cell>
        </row>
        <row r="249">
          <cell r="A249" t="str">
            <v>4000.5</v>
          </cell>
          <cell r="B249" t="str">
            <v>4000-DESPACHO DEL SUPERINTENDENTE DELEGADO PARA ASUNTOS JURISDICCIONALES</v>
          </cell>
          <cell r="C249">
            <v>2</v>
          </cell>
          <cell r="D249" t="str">
            <v>Producto</v>
          </cell>
          <cell r="E249" t="str">
            <v>4000.5</v>
          </cell>
          <cell r="F249" t="str">
            <v>Innovador</v>
          </cell>
          <cell r="G249" t="str">
            <v xml:space="preserve">Promover el enfoque preventivo, diferencial y territorial en el que hacer misional de la entidad 
</v>
          </cell>
          <cell r="H249" t="str">
            <v xml:space="preserve">Cumplimiento de productos del PAI asociados a Promover el enfoque preventivo, diferencial y territorial en el que hacer misional de la entidad 
</v>
          </cell>
          <cell r="I249"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249" t="str">
            <v xml:space="preserve">PND - 5-31-5-b- Convergencia regional - Entidades públicas territoriales y nacionales fortalecidas </v>
          </cell>
          <cell r="K249" t="str">
            <v>No</v>
          </cell>
          <cell r="L249" t="str">
            <v>C-3503-0200-0011-40401c</v>
          </cell>
          <cell r="M249" t="str">
            <v>Política Servicio al Ciudadano_DIMENSIÓN Gestión con Valores para Resultados</v>
          </cell>
          <cell r="N249" t="str">
            <v>N/A</v>
          </cell>
          <cell r="O249" t="str">
            <v>Presencia territorial de la SIC en materia de asuntos jursidiccionales, fortalecida. (Listados de asistencia por jornada)</v>
          </cell>
          <cell r="P249">
            <v>12</v>
          </cell>
          <cell r="Q249">
            <v>6</v>
          </cell>
          <cell r="R249" t="str">
            <v>Númerica</v>
          </cell>
          <cell r="S249" t="str">
            <v># de jornadas de territorialización realizadas / 6 Jornadas de territorialización programadas</v>
          </cell>
          <cell r="T249" t="str">
            <v>2025-02-03</v>
          </cell>
          <cell r="U249" t="str">
            <v>2025-11-28</v>
          </cell>
          <cell r="V249" t="str">
            <v>4000-DESPACHO DEL SUPERINTENDENTE DELEGADO PARA ASUNTOS JURISDICCIONALES</v>
          </cell>
        </row>
        <row r="250">
          <cell r="A250" t="str">
            <v>4000.5.1</v>
          </cell>
          <cell r="B250" t="str">
            <v>4000-DESPACHO DEL SUPERINTENDENTE DELEGADO PARA ASUNTOS JURISDICCIONALES</v>
          </cell>
          <cell r="C250">
            <v>2</v>
          </cell>
          <cell r="D250" t="str">
            <v>Actividad propia</v>
          </cell>
          <cell r="E250" t="str">
            <v>4000.5.1</v>
          </cell>
          <cell r="F250" t="str">
            <v>N/A</v>
          </cell>
          <cell r="G250" t="str">
            <v>N/A</v>
          </cell>
          <cell r="H250" t="str">
            <v>N/A</v>
          </cell>
          <cell r="I250" t="str">
            <v>N/A</v>
          </cell>
          <cell r="J250" t="str">
            <v>N/A</v>
          </cell>
          <cell r="K250" t="str">
            <v>N/A</v>
          </cell>
          <cell r="L250" t="str">
            <v>N/A</v>
          </cell>
          <cell r="M250" t="str">
            <v>N/A</v>
          </cell>
          <cell r="N250" t="str">
            <v>N/A</v>
          </cell>
          <cell r="O250" t="str">
            <v>Definir fechas de las jornadas de territorialización. (correo electrónico enviando con las fechas de las jornadas/único entregable)</v>
          </cell>
          <cell r="P250">
            <v>20</v>
          </cell>
          <cell r="Q250">
            <v>1</v>
          </cell>
          <cell r="R250" t="str">
            <v>Númerica</v>
          </cell>
          <cell r="S250" t="str">
            <v># de Correo electrónico elaborado y enviado / 1 Correo electrónico programado</v>
          </cell>
          <cell r="T250" t="str">
            <v>2025-02-03</v>
          </cell>
          <cell r="U250" t="str">
            <v>2025-03-31</v>
          </cell>
          <cell r="V250" t="str">
            <v>4000-DESPACHO DEL SUPERINTENDENTE DELEGADO PARA ASUNTOS JURISDICCIONALES</v>
          </cell>
        </row>
        <row r="251">
          <cell r="A251" t="str">
            <v>4000.5.2</v>
          </cell>
          <cell r="B251" t="str">
            <v>4000-DESPACHO DEL SUPERINTENDENTE DELEGADO PARA ASUNTOS JURISDICCIONALES</v>
          </cell>
          <cell r="C251">
            <v>2</v>
          </cell>
          <cell r="D251" t="str">
            <v>Actividad propia</v>
          </cell>
          <cell r="E251" t="str">
            <v>4000.5.2</v>
          </cell>
          <cell r="F251" t="str">
            <v>N/A</v>
          </cell>
          <cell r="G251" t="str">
            <v>N/A</v>
          </cell>
          <cell r="H251" t="str">
            <v>N/A</v>
          </cell>
          <cell r="I251" t="str">
            <v>N/A</v>
          </cell>
          <cell r="J251" t="str">
            <v>N/A</v>
          </cell>
          <cell r="K251" t="str">
            <v>N/A</v>
          </cell>
          <cell r="L251" t="str">
            <v>N/A</v>
          </cell>
          <cell r="M251" t="str">
            <v>N/A</v>
          </cell>
          <cell r="N251" t="str">
            <v>N/A</v>
          </cell>
          <cell r="O251" t="str">
            <v>Realizar jornadas de territorialización, de acuerdo con el cronograma establecido. (Listados de asistencia por programa)</v>
          </cell>
          <cell r="P251">
            <v>80</v>
          </cell>
          <cell r="Q251">
            <v>6</v>
          </cell>
          <cell r="R251" t="str">
            <v>Númerica</v>
          </cell>
          <cell r="S251" t="str">
            <v># de jornadas de territorialización realizadas / 6 Jornadas de territorialización programadas</v>
          </cell>
          <cell r="T251" t="str">
            <v>2025-04-01</v>
          </cell>
          <cell r="U251" t="str">
            <v>2025-11-28</v>
          </cell>
          <cell r="V251" t="str">
            <v>4000-DESPACHO DEL SUPERINTENDENTE DELEGADO PARA ASUNTOS JURISDICCIONALES</v>
          </cell>
        </row>
        <row r="252">
          <cell r="A252" t="str">
            <v>4000.6</v>
          </cell>
          <cell r="B252" t="str">
            <v>4000-DESPACHO DEL SUPERINTENDENTE DELEGADO PARA ASUNTOS JURISDICCIONALES</v>
          </cell>
          <cell r="C252">
            <v>2</v>
          </cell>
          <cell r="D252" t="str">
            <v>Producto</v>
          </cell>
          <cell r="E252" t="str">
            <v>4000.6</v>
          </cell>
          <cell r="F252" t="str">
            <v>Innovador</v>
          </cell>
          <cell r="G252" t="str">
            <v xml:space="preserve">Generar sinergias con agentes nacionales e internacionales que permitan potenciar las capacidades de la SIC.
</v>
          </cell>
          <cell r="H252" t="str">
            <v xml:space="preserve">Cumplimiento de productos del PAI asociados a Generar sinergias con agentes nacionales e internacionales que permitan potenciar las capacidades de la SIC.
</v>
          </cell>
          <cell r="I252" t="str">
            <v>1-Generación de oportunidades de cooperación y fortalecimiento de existentes con grupos de interés y de valor.-5-Direccionamiento de la oferta institucional con productos y/o servicios con enfoque preventivo, diferencial y territorial.</v>
          </cell>
          <cell r="J252" t="str">
            <v>N/A</v>
          </cell>
          <cell r="K252" t="str">
            <v>Si</v>
          </cell>
          <cell r="L252" t="str">
            <v>C-3503-0200-0011-40401c</v>
          </cell>
          <cell r="M252" t="str">
            <v>Política Participación Ciudadana en la Gestión Pública _DIMENSIÓN Gestión con Valores para Resultados</v>
          </cell>
          <cell r="N252" t="str">
            <v>N/A</v>
          </cell>
          <cell r="O252" t="str">
            <v>II Congreso de autoridades administrativas investidas con funciones jurisdiccionales en materia de competencia desleal, propiedad industrial y derecho de consumo, realizado. (fotografías del evento realizado /único entregable)</v>
          </cell>
          <cell r="P252">
            <v>16</v>
          </cell>
          <cell r="Q252">
            <v>1</v>
          </cell>
          <cell r="R252" t="str">
            <v>Númerica</v>
          </cell>
          <cell r="S252" t="str">
            <v># de encuentro de autoridades realizado / 1 Encuentro de autoridades a realizar</v>
          </cell>
          <cell r="T252" t="str">
            <v>2025-02-03</v>
          </cell>
          <cell r="U252" t="str">
            <v>2025-12-05</v>
          </cell>
          <cell r="V252" t="str">
            <v>20-OFICINA DE TECNOLOGÍA E INFORMÁTICA;
4000-DESPACHO DEL SUPERINTENDENTE DELEGADO PARA ASUNTOS JURISDICCIONALES;
73-GRUPO DE TRABAJO DE COMUNICACION</v>
          </cell>
        </row>
        <row r="253">
          <cell r="A253" t="str">
            <v>4000.6.1</v>
          </cell>
          <cell r="B253" t="str">
            <v>4000-DESPACHO DEL SUPERINTENDENTE DELEGADO PARA ASUNTOS JURISDICCIONALES</v>
          </cell>
          <cell r="C253">
            <v>2</v>
          </cell>
          <cell r="D253" t="str">
            <v>Actividad propia</v>
          </cell>
          <cell r="E253" t="str">
            <v>4000.6.1</v>
          </cell>
          <cell r="F253" t="str">
            <v>N/A</v>
          </cell>
          <cell r="G253" t="str">
            <v>N/A</v>
          </cell>
          <cell r="H253" t="str">
            <v>N/A</v>
          </cell>
          <cell r="I253" t="str">
            <v>N/A</v>
          </cell>
          <cell r="J253" t="str">
            <v>N/A</v>
          </cell>
          <cell r="K253" t="str">
            <v>N/A</v>
          </cell>
          <cell r="L253" t="str">
            <v>N/A</v>
          </cell>
          <cell r="M253" t="str">
            <v>N/A</v>
          </cell>
          <cell r="N253" t="str">
            <v>N/A</v>
          </cell>
          <cell r="O253" t="str">
            <v>Solicitar publicación de la fecha del evento en el calendario de eventos de la entidad  al Grupo de trabajo de Comunicaciones   (correo electrónico enviado con la fecha del evento/único entregable)</v>
          </cell>
          <cell r="P253">
            <v>25</v>
          </cell>
          <cell r="Q253">
            <v>1</v>
          </cell>
          <cell r="R253" t="str">
            <v>Númerica</v>
          </cell>
          <cell r="S253" t="str">
            <v># de publicaciones solicitadas / 1 publicaciones a solicitar</v>
          </cell>
          <cell r="T253" t="str">
            <v>2025-02-03</v>
          </cell>
          <cell r="U253" t="str">
            <v>2025-05-30</v>
          </cell>
          <cell r="V253" t="str">
            <v>4000-DESPACHO DEL SUPERINTENDENTE DELEGADO PARA ASUNTOS JURISDICCIONALES</v>
          </cell>
        </row>
        <row r="254">
          <cell r="A254" t="str">
            <v>4000.6.2</v>
          </cell>
          <cell r="B254" t="str">
            <v>4000-DESPACHO DEL SUPERINTENDENTE DELEGADO PARA ASUNTOS JURISDICCIONALES</v>
          </cell>
          <cell r="C254">
            <v>2</v>
          </cell>
          <cell r="D254" t="str">
            <v>Actividad sin participación</v>
          </cell>
          <cell r="E254" t="str">
            <v>4000.6.2</v>
          </cell>
          <cell r="F254" t="str">
            <v>N/A</v>
          </cell>
          <cell r="G254" t="str">
            <v>N/A</v>
          </cell>
          <cell r="H254" t="str">
            <v>N/A</v>
          </cell>
          <cell r="I254" t="str">
            <v>N/A</v>
          </cell>
          <cell r="J254" t="str">
            <v>N/A</v>
          </cell>
          <cell r="K254" t="str">
            <v>N/A</v>
          </cell>
          <cell r="L254" t="str">
            <v>N/A</v>
          </cell>
          <cell r="M254" t="str">
            <v>N/A</v>
          </cell>
          <cell r="N254" t="str">
            <v>N/A</v>
          </cell>
          <cell r="O254" t="str">
            <v>Publicar fecha del evento en calendario de la entidad (captura de pantalla de la publicación de la fecha del evento / único entregable)</v>
          </cell>
          <cell r="P254">
            <v>0</v>
          </cell>
          <cell r="Q254">
            <v>1</v>
          </cell>
          <cell r="R254" t="str">
            <v>Númerica</v>
          </cell>
          <cell r="S254" t="str">
            <v># de publicaciones realizadas / 1 publicaciones a realizar</v>
          </cell>
          <cell r="T254" t="str">
            <v>2025-06-03</v>
          </cell>
          <cell r="U254" t="str">
            <v>2025-09-05</v>
          </cell>
          <cell r="V254" t="str">
            <v>73-GRUPO DE TRABAJO DE COMUNICACION</v>
          </cell>
        </row>
        <row r="255">
          <cell r="A255" t="str">
            <v>4000.6.3</v>
          </cell>
          <cell r="B255" t="str">
            <v>4000-DESPACHO DEL SUPERINTENDENTE DELEGADO PARA ASUNTOS JURISDICCIONALES</v>
          </cell>
          <cell r="C255">
            <v>2</v>
          </cell>
          <cell r="D255" t="str">
            <v>Actividad propia</v>
          </cell>
          <cell r="E255" t="str">
            <v>4000.6.3</v>
          </cell>
          <cell r="F255" t="str">
            <v>N/A</v>
          </cell>
          <cell r="G255" t="str">
            <v>N/A</v>
          </cell>
          <cell r="H255" t="str">
            <v>N/A</v>
          </cell>
          <cell r="I255" t="str">
            <v>N/A</v>
          </cell>
          <cell r="J255" t="str">
            <v>N/A</v>
          </cell>
          <cell r="K255" t="str">
            <v>N/A</v>
          </cell>
          <cell r="L255" t="str">
            <v>N/A</v>
          </cell>
          <cell r="M255" t="str">
            <v>N/A</v>
          </cell>
          <cell r="N255" t="str">
            <v>N/A</v>
          </cell>
          <cell r="O255" t="str">
            <v>Diligenciar check list del evento con la fecha definitiva igual a la publicada en el  calendario de eventos (documento de check list para la realización del evento / único entregable)</v>
          </cell>
          <cell r="P255">
            <v>25</v>
          </cell>
          <cell r="Q255">
            <v>1</v>
          </cell>
          <cell r="R255" t="str">
            <v>Númerica</v>
          </cell>
          <cell r="S255" t="str">
            <v># de check lista diligenciados / 1 check lista a diligenciar</v>
          </cell>
          <cell r="T255" t="str">
            <v>2025-09-08</v>
          </cell>
          <cell r="U255" t="str">
            <v>2025-10-17</v>
          </cell>
          <cell r="V255" t="str">
            <v>4000-DESPACHO DEL SUPERINTENDENTE DELEGADO PARA ASUNTOS JURISDICCIONALES</v>
          </cell>
        </row>
        <row r="256">
          <cell r="A256" t="str">
            <v>4000.6.4</v>
          </cell>
          <cell r="B256" t="str">
            <v>4000-DESPACHO DEL SUPERINTENDENTE DELEGADO PARA ASUNTOS JURISDICCIONALES</v>
          </cell>
          <cell r="C256">
            <v>2</v>
          </cell>
          <cell r="D256" t="str">
            <v>Actividad propia</v>
          </cell>
          <cell r="E256" t="str">
            <v>4000.6.4</v>
          </cell>
          <cell r="F256" t="str">
            <v>N/A</v>
          </cell>
          <cell r="G256" t="str">
            <v>N/A</v>
          </cell>
          <cell r="H256" t="str">
            <v>N/A</v>
          </cell>
          <cell r="I256" t="str">
            <v>N/A</v>
          </cell>
          <cell r="J256" t="str">
            <v>N/A</v>
          </cell>
          <cell r="K256" t="str">
            <v>N/A</v>
          </cell>
          <cell r="L256" t="str">
            <v>N/A</v>
          </cell>
          <cell r="M256" t="str">
            <v>N/A</v>
          </cell>
          <cell r="N256" t="str">
            <v>N/A</v>
          </cell>
          <cell r="O256" t="str">
            <v>Elaborar y enviar agenda definitiva para ser publicada (correo electrónico con agenda definitiva / único entregable)</v>
          </cell>
          <cell r="P256">
            <v>25</v>
          </cell>
          <cell r="Q256">
            <v>1</v>
          </cell>
          <cell r="R256" t="str">
            <v>Númerica</v>
          </cell>
          <cell r="S256" t="str">
            <v># de agendas definitivas elaboradas y enviadas / 1 agendas a elaborar y enviar</v>
          </cell>
          <cell r="T256" t="str">
            <v>2025-10-20</v>
          </cell>
          <cell r="U256" t="str">
            <v>2025-11-07</v>
          </cell>
          <cell r="V256" t="str">
            <v>4000-DESPACHO DEL SUPERINTENDENTE DELEGADO PARA ASUNTOS JURISDICCIONALES</v>
          </cell>
        </row>
        <row r="257">
          <cell r="A257" t="str">
            <v>4000.6.5</v>
          </cell>
          <cell r="B257" t="str">
            <v>4000-DESPACHO DEL SUPERINTENDENTE DELEGADO PARA ASUNTOS JURISDICCIONALES</v>
          </cell>
          <cell r="C257">
            <v>2</v>
          </cell>
          <cell r="D257" t="str">
            <v>Actividad sin participación</v>
          </cell>
          <cell r="E257" t="str">
            <v>4000.6.5</v>
          </cell>
          <cell r="F257" t="str">
            <v>N/A</v>
          </cell>
          <cell r="G257" t="str">
            <v>N/A</v>
          </cell>
          <cell r="H257" t="str">
            <v>N/A</v>
          </cell>
          <cell r="I257" t="str">
            <v>N/A</v>
          </cell>
          <cell r="J257" t="str">
            <v>N/A</v>
          </cell>
          <cell r="K257" t="str">
            <v>N/A</v>
          </cell>
          <cell r="L257" t="str">
            <v>N/A</v>
          </cell>
          <cell r="M257" t="str">
            <v>N/A</v>
          </cell>
          <cell r="N257" t="str">
            <v>N/A</v>
          </cell>
          <cell r="O257" t="str">
            <v>Publicar Agenda definitiva (Captura de pantalla de la publicación/ único entregable)</v>
          </cell>
          <cell r="P257">
            <v>0</v>
          </cell>
          <cell r="Q257">
            <v>1</v>
          </cell>
          <cell r="R257" t="str">
            <v>Númerica</v>
          </cell>
          <cell r="S257" t="str">
            <v># de agendas publicadas / 1 agendas a publicar</v>
          </cell>
          <cell r="T257" t="str">
            <v>2025-11-10</v>
          </cell>
          <cell r="U257" t="str">
            <v>2025-11-14</v>
          </cell>
          <cell r="V257" t="str">
            <v>20-OFICINA DE TECNOLOGÍA E INFORMÁTICA</v>
          </cell>
        </row>
        <row r="258">
          <cell r="A258" t="str">
            <v>4000.6.6</v>
          </cell>
          <cell r="B258" t="str">
            <v>4000-DESPACHO DEL SUPERINTENDENTE DELEGADO PARA ASUNTOS JURISDICCIONALES</v>
          </cell>
          <cell r="C258">
            <v>2</v>
          </cell>
          <cell r="D258" t="str">
            <v>Actividad propia</v>
          </cell>
          <cell r="E258" t="str">
            <v>4000.6.6</v>
          </cell>
          <cell r="F258" t="str">
            <v>N/A</v>
          </cell>
          <cell r="G258" t="str">
            <v>N/A</v>
          </cell>
          <cell r="H258" t="str">
            <v>N/A</v>
          </cell>
          <cell r="I258" t="str">
            <v>N/A</v>
          </cell>
          <cell r="J258" t="str">
            <v>N/A</v>
          </cell>
          <cell r="K258" t="str">
            <v>N/A</v>
          </cell>
          <cell r="L258" t="str">
            <v>N/A</v>
          </cell>
          <cell r="M258" t="str">
            <v>N/A</v>
          </cell>
          <cell r="N258" t="str">
            <v>N/A</v>
          </cell>
          <cell r="O258" t="str">
            <v>Realizar el evento (fotografías del evento realizado / único entregable)</v>
          </cell>
          <cell r="P258">
            <v>25</v>
          </cell>
          <cell r="Q258">
            <v>1</v>
          </cell>
          <cell r="R258" t="str">
            <v>Númerica</v>
          </cell>
          <cell r="S258" t="str">
            <v># de eventos realizados / 1 evento a realizar</v>
          </cell>
          <cell r="T258" t="str">
            <v>2025-11-18</v>
          </cell>
          <cell r="U258" t="str">
            <v>2025-12-05</v>
          </cell>
          <cell r="V258" t="str">
            <v>4000-DESPACHO DEL SUPERINTENDENTE DELEGADO PARA ASUNTOS JURISDICCIONALES;
73-GRUPO DE TRABAJO DE COMUNICACION</v>
          </cell>
        </row>
        <row r="259">
          <cell r="A259" t="str">
            <v>4000.7</v>
          </cell>
          <cell r="B259" t="str">
            <v>4000-DESPACHO DEL SUPERINTENDENTE DELEGADO PARA ASUNTOS JURISDICCIONALES</v>
          </cell>
          <cell r="C259">
            <v>2</v>
          </cell>
          <cell r="D259" t="str">
            <v>Producto eliminado</v>
          </cell>
          <cell r="E259" t="str">
            <v>4000.7</v>
          </cell>
          <cell r="F259" t="str">
            <v>Innovador</v>
          </cell>
          <cell r="G259" t="str">
            <v xml:space="preserve">Generar sinergias con agentes nacionales e internacionales que permitan potenciar las capacidades de la SIC.
</v>
          </cell>
          <cell r="H259" t="str">
            <v xml:space="preserve">Cumplimiento de productos del PAI asociados a Generar sinergias con agentes nacionales e internacionales que permitan potenciar las capacidades de la SIC.
</v>
          </cell>
          <cell r="I259" t="str">
            <v>1-Generación de oportunidades de cooperación y fortalecimiento de existentes con grupos de interés y de valor.-5-Direccionamiento de la oferta institucional con productos y/o servicios con enfoque preventivo, diferencial y territorial.</v>
          </cell>
          <cell r="J259" t="str">
            <v>N/A</v>
          </cell>
          <cell r="K259" t="str">
            <v>Si</v>
          </cell>
          <cell r="L259" t="str">
            <v>C-3503-0200-0011-40401c</v>
          </cell>
          <cell r="M259" t="str">
            <v>Política Participación Ciudadana en la Gestión Pública _DIMENSIÓN Gestión con Valores para Resultados</v>
          </cell>
          <cell r="N259" t="str">
            <v>C_COMPETENCIA 2. Reducir la ineficiencia en el mercado por relaciones de consumo asimétricas PND_TRANSF_ Productiva, internacionalización y acción clímatica _ c. políticas de competencia, consumidor e infraestructura de la calidad modernas</v>
          </cell>
          <cell r="O259" t="str">
            <v>II Congreso de autoridades administrativas investidas con funciones jurisdiccionales en materia de competencia desleal y propiedad industrial, realizado.   (fotografías del evento realizado /único entregable).</v>
          </cell>
          <cell r="P259">
            <v>12</v>
          </cell>
          <cell r="Q259">
            <v>1</v>
          </cell>
          <cell r="R259" t="str">
            <v>Númerica</v>
          </cell>
          <cell r="S259" t="str">
            <v># de encuentro de autoridades realizado / 1 Encuentro de autoridades a realizar</v>
          </cell>
          <cell r="T259" t="str">
            <v>2025-02-03</v>
          </cell>
          <cell r="U259" t="str">
            <v>2025-12-05</v>
          </cell>
          <cell r="V259" t="str">
            <v>20-OFICINA DE TECNOLOGÍA E INFORMÁTICA;
4000-DESPACHO DEL SUPERINTENDENTE DELEGADO PARA ASUNTOS JURISDICCIONALES;
73-GRUPO DE TRABAJO DE COMUNICACION</v>
          </cell>
        </row>
        <row r="260">
          <cell r="A260" t="str">
            <v>4000.7.1</v>
          </cell>
          <cell r="B260" t="str">
            <v>4000-DESPACHO DEL SUPERINTENDENTE DELEGADO PARA ASUNTOS JURISDICCIONALES</v>
          </cell>
          <cell r="C260">
            <v>2</v>
          </cell>
          <cell r="D260" t="str">
            <v>Actividad propia Eliminada</v>
          </cell>
          <cell r="E260" t="str">
            <v>4000.7.1</v>
          </cell>
          <cell r="F260" t="str">
            <v>N/A</v>
          </cell>
          <cell r="G260" t="str">
            <v>N/A</v>
          </cell>
          <cell r="H260" t="str">
            <v>N/A</v>
          </cell>
          <cell r="I260" t="str">
            <v>N/A</v>
          </cell>
          <cell r="J260" t="str">
            <v>N/A</v>
          </cell>
          <cell r="K260" t="str">
            <v>N/A</v>
          </cell>
          <cell r="L260" t="str">
            <v>N/A</v>
          </cell>
          <cell r="M260" t="str">
            <v>N/A</v>
          </cell>
          <cell r="N260" t="str">
            <v>N/A</v>
          </cell>
          <cell r="O260" t="str">
            <v>Solicitar publicación de la fecha del evento en el calendario de eventos de la entidad  al Grupo de trabajo de Comunicaciones   (correo electrónico enviado con la fecha del evento/único entregable)</v>
          </cell>
          <cell r="P260">
            <v>25</v>
          </cell>
          <cell r="Q260">
            <v>1</v>
          </cell>
          <cell r="R260" t="str">
            <v>Númerica</v>
          </cell>
          <cell r="S260" t="str">
            <v># de publicaciones solicitadas / 1 publicaciones a solicitar</v>
          </cell>
          <cell r="T260" t="str">
            <v>2025-02-03</v>
          </cell>
          <cell r="U260" t="str">
            <v>2025-05-30</v>
          </cell>
          <cell r="V260" t="str">
            <v>4000-DESPACHO DEL SUPERINTENDENTE DELEGADO PARA ASUNTOS JURISDICCIONALES</v>
          </cell>
        </row>
        <row r="261">
          <cell r="A261" t="str">
            <v>4000.7.2</v>
          </cell>
          <cell r="B261" t="str">
            <v>4000-DESPACHO DEL SUPERINTENDENTE DELEGADO PARA ASUNTOS JURISDICCIONALES</v>
          </cell>
          <cell r="C261">
            <v>2</v>
          </cell>
          <cell r="D261" t="str">
            <v>Actividad sin participación Eliminada</v>
          </cell>
          <cell r="E261" t="str">
            <v>4000.7.2</v>
          </cell>
          <cell r="F261" t="str">
            <v>N/A</v>
          </cell>
          <cell r="G261" t="str">
            <v>N/A</v>
          </cell>
          <cell r="H261" t="str">
            <v>N/A</v>
          </cell>
          <cell r="I261" t="str">
            <v>N/A</v>
          </cell>
          <cell r="J261" t="str">
            <v>N/A</v>
          </cell>
          <cell r="K261" t="str">
            <v>N/A</v>
          </cell>
          <cell r="L261" t="str">
            <v>N/A</v>
          </cell>
          <cell r="M261" t="str">
            <v>N/A</v>
          </cell>
          <cell r="N261" t="str">
            <v>N/A</v>
          </cell>
          <cell r="O261" t="str">
            <v>Publicar fecha del evento en calendario de la entidad (captura de pantalla de la publicación de la fecha del evento / único entregable)</v>
          </cell>
          <cell r="P261">
            <v>0</v>
          </cell>
          <cell r="Q261">
            <v>1</v>
          </cell>
          <cell r="R261" t="str">
            <v>Númerica</v>
          </cell>
          <cell r="S261" t="str">
            <v># de publicaciones realizadas / 1 publicaciones a realizar</v>
          </cell>
          <cell r="T261" t="str">
            <v>2025-06-03</v>
          </cell>
          <cell r="U261" t="str">
            <v>2025-09-05</v>
          </cell>
          <cell r="V261" t="str">
            <v>73-GRUPO DE TRABAJO DE COMUNICACION</v>
          </cell>
        </row>
        <row r="262">
          <cell r="A262" t="str">
            <v>4000.7.3</v>
          </cell>
          <cell r="B262" t="str">
            <v>4000-DESPACHO DEL SUPERINTENDENTE DELEGADO PARA ASUNTOS JURISDICCIONALES</v>
          </cell>
          <cell r="C262">
            <v>2</v>
          </cell>
          <cell r="D262" t="str">
            <v>Actividad propia Eliminada</v>
          </cell>
          <cell r="E262" t="str">
            <v>4000.7.3</v>
          </cell>
          <cell r="F262" t="str">
            <v>N/A</v>
          </cell>
          <cell r="G262" t="str">
            <v>N/A</v>
          </cell>
          <cell r="H262" t="str">
            <v>N/A</v>
          </cell>
          <cell r="I262" t="str">
            <v>N/A</v>
          </cell>
          <cell r="J262" t="str">
            <v>N/A</v>
          </cell>
          <cell r="K262" t="str">
            <v>N/A</v>
          </cell>
          <cell r="L262" t="str">
            <v>N/A</v>
          </cell>
          <cell r="M262" t="str">
            <v>N/A</v>
          </cell>
          <cell r="N262" t="str">
            <v>N/A</v>
          </cell>
          <cell r="O262" t="str">
            <v>Diligenciar check list del evento con la fecha definitiva igual a la publicada en el  calendario de eventos (documento de check list para la realización del evento / único entregable)</v>
          </cell>
          <cell r="P262">
            <v>25</v>
          </cell>
          <cell r="Q262">
            <v>1</v>
          </cell>
          <cell r="R262" t="str">
            <v>Númerica</v>
          </cell>
          <cell r="S262" t="str">
            <v># de check lista diligenciados / 1 check lista a diligenciar</v>
          </cell>
          <cell r="T262" t="str">
            <v>2025-09-08</v>
          </cell>
          <cell r="U262" t="str">
            <v>2025-10-17</v>
          </cell>
          <cell r="V262" t="str">
            <v>4000-DESPACHO DEL SUPERINTENDENTE DELEGADO PARA ASUNTOS JURISDICCIONALES</v>
          </cell>
        </row>
        <row r="263">
          <cell r="A263" t="str">
            <v>4000.7.4</v>
          </cell>
          <cell r="B263" t="str">
            <v>4000-DESPACHO DEL SUPERINTENDENTE DELEGADO PARA ASUNTOS JURISDICCIONALES</v>
          </cell>
          <cell r="C263">
            <v>2</v>
          </cell>
          <cell r="D263" t="str">
            <v>Actividad propia Eliminada</v>
          </cell>
          <cell r="E263" t="str">
            <v>4000.7.4</v>
          </cell>
          <cell r="F263" t="str">
            <v>N/A</v>
          </cell>
          <cell r="G263" t="str">
            <v>N/A</v>
          </cell>
          <cell r="H263" t="str">
            <v>N/A</v>
          </cell>
          <cell r="I263" t="str">
            <v>N/A</v>
          </cell>
          <cell r="J263" t="str">
            <v>N/A</v>
          </cell>
          <cell r="K263" t="str">
            <v>N/A</v>
          </cell>
          <cell r="L263" t="str">
            <v>N/A</v>
          </cell>
          <cell r="M263" t="str">
            <v>N/A</v>
          </cell>
          <cell r="N263" t="str">
            <v>N/A</v>
          </cell>
          <cell r="O263" t="str">
            <v>Elaborar y enviar agenda definitiva para ser publicada (correo electrónico con agenda definitiva / único entregable)</v>
          </cell>
          <cell r="P263">
            <v>25</v>
          </cell>
          <cell r="Q263">
            <v>1</v>
          </cell>
          <cell r="R263" t="str">
            <v>Númerica</v>
          </cell>
          <cell r="S263" t="str">
            <v># de agendas definitivas elaboradas y enviadas / 1 agendas a elaborar y enviar</v>
          </cell>
          <cell r="T263" t="str">
            <v>2025-10-20</v>
          </cell>
          <cell r="U263" t="str">
            <v>2025-11-07</v>
          </cell>
          <cell r="V263" t="str">
            <v>4000-DESPACHO DEL SUPERINTENDENTE DELEGADO PARA ASUNTOS JURISDICCIONALES</v>
          </cell>
        </row>
        <row r="264">
          <cell r="A264" t="str">
            <v>4000.7.5</v>
          </cell>
          <cell r="B264" t="str">
            <v>4000-DESPACHO DEL SUPERINTENDENTE DELEGADO PARA ASUNTOS JURISDICCIONALES</v>
          </cell>
          <cell r="C264">
            <v>2</v>
          </cell>
          <cell r="D264" t="str">
            <v>Actividad sin participación Eliminada</v>
          </cell>
          <cell r="E264" t="str">
            <v>4000.7.5</v>
          </cell>
          <cell r="F264" t="str">
            <v>N/A</v>
          </cell>
          <cell r="G264" t="str">
            <v>N/A</v>
          </cell>
          <cell r="H264" t="str">
            <v>N/A</v>
          </cell>
          <cell r="I264" t="str">
            <v>N/A</v>
          </cell>
          <cell r="J264" t="str">
            <v>N/A</v>
          </cell>
          <cell r="K264" t="str">
            <v>N/A</v>
          </cell>
          <cell r="L264" t="str">
            <v>N/A</v>
          </cell>
          <cell r="M264" t="str">
            <v>N/A</v>
          </cell>
          <cell r="N264" t="str">
            <v>N/A</v>
          </cell>
          <cell r="O264" t="str">
            <v>Publicar Agenda definitiva (Captura de pantalla de la publicación/ único entregable)</v>
          </cell>
          <cell r="P264">
            <v>0</v>
          </cell>
          <cell r="Q264">
            <v>1</v>
          </cell>
          <cell r="R264" t="str">
            <v>Númerica</v>
          </cell>
          <cell r="S264" t="str">
            <v># de agendas publicadas / 1 agendas a publicar</v>
          </cell>
          <cell r="T264" t="str">
            <v>2025-11-10</v>
          </cell>
          <cell r="U264" t="str">
            <v>2025-11-14</v>
          </cell>
          <cell r="V264" t="str">
            <v>20-OFICINA DE TECNOLOGÍA E INFORMÁTICA</v>
          </cell>
        </row>
        <row r="265">
          <cell r="A265" t="str">
            <v>4000.7.6</v>
          </cell>
          <cell r="B265" t="str">
            <v>4000-DESPACHO DEL SUPERINTENDENTE DELEGADO PARA ASUNTOS JURISDICCIONALES</v>
          </cell>
          <cell r="C265">
            <v>2</v>
          </cell>
          <cell r="D265" t="str">
            <v>Actividad propia Eliminada</v>
          </cell>
          <cell r="E265" t="str">
            <v>4000.7.6</v>
          </cell>
          <cell r="F265" t="str">
            <v>N/A</v>
          </cell>
          <cell r="G265" t="str">
            <v>N/A</v>
          </cell>
          <cell r="H265" t="str">
            <v>N/A</v>
          </cell>
          <cell r="I265" t="str">
            <v>N/A</v>
          </cell>
          <cell r="J265" t="str">
            <v>N/A</v>
          </cell>
          <cell r="K265" t="str">
            <v>N/A</v>
          </cell>
          <cell r="L265" t="str">
            <v>N/A</v>
          </cell>
          <cell r="M265" t="str">
            <v>N/A</v>
          </cell>
          <cell r="N265" t="str">
            <v>N/A</v>
          </cell>
          <cell r="O265" t="str">
            <v>Realizar el evento (fotografías del evento realizado / único entregable)</v>
          </cell>
          <cell r="P265">
            <v>25</v>
          </cell>
          <cell r="Q265">
            <v>1</v>
          </cell>
          <cell r="R265" t="str">
            <v>Númerica</v>
          </cell>
          <cell r="S265" t="str">
            <v># de eventos realizados / 1 evento a realizar</v>
          </cell>
          <cell r="T265" t="str">
            <v>2025-11-18</v>
          </cell>
          <cell r="U265" t="str">
            <v>2025-12-05</v>
          </cell>
          <cell r="V265" t="str">
            <v>4000-DESPACHO DEL SUPERINTENDENTE DELEGADO PARA ASUNTOS JURISDICCIONALES;
73-GRUPO DE TRABAJO DE COMUNICACION</v>
          </cell>
        </row>
        <row r="266">
          <cell r="A266" t="str">
            <v>4000.8</v>
          </cell>
          <cell r="B266" t="str">
            <v>4000-DESPACHO DEL SUPERINTENDENTE DELEGADO PARA ASUNTOS JURISDICCIONALES</v>
          </cell>
          <cell r="C266">
            <v>2</v>
          </cell>
          <cell r="D266" t="str">
            <v>Producto</v>
          </cell>
          <cell r="E266" t="str">
            <v>4000.8</v>
          </cell>
          <cell r="F266" t="str">
            <v>Innovador</v>
          </cell>
          <cell r="G266" t="str">
            <v xml:space="preserve">Fortalecer la gestión de la información, el conocimiento y la innovación para optimizar la capacidad institucional 
</v>
          </cell>
          <cell r="H266" t="str">
            <v xml:space="preserve">Cumplimiento de productos del PAI asociados a Fortalecer la gestión de la información, el conocimiento y la innovación para optimizar la capacidad institucional 
</v>
          </cell>
          <cell r="I266"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66" t="str">
            <v>N/A</v>
          </cell>
          <cell r="K266" t="str">
            <v>No</v>
          </cell>
          <cell r="L266" t="str">
            <v>C-3503-0200-0011-40401c</v>
          </cell>
          <cell r="M266" t="str">
            <v>Política Servicio al Ciudadano_DIMENSIÓN Gestión con Valores para Resultados</v>
          </cell>
          <cell r="N266" t="str">
            <v>N/A</v>
          </cell>
          <cell r="O266" t="str">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ell>
          <cell r="P266">
            <v>5</v>
          </cell>
          <cell r="Q266">
            <v>1</v>
          </cell>
          <cell r="R266" t="str">
            <v>Númerica</v>
          </cell>
          <cell r="S266" t="str">
            <v># de Evidencias entregadas / 1 Evidencias programadas</v>
          </cell>
          <cell r="T266" t="str">
            <v>2025-02-03</v>
          </cell>
          <cell r="U266" t="str">
            <v>2025-12-12</v>
          </cell>
          <cell r="V266" t="str">
            <v>4000-DESPACHO DEL SUPERINTENDENTE DELEGADO PARA ASUNTOS JURISDICCIONALES</v>
          </cell>
        </row>
        <row r="267">
          <cell r="A267" t="str">
            <v>4000.8.1</v>
          </cell>
          <cell r="B267" t="str">
            <v>4000-DESPACHO DEL SUPERINTENDENTE DELEGADO PARA ASUNTOS JURISDICCIONALES</v>
          </cell>
          <cell r="C267">
            <v>2</v>
          </cell>
          <cell r="D267" t="str">
            <v>Actividad propia</v>
          </cell>
          <cell r="E267" t="str">
            <v>4000.8.1</v>
          </cell>
          <cell r="F267" t="str">
            <v>N/A</v>
          </cell>
          <cell r="G267" t="str">
            <v>N/A</v>
          </cell>
          <cell r="H267" t="str">
            <v>N/A</v>
          </cell>
          <cell r="I267" t="str">
            <v>N/A</v>
          </cell>
          <cell r="J267" t="str">
            <v>N/A</v>
          </cell>
          <cell r="K267" t="str">
            <v>N/A</v>
          </cell>
          <cell r="L267" t="str">
            <v>N/A</v>
          </cell>
          <cell r="M267" t="str">
            <v>N/A</v>
          </cell>
          <cell r="N267" t="str">
            <v>N/A</v>
          </cell>
          <cell r="O267" t="str">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ell>
          <cell r="P267">
            <v>100</v>
          </cell>
          <cell r="Q267">
            <v>1</v>
          </cell>
          <cell r="R267" t="str">
            <v>Númerica</v>
          </cell>
          <cell r="S267" t="str">
            <v># de Evidencias entregadas / 1 Evidencias programadas</v>
          </cell>
          <cell r="T267" t="str">
            <v>2025-02-03</v>
          </cell>
          <cell r="U267" t="str">
            <v>2025-12-12</v>
          </cell>
          <cell r="V267" t="str">
            <v>4000-DESPACHO DEL SUPERINTENDENTE DELEGADO PARA ASUNTOS JURISDICCIONALES</v>
          </cell>
        </row>
        <row r="268">
          <cell r="A268" t="str">
            <v>3000.1</v>
          </cell>
          <cell r="B268" t="str">
            <v>3000-DESPACHO DEL SUPERINTENDENTE DELEGADO PARA LA PROTECCIÓN DEL CONSUMIDOR</v>
          </cell>
          <cell r="C268">
            <v>4</v>
          </cell>
          <cell r="D268" t="str">
            <v>Producto</v>
          </cell>
          <cell r="E268" t="str">
            <v>3000.1</v>
          </cell>
          <cell r="F268" t="str">
            <v>Operativo</v>
          </cell>
          <cell r="G268" t="str">
            <v xml:space="preserve">Promover el enfoque preventivo, diferencial y territorial en el que hacer misional de la entidad 
</v>
          </cell>
          <cell r="H268" t="str">
            <v xml:space="preserve">Cumplimiento de productos del PAI asociados a Promover el enfoque preventivo, diferencial y territorial en el que hacer misional de la entidad 
</v>
          </cell>
          <cell r="I268"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268" t="str">
            <v>Enfoque Estrategico _ Territorial</v>
          </cell>
          <cell r="K268" t="str">
            <v>Si</v>
          </cell>
          <cell r="L268" t="str">
            <v>N/A</v>
          </cell>
          <cell r="M268" t="str">
            <v>Política Servicio al Ciudadano_DIMENSIÓN Gestión con Valores para Resultados</v>
          </cell>
          <cell r="N268" t="str">
            <v>C_COMPETENCIA  11. Ampliar los mecanismos de inspección, vigilancia y control de la Superintendencia PND_TRANSF_ Productiva, internacionalización y acción clímatica _ c. políticas de competencia, consumidor e infraestructura de la calidad modernas</v>
          </cell>
          <cell r="O268" t="str">
            <v>Plan de difusión para que el consumidor conozca sus derechos "ABC  de atención a los usuarios SIC / Supersolidaria, ejecutado Imágenes (fotografía o captura de pantalla) de la difusión realizada</v>
          </cell>
          <cell r="P268">
            <v>20</v>
          </cell>
          <cell r="Q268">
            <v>1</v>
          </cell>
          <cell r="R268" t="str">
            <v>Númerica</v>
          </cell>
          <cell r="S268" t="str">
            <v># de documento difundido / 1 documento a difundir</v>
          </cell>
          <cell r="T268" t="str">
            <v>2025-01-15</v>
          </cell>
          <cell r="U268" t="str">
            <v>2025-12-30</v>
          </cell>
          <cell r="V268" t="str">
            <v>3000-DESPACHO DEL SUPERINTENDENTE DELEGADO PARA LA PROTECCIÓN DEL CONSUMIDOR;
73-GRUPO DE TRABAJO DE COMUNICACION</v>
          </cell>
        </row>
        <row r="269">
          <cell r="A269" t="str">
            <v>3000.1.1</v>
          </cell>
          <cell r="B269" t="str">
            <v>3000-DESPACHO DEL SUPERINTENDENTE DELEGADO PARA LA PROTECCIÓN DEL CONSUMIDOR</v>
          </cell>
          <cell r="C269">
            <v>4</v>
          </cell>
          <cell r="D269" t="str">
            <v>Actividad propia</v>
          </cell>
          <cell r="E269" t="str">
            <v>3000.1.1</v>
          </cell>
          <cell r="F269" t="str">
            <v>N/A</v>
          </cell>
          <cell r="G269" t="str">
            <v>N/A</v>
          </cell>
          <cell r="H269" t="str">
            <v>N/A</v>
          </cell>
          <cell r="I269" t="str">
            <v>N/A</v>
          </cell>
          <cell r="J269" t="str">
            <v>N/A</v>
          </cell>
          <cell r="K269" t="str">
            <v>N/A</v>
          </cell>
          <cell r="L269" t="str">
            <v>N/A</v>
          </cell>
          <cell r="M269" t="str">
            <v>N/A</v>
          </cell>
          <cell r="N269" t="str">
            <v>N/A</v>
          </cell>
          <cell r="O269" t="str">
            <v>Aprobar el documento final que se va a difundir a los consumidores (Documento final aprobado)</v>
          </cell>
          <cell r="P269">
            <v>100</v>
          </cell>
          <cell r="Q269">
            <v>1</v>
          </cell>
          <cell r="R269" t="str">
            <v>Númerica</v>
          </cell>
          <cell r="S269" t="str">
            <v># de documento aprobados / 1 documentos a aprobar</v>
          </cell>
          <cell r="T269" t="str">
            <v>2025-01-15</v>
          </cell>
          <cell r="U269" t="str">
            <v>2025-07-01</v>
          </cell>
          <cell r="V269" t="str">
            <v>3000-DESPACHO DEL SUPERINTENDENTE DELEGADO PARA LA PROTECCIÓN DEL CONSUMIDOR</v>
          </cell>
        </row>
        <row r="270">
          <cell r="A270" t="str">
            <v>3000.1.2</v>
          </cell>
          <cell r="B270" t="str">
            <v>3000-DESPACHO DEL SUPERINTENDENTE DELEGADO PARA LA PROTECCIÓN DEL CONSUMIDOR</v>
          </cell>
          <cell r="C270">
            <v>4</v>
          </cell>
          <cell r="D270" t="str">
            <v>Actividad sin participación</v>
          </cell>
          <cell r="E270" t="str">
            <v>3000.1.2</v>
          </cell>
          <cell r="F270" t="str">
            <v>N/A</v>
          </cell>
          <cell r="G270" t="str">
            <v>N/A</v>
          </cell>
          <cell r="H270" t="str">
            <v>N/A</v>
          </cell>
          <cell r="I270" t="str">
            <v>N/A</v>
          </cell>
          <cell r="J270" t="str">
            <v>N/A</v>
          </cell>
          <cell r="K270" t="str">
            <v>N/A</v>
          </cell>
          <cell r="L270" t="str">
            <v>N/A</v>
          </cell>
          <cell r="M270" t="str">
            <v>N/A</v>
          </cell>
          <cell r="N270" t="str">
            <v>N/A</v>
          </cell>
          <cell r="O270" t="str">
            <v>Publicar el documento final en la pagina web de la entidad (Captura de pantalla con la publicación del documento).</v>
          </cell>
          <cell r="P270">
            <v>0</v>
          </cell>
          <cell r="Q270">
            <v>1</v>
          </cell>
          <cell r="R270" t="str">
            <v>Númerica</v>
          </cell>
          <cell r="S270" t="str">
            <v># de documento publicado / 1 documento a publicar</v>
          </cell>
          <cell r="T270" t="str">
            <v>2025-07-02</v>
          </cell>
          <cell r="U270" t="str">
            <v>2025-07-31</v>
          </cell>
          <cell r="V270" t="str">
            <v>73-GRUPO DE TRABAJO DE COMUNICACION</v>
          </cell>
        </row>
        <row r="271">
          <cell r="A271" t="str">
            <v>3000.1.3</v>
          </cell>
          <cell r="B271" t="str">
            <v>3000-DESPACHO DEL SUPERINTENDENTE DELEGADO PARA LA PROTECCIÓN DEL CONSUMIDOR</v>
          </cell>
          <cell r="C271">
            <v>4</v>
          </cell>
          <cell r="D271" t="str">
            <v>Actividad sin participación</v>
          </cell>
          <cell r="E271" t="str">
            <v>3000.1.3</v>
          </cell>
          <cell r="F271" t="str">
            <v>N/A</v>
          </cell>
          <cell r="G271" t="str">
            <v>N/A</v>
          </cell>
          <cell r="H271" t="str">
            <v>N/A</v>
          </cell>
          <cell r="I271" t="str">
            <v>N/A</v>
          </cell>
          <cell r="J271" t="str">
            <v>N/A</v>
          </cell>
          <cell r="K271" t="str">
            <v>N/A</v>
          </cell>
          <cell r="L271" t="str">
            <v>N/A</v>
          </cell>
          <cell r="M271" t="str">
            <v>N/A</v>
          </cell>
          <cell r="N271" t="str">
            <v>N/A</v>
          </cell>
          <cell r="O271" t="str">
            <v>Realizar la difusión del ABC de atención a los usuarios SIC / Super Solidaria. - Imágenes (fotografía o captura de pantalla) de la difusión realizada</v>
          </cell>
          <cell r="P271">
            <v>0</v>
          </cell>
          <cell r="Q271">
            <v>1</v>
          </cell>
          <cell r="R271" t="str">
            <v>Númerica</v>
          </cell>
          <cell r="S271" t="str">
            <v># de documento difundido / 1 documento a difundir</v>
          </cell>
          <cell r="T271" t="str">
            <v>2025-08-01</v>
          </cell>
          <cell r="U271" t="str">
            <v>2025-12-30</v>
          </cell>
          <cell r="V271" t="str">
            <v>73-GRUPO DE TRABAJO DE COMUNICACION</v>
          </cell>
        </row>
        <row r="272">
          <cell r="A272" t="str">
            <v>3000.2</v>
          </cell>
          <cell r="B272" t="str">
            <v>3000-DESPACHO DEL SUPERINTENDENTE DELEGADO PARA LA PROTECCIÓN DEL CONSUMIDOR</v>
          </cell>
          <cell r="C272">
            <v>4</v>
          </cell>
          <cell r="D272" t="str">
            <v>Producto</v>
          </cell>
          <cell r="E272" t="str">
            <v>3000.2</v>
          </cell>
          <cell r="F272" t="str">
            <v>Operativo</v>
          </cell>
          <cell r="G272" t="str">
            <v xml:space="preserve">Promover el enfoque preventivo, diferencial y territorial en el que hacer misional de la entidad 
</v>
          </cell>
          <cell r="H272" t="str">
            <v xml:space="preserve">Cumplimiento de productos del PAI asociados a Promover el enfoque preventivo, diferencial y territorial en el que hacer misional de la entidad 
</v>
          </cell>
          <cell r="I272"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272" t="str">
            <v>Enfoque Estrategico _ Preventivó</v>
          </cell>
          <cell r="K272" t="str">
            <v>Si</v>
          </cell>
          <cell r="L272" t="str">
            <v>N/A</v>
          </cell>
          <cell r="M272" t="str">
            <v>Política Servicio al Ciudadano_DIMENSIÓN Gestión con Valores para Resultados</v>
          </cell>
          <cell r="N272" t="str">
            <v>C_COMPETENCIA  11. Ampliar los mecanismos de inspección, vigilancia y control de la Superintendencia PND_TRANSF_ Productiva, internacionalización y acción clímatica _ c. políticas de competencia, consumidor e infraestructura de la calidad modernas</v>
          </cell>
          <cell r="O272" t="str">
            <v>Cursos virtuales en materia de protección al consumidor dirigidos a la ciudadanía interesada, publicados en campus virtual y difundidos (Capturas de pantalla de los cursos en el campus virtual y capturas de pantalla de la difusión).</v>
          </cell>
          <cell r="P272">
            <v>20</v>
          </cell>
          <cell r="Q272">
            <v>2</v>
          </cell>
          <cell r="R272" t="str">
            <v>Númerica</v>
          </cell>
          <cell r="S272" t="str">
            <v># de curso publicado / 2 curso a publicar</v>
          </cell>
          <cell r="T272" t="str">
            <v>2025-01-15</v>
          </cell>
          <cell r="U272" t="str">
            <v>2025-12-15</v>
          </cell>
          <cell r="V272" t="str">
            <v>3000-DESPACHO DEL SUPERINTENDENTE DELEGADO PARA LA PROTECCIÓN DEL CONSUMIDOR;
71-GRUPO DE TRABAJO DE FORMACION;
73-GRUPO DE TRABAJO DE COMUNICACION</v>
          </cell>
        </row>
        <row r="273">
          <cell r="A273" t="str">
            <v>3000.2.1</v>
          </cell>
          <cell r="B273" t="str">
            <v>3000-DESPACHO DEL SUPERINTENDENTE DELEGADO PARA LA PROTECCIÓN DEL CONSUMIDOR</v>
          </cell>
          <cell r="C273">
            <v>4</v>
          </cell>
          <cell r="D273" t="str">
            <v>Actividad propia</v>
          </cell>
          <cell r="E273" t="str">
            <v>3000.2.1</v>
          </cell>
          <cell r="F273" t="str">
            <v>N/A</v>
          </cell>
          <cell r="G273" t="str">
            <v>N/A</v>
          </cell>
          <cell r="H273" t="str">
            <v>N/A</v>
          </cell>
          <cell r="I273" t="str">
            <v>N/A</v>
          </cell>
          <cell r="J273" t="str">
            <v>N/A</v>
          </cell>
          <cell r="K273" t="str">
            <v>N/A</v>
          </cell>
          <cell r="L273" t="str">
            <v>N/A</v>
          </cell>
          <cell r="M273" t="str">
            <v>N/A</v>
          </cell>
          <cell r="N273" t="str">
            <v>N/A</v>
          </cell>
          <cell r="O273" t="str">
            <v>Enviar a OSCAE las plantillas diligenciadas con el contenido para cursos virtuales (Responsable Delegatura) (Correo electrónico con  las plantillas diligenciadas)</v>
          </cell>
          <cell r="P273">
            <v>30</v>
          </cell>
          <cell r="Q273">
            <v>2</v>
          </cell>
          <cell r="R273" t="str">
            <v>Númerica</v>
          </cell>
          <cell r="S273" t="str">
            <v># de documentos enviados / 2 documento a enviar</v>
          </cell>
          <cell r="T273" t="str">
            <v>2025-01-15</v>
          </cell>
          <cell r="U273" t="str">
            <v>2025-03-28</v>
          </cell>
          <cell r="V273" t="str">
            <v>3000-DESPACHO DEL SUPERINTENDENTE DELEGADO PARA LA PROTECCIÓN DEL CONSUMIDOR</v>
          </cell>
        </row>
        <row r="274">
          <cell r="A274" t="str">
            <v>3000.2.2</v>
          </cell>
          <cell r="B274" t="str">
            <v>3000-DESPACHO DEL SUPERINTENDENTE DELEGADO PARA LA PROTECCIÓN DEL CONSUMIDOR</v>
          </cell>
          <cell r="C274">
            <v>4</v>
          </cell>
          <cell r="D274" t="str">
            <v>Actividad sin participación</v>
          </cell>
          <cell r="E274" t="str">
            <v>3000.2.2</v>
          </cell>
          <cell r="F274" t="str">
            <v>N/A</v>
          </cell>
          <cell r="G274" t="str">
            <v>N/A</v>
          </cell>
          <cell r="H274" t="str">
            <v>N/A</v>
          </cell>
          <cell r="I274" t="str">
            <v>N/A</v>
          </cell>
          <cell r="J274" t="str">
            <v>N/A</v>
          </cell>
          <cell r="K274" t="str">
            <v>N/A</v>
          </cell>
          <cell r="L274" t="str">
            <v>N/A</v>
          </cell>
          <cell r="M274" t="str">
            <v>N/A</v>
          </cell>
          <cell r="N274" t="str">
            <v>N/A</v>
          </cell>
          <cell r="O274" t="str">
            <v>Diseñar y presentar propuesta pedagógica de los contenidos presentados por la delegatura para cada uno de los cursos (Responsable OSCAE) (Documento con la propuesta)</v>
          </cell>
          <cell r="P274">
            <v>0</v>
          </cell>
          <cell r="Q274">
            <v>2</v>
          </cell>
          <cell r="R274" t="str">
            <v>Númerica</v>
          </cell>
          <cell r="S274" t="str">
            <v># de documentos enviados / 2 documento a enviar</v>
          </cell>
          <cell r="T274" t="str">
            <v>2025-03-03</v>
          </cell>
          <cell r="U274" t="str">
            <v>2025-05-30</v>
          </cell>
          <cell r="V274" t="str">
            <v>71-GRUPO DE TRABAJO DE FORMACION</v>
          </cell>
        </row>
        <row r="275">
          <cell r="A275" t="str">
            <v>3000.2.3</v>
          </cell>
          <cell r="B275" t="str">
            <v>3000-DESPACHO DEL SUPERINTENDENTE DELEGADO PARA LA PROTECCIÓN DEL CONSUMIDOR</v>
          </cell>
          <cell r="C275">
            <v>4</v>
          </cell>
          <cell r="D275" t="str">
            <v>Actividad propia</v>
          </cell>
          <cell r="E275" t="str">
            <v>3000.2.3</v>
          </cell>
          <cell r="F275" t="str">
            <v>N/A</v>
          </cell>
          <cell r="G275" t="str">
            <v>N/A</v>
          </cell>
          <cell r="H275" t="str">
            <v>N/A</v>
          </cell>
          <cell r="I275" t="str">
            <v>N/A</v>
          </cell>
          <cell r="J275" t="str">
            <v>N/A</v>
          </cell>
          <cell r="K275" t="str">
            <v>N/A</v>
          </cell>
          <cell r="L275" t="str">
            <v>N/A</v>
          </cell>
          <cell r="M275" t="str">
            <v>N/A</v>
          </cell>
          <cell r="N275" t="str">
            <v>N/A</v>
          </cell>
          <cell r="O275" t="str">
            <v>Revisar y aprobar los contenidos propuestos por el equipo pedagógico de OSCAE (Responsable Delegatura) (Correo de aprobación de los contenidos propuestos por OSCAE)</v>
          </cell>
          <cell r="P275">
            <v>30</v>
          </cell>
          <cell r="Q275">
            <v>2</v>
          </cell>
          <cell r="R275" t="str">
            <v>Númerica</v>
          </cell>
          <cell r="S275" t="str">
            <v># de documento revisado / 2 documento a revisar</v>
          </cell>
          <cell r="T275" t="str">
            <v>2025-04-01</v>
          </cell>
          <cell r="U275" t="str">
            <v>2025-06-20</v>
          </cell>
          <cell r="V275" t="str">
            <v>3000-DESPACHO DEL SUPERINTENDENTE DELEGADO PARA LA PROTECCIÓN DEL CONSUMIDOR</v>
          </cell>
        </row>
        <row r="276">
          <cell r="A276" t="str">
            <v>3000.2.4</v>
          </cell>
          <cell r="B276" t="str">
            <v>3000-DESPACHO DEL SUPERINTENDENTE DELEGADO PARA LA PROTECCIÓN DEL CONSUMIDOR</v>
          </cell>
          <cell r="C276">
            <v>4</v>
          </cell>
          <cell r="D276" t="str">
            <v>Actividad sin participación</v>
          </cell>
          <cell r="E276" t="str">
            <v>3000.2.4</v>
          </cell>
          <cell r="F276" t="str">
            <v>N/A</v>
          </cell>
          <cell r="G276" t="str">
            <v>N/A</v>
          </cell>
          <cell r="H276" t="str">
            <v>N/A</v>
          </cell>
          <cell r="I276" t="str">
            <v>N/A</v>
          </cell>
          <cell r="J276" t="str">
            <v>N/A</v>
          </cell>
          <cell r="K276" t="str">
            <v>N/A</v>
          </cell>
          <cell r="L276" t="str">
            <v>N/A</v>
          </cell>
          <cell r="M276" t="str">
            <v>N/A</v>
          </cell>
          <cell r="N276" t="str">
            <v>N/A</v>
          </cell>
          <cell r="O276" t="str">
            <v>Virtualizar los contenidos (Responsable OSCAE) (Captura de pantalla con los cursos virtualizados)</v>
          </cell>
          <cell r="P276">
            <v>0</v>
          </cell>
          <cell r="Q276">
            <v>2</v>
          </cell>
          <cell r="R276" t="str">
            <v>Númerica</v>
          </cell>
          <cell r="S276" t="str">
            <v># de contenido virtualizado / 2 contenido a virtualizar</v>
          </cell>
          <cell r="T276" t="str">
            <v>2025-06-03</v>
          </cell>
          <cell r="U276" t="str">
            <v>2025-10-17</v>
          </cell>
          <cell r="V276" t="str">
            <v>71-GRUPO DE TRABAJO DE FORMACION</v>
          </cell>
        </row>
        <row r="277">
          <cell r="A277" t="str">
            <v>3000.2.5</v>
          </cell>
          <cell r="B277" t="str">
            <v>3000-DESPACHO DEL SUPERINTENDENTE DELEGADO PARA LA PROTECCIÓN DEL CONSUMIDOR</v>
          </cell>
          <cell r="C277">
            <v>4</v>
          </cell>
          <cell r="D277" t="str">
            <v>Actividad propia</v>
          </cell>
          <cell r="E277" t="str">
            <v>3000.2.5</v>
          </cell>
          <cell r="F277" t="str">
            <v>N/A</v>
          </cell>
          <cell r="G277" t="str">
            <v>N/A</v>
          </cell>
          <cell r="H277" t="str">
            <v>N/A</v>
          </cell>
          <cell r="I277" t="str">
            <v>N/A</v>
          </cell>
          <cell r="J277" t="str">
            <v>N/A</v>
          </cell>
          <cell r="K277" t="str">
            <v>N/A</v>
          </cell>
          <cell r="L277" t="str">
            <v>N/A</v>
          </cell>
          <cell r="M277" t="str">
            <v>N/A</v>
          </cell>
          <cell r="N277" t="str">
            <v>N/A</v>
          </cell>
          <cell r="O277" t="str">
            <v>Recibir y aprobar el curso virtualizado (Responsable Delegatura) (Correo electrónico con la aprobación de los cursos)</v>
          </cell>
          <cell r="P277">
            <v>40</v>
          </cell>
          <cell r="Q277">
            <v>2</v>
          </cell>
          <cell r="R277" t="str">
            <v>Númerica</v>
          </cell>
          <cell r="S277" t="str">
            <v># de curso revisado / 2 curso a revisar</v>
          </cell>
          <cell r="T277" t="str">
            <v>2025-09-15</v>
          </cell>
          <cell r="U277" t="str">
            <v>2025-11-07</v>
          </cell>
          <cell r="V277" t="str">
            <v>3000-DESPACHO DEL SUPERINTENDENTE DELEGADO PARA LA PROTECCIÓN DEL CONSUMIDOR</v>
          </cell>
        </row>
        <row r="278">
          <cell r="A278" t="str">
            <v>3000.2.6</v>
          </cell>
          <cell r="B278" t="str">
            <v>3000-DESPACHO DEL SUPERINTENDENTE DELEGADO PARA LA PROTECCIÓN DEL CONSUMIDOR</v>
          </cell>
          <cell r="C278">
            <v>4</v>
          </cell>
          <cell r="D278" t="str">
            <v>Actividad sin participación</v>
          </cell>
          <cell r="E278" t="str">
            <v>3000.2.6</v>
          </cell>
          <cell r="F278" t="str">
            <v>N/A</v>
          </cell>
          <cell r="G278" t="str">
            <v>N/A</v>
          </cell>
          <cell r="H278" t="str">
            <v>N/A</v>
          </cell>
          <cell r="I278" t="str">
            <v>N/A</v>
          </cell>
          <cell r="J278" t="str">
            <v>N/A</v>
          </cell>
          <cell r="K278" t="str">
            <v>N/A</v>
          </cell>
          <cell r="L278" t="str">
            <v>N/A</v>
          </cell>
          <cell r="M278" t="str">
            <v>N/A</v>
          </cell>
          <cell r="N278" t="str">
            <v>N/A</v>
          </cell>
          <cell r="O278" t="str">
            <v>Publicar los cursos virtuales en el campus virtual de la SIC y difundirlos (Capturas de pantalla de los cursos en el campus virtual y capturas de pantalla de la difusión).</v>
          </cell>
          <cell r="P278">
            <v>0</v>
          </cell>
          <cell r="Q278">
            <v>2</v>
          </cell>
          <cell r="R278" t="str">
            <v>Númerica</v>
          </cell>
          <cell r="S278" t="str">
            <v># de actividades difundidas / 2 actividades a difundir</v>
          </cell>
          <cell r="T278" t="str">
            <v>2025-11-14</v>
          </cell>
          <cell r="U278" t="str">
            <v>2025-12-15</v>
          </cell>
          <cell r="V278" t="str">
            <v>71-GRUPO DE TRABAJO DE FORMACION;
73-GRUPO DE TRABAJO DE COMUNICACION</v>
          </cell>
        </row>
        <row r="279">
          <cell r="A279" t="str">
            <v>3000.3</v>
          </cell>
          <cell r="B279" t="str">
            <v>3000-DESPACHO DEL SUPERINTENDENTE DELEGADO PARA LA PROTECCIÓN DEL CONSUMIDOR</v>
          </cell>
          <cell r="C279">
            <v>4</v>
          </cell>
          <cell r="D279" t="str">
            <v>Producto</v>
          </cell>
          <cell r="E279" t="str">
            <v>3000.3</v>
          </cell>
          <cell r="F279" t="str">
            <v>Operativo</v>
          </cell>
          <cell r="G279" t="str">
            <v xml:space="preserve">Promover el enfoque preventivo, diferencial y territorial en el que hacer misional de la entidad 
</v>
          </cell>
          <cell r="H279" t="str">
            <v xml:space="preserve">Cumplimiento de productos del PAI asociados a Promover el enfoque preventivo, diferencial y territorial en el que hacer misional de la entidad 
</v>
          </cell>
          <cell r="I279"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279" t="str">
            <v>Enfoque Estrategico _ Territorial</v>
          </cell>
          <cell r="K279" t="str">
            <v>No</v>
          </cell>
          <cell r="L279" t="str">
            <v>N/A</v>
          </cell>
          <cell r="M279" t="str">
            <v>Política Servicio al Ciudadano_DIMENSIÓN Gestión con Valores para Resultados</v>
          </cell>
          <cell r="N279" t="str">
            <v>C_COMPETENCIA 2. Reducir la ineficiencia en el mercado por relaciones de consumo asimétricas PND_TRANSF_ Productiva, internacionalización y acción clímatica _ c. políticas de competencia, consumidor e infraestructura de la calidad modernas</v>
          </cell>
          <cell r="O279" t="str">
            <v>Jornadas de capacitación "Me informo y cuido mi dinero" dirigidas a usuarios, consumidores y ciudadanía en general, realizadas - Imágenes (fotografía o captura de pantalla) de la difusión realizada</v>
          </cell>
          <cell r="P279">
            <v>20</v>
          </cell>
          <cell r="Q279">
            <v>8</v>
          </cell>
          <cell r="R279" t="str">
            <v>Númerica</v>
          </cell>
          <cell r="S279" t="str">
            <v># de capacitaciones ejecutadas / 8 capacitaciones a ejecutar</v>
          </cell>
          <cell r="T279" t="str">
            <v>2025-01-15</v>
          </cell>
          <cell r="U279" t="str">
            <v>2025-12-30</v>
          </cell>
          <cell r="V279" t="str">
            <v>3000-DESPACHO DEL SUPERINTENDENTE DELEGADO PARA LA PROTECCIÓN DEL CONSUMIDOR</v>
          </cell>
        </row>
        <row r="280">
          <cell r="A280" t="str">
            <v>3000.3.1</v>
          </cell>
          <cell r="B280" t="str">
            <v>3000-DESPACHO DEL SUPERINTENDENTE DELEGADO PARA LA PROTECCIÓN DEL CONSUMIDOR</v>
          </cell>
          <cell r="C280">
            <v>4</v>
          </cell>
          <cell r="D280" t="str">
            <v>Actividad propia</v>
          </cell>
          <cell r="E280" t="str">
            <v>3000.3.1</v>
          </cell>
          <cell r="F280" t="str">
            <v>N/A</v>
          </cell>
          <cell r="G280" t="str">
            <v>N/A</v>
          </cell>
          <cell r="H280" t="str">
            <v>N/A</v>
          </cell>
          <cell r="I280" t="str">
            <v>N/A</v>
          </cell>
          <cell r="J280" t="str">
            <v>N/A</v>
          </cell>
          <cell r="K280" t="str">
            <v>N/A</v>
          </cell>
          <cell r="L280" t="str">
            <v>N/A</v>
          </cell>
          <cell r="M280" t="str">
            <v>N/A</v>
          </cell>
          <cell r="N280" t="str">
            <v>N/A</v>
          </cell>
          <cell r="O280" t="str">
            <v>Definir la estrategia que se utilizará para las jornadas de capacitación  (Listado de asistencia a reunión)</v>
          </cell>
          <cell r="P280">
            <v>20</v>
          </cell>
          <cell r="Q280">
            <v>1</v>
          </cell>
          <cell r="R280" t="str">
            <v>Númerica</v>
          </cell>
          <cell r="S280" t="str">
            <v># de reuniones realizadas / 1 reuniones a realizar</v>
          </cell>
          <cell r="T280" t="str">
            <v>2025-01-15</v>
          </cell>
          <cell r="U280" t="str">
            <v>2025-02-28</v>
          </cell>
          <cell r="V280" t="str">
            <v>3000-DESPACHO DEL SUPERINTENDENTE DELEGADO PARA LA PROTECCIÓN DEL CONSUMIDOR</v>
          </cell>
        </row>
        <row r="281">
          <cell r="A281" t="str">
            <v>3000.3.2</v>
          </cell>
          <cell r="B281" t="str">
            <v>3000-DESPACHO DEL SUPERINTENDENTE DELEGADO PARA LA PROTECCIÓN DEL CONSUMIDOR</v>
          </cell>
          <cell r="C281">
            <v>4</v>
          </cell>
          <cell r="D281" t="str">
            <v>Actividad propia</v>
          </cell>
          <cell r="E281" t="str">
            <v>3000.3.2</v>
          </cell>
          <cell r="F281" t="str">
            <v>N/A</v>
          </cell>
          <cell r="G281" t="str">
            <v>N/A</v>
          </cell>
          <cell r="H281" t="str">
            <v>N/A</v>
          </cell>
          <cell r="I281" t="str">
            <v>N/A</v>
          </cell>
          <cell r="J281" t="str">
            <v>N/A</v>
          </cell>
          <cell r="K281" t="str">
            <v>N/A</v>
          </cell>
          <cell r="L281" t="str">
            <v>N/A</v>
          </cell>
          <cell r="M281" t="str">
            <v>N/A</v>
          </cell>
          <cell r="N281" t="str">
            <v>N/A</v>
          </cell>
          <cell r="O281" t="str">
            <v>Realizar las jornadas de capacitación - Imágenes (fotografía o captura de pantalla) de la difusión realizada</v>
          </cell>
          <cell r="P281">
            <v>80</v>
          </cell>
          <cell r="Q281">
            <v>8</v>
          </cell>
          <cell r="R281" t="str">
            <v>Númerica</v>
          </cell>
          <cell r="S281" t="str">
            <v># de capacitaciones ejecutadas / 8 capacitaciones a ejecutar</v>
          </cell>
          <cell r="T281" t="str">
            <v>2025-03-03</v>
          </cell>
          <cell r="U281" t="str">
            <v>2025-12-30</v>
          </cell>
          <cell r="V281" t="str">
            <v>3000-DESPACHO DEL SUPERINTENDENTE DELEGADO PARA LA PROTECCIÓN DEL CONSUMIDOR</v>
          </cell>
        </row>
        <row r="282">
          <cell r="A282" t="str">
            <v>3000.4</v>
          </cell>
          <cell r="B282" t="str">
            <v>3000-DESPACHO DEL SUPERINTENDENTE DELEGADO PARA LA PROTECCIÓN DEL CONSUMIDOR</v>
          </cell>
          <cell r="C282">
            <v>4</v>
          </cell>
          <cell r="D282" t="str">
            <v>Producto</v>
          </cell>
          <cell r="E282" t="str">
            <v>3000.4</v>
          </cell>
          <cell r="F282" t="str">
            <v>Operativo</v>
          </cell>
          <cell r="G282" t="str">
            <v xml:space="preserve">Promover el enfoque preventivo, diferencial y territorial en el que hacer misional de la entidad 
</v>
          </cell>
          <cell r="H282" t="str">
            <v xml:space="preserve">Cumplimiento de productos del PAI asociados a Promover el enfoque preventivo, diferencial y territorial en el que hacer misional de la entidad 
</v>
          </cell>
          <cell r="I282"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282" t="str">
            <v>Enfoque Estrategico _ Territorial</v>
          </cell>
          <cell r="K282" t="str">
            <v>Si</v>
          </cell>
          <cell r="L282" t="str">
            <v>N/A</v>
          </cell>
          <cell r="M282" t="str">
            <v>Política Servicio al Ciudadano_DIMENSIÓN Gestión con Valores para Resultados</v>
          </cell>
          <cell r="N282" t="str">
            <v>C_COMPETENCIA 9. Sensibilizar a los empresarios que utilizan plataformas como nichos de mercado PND_TRANSF_ Productiva, internacionalización y acción clímatica _ c. políticas de competencia, consumidor e infraestructura de la calidad modernas</v>
          </cell>
          <cell r="O282" t="str">
            <v>Campañas de difusión a nivel nacional, dirigidas a diversos grupos objetivo como herramienta de fortalecimiento del conocimiento, ejecutadas (Capturas de pantalla de las publicaciones de las campañas).</v>
          </cell>
          <cell r="P282">
            <v>20</v>
          </cell>
          <cell r="Q282">
            <v>4</v>
          </cell>
          <cell r="R282" t="str">
            <v>Númerica</v>
          </cell>
          <cell r="S282" t="str">
            <v># de campañas ejecutas / 4 campañas a ejecutar</v>
          </cell>
          <cell r="T282" t="str">
            <v>2025-01-15</v>
          </cell>
          <cell r="U282" t="str">
            <v>2025-12-30</v>
          </cell>
          <cell r="V282" t="str">
            <v>3000-DESPACHO DEL SUPERINTENDENTE DELEGADO PARA LA PROTECCIÓN DEL CONSUMIDOR;
3100-DIRECCION DE INVESTIGACIONES DE PROTECCION AL CONSUMIDOR;
3200-DIRECCIÓN DE INVESTIGACIONES DE PROTECCIÓN DE USUARIOS DE SERVICIOS DE COMUNICACIONES;
73-GRUPO DE TRABAJO DE COMUNICACION</v>
          </cell>
        </row>
        <row r="283">
          <cell r="A283" t="str">
            <v>3000.4.1</v>
          </cell>
          <cell r="B283" t="str">
            <v>3000-DESPACHO DEL SUPERINTENDENTE DELEGADO PARA LA PROTECCIÓN DEL CONSUMIDOR</v>
          </cell>
          <cell r="C283">
            <v>4</v>
          </cell>
          <cell r="D283" t="str">
            <v>Actividad propia</v>
          </cell>
          <cell r="E283" t="str">
            <v>3000.4.1</v>
          </cell>
          <cell r="F283" t="str">
            <v>N/A</v>
          </cell>
          <cell r="G283" t="str">
            <v>N/A</v>
          </cell>
          <cell r="H283" t="str">
            <v>N/A</v>
          </cell>
          <cell r="I283" t="str">
            <v>N/A</v>
          </cell>
          <cell r="J283" t="str">
            <v>N/A</v>
          </cell>
          <cell r="K283" t="str">
            <v>N/A</v>
          </cell>
          <cell r="L283" t="str">
            <v>N/A</v>
          </cell>
          <cell r="M283" t="str">
            <v>N/A</v>
          </cell>
          <cell r="N283" t="str">
            <v>N/A</v>
          </cell>
          <cell r="O283" t="str">
            <v>Elaborar el plan de difusión, definiendo los  grupos objetivos a los que se dirigirá. (Documento con el plan de difusión)</v>
          </cell>
          <cell r="P283">
            <v>50</v>
          </cell>
          <cell r="Q283">
            <v>1</v>
          </cell>
          <cell r="R283" t="str">
            <v>Númerica</v>
          </cell>
          <cell r="S283" t="str">
            <v># de plan de difusión elaborado / 1 plan de difusión a elaborar</v>
          </cell>
          <cell r="T283" t="str">
            <v>2025-01-15</v>
          </cell>
          <cell r="U283" t="str">
            <v>2025-02-28</v>
          </cell>
          <cell r="V283" t="str">
            <v>3000-DESPACHO DEL SUPERINTENDENTE DELEGADO PARA LA PROTECCIÓN DEL CONSUMIDOR;
3100-DIRECCION DE INVESTIGACIONES DE PROTECCION AL CONSUMIDOR;
3200-DIRECCIÓN DE INVESTIGACIONES DE PROTECCIÓN DE USUARIOS DE SERVICIOS DE COMUNICACIONES</v>
          </cell>
        </row>
        <row r="284">
          <cell r="A284" t="str">
            <v>3000.4.2</v>
          </cell>
          <cell r="B284" t="str">
            <v>3000-DESPACHO DEL SUPERINTENDENTE DELEGADO PARA LA PROTECCIÓN DEL CONSUMIDOR</v>
          </cell>
          <cell r="C284">
            <v>4</v>
          </cell>
          <cell r="D284" t="str">
            <v>Actividad sin participación</v>
          </cell>
          <cell r="E284" t="str">
            <v>3000.4.2</v>
          </cell>
          <cell r="F284" t="str">
            <v>N/A</v>
          </cell>
          <cell r="G284" t="str">
            <v>N/A</v>
          </cell>
          <cell r="H284" t="str">
            <v>N/A</v>
          </cell>
          <cell r="I284" t="str">
            <v>N/A</v>
          </cell>
          <cell r="J284" t="str">
            <v>N/A</v>
          </cell>
          <cell r="K284" t="str">
            <v>N/A</v>
          </cell>
          <cell r="L284" t="str">
            <v>N/A</v>
          </cell>
          <cell r="M284" t="str">
            <v>N/A</v>
          </cell>
          <cell r="N284" t="str">
            <v>N/A</v>
          </cell>
          <cell r="O284" t="str">
            <v>Elaborar y presentar el concepto grafico y racional de la campaña (Correo electrónico en que se observe el concepto gráfico y racional de la campaña)</v>
          </cell>
          <cell r="P284">
            <v>0</v>
          </cell>
          <cell r="Q284">
            <v>4</v>
          </cell>
          <cell r="R284" t="str">
            <v>Númerica</v>
          </cell>
          <cell r="S284" t="str">
            <v># de concepto grafico elaborado / 4 concepto grafico a elaborar</v>
          </cell>
          <cell r="T284" t="str">
            <v>2025-03-03</v>
          </cell>
          <cell r="U284" t="str">
            <v>2025-11-28</v>
          </cell>
          <cell r="V284" t="str">
            <v>73-GRUPO DE TRABAJO DE COMUNICACION</v>
          </cell>
        </row>
        <row r="285">
          <cell r="A285" t="str">
            <v>3000.4.3</v>
          </cell>
          <cell r="B285" t="str">
            <v>3000-DESPACHO DEL SUPERINTENDENTE DELEGADO PARA LA PROTECCIÓN DEL CONSUMIDOR</v>
          </cell>
          <cell r="C285">
            <v>4</v>
          </cell>
          <cell r="D285" t="str">
            <v>Actividad propia</v>
          </cell>
          <cell r="E285" t="str">
            <v>3000.4.3</v>
          </cell>
          <cell r="F285" t="str">
            <v>N/A</v>
          </cell>
          <cell r="G285" t="str">
            <v>N/A</v>
          </cell>
          <cell r="H285" t="str">
            <v>N/A</v>
          </cell>
          <cell r="I285" t="str">
            <v>N/A</v>
          </cell>
          <cell r="J285" t="str">
            <v>N/A</v>
          </cell>
          <cell r="K285" t="str">
            <v>N/A</v>
          </cell>
          <cell r="L285" t="str">
            <v>N/A</v>
          </cell>
          <cell r="M285" t="str">
            <v>N/A</v>
          </cell>
          <cell r="N285" t="str">
            <v>N/A</v>
          </cell>
          <cell r="O285" t="str">
            <v>Revisar y aprobar la propuesta (Correo electrónico con la propuesta aprobada)</v>
          </cell>
          <cell r="P285">
            <v>50</v>
          </cell>
          <cell r="Q285">
            <v>4</v>
          </cell>
          <cell r="R285" t="str">
            <v>Númerica</v>
          </cell>
          <cell r="S285" t="str">
            <v># de propuestas revisadas / 4 propuestas a revisar</v>
          </cell>
          <cell r="T285" t="str">
            <v>2025-03-03</v>
          </cell>
          <cell r="U285" t="str">
            <v>2025-11-28</v>
          </cell>
          <cell r="V285" t="str">
            <v>3000-DESPACHO DEL SUPERINTENDENTE DELEGADO PARA LA PROTECCIÓN DEL CONSUMIDOR</v>
          </cell>
        </row>
        <row r="286">
          <cell r="A286" t="str">
            <v>3000.4.4</v>
          </cell>
          <cell r="B286" t="str">
            <v>3000-DESPACHO DEL SUPERINTENDENTE DELEGADO PARA LA PROTECCIÓN DEL CONSUMIDOR</v>
          </cell>
          <cell r="C286">
            <v>4</v>
          </cell>
          <cell r="D286" t="str">
            <v>Actividad sin participación</v>
          </cell>
          <cell r="E286" t="str">
            <v>3000.4.4</v>
          </cell>
          <cell r="F286" t="str">
            <v>N/A</v>
          </cell>
          <cell r="G286" t="str">
            <v>N/A</v>
          </cell>
          <cell r="H286" t="str">
            <v>N/A</v>
          </cell>
          <cell r="I286" t="str">
            <v>N/A</v>
          </cell>
          <cell r="J286" t="str">
            <v>N/A</v>
          </cell>
          <cell r="K286" t="str">
            <v>N/A</v>
          </cell>
          <cell r="L286" t="str">
            <v>N/A</v>
          </cell>
          <cell r="M286" t="str">
            <v>N/A</v>
          </cell>
          <cell r="N286" t="str">
            <v>N/A</v>
          </cell>
          <cell r="O286" t="str">
            <v>Ejecutar las campañas (Captura de pantalla de publicación de las campañas)</v>
          </cell>
          <cell r="P286">
            <v>0</v>
          </cell>
          <cell r="Q286">
            <v>4</v>
          </cell>
          <cell r="R286" t="str">
            <v>Númerica</v>
          </cell>
          <cell r="S286" t="str">
            <v># de campañas ejecutas / 4 campañas a ejecutar</v>
          </cell>
          <cell r="T286" t="str">
            <v>2025-03-03</v>
          </cell>
          <cell r="U286" t="str">
            <v>2025-12-30</v>
          </cell>
          <cell r="V286" t="str">
            <v>73-GRUPO DE TRABAJO DE COMUNICACION</v>
          </cell>
        </row>
        <row r="287">
          <cell r="A287" t="str">
            <v>3000.5</v>
          </cell>
          <cell r="B287" t="str">
            <v>3000-DESPACHO DEL SUPERINTENDENTE DELEGADO PARA LA PROTECCIÓN DEL CONSUMIDOR</v>
          </cell>
          <cell r="C287">
            <v>4</v>
          </cell>
          <cell r="D287" t="str">
            <v>Producto</v>
          </cell>
          <cell r="E287" t="str">
            <v>3000.5</v>
          </cell>
          <cell r="F287" t="str">
            <v>Operativo</v>
          </cell>
          <cell r="G287" t="str">
            <v xml:space="preserve">Fortalecer la gestión de la información, el conocimiento y la innovación para optimizar la capacidad institucional 
</v>
          </cell>
          <cell r="H287" t="str">
            <v xml:space="preserve">Cumplimiento de productos del PAI asociados a Fortalecer la gestión de la información, el conocimiento y la innovación para optimizar la capacidad institucional 
</v>
          </cell>
          <cell r="I287"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87" t="str">
            <v>Enfoque Estrategico _ Territorial</v>
          </cell>
          <cell r="K287" t="str">
            <v>Si</v>
          </cell>
          <cell r="L287" t="str">
            <v>N/A</v>
          </cell>
          <cell r="M287" t="str">
            <v>Política Gestión del Conocimiento y la Innovación _DIMENSIÓN Gestión del conocimiento y la innovación</v>
          </cell>
          <cell r="N287" t="str">
            <v>C_COMPETENCIA  11. Ampliar los mecanismos de inspección, vigilancia y control de la Superintendencia PND_TRANSF_ Productiva, internacionalización y acción clímatica _ c. políticas de competencia, consumidor e infraestructura de la calidad modernas</v>
          </cell>
          <cell r="O287" t="str">
            <v>Capacitaciones internas al personal que atiende y oriente a los usuarios en las Casas del Consumidor, realizadas - Imágenes (fotografía o captura de pantalla) de la difusión realizada</v>
          </cell>
          <cell r="P287">
            <v>20</v>
          </cell>
          <cell r="Q287">
            <v>8</v>
          </cell>
          <cell r="R287" t="str">
            <v>Númerica</v>
          </cell>
          <cell r="S287" t="str">
            <v># de capacitaciones ejecutadas / 8 capacitaciones a ejecutar</v>
          </cell>
          <cell r="T287" t="str">
            <v>2025-01-15</v>
          </cell>
          <cell r="U287" t="str">
            <v>2025-12-30</v>
          </cell>
          <cell r="V287" t="str">
            <v>3000-DESPACHO DEL SUPERINTENDENTE DELEGADO PARA LA PROTECCIÓN DEL CONSUMIDOR;
3100-DIRECCION DE INVESTIGACIONES DE PROTECCION AL CONSUMIDOR;
3200-DIRECCIÓN DE INVESTIGACIONES DE PROTECCIÓN DE USUARIOS DE SERVICIOS DE COMUNICACIONES</v>
          </cell>
        </row>
        <row r="288">
          <cell r="A288" t="str">
            <v>3000.5.1</v>
          </cell>
          <cell r="B288" t="str">
            <v>3000-DESPACHO DEL SUPERINTENDENTE DELEGADO PARA LA PROTECCIÓN DEL CONSUMIDOR</v>
          </cell>
          <cell r="C288">
            <v>4</v>
          </cell>
          <cell r="D288" t="str">
            <v>Actividad propia</v>
          </cell>
          <cell r="E288" t="str">
            <v>3000.5.1</v>
          </cell>
          <cell r="F288" t="str">
            <v>N/A</v>
          </cell>
          <cell r="G288" t="str">
            <v>N/A</v>
          </cell>
          <cell r="H288" t="str">
            <v>N/A</v>
          </cell>
          <cell r="I288" t="str">
            <v>N/A</v>
          </cell>
          <cell r="J288" t="str">
            <v>N/A</v>
          </cell>
          <cell r="K288" t="str">
            <v>N/A</v>
          </cell>
          <cell r="L288" t="str">
            <v>N/A</v>
          </cell>
          <cell r="M288" t="str">
            <v>N/A</v>
          </cell>
          <cell r="N288" t="str">
            <v>N/A</v>
          </cell>
          <cell r="O288" t="str">
            <v>Definir el plan de trabajo de las jornadas a realizar ( Listado de asistencia a reunión)</v>
          </cell>
          <cell r="P288">
            <v>20</v>
          </cell>
          <cell r="Q288">
            <v>1</v>
          </cell>
          <cell r="R288" t="str">
            <v>Númerica</v>
          </cell>
          <cell r="S288" t="str">
            <v># de reuniones realizadas / 1 reuniones a realizar</v>
          </cell>
          <cell r="T288" t="str">
            <v>2025-01-15</v>
          </cell>
          <cell r="U288" t="str">
            <v>2025-02-28</v>
          </cell>
          <cell r="V288" t="str">
            <v>3000-DESPACHO DEL SUPERINTENDENTE DELEGADO PARA LA PROTECCIÓN DEL CONSUMIDOR;
3100-DIRECCION DE INVESTIGACIONES DE PROTECCION AL CONSUMIDOR;
3200-DIRECCIÓN DE INVESTIGACIONES DE PROTECCIÓN DE USUARIOS DE SERVICIOS DE COMUNICACIONES</v>
          </cell>
        </row>
        <row r="289">
          <cell r="A289" t="str">
            <v>3000.5.2</v>
          </cell>
          <cell r="B289" t="str">
            <v>3000-DESPACHO DEL SUPERINTENDENTE DELEGADO PARA LA PROTECCIÓN DEL CONSUMIDOR</v>
          </cell>
          <cell r="C289">
            <v>4</v>
          </cell>
          <cell r="D289" t="str">
            <v>Actividad propia</v>
          </cell>
          <cell r="E289" t="str">
            <v>3000.5.2</v>
          </cell>
          <cell r="F289" t="str">
            <v>N/A</v>
          </cell>
          <cell r="G289" t="str">
            <v>N/A</v>
          </cell>
          <cell r="H289" t="str">
            <v>N/A</v>
          </cell>
          <cell r="I289" t="str">
            <v>N/A</v>
          </cell>
          <cell r="J289" t="str">
            <v>N/A</v>
          </cell>
          <cell r="K289" t="str">
            <v>N/A</v>
          </cell>
          <cell r="L289" t="str">
            <v>N/A</v>
          </cell>
          <cell r="M289" t="str">
            <v>N/A</v>
          </cell>
          <cell r="N289" t="str">
            <v>N/A</v>
          </cell>
          <cell r="O289" t="str">
            <v>Desarrollar las jornadas de capacitación - Imágenes (fotografía o captura de pantalla) de la difusión realizada.</v>
          </cell>
          <cell r="P289">
            <v>80</v>
          </cell>
          <cell r="Q289">
            <v>8</v>
          </cell>
          <cell r="R289" t="str">
            <v>Númerica</v>
          </cell>
          <cell r="S289" t="str">
            <v># de capacitaciones ejecutadas / 8 capacitaciones a ejecutar</v>
          </cell>
          <cell r="T289" t="str">
            <v>2025-03-03</v>
          </cell>
          <cell r="U289" t="str">
            <v>2025-12-30</v>
          </cell>
          <cell r="V289" t="str">
            <v>3000-DESPACHO DEL SUPERINTENDENTE DELEGADO PARA LA PROTECCIÓN DEL CONSUMIDOR;
3100-DIRECCION DE INVESTIGACIONES DE PROTECCION AL CONSUMIDOR;
3200-DIRECCIÓN DE INVESTIGACIONES DE PROTECCIÓN DE USUARIOS DE SERVICIOS DE COMUNICACIONES</v>
          </cell>
        </row>
        <row r="290">
          <cell r="A290" t="str">
            <v>7000.1</v>
          </cell>
          <cell r="B290" t="str">
            <v>7000-DESPACHO DEL SUPERINTENDENTE DELEGADO PARA LA PROTECCIÓN DE DATOS PERSONALES</v>
          </cell>
          <cell r="C290">
            <v>2</v>
          </cell>
          <cell r="D290" t="str">
            <v>Producto</v>
          </cell>
          <cell r="E290" t="str">
            <v>7000.1</v>
          </cell>
          <cell r="F290" t="str">
            <v>Innovador</v>
          </cell>
          <cell r="G290" t="str">
            <v xml:space="preserve">Fortalecer la gestión de la información, el conocimiento y la innovación para optimizar la capacidad institucional 
</v>
          </cell>
          <cell r="H290" t="str">
            <v xml:space="preserve">Cumplimiento de productos del PAI asociados a Fortacer el Sistema Integral de Gestión Institucional para mejorar la prestación del servicio. 
</v>
          </cell>
          <cell r="I290"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290" t="str">
            <v>N/A</v>
          </cell>
          <cell r="K290" t="str">
            <v>No</v>
          </cell>
          <cell r="L290" t="str">
            <v>FUNCIONAMIENTO</v>
          </cell>
          <cell r="M290" t="str">
            <v>Política Mejora Normativa _DIMENSIÓN Gestión con Valores para Resultados</v>
          </cell>
          <cell r="N290" t="str">
            <v>N/A</v>
          </cell>
          <cell r="O290" t="str">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ell>
          <cell r="P290">
            <v>10</v>
          </cell>
          <cell r="Q290">
            <v>1</v>
          </cell>
          <cell r="R290" t="str">
            <v>Númerica</v>
          </cell>
          <cell r="S290" t="str">
            <v># de Documento publicado / 1 Documento programado</v>
          </cell>
          <cell r="T290" t="str">
            <v>2025-02-03</v>
          </cell>
          <cell r="U290" t="str">
            <v>2025-11-26</v>
          </cell>
          <cell r="V290" t="str">
            <v>7000-DESPACHO DEL SUPERINTENDENTE DELEGADO PARA LA PROTECCIÓN DE DATOS PERSONALES</v>
          </cell>
        </row>
        <row r="291">
          <cell r="A291" t="str">
            <v>7000.1.1</v>
          </cell>
          <cell r="B291" t="str">
            <v>7000-DESPACHO DEL SUPERINTENDENTE DELEGADO PARA LA PROTECCIÓN DE DATOS PERSONALES</v>
          </cell>
          <cell r="C291">
            <v>2</v>
          </cell>
          <cell r="D291" t="str">
            <v>Actividad propia</v>
          </cell>
          <cell r="E291" t="str">
            <v>7000.1.1</v>
          </cell>
          <cell r="F291" t="str">
            <v>N/A</v>
          </cell>
          <cell r="G291" t="str">
            <v>N/A</v>
          </cell>
          <cell r="H291" t="str">
            <v>N/A</v>
          </cell>
          <cell r="I291" t="str">
            <v>N/A</v>
          </cell>
          <cell r="J291" t="str">
            <v>N/A</v>
          </cell>
          <cell r="K291" t="str">
            <v>N/A</v>
          </cell>
          <cell r="L291" t="str">
            <v>N/A</v>
          </cell>
          <cell r="M291" t="str">
            <v>N/A</v>
          </cell>
          <cell r="N291" t="str">
            <v>N/A</v>
          </cell>
          <cell r="O291" t="str">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ell>
          <cell r="P291">
            <v>30</v>
          </cell>
          <cell r="Q291">
            <v>1</v>
          </cell>
          <cell r="R291" t="str">
            <v>Númerica</v>
          </cell>
          <cell r="S291" t="str">
            <v># de Informe realizado / 1 Informes a realizar</v>
          </cell>
          <cell r="T291" t="str">
            <v>2025-02-03</v>
          </cell>
          <cell r="U291" t="str">
            <v>2025-05-12</v>
          </cell>
          <cell r="V291" t="str">
            <v>7000-DESPACHO DEL SUPERINTENDENTE DELEGADO PARA LA PROTECCIÓN DE DATOS PERSONALES</v>
          </cell>
        </row>
        <row r="292">
          <cell r="A292" t="str">
            <v>7000.1.2</v>
          </cell>
          <cell r="B292" t="str">
            <v>7000-DESPACHO DEL SUPERINTENDENTE DELEGADO PARA LA PROTECCIÓN DE DATOS PERSONALES</v>
          </cell>
          <cell r="C292">
            <v>2</v>
          </cell>
          <cell r="D292" t="str">
            <v>Actividad propia</v>
          </cell>
          <cell r="E292" t="str">
            <v>7000.1.2</v>
          </cell>
          <cell r="F292" t="str">
            <v>N/A</v>
          </cell>
          <cell r="G292" t="str">
            <v>N/A</v>
          </cell>
          <cell r="H292" t="str">
            <v>N/A</v>
          </cell>
          <cell r="I292" t="str">
            <v>N/A</v>
          </cell>
          <cell r="J292" t="str">
            <v>N/A</v>
          </cell>
          <cell r="K292" t="str">
            <v>N/A</v>
          </cell>
          <cell r="L292" t="str">
            <v>N/A</v>
          </cell>
          <cell r="M292" t="str">
            <v>N/A</v>
          </cell>
          <cell r="N292" t="str">
            <v>N/A</v>
          </cell>
          <cell r="O292" t="str">
            <v>Elaborar documento con el desarrollo del estudio comparativo y un apartado de recomendaciones para la adopción o adaptación de dichas medidas en el marco regulatorio colombiano (Documento)</v>
          </cell>
          <cell r="P292">
            <v>60</v>
          </cell>
          <cell r="Q292">
            <v>1</v>
          </cell>
          <cell r="R292" t="str">
            <v>Númerica</v>
          </cell>
          <cell r="S292" t="str">
            <v># de Documento elaborado / 1 Documento programado</v>
          </cell>
          <cell r="T292" t="str">
            <v>2025-05-13</v>
          </cell>
          <cell r="U292" t="str">
            <v>2025-10-17</v>
          </cell>
          <cell r="V292" t="str">
            <v>7000-DESPACHO DEL SUPERINTENDENTE DELEGADO PARA LA PROTECCIÓN DE DATOS PERSONALES</v>
          </cell>
        </row>
        <row r="293">
          <cell r="A293" t="str">
            <v>7000.1.3</v>
          </cell>
          <cell r="B293" t="str">
            <v>7000-DESPACHO DEL SUPERINTENDENTE DELEGADO PARA LA PROTECCIÓN DE DATOS PERSONALES</v>
          </cell>
          <cell r="C293">
            <v>2</v>
          </cell>
          <cell r="D293" t="str">
            <v>Actividad propia</v>
          </cell>
          <cell r="E293" t="str">
            <v>7000.1.3</v>
          </cell>
          <cell r="F293" t="str">
            <v>N/A</v>
          </cell>
          <cell r="G293" t="str">
            <v>N/A</v>
          </cell>
          <cell r="H293" t="str">
            <v>N/A</v>
          </cell>
          <cell r="I293" t="str">
            <v>N/A</v>
          </cell>
          <cell r="J293" t="str">
            <v>N/A</v>
          </cell>
          <cell r="K293" t="str">
            <v>N/A</v>
          </cell>
          <cell r="L293" t="str">
            <v>N/A</v>
          </cell>
          <cell r="M293" t="str">
            <v>N/A</v>
          </cell>
          <cell r="N293" t="str">
            <v>N/A</v>
          </cell>
          <cell r="O293" t="str">
            <v>Solicitar la publicación del documento con el propósito que entidades públicas y privadas conozcan los efectos de la Inteligencia Artificial (IA) al derecho en cuestión (Link de publicación)</v>
          </cell>
          <cell r="P293">
            <v>10</v>
          </cell>
          <cell r="Q293">
            <v>1</v>
          </cell>
          <cell r="R293" t="str">
            <v>Númerica</v>
          </cell>
          <cell r="S293" t="str">
            <v># de Documento publicado / 1 Documento programado</v>
          </cell>
          <cell r="T293" t="str">
            <v>2025-10-17</v>
          </cell>
          <cell r="U293" t="str">
            <v>2025-11-26</v>
          </cell>
          <cell r="V293" t="str">
            <v>7000-DESPACHO DEL SUPERINTENDENTE DELEGADO PARA LA PROTECCIÓN DE DATOS PERSONALES</v>
          </cell>
        </row>
        <row r="294">
          <cell r="A294" t="str">
            <v>7000.2</v>
          </cell>
          <cell r="B294" t="str">
            <v>7000-DESPACHO DEL SUPERINTENDENTE DELEGADO PARA LA PROTECCIÓN DE DATOS PERSONALES</v>
          </cell>
          <cell r="C294">
            <v>2</v>
          </cell>
          <cell r="D294" t="str">
            <v>Producto</v>
          </cell>
          <cell r="E294" t="str">
            <v>7000.2</v>
          </cell>
          <cell r="F294" t="str">
            <v>Innovador</v>
          </cell>
          <cell r="G294" t="str">
            <v xml:space="preserve">Promover el enfoque preventivo, diferencial y territorial en el que hacer misional de la entidad 
</v>
          </cell>
          <cell r="H294" t="str">
            <v xml:space="preserve">Cumplimiento de productos del PAI asociados a Promover el enfoque preventivo, diferencial y territorial en el que hacer misional de la entidad 
</v>
          </cell>
          <cell r="I294"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294" t="str">
            <v>N/A</v>
          </cell>
          <cell r="K294" t="str">
            <v>No</v>
          </cell>
          <cell r="L294" t="str">
            <v>C-3503-0200-0012-20104c</v>
          </cell>
          <cell r="M294" t="str">
            <v>Política Gestión del Conocimiento y la Innovación _DIMENSIÓN Gestión del conocimiento y la innovación</v>
          </cell>
          <cell r="N294" t="str">
            <v>PEI_23;
PES_20230193</v>
          </cell>
          <cell r="O294" t="str">
            <v>Lineamientos para generar conciencia sobre el debido tratamiento de datos personales en los procesos de transferencia de tecnología para salvaguardar el derecho en dichos procesos,  divulgado.  (informe de conclusiones/único entregable)</v>
          </cell>
          <cell r="P294">
            <v>10</v>
          </cell>
          <cell r="Q294">
            <v>1</v>
          </cell>
          <cell r="R294" t="str">
            <v>Númerica</v>
          </cell>
          <cell r="S294" t="str">
            <v># de Sensibilización realizada / 1 Sensibilización programada</v>
          </cell>
          <cell r="T294" t="str">
            <v>2025-03-04</v>
          </cell>
          <cell r="U294" t="str">
            <v>2025-11-28</v>
          </cell>
          <cell r="V294" t="str">
            <v>7000-DESPACHO DEL SUPERINTENDENTE DELEGADO PARA LA PROTECCIÓN DE DATOS PERSONALES</v>
          </cell>
        </row>
        <row r="295">
          <cell r="A295" t="str">
            <v>7000.2.1</v>
          </cell>
          <cell r="B295" t="str">
            <v>7000-DESPACHO DEL SUPERINTENDENTE DELEGADO PARA LA PROTECCIÓN DE DATOS PERSONALES</v>
          </cell>
          <cell r="C295">
            <v>2</v>
          </cell>
          <cell r="D295" t="str">
            <v>Actividad propia</v>
          </cell>
          <cell r="E295" t="str">
            <v>7000.2.1</v>
          </cell>
          <cell r="F295" t="str">
            <v>N/A</v>
          </cell>
          <cell r="G295" t="str">
            <v>N/A</v>
          </cell>
          <cell r="H295" t="str">
            <v>N/A</v>
          </cell>
          <cell r="I295" t="str">
            <v>N/A</v>
          </cell>
          <cell r="J295" t="str">
            <v>N/A</v>
          </cell>
          <cell r="K295" t="str">
            <v>N/A</v>
          </cell>
          <cell r="L295" t="str">
            <v>N/A</v>
          </cell>
          <cell r="M295" t="str">
            <v>N/A</v>
          </cell>
          <cell r="N295" t="str">
            <v>N/A</v>
          </cell>
          <cell r="O295" t="str">
            <v>Realizar sensibilización de los lineamientos sobre el tratamiento de datos personales en los procesos de transferencia de tecnología con los sectores instruidos. (Correo electrónico con la evidencia de la realización de la socialización/único entregable)</v>
          </cell>
          <cell r="P295">
            <v>50</v>
          </cell>
          <cell r="Q295">
            <v>1</v>
          </cell>
          <cell r="R295" t="str">
            <v>Númerica</v>
          </cell>
          <cell r="S295" t="str">
            <v># de Sensibilización realizada / 1 Sensibilización programada</v>
          </cell>
          <cell r="T295" t="str">
            <v>2025-03-04</v>
          </cell>
          <cell r="U295" t="str">
            <v>2025-10-31</v>
          </cell>
          <cell r="V295" t="str">
            <v>7000-DESPACHO DEL SUPERINTENDENTE DELEGADO PARA LA PROTECCIÓN DE DATOS PERSONALES</v>
          </cell>
        </row>
        <row r="296">
          <cell r="A296" t="str">
            <v>7000.2.2</v>
          </cell>
          <cell r="B296" t="str">
            <v>7000-DESPACHO DEL SUPERINTENDENTE DELEGADO PARA LA PROTECCIÓN DE DATOS PERSONALES</v>
          </cell>
          <cell r="C296">
            <v>2</v>
          </cell>
          <cell r="D296" t="str">
            <v>Actividad propia</v>
          </cell>
          <cell r="E296" t="str">
            <v>7000.2.2</v>
          </cell>
          <cell r="F296" t="str">
            <v>N/A</v>
          </cell>
          <cell r="G296" t="str">
            <v>N/A</v>
          </cell>
          <cell r="H296" t="str">
            <v>N/A</v>
          </cell>
          <cell r="I296" t="str">
            <v>N/A</v>
          </cell>
          <cell r="J296" t="str">
            <v>N/A</v>
          </cell>
          <cell r="K296" t="str">
            <v>N/A</v>
          </cell>
          <cell r="L296" t="str">
            <v>N/A</v>
          </cell>
          <cell r="M296" t="str">
            <v>N/A</v>
          </cell>
          <cell r="N296" t="str">
            <v>N/A</v>
          </cell>
          <cell r="O296" t="str">
            <v>Realizar un informe con las conclusiones y reflexiones sobre la sinergias entre las propiedad industrial y el debido de tratamiento datos personales. (Informe elaborado)</v>
          </cell>
          <cell r="P296">
            <v>50</v>
          </cell>
          <cell r="Q296">
            <v>1</v>
          </cell>
          <cell r="R296" t="str">
            <v>Númerica</v>
          </cell>
          <cell r="S296" t="str">
            <v># de Informe realizado / 1 Informes a realizar</v>
          </cell>
          <cell r="T296" t="str">
            <v>2025-07-01</v>
          </cell>
          <cell r="U296" t="str">
            <v>2025-11-28</v>
          </cell>
          <cell r="V296" t="str">
            <v>7000-DESPACHO DEL SUPERINTENDENTE DELEGADO PARA LA PROTECCIÓN DE DATOS PERSONALES</v>
          </cell>
        </row>
        <row r="297">
          <cell r="A297" t="str">
            <v>7000.3</v>
          </cell>
          <cell r="B297" t="str">
            <v>7000-DESPACHO DEL SUPERINTENDENTE DELEGADO PARA LA PROTECCIÓN DE DATOS PERSONALES</v>
          </cell>
          <cell r="C297">
            <v>2</v>
          </cell>
          <cell r="D297" t="str">
            <v>Producto</v>
          </cell>
          <cell r="E297" t="str">
            <v>7000.3</v>
          </cell>
          <cell r="F297" t="str">
            <v>Innovador</v>
          </cell>
          <cell r="G297" t="str">
            <v xml:space="preserve">Generar sinergias con agentes nacionales e internacionales que permitan potenciar las capacidades de la SIC.
</v>
          </cell>
          <cell r="H297" t="str">
            <v xml:space="preserve">Cumplimiento de productos del PAI asociados a Generar sinergias con agentes nacionales e internacionales que permitan potenciar las capacidades de la SIC.
</v>
          </cell>
          <cell r="I297" t="str">
            <v>1-Generación de oportunidades de cooperación y fortalecimiento de existentes con grupos de interés y de valor.-5-Direccionamiento de la oferta institucional con productos y/o servicios con enfoque preventivo, diferencial y territorial.</v>
          </cell>
          <cell r="J297" t="str">
            <v>N/A</v>
          </cell>
          <cell r="K297" t="str">
            <v>No</v>
          </cell>
          <cell r="L297" t="str">
            <v>FUNCIONAMIENTO</v>
          </cell>
          <cell r="M297" t="str">
            <v>Política Participación Ciudadana en la Gestión Pública _DIMENSIÓN Gestión con Valores para Resultados</v>
          </cell>
          <cell r="N297" t="str">
            <v>PEI_22;
PES_20230041</v>
          </cell>
          <cell r="O297" t="str">
            <v>Actuaciones colaborativas con autoridades de protección de datos internacionales en busca de establecer buenas prácticas al momento de investigar compañías con presencia transfronteriza, realizada y documentada (Informe / único entregable)</v>
          </cell>
          <cell r="P297">
            <v>10</v>
          </cell>
          <cell r="Q297">
            <v>1</v>
          </cell>
          <cell r="R297" t="str">
            <v>Númerica</v>
          </cell>
          <cell r="S297" t="str">
            <v># de Actuación colaborativa realizada y documentada / 1 Actuación colaborativa programada</v>
          </cell>
          <cell r="T297" t="str">
            <v>2025-04-01</v>
          </cell>
          <cell r="U297" t="str">
            <v>2025-08-28</v>
          </cell>
          <cell r="V297" t="str">
            <v>7000-DESPACHO DEL SUPERINTENDENTE DELEGADO PARA LA PROTECCIÓN DE DATOS PERSONALES</v>
          </cell>
        </row>
        <row r="298">
          <cell r="A298" t="str">
            <v>7000.3.1</v>
          </cell>
          <cell r="B298" t="str">
            <v>7000-DESPACHO DEL SUPERINTENDENTE DELEGADO PARA LA PROTECCIÓN DE DATOS PERSONALES</v>
          </cell>
          <cell r="C298">
            <v>2</v>
          </cell>
          <cell r="D298" t="str">
            <v>Actividad propia</v>
          </cell>
          <cell r="E298" t="str">
            <v>7000.3.1</v>
          </cell>
          <cell r="F298" t="str">
            <v>N/A</v>
          </cell>
          <cell r="G298" t="str">
            <v>N/A</v>
          </cell>
          <cell r="H298" t="str">
            <v>N/A</v>
          </cell>
          <cell r="I298" t="str">
            <v>N/A</v>
          </cell>
          <cell r="J298" t="str">
            <v>N/A</v>
          </cell>
          <cell r="K298" t="str">
            <v>N/A</v>
          </cell>
          <cell r="L298" t="str">
            <v>N/A</v>
          </cell>
          <cell r="M298" t="str">
            <v>N/A</v>
          </cell>
          <cell r="N298" t="str">
            <v>N/A</v>
          </cell>
          <cell r="O298" t="str">
            <v>Exponer ante un foro internacional las lecciones aprendidas de una actuación administrativa frente a una compañía con presencia transfronteriza (Captura de pantalla o imágenes de la exposición realizada/único entregable)</v>
          </cell>
          <cell r="P298">
            <v>50</v>
          </cell>
          <cell r="Q298">
            <v>1</v>
          </cell>
          <cell r="R298" t="str">
            <v>Númerica</v>
          </cell>
          <cell r="S298" t="str">
            <v># de Actuaciones colaborativas realizadas / 1 Actuaciones colaborativas programadas</v>
          </cell>
          <cell r="T298" t="str">
            <v>2025-04-01</v>
          </cell>
          <cell r="U298" t="str">
            <v>2025-06-27</v>
          </cell>
          <cell r="V298" t="str">
            <v>7000-DESPACHO DEL SUPERINTENDENTE DELEGADO PARA LA PROTECCIÓN DE DATOS PERSONALES</v>
          </cell>
        </row>
        <row r="299">
          <cell r="A299" t="str">
            <v>7000.3.2</v>
          </cell>
          <cell r="B299" t="str">
            <v>7000-DESPACHO DEL SUPERINTENDENTE DELEGADO PARA LA PROTECCIÓN DE DATOS PERSONALES</v>
          </cell>
          <cell r="C299">
            <v>2</v>
          </cell>
          <cell r="D299" t="str">
            <v>Actividad propia</v>
          </cell>
          <cell r="E299" t="str">
            <v>7000.3.2</v>
          </cell>
          <cell r="F299" t="str">
            <v>N/A</v>
          </cell>
          <cell r="G299" t="str">
            <v>N/A</v>
          </cell>
          <cell r="H299" t="str">
            <v>N/A</v>
          </cell>
          <cell r="I299" t="str">
            <v>N/A</v>
          </cell>
          <cell r="J299" t="str">
            <v>N/A</v>
          </cell>
          <cell r="K299" t="str">
            <v>N/A</v>
          </cell>
          <cell r="L299" t="str">
            <v>N/A</v>
          </cell>
          <cell r="M299" t="str">
            <v>N/A</v>
          </cell>
          <cell r="N299" t="str">
            <v>N/A</v>
          </cell>
          <cell r="O299" t="str">
            <v>Elaborar informe que recopile las conclusiones con las autoridades de protección de datos internacionales de buenas prácticas al momento de investigar compañías con presencia transfronteriza. (Informe/único entregable)</v>
          </cell>
          <cell r="P299">
            <v>50</v>
          </cell>
          <cell r="Q299">
            <v>1</v>
          </cell>
          <cell r="R299" t="str">
            <v>Númerica</v>
          </cell>
          <cell r="S299" t="str">
            <v># de Informe realizado / 1 Informes a realizar</v>
          </cell>
          <cell r="T299" t="str">
            <v>2025-07-01</v>
          </cell>
          <cell r="U299" t="str">
            <v>2025-08-28</v>
          </cell>
          <cell r="V299" t="str">
            <v>7000-DESPACHO DEL SUPERINTENDENTE DELEGADO PARA LA PROTECCIÓN DE DATOS PERSONALES</v>
          </cell>
        </row>
        <row r="300">
          <cell r="A300" t="str">
            <v>7000.4</v>
          </cell>
          <cell r="B300" t="str">
            <v>7000-DESPACHO DEL SUPERINTENDENTE DELEGADO PARA LA PROTECCIÓN DE DATOS PERSONALES</v>
          </cell>
          <cell r="C300">
            <v>2</v>
          </cell>
          <cell r="D300" t="str">
            <v>Producto</v>
          </cell>
          <cell r="E300" t="str">
            <v>7000.4</v>
          </cell>
          <cell r="F300" t="str">
            <v>Operativo</v>
          </cell>
          <cell r="G300" t="str">
            <v xml:space="preserve">Promover el enfoque preventivo, diferencial y territorial en el que hacer misional de la entidad 
</v>
          </cell>
          <cell r="H300" t="str">
            <v xml:space="preserve">Cumplimiento de productos del PAI asociados a Promover el enfoque preventivo, diferencial y territorial en el que hacer misional de la entidad 
</v>
          </cell>
          <cell r="I300"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300" t="str">
            <v xml:space="preserve">PND - 2-01-4-c- Seguridad humana y justicia social - Portabilidad de datos para el empoderamiento ciudadano </v>
          </cell>
          <cell r="K300" t="str">
            <v>Si</v>
          </cell>
          <cell r="L300" t="str">
            <v>C-3503-0200-0012-20104c</v>
          </cell>
          <cell r="M300" t="str">
            <v>Política Participación Ciudadana en la Gestión Pública _DIMENSIÓN Gestión con Valores para Resultados</v>
          </cell>
          <cell r="N300" t="str">
            <v>PND_1_Fortalecer el empoderamientoDe lasPersonas sobre susDatos</v>
          </cell>
          <cell r="O300" t="str">
            <v>Eventos en temas relacionados con datos personales, realizados  (Pantallazos o captura de pantalla /único entregable)</v>
          </cell>
          <cell r="P300">
            <v>40</v>
          </cell>
          <cell r="Q300">
            <v>2</v>
          </cell>
          <cell r="R300" t="str">
            <v>Númerica</v>
          </cell>
          <cell r="S300" t="str">
            <v># de eventos realizados / 2 eventos a realizar</v>
          </cell>
          <cell r="T300" t="str">
            <v>2025-02-04</v>
          </cell>
          <cell r="U300" t="str">
            <v>2025-11-28</v>
          </cell>
          <cell r="V300" t="str">
            <v>7000-DESPACHO DEL SUPERINTENDENTE DELEGADO PARA LA PROTECCIÓN DE DATOS PERSONALES;
73-GRUPO DE TRABAJO DE COMUNICACION</v>
          </cell>
        </row>
        <row r="301">
          <cell r="A301" t="str">
            <v>7000.4.1</v>
          </cell>
          <cell r="B301" t="str">
            <v>7000-DESPACHO DEL SUPERINTENDENTE DELEGADO PARA LA PROTECCIÓN DE DATOS PERSONALES</v>
          </cell>
          <cell r="C301">
            <v>2</v>
          </cell>
          <cell r="D301" t="str">
            <v>Actividad propia</v>
          </cell>
          <cell r="E301" t="str">
            <v>7000.4.1</v>
          </cell>
          <cell r="F301" t="str">
            <v>N/A</v>
          </cell>
          <cell r="G301" t="str">
            <v>N/A</v>
          </cell>
          <cell r="H301" t="str">
            <v>N/A</v>
          </cell>
          <cell r="I301" t="str">
            <v>N/A</v>
          </cell>
          <cell r="J301" t="str">
            <v>N/A</v>
          </cell>
          <cell r="K301" t="str">
            <v>N/A</v>
          </cell>
          <cell r="L301" t="str">
            <v>N/A</v>
          </cell>
          <cell r="M301" t="str">
            <v>N/A</v>
          </cell>
          <cell r="N301" t="str">
            <v>N/A</v>
          </cell>
          <cell r="O301" t="str">
            <v>Solicitar publicación de la fecha del evento en el calendario de eventos de la entidad  al Grupo de Comunicaciones  (captura de pantalla de la publicación de la fecha del evento / único entregable)</v>
          </cell>
          <cell r="P301">
            <v>5</v>
          </cell>
          <cell r="Q301">
            <v>2</v>
          </cell>
          <cell r="R301" t="str">
            <v>Númerica</v>
          </cell>
          <cell r="S301" t="str">
            <v># de correos electrónicos enviados / 2 correos electrónicos a enviar</v>
          </cell>
          <cell r="T301" t="str">
            <v>2025-02-04</v>
          </cell>
          <cell r="U301" t="str">
            <v>2025-08-29</v>
          </cell>
          <cell r="V301" t="str">
            <v>7000-DESPACHO DEL SUPERINTENDENTE DELEGADO PARA LA PROTECCIÓN DE DATOS PERSONALES</v>
          </cell>
        </row>
        <row r="302">
          <cell r="A302" t="str">
            <v>7000.4.2</v>
          </cell>
          <cell r="B302" t="str">
            <v>7000-DESPACHO DEL SUPERINTENDENTE DELEGADO PARA LA PROTECCIÓN DE DATOS PERSONALES</v>
          </cell>
          <cell r="C302">
            <v>2</v>
          </cell>
          <cell r="D302" t="str">
            <v>Actividad propia</v>
          </cell>
          <cell r="E302" t="str">
            <v>7000.4.2</v>
          </cell>
          <cell r="F302" t="str">
            <v>N/A</v>
          </cell>
          <cell r="G302" t="str">
            <v>N/A</v>
          </cell>
          <cell r="H302" t="str">
            <v>N/A</v>
          </cell>
          <cell r="I302" t="str">
            <v>N/A</v>
          </cell>
          <cell r="J302" t="str">
            <v>N/A</v>
          </cell>
          <cell r="K302" t="str">
            <v>N/A</v>
          </cell>
          <cell r="L302" t="str">
            <v>N/A</v>
          </cell>
          <cell r="M302" t="str">
            <v>N/A</v>
          </cell>
          <cell r="N302" t="str">
            <v>N/A</v>
          </cell>
          <cell r="O302" t="str">
            <v>Diligenciar check list del evento con la fecha definitiva igual a la publicada en el  calendario de eventos  (documento de check list para la realización del evento / único entregable)</v>
          </cell>
          <cell r="P302">
            <v>15</v>
          </cell>
          <cell r="Q302">
            <v>2</v>
          </cell>
          <cell r="R302" t="str">
            <v>Númerica</v>
          </cell>
          <cell r="S302" t="str">
            <v># de check list diligenciados / 2 check list a diligenciar</v>
          </cell>
          <cell r="T302" t="str">
            <v>2025-09-01</v>
          </cell>
          <cell r="U302" t="str">
            <v>2025-09-25</v>
          </cell>
          <cell r="V302" t="str">
            <v>7000-DESPACHO DEL SUPERINTENDENTE DELEGADO PARA LA PROTECCIÓN DE DATOS PERSONALES</v>
          </cell>
        </row>
        <row r="303">
          <cell r="A303" t="str">
            <v>7000.4.3</v>
          </cell>
          <cell r="B303" t="str">
            <v>7000-DESPACHO DEL SUPERINTENDENTE DELEGADO PARA LA PROTECCIÓN DE DATOS PERSONALES</v>
          </cell>
          <cell r="C303">
            <v>2</v>
          </cell>
          <cell r="D303" t="str">
            <v>Actividad propia</v>
          </cell>
          <cell r="E303" t="str">
            <v>7000.4.3</v>
          </cell>
          <cell r="F303" t="str">
            <v>N/A</v>
          </cell>
          <cell r="G303" t="str">
            <v>N/A</v>
          </cell>
          <cell r="H303" t="str">
            <v>N/A</v>
          </cell>
          <cell r="I303" t="str">
            <v>N/A</v>
          </cell>
          <cell r="J303" t="str">
            <v>N/A</v>
          </cell>
          <cell r="K303" t="str">
            <v>N/A</v>
          </cell>
          <cell r="L303" t="str">
            <v>N/A</v>
          </cell>
          <cell r="M303" t="str">
            <v>N/A</v>
          </cell>
          <cell r="N303" t="str">
            <v>N/A</v>
          </cell>
          <cell r="O303" t="str">
            <v>Elaborar y enviar agenda definitiva para ser publicada  (correo electrónico con agenda definitiva / único entregable)</v>
          </cell>
          <cell r="P303">
            <v>20</v>
          </cell>
          <cell r="Q303">
            <v>2</v>
          </cell>
          <cell r="R303" t="str">
            <v>Númerica</v>
          </cell>
          <cell r="S303" t="str">
            <v># de agendas definitivas elaboradas y enviadas / 2 agendas a elaborar y enviar</v>
          </cell>
          <cell r="T303" t="str">
            <v>2025-09-26</v>
          </cell>
          <cell r="U303" t="str">
            <v>2025-10-14</v>
          </cell>
          <cell r="V303" t="str">
            <v>7000-DESPACHO DEL SUPERINTENDENTE DELEGADO PARA LA PROTECCIÓN DE DATOS PERSONALES</v>
          </cell>
        </row>
        <row r="304">
          <cell r="A304" t="str">
            <v>7000.4.4</v>
          </cell>
          <cell r="B304" t="str">
            <v>7000-DESPACHO DEL SUPERINTENDENTE DELEGADO PARA LA PROTECCIÓN DE DATOS PERSONALES</v>
          </cell>
          <cell r="C304">
            <v>2</v>
          </cell>
          <cell r="D304" t="str">
            <v>Actividad sin participación</v>
          </cell>
          <cell r="E304" t="str">
            <v>7000.4.4</v>
          </cell>
          <cell r="F304" t="str">
            <v>N/A</v>
          </cell>
          <cell r="G304" t="str">
            <v>N/A</v>
          </cell>
          <cell r="H304" t="str">
            <v>N/A</v>
          </cell>
          <cell r="I304" t="str">
            <v>N/A</v>
          </cell>
          <cell r="J304" t="str">
            <v>N/A</v>
          </cell>
          <cell r="K304" t="str">
            <v>N/A</v>
          </cell>
          <cell r="L304" t="str">
            <v>N/A</v>
          </cell>
          <cell r="M304" t="str">
            <v>N/A</v>
          </cell>
          <cell r="N304" t="str">
            <v>N/A</v>
          </cell>
          <cell r="O304" t="str">
            <v>Publicar Agenda definitiva  (Captura de pantalla de la publicación)</v>
          </cell>
          <cell r="P304">
            <v>0</v>
          </cell>
          <cell r="Q304">
            <v>2</v>
          </cell>
          <cell r="R304" t="str">
            <v>Númerica</v>
          </cell>
          <cell r="S304" t="str">
            <v># de agendas publicadas / 2 agendas a publicar</v>
          </cell>
          <cell r="T304" t="str">
            <v>2025-10-15</v>
          </cell>
          <cell r="U304" t="str">
            <v>2025-10-22</v>
          </cell>
          <cell r="V304" t="str">
            <v>73-GRUPO DE TRABAJO DE COMUNICACION</v>
          </cell>
        </row>
        <row r="305">
          <cell r="A305" t="str">
            <v>7000.4.5</v>
          </cell>
          <cell r="B305" t="str">
            <v>7000-DESPACHO DEL SUPERINTENDENTE DELEGADO PARA LA PROTECCIÓN DE DATOS PERSONALES</v>
          </cell>
          <cell r="C305">
            <v>2</v>
          </cell>
          <cell r="D305" t="str">
            <v>Actividad propia</v>
          </cell>
          <cell r="E305" t="str">
            <v>7000.4.5</v>
          </cell>
          <cell r="F305" t="str">
            <v>N/A</v>
          </cell>
          <cell r="G305" t="str">
            <v>N/A</v>
          </cell>
          <cell r="H305" t="str">
            <v>N/A</v>
          </cell>
          <cell r="I305" t="str">
            <v>N/A</v>
          </cell>
          <cell r="J305" t="str">
            <v>N/A</v>
          </cell>
          <cell r="K305" t="str">
            <v>N/A</v>
          </cell>
          <cell r="L305" t="str">
            <v>N/A</v>
          </cell>
          <cell r="M305" t="str">
            <v>N/A</v>
          </cell>
          <cell r="N305" t="str">
            <v>N/A</v>
          </cell>
          <cell r="O305" t="str">
            <v>Realizar el evento (fotografías del evento realizado / único entregable)()</v>
          </cell>
          <cell r="P305">
            <v>60</v>
          </cell>
          <cell r="Q305">
            <v>2</v>
          </cell>
          <cell r="R305" t="str">
            <v>Númerica</v>
          </cell>
          <cell r="S305" t="str">
            <v># de eventos realizados / 2 evento a realizar</v>
          </cell>
          <cell r="T305" t="str">
            <v>2025-10-23</v>
          </cell>
          <cell r="U305" t="str">
            <v>2025-11-28</v>
          </cell>
          <cell r="V305" t="str">
            <v>7000-DESPACHO DEL SUPERINTENDENTE DELEGADO PARA LA PROTECCIÓN DE DATOS PERSONALES;
73-GRUPO DE TRABAJO DE COMUNICACION</v>
          </cell>
        </row>
        <row r="306">
          <cell r="A306" t="str">
            <v>7000.5</v>
          </cell>
          <cell r="B306" t="str">
            <v>7000-DESPACHO DEL SUPERINTENDENTE DELEGADO PARA LA PROTECCIÓN DE DATOS PERSONALES</v>
          </cell>
          <cell r="C306">
            <v>2</v>
          </cell>
          <cell r="D306" t="str">
            <v>Producto</v>
          </cell>
          <cell r="E306" t="str">
            <v>7000.5</v>
          </cell>
          <cell r="F306" t="str">
            <v>Operativo</v>
          </cell>
          <cell r="G306" t="str">
            <v xml:space="preserve">Promover el enfoque preventivo, diferencial y territorial en el que hacer misional de la entidad 
</v>
          </cell>
          <cell r="H306" t="str">
            <v xml:space="preserve">Cumplimiento de productos del PAI asociados a Promover el enfoque preventivo, diferencial y territorial en el que hacer misional de la entidad 
</v>
          </cell>
          <cell r="I306"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306" t="str">
            <v xml:space="preserve">PND - 2-01-4-c- Seguridad humana y justicia social - Portabilidad de datos para el empoderamiento ciudadano </v>
          </cell>
          <cell r="K306" t="str">
            <v>Si</v>
          </cell>
          <cell r="L306" t="str">
            <v>FUNCIONAMIENTO</v>
          </cell>
          <cell r="M306" t="str">
            <v>Política Servicio al Ciudadano_DIMENSIÓN Gestión con Valores para Resultados</v>
          </cell>
          <cell r="N306" t="str">
            <v>PND_1_Fortalecer el empoderamientoDe lasPersonas sobre susDatos</v>
          </cell>
          <cell r="O306" t="str">
            <v>Campaña de divulgación para fortalecer el empoderamiento de las personas sobre sus datos, ejecutada (Pantallazos con la publicación/único entregable)</v>
          </cell>
          <cell r="P306">
            <v>30</v>
          </cell>
          <cell r="Q306">
            <v>1</v>
          </cell>
          <cell r="R306" t="str">
            <v>Númerica</v>
          </cell>
          <cell r="S306" t="str">
            <v># de Campañas publicadas / 1 Campañas a publicar</v>
          </cell>
          <cell r="T306" t="str">
            <v>2025-02-03</v>
          </cell>
          <cell r="U306" t="str">
            <v>2025-07-30</v>
          </cell>
          <cell r="V306" t="str">
            <v>7000-DESPACHO DEL SUPERINTENDENTE DELEGADO PARA LA PROTECCIÓN DE DATOS PERSONALES;
73-GRUPO DE TRABAJO DE COMUNICACION</v>
          </cell>
        </row>
        <row r="307">
          <cell r="A307" t="str">
            <v>7000.5.1</v>
          </cell>
          <cell r="B307" t="str">
            <v>7000-DESPACHO DEL SUPERINTENDENTE DELEGADO PARA LA PROTECCIÓN DE DATOS PERSONALES</v>
          </cell>
          <cell r="C307">
            <v>2</v>
          </cell>
          <cell r="D307" t="str">
            <v>Actividad propia</v>
          </cell>
          <cell r="E307" t="str">
            <v>7000.5.1</v>
          </cell>
          <cell r="F307" t="str">
            <v>N/A</v>
          </cell>
          <cell r="G307" t="str">
            <v>N/A</v>
          </cell>
          <cell r="H307" t="str">
            <v>N/A</v>
          </cell>
          <cell r="I307" t="str">
            <v>N/A</v>
          </cell>
          <cell r="J307" t="str">
            <v>N/A</v>
          </cell>
          <cell r="K307" t="str">
            <v>N/A</v>
          </cell>
          <cell r="L307" t="str">
            <v>N/A</v>
          </cell>
          <cell r="M307" t="str">
            <v>N/A</v>
          </cell>
          <cell r="N307" t="str">
            <v>N/A</v>
          </cell>
          <cell r="O307" t="str">
            <v>Diligenciar y enviar al Grupo de trabajo de comunicaciones el brief  de la campaña genérica previa concertación con OSCAE. (correo electrónico con el Brief diligenciado /único entregable)</v>
          </cell>
          <cell r="P307">
            <v>50</v>
          </cell>
          <cell r="Q307">
            <v>1</v>
          </cell>
          <cell r="R307" t="str">
            <v>Númerica</v>
          </cell>
          <cell r="S307" t="str">
            <v># de Brief de la campaña genérica diligenciado y enviado / 1 Brief de campaña genérica a diligenciar y enviar</v>
          </cell>
          <cell r="T307" t="str">
            <v>2025-02-03</v>
          </cell>
          <cell r="U307" t="str">
            <v>2025-03-20</v>
          </cell>
          <cell r="V307" t="str">
            <v>7000-DESPACHO DEL SUPERINTENDENTE DELEGADO PARA LA PROTECCIÓN DE DATOS PERSONALES</v>
          </cell>
        </row>
        <row r="308">
          <cell r="A308" t="str">
            <v>7000.5.2</v>
          </cell>
          <cell r="B308" t="str">
            <v>7000-DESPACHO DEL SUPERINTENDENTE DELEGADO PARA LA PROTECCIÓN DE DATOS PERSONALES</v>
          </cell>
          <cell r="C308">
            <v>2</v>
          </cell>
          <cell r="D308" t="str">
            <v>Actividad sin participación</v>
          </cell>
          <cell r="E308" t="str">
            <v>7000.5.2</v>
          </cell>
          <cell r="F308" t="str">
            <v>N/A</v>
          </cell>
          <cell r="G308" t="str">
            <v>N/A</v>
          </cell>
          <cell r="H308" t="str">
            <v>N/A</v>
          </cell>
          <cell r="I308" t="str">
            <v>N/A</v>
          </cell>
          <cell r="J308" t="str">
            <v>N/A</v>
          </cell>
          <cell r="K308" t="str">
            <v>N/A</v>
          </cell>
          <cell r="L308" t="str">
            <v>N/A</v>
          </cell>
          <cell r="M308" t="str">
            <v>N/A</v>
          </cell>
          <cell r="N308" t="str">
            <v>N/A</v>
          </cell>
          <cell r="O308" t="str">
            <v>Elaborar y presentar el concepto gráfico y racional de la campaña y sus diferentes ejes temáticos  (correo electrónico con Documento en el que se observe el concepto gráfico y racional de la campaña integral y sus diferentes ejes temáticos /único entregable)</v>
          </cell>
          <cell r="P308">
            <v>0</v>
          </cell>
          <cell r="Q308">
            <v>1</v>
          </cell>
          <cell r="R308" t="str">
            <v>Númerica</v>
          </cell>
          <cell r="S308" t="str">
            <v># de conceptos gráficos elaborados y presentados / 1 conceptos gráficos a elaborar y presentar</v>
          </cell>
          <cell r="T308" t="str">
            <v>2025-03-21</v>
          </cell>
          <cell r="U308" t="str">
            <v>2025-05-05</v>
          </cell>
          <cell r="V308" t="str">
            <v>73-GRUPO DE TRABAJO DE COMUNICACION</v>
          </cell>
        </row>
        <row r="309">
          <cell r="A309" t="str">
            <v>7000.5.3</v>
          </cell>
          <cell r="B309" t="str">
            <v>7000-DESPACHO DEL SUPERINTENDENTE DELEGADO PARA LA PROTECCIÓN DE DATOS PERSONALES</v>
          </cell>
          <cell r="C309">
            <v>2</v>
          </cell>
          <cell r="D309" t="str">
            <v>Actividad propia</v>
          </cell>
          <cell r="E309" t="str">
            <v>7000.5.3</v>
          </cell>
          <cell r="F309" t="str">
            <v>N/A</v>
          </cell>
          <cell r="G309" t="str">
            <v>N/A</v>
          </cell>
          <cell r="H309" t="str">
            <v>N/A</v>
          </cell>
          <cell r="I309" t="str">
            <v>N/A</v>
          </cell>
          <cell r="J309" t="str">
            <v>N/A</v>
          </cell>
          <cell r="K309" t="str">
            <v>N/A</v>
          </cell>
          <cell r="L309" t="str">
            <v>N/A</v>
          </cell>
          <cell r="M309" t="str">
            <v>N/A</v>
          </cell>
          <cell r="N309" t="str">
            <v>N/A</v>
          </cell>
          <cell r="O309" t="str">
            <v>Revisar y aprobar la propuesta por parte del área responsable (única revisión) /correo electrónico con documento aprobado)</v>
          </cell>
          <cell r="P309">
            <v>50</v>
          </cell>
          <cell r="Q309">
            <v>1</v>
          </cell>
          <cell r="R309" t="str">
            <v>Númerica</v>
          </cell>
          <cell r="S309" t="str">
            <v># de propuestas revisadas y aprobadas / 1 propuestas a revisar y aprobar</v>
          </cell>
          <cell r="T309" t="str">
            <v>2025-05-06</v>
          </cell>
          <cell r="U309" t="str">
            <v>2025-05-08</v>
          </cell>
          <cell r="V309" t="str">
            <v>7000-DESPACHO DEL SUPERINTENDENTE DELEGADO PARA LA PROTECCIÓN DE DATOS PERSONALES</v>
          </cell>
        </row>
        <row r="310">
          <cell r="A310" t="str">
            <v>7000.5.4</v>
          </cell>
          <cell r="B310" t="str">
            <v>7000-DESPACHO DEL SUPERINTENDENTE DELEGADO PARA LA PROTECCIÓN DE DATOS PERSONALES</v>
          </cell>
          <cell r="C310">
            <v>2</v>
          </cell>
          <cell r="D310" t="str">
            <v>Actividad sin participación</v>
          </cell>
          <cell r="E310" t="str">
            <v>7000.5.4</v>
          </cell>
          <cell r="F310" t="str">
            <v>N/A</v>
          </cell>
          <cell r="G310" t="str">
            <v>N/A</v>
          </cell>
          <cell r="H310" t="str">
            <v>N/A</v>
          </cell>
          <cell r="I310" t="str">
            <v>N/A</v>
          </cell>
          <cell r="J310" t="str">
            <v>N/A</v>
          </cell>
          <cell r="K310" t="str">
            <v>N/A</v>
          </cell>
          <cell r="L310" t="str">
            <v>N/A</v>
          </cell>
          <cell r="M310" t="str">
            <v>N/A</v>
          </cell>
          <cell r="N310" t="str">
            <v>N/A</v>
          </cell>
          <cell r="O310" t="str">
            <v>Ejecutar la campaña  (Capturas de pantalla de la publicación de la campaña)</v>
          </cell>
          <cell r="P310">
            <v>0</v>
          </cell>
          <cell r="Q310">
            <v>1</v>
          </cell>
          <cell r="R310" t="str">
            <v>Númerica</v>
          </cell>
          <cell r="S310" t="str">
            <v># de Campañas ejecutadas / 1 Total de Campañas a ejecutar</v>
          </cell>
          <cell r="T310" t="str">
            <v>2025-05-09</v>
          </cell>
          <cell r="U310" t="str">
            <v>2025-07-30</v>
          </cell>
          <cell r="V310" t="str">
            <v>73-GRUPO DE TRABAJO DE COMUNICACION</v>
          </cell>
        </row>
        <row r="311">
          <cell r="A311" t="str">
            <v>130.1</v>
          </cell>
          <cell r="B311" t="str">
            <v>130-DIRECCIÓN FINANCIERA</v>
          </cell>
          <cell r="C311">
            <v>1</v>
          </cell>
          <cell r="D311" t="str">
            <v>Producto</v>
          </cell>
          <cell r="E311" t="str">
            <v>130.1</v>
          </cell>
          <cell r="F311" t="str">
            <v>Innovador</v>
          </cell>
          <cell r="G311" t="str">
            <v>Fortalecer el Sistema Integral de Gestión Institucional en el marco del Modelo Integrado de Planeación y gestión para mejorar la prestación del servicio.</v>
          </cell>
          <cell r="H311" t="str">
            <v xml:space="preserve">Cumplimiento de productos del PAI asociados a Fortalecer la gestión de la información, el conocimiento y la innovación para optimizar la capacidad institucional 
</v>
          </cell>
          <cell r="I311"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11" t="str">
            <v>N/A</v>
          </cell>
          <cell r="K311" t="str">
            <v>Si</v>
          </cell>
          <cell r="L311" t="str">
            <v>N/A</v>
          </cell>
          <cell r="M311" t="str">
            <v>Política Gestión Presupuestal y Eficiencia del Gasto Público _DIMENSIÓN Direccionamiento Estratégico y Planeación</v>
          </cell>
          <cell r="N311" t="str">
            <v>N/A</v>
          </cell>
          <cell r="O311" t="str">
            <v>Estrategia para incrementar los ingresos garantizando la sostenibilidad financiera de la Entidad, diseñada  (Documento de diseño de la estrategia para incrementar los ingresos)</v>
          </cell>
          <cell r="P311">
            <v>100</v>
          </cell>
          <cell r="Q311">
            <v>1</v>
          </cell>
          <cell r="R311" t="str">
            <v>Númerica</v>
          </cell>
          <cell r="S311" t="str">
            <v># de soportes presentados / 1 soporte a presentar</v>
          </cell>
          <cell r="T311" t="str">
            <v>2025-02-17</v>
          </cell>
          <cell r="U311" t="str">
            <v>2025-11-17</v>
          </cell>
          <cell r="V311" t="str">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ell>
        </row>
        <row r="312">
          <cell r="A312" t="str">
            <v>130.1.1</v>
          </cell>
          <cell r="B312" t="str">
            <v>130-DIRECCIÓN FINANCIERA</v>
          </cell>
          <cell r="C312">
            <v>1</v>
          </cell>
          <cell r="D312" t="str">
            <v>Actividad propia</v>
          </cell>
          <cell r="E312" t="str">
            <v>130.1.1</v>
          </cell>
          <cell r="F312" t="str">
            <v>N/A</v>
          </cell>
          <cell r="G312" t="str">
            <v>N/A</v>
          </cell>
          <cell r="H312" t="str">
            <v>N/A</v>
          </cell>
          <cell r="I312" t="str">
            <v>N/A</v>
          </cell>
          <cell r="J312" t="str">
            <v>N/A</v>
          </cell>
          <cell r="K312" t="str">
            <v>N/A</v>
          </cell>
          <cell r="L312" t="str">
            <v>N/A</v>
          </cell>
          <cell r="M312" t="str">
            <v>N/A</v>
          </cell>
          <cell r="N312" t="str">
            <v>N/A</v>
          </cell>
          <cell r="O312" t="str">
            <v>Monitorear el comportamiento del recaudo por Delegatura y presentar reportes periódicos a los Delegados y al Secretario General (Tablero de control con el seguimiento del recaudo por delegatura  y Correos electrónicos)</v>
          </cell>
          <cell r="P312">
            <v>10</v>
          </cell>
          <cell r="Q312">
            <v>6</v>
          </cell>
          <cell r="R312" t="str">
            <v>Númerica</v>
          </cell>
          <cell r="S312" t="str">
            <v># de Monitoreos Efectuados / 6 Monitoreos programados</v>
          </cell>
          <cell r="T312" t="str">
            <v>2025-02-17</v>
          </cell>
          <cell r="U312" t="str">
            <v>2025-11-17</v>
          </cell>
          <cell r="V312" t="str">
            <v>100-SECRETARIA GENERAL;
130-DIRECCIÓN FINANCIERA</v>
          </cell>
        </row>
        <row r="313">
          <cell r="A313" t="str">
            <v>130.1.2</v>
          </cell>
          <cell r="B313" t="str">
            <v>130-DIRECCIÓN FINANCIERA</v>
          </cell>
          <cell r="C313">
            <v>1</v>
          </cell>
          <cell r="D313" t="str">
            <v>Actividad propia</v>
          </cell>
          <cell r="E313" t="str">
            <v>130.1.2</v>
          </cell>
          <cell r="F313" t="str">
            <v>N/A</v>
          </cell>
          <cell r="G313" t="str">
            <v>N/A</v>
          </cell>
          <cell r="H313" t="str">
            <v>N/A</v>
          </cell>
          <cell r="I313" t="str">
            <v>N/A</v>
          </cell>
          <cell r="J313" t="str">
            <v>N/A</v>
          </cell>
          <cell r="K313" t="str">
            <v>N/A</v>
          </cell>
          <cell r="L313" t="str">
            <v>N/A</v>
          </cell>
          <cell r="M313" t="str">
            <v>N/A</v>
          </cell>
          <cell r="N313" t="str">
            <v>N/A</v>
          </cell>
          <cell r="O313" t="str">
            <v>Elaborar y presentar en comité directivo el estudio de análisis de nuevas fuentes de ingreso (Documento de estudio con identificación de nuevas fuentes de ingresos y Acta del Comité Directivo)</v>
          </cell>
          <cell r="P313">
            <v>30</v>
          </cell>
          <cell r="Q313">
            <v>1</v>
          </cell>
          <cell r="R313" t="str">
            <v>Númerica</v>
          </cell>
          <cell r="S313" t="str">
            <v># de estudio socializado / 1 estudio programado</v>
          </cell>
          <cell r="T313" t="str">
            <v>2025-02-17</v>
          </cell>
          <cell r="U313" t="str">
            <v>2025-09-30</v>
          </cell>
          <cell r="V313" t="str">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ell>
        </row>
        <row r="314">
          <cell r="A314" t="str">
            <v>130.1.3</v>
          </cell>
          <cell r="B314" t="str">
            <v>130-DIRECCIÓN FINANCIERA</v>
          </cell>
          <cell r="C314">
            <v>1</v>
          </cell>
          <cell r="D314" t="str">
            <v>Actividad sin participación</v>
          </cell>
          <cell r="E314" t="str">
            <v>130.1.3</v>
          </cell>
          <cell r="F314" t="str">
            <v>N/A</v>
          </cell>
          <cell r="G314" t="str">
            <v>N/A</v>
          </cell>
          <cell r="H314" t="str">
            <v>N/A</v>
          </cell>
          <cell r="I314" t="str">
            <v>N/A</v>
          </cell>
          <cell r="J314" t="str">
            <v>N/A</v>
          </cell>
          <cell r="K314" t="str">
            <v>N/A</v>
          </cell>
          <cell r="L314" t="str">
            <v>N/A</v>
          </cell>
          <cell r="M314" t="str">
            <v>N/A</v>
          </cell>
          <cell r="N314" t="str">
            <v>N/A</v>
          </cell>
          <cell r="O314" t="str">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ell>
          <cell r="P314">
            <v>0</v>
          </cell>
          <cell r="Q314">
            <v>1</v>
          </cell>
          <cell r="R314" t="str">
            <v>Númerica</v>
          </cell>
          <cell r="S314" t="str">
            <v># de soportes presentados / 1 soporte a presentar</v>
          </cell>
          <cell r="T314" t="str">
            <v>2025-02-17</v>
          </cell>
          <cell r="U314" t="str">
            <v>2025-10-31</v>
          </cell>
          <cell r="V314" t="str">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ell>
        </row>
        <row r="315">
          <cell r="A315" t="str">
            <v>130.1.4</v>
          </cell>
          <cell r="B315" t="str">
            <v>130-DIRECCIÓN FINANCIERA</v>
          </cell>
          <cell r="C315">
            <v>1</v>
          </cell>
          <cell r="D315" t="str">
            <v>Actividad propia</v>
          </cell>
          <cell r="E315" t="str">
            <v>130.1.4</v>
          </cell>
          <cell r="F315" t="str">
            <v>N/A</v>
          </cell>
          <cell r="G315" t="str">
            <v>N/A</v>
          </cell>
          <cell r="H315" t="str">
            <v>N/A</v>
          </cell>
          <cell r="I315" t="str">
            <v>N/A</v>
          </cell>
          <cell r="J315" t="str">
            <v>N/A</v>
          </cell>
          <cell r="K315" t="str">
            <v>N/A</v>
          </cell>
          <cell r="L315" t="str">
            <v>N/A</v>
          </cell>
          <cell r="M315" t="str">
            <v>N/A</v>
          </cell>
          <cell r="N315" t="str">
            <v>N/A</v>
          </cell>
          <cell r="O315" t="str">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ell>
          <cell r="P315">
            <v>30</v>
          </cell>
          <cell r="Q315">
            <v>1</v>
          </cell>
          <cell r="R315" t="str">
            <v>Númerica</v>
          </cell>
          <cell r="S315" t="str">
            <v># de soportes presentados / 1 soporte a presentar</v>
          </cell>
          <cell r="T315" t="str">
            <v>2025-02-17</v>
          </cell>
          <cell r="U315" t="str">
            <v>2025-05-30</v>
          </cell>
          <cell r="V315" t="str">
            <v>130-DIRECCIÓN FINANCIERA;
11-GRUPO DE TRABAJO DE COBRO COACTIVO</v>
          </cell>
        </row>
        <row r="316">
          <cell r="A316" t="str">
            <v>130.1.5</v>
          </cell>
          <cell r="B316" t="str">
            <v>130-DIRECCIÓN FINANCIERA</v>
          </cell>
          <cell r="C316">
            <v>1</v>
          </cell>
          <cell r="D316" t="str">
            <v>Actividad propia</v>
          </cell>
          <cell r="E316" t="str">
            <v>130.1.5</v>
          </cell>
          <cell r="F316" t="str">
            <v>N/A</v>
          </cell>
          <cell r="G316" t="str">
            <v>N/A</v>
          </cell>
          <cell r="H316" t="str">
            <v>N/A</v>
          </cell>
          <cell r="I316" t="str">
            <v>N/A</v>
          </cell>
          <cell r="J316" t="str">
            <v>N/A</v>
          </cell>
          <cell r="K316" t="str">
            <v>N/A</v>
          </cell>
          <cell r="L316" t="str">
            <v>N/A</v>
          </cell>
          <cell r="M316" t="str">
            <v>N/A</v>
          </cell>
          <cell r="N316" t="str">
            <v>N/A</v>
          </cell>
          <cell r="O316" t="str">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ell>
          <cell r="P316">
            <v>30</v>
          </cell>
          <cell r="Q316">
            <v>2</v>
          </cell>
          <cell r="R316" t="str">
            <v>Númerica</v>
          </cell>
          <cell r="S316" t="str">
            <v># de lineamiento socializados / 2 lineamiento programado</v>
          </cell>
          <cell r="T316" t="str">
            <v>2025-06-02</v>
          </cell>
          <cell r="U316" t="str">
            <v>2025-11-17</v>
          </cell>
          <cell r="V316" t="str">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ell>
        </row>
        <row r="317">
          <cell r="A317" t="str">
            <v>100.1</v>
          </cell>
          <cell r="B317" t="str">
            <v>100-SECRETARIA GENERAL</v>
          </cell>
          <cell r="C317">
            <v>2</v>
          </cell>
          <cell r="D317" t="str">
            <v>Producto</v>
          </cell>
          <cell r="E317" t="str">
            <v>100.1</v>
          </cell>
          <cell r="F317" t="str">
            <v>Innovador</v>
          </cell>
          <cell r="G317" t="str">
            <v xml:space="preserve">Fortalecer la infraestructura, uso y aprovechamiento de las tecnologías de la información, para optimizar la capacidad institucional
</v>
          </cell>
          <cell r="H317" t="str">
            <v xml:space="preserve">Cumplimiento de productos del PAI asociados a Fortalecer la infraestructura, uso y aprovechamiento de las tecnologías de la información, para optimizar la capacidad institucional
</v>
          </cell>
          <cell r="I317" t="str">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ell>
          <cell r="J317" t="str">
            <v>N/A</v>
          </cell>
          <cell r="K317" t="str">
            <v>Si</v>
          </cell>
          <cell r="L317" t="str">
            <v>FUNCIONAMIENTO</v>
          </cell>
          <cell r="M317" t="str">
            <v>Política Gobierno Digital _DIMENSIÓN Gestión con Valores para Resultados</v>
          </cell>
          <cell r="N317" t="str">
            <v>N/A</v>
          </cell>
          <cell r="O317" t="str">
            <v>Unificación y optimización de radicación en la Sede Electrónica de la SIC, implementada (Informe  que de cuenta de le unificación y optimización de radicación en la Sede Electrónica de la SIC)</v>
          </cell>
          <cell r="P317">
            <v>25</v>
          </cell>
          <cell r="Q317">
            <v>100</v>
          </cell>
          <cell r="R317" t="str">
            <v>Porcentual</v>
          </cell>
          <cell r="S317" t="str">
            <v>% de Plan Ejecutado / 100% de Plan a ejecutar</v>
          </cell>
          <cell r="T317" t="str">
            <v>2025-03-03</v>
          </cell>
          <cell r="U317" t="str">
            <v>2025-12-16</v>
          </cell>
          <cell r="V317" t="str">
            <v>100-SECRETARIA GENERAL;
141-GRUPO DE TRABAJO DE GESTIÓN DOCUMENTAL Y ARCHIVO;
20-OFICINA DE TECNOLOGÍA E INFORMÁTICA;
3003-GRUPO DE TRABAJO DE APOYO A LA RED NACIONAL DE PROTECCIÓN  AL CONSUMIDOR;
72-GRUPO DE TRABAJO DE ATENCION AL CIUDADANO;
73-GRUPO DE TRABAJO DE COMUNICACION</v>
          </cell>
        </row>
        <row r="318">
          <cell r="A318" t="str">
            <v>100.1.1</v>
          </cell>
          <cell r="B318" t="str">
            <v>100-SECRETARIA GENERAL</v>
          </cell>
          <cell r="C318">
            <v>2</v>
          </cell>
          <cell r="D318" t="str">
            <v>Actividad propia</v>
          </cell>
          <cell r="E318" t="str">
            <v>100.1.1</v>
          </cell>
          <cell r="F318" t="str">
            <v>N/A</v>
          </cell>
          <cell r="G318" t="str">
            <v>N/A</v>
          </cell>
          <cell r="H318" t="str">
            <v>N/A</v>
          </cell>
          <cell r="I318" t="str">
            <v>N/A</v>
          </cell>
          <cell r="J318" t="str">
            <v>N/A</v>
          </cell>
          <cell r="K318" t="str">
            <v>N/A</v>
          </cell>
          <cell r="L318" t="str">
            <v>N/A</v>
          </cell>
          <cell r="M318" t="str">
            <v>N/A</v>
          </cell>
          <cell r="N318" t="str">
            <v>N/A</v>
          </cell>
          <cell r="O318" t="str">
            <v>Elaborar un diagnóstico para identificar los canales de radicación, el volumen de entradas y el grado de congestión de los mismos (Diagnóstico del estado de los canales de radicación y grado de congestión)</v>
          </cell>
          <cell r="P318">
            <v>25</v>
          </cell>
          <cell r="Q318">
            <v>1</v>
          </cell>
          <cell r="R318" t="str">
            <v>Númerica</v>
          </cell>
          <cell r="S318" t="str">
            <v># de diagnóstico realizado / 1 Diagnostico a realizar</v>
          </cell>
          <cell r="T318" t="str">
            <v>2025-03-03</v>
          </cell>
          <cell r="U318" t="str">
            <v>2025-03-31</v>
          </cell>
          <cell r="V318" t="str">
            <v>100-SECRETARIA GENERAL;
141-GRUPO DE TRABAJO DE GESTIÓN DOCUMENTAL Y ARCHIVO;
20-OFICINA DE TECNOLOGÍA E INFORMÁTICA;
72-GRUPO DE TRABAJO DE ATENCION AL CIUDADANO</v>
          </cell>
        </row>
        <row r="319">
          <cell r="A319" t="str">
            <v>100.1.2</v>
          </cell>
          <cell r="B319" t="str">
            <v>100-SECRETARIA GENERAL</v>
          </cell>
          <cell r="C319">
            <v>2</v>
          </cell>
          <cell r="D319" t="str">
            <v>Actividad propia</v>
          </cell>
          <cell r="E319" t="str">
            <v>100.1.2</v>
          </cell>
          <cell r="F319" t="str">
            <v>N/A</v>
          </cell>
          <cell r="G319" t="str">
            <v>N/A</v>
          </cell>
          <cell r="H319" t="str">
            <v>N/A</v>
          </cell>
          <cell r="I319" t="str">
            <v>N/A</v>
          </cell>
          <cell r="J319" t="str">
            <v>N/A</v>
          </cell>
          <cell r="K319" t="str">
            <v>N/A</v>
          </cell>
          <cell r="L319" t="str">
            <v>N/A</v>
          </cell>
          <cell r="M319" t="str">
            <v>N/A</v>
          </cell>
          <cell r="N319" t="str">
            <v>N/A</v>
          </cell>
          <cell r="O319" t="str">
            <v>Realizar un plan de trabajo para la unificación y optimización de radicación en la Sede Electrónica de la SIC (Plan de trabajo para la implementación de la estrategia de unificación y optimización de radicación en la Sede Electrónica de la SIC)</v>
          </cell>
          <cell r="P319">
            <v>15</v>
          </cell>
          <cell r="Q319">
            <v>1</v>
          </cell>
          <cell r="R319" t="str">
            <v>Númerica</v>
          </cell>
          <cell r="S319" t="str">
            <v># de planes de trabajo elaborados / 1 planes de trabajo programados</v>
          </cell>
          <cell r="T319" t="str">
            <v>2025-04-01</v>
          </cell>
          <cell r="U319" t="str">
            <v>2025-04-30</v>
          </cell>
          <cell r="V319" t="str">
            <v>100-SECRETARIA GENERAL;
141-GRUPO DE TRABAJO DE GESTIÓN DOCUMENTAL Y ARCHIVO;
20-OFICINA DE TECNOLOGÍA E INFORMÁTICA;
3003-GRUPO DE TRABAJO DE APOYO A LA RED NACIONAL DE PROTECCIÓN  AL CONSUMIDOR;
72-GRUPO DE TRABAJO DE ATENCION AL CIUDADANO;
73-GRUPO DE TRABAJO DE COMUNICACION</v>
          </cell>
        </row>
        <row r="320">
          <cell r="A320" t="str">
            <v>100.1.3</v>
          </cell>
          <cell r="B320" t="str">
            <v>100-SECRETARIA GENERAL</v>
          </cell>
          <cell r="C320">
            <v>2</v>
          </cell>
          <cell r="D320" t="str">
            <v>Actividad propia</v>
          </cell>
          <cell r="E320" t="str">
            <v>100.1.3</v>
          </cell>
          <cell r="F320" t="str">
            <v>N/A</v>
          </cell>
          <cell r="G320" t="str">
            <v>N/A</v>
          </cell>
          <cell r="H320" t="str">
            <v>N/A</v>
          </cell>
          <cell r="I320" t="str">
            <v>N/A</v>
          </cell>
          <cell r="J320" t="str">
            <v>N/A</v>
          </cell>
          <cell r="K320" t="str">
            <v>N/A</v>
          </cell>
          <cell r="L320" t="str">
            <v>N/A</v>
          </cell>
          <cell r="M320" t="str">
            <v>N/A</v>
          </cell>
          <cell r="N320" t="str">
            <v>N/A</v>
          </cell>
          <cell r="O320" t="str">
            <v>Ejecutar el plan de trabajo para la unificación y optimización de radicación en la Sede Electrónica de la SIC (Plan de trabajo con seguimiento y sus respectivas evidencias)</v>
          </cell>
          <cell r="P320">
            <v>60</v>
          </cell>
          <cell r="Q320">
            <v>100</v>
          </cell>
          <cell r="R320" t="str">
            <v>Porcentual</v>
          </cell>
          <cell r="S320" t="str">
            <v>% de Plan Ejecutado / 100% de Plan a ejecutar</v>
          </cell>
          <cell r="T320" t="str">
            <v>2025-05-02</v>
          </cell>
          <cell r="U320" t="str">
            <v>2025-12-16</v>
          </cell>
          <cell r="V320" t="str">
            <v>100-SECRETARIA GENERAL;
141-GRUPO DE TRABAJO DE GESTIÓN DOCUMENTAL Y ARCHIVO;
20-OFICINA DE TECNOLOGÍA E INFORMÁTICA;
3003-GRUPO DE TRABAJO DE APOYO A LA RED NACIONAL DE PROTECCIÓN  AL CONSUMIDOR;
72-GRUPO DE TRABAJO DE ATENCION AL CIUDADANO;
73-GRUPO DE TRABAJO DE COMUNICACION</v>
          </cell>
        </row>
        <row r="321">
          <cell r="A321" t="str">
            <v>100.2</v>
          </cell>
          <cell r="B321" t="str">
            <v>100-SECRETARIA GENERAL</v>
          </cell>
          <cell r="C321">
            <v>2</v>
          </cell>
          <cell r="D321" t="str">
            <v>Producto</v>
          </cell>
          <cell r="E321" t="str">
            <v>100.2</v>
          </cell>
          <cell r="F321" t="str">
            <v>Innovador</v>
          </cell>
          <cell r="G321" t="str">
            <v xml:space="preserve">Fortalecer la infraestructura, uso y aprovechamiento de las tecnologías de la información, para optimizar la capacidad institucional
</v>
          </cell>
          <cell r="H321" t="str">
            <v xml:space="preserve">Cumplimiento de productos del PAI asociados a Fortalecer la infraestructura, uso y aprovechamiento de las tecnologías de la información, para optimizar la capacidad institucional
</v>
          </cell>
          <cell r="I321" t="str">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ell>
          <cell r="J321" t="str">
            <v xml:space="preserve">PND - 5-31-5-d- Convergencia regional - Gobierno digital para la gente </v>
          </cell>
          <cell r="K321" t="str">
            <v>Si</v>
          </cell>
          <cell r="L321" t="str">
            <v>C-3599-0200-0005-53105b</v>
          </cell>
          <cell r="M321" t="str">
            <v>Política Transparencia, acceso a la información pública y lucha contra la corrupción _DIMENSIÓN Gestión con Valores para Resultados</v>
          </cell>
          <cell r="N321" t="str">
            <v>N/A</v>
          </cell>
          <cell r="O321" t="str">
            <v>Sede electrónica de la SIC accesible, intuitiva y comprensible que acerque la oferta institucional a la ciudadanía, operando (Informe final de implementación de la Sede Electrónica accesible, intuitiva y comprensible para la ciudadanía)</v>
          </cell>
          <cell r="P321">
            <v>25</v>
          </cell>
          <cell r="Q321">
            <v>1</v>
          </cell>
          <cell r="R321" t="str">
            <v>Númerica</v>
          </cell>
          <cell r="S321" t="str">
            <v># de informes elaborados / 1 Informes por elaborar</v>
          </cell>
          <cell r="T321" t="str">
            <v>2025-02-03</v>
          </cell>
          <cell r="U321" t="str">
            <v>2025-12-16</v>
          </cell>
          <cell r="V321" t="str">
            <v>100-SECRETARIA GENERAL;
20-OFICINA DE TECNOLOGÍA E INFORMÁTICA;
73-GRUPO DE TRABAJO DE COMUNICACION</v>
          </cell>
        </row>
        <row r="322">
          <cell r="A322" t="str">
            <v>100.2.1</v>
          </cell>
          <cell r="B322" t="str">
            <v>100-SECRETARIA GENERAL</v>
          </cell>
          <cell r="C322">
            <v>2</v>
          </cell>
          <cell r="D322" t="str">
            <v>Actividad propia</v>
          </cell>
          <cell r="E322" t="str">
            <v>100.2.1</v>
          </cell>
          <cell r="F322" t="str">
            <v>N/A</v>
          </cell>
          <cell r="G322" t="str">
            <v>N/A</v>
          </cell>
          <cell r="H322" t="str">
            <v>N/A</v>
          </cell>
          <cell r="I322" t="str">
            <v>N/A</v>
          </cell>
          <cell r="J322" t="str">
            <v>N/A</v>
          </cell>
          <cell r="K322" t="str">
            <v>N/A</v>
          </cell>
          <cell r="L322" t="str">
            <v>N/A</v>
          </cell>
          <cell r="M322" t="str">
            <v>N/A</v>
          </cell>
          <cell r="N322" t="str">
            <v>N/A</v>
          </cell>
          <cell r="O322" t="str">
            <v>Realizar un diagnóstico por un equipo especializado para determinar el grado de accesibilidad de la Sede Electrónica de la Entidad (Diagnóstico del estado de accesibilidad de la Sede Electrónica)</v>
          </cell>
          <cell r="P322">
            <v>30</v>
          </cell>
          <cell r="Q322">
            <v>1</v>
          </cell>
          <cell r="R322" t="str">
            <v>Númerica</v>
          </cell>
          <cell r="S322" t="str">
            <v># de diagnósticos realizados / 1 Diagnostico a realizar</v>
          </cell>
          <cell r="T322" t="str">
            <v>2025-02-03</v>
          </cell>
          <cell r="U322" t="str">
            <v>2025-02-21</v>
          </cell>
          <cell r="V322" t="str">
            <v>100-SECRETARIA GENERAL;
20-OFICINA DE TECNOLOGÍA E INFORMÁTICA</v>
          </cell>
        </row>
        <row r="323">
          <cell r="A323" t="str">
            <v>100.2.2</v>
          </cell>
          <cell r="B323" t="str">
            <v>100-SECRETARIA GENERAL</v>
          </cell>
          <cell r="C323">
            <v>2</v>
          </cell>
          <cell r="D323" t="str">
            <v>Actividad propia</v>
          </cell>
          <cell r="E323" t="str">
            <v>100.2.2</v>
          </cell>
          <cell r="F323" t="str">
            <v>N/A</v>
          </cell>
          <cell r="G323" t="str">
            <v>N/A</v>
          </cell>
          <cell r="H323" t="str">
            <v>N/A</v>
          </cell>
          <cell r="I323" t="str">
            <v>N/A</v>
          </cell>
          <cell r="J323" t="str">
            <v>N/A</v>
          </cell>
          <cell r="K323" t="str">
            <v>N/A</v>
          </cell>
          <cell r="L323" t="str">
            <v>N/A</v>
          </cell>
          <cell r="M323" t="str">
            <v>N/A</v>
          </cell>
          <cell r="N323" t="str">
            <v>N/A</v>
          </cell>
          <cell r="O323" t="str">
            <v>Elaborar un plan de trabajo con las áreas participantes del producto, con el propósito de lograr una sede electrónica accesible, intuitiva y comprensible (Plan de Trabajo para una sede electrónica accesible)</v>
          </cell>
          <cell r="P323">
            <v>10</v>
          </cell>
          <cell r="Q323">
            <v>1</v>
          </cell>
          <cell r="R323" t="str">
            <v>Númerica</v>
          </cell>
          <cell r="S323" t="str">
            <v># de planes de trabajo elaborados / 1 planes de trabajo programado</v>
          </cell>
          <cell r="T323" t="str">
            <v>2025-02-17</v>
          </cell>
          <cell r="U323" t="str">
            <v>2025-03-14</v>
          </cell>
          <cell r="V323" t="str">
            <v>100-SECRETARIA GENERAL;
20-OFICINA DE TECNOLOGÍA E INFORMÁTICA;
73-GRUPO DE TRABAJO DE COMUNICACION</v>
          </cell>
        </row>
        <row r="324">
          <cell r="A324" t="str">
            <v>100.2.3</v>
          </cell>
          <cell r="B324" t="str">
            <v>100-SECRETARIA GENERAL</v>
          </cell>
          <cell r="C324">
            <v>2</v>
          </cell>
          <cell r="D324" t="str">
            <v>Actividad propia</v>
          </cell>
          <cell r="E324" t="str">
            <v>100.2.3</v>
          </cell>
          <cell r="F324" t="str">
            <v>N/A</v>
          </cell>
          <cell r="G324" t="str">
            <v>N/A</v>
          </cell>
          <cell r="H324" t="str">
            <v>N/A</v>
          </cell>
          <cell r="I324" t="str">
            <v>N/A</v>
          </cell>
          <cell r="J324" t="str">
            <v>N/A</v>
          </cell>
          <cell r="K324" t="str">
            <v>N/A</v>
          </cell>
          <cell r="L324" t="str">
            <v>N/A</v>
          </cell>
          <cell r="M324" t="str">
            <v>N/A</v>
          </cell>
          <cell r="N324" t="str">
            <v>N/A</v>
          </cell>
          <cell r="O324" t="str">
            <v>Ejecutar el plan de trabajo para una sede electrónica accesible, intuitiva y comprensible (Plan de trabajo con seguimiento y sus respectivas evidencias)</v>
          </cell>
          <cell r="P324">
            <v>60</v>
          </cell>
          <cell r="Q324">
            <v>100</v>
          </cell>
          <cell r="R324" t="str">
            <v>Porcentual</v>
          </cell>
          <cell r="S324" t="str">
            <v>% de Plan Ejecutado / 100% de Plan a ejecutar</v>
          </cell>
          <cell r="T324" t="str">
            <v>2025-03-17</v>
          </cell>
          <cell r="U324" t="str">
            <v>2025-12-16</v>
          </cell>
          <cell r="V324" t="str">
            <v>100-SECRETARIA GENERAL;
20-OFICINA DE TECNOLOGÍA E INFORMÁTICA;
73-GRUPO DE TRABAJO DE COMUNICACION</v>
          </cell>
        </row>
        <row r="325">
          <cell r="A325" t="str">
            <v>100.3</v>
          </cell>
          <cell r="B325" t="str">
            <v>100-SECRETARIA GENERAL</v>
          </cell>
          <cell r="C325">
            <v>2</v>
          </cell>
          <cell r="D325" t="str">
            <v>Producto</v>
          </cell>
          <cell r="E325" t="str">
            <v>100.3</v>
          </cell>
          <cell r="F325" t="str">
            <v>Innovador</v>
          </cell>
          <cell r="G325" t="str">
            <v xml:space="preserve">Promover el enfoque preventivo, diferencial y territorial en el que hacer misional de la entidad 
</v>
          </cell>
          <cell r="H325" t="str">
            <v xml:space="preserve">Cumplimiento de productos del PAI asociados a Promover el enfoque preventivo, diferencial y territorial en el que hacer misional de la entidad 
</v>
          </cell>
          <cell r="I325"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325" t="str">
            <v xml:space="preserve">PND - 5-31-5-b- Convergencia regional - Entidades públicas territoriales y nacionales fortalecidas </v>
          </cell>
          <cell r="K325" t="str">
            <v>Si</v>
          </cell>
          <cell r="L325" t="str">
            <v>FUNCIONAMIENTO</v>
          </cell>
          <cell r="M325" t="str">
            <v>Política Participación Ciudadana en la Gestión Pública _DIMENSIÓN Gestión con Valores para Resultados</v>
          </cell>
          <cell r="N325" t="str">
            <v>N/A</v>
          </cell>
          <cell r="O325" t="str">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ell>
          <cell r="P325">
            <v>25</v>
          </cell>
          <cell r="Q325">
            <v>1</v>
          </cell>
          <cell r="R325" t="str">
            <v>Númerica</v>
          </cell>
          <cell r="S325" t="str">
            <v># de informes elaborados / 1 Informes por elaborar</v>
          </cell>
          <cell r="T325" t="str">
            <v>2025-01-27</v>
          </cell>
          <cell r="U325" t="str">
            <v>2025-12-16</v>
          </cell>
          <cell r="V325" t="str">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ell>
        </row>
        <row r="326">
          <cell r="A326" t="str">
            <v>100.3.1</v>
          </cell>
          <cell r="B326" t="str">
            <v>100-SECRETARIA GENERAL</v>
          </cell>
          <cell r="C326">
            <v>2</v>
          </cell>
          <cell r="D326" t="str">
            <v>Actividad propia</v>
          </cell>
          <cell r="E326" t="str">
            <v>100.3.1</v>
          </cell>
          <cell r="F326" t="str">
            <v>N/A</v>
          </cell>
          <cell r="G326" t="str">
            <v>N/A</v>
          </cell>
          <cell r="H326" t="str">
            <v>N/A</v>
          </cell>
          <cell r="I326" t="str">
            <v>N/A</v>
          </cell>
          <cell r="J326" t="str">
            <v>N/A</v>
          </cell>
          <cell r="K326" t="str">
            <v>N/A</v>
          </cell>
          <cell r="L326" t="str">
            <v>N/A</v>
          </cell>
          <cell r="M326" t="str">
            <v>N/A</v>
          </cell>
          <cell r="N326" t="str">
            <v>N/A</v>
          </cell>
          <cell r="O326" t="str">
            <v>Actualizar la política de Derechos Humanos de la Entidad, incorporando el enfoque diferencial  (Política de Derechos Humanos Actualizada)</v>
          </cell>
          <cell r="P326">
            <v>50</v>
          </cell>
          <cell r="Q326">
            <v>1</v>
          </cell>
          <cell r="R326" t="str">
            <v>Númerica</v>
          </cell>
          <cell r="S326" t="str">
            <v># de políticas actualizadas / 1 políticas programadas a ser actualizadas</v>
          </cell>
          <cell r="T326" t="str">
            <v>2025-01-27</v>
          </cell>
          <cell r="U326" t="str">
            <v>2025-11-28</v>
          </cell>
          <cell r="V326" t="str">
            <v>100-SECRETARIA GENERAL</v>
          </cell>
        </row>
        <row r="327">
          <cell r="A327" t="str">
            <v>100.3.2</v>
          </cell>
          <cell r="B327" t="str">
            <v>100-SECRETARIA GENERAL</v>
          </cell>
          <cell r="C327">
            <v>2</v>
          </cell>
          <cell r="D327" t="str">
            <v>Actividad propia</v>
          </cell>
          <cell r="E327" t="str">
            <v>100.3.2</v>
          </cell>
          <cell r="F327" t="str">
            <v>N/A</v>
          </cell>
          <cell r="G327" t="str">
            <v>N/A</v>
          </cell>
          <cell r="H327" t="str">
            <v>N/A</v>
          </cell>
          <cell r="I327" t="str">
            <v>N/A</v>
          </cell>
          <cell r="J327" t="str">
            <v>N/A</v>
          </cell>
          <cell r="K327" t="str">
            <v>N/A</v>
          </cell>
          <cell r="L327" t="str">
            <v>N/A</v>
          </cell>
          <cell r="M327" t="str">
            <v>N/A</v>
          </cell>
          <cell r="N327" t="str">
            <v>N/A</v>
          </cell>
          <cell r="O327" t="str">
            <v>Ejecutar el plan de trabajo de la Política de Equidad de Género y Diversidad, formulado en la vigencia 2024 (Plan de trabajo con seguimiento y sus respectivas evidencias)</v>
          </cell>
          <cell r="P327">
            <v>50</v>
          </cell>
          <cell r="Q327">
            <v>100</v>
          </cell>
          <cell r="R327" t="str">
            <v>Porcentual</v>
          </cell>
          <cell r="S327" t="str">
            <v>% de Plan Ejecutado / 100% de Plan a ejecutar</v>
          </cell>
          <cell r="T327" t="str">
            <v>2025-01-27</v>
          </cell>
          <cell r="U327" t="str">
            <v>2025-12-16</v>
          </cell>
          <cell r="V327" t="str">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ell>
        </row>
        <row r="328">
          <cell r="A328" t="str">
            <v>100.3.3</v>
          </cell>
          <cell r="B328" t="str">
            <v>100-SECRETARIA GENERAL</v>
          </cell>
          <cell r="C328">
            <v>2</v>
          </cell>
          <cell r="D328" t="str">
            <v>Actividad propia Eliminada</v>
          </cell>
          <cell r="E328" t="str">
            <v>100.3.3</v>
          </cell>
          <cell r="F328" t="str">
            <v>N/A</v>
          </cell>
          <cell r="G328" t="str">
            <v>N/A</v>
          </cell>
          <cell r="H328" t="str">
            <v>N/A</v>
          </cell>
          <cell r="I328" t="str">
            <v>N/A</v>
          </cell>
          <cell r="J328" t="str">
            <v>N/A</v>
          </cell>
          <cell r="K328" t="str">
            <v>N/A</v>
          </cell>
          <cell r="L328" t="str">
            <v>N/A</v>
          </cell>
          <cell r="M328" t="str">
            <v>N/A</v>
          </cell>
          <cell r="N328" t="str">
            <v>N/A</v>
          </cell>
          <cell r="O328" t="str">
            <v>Formular un plan de trabajo para la implementación de la política de Derechos Humanos de la Entidad (Plan de Trabajo de la Política de Derechos Humanos)</v>
          </cell>
          <cell r="P328">
            <v>10</v>
          </cell>
          <cell r="Q328">
            <v>1</v>
          </cell>
          <cell r="R328" t="str">
            <v>Númerica</v>
          </cell>
          <cell r="S328" t="str">
            <v># de planes de trabajo realizados / 1 planes de trabajo programados</v>
          </cell>
          <cell r="T328" t="str">
            <v>2025-11-03</v>
          </cell>
          <cell r="U328" t="str">
            <v>2025-12-16</v>
          </cell>
          <cell r="V328" t="str">
            <v>100-SECRETARIA GENERAL</v>
          </cell>
        </row>
        <row r="329">
          <cell r="A329" t="str">
            <v>100.3.4</v>
          </cell>
          <cell r="B329" t="str">
            <v>100-SECRETARIA GENERAL</v>
          </cell>
          <cell r="C329">
            <v>2</v>
          </cell>
          <cell r="D329" t="str">
            <v>Actividad propia Eliminada</v>
          </cell>
          <cell r="E329" t="str">
            <v>100.3.4</v>
          </cell>
          <cell r="F329" t="str">
            <v>N/A</v>
          </cell>
          <cell r="G329" t="str">
            <v>N/A</v>
          </cell>
          <cell r="H329" t="str">
            <v>N/A</v>
          </cell>
          <cell r="I329" t="str">
            <v>N/A</v>
          </cell>
          <cell r="J329" t="str">
            <v>N/A</v>
          </cell>
          <cell r="K329" t="str">
            <v>N/A</v>
          </cell>
          <cell r="L329" t="str">
            <v>N/A</v>
          </cell>
          <cell r="M329" t="str">
            <v>N/A</v>
          </cell>
          <cell r="N329" t="str">
            <v>N/A</v>
          </cell>
          <cell r="O329" t="str">
            <v>Ejecutar el plan de trabajo de la Política de Derechos Humanos de la SIC.  (Plan de trabajo con seguimiento y sus respectivas evidencias)</v>
          </cell>
          <cell r="P329">
            <v>20</v>
          </cell>
          <cell r="Q329">
            <v>100</v>
          </cell>
          <cell r="R329" t="str">
            <v>Porcentual</v>
          </cell>
          <cell r="S329" t="str">
            <v>% de Plan Ejecutado / 100% de Plan a ejecutar</v>
          </cell>
          <cell r="T329" t="str">
            <v>2025-07-28</v>
          </cell>
          <cell r="U329" t="str">
            <v>2025-12-16</v>
          </cell>
          <cell r="V329" t="str">
            <v>100-SECRETARIA GENERAL;
111-GRUPO DE TRABAJO DE ADMINISTRACIÓN DE PERSONAL;
117-GRUPO DE TRABAJO DE DESARROLLO DE TALENTO HUMANO;
72-GRUPO DE TRABAJO DE ATENCION AL CIUDADANO;
73-GRUPO DE TRABAJO DE COMUNICACION</v>
          </cell>
        </row>
        <row r="330">
          <cell r="A330" t="str">
            <v>100.4</v>
          </cell>
          <cell r="B330" t="str">
            <v>100-SECRETARIA GENERAL</v>
          </cell>
          <cell r="C330">
            <v>2</v>
          </cell>
          <cell r="D330" t="str">
            <v>Producto</v>
          </cell>
          <cell r="E330" t="str">
            <v>100.4</v>
          </cell>
          <cell r="F330" t="str">
            <v>Innovador</v>
          </cell>
          <cell r="G330" t="str">
            <v>Fortalecer el Sistema Integral de Gestión Institucional en el marco del Modelo Integrado de Planeación y gestión para mejorar la prestación del servicio.</v>
          </cell>
          <cell r="H330" t="str">
            <v xml:space="preserve">Cumplimiento de productos del PAI asociados a Fortacer el Sistema Integral de Gestión Institucional para mejorar la prestación del servicio. 
</v>
          </cell>
          <cell r="I330"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30" t="str">
            <v>N/A</v>
          </cell>
          <cell r="K330" t="str">
            <v>No</v>
          </cell>
          <cell r="L330" t="str">
            <v>FUNCIONAMIENTO</v>
          </cell>
          <cell r="M330" t="str">
            <v>Política Fortalecimiento Organizacional y Simplificación de Procesos _DIMENSIÓN Gestión con Valores para Resultados</v>
          </cell>
          <cell r="N330" t="str">
            <v>N/A</v>
          </cell>
          <cell r="O330" t="str">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ell>
          <cell r="P330">
            <v>25</v>
          </cell>
          <cell r="Q330">
            <v>100</v>
          </cell>
          <cell r="R330" t="str">
            <v>Porcentual</v>
          </cell>
          <cell r="S330" t="str">
            <v>% de informes elaborados / 100% de Informes por elaborar</v>
          </cell>
          <cell r="T330" t="str">
            <v>2025-01-27</v>
          </cell>
          <cell r="U330" t="str">
            <v>2025-12-19</v>
          </cell>
          <cell r="V330" t="str">
            <v>100-SECRETARIA GENERAL</v>
          </cell>
        </row>
        <row r="331">
          <cell r="A331" t="str">
            <v>100.4.1</v>
          </cell>
          <cell r="B331" t="str">
            <v>100-SECRETARIA GENERAL</v>
          </cell>
          <cell r="C331">
            <v>2</v>
          </cell>
          <cell r="D331" t="str">
            <v>Actividad propia</v>
          </cell>
          <cell r="E331" t="str">
            <v>100.4.1</v>
          </cell>
          <cell r="F331" t="str">
            <v>N/A</v>
          </cell>
          <cell r="G331" t="str">
            <v>N/A</v>
          </cell>
          <cell r="H331" t="str">
            <v>N/A</v>
          </cell>
          <cell r="I331" t="str">
            <v>N/A</v>
          </cell>
          <cell r="J331" t="str">
            <v>N/A</v>
          </cell>
          <cell r="K331" t="str">
            <v>N/A</v>
          </cell>
          <cell r="L331" t="str">
            <v>N/A</v>
          </cell>
          <cell r="M331" t="str">
            <v>N/A</v>
          </cell>
          <cell r="N331" t="str">
            <v>N/A</v>
          </cell>
          <cell r="O331" t="str">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ell>
          <cell r="P331">
            <v>10</v>
          </cell>
          <cell r="Q331">
            <v>1</v>
          </cell>
          <cell r="R331" t="str">
            <v>Númerica</v>
          </cell>
          <cell r="S331" t="str">
            <v># de Documento con la actualización de la materialidad y la identificación de la doble materialidad de la Entidad elaborado / 1 Documento con la actualización de la materialidad y la identificación de la doble materialidad de la Entidad a elaborar</v>
          </cell>
          <cell r="T331" t="str">
            <v>2025-01-27</v>
          </cell>
          <cell r="U331" t="str">
            <v>2025-02-28</v>
          </cell>
          <cell r="V331" t="str">
            <v>100-SECRETARIA GENERAL</v>
          </cell>
        </row>
        <row r="332">
          <cell r="A332" t="str">
            <v>100.4.2</v>
          </cell>
          <cell r="B332" t="str">
            <v>100-SECRETARIA GENERAL</v>
          </cell>
          <cell r="C332">
            <v>2</v>
          </cell>
          <cell r="D332" t="str">
            <v>Actividad propia</v>
          </cell>
          <cell r="E332" t="str">
            <v>100.4.2</v>
          </cell>
          <cell r="F332" t="str">
            <v>N/A</v>
          </cell>
          <cell r="G332" t="str">
            <v>N/A</v>
          </cell>
          <cell r="H332" t="str">
            <v>N/A</v>
          </cell>
          <cell r="I332" t="str">
            <v>N/A</v>
          </cell>
          <cell r="J332" t="str">
            <v>N/A</v>
          </cell>
          <cell r="K332" t="str">
            <v>N/A</v>
          </cell>
          <cell r="L332" t="str">
            <v>N/A</v>
          </cell>
          <cell r="M332" t="str">
            <v>N/A</v>
          </cell>
          <cell r="N332" t="str">
            <v>N/A</v>
          </cell>
          <cell r="O332" t="str">
            <v>Elaborar un plan de trabajo con las actividades propuestas dentro de la estrategia para fortalecer la cultura de sostenibilidad de la Entidad (Plan de Trabajo con las actividades de la Estrategia)</v>
          </cell>
          <cell r="P332">
            <v>30</v>
          </cell>
          <cell r="Q332">
            <v>1</v>
          </cell>
          <cell r="R332" t="str">
            <v>Númerica</v>
          </cell>
          <cell r="S332" t="str">
            <v># de Plan de trabajo elaborado / 1 plan de trabajo programado</v>
          </cell>
          <cell r="T332" t="str">
            <v>2025-03-03</v>
          </cell>
          <cell r="U332" t="str">
            <v>2025-07-25</v>
          </cell>
          <cell r="V332" t="str">
            <v>100-SECRETARIA GENERAL</v>
          </cell>
        </row>
        <row r="333">
          <cell r="A333" t="str">
            <v>100.4.3</v>
          </cell>
          <cell r="B333" t="str">
            <v>100-SECRETARIA GENERAL</v>
          </cell>
          <cell r="C333">
            <v>2</v>
          </cell>
          <cell r="D333" t="str">
            <v>Actividad propia</v>
          </cell>
          <cell r="E333" t="str">
            <v>100.4.3</v>
          </cell>
          <cell r="F333" t="str">
            <v>N/A</v>
          </cell>
          <cell r="G333" t="str">
            <v>N/A</v>
          </cell>
          <cell r="H333" t="str">
            <v>N/A</v>
          </cell>
          <cell r="I333" t="str">
            <v>N/A</v>
          </cell>
          <cell r="J333" t="str">
            <v>N/A</v>
          </cell>
          <cell r="K333" t="str">
            <v>N/A</v>
          </cell>
          <cell r="L333" t="str">
            <v>N/A</v>
          </cell>
          <cell r="M333" t="str">
            <v>N/A</v>
          </cell>
          <cell r="N333" t="str">
            <v>N/A</v>
          </cell>
          <cell r="O333" t="str">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ell>
          <cell r="P333">
            <v>60</v>
          </cell>
          <cell r="Q333">
            <v>100</v>
          </cell>
          <cell r="R333" t="str">
            <v>Porcentual</v>
          </cell>
          <cell r="S333" t="str">
            <v>% de Plan Ejecutado / 100% de Plan a ejecutar</v>
          </cell>
          <cell r="T333" t="str">
            <v>2025-03-03</v>
          </cell>
          <cell r="U333" t="str">
            <v>2025-12-19</v>
          </cell>
          <cell r="V333" t="str">
            <v>100-SECRETARIA GENERAL</v>
          </cell>
        </row>
        <row r="334">
          <cell r="A334" t="str">
            <v>100.4.4</v>
          </cell>
          <cell r="B334" t="str">
            <v>100-SECRETARIA GENERAL</v>
          </cell>
          <cell r="C334">
            <v>2</v>
          </cell>
          <cell r="D334" t="str">
            <v>Actividad propia Eliminada</v>
          </cell>
          <cell r="E334" t="str">
            <v>100.4.4</v>
          </cell>
          <cell r="F334" t="str">
            <v>N/A</v>
          </cell>
          <cell r="G334" t="str">
            <v>N/A</v>
          </cell>
          <cell r="H334" t="str">
            <v>N/A</v>
          </cell>
          <cell r="I334" t="str">
            <v>N/A</v>
          </cell>
          <cell r="J334" t="str">
            <v>N/A</v>
          </cell>
          <cell r="K334" t="str">
            <v>N/A</v>
          </cell>
          <cell r="L334" t="str">
            <v>N/A</v>
          </cell>
          <cell r="M334" t="str">
            <v>N/A</v>
          </cell>
          <cell r="N334" t="str">
            <v>N/A</v>
          </cell>
          <cell r="O334" t="str">
            <v>Elaborar el Informe de Sostenibilidad para la vigencia 2024 con el propósito de promover la comunicación y medición de la gestión de la Sostenibilidad (Informe de Sostenibilidad de la vigencia 2024)</v>
          </cell>
          <cell r="P334">
            <v>30</v>
          </cell>
          <cell r="Q334">
            <v>1</v>
          </cell>
          <cell r="R334" t="str">
            <v>Númerica</v>
          </cell>
          <cell r="S334" t="str">
            <v># de informes elaborados / 1 Informes por elaborar</v>
          </cell>
          <cell r="T334" t="str">
            <v>2025-03-20</v>
          </cell>
          <cell r="U334" t="str">
            <v>2025-08-29</v>
          </cell>
          <cell r="V334" t="str">
            <v>100-SECRETARIA GENERAL</v>
          </cell>
        </row>
        <row r="335">
          <cell r="A335" t="str">
            <v>100.4.5</v>
          </cell>
          <cell r="B335" t="str">
            <v>100-SECRETARIA GENERAL</v>
          </cell>
          <cell r="C335">
            <v>2</v>
          </cell>
          <cell r="D335" t="str">
            <v>Actividad propia Eliminada</v>
          </cell>
          <cell r="E335" t="str">
            <v>100.4.5</v>
          </cell>
          <cell r="F335" t="str">
            <v>N/A</v>
          </cell>
          <cell r="G335" t="str">
            <v>N/A</v>
          </cell>
          <cell r="H335" t="str">
            <v>N/A</v>
          </cell>
          <cell r="I335" t="str">
            <v>N/A</v>
          </cell>
          <cell r="J335" t="str">
            <v>N/A</v>
          </cell>
          <cell r="K335" t="str">
            <v>N/A</v>
          </cell>
          <cell r="L335" t="str">
            <v>N/A</v>
          </cell>
          <cell r="M335" t="str">
            <v>N/A</v>
          </cell>
          <cell r="N335" t="str">
            <v>N/A</v>
          </cell>
          <cell r="O335" t="str">
            <v>Elaborar una guía que brinde herramientas para integrar los Objetivos de Desarrollo Sostenible (ODS) en la gestión y misionalidad de la SIC.  (Guía de incorporación de los ODS y alineación de la agenda 2030 a misionalidad y gestión de la SIC)</v>
          </cell>
          <cell r="P335">
            <v>20</v>
          </cell>
          <cell r="Q335">
            <v>1</v>
          </cell>
          <cell r="R335" t="str">
            <v>Númerica</v>
          </cell>
          <cell r="S335" t="str">
            <v># de guías elaboradas / 1 guías previstas para elaborar</v>
          </cell>
          <cell r="T335" t="str">
            <v>2025-06-24</v>
          </cell>
          <cell r="U335" t="str">
            <v>2025-12-19</v>
          </cell>
          <cell r="V335" t="str">
            <v>100-SECRETARIA GENERAL</v>
          </cell>
        </row>
        <row r="336">
          <cell r="A336" t="str">
            <v>2000.1</v>
          </cell>
          <cell r="B336" t="str">
            <v>2000-DESPACHO DEL SUPERINTENDENTE DELEGADO PARA LA PROPIEDAD INDUSTRIAL</v>
          </cell>
          <cell r="C336">
            <v>1</v>
          </cell>
          <cell r="D336" t="str">
            <v>Producto</v>
          </cell>
          <cell r="E336" t="str">
            <v>2000.1</v>
          </cell>
          <cell r="F336" t="str">
            <v>Operativo SI</v>
          </cell>
          <cell r="G336" t="str">
            <v>Mejorar la oportunidad en la atención de trámites y servicios.</v>
          </cell>
          <cell r="H336" t="str">
            <v>Avance promedio de cumplimiento de productos asociados a mejorar la oportunidad en la atención de trámites y servicios.</v>
          </cell>
          <cell r="I336"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336" t="str">
            <v xml:space="preserve">PND - 5-31-5-b- Convergencia regional - Entidades públicas territoriales y nacionales fortalecidas </v>
          </cell>
          <cell r="K336" t="str">
            <v>No</v>
          </cell>
          <cell r="L336" t="str">
            <v>C-3503-0200-0014-20309b</v>
          </cell>
          <cell r="M336" t="str">
            <v>Política Servicio al Ciudadano_DIMENSIÓN Gestión con Valores para Resultados</v>
          </cell>
          <cell r="N336" t="str">
            <v>N/A</v>
          </cell>
          <cell r="O336" t="str">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ell>
          <cell r="P336">
            <v>50</v>
          </cell>
          <cell r="Q336">
            <v>60</v>
          </cell>
          <cell r="R336" t="str">
            <v>Porcentual</v>
          </cell>
          <cell r="S336" t="str">
            <v>% de Recursos decididos / 60% de Recursos por decidir</v>
          </cell>
          <cell r="T336" t="str">
            <v>2025-01-02</v>
          </cell>
          <cell r="U336" t="str">
            <v>2025-12-31</v>
          </cell>
          <cell r="V336" t="str">
            <v>2000-DESPACHO DEL SUPERINTENDENTE DELEGADO PARA LA PROPIEDAD INDUSTRIAL</v>
          </cell>
        </row>
        <row r="337">
          <cell r="A337" t="str">
            <v>2000.1.1</v>
          </cell>
          <cell r="B337" t="str">
            <v>2000-DESPACHO DEL SUPERINTENDENTE DELEGADO PARA LA PROPIEDAD INDUSTRIAL</v>
          </cell>
          <cell r="C337">
            <v>1</v>
          </cell>
          <cell r="D337" t="str">
            <v>Actividad propia</v>
          </cell>
          <cell r="E337" t="str">
            <v>2000.1.1</v>
          </cell>
          <cell r="F337" t="str">
            <v>N/A</v>
          </cell>
          <cell r="G337" t="str">
            <v>N/A</v>
          </cell>
          <cell r="H337" t="str">
            <v>N/A</v>
          </cell>
          <cell r="I337" t="str">
            <v>N/A</v>
          </cell>
          <cell r="J337" t="str">
            <v>N/A</v>
          </cell>
          <cell r="K337" t="str">
            <v>N/A</v>
          </cell>
          <cell r="L337" t="str">
            <v>N/A</v>
          </cell>
          <cell r="M337" t="str">
            <v>N/A</v>
          </cell>
          <cell r="N337" t="str">
            <v>N/A</v>
          </cell>
          <cell r="O337" t="str">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ell>
          <cell r="P337">
            <v>100</v>
          </cell>
          <cell r="Q337">
            <v>60</v>
          </cell>
          <cell r="R337" t="str">
            <v>Porcentual</v>
          </cell>
          <cell r="S337" t="str">
            <v>% de Recursos decididos / 60% de Recursos por decidir</v>
          </cell>
          <cell r="T337" t="str">
            <v>2025-01-02</v>
          </cell>
          <cell r="U337" t="str">
            <v>2025-12-31</v>
          </cell>
          <cell r="V337" t="str">
            <v>2000-DESPACHO DEL SUPERINTENDENTE DELEGADO PARA LA PROPIEDAD INDUSTRIAL</v>
          </cell>
        </row>
        <row r="338">
          <cell r="A338" t="str">
            <v>2000.2</v>
          </cell>
          <cell r="B338" t="str">
            <v>2000-DESPACHO DEL SUPERINTENDENTE DELEGADO PARA LA PROPIEDAD INDUSTRIAL</v>
          </cell>
          <cell r="C338">
            <v>1</v>
          </cell>
          <cell r="D338" t="str">
            <v>Producto</v>
          </cell>
          <cell r="E338" t="str">
            <v>2000.2</v>
          </cell>
          <cell r="F338" t="str">
            <v>N/A</v>
          </cell>
          <cell r="G338" t="str">
            <v xml:space="preserve">Fortalecer la gestión de la información, el conocimiento y la innovación para optimizar la capacidad institucional 
</v>
          </cell>
          <cell r="H338" t="str">
            <v xml:space="preserve">Cumplimiento de productos del PAI asociados a Fortalecer la gestión de la información, el conocimiento y la innovación para optimizar la capacidad institucional 
</v>
          </cell>
          <cell r="I338"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338" t="str">
            <v xml:space="preserve">PND - 5-31-5-b- Convergencia regional - Entidades públicas territoriales y nacionales fortalecidas </v>
          </cell>
          <cell r="K338" t="str">
            <v>Si</v>
          </cell>
          <cell r="L338" t="str">
            <v>N/A</v>
          </cell>
          <cell r="M338" t="str">
            <v>Política Servicio al Ciudadano_DIMENSIÓN Gestión con Valores para Resultados</v>
          </cell>
          <cell r="N338" t="str">
            <v>N/A</v>
          </cell>
          <cell r="O338" t="str">
            <v>Protocolo para la promoción, sensibilización y orientación al ciudadano en temas de Propiedad Industrial, mediante comunicación clara, oportuna y veraz, socializado (Acta de socialización firmada)</v>
          </cell>
          <cell r="P338">
            <v>10</v>
          </cell>
          <cell r="Q338">
            <v>1</v>
          </cell>
          <cell r="R338" t="str">
            <v>Númerica</v>
          </cell>
          <cell r="S338" t="str">
            <v># de Protocolos socializados / 1 Protocolo por socializar</v>
          </cell>
          <cell r="T338" t="str">
            <v>2025-03-03</v>
          </cell>
          <cell r="U338" t="str">
            <v>2025-10-31</v>
          </cell>
          <cell r="V338" t="str">
            <v>2000-DESPACHO DEL SUPERINTENDENTE DELEGADO PARA LA PROPIEDAD INDUSTRIAL;
2023-GRUPO DE TRABAJO DE CENTRO DE INFORMACIÓN TECNOLÓGICA Y APOYO A LA GESTIÓN DE PROPIEDAD LA INDUSTRIAL</v>
          </cell>
        </row>
        <row r="339">
          <cell r="A339" t="str">
            <v>2000.2.1</v>
          </cell>
          <cell r="B339" t="str">
            <v>2000-DESPACHO DEL SUPERINTENDENTE DELEGADO PARA LA PROPIEDAD INDUSTRIAL</v>
          </cell>
          <cell r="C339">
            <v>1</v>
          </cell>
          <cell r="D339" t="str">
            <v>Actividad sin participación</v>
          </cell>
          <cell r="E339" t="str">
            <v>2000.2.1</v>
          </cell>
          <cell r="F339" t="str">
            <v>N/A</v>
          </cell>
          <cell r="G339" t="str">
            <v>N/A</v>
          </cell>
          <cell r="H339" t="str">
            <v>N/A</v>
          </cell>
          <cell r="I339" t="str">
            <v>N/A</v>
          </cell>
          <cell r="J339" t="str">
            <v>N/A</v>
          </cell>
          <cell r="K339" t="str">
            <v>N/A</v>
          </cell>
          <cell r="L339" t="str">
            <v>N/A</v>
          </cell>
          <cell r="M339" t="str">
            <v>N/A</v>
          </cell>
          <cell r="N339" t="str">
            <v>N/A</v>
          </cell>
          <cell r="O339" t="str">
            <v>Definir la estructura y contenido del protocolo (Estructura y contenido del Protocolo definida)</v>
          </cell>
          <cell r="P339">
            <v>0</v>
          </cell>
          <cell r="Q339">
            <v>1</v>
          </cell>
          <cell r="R339" t="str">
            <v>Númerica</v>
          </cell>
          <cell r="S339" t="str">
            <v># de Estructuras y contenidos definidos / 1 Estructura y contenido por definir</v>
          </cell>
          <cell r="T339" t="str">
            <v>2025-03-03</v>
          </cell>
          <cell r="U339" t="str">
            <v>2025-03-31</v>
          </cell>
          <cell r="V339" t="str">
            <v>2023-GRUPO DE TRABAJO DE CENTRO DE INFORMACIÓN TECNOLÓGICA Y APOYO A LA GESTIÓN DE PROPIEDAD LA INDUSTRIAL</v>
          </cell>
        </row>
        <row r="340">
          <cell r="A340" t="str">
            <v>2000.2.2</v>
          </cell>
          <cell r="B340" t="str">
            <v>2000-DESPACHO DEL SUPERINTENDENTE DELEGADO PARA LA PROPIEDAD INDUSTRIAL</v>
          </cell>
          <cell r="C340">
            <v>1</v>
          </cell>
          <cell r="D340" t="str">
            <v>Actividad propia</v>
          </cell>
          <cell r="E340" t="str">
            <v>2000.2.2</v>
          </cell>
          <cell r="F340" t="str">
            <v>N/A</v>
          </cell>
          <cell r="G340" t="str">
            <v>N/A</v>
          </cell>
          <cell r="H340" t="str">
            <v>N/A</v>
          </cell>
          <cell r="I340" t="str">
            <v>N/A</v>
          </cell>
          <cell r="J340" t="str">
            <v>N/A</v>
          </cell>
          <cell r="K340" t="str">
            <v>N/A</v>
          </cell>
          <cell r="L340" t="str">
            <v>N/A</v>
          </cell>
          <cell r="M340" t="str">
            <v>N/A</v>
          </cell>
          <cell r="N340" t="str">
            <v>N/A</v>
          </cell>
          <cell r="O340" t="str">
            <v>Definir los lineamientos para la promoción,  sensibilización y orientación en temas de Propiedad Industrial que se desarrollarán en el protocolo (Lineamientos para la promoción definidos)</v>
          </cell>
          <cell r="P340">
            <v>50</v>
          </cell>
          <cell r="Q340">
            <v>1</v>
          </cell>
          <cell r="R340" t="str">
            <v>Númerica</v>
          </cell>
          <cell r="S340" t="str">
            <v># de Lineamientos definidos / 1 Lineamientos por definir</v>
          </cell>
          <cell r="T340" t="str">
            <v>2025-04-01</v>
          </cell>
          <cell r="U340" t="str">
            <v>2025-05-30</v>
          </cell>
          <cell r="V340" t="str">
            <v>2000-DESPACHO DEL SUPERINTENDENTE DELEGADO PARA LA PROPIEDAD INDUSTRIAL;
2023-GRUPO DE TRABAJO DE CENTRO DE INFORMACIÓN TECNOLÓGICA Y APOYO A LA GESTIÓN DE PROPIEDAD LA INDUSTRIAL</v>
          </cell>
        </row>
        <row r="341">
          <cell r="A341" t="str">
            <v>2000.2.3</v>
          </cell>
          <cell r="B341" t="str">
            <v>2000-DESPACHO DEL SUPERINTENDENTE DELEGADO PARA LA PROPIEDAD INDUSTRIAL</v>
          </cell>
          <cell r="C341">
            <v>1</v>
          </cell>
          <cell r="D341" t="str">
            <v>Actividad sin participación</v>
          </cell>
          <cell r="E341" t="str">
            <v>2000.2.3</v>
          </cell>
          <cell r="F341" t="str">
            <v>N/A</v>
          </cell>
          <cell r="G341" t="str">
            <v>N/A</v>
          </cell>
          <cell r="H341" t="str">
            <v>N/A</v>
          </cell>
          <cell r="I341" t="str">
            <v>N/A</v>
          </cell>
          <cell r="J341" t="str">
            <v>N/A</v>
          </cell>
          <cell r="K341" t="str">
            <v>N/A</v>
          </cell>
          <cell r="L341" t="str">
            <v>N/A</v>
          </cell>
          <cell r="M341" t="str">
            <v>N/A</v>
          </cell>
          <cell r="N341" t="str">
            <v>N/A</v>
          </cell>
          <cell r="O341" t="str">
            <v>Elaborar el protocolo para la promoción,  sensibilización y orientación en temas de Propiedad Industrial (Protocolo elaborado)</v>
          </cell>
          <cell r="P341">
            <v>0</v>
          </cell>
          <cell r="Q341">
            <v>1</v>
          </cell>
          <cell r="R341" t="str">
            <v>Númerica</v>
          </cell>
          <cell r="S341" t="str">
            <v># de Protocolos elaborados / 1 Protocolo por elaborar</v>
          </cell>
          <cell r="T341" t="str">
            <v>2025-06-03</v>
          </cell>
          <cell r="U341" t="str">
            <v>2025-08-29</v>
          </cell>
          <cell r="V341" t="str">
            <v>2023-GRUPO DE TRABAJO DE CENTRO DE INFORMACIÓN TECNOLÓGICA Y APOYO A LA GESTIÓN DE PROPIEDAD LA INDUSTRIAL</v>
          </cell>
        </row>
        <row r="342">
          <cell r="A342" t="str">
            <v>2000.2.4</v>
          </cell>
          <cell r="B342" t="str">
            <v>2000-DESPACHO DEL SUPERINTENDENTE DELEGADO PARA LA PROPIEDAD INDUSTRIAL</v>
          </cell>
          <cell r="C342">
            <v>1</v>
          </cell>
          <cell r="D342" t="str">
            <v>Actividad propia</v>
          </cell>
          <cell r="E342" t="str">
            <v>2000.2.4</v>
          </cell>
          <cell r="F342" t="str">
            <v>N/A</v>
          </cell>
          <cell r="G342" t="str">
            <v>N/A</v>
          </cell>
          <cell r="H342" t="str">
            <v>N/A</v>
          </cell>
          <cell r="I342" t="str">
            <v>N/A</v>
          </cell>
          <cell r="J342" t="str">
            <v>N/A</v>
          </cell>
          <cell r="K342" t="str">
            <v>N/A</v>
          </cell>
          <cell r="L342" t="str">
            <v>N/A</v>
          </cell>
          <cell r="M342" t="str">
            <v>N/A</v>
          </cell>
          <cell r="N342" t="str">
            <v>N/A</v>
          </cell>
          <cell r="O342" t="str">
            <v>Socializar a OSCAE y a la Red de Protección al Consumidor, el protocolo para la promoción,  sensibilización y orientación en temas de Propiedad Industrial (Acta de socialización firmada)</v>
          </cell>
          <cell r="P342">
            <v>50</v>
          </cell>
          <cell r="Q342">
            <v>1</v>
          </cell>
          <cell r="R342" t="str">
            <v>Númerica</v>
          </cell>
          <cell r="S342" t="str">
            <v># de Protocolos socializados / 1 Protocolo por socializar</v>
          </cell>
          <cell r="T342" t="str">
            <v>2025-09-01</v>
          </cell>
          <cell r="U342" t="str">
            <v>2025-10-31</v>
          </cell>
          <cell r="V342" t="str">
            <v>2000-DESPACHO DEL SUPERINTENDENTE DELEGADO PARA LA PROPIEDAD INDUSTRIAL;
2023-GRUPO DE TRABAJO DE CENTRO DE INFORMACIÓN TECNOLÓGICA Y APOYO A LA GESTIÓN DE PROPIEDAD LA INDUSTRIAL</v>
          </cell>
        </row>
        <row r="343">
          <cell r="A343" t="str">
            <v>2000.3</v>
          </cell>
          <cell r="B343" t="str">
            <v>2000-DESPACHO DEL SUPERINTENDENTE DELEGADO PARA LA PROPIEDAD INDUSTRIAL</v>
          </cell>
          <cell r="C343">
            <v>1</v>
          </cell>
          <cell r="D343" t="str">
            <v>Producto</v>
          </cell>
          <cell r="E343" t="str">
            <v>2000.3</v>
          </cell>
          <cell r="F343" t="str">
            <v>Operativo</v>
          </cell>
          <cell r="G343" t="str">
            <v xml:space="preserve">Fortalecer la infraestructura, uso y aprovechamiento de las tecnologías de la información, para optimizar la capacidad institucional
</v>
          </cell>
          <cell r="H343" t="str">
            <v xml:space="preserve">Cumplimiento de productos del PAI asociados a Fortalecer la infraestructura, uso y aprovechamiento de las tecnologías de la información, para optimizar la capacidad institucional
</v>
          </cell>
          <cell r="I343" t="str">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ell>
          <cell r="J343" t="str">
            <v xml:space="preserve">PND - 5-31-5-d- Convergencia regional - Gobierno digital para la gente </v>
          </cell>
          <cell r="K343" t="str">
            <v>Si</v>
          </cell>
          <cell r="L343" t="str">
            <v>N/A</v>
          </cell>
          <cell r="M343" t="str">
            <v>Política Gestión Documental _DIMENSIÓN Información y Comunicación</v>
          </cell>
          <cell r="N343" t="str">
            <v>N/A</v>
          </cell>
          <cell r="O343" t="str">
            <v>Solución, mapa de ruta y documentación inicial en materia procedimental para el manejo del expediente electrónico - Segunda fase de estructura de expediente electrónico, realizada  (Informe elaborado)</v>
          </cell>
          <cell r="P343">
            <v>10</v>
          </cell>
          <cell r="Q343">
            <v>1</v>
          </cell>
          <cell r="R343" t="str">
            <v>Númerica</v>
          </cell>
          <cell r="S343" t="str">
            <v># de soluciones realizadas / 1 Solución por realizar</v>
          </cell>
          <cell r="T343" t="str">
            <v>2025-02-03</v>
          </cell>
          <cell r="U343" t="str">
            <v>2025-11-28</v>
          </cell>
          <cell r="V343" t="str">
            <v>141-GRUPO DE TRABAJO DE GESTIÓN DOCUMENTAL Y ARCHIVO;
20-OFICINA DE TECNOLOGÍA E INFORMÁTICA;
2000-DESPACHO DEL SUPERINTENDENTE DELEGADO PARA LA PROPIEDAD INDUSTRIAL;
2020-DIRECCIÓN DE NUEVAS CREACIONES;
30-OFICINA ASESORA DE PLANEACIÓN</v>
          </cell>
        </row>
        <row r="344">
          <cell r="A344" t="str">
            <v>2000.3.1</v>
          </cell>
          <cell r="B344" t="str">
            <v>2000-DESPACHO DEL SUPERINTENDENTE DELEGADO PARA LA PROPIEDAD INDUSTRIAL</v>
          </cell>
          <cell r="C344">
            <v>1</v>
          </cell>
          <cell r="D344" t="str">
            <v>Actividad propia</v>
          </cell>
          <cell r="E344" t="str">
            <v>2000.3.1</v>
          </cell>
          <cell r="F344" t="str">
            <v>N/A</v>
          </cell>
          <cell r="G344" t="str">
            <v>N/A</v>
          </cell>
          <cell r="H344" t="str">
            <v>N/A</v>
          </cell>
          <cell r="I344" t="str">
            <v>N/A</v>
          </cell>
          <cell r="J344" t="str">
            <v>N/A</v>
          </cell>
          <cell r="K344" t="str">
            <v>N/A</v>
          </cell>
          <cell r="L344" t="str">
            <v>N/A</v>
          </cell>
          <cell r="M344" t="str">
            <v>N/A</v>
          </cell>
          <cell r="N344" t="str">
            <v>N/A</v>
          </cell>
          <cell r="O344" t="str">
            <v>Establecer cronograma para identificar el plan de trabajo a desarrollar (Cronograma establecido)</v>
          </cell>
          <cell r="P344">
            <v>10</v>
          </cell>
          <cell r="Q344">
            <v>1</v>
          </cell>
          <cell r="R344" t="str">
            <v>Númerica</v>
          </cell>
          <cell r="S344" t="str">
            <v># de cronogramas establecidos / 1 Cronograma por establecer</v>
          </cell>
          <cell r="T344" t="str">
            <v>2025-02-03</v>
          </cell>
          <cell r="U344" t="str">
            <v>2025-02-28</v>
          </cell>
          <cell r="V344" t="str">
            <v>141-GRUPO DE TRABAJO DE GESTIÓN DOCUMENTAL Y ARCHIVO;
20-OFICINA DE TECNOLOGÍA E INFORMÁTICA;
2000-DESPACHO DEL SUPERINTENDENTE DELEGADO PARA LA PROPIEDAD INDUSTRIAL;
2020-DIRECCIÓN DE NUEVAS CREACIONES;
30-OFICINA ASESORA DE PLANEACIÓN</v>
          </cell>
        </row>
        <row r="345">
          <cell r="A345" t="str">
            <v>2000.3.2</v>
          </cell>
          <cell r="B345" t="str">
            <v>2000-DESPACHO DEL SUPERINTENDENTE DELEGADO PARA LA PROPIEDAD INDUSTRIAL</v>
          </cell>
          <cell r="C345">
            <v>1</v>
          </cell>
          <cell r="D345" t="str">
            <v>Actividad propia</v>
          </cell>
          <cell r="E345" t="str">
            <v>2000.3.2</v>
          </cell>
          <cell r="F345" t="str">
            <v>N/A</v>
          </cell>
          <cell r="G345" t="str">
            <v>N/A</v>
          </cell>
          <cell r="H345" t="str">
            <v>N/A</v>
          </cell>
          <cell r="I345" t="str">
            <v>N/A</v>
          </cell>
          <cell r="J345" t="str">
            <v>N/A</v>
          </cell>
          <cell r="K345" t="str">
            <v>N/A</v>
          </cell>
          <cell r="L345" t="str">
            <v>N/A</v>
          </cell>
          <cell r="M345" t="str">
            <v>N/A</v>
          </cell>
          <cell r="N345" t="str">
            <v>N/A</v>
          </cell>
          <cell r="O345" t="str">
            <v>Realizar el seguimiento a las actividades planeadas en el cronograma (Informes de seguimiento a las actividades planeadas en el cronograma)</v>
          </cell>
          <cell r="P345">
            <v>60</v>
          </cell>
          <cell r="Q345">
            <v>8</v>
          </cell>
          <cell r="R345" t="str">
            <v>Númerica</v>
          </cell>
          <cell r="S345" t="str">
            <v># de seguimientos realizados / 8 seguimientos por realizar</v>
          </cell>
          <cell r="T345" t="str">
            <v>2025-03-03</v>
          </cell>
          <cell r="U345" t="str">
            <v>2025-10-31</v>
          </cell>
          <cell r="V345" t="str">
            <v>2000-DESPACHO DEL SUPERINTENDENTE DELEGADO PARA LA PROPIEDAD INDUSTRIAL</v>
          </cell>
        </row>
        <row r="346">
          <cell r="A346" t="str">
            <v>2000.3.3</v>
          </cell>
          <cell r="B346" t="str">
            <v>2000-DESPACHO DEL SUPERINTENDENTE DELEGADO PARA LA PROPIEDAD INDUSTRIAL</v>
          </cell>
          <cell r="C346">
            <v>1</v>
          </cell>
          <cell r="D346" t="str">
            <v>Actividad propia</v>
          </cell>
          <cell r="E346" t="str">
            <v>2000.3.3</v>
          </cell>
          <cell r="F346" t="str">
            <v>N/A</v>
          </cell>
          <cell r="G346" t="str">
            <v>N/A</v>
          </cell>
          <cell r="H346" t="str">
            <v>N/A</v>
          </cell>
          <cell r="I346" t="str">
            <v>N/A</v>
          </cell>
          <cell r="J346" t="str">
            <v>N/A</v>
          </cell>
          <cell r="K346" t="str">
            <v>N/A</v>
          </cell>
          <cell r="L346" t="str">
            <v>N/A</v>
          </cell>
          <cell r="M346" t="str">
            <v>N/A</v>
          </cell>
          <cell r="N346" t="str">
            <v>N/A</v>
          </cell>
          <cell r="O346" t="str">
            <v>Elaborar informe de brechas (Informe elaborado)</v>
          </cell>
          <cell r="P346">
            <v>30</v>
          </cell>
          <cell r="Q346">
            <v>1</v>
          </cell>
          <cell r="R346" t="str">
            <v>Númerica</v>
          </cell>
          <cell r="S346" t="str">
            <v># de informes realizados / 1 informes por realizar</v>
          </cell>
          <cell r="T346" t="str">
            <v>2025-11-04</v>
          </cell>
          <cell r="U346" t="str">
            <v>2025-11-28</v>
          </cell>
          <cell r="V346" t="str">
            <v>141-GRUPO DE TRABAJO DE GESTIÓN DOCUMENTAL Y ARCHIVO;
20-OFICINA DE TECNOLOGÍA E INFORMÁTICA;
2000-DESPACHO DEL SUPERINTENDENTE DELEGADO PARA LA PROPIEDAD INDUSTRIAL;
2020-DIRECCIÓN DE NUEVAS CREACIONES;
30-OFICINA ASESORA DE PLANEACIÓN</v>
          </cell>
        </row>
        <row r="347">
          <cell r="A347" t="str">
            <v>2000.4</v>
          </cell>
          <cell r="B347" t="str">
            <v>2000-DESPACHO DEL SUPERINTENDENTE DELEGADO PARA LA PROPIEDAD INDUSTRIAL</v>
          </cell>
          <cell r="C347">
            <v>1</v>
          </cell>
          <cell r="D347" t="str">
            <v>Producto</v>
          </cell>
          <cell r="E347" t="str">
            <v>2000.4</v>
          </cell>
          <cell r="F347" t="str">
            <v>Innovador</v>
          </cell>
          <cell r="G347" t="str">
            <v xml:space="preserve">Fortalecer la infraestructura, uso y aprovechamiento de las tecnologías de la información, para optimizar la capacidad institucional
</v>
          </cell>
          <cell r="H347" t="str">
            <v xml:space="preserve">Cumplimiento de productos del PAI asociados a Fortalecer la infraestructura, uso y aprovechamiento de las tecnologías de la información, para optimizar la capacidad institucional
</v>
          </cell>
          <cell r="I347" t="str">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ell>
          <cell r="J347" t="str">
            <v>N/A</v>
          </cell>
          <cell r="K347" t="str">
            <v>Si</v>
          </cell>
          <cell r="L347" t="str">
            <v>N/A</v>
          </cell>
          <cell r="M347" t="str">
            <v>Política Gestión Documental _DIMENSIÓN Información y Comunicación</v>
          </cell>
          <cell r="N347" t="str">
            <v>N/A</v>
          </cell>
          <cell r="O347" t="str">
            <v>Protocolo para la conservación de evidencias en el entorno digital, gestión de pruebas digitales y el aseguramiento del acervo probatorio en entornos digitales, elaborado. (Protocolo elaborado)</v>
          </cell>
          <cell r="P347">
            <v>10</v>
          </cell>
          <cell r="Q347">
            <v>1</v>
          </cell>
          <cell r="R347" t="str">
            <v>Númerica</v>
          </cell>
          <cell r="S347" t="str">
            <v># de Protocolos elaborados / 1 Protocolo por elaborar</v>
          </cell>
          <cell r="T347" t="str">
            <v>2025-01-20</v>
          </cell>
          <cell r="U347" t="str">
            <v>2025-11-28</v>
          </cell>
          <cell r="V347" t="str">
            <v>10-OFICINA  ASESORA JURÍDICA;
20-OFICINA DE TECNOLOGÍA E INFORMÁTICA;
2000-DESPACHO DEL SUPERINTENDENTE DELEGADO PARA LA PROPIEDAD INDUSTRIAL;
2010-DIRECCION DE SIGNOS DISTINTIVOS;
2020-DIRECCIÓN DE NUEVAS CREACIONES</v>
          </cell>
        </row>
        <row r="348">
          <cell r="A348" t="str">
            <v>2000.4.1</v>
          </cell>
          <cell r="B348" t="str">
            <v>2000-DESPACHO DEL SUPERINTENDENTE DELEGADO PARA LA PROPIEDAD INDUSTRIAL</v>
          </cell>
          <cell r="C348">
            <v>1</v>
          </cell>
          <cell r="D348" t="str">
            <v>Actividad propia</v>
          </cell>
          <cell r="E348" t="str">
            <v>2000.4.1</v>
          </cell>
          <cell r="F348" t="str">
            <v>N/A</v>
          </cell>
          <cell r="G348" t="str">
            <v>N/A</v>
          </cell>
          <cell r="H348" t="str">
            <v>N/A</v>
          </cell>
          <cell r="I348" t="str">
            <v>N/A</v>
          </cell>
          <cell r="J348" t="str">
            <v>N/A</v>
          </cell>
          <cell r="K348" t="str">
            <v>N/A</v>
          </cell>
          <cell r="L348" t="str">
            <v>N/A</v>
          </cell>
          <cell r="M348" t="str">
            <v>N/A</v>
          </cell>
          <cell r="N348" t="str">
            <v>N/A</v>
          </cell>
          <cell r="O348" t="str">
            <v>Identificar los tipos de evidencia y fuentes que requieren de conservación en los trámites de PI  (Informe sobre tipos de evidencia y fuentes de conservación elaborado)</v>
          </cell>
          <cell r="P348">
            <v>40</v>
          </cell>
          <cell r="Q348">
            <v>1</v>
          </cell>
          <cell r="R348" t="str">
            <v>Númerica</v>
          </cell>
          <cell r="S348" t="str">
            <v># de Identificación de evidencias y fuentes realizadas / 1 Identificación de evidencias y fuentes por realizar</v>
          </cell>
          <cell r="T348" t="str">
            <v>2025-01-20</v>
          </cell>
          <cell r="U348" t="str">
            <v>2025-02-28</v>
          </cell>
          <cell r="V348" t="str">
            <v>20-OFICINA DE TECNOLOGÍA E INFORMÁTICA;
2000-DESPACHO DEL SUPERINTENDENTE DELEGADO PARA LA PROPIEDAD INDUSTRIAL;
2010-DIRECCION DE SIGNOS DISTINTIVOS;
2020-DIRECCIÓN DE NUEVAS CREACIONES</v>
          </cell>
        </row>
        <row r="349">
          <cell r="A349" t="str">
            <v>2000.4.2</v>
          </cell>
          <cell r="B349" t="str">
            <v>2000-DESPACHO DEL SUPERINTENDENTE DELEGADO PARA LA PROPIEDAD INDUSTRIAL</v>
          </cell>
          <cell r="C349">
            <v>1</v>
          </cell>
          <cell r="D349" t="str">
            <v>Actividad sin participación</v>
          </cell>
          <cell r="E349" t="str">
            <v>2000.4.2</v>
          </cell>
          <cell r="F349" t="str">
            <v>N/A</v>
          </cell>
          <cell r="G349" t="str">
            <v>N/A</v>
          </cell>
          <cell r="H349" t="str">
            <v>N/A</v>
          </cell>
          <cell r="I349" t="str">
            <v>N/A</v>
          </cell>
          <cell r="J349" t="str">
            <v>N/A</v>
          </cell>
          <cell r="K349" t="str">
            <v>N/A</v>
          </cell>
          <cell r="L349" t="str">
            <v>N/A</v>
          </cell>
          <cell r="M349" t="str">
            <v>N/A</v>
          </cell>
          <cell r="N349" t="str">
            <v>N/A</v>
          </cell>
          <cell r="O349" t="str">
            <v>Realizar un análisis de las leyes y regulaciones sobre la conservación de evidencias digitales  (Documento de análisis elaborado)</v>
          </cell>
          <cell r="P349">
            <v>0</v>
          </cell>
          <cell r="Q349">
            <v>1</v>
          </cell>
          <cell r="R349" t="str">
            <v>Númerica</v>
          </cell>
          <cell r="S349" t="str">
            <v># de Análisis de las leyes y regulaciones realizadas / 1 Análisis de las leyes y regulaciones por realizar</v>
          </cell>
          <cell r="T349" t="str">
            <v>2025-01-20</v>
          </cell>
          <cell r="U349" t="str">
            <v>2025-02-28</v>
          </cell>
          <cell r="V349" t="str">
            <v>10-OFICINA  ASESORA JURÍDICA</v>
          </cell>
        </row>
        <row r="350">
          <cell r="A350" t="str">
            <v>2000.4.3</v>
          </cell>
          <cell r="B350" t="str">
            <v>2000-DESPACHO DEL SUPERINTENDENTE DELEGADO PARA LA PROPIEDAD INDUSTRIAL</v>
          </cell>
          <cell r="C350">
            <v>1</v>
          </cell>
          <cell r="D350" t="str">
            <v>Actividad propia</v>
          </cell>
          <cell r="E350" t="str">
            <v>2000.4.3</v>
          </cell>
          <cell r="F350" t="str">
            <v>N/A</v>
          </cell>
          <cell r="G350" t="str">
            <v>N/A</v>
          </cell>
          <cell r="H350" t="str">
            <v>N/A</v>
          </cell>
          <cell r="I350" t="str">
            <v>N/A</v>
          </cell>
          <cell r="J350" t="str">
            <v>N/A</v>
          </cell>
          <cell r="K350" t="str">
            <v>N/A</v>
          </cell>
          <cell r="L350" t="str">
            <v>N/A</v>
          </cell>
          <cell r="M350" t="str">
            <v>N/A</v>
          </cell>
          <cell r="N350" t="str">
            <v>N/A</v>
          </cell>
          <cell r="O350" t="str">
            <v>Definir la estructura y contenido del Protocolo (Documento con la estructura y contenido definido)</v>
          </cell>
          <cell r="P350">
            <v>30</v>
          </cell>
          <cell r="Q350">
            <v>1</v>
          </cell>
          <cell r="R350" t="str">
            <v>Númerica</v>
          </cell>
          <cell r="S350" t="str">
            <v># de Estructuras y contenidos definidos / 1 Estructura y contenido por definir</v>
          </cell>
          <cell r="T350" t="str">
            <v>2025-03-03</v>
          </cell>
          <cell r="U350" t="str">
            <v>2025-04-30</v>
          </cell>
          <cell r="V350" t="str">
            <v>20-OFICINA DE TECNOLOGÍA E INFORMÁTICA;
2000-DESPACHO DEL SUPERINTENDENTE DELEGADO PARA LA PROPIEDAD INDUSTRIAL;
2010-DIRECCION DE SIGNOS DISTINTIVOS;
2020-DIRECCIÓN DE NUEVAS CREACIONES</v>
          </cell>
        </row>
        <row r="351">
          <cell r="A351" t="str">
            <v>2000.4.4</v>
          </cell>
          <cell r="B351" t="str">
            <v>2000-DESPACHO DEL SUPERINTENDENTE DELEGADO PARA LA PROPIEDAD INDUSTRIAL</v>
          </cell>
          <cell r="C351">
            <v>1</v>
          </cell>
          <cell r="D351" t="str">
            <v>Actividad propia</v>
          </cell>
          <cell r="E351" t="str">
            <v>2000.4.4</v>
          </cell>
          <cell r="F351" t="str">
            <v>N/A</v>
          </cell>
          <cell r="G351" t="str">
            <v>N/A</v>
          </cell>
          <cell r="H351" t="str">
            <v>N/A</v>
          </cell>
          <cell r="I351" t="str">
            <v>N/A</v>
          </cell>
          <cell r="J351" t="str">
            <v>N/A</v>
          </cell>
          <cell r="K351" t="str">
            <v>N/A</v>
          </cell>
          <cell r="L351" t="str">
            <v>N/A</v>
          </cell>
          <cell r="M351" t="str">
            <v>N/A</v>
          </cell>
          <cell r="N351" t="str">
            <v>N/A</v>
          </cell>
          <cell r="O351" t="str">
            <v>Elaborar el protocolo para la conservación de evidencias en el entorno digital (Protocolo elaborado)</v>
          </cell>
          <cell r="P351">
            <v>30</v>
          </cell>
          <cell r="Q351">
            <v>1</v>
          </cell>
          <cell r="R351" t="str">
            <v>Númerica</v>
          </cell>
          <cell r="S351" t="str">
            <v># de Protocolos elaborados / 1 Protocolo por elaborar</v>
          </cell>
          <cell r="T351" t="str">
            <v>2025-05-05</v>
          </cell>
          <cell r="U351" t="str">
            <v>2025-11-28</v>
          </cell>
          <cell r="V351" t="str">
            <v>20-OFICINA DE TECNOLOGÍA E INFORMÁTICA;
2000-DESPACHO DEL SUPERINTENDENTE DELEGADO PARA LA PROPIEDAD INDUSTRIAL;
2010-DIRECCION DE SIGNOS DISTINTIVOS;
2020-DIRECCIÓN DE NUEVAS CREACIONES</v>
          </cell>
        </row>
        <row r="352">
          <cell r="A352" t="str">
            <v>2000.5</v>
          </cell>
          <cell r="B352" t="str">
            <v>2000-DESPACHO DEL SUPERINTENDENTE DELEGADO PARA LA PROPIEDAD INDUSTRIAL</v>
          </cell>
          <cell r="C352">
            <v>1</v>
          </cell>
          <cell r="D352" t="str">
            <v>Producto</v>
          </cell>
          <cell r="E352" t="str">
            <v>2000.5</v>
          </cell>
          <cell r="F352" t="str">
            <v>Operativo</v>
          </cell>
          <cell r="G352" t="str">
            <v xml:space="preserve">Fortalecer la infraestructura, uso y aprovechamiento de las tecnologías de la información, para optimizar la capacidad institucional
</v>
          </cell>
          <cell r="H352" t="str">
            <v xml:space="preserve">Cumplimiento de productos del PAI asociados a Fortalecer la infraestructura, uso y aprovechamiento de las tecnologías de la información, para optimizar la capacidad institucional
</v>
          </cell>
          <cell r="I352" t="str">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ell>
          <cell r="J352" t="str">
            <v xml:space="preserve">PND - 5-31-5-d- Convergencia regional - Gobierno digital para la gente </v>
          </cell>
          <cell r="K352" t="str">
            <v>Si</v>
          </cell>
          <cell r="L352" t="str">
            <v>FUNCIONAMIENTO</v>
          </cell>
          <cell r="M352" t="str">
            <v>Política Gobierno Digital _DIMENSIÓN Gestión con Valores para Resultados</v>
          </cell>
          <cell r="N352" t="str">
            <v>N/A</v>
          </cell>
          <cell r="O352" t="str">
            <v>Intervenciones en el sistema de información SIPI respecto a temas funcionales y técnicos, puestas en producción (Correos electrónicos del proveedor indicando la puesta en producción)</v>
          </cell>
          <cell r="P352">
            <v>10</v>
          </cell>
          <cell r="Q352">
            <v>4</v>
          </cell>
          <cell r="R352" t="str">
            <v>Númerica</v>
          </cell>
          <cell r="S352" t="str">
            <v># de intervenciones en el sistema de información SIPI puestas en producción / 4 intervenciones en el sistema de información SIPI por poner en producción</v>
          </cell>
          <cell r="T352" t="str">
            <v>2025-01-07</v>
          </cell>
          <cell r="U352" t="str">
            <v>2025-11-28</v>
          </cell>
          <cell r="V352" t="str">
            <v>20-OFICINA DE TECNOLOGÍA E INFORMÁTICA;
2000-DESPACHO DEL SUPERINTENDENTE DELEGADO PARA LA PROPIEDAD INDUSTRIAL</v>
          </cell>
        </row>
        <row r="353">
          <cell r="A353" t="str">
            <v>2000.5.1</v>
          </cell>
          <cell r="B353" t="str">
            <v>2000-DESPACHO DEL SUPERINTENDENTE DELEGADO PARA LA PROPIEDAD INDUSTRIAL</v>
          </cell>
          <cell r="C353">
            <v>1</v>
          </cell>
          <cell r="D353" t="str">
            <v>Actividad propia</v>
          </cell>
          <cell r="E353" t="str">
            <v>2000.5.1</v>
          </cell>
          <cell r="F353" t="str">
            <v>N/A</v>
          </cell>
          <cell r="G353" t="str">
            <v>N/A</v>
          </cell>
          <cell r="H353" t="str">
            <v>N/A</v>
          </cell>
          <cell r="I353" t="str">
            <v>N/A</v>
          </cell>
          <cell r="J353" t="str">
            <v>N/A</v>
          </cell>
          <cell r="K353" t="str">
            <v>N/A</v>
          </cell>
          <cell r="L353" t="str">
            <v>N/A</v>
          </cell>
          <cell r="M353" t="str">
            <v>N/A</v>
          </cell>
          <cell r="N353" t="str">
            <v>N/A</v>
          </cell>
          <cell r="O353" t="str">
            <v>Priorizar y enviar los requerimientos previstos para las 4 versiones de fortalecimiento del SIPI (Correos electrónicos de la OTI al proveedor informando los requerimientos priorizados)</v>
          </cell>
          <cell r="P353">
            <v>50</v>
          </cell>
          <cell r="Q353">
            <v>4</v>
          </cell>
          <cell r="R353" t="str">
            <v>Númerica</v>
          </cell>
          <cell r="S353" t="str">
            <v># de priorizaciones enviadas / 4 priorizaciones por  enviar</v>
          </cell>
          <cell r="T353" t="str">
            <v>2025-01-07</v>
          </cell>
          <cell r="U353" t="str">
            <v>2025-11-28</v>
          </cell>
          <cell r="V353" t="str">
            <v>20-OFICINA DE TECNOLOGÍA E INFORMÁTICA;
2000-DESPACHO DEL SUPERINTENDENTE DELEGADO PARA LA PROPIEDAD INDUSTRIAL</v>
          </cell>
        </row>
        <row r="354">
          <cell r="A354" t="str">
            <v>2000.5.2</v>
          </cell>
          <cell r="B354" t="str">
            <v>2000-DESPACHO DEL SUPERINTENDENTE DELEGADO PARA LA PROPIEDAD INDUSTRIAL</v>
          </cell>
          <cell r="C354">
            <v>1</v>
          </cell>
          <cell r="D354" t="str">
            <v>Actividad propia</v>
          </cell>
          <cell r="E354" t="str">
            <v>2000.5.2</v>
          </cell>
          <cell r="F354" t="str">
            <v>N/A</v>
          </cell>
          <cell r="G354" t="str">
            <v>N/A</v>
          </cell>
          <cell r="H354" t="str">
            <v>N/A</v>
          </cell>
          <cell r="I354" t="str">
            <v>N/A</v>
          </cell>
          <cell r="J354" t="str">
            <v>N/A</v>
          </cell>
          <cell r="K354" t="str">
            <v>N/A</v>
          </cell>
          <cell r="L354" t="str">
            <v>N/A</v>
          </cell>
          <cell r="M354" t="str">
            <v>N/A</v>
          </cell>
          <cell r="N354" t="str">
            <v>N/A</v>
          </cell>
          <cell r="O354" t="str">
            <v>Realizar seguimiento al desarrollo, prueba y puesta en producción de los requerimientos priorizados en las 4 versiones (Correos electrónicos del proveedor indicando la puesta en producción)</v>
          </cell>
          <cell r="P354">
            <v>50</v>
          </cell>
          <cell r="Q354">
            <v>4</v>
          </cell>
          <cell r="R354" t="str">
            <v>Númerica</v>
          </cell>
          <cell r="S354" t="str">
            <v># de intervenciones en el sistema de información SIPI puestas en producción / 4 intervenciones en el sistema de información SIPI por poner en producción</v>
          </cell>
          <cell r="T354" t="str">
            <v>2025-04-01</v>
          </cell>
          <cell r="U354" t="str">
            <v>2025-11-28</v>
          </cell>
          <cell r="V354" t="str">
            <v>20-OFICINA DE TECNOLOGÍA E INFORMÁTICA;
2000-DESPACHO DEL SUPERINTENDENTE DELEGADO PARA LA PROPIEDAD INDUSTRIAL</v>
          </cell>
        </row>
        <row r="355">
          <cell r="A355" t="str">
            <v>2000.6</v>
          </cell>
          <cell r="B355" t="str">
            <v>2000-DESPACHO DEL SUPERINTENDENTE DELEGADO PARA LA PROPIEDAD INDUSTRIAL</v>
          </cell>
          <cell r="C355">
            <v>1</v>
          </cell>
          <cell r="D355" t="str">
            <v>Producto</v>
          </cell>
          <cell r="E355" t="str">
            <v>2000.6</v>
          </cell>
          <cell r="F355" t="str">
            <v>Operativo</v>
          </cell>
          <cell r="G355" t="str">
            <v>Fortalecer el Sistema Integral de Gestión Institucional en el marco del Modelo Integrado de Planeación y gestión para mejorar la prestación del servicio.</v>
          </cell>
          <cell r="H355" t="str">
            <v xml:space="preserve">Cumplimiento de productos del PAI asociados a Fortalecer la infraestructura, uso y aprovechamiento de las tecnologías de la información, para optimizar la capacidad institucional
</v>
          </cell>
          <cell r="I355"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55" t="str">
            <v>N/A</v>
          </cell>
          <cell r="K355" t="str">
            <v>Si</v>
          </cell>
          <cell r="L355" t="str">
            <v>N/A</v>
          </cell>
          <cell r="M355" t="str">
            <v>Política Mejora Normativa _DIMENSIÓN Gestión con Valores para Resultados</v>
          </cell>
          <cell r="N355" t="str">
            <v>N/A</v>
          </cell>
          <cell r="O355" t="str">
            <v>Propuestas de modificación y actualización del Título X de la Circular Única de la Superintendencia de Industria y Comercio en materia de Propiedad Industrial, remitida al grupo de regulación (Propuestas de modificación enviadas por memorando)</v>
          </cell>
          <cell r="P355">
            <v>10</v>
          </cell>
          <cell r="Q355">
            <v>2</v>
          </cell>
          <cell r="R355" t="str">
            <v>Númerica</v>
          </cell>
          <cell r="S355" t="str">
            <v># de Propuestas enviadas / 2 Propuesta por enviar</v>
          </cell>
          <cell r="T355" t="str">
            <v>2025-01-20</v>
          </cell>
          <cell r="U355" t="str">
            <v>2025-07-18</v>
          </cell>
          <cell r="V355" t="str">
            <v>2000-DESPACHO DEL SUPERINTENDENTE DELEGADO PARA LA PROPIEDAD INDUSTRIAL;
2010-DIRECCION DE SIGNOS DISTINTIVOS;
2020-DIRECCIÓN DE NUEVAS CREACIONES</v>
          </cell>
        </row>
        <row r="356">
          <cell r="A356" t="str">
            <v>2000.6.1</v>
          </cell>
          <cell r="B356" t="str">
            <v>2000-DESPACHO DEL SUPERINTENDENTE DELEGADO PARA LA PROPIEDAD INDUSTRIAL</v>
          </cell>
          <cell r="C356">
            <v>1</v>
          </cell>
          <cell r="D356" t="str">
            <v>Actividad sin participación</v>
          </cell>
          <cell r="E356" t="str">
            <v>2000.6.1</v>
          </cell>
          <cell r="F356" t="str">
            <v>N/A</v>
          </cell>
          <cell r="G356" t="str">
            <v>N/A</v>
          </cell>
          <cell r="H356" t="str">
            <v>N/A</v>
          </cell>
          <cell r="I356" t="str">
            <v>N/A</v>
          </cell>
          <cell r="J356" t="str">
            <v>N/A</v>
          </cell>
          <cell r="K356" t="str">
            <v>N/A</v>
          </cell>
          <cell r="L356" t="str">
            <v>N/A</v>
          </cell>
          <cell r="M356" t="str">
            <v>N/A</v>
          </cell>
          <cell r="N356" t="str">
            <v>N/A</v>
          </cell>
          <cell r="O356" t="str">
            <v>Identificar necesidades de regulación en materia de Propiedad Industrial para mejora de los trámites (Documento de identificación de necesidades elaborado)</v>
          </cell>
          <cell r="P356">
            <v>0</v>
          </cell>
          <cell r="Q356">
            <v>2</v>
          </cell>
          <cell r="R356" t="str">
            <v>Númerica</v>
          </cell>
          <cell r="S356" t="str">
            <v># de Análisis realizados / 2 Análisis por realizar</v>
          </cell>
          <cell r="T356" t="str">
            <v>2025-01-20</v>
          </cell>
          <cell r="U356" t="str">
            <v>2025-05-30</v>
          </cell>
          <cell r="V356" t="str">
            <v>2010-DIRECCION DE SIGNOS DISTINTIVOS;
2020-DIRECCIÓN DE NUEVAS CREACIONES</v>
          </cell>
        </row>
        <row r="357">
          <cell r="A357" t="str">
            <v>2000.6.2</v>
          </cell>
          <cell r="B357" t="str">
            <v>2000-DESPACHO DEL SUPERINTENDENTE DELEGADO PARA LA PROPIEDAD INDUSTRIAL</v>
          </cell>
          <cell r="C357">
            <v>1</v>
          </cell>
          <cell r="D357" t="str">
            <v>Actividad sin participación</v>
          </cell>
          <cell r="E357" t="str">
            <v>2000.6.2</v>
          </cell>
          <cell r="F357" t="str">
            <v>N/A</v>
          </cell>
          <cell r="G357" t="str">
            <v>N/A</v>
          </cell>
          <cell r="H357" t="str">
            <v>N/A</v>
          </cell>
          <cell r="I357" t="str">
            <v>N/A</v>
          </cell>
          <cell r="J357" t="str">
            <v>N/A</v>
          </cell>
          <cell r="K357" t="str">
            <v>N/A</v>
          </cell>
          <cell r="L357" t="str">
            <v>N/A</v>
          </cell>
          <cell r="M357" t="str">
            <v>N/A</v>
          </cell>
          <cell r="N357" t="str">
            <v>N/A</v>
          </cell>
          <cell r="O357" t="str">
            <v>Elaborar propuesta de modificación y actualización del Título X de la Circular Única de la Superintendencia de Industria y Comercio en materia de Nuevas Creaciones y  Signos Distintivos (Propuestas de modificación entregadas al Despacho de PI)</v>
          </cell>
          <cell r="P357">
            <v>0</v>
          </cell>
          <cell r="Q357">
            <v>2</v>
          </cell>
          <cell r="R357" t="str">
            <v>Númerica</v>
          </cell>
          <cell r="S357" t="str">
            <v># de Propuestas elaboradas / 2 Propuestas por elaborar</v>
          </cell>
          <cell r="T357" t="str">
            <v>2025-01-20</v>
          </cell>
          <cell r="U357" t="str">
            <v>2025-05-30</v>
          </cell>
          <cell r="V357" t="str">
            <v>2010-DIRECCION DE SIGNOS DISTINTIVOS;
2020-DIRECCIÓN DE NUEVAS CREACIONES</v>
          </cell>
        </row>
        <row r="358">
          <cell r="A358" t="str">
            <v>2000.6.3</v>
          </cell>
          <cell r="B358" t="str">
            <v>2000-DESPACHO DEL SUPERINTENDENTE DELEGADO PARA LA PROPIEDAD INDUSTRIAL</v>
          </cell>
          <cell r="C358">
            <v>1</v>
          </cell>
          <cell r="D358" t="str">
            <v>Actividad propia</v>
          </cell>
          <cell r="E358" t="str">
            <v>2000.6.3</v>
          </cell>
          <cell r="F358" t="str">
            <v>N/A</v>
          </cell>
          <cell r="G358" t="str">
            <v>N/A</v>
          </cell>
          <cell r="H358" t="str">
            <v>N/A</v>
          </cell>
          <cell r="I358" t="str">
            <v>N/A</v>
          </cell>
          <cell r="J358" t="str">
            <v>N/A</v>
          </cell>
          <cell r="K358" t="str">
            <v>N/A</v>
          </cell>
          <cell r="L358" t="str">
            <v>N/A</v>
          </cell>
          <cell r="M358" t="str">
            <v>N/A</v>
          </cell>
          <cell r="N358" t="str">
            <v>N/A</v>
          </cell>
          <cell r="O358" t="str">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ell>
          <cell r="P358">
            <v>50</v>
          </cell>
          <cell r="Q358">
            <v>2</v>
          </cell>
          <cell r="R358" t="str">
            <v>Númerica</v>
          </cell>
          <cell r="S358" t="str">
            <v># de Propuestas enviadas / 2 Propuestas por enviar</v>
          </cell>
          <cell r="T358" t="str">
            <v>2025-06-03</v>
          </cell>
          <cell r="U358" t="str">
            <v>2025-06-27</v>
          </cell>
          <cell r="V358" t="str">
            <v>2000-DESPACHO DEL SUPERINTENDENTE DELEGADO PARA LA PROPIEDAD INDUSTRIAL</v>
          </cell>
        </row>
        <row r="359">
          <cell r="A359" t="str">
            <v>2000.6.4</v>
          </cell>
          <cell r="B359" t="str">
            <v>2000-DESPACHO DEL SUPERINTENDENTE DELEGADO PARA LA PROPIEDAD INDUSTRIAL</v>
          </cell>
          <cell r="C359">
            <v>1</v>
          </cell>
          <cell r="D359" t="str">
            <v>Actividad propia</v>
          </cell>
          <cell r="E359" t="str">
            <v>2000.6.4</v>
          </cell>
          <cell r="F359" t="str">
            <v>N/A</v>
          </cell>
          <cell r="G359" t="str">
            <v>N/A</v>
          </cell>
          <cell r="H359" t="str">
            <v>N/A</v>
          </cell>
          <cell r="I359" t="str">
            <v>N/A</v>
          </cell>
          <cell r="J359" t="str">
            <v>N/A</v>
          </cell>
          <cell r="K359" t="str">
            <v>N/A</v>
          </cell>
          <cell r="L359" t="str">
            <v>N/A</v>
          </cell>
          <cell r="M359" t="str">
            <v>N/A</v>
          </cell>
          <cell r="N359" t="str">
            <v>N/A</v>
          </cell>
          <cell r="O359" t="str">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ell>
          <cell r="P359">
            <v>50</v>
          </cell>
          <cell r="Q359">
            <v>2</v>
          </cell>
          <cell r="R359" t="str">
            <v>Númerica</v>
          </cell>
          <cell r="S359" t="str">
            <v># de Propuestas enviadas / 2 Propuestas por enviar</v>
          </cell>
          <cell r="T359" t="str">
            <v>2025-07-01</v>
          </cell>
          <cell r="U359" t="str">
            <v>2025-07-18</v>
          </cell>
          <cell r="V359" t="str">
            <v>2000-DESPACHO DEL SUPERINTENDENTE DELEGADO PARA LA PROPIEDAD INDUSTRIAL</v>
          </cell>
        </row>
        <row r="360">
          <cell r="A360" t="str">
            <v>50.1</v>
          </cell>
          <cell r="B360" t="str">
            <v>50-OFICINA DE CONTROL INTERNO</v>
          </cell>
          <cell r="C360">
            <v>4</v>
          </cell>
          <cell r="D360" t="str">
            <v>Producto</v>
          </cell>
          <cell r="E360" t="str">
            <v>50.1</v>
          </cell>
          <cell r="F360" t="str">
            <v>Operativo</v>
          </cell>
          <cell r="G360" t="str">
            <v>Fortalecer el Sistema Integral de Gestión Institucional en el marco del Modelo Integrado de Planeación y gestión para mejorar la prestación del servicio.</v>
          </cell>
          <cell r="H360" t="str">
            <v xml:space="preserve">Cumplimiento de productos del PAI asociados a Fortacer el Sistema Integral de Gestión Institucional para mejorar la prestación del servicio. 
</v>
          </cell>
          <cell r="I360"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60" t="str">
            <v>N/A</v>
          </cell>
          <cell r="K360" t="str">
            <v>No</v>
          </cell>
          <cell r="L360" t="str">
            <v>N/A</v>
          </cell>
          <cell r="M360" t="str">
            <v>Política Control Interno _DIMENSIÓN Control Interno</v>
          </cell>
          <cell r="N360" t="str">
            <v>N/A</v>
          </cell>
          <cell r="O360" t="str">
            <v>Plan Anual de Auditorías ejecutado y presentado al CICCI (actas del CICCI firmadas semestralmente por Superintendente y jefe OCI)</v>
          </cell>
          <cell r="P360">
            <v>50</v>
          </cell>
          <cell r="Q360">
            <v>100</v>
          </cell>
          <cell r="R360" t="str">
            <v>Porcentual</v>
          </cell>
          <cell r="S360" t="str">
            <v>% de plan ejecutado / 100% de plan a ejecutar</v>
          </cell>
          <cell r="T360" t="str">
            <v>2025-01-02</v>
          </cell>
          <cell r="U360" t="str">
            <v>2025-12-31</v>
          </cell>
          <cell r="V360" t="str">
            <v>50-OFICINA DE CONTROL INTERNO</v>
          </cell>
        </row>
        <row r="361">
          <cell r="A361" t="str">
            <v>50.1.1</v>
          </cell>
          <cell r="B361" t="str">
            <v>50-OFICINA DE CONTROL INTERNO</v>
          </cell>
          <cell r="C361">
            <v>4</v>
          </cell>
          <cell r="D361" t="str">
            <v>Actividad propia</v>
          </cell>
          <cell r="E361" t="str">
            <v>50.1.1</v>
          </cell>
          <cell r="F361" t="str">
            <v>N/A</v>
          </cell>
          <cell r="G361" t="str">
            <v>N/A</v>
          </cell>
          <cell r="H361" t="str">
            <v>N/A</v>
          </cell>
          <cell r="I361" t="str">
            <v>N/A</v>
          </cell>
          <cell r="J361" t="str">
            <v>N/A</v>
          </cell>
          <cell r="K361" t="str">
            <v>N/A</v>
          </cell>
          <cell r="L361" t="str">
            <v>N/A</v>
          </cell>
          <cell r="M361" t="str">
            <v>N/A</v>
          </cell>
          <cell r="N361" t="str">
            <v>N/A</v>
          </cell>
          <cell r="O361" t="str">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ell>
          <cell r="P361">
            <v>80</v>
          </cell>
          <cell r="Q361">
            <v>100</v>
          </cell>
          <cell r="R361" t="str">
            <v>Porcentual</v>
          </cell>
          <cell r="S361" t="str">
            <v>% de plan ejecutado / 100% de plan a ejecutar</v>
          </cell>
          <cell r="T361" t="str">
            <v>2025-01-02</v>
          </cell>
          <cell r="U361" t="str">
            <v>2025-12-31</v>
          </cell>
          <cell r="V361" t="str">
            <v>50-OFICINA DE CONTROL INTERNO</v>
          </cell>
        </row>
        <row r="362">
          <cell r="A362" t="str">
            <v>50.1.2</v>
          </cell>
          <cell r="B362" t="str">
            <v>50-OFICINA DE CONTROL INTERNO</v>
          </cell>
          <cell r="C362">
            <v>4</v>
          </cell>
          <cell r="D362" t="str">
            <v>Actividad propia</v>
          </cell>
          <cell r="E362" t="str">
            <v>50.1.2</v>
          </cell>
          <cell r="F362" t="str">
            <v>N/A</v>
          </cell>
          <cell r="G362" t="str">
            <v>N/A</v>
          </cell>
          <cell r="H362" t="str">
            <v>N/A</v>
          </cell>
          <cell r="I362" t="str">
            <v>N/A</v>
          </cell>
          <cell r="J362" t="str">
            <v>N/A</v>
          </cell>
          <cell r="K362" t="str">
            <v>N/A</v>
          </cell>
          <cell r="L362" t="str">
            <v>N/A</v>
          </cell>
          <cell r="M362" t="str">
            <v>N/A</v>
          </cell>
          <cell r="N362" t="str">
            <v>N/A</v>
          </cell>
          <cell r="O362" t="str">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ell>
          <cell r="P362">
            <v>20</v>
          </cell>
          <cell r="Q362">
            <v>2</v>
          </cell>
          <cell r="R362" t="str">
            <v>Númerica</v>
          </cell>
          <cell r="S362" t="str">
            <v># de Comités ejecutados / 2 Comités Programados</v>
          </cell>
          <cell r="T362" t="str">
            <v>2025-06-03</v>
          </cell>
          <cell r="U362" t="str">
            <v>2025-12-31</v>
          </cell>
          <cell r="V362" t="str">
            <v>50-OFICINA DE CONTROL INTERNO</v>
          </cell>
        </row>
        <row r="363">
          <cell r="A363" t="str">
            <v>50.2</v>
          </cell>
          <cell r="B363" t="str">
            <v>50-OFICINA DE CONTROL INTERNO</v>
          </cell>
          <cell r="C363">
            <v>4</v>
          </cell>
          <cell r="D363" t="str">
            <v>Producto</v>
          </cell>
          <cell r="E363" t="str">
            <v>50.2</v>
          </cell>
          <cell r="F363" t="str">
            <v>Operativo</v>
          </cell>
          <cell r="G363" t="str">
            <v>Fortalecer el Sistema Integral de Gestión Institucional en el marco del Modelo Integrado de Planeación y gestión para mejorar la prestación del servicio.</v>
          </cell>
          <cell r="H363" t="str">
            <v xml:space="preserve">Cumplimiento de productos del PAI asociados a Fortacer el Sistema Integral de Gestión Institucional para mejorar la prestación del servicio. 
</v>
          </cell>
          <cell r="I363"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63" t="str">
            <v xml:space="preserve">PND - 5-31-5-b- Convergencia regional - Entidades públicas territoriales y nacionales fortalecidas </v>
          </cell>
          <cell r="K363" t="str">
            <v>No</v>
          </cell>
          <cell r="L363" t="str">
            <v>N/A</v>
          </cell>
          <cell r="M363" t="str">
            <v>Política Control Interno _DIMENSIÓN Control Interno</v>
          </cell>
          <cell r="N363" t="str">
            <v>N/A</v>
          </cell>
          <cell r="O363" t="str">
            <v>Seguimiento Planes de trabajo MIPG en el marco de la Política Control Interno, con seguimiento realizado y radicado ante la OAP  (Informe)Entregable: (Informes de seguimiento  a la implementación y actas del comité)</v>
          </cell>
          <cell r="P363">
            <v>25</v>
          </cell>
          <cell r="Q363">
            <v>1</v>
          </cell>
          <cell r="R363" t="str">
            <v>Númerica</v>
          </cell>
          <cell r="S363" t="str">
            <v># de Informe realizado y presentado / 1 Informe programado</v>
          </cell>
          <cell r="T363" t="str">
            <v>2025-04-01</v>
          </cell>
          <cell r="U363" t="str">
            <v>2025-07-31</v>
          </cell>
          <cell r="V363" t="str">
            <v>50-OFICINA DE CONTROL INTERNO</v>
          </cell>
        </row>
        <row r="364">
          <cell r="A364" t="str">
            <v>50.2.1</v>
          </cell>
          <cell r="B364" t="str">
            <v>50-OFICINA DE CONTROL INTERNO</v>
          </cell>
          <cell r="C364">
            <v>4</v>
          </cell>
          <cell r="D364" t="str">
            <v>Actividad propia</v>
          </cell>
          <cell r="E364" t="str">
            <v>50.2.1</v>
          </cell>
          <cell r="F364" t="str">
            <v>N/A</v>
          </cell>
          <cell r="G364" t="str">
            <v>N/A</v>
          </cell>
          <cell r="H364" t="str">
            <v>N/A</v>
          </cell>
          <cell r="I364" t="str">
            <v>N/A</v>
          </cell>
          <cell r="J364" t="str">
            <v>N/A</v>
          </cell>
          <cell r="K364" t="str">
            <v>N/A</v>
          </cell>
          <cell r="L364" t="str">
            <v>N/A</v>
          </cell>
          <cell r="M364" t="str">
            <v>N/A</v>
          </cell>
          <cell r="N364" t="str">
            <v>N/A</v>
          </cell>
          <cell r="O364" t="str">
            <v>Realizar seguimiento a  los Planes de trabajo MIPG que afectan a la Política Control Interno, conforme a las recomendaciones del FURAG (Correo de solicitud de información a las áreas frente a los seguimientos de las MIPG cuando aplique)</v>
          </cell>
          <cell r="P364">
            <v>80</v>
          </cell>
          <cell r="Q364">
            <v>1</v>
          </cell>
          <cell r="R364" t="str">
            <v>Númerica</v>
          </cell>
          <cell r="S364" t="str">
            <v># de Informe realizado / 1 Informe programado</v>
          </cell>
          <cell r="T364" t="str">
            <v>2025-04-01</v>
          </cell>
          <cell r="U364" t="str">
            <v>2025-07-31</v>
          </cell>
          <cell r="V364" t="str">
            <v>50-OFICINA DE CONTROL INTERNO</v>
          </cell>
        </row>
        <row r="365">
          <cell r="A365" t="str">
            <v>50.2.2</v>
          </cell>
          <cell r="B365" t="str">
            <v>50-OFICINA DE CONTROL INTERNO</v>
          </cell>
          <cell r="C365">
            <v>4</v>
          </cell>
          <cell r="D365" t="str">
            <v>Actividad propia</v>
          </cell>
          <cell r="E365" t="str">
            <v>50.2.2</v>
          </cell>
          <cell r="F365" t="str">
            <v>N/A</v>
          </cell>
          <cell r="G365" t="str">
            <v>N/A</v>
          </cell>
          <cell r="H365" t="str">
            <v>N/A</v>
          </cell>
          <cell r="I365" t="str">
            <v>N/A</v>
          </cell>
          <cell r="J365" t="str">
            <v>N/A</v>
          </cell>
          <cell r="K365" t="str">
            <v>N/A</v>
          </cell>
          <cell r="L365" t="str">
            <v>N/A</v>
          </cell>
          <cell r="M365" t="str">
            <v>N/A</v>
          </cell>
          <cell r="N365" t="str">
            <v>N/A</v>
          </cell>
          <cell r="O365" t="str">
            <v>Elaborar y presentar al Comité Institucional de Gestión y Desempeño el informe de seguimiento a la implementación del MIPG (Actas de CIGD)</v>
          </cell>
          <cell r="P365">
            <v>20</v>
          </cell>
          <cell r="Q365">
            <v>1</v>
          </cell>
          <cell r="R365" t="str">
            <v>Númerica</v>
          </cell>
          <cell r="S365" t="str">
            <v># de Acta presentada / 1 Acta programada</v>
          </cell>
          <cell r="T365" t="str">
            <v>2025-04-01</v>
          </cell>
          <cell r="U365" t="str">
            <v>2025-07-31</v>
          </cell>
          <cell r="V365" t="str">
            <v>50-OFICINA DE CONTROL INTERNO</v>
          </cell>
        </row>
        <row r="366">
          <cell r="A366" t="str">
            <v>50.3</v>
          </cell>
          <cell r="B366" t="str">
            <v>50-OFICINA DE CONTROL INTERNO</v>
          </cell>
          <cell r="C366">
            <v>4</v>
          </cell>
          <cell r="D366" t="str">
            <v>Producto</v>
          </cell>
          <cell r="E366" t="str">
            <v>50.3</v>
          </cell>
          <cell r="F366" t="str">
            <v>Operativo</v>
          </cell>
          <cell r="G366" t="str">
            <v>Fortalecer el Sistema Integral de Gestión Institucional en el marco del Modelo Integrado de Planeación y gestión para mejorar la prestación del servicio.</v>
          </cell>
          <cell r="H366" t="str">
            <v xml:space="preserve">Cumplimiento de productos del PAI asociados a Fortacer el Sistema Integral de Gestión Institucional para mejorar la prestación del servicio. 
</v>
          </cell>
          <cell r="I366"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66" t="str">
            <v>N/A</v>
          </cell>
          <cell r="K366" t="str">
            <v>No</v>
          </cell>
          <cell r="L366" t="str">
            <v>N/A</v>
          </cell>
          <cell r="M366" t="str">
            <v>Política Control Interno _DIMENSIÓN Control Interno</v>
          </cell>
          <cell r="N366" t="str">
            <v>N/A</v>
          </cell>
          <cell r="O366" t="str">
            <v>Objetivos estratégicos y orientaciones PND, evaluados frente a la planeación 2025 y el PES (Informe elaborado y enviado a Despacho y OAP/memorando o correo)</v>
          </cell>
          <cell r="P366">
            <v>25</v>
          </cell>
          <cell r="Q366">
            <v>1</v>
          </cell>
          <cell r="R366" t="str">
            <v>Númerica</v>
          </cell>
          <cell r="S366" t="str">
            <v># de Informe radicado / 1 Informe programado</v>
          </cell>
          <cell r="T366" t="str">
            <v>2025-02-19</v>
          </cell>
          <cell r="U366" t="str">
            <v>2025-08-04</v>
          </cell>
          <cell r="V366" t="str">
            <v>50-OFICINA DE CONTROL INTERNO</v>
          </cell>
        </row>
        <row r="367">
          <cell r="A367" t="str">
            <v>50.3.1</v>
          </cell>
          <cell r="B367" t="str">
            <v>50-OFICINA DE CONTROL INTERNO</v>
          </cell>
          <cell r="C367">
            <v>4</v>
          </cell>
          <cell r="D367" t="str">
            <v>Actividad propia</v>
          </cell>
          <cell r="E367" t="str">
            <v>50.3.1</v>
          </cell>
          <cell r="F367" t="str">
            <v>N/A</v>
          </cell>
          <cell r="G367" t="str">
            <v>N/A</v>
          </cell>
          <cell r="H367" t="str">
            <v>N/A</v>
          </cell>
          <cell r="I367" t="str">
            <v>N/A</v>
          </cell>
          <cell r="J367" t="str">
            <v>N/A</v>
          </cell>
          <cell r="K367" t="str">
            <v>N/A</v>
          </cell>
          <cell r="L367" t="str">
            <v>N/A</v>
          </cell>
          <cell r="M367" t="str">
            <v>N/A</v>
          </cell>
          <cell r="N367" t="str">
            <v>N/A</v>
          </cell>
          <cell r="O367" t="str">
            <v>Evaluar el cumplimiento de compromisos que la Superintendencia  tiene en el Plan Estratégico Sectorial frente a los objetivos estratégicos del ministerio (informe con los resultados de la evaluación elaborado)</v>
          </cell>
          <cell r="P367">
            <v>80</v>
          </cell>
          <cell r="Q367">
            <v>1</v>
          </cell>
          <cell r="R367" t="str">
            <v>Númerica</v>
          </cell>
          <cell r="S367" t="str">
            <v># de Documento soporte realizado / 1 Documento soporte programado</v>
          </cell>
          <cell r="T367" t="str">
            <v>2025-02-19</v>
          </cell>
          <cell r="U367" t="str">
            <v>2025-08-04</v>
          </cell>
          <cell r="V367" t="str">
            <v>50-OFICINA DE CONTROL INTERNO</v>
          </cell>
        </row>
        <row r="368">
          <cell r="A368" t="str">
            <v>50.3.2</v>
          </cell>
          <cell r="B368" t="str">
            <v>50-OFICINA DE CONTROL INTERNO</v>
          </cell>
          <cell r="C368">
            <v>4</v>
          </cell>
          <cell r="D368" t="str">
            <v>Actividad propia Eliminada</v>
          </cell>
          <cell r="E368" t="str">
            <v>50.3.2</v>
          </cell>
          <cell r="F368" t="str">
            <v>N/A</v>
          </cell>
          <cell r="G368" t="str">
            <v>N/A</v>
          </cell>
          <cell r="H368" t="str">
            <v>N/A</v>
          </cell>
          <cell r="I368" t="str">
            <v>N/A</v>
          </cell>
          <cell r="J368" t="str">
            <v>N/A</v>
          </cell>
          <cell r="K368" t="str">
            <v>N/A</v>
          </cell>
          <cell r="L368" t="str">
            <v>N/A</v>
          </cell>
          <cell r="M368" t="str">
            <v>N/A</v>
          </cell>
          <cell r="N368" t="str">
            <v>N/A</v>
          </cell>
          <cell r="O368" t="str">
            <v>Evaluar cumplimiento de los Objetivos Estrategicos  y el Plan Nacional de Desarrollo frente a las responsabilidades determinadas por los mismos para la SIC. (informe con los resultados de la evaluación elaborado).</v>
          </cell>
          <cell r="P368">
            <v>40</v>
          </cell>
          <cell r="Q368">
            <v>1</v>
          </cell>
          <cell r="R368" t="str">
            <v>Númerica</v>
          </cell>
          <cell r="S368" t="str">
            <v># de Documento soporte realizado / 1 Documento soporte programado</v>
          </cell>
          <cell r="T368" t="str">
            <v>2025-02-19</v>
          </cell>
          <cell r="U368" t="str">
            <v>2025-12-19</v>
          </cell>
          <cell r="V368" t="str">
            <v>50-OFICINA DE CONTROL INTERNO</v>
          </cell>
        </row>
        <row r="369">
          <cell r="A369" t="str">
            <v>50.3.3</v>
          </cell>
          <cell r="B369" t="str">
            <v>50-OFICINA DE CONTROL INTERNO</v>
          </cell>
          <cell r="C369">
            <v>4</v>
          </cell>
          <cell r="D369" t="str">
            <v>Actividad propia</v>
          </cell>
          <cell r="E369" t="str">
            <v>50.3.3</v>
          </cell>
          <cell r="F369" t="str">
            <v>N/A</v>
          </cell>
          <cell r="G369" t="str">
            <v>N/A</v>
          </cell>
          <cell r="H369" t="str">
            <v>N/A</v>
          </cell>
          <cell r="I369" t="str">
            <v>N/A</v>
          </cell>
          <cell r="J369" t="str">
            <v>N/A</v>
          </cell>
          <cell r="K369" t="str">
            <v>N/A</v>
          </cell>
          <cell r="L369" t="str">
            <v>N/A</v>
          </cell>
          <cell r="M369" t="str">
            <v>N/A</v>
          </cell>
          <cell r="N369" t="str">
            <v>N/A</v>
          </cell>
          <cell r="O369" t="str">
            <v>Elaborar y radicar ante los responsables, el informe. (informe con los resultados de la evaluación elaborado y radicado al Superintendente y OAP / Correo-Memorando)</v>
          </cell>
          <cell r="P369">
            <v>20</v>
          </cell>
          <cell r="Q369">
            <v>1</v>
          </cell>
          <cell r="R369" t="str">
            <v>Númerica</v>
          </cell>
          <cell r="S369" t="str">
            <v># de Informe radicado / 1 Informe programado</v>
          </cell>
          <cell r="T369" t="str">
            <v>2025-02-19</v>
          </cell>
          <cell r="U369" t="str">
            <v>2025-08-04</v>
          </cell>
          <cell r="V369" t="str">
            <v>50-OFICINA DE CONTROL INTERNO</v>
          </cell>
        </row>
        <row r="370">
          <cell r="A370" t="str">
            <v>72.1</v>
          </cell>
          <cell r="B370" t="str">
            <v>72-GRUPO DE TRABAJO DE ATENCION AL CIUDADANO</v>
          </cell>
          <cell r="C370">
            <v>2</v>
          </cell>
          <cell r="D370" t="str">
            <v>Producto</v>
          </cell>
          <cell r="E370" t="str">
            <v>72.1</v>
          </cell>
          <cell r="F370" t="str">
            <v>Operativo</v>
          </cell>
          <cell r="G370" t="str">
            <v>Fortalecer el Sistema Integral de Gestión Institucional en el marco del Modelo Integrado de Planeación y gestión para mejorar la prestación del servicio.</v>
          </cell>
          <cell r="H370" t="str">
            <v xml:space="preserve">Cumplimiento de productos del PAI asociados a Promover el enfoque preventivo, diferencial y territorial en el que hacer misional de la entidad 
</v>
          </cell>
          <cell r="I370"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70" t="str">
            <v>N/A</v>
          </cell>
          <cell r="K370" t="str">
            <v>No</v>
          </cell>
          <cell r="L370" t="str">
            <v>C-3599-0200-0005-53105b</v>
          </cell>
          <cell r="M370" t="str">
            <v>Política Participación Ciudadana en la Gestión Pública _DIMENSIÓN Gestión con Valores para Resultados</v>
          </cell>
          <cell r="N370" t="str">
            <v>N/A</v>
          </cell>
          <cell r="O370" t="str">
            <v>Estrategia Integral de Relacionamiento Ciudadano, orientada al fortalecimiento de la relación entre la entidad y los ciudadanos, promoviendo la participación, el servicio eficiente y la confianza mutua, ejecutada (Informe de actividades realizadas )</v>
          </cell>
          <cell r="P370">
            <v>30</v>
          </cell>
          <cell r="Q370">
            <v>100</v>
          </cell>
          <cell r="R370" t="str">
            <v>Porcentual</v>
          </cell>
          <cell r="S370" t="str">
            <v>% de informes elaborados / 100% de informes planeados a elaborar</v>
          </cell>
          <cell r="T370" t="str">
            <v>2025-01-15</v>
          </cell>
          <cell r="U370" t="str">
            <v>2025-11-14</v>
          </cell>
          <cell r="V370" t="str">
            <v>72-GRUPO DE TRABAJO DE ATENCION AL CIUDADANO</v>
          </cell>
        </row>
        <row r="371">
          <cell r="A371" t="str">
            <v>72.1.1</v>
          </cell>
          <cell r="B371" t="str">
            <v>72-GRUPO DE TRABAJO DE ATENCION AL CIUDADANO</v>
          </cell>
          <cell r="C371">
            <v>2</v>
          </cell>
          <cell r="D371" t="str">
            <v>Actividad propia</v>
          </cell>
          <cell r="E371" t="str">
            <v>72.1.1</v>
          </cell>
          <cell r="F371" t="str">
            <v>N/A</v>
          </cell>
          <cell r="G371" t="str">
            <v>N/A</v>
          </cell>
          <cell r="H371" t="str">
            <v>N/A</v>
          </cell>
          <cell r="I371" t="str">
            <v>N/A</v>
          </cell>
          <cell r="J371" t="str">
            <v>N/A</v>
          </cell>
          <cell r="K371" t="str">
            <v>N/A</v>
          </cell>
          <cell r="L371" t="str">
            <v>N/A</v>
          </cell>
          <cell r="M371" t="str">
            <v>N/A</v>
          </cell>
          <cell r="N371" t="str">
            <v>N/A</v>
          </cell>
          <cell r="O371" t="str">
            <v>Diseñar la estrategia de relacionamiento con la ciudadanía SIC 2025  que incluya el plan de trabajo para su ejecución (Documento de estrategia que incluya plan de trabajo)</v>
          </cell>
          <cell r="P371">
            <v>10</v>
          </cell>
          <cell r="Q371">
            <v>1</v>
          </cell>
          <cell r="R371" t="str">
            <v>Númerica</v>
          </cell>
          <cell r="S371" t="str">
            <v># de estrategias de relacionamiento diseñadas / 1 Estrategias de relacionamiento a diseñar</v>
          </cell>
          <cell r="T371" t="str">
            <v>2025-01-15</v>
          </cell>
          <cell r="U371" t="str">
            <v>2025-02-18</v>
          </cell>
          <cell r="V371" t="str">
            <v>72-GRUPO DE TRABAJO DE ATENCION AL CIUDADANO</v>
          </cell>
        </row>
        <row r="372">
          <cell r="A372" t="str">
            <v>72.1.2</v>
          </cell>
          <cell r="B372" t="str">
            <v>72-GRUPO DE TRABAJO DE ATENCION AL CIUDADANO</v>
          </cell>
          <cell r="C372">
            <v>2</v>
          </cell>
          <cell r="D372" t="str">
            <v>Actividad propia</v>
          </cell>
          <cell r="E372" t="str">
            <v>72.1.2</v>
          </cell>
          <cell r="F372" t="str">
            <v>N/A</v>
          </cell>
          <cell r="G372" t="str">
            <v>N/A</v>
          </cell>
          <cell r="H372" t="str">
            <v>N/A</v>
          </cell>
          <cell r="I372" t="str">
            <v>N/A</v>
          </cell>
          <cell r="J372" t="str">
            <v>N/A</v>
          </cell>
          <cell r="K372" t="str">
            <v>N/A</v>
          </cell>
          <cell r="L372" t="str">
            <v>N/A</v>
          </cell>
          <cell r="M372" t="str">
            <v>N/A</v>
          </cell>
          <cell r="N372" t="str">
            <v>N/A</v>
          </cell>
          <cell r="O372" t="str">
            <v>Comunicar a los grupos de valor la Estrategia de relacionamiento diseñada  (Capturas de pantalla de la divulgación en la página web y redes sociales)</v>
          </cell>
          <cell r="P372">
            <v>10</v>
          </cell>
          <cell r="Q372">
            <v>1</v>
          </cell>
          <cell r="R372" t="str">
            <v>Númerica</v>
          </cell>
          <cell r="S372" t="str">
            <v># de estrategias de relacionamiento divulgadas / 1 estrategias de relacionamiento a divulgar</v>
          </cell>
          <cell r="T372" t="str">
            <v>2025-02-19</v>
          </cell>
          <cell r="U372" t="str">
            <v>2025-02-28</v>
          </cell>
          <cell r="V372" t="str">
            <v>72-GRUPO DE TRABAJO DE ATENCION AL CIUDADANO</v>
          </cell>
        </row>
        <row r="373">
          <cell r="A373" t="str">
            <v>72.1.3</v>
          </cell>
          <cell r="B373" t="str">
            <v>72-GRUPO DE TRABAJO DE ATENCION AL CIUDADANO</v>
          </cell>
          <cell r="C373">
            <v>2</v>
          </cell>
          <cell r="D373" t="str">
            <v>Actividad propia</v>
          </cell>
          <cell r="E373" t="str">
            <v>72.1.3</v>
          </cell>
          <cell r="F373" t="str">
            <v>N/A</v>
          </cell>
          <cell r="G373" t="str">
            <v>N/A</v>
          </cell>
          <cell r="H373" t="str">
            <v>N/A</v>
          </cell>
          <cell r="I373" t="str">
            <v>N/A</v>
          </cell>
          <cell r="J373" t="str">
            <v>N/A</v>
          </cell>
          <cell r="K373" t="str">
            <v>N/A</v>
          </cell>
          <cell r="L373" t="str">
            <v>N/A</v>
          </cell>
          <cell r="M373" t="str">
            <v>N/A</v>
          </cell>
          <cell r="N373" t="str">
            <v>N/A</v>
          </cell>
          <cell r="O373" t="str">
            <v>Desarrollar laboratorios de simplicidad para traducir a lenguaje claro documentos de alto tráfico de cara a la ciudadanía  (Informe con el resultado de los laboratorios)</v>
          </cell>
          <cell r="P373">
            <v>15</v>
          </cell>
          <cell r="Q373">
            <v>2</v>
          </cell>
          <cell r="R373" t="str">
            <v>Númerica</v>
          </cell>
          <cell r="S373" t="str">
            <v># de laboratorios de simplicidad desarrollados / 2 laboratorios de simplicidad a desarrollar</v>
          </cell>
          <cell r="T373" t="str">
            <v>2025-03-03</v>
          </cell>
          <cell r="U373" t="str">
            <v>2025-09-30</v>
          </cell>
          <cell r="V373" t="str">
            <v>72-GRUPO DE TRABAJO DE ATENCION AL CIUDADANO</v>
          </cell>
        </row>
        <row r="374">
          <cell r="A374" t="str">
            <v>72.1.4</v>
          </cell>
          <cell r="B374" t="str">
            <v>72-GRUPO DE TRABAJO DE ATENCION AL CIUDADANO</v>
          </cell>
          <cell r="C374">
            <v>2</v>
          </cell>
          <cell r="D374" t="str">
            <v>Actividad propia</v>
          </cell>
          <cell r="E374" t="str">
            <v>72.1.4</v>
          </cell>
          <cell r="F374" t="str">
            <v>N/A</v>
          </cell>
          <cell r="G374" t="str">
            <v>N/A</v>
          </cell>
          <cell r="H374" t="str">
            <v>N/A</v>
          </cell>
          <cell r="I374" t="str">
            <v>N/A</v>
          </cell>
          <cell r="J374" t="str">
            <v>N/A</v>
          </cell>
          <cell r="K374" t="str">
            <v>N/A</v>
          </cell>
          <cell r="L374" t="str">
            <v>N/A</v>
          </cell>
          <cell r="M374" t="str">
            <v>N/A</v>
          </cell>
          <cell r="N374" t="str">
            <v>N/A</v>
          </cell>
          <cell r="O374" t="str">
            <v>Traducir la Carta de Trato Digno dirigida a la ciudadanía en una lengua étnica y en braille  (Dos traducciones realizadas)</v>
          </cell>
          <cell r="P374">
            <v>20</v>
          </cell>
          <cell r="Q374">
            <v>2</v>
          </cell>
          <cell r="R374" t="str">
            <v>Númerica</v>
          </cell>
          <cell r="S374" t="str">
            <v># de traducciones en lenguas étnicas y en braille realizadas / 2 traducciones en lenguas étnicas y en braille a realizar</v>
          </cell>
          <cell r="T374" t="str">
            <v>2025-04-01</v>
          </cell>
          <cell r="U374" t="str">
            <v>2025-10-31</v>
          </cell>
          <cell r="V374" t="str">
            <v>72-GRUPO DE TRABAJO DE ATENCION AL CIUDADANO</v>
          </cell>
        </row>
        <row r="375">
          <cell r="A375" t="str">
            <v>72.1.5</v>
          </cell>
          <cell r="B375" t="str">
            <v>72-GRUPO DE TRABAJO DE ATENCION AL CIUDADANO</v>
          </cell>
          <cell r="C375">
            <v>2</v>
          </cell>
          <cell r="D375" t="str">
            <v>Actividad propia</v>
          </cell>
          <cell r="E375" t="str">
            <v>72.1.5</v>
          </cell>
          <cell r="F375" t="str">
            <v>N/A</v>
          </cell>
          <cell r="G375" t="str">
            <v>N/A</v>
          </cell>
          <cell r="H375" t="str">
            <v>N/A</v>
          </cell>
          <cell r="I375" t="str">
            <v>N/A</v>
          </cell>
          <cell r="J375" t="str">
            <v>N/A</v>
          </cell>
          <cell r="K375" t="str">
            <v>N/A</v>
          </cell>
          <cell r="L375" t="str">
            <v>N/A</v>
          </cell>
          <cell r="M375" t="str">
            <v>N/A</v>
          </cell>
          <cell r="N375" t="str">
            <v>N/A</v>
          </cell>
          <cell r="O375" t="str">
            <v>Promover el uso de los canales virtuales a través de campañas de comunicación interna y externa  (Evidencias de las campañas realizadas)</v>
          </cell>
          <cell r="P375">
            <v>15</v>
          </cell>
          <cell r="Q375">
            <v>2</v>
          </cell>
          <cell r="R375" t="str">
            <v>Númerica</v>
          </cell>
          <cell r="S375" t="str">
            <v># de campañas de comunicación interna y externa realizadas / 2 Campañas de comunicación interna y externa a realizar</v>
          </cell>
          <cell r="T375" t="str">
            <v>2025-04-07</v>
          </cell>
          <cell r="U375" t="str">
            <v>2025-09-30</v>
          </cell>
          <cell r="V375" t="str">
            <v>72-GRUPO DE TRABAJO DE ATENCION AL CIUDADANO</v>
          </cell>
        </row>
        <row r="376">
          <cell r="A376" t="str">
            <v>72.1.6</v>
          </cell>
          <cell r="B376" t="str">
            <v>72-GRUPO DE TRABAJO DE ATENCION AL CIUDADANO</v>
          </cell>
          <cell r="C376">
            <v>2</v>
          </cell>
          <cell r="D376" t="str">
            <v>Actividad propia</v>
          </cell>
          <cell r="E376" t="str">
            <v>72.1.6</v>
          </cell>
          <cell r="F376" t="str">
            <v>N/A</v>
          </cell>
          <cell r="G376" t="str">
            <v>N/A</v>
          </cell>
          <cell r="H376" t="str">
            <v>N/A</v>
          </cell>
          <cell r="I376" t="str">
            <v>N/A</v>
          </cell>
          <cell r="J376" t="str">
            <v>N/A</v>
          </cell>
          <cell r="K376" t="str">
            <v>N/A</v>
          </cell>
          <cell r="L376" t="str">
            <v>N/A</v>
          </cell>
          <cell r="M376" t="str">
            <v>N/A</v>
          </cell>
          <cell r="N376" t="str">
            <v>N/A</v>
          </cell>
          <cell r="O376" t="str">
            <v>Desarrollar jornadas de socialización de lineamientos de Atención al Ciudadano a nivel interno  (Evidencias de socialización)</v>
          </cell>
          <cell r="P376">
            <v>10</v>
          </cell>
          <cell r="Q376">
            <v>2</v>
          </cell>
          <cell r="R376" t="str">
            <v>Númerica</v>
          </cell>
          <cell r="S376" t="str">
            <v># de jornadas de socialización realizadas / 2 jornadas de socialización a realizar</v>
          </cell>
          <cell r="T376" t="str">
            <v>2025-05-02</v>
          </cell>
          <cell r="U376" t="str">
            <v>2025-09-30</v>
          </cell>
          <cell r="V376" t="str">
            <v>72-GRUPO DE TRABAJO DE ATENCION AL CIUDADANO</v>
          </cell>
        </row>
        <row r="377">
          <cell r="A377" t="str">
            <v>72.1.7</v>
          </cell>
          <cell r="B377" t="str">
            <v>72-GRUPO DE TRABAJO DE ATENCION AL CIUDADANO</v>
          </cell>
          <cell r="C377">
            <v>2</v>
          </cell>
          <cell r="D377" t="str">
            <v>Actividad propia</v>
          </cell>
          <cell r="E377" t="str">
            <v>72.1.7</v>
          </cell>
          <cell r="F377" t="str">
            <v>N/A</v>
          </cell>
          <cell r="G377" t="str">
            <v>N/A</v>
          </cell>
          <cell r="H377" t="str">
            <v>N/A</v>
          </cell>
          <cell r="I377" t="str">
            <v>N/A</v>
          </cell>
          <cell r="J377" t="str">
            <v>N/A</v>
          </cell>
          <cell r="K377" t="str">
            <v>N/A</v>
          </cell>
          <cell r="L377" t="str">
            <v>N/A</v>
          </cell>
          <cell r="M377" t="str">
            <v>N/A</v>
          </cell>
          <cell r="N377" t="str">
            <v>N/A</v>
          </cell>
          <cell r="O377" t="str">
            <v>Ejecutar el plan de trabajo de la estrategia de relacionamiento con la ciudadanía SIC 2025 (Informe de ejecución de estrategia de relacionamiento elaborado)</v>
          </cell>
          <cell r="P377">
            <v>10</v>
          </cell>
          <cell r="Q377">
            <v>100</v>
          </cell>
          <cell r="R377" t="str">
            <v>Porcentual</v>
          </cell>
          <cell r="S377" t="str">
            <v>% de Avance logrado plan de trabajo / 100% de Avance propuesto plan de trabajo</v>
          </cell>
          <cell r="T377" t="str">
            <v>2025-05-02</v>
          </cell>
          <cell r="U377" t="str">
            <v>2025-09-30</v>
          </cell>
          <cell r="V377" t="str">
            <v>72-GRUPO DE TRABAJO DE ATENCION AL CIUDADANO</v>
          </cell>
        </row>
        <row r="378">
          <cell r="A378" t="str">
            <v>72.1.8</v>
          </cell>
          <cell r="B378" t="str">
            <v>72-GRUPO DE TRABAJO DE ATENCION AL CIUDADANO</v>
          </cell>
          <cell r="C378">
            <v>2</v>
          </cell>
          <cell r="D378" t="str">
            <v>Actividad propia</v>
          </cell>
          <cell r="E378" t="str">
            <v>72.1.8</v>
          </cell>
          <cell r="F378" t="str">
            <v>N/A</v>
          </cell>
          <cell r="G378" t="str">
            <v>N/A</v>
          </cell>
          <cell r="H378" t="str">
            <v>N/A</v>
          </cell>
          <cell r="I378" t="str">
            <v>N/A</v>
          </cell>
          <cell r="J378" t="str">
            <v>N/A</v>
          </cell>
          <cell r="K378" t="str">
            <v>N/A</v>
          </cell>
          <cell r="L378" t="str">
            <v>N/A</v>
          </cell>
          <cell r="M378" t="str">
            <v>N/A</v>
          </cell>
          <cell r="N378" t="str">
            <v>N/A</v>
          </cell>
          <cell r="O378" t="str">
            <v>Elaborar y publicar informe con el resultado de la implementación de la estrategia de relacionamiento  (Informe publicado en el página web)</v>
          </cell>
          <cell r="P378">
            <v>10</v>
          </cell>
          <cell r="Q378">
            <v>1</v>
          </cell>
          <cell r="R378" t="str">
            <v>Númerica</v>
          </cell>
          <cell r="S378" t="str">
            <v># de informes del resultado de la implementación de la estrategia de relacionamiento elaborados y publicados / 1 informes del resultado de la implementación de la estrategia de relacionamiento a elaborar y a publicar</v>
          </cell>
          <cell r="T378" t="str">
            <v>2025-10-01</v>
          </cell>
          <cell r="U378" t="str">
            <v>2025-11-14</v>
          </cell>
          <cell r="V378" t="str">
            <v>72-GRUPO DE TRABAJO DE ATENCION AL CIUDADANO</v>
          </cell>
        </row>
        <row r="379">
          <cell r="A379" t="str">
            <v>72.2</v>
          </cell>
          <cell r="B379" t="str">
            <v>72-GRUPO DE TRABAJO DE ATENCION AL CIUDADANO</v>
          </cell>
          <cell r="C379">
            <v>2</v>
          </cell>
          <cell r="D379" t="str">
            <v>Producto</v>
          </cell>
          <cell r="E379" t="str">
            <v>72.2</v>
          </cell>
          <cell r="F379" t="str">
            <v>Operativo</v>
          </cell>
          <cell r="G379" t="str">
            <v>Mejorar la oportunidad en la atención de trámites y servicios.</v>
          </cell>
          <cell r="H379" t="str">
            <v>Avance promedio de cumplimiento de productos asociados a mejorar la oportunidad en la atención de trámites y servicios.</v>
          </cell>
          <cell r="I379"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379" t="str">
            <v>N/A</v>
          </cell>
          <cell r="K379" t="str">
            <v>No</v>
          </cell>
          <cell r="L379" t="str">
            <v>C-3599-0200-0005-53105b</v>
          </cell>
          <cell r="M379" t="str">
            <v>Política Servicio al Ciudadano_DIMENSIÓN Gestión con Valores para Resultados</v>
          </cell>
          <cell r="N379" t="str">
            <v>N/A</v>
          </cell>
          <cell r="O379" t="str">
            <v>Estrategia de Sinergia Interinstitucional para Jornadas Conjuntas de  Atención a la Ciudadanía, diseñada e implementada (Informe de actividades realizadas)</v>
          </cell>
          <cell r="P379">
            <v>25</v>
          </cell>
          <cell r="Q379">
            <v>1</v>
          </cell>
          <cell r="R379" t="str">
            <v>Númerica</v>
          </cell>
          <cell r="S379" t="str">
            <v># de Informes realizados / 1 Total de Informes programados</v>
          </cell>
          <cell r="T379" t="str">
            <v>2025-02-03</v>
          </cell>
          <cell r="U379" t="str">
            <v>2025-12-31</v>
          </cell>
          <cell r="V379" t="str">
            <v>72-GRUPO DE TRABAJO DE ATENCION AL CIUDADANO</v>
          </cell>
        </row>
        <row r="380">
          <cell r="A380" t="str">
            <v>72.2.1</v>
          </cell>
          <cell r="B380" t="str">
            <v>72-GRUPO DE TRABAJO DE ATENCION AL CIUDADANO</v>
          </cell>
          <cell r="C380">
            <v>2</v>
          </cell>
          <cell r="D380" t="str">
            <v>Actividad propia</v>
          </cell>
          <cell r="E380" t="str">
            <v>72.2.1</v>
          </cell>
          <cell r="F380" t="str">
            <v>N/A</v>
          </cell>
          <cell r="G380" t="str">
            <v>N/A</v>
          </cell>
          <cell r="H380" t="str">
            <v>N/A</v>
          </cell>
          <cell r="I380" t="str">
            <v>N/A</v>
          </cell>
          <cell r="J380" t="str">
            <v>N/A</v>
          </cell>
          <cell r="K380" t="str">
            <v>N/A</v>
          </cell>
          <cell r="L380" t="str">
            <v>N/A</v>
          </cell>
          <cell r="M380" t="str">
            <v>N/A</v>
          </cell>
          <cell r="N380" t="str">
            <v>N/A</v>
          </cell>
          <cell r="O380" t="str">
            <v>Diseñar la estrategia de sinergia con otras entidades que incluya plan de trabajo   (Documento estrategia (incluye plan de trabajo)</v>
          </cell>
          <cell r="P380">
            <v>30</v>
          </cell>
          <cell r="Q380">
            <v>1</v>
          </cell>
          <cell r="R380" t="str">
            <v>Númerica</v>
          </cell>
          <cell r="S380" t="str">
            <v># de estrategias de sinergia diseñada / 1 estrategias de sinergia a diseñar</v>
          </cell>
          <cell r="T380" t="str">
            <v>2025-02-03</v>
          </cell>
          <cell r="U380" t="str">
            <v>2025-03-31</v>
          </cell>
          <cell r="V380" t="str">
            <v>72-GRUPO DE TRABAJO DE ATENCION AL CIUDADANO</v>
          </cell>
        </row>
        <row r="381">
          <cell r="A381" t="str">
            <v>72.2.2</v>
          </cell>
          <cell r="B381" t="str">
            <v>72-GRUPO DE TRABAJO DE ATENCION AL CIUDADANO</v>
          </cell>
          <cell r="C381">
            <v>2</v>
          </cell>
          <cell r="D381" t="str">
            <v>Actividad propia</v>
          </cell>
          <cell r="E381" t="str">
            <v>72.2.2</v>
          </cell>
          <cell r="F381" t="str">
            <v>N/A</v>
          </cell>
          <cell r="G381" t="str">
            <v>N/A</v>
          </cell>
          <cell r="H381" t="str">
            <v>N/A</v>
          </cell>
          <cell r="I381" t="str">
            <v>N/A</v>
          </cell>
          <cell r="J381" t="str">
            <v>N/A</v>
          </cell>
          <cell r="K381" t="str">
            <v>N/A</v>
          </cell>
          <cell r="L381" t="str">
            <v>N/A</v>
          </cell>
          <cell r="M381" t="str">
            <v>N/A</v>
          </cell>
          <cell r="N381" t="str">
            <v>N/A</v>
          </cell>
          <cell r="O381" t="str">
            <v>Ejecutar el plan de trabajo de la estrategia de sinergia (Documento de seguimiento trimestral)</v>
          </cell>
          <cell r="P381">
            <v>60</v>
          </cell>
          <cell r="Q381">
            <v>100</v>
          </cell>
          <cell r="R381" t="str">
            <v>Porcentual</v>
          </cell>
          <cell r="S381" t="str">
            <v xml:space="preserve">% de # de actividades realizadas  / 100% de # de actividades a realizar </v>
          </cell>
          <cell r="T381" t="str">
            <v>2025-04-01</v>
          </cell>
          <cell r="U381" t="str">
            <v>2025-12-31</v>
          </cell>
          <cell r="V381" t="str">
            <v>72-GRUPO DE TRABAJO DE ATENCION AL CIUDADANO</v>
          </cell>
        </row>
        <row r="382">
          <cell r="A382" t="str">
            <v>72.2.3</v>
          </cell>
          <cell r="B382" t="str">
            <v>72-GRUPO DE TRABAJO DE ATENCION AL CIUDADANO</v>
          </cell>
          <cell r="C382">
            <v>2</v>
          </cell>
          <cell r="D382" t="str">
            <v>Actividad propia</v>
          </cell>
          <cell r="E382" t="str">
            <v>72.2.3</v>
          </cell>
          <cell r="F382" t="str">
            <v>N/A</v>
          </cell>
          <cell r="G382" t="str">
            <v>N/A</v>
          </cell>
          <cell r="H382" t="str">
            <v>N/A</v>
          </cell>
          <cell r="I382" t="str">
            <v>N/A</v>
          </cell>
          <cell r="J382" t="str">
            <v>N/A</v>
          </cell>
          <cell r="K382" t="str">
            <v>N/A</v>
          </cell>
          <cell r="L382" t="str">
            <v>N/A</v>
          </cell>
          <cell r="M382" t="str">
            <v>N/A</v>
          </cell>
          <cell r="N382" t="str">
            <v>N/A</v>
          </cell>
          <cell r="O382" t="str">
            <v>Elaborar informe final de la estrategia (Informe elaborado)</v>
          </cell>
          <cell r="P382">
            <v>10</v>
          </cell>
          <cell r="Q382">
            <v>1</v>
          </cell>
          <cell r="R382" t="str">
            <v>Númerica</v>
          </cell>
          <cell r="S382" t="str">
            <v># de informes de resultados de la implementación de la estrategia de elaborados / 1 informes de resultados de la implementación de la estrategia a elaborar</v>
          </cell>
          <cell r="T382" t="str">
            <v>2025-12-01</v>
          </cell>
          <cell r="U382" t="str">
            <v>2025-12-31</v>
          </cell>
          <cell r="V382" t="str">
            <v>72-GRUPO DE TRABAJO DE ATENCION AL CIUDADANO</v>
          </cell>
        </row>
        <row r="383">
          <cell r="A383" t="str">
            <v>72.3</v>
          </cell>
          <cell r="B383" t="str">
            <v>72-GRUPO DE TRABAJO DE ATENCION AL CIUDADANO</v>
          </cell>
          <cell r="C383">
            <v>2</v>
          </cell>
          <cell r="D383" t="str">
            <v>Producto</v>
          </cell>
          <cell r="E383" t="str">
            <v>72.3</v>
          </cell>
          <cell r="F383" t="str">
            <v>Innovador</v>
          </cell>
          <cell r="G383" t="str">
            <v xml:space="preserve">Promover el enfoque preventivo, diferencial y territorial en el que hacer misional de la entidad 
</v>
          </cell>
          <cell r="H383" t="str">
            <v xml:space="preserve">Cumplimiento de productos del PAI asociados a Promover el enfoque preventivo, diferencial y territorial en el que hacer misional de la entidad 
</v>
          </cell>
          <cell r="I383"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383" t="str">
            <v>N/A</v>
          </cell>
          <cell r="K383" t="str">
            <v>Si</v>
          </cell>
          <cell r="L383" t="str">
            <v>C-3599-0200-0005-53105b</v>
          </cell>
          <cell r="M383" t="str">
            <v>Política Participación Ciudadana en la Gestión Pública _DIMENSIÓN Gestión con Valores para Resultados</v>
          </cell>
          <cell r="N383" t="str">
            <v>N/A</v>
          </cell>
          <cell r="O383" t="str">
            <v>Programa de atención a la ciudadanía con enfoque diferencial implementado. (Informe de actividades realizadas )</v>
          </cell>
          <cell r="P383">
            <v>25</v>
          </cell>
          <cell r="Q383">
            <v>1</v>
          </cell>
          <cell r="R383" t="str">
            <v>Númerica</v>
          </cell>
          <cell r="S383" t="str">
            <v># de Informes realizados / 1 Total de Informes programados</v>
          </cell>
          <cell r="T383" t="str">
            <v>2025-02-03</v>
          </cell>
          <cell r="U383" t="str">
            <v>2025-11-28</v>
          </cell>
          <cell r="V383" t="str">
            <v>142-GRUPO DE TRABAJO DE SERVICIOS ADMINISTRATIVOS Y RECURSOS FÍSICOS;
20-OFICINA DE TECNOLOGÍA E INFORMÁTICA;
72-GRUPO DE TRABAJO DE ATENCION AL CIUDADANO</v>
          </cell>
        </row>
        <row r="384">
          <cell r="A384" t="str">
            <v>72.3.1</v>
          </cell>
          <cell r="B384" t="str">
            <v>72-GRUPO DE TRABAJO DE ATENCION AL CIUDADANO</v>
          </cell>
          <cell r="C384">
            <v>2</v>
          </cell>
          <cell r="D384" t="str">
            <v>Actividad propia</v>
          </cell>
          <cell r="E384" t="str">
            <v>72.3.1</v>
          </cell>
          <cell r="F384" t="str">
            <v>N/A</v>
          </cell>
          <cell r="G384" t="str">
            <v>N/A</v>
          </cell>
          <cell r="H384" t="str">
            <v>N/A</v>
          </cell>
          <cell r="I384" t="str">
            <v>N/A</v>
          </cell>
          <cell r="J384" t="str">
            <v>N/A</v>
          </cell>
          <cell r="K384" t="str">
            <v>N/A</v>
          </cell>
          <cell r="L384" t="str">
            <v>N/A</v>
          </cell>
          <cell r="M384" t="str">
            <v>N/A</v>
          </cell>
          <cell r="N384" t="str">
            <v>N/A</v>
          </cell>
          <cell r="O384" t="str">
            <v>Identificar e intervenir los canales y servicios a los que se aplicará el enfoque diferencial (Documento con la propuesta de intervención de canales/servicios)</v>
          </cell>
          <cell r="P384">
            <v>15</v>
          </cell>
          <cell r="Q384">
            <v>1</v>
          </cell>
          <cell r="R384" t="str">
            <v>Númerica</v>
          </cell>
          <cell r="S384" t="str">
            <v># de documentos con propuesta de intervención realizados / 1 documentos con propuesta de intervención a realizar</v>
          </cell>
          <cell r="T384" t="str">
            <v>2025-02-03</v>
          </cell>
          <cell r="U384" t="str">
            <v>2025-03-14</v>
          </cell>
          <cell r="V384" t="str">
            <v>72-GRUPO DE TRABAJO DE ATENCION AL CIUDADANO</v>
          </cell>
        </row>
        <row r="385">
          <cell r="A385" t="str">
            <v>72.3.2</v>
          </cell>
          <cell r="B385" t="str">
            <v>72-GRUPO DE TRABAJO DE ATENCION AL CIUDADANO</v>
          </cell>
          <cell r="C385">
            <v>2</v>
          </cell>
          <cell r="D385" t="str">
            <v>Actividad propia</v>
          </cell>
          <cell r="E385" t="str">
            <v>72.3.2</v>
          </cell>
          <cell r="F385" t="str">
            <v>N/A</v>
          </cell>
          <cell r="G385" t="str">
            <v>N/A</v>
          </cell>
          <cell r="H385" t="str">
            <v>N/A</v>
          </cell>
          <cell r="I385" t="str">
            <v>N/A</v>
          </cell>
          <cell r="J385" t="str">
            <v>N/A</v>
          </cell>
          <cell r="K385" t="str">
            <v>N/A</v>
          </cell>
          <cell r="L385" t="str">
            <v>N/A</v>
          </cell>
          <cell r="M385" t="str">
            <v>N/A</v>
          </cell>
          <cell r="N385" t="str">
            <v>N/A</v>
          </cell>
          <cell r="O385" t="str">
            <v>Implementar la señalización inclusiva en otro lenguaje o idioma para los puntos priorizados de atención al ciudadano presenciales a nivel nacional (Informe de implementación)</v>
          </cell>
          <cell r="P385">
            <v>15</v>
          </cell>
          <cell r="Q385">
            <v>1</v>
          </cell>
          <cell r="R385" t="str">
            <v>Númerica</v>
          </cell>
          <cell r="S385" t="str">
            <v># de conceptos de viabilidad emitidos / 1 conceptos de viabilidad a emitir</v>
          </cell>
          <cell r="T385" t="str">
            <v>2025-03-18</v>
          </cell>
          <cell r="U385" t="str">
            <v>2025-08-29</v>
          </cell>
          <cell r="V385" t="str">
            <v>142-GRUPO DE TRABAJO DE SERVICIOS ADMINISTRATIVOS Y RECURSOS FÍSICOS;
72-GRUPO DE TRABAJO DE ATENCION AL CIUDADANO</v>
          </cell>
        </row>
        <row r="386">
          <cell r="A386" t="str">
            <v>72.3.3</v>
          </cell>
          <cell r="B386" t="str">
            <v>72-GRUPO DE TRABAJO DE ATENCION AL CIUDADANO</v>
          </cell>
          <cell r="C386">
            <v>2</v>
          </cell>
          <cell r="D386" t="str">
            <v>Actividad propia</v>
          </cell>
          <cell r="E386" t="str">
            <v>72.3.3</v>
          </cell>
          <cell r="F386" t="str">
            <v>N/A</v>
          </cell>
          <cell r="G386" t="str">
            <v>N/A</v>
          </cell>
          <cell r="H386" t="str">
            <v>N/A</v>
          </cell>
          <cell r="I386" t="str">
            <v>N/A</v>
          </cell>
          <cell r="J386" t="str">
            <v>N/A</v>
          </cell>
          <cell r="K386" t="str">
            <v>N/A</v>
          </cell>
          <cell r="L386" t="str">
            <v>N/A</v>
          </cell>
          <cell r="M386" t="str">
            <v>N/A</v>
          </cell>
          <cell r="N386" t="str">
            <v>N/A</v>
          </cell>
          <cell r="O386" t="str">
            <v>Desarrolla jornada  con las entidades líderes en la atención incluyente y documentar las buenas prácticas en la materia (Documento de buenas prácticas identificadas)</v>
          </cell>
          <cell r="P386">
            <v>20</v>
          </cell>
          <cell r="Q386">
            <v>1</v>
          </cell>
          <cell r="R386" t="str">
            <v>Númerica</v>
          </cell>
          <cell r="S386" t="str">
            <v># de documentos de buenas prácticas generados / 1 documentos de buenas prácticas a generar</v>
          </cell>
          <cell r="T386" t="str">
            <v>2025-04-01</v>
          </cell>
          <cell r="U386" t="str">
            <v>2025-06-04</v>
          </cell>
          <cell r="V386" t="str">
            <v>72-GRUPO DE TRABAJO DE ATENCION AL CIUDADANO</v>
          </cell>
        </row>
        <row r="387">
          <cell r="A387" t="str">
            <v>72.3.4</v>
          </cell>
          <cell r="B387" t="str">
            <v>72-GRUPO DE TRABAJO DE ATENCION AL CIUDADANO</v>
          </cell>
          <cell r="C387">
            <v>2</v>
          </cell>
          <cell r="D387" t="str">
            <v>Actividad propia Eliminada</v>
          </cell>
          <cell r="E387" t="str">
            <v>72.3.4</v>
          </cell>
          <cell r="F387" t="str">
            <v>N/A</v>
          </cell>
          <cell r="G387" t="str">
            <v>N/A</v>
          </cell>
          <cell r="H387" t="str">
            <v>N/A</v>
          </cell>
          <cell r="I387" t="str">
            <v>N/A</v>
          </cell>
          <cell r="J387" t="str">
            <v>N/A</v>
          </cell>
          <cell r="K387" t="str">
            <v>N/A</v>
          </cell>
          <cell r="L387" t="str">
            <v>N/A</v>
          </cell>
          <cell r="M387" t="str">
            <v>N/A</v>
          </cell>
          <cell r="N387" t="str">
            <v>N/A</v>
          </cell>
          <cell r="O387" t="str">
            <v>Rediseñar el menú de atención y servicios a la ciudadanía con mejoras en la accesibilidad y experiencia de los usuarios  (Menú destacado actualizado)</v>
          </cell>
          <cell r="P387">
            <v>30</v>
          </cell>
          <cell r="Q387">
            <v>1</v>
          </cell>
          <cell r="R387" t="str">
            <v>Númerica</v>
          </cell>
          <cell r="S387" t="str">
            <v># de menús destacados actualizados / 1 menús destacados a actualizar</v>
          </cell>
          <cell r="T387" t="str">
            <v>2025-06-03</v>
          </cell>
          <cell r="U387" t="str">
            <v>2025-11-28</v>
          </cell>
          <cell r="V387" t="str">
            <v>20-OFICINA DE TECNOLOGÍA E INFORMÁTICA;
72-GRUPO DE TRABAJO DE ATENCION AL CIUDADANO</v>
          </cell>
        </row>
        <row r="388">
          <cell r="A388" t="str">
            <v>72.3.5</v>
          </cell>
          <cell r="B388" t="str">
            <v>72-GRUPO DE TRABAJO DE ATENCION AL CIUDADANO</v>
          </cell>
          <cell r="C388">
            <v>2</v>
          </cell>
          <cell r="D388" t="str">
            <v>Actividad propia</v>
          </cell>
          <cell r="E388" t="str">
            <v>72.3.5</v>
          </cell>
          <cell r="F388" t="str">
            <v>N/A</v>
          </cell>
          <cell r="G388" t="str">
            <v>N/A</v>
          </cell>
          <cell r="H388" t="str">
            <v>N/A</v>
          </cell>
          <cell r="I388" t="str">
            <v>N/A</v>
          </cell>
          <cell r="J388" t="str">
            <v>N/A</v>
          </cell>
          <cell r="K388" t="str">
            <v>N/A</v>
          </cell>
          <cell r="L388" t="str">
            <v>N/A</v>
          </cell>
          <cell r="M388" t="str">
            <v>N/A</v>
          </cell>
          <cell r="N388" t="str">
            <v>N/A</v>
          </cell>
          <cell r="O388" t="str">
            <v>Implementar fase 2 del traductor interactivo  (Adquisición pantalla y en funcionamiento)</v>
          </cell>
          <cell r="P388">
            <v>50</v>
          </cell>
          <cell r="Q388">
            <v>1</v>
          </cell>
          <cell r="R388" t="str">
            <v>Númerica</v>
          </cell>
          <cell r="S388" t="str">
            <v># de pantallas adquiridas y puestas en funcionamiento / 1 pantallas programas para su adquisición y puesta en funcionamiento</v>
          </cell>
          <cell r="T388" t="str">
            <v>2025-06-20</v>
          </cell>
          <cell r="U388" t="str">
            <v>2025-11-28</v>
          </cell>
          <cell r="V388" t="str">
            <v>20-OFICINA DE TECNOLOGÍA E INFORMÁTICA;
72-GRUPO DE TRABAJO DE ATENCION AL CIUDADANO</v>
          </cell>
        </row>
        <row r="389">
          <cell r="A389" t="str">
            <v>72.4</v>
          </cell>
          <cell r="B389" t="str">
            <v>72-GRUPO DE TRABAJO DE ATENCION AL CIUDADANO</v>
          </cell>
          <cell r="C389">
            <v>2</v>
          </cell>
          <cell r="D389" t="str">
            <v>Producto</v>
          </cell>
          <cell r="E389" t="str">
            <v>72.4</v>
          </cell>
          <cell r="F389" t="str">
            <v>Operativo</v>
          </cell>
          <cell r="G389" t="str">
            <v>Fortalecer el Sistema Integral de Gestión Institucional en el marco del Modelo Integrado de Planeación y gestión para mejorar la prestación del servicio.</v>
          </cell>
          <cell r="H389" t="str">
            <v xml:space="preserve">Cumplimiento de productos del PAI asociados a Fortacer el Sistema Integral de Gestión Institucional para mejorar la prestación del servicio. 
</v>
          </cell>
          <cell r="I389"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389" t="str">
            <v xml:space="preserve">PND - 5-31-5-b- Convergencia regional - Entidades públicas territoriales y nacionales fortalecidas </v>
          </cell>
          <cell r="K389" t="str">
            <v>No</v>
          </cell>
          <cell r="L389" t="str">
            <v>C-3599-0200-0005-53105b</v>
          </cell>
          <cell r="M389" t="str">
            <v>Política Participación Ciudadana en la Gestión Pública _DIMENSIÓN Gestión con Valores para Resultados</v>
          </cell>
          <cell r="N389" t="str">
            <v>PEI_24;
PES_20230281</v>
          </cell>
          <cell r="O389" t="str">
            <v>Estrategia de promoción de la participación ciudadana en la SIC, formulada e implementada  (Informe de actividades realizadas )</v>
          </cell>
          <cell r="P389">
            <v>20</v>
          </cell>
          <cell r="Q389">
            <v>30</v>
          </cell>
          <cell r="R389" t="str">
            <v>Porcentual</v>
          </cell>
          <cell r="S389" t="str">
            <v>% de actividades de participación ciudadana formuladas e implementadas / 30% de actividades de participación ciudadana a formular e implementar</v>
          </cell>
          <cell r="T389" t="str">
            <v>2025-01-15</v>
          </cell>
          <cell r="U389" t="str">
            <v>2025-12-15</v>
          </cell>
          <cell r="V389" t="str">
            <v>72-GRUPO DE TRABAJO DE ATENCION AL CIUDADANO</v>
          </cell>
        </row>
        <row r="390">
          <cell r="A390" t="str">
            <v>72.4.1</v>
          </cell>
          <cell r="B390" t="str">
            <v>72-GRUPO DE TRABAJO DE ATENCION AL CIUDADANO</v>
          </cell>
          <cell r="C390">
            <v>2</v>
          </cell>
          <cell r="D390" t="str">
            <v>Actividad propia</v>
          </cell>
          <cell r="E390" t="str">
            <v>72.4.1</v>
          </cell>
          <cell r="F390" t="str">
            <v>N/A</v>
          </cell>
          <cell r="G390" t="str">
            <v>N/A</v>
          </cell>
          <cell r="H390" t="str">
            <v>N/A</v>
          </cell>
          <cell r="I390" t="str">
            <v>N/A</v>
          </cell>
          <cell r="J390" t="str">
            <v>N/A</v>
          </cell>
          <cell r="K390" t="str">
            <v>N/A</v>
          </cell>
          <cell r="L390" t="str">
            <v>N/A</v>
          </cell>
          <cell r="M390" t="str">
            <v>N/A</v>
          </cell>
          <cell r="N390" t="str">
            <v>N/A</v>
          </cell>
          <cell r="O390" t="str">
            <v>Diseñar la estrategia de participación ciudadanía SIC 2025 que incluya el plan detrabajo para su ejecución (Documento de estrategia)</v>
          </cell>
          <cell r="P390">
            <v>25</v>
          </cell>
          <cell r="Q390">
            <v>1</v>
          </cell>
          <cell r="R390" t="str">
            <v>Númerica</v>
          </cell>
          <cell r="S390" t="str">
            <v># de estrategias de participación ciudadana diseñadas / 1 estrategias de participación ciudadana a diseñar</v>
          </cell>
          <cell r="T390" t="str">
            <v>2025-01-15</v>
          </cell>
          <cell r="U390" t="str">
            <v>2025-02-18</v>
          </cell>
          <cell r="V390" t="str">
            <v>72-GRUPO DE TRABAJO DE ATENCION AL CIUDADANO</v>
          </cell>
        </row>
        <row r="391">
          <cell r="A391" t="str">
            <v>72.4.2</v>
          </cell>
          <cell r="B391" t="str">
            <v>72-GRUPO DE TRABAJO DE ATENCION AL CIUDADANO</v>
          </cell>
          <cell r="C391">
            <v>2</v>
          </cell>
          <cell r="D391" t="str">
            <v>Actividad propia</v>
          </cell>
          <cell r="E391" t="str">
            <v>72.4.2</v>
          </cell>
          <cell r="F391" t="str">
            <v>N/A</v>
          </cell>
          <cell r="G391" t="str">
            <v>N/A</v>
          </cell>
          <cell r="H391" t="str">
            <v>N/A</v>
          </cell>
          <cell r="I391" t="str">
            <v>N/A</v>
          </cell>
          <cell r="J391" t="str">
            <v>N/A</v>
          </cell>
          <cell r="K391" t="str">
            <v>N/A</v>
          </cell>
          <cell r="L391" t="str">
            <v>N/A</v>
          </cell>
          <cell r="M391" t="str">
            <v>N/A</v>
          </cell>
          <cell r="N391" t="str">
            <v>N/A</v>
          </cell>
          <cell r="O391" t="str">
            <v>Comunicar a los grupos de valor la Estrategia de participación ciudadana diseñada  (Capturas de pantalla de la divulgación en la página web y redes sociales)</v>
          </cell>
          <cell r="P391">
            <v>20</v>
          </cell>
          <cell r="Q391">
            <v>1</v>
          </cell>
          <cell r="R391" t="str">
            <v>Númerica</v>
          </cell>
          <cell r="S391" t="str">
            <v># de estrategias de participación ciudadana comunicadas a la ciudadanía / 1 estrategias de participación ciudadana a comunicar a la ciudadanía</v>
          </cell>
          <cell r="T391" t="str">
            <v>2025-02-19</v>
          </cell>
          <cell r="U391" t="str">
            <v>2025-02-28</v>
          </cell>
          <cell r="V391" t="str">
            <v>72-GRUPO DE TRABAJO DE ATENCION AL CIUDADANO</v>
          </cell>
        </row>
        <row r="392">
          <cell r="A392" t="str">
            <v>72.4.3</v>
          </cell>
          <cell r="B392" t="str">
            <v>72-GRUPO DE TRABAJO DE ATENCION AL CIUDADANO</v>
          </cell>
          <cell r="C392">
            <v>2</v>
          </cell>
          <cell r="D392" t="str">
            <v>Actividad propia</v>
          </cell>
          <cell r="E392" t="str">
            <v>72.4.3</v>
          </cell>
          <cell r="F392" t="str">
            <v>N/A</v>
          </cell>
          <cell r="G392" t="str">
            <v>N/A</v>
          </cell>
          <cell r="H392" t="str">
            <v>N/A</v>
          </cell>
          <cell r="I392" t="str">
            <v>N/A</v>
          </cell>
          <cell r="J392" t="str">
            <v>N/A</v>
          </cell>
          <cell r="K392" t="str">
            <v>N/A</v>
          </cell>
          <cell r="L392" t="str">
            <v>N/A</v>
          </cell>
          <cell r="M392" t="str">
            <v>N/A</v>
          </cell>
          <cell r="N392" t="str">
            <v>N/A</v>
          </cell>
          <cell r="O392" t="str">
            <v>Ejecutar el plan de trabajo de la estrategia  (Informe trimestral de seguimiento elaborado)</v>
          </cell>
          <cell r="P392">
            <v>30</v>
          </cell>
          <cell r="Q392">
            <v>100</v>
          </cell>
          <cell r="R392" t="str">
            <v>Porcentual</v>
          </cell>
          <cell r="S392" t="str">
            <v xml:space="preserve">% de # de actividades realizadas  / 100% de # de actividades a realizar  </v>
          </cell>
          <cell r="T392" t="str">
            <v>2025-03-03</v>
          </cell>
          <cell r="U392" t="str">
            <v>2025-11-14</v>
          </cell>
          <cell r="V392" t="str">
            <v>72-GRUPO DE TRABAJO DE ATENCION AL CIUDADANO</v>
          </cell>
        </row>
        <row r="393">
          <cell r="A393" t="str">
            <v>72.4.4</v>
          </cell>
          <cell r="B393" t="str">
            <v>72-GRUPO DE TRABAJO DE ATENCION AL CIUDADANO</v>
          </cell>
          <cell r="C393">
            <v>2</v>
          </cell>
          <cell r="D393" t="str">
            <v>Actividad propia</v>
          </cell>
          <cell r="E393" t="str">
            <v>72.4.4</v>
          </cell>
          <cell r="F393" t="str">
            <v>N/A</v>
          </cell>
          <cell r="G393" t="str">
            <v>N/A</v>
          </cell>
          <cell r="H393" t="str">
            <v>N/A</v>
          </cell>
          <cell r="I393" t="str">
            <v>N/A</v>
          </cell>
          <cell r="J393" t="str">
            <v>N/A</v>
          </cell>
          <cell r="K393" t="str">
            <v>N/A</v>
          </cell>
          <cell r="L393" t="str">
            <v>N/A</v>
          </cell>
          <cell r="M393" t="str">
            <v>N/A</v>
          </cell>
          <cell r="N393" t="str">
            <v>N/A</v>
          </cell>
          <cell r="O393" t="str">
            <v>Elaborar y publicar informe con el resultado de la implementación de la estrategia de participación ciudadana (Informe publicado en el página web)</v>
          </cell>
          <cell r="P393">
            <v>25</v>
          </cell>
          <cell r="Q393">
            <v>1</v>
          </cell>
          <cell r="R393" t="str">
            <v>Númerica</v>
          </cell>
          <cell r="S393" t="str">
            <v># de informes de resultados de la implementación de la estrategia de participación ciudadana elaborados / 1 informes de resultados de la implementación de la estrategia de participación ciudadana a elaborar</v>
          </cell>
          <cell r="T393" t="str">
            <v>2025-12-01</v>
          </cell>
          <cell r="U393" t="str">
            <v>2025-12-15</v>
          </cell>
          <cell r="V393" t="str">
            <v>72-GRUPO DE TRABAJO DE ATENCION AL CIUDADANO</v>
          </cell>
        </row>
        <row r="394">
          <cell r="A394" t="str">
            <v>7100.1</v>
          </cell>
          <cell r="B394" t="str">
            <v>7100-DIRECCIÓN DE INVESTIGACIONES DE PROTECCIÓN DE DATOS PERSONALES</v>
          </cell>
          <cell r="C394">
            <v>2</v>
          </cell>
          <cell r="D394" t="str">
            <v>Producto</v>
          </cell>
          <cell r="E394" t="str">
            <v>7100.1</v>
          </cell>
          <cell r="F394" t="str">
            <v>Operativo</v>
          </cell>
          <cell r="G394" t="str">
            <v xml:space="preserve">Promover el enfoque preventivo, diferencial y territorial en el que hacer misional de la entidad 
</v>
          </cell>
          <cell r="H394" t="str">
            <v xml:space="preserve">Cumplimiento de productos del PAI asociados a Fortalecer la gestión de la información, el conocimiento y la innovación para optimizar la capacidad institucional 
</v>
          </cell>
          <cell r="I394"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394" t="str">
            <v xml:space="preserve">PND - 2-01-4-c- Seguridad humana y justicia social - Portabilidad de datos para el empoderamiento ciudadano </v>
          </cell>
          <cell r="K394" t="str">
            <v>Si</v>
          </cell>
          <cell r="L394" t="str">
            <v>C-3503-0200-0012-20104c</v>
          </cell>
          <cell r="M394" t="str">
            <v>Política Participación Ciudadana en la Gestión Pública _DIMENSIÓN Gestión con Valores para Resultados</v>
          </cell>
          <cell r="N394" t="str">
            <v>N/A</v>
          </cell>
          <cell r="O394" t="str">
            <v>Capacitaciones dirigidas al a los sujetos obligados para la adecuada inscripción de sus bases de datos en el Registro Nacional de Bases de Datos (RNBD), realizadas (registros fotográficos/capturas de pantallas )</v>
          </cell>
          <cell r="P394">
            <v>50</v>
          </cell>
          <cell r="Q394">
            <v>6</v>
          </cell>
          <cell r="R394" t="str">
            <v>Númerica</v>
          </cell>
          <cell r="S394" t="str">
            <v># de capacitaciones realizadas / 6 capacitaciones a realizar</v>
          </cell>
          <cell r="T394" t="str">
            <v>2025-02-04</v>
          </cell>
          <cell r="U394" t="str">
            <v>2025-12-16</v>
          </cell>
          <cell r="V394" t="str">
            <v>7100-DIRECCIÓN DE INVESTIGACIONES DE PROTECCIÓN DE DATOS PERSONALES;
73-GRUPO DE TRABAJO DE COMUNICACION</v>
          </cell>
        </row>
        <row r="395">
          <cell r="A395" t="str">
            <v>7100.1.1</v>
          </cell>
          <cell r="B395" t="str">
            <v>7100-DIRECCIÓN DE INVESTIGACIONES DE PROTECCIÓN DE DATOS PERSONALES</v>
          </cell>
          <cell r="C395">
            <v>2</v>
          </cell>
          <cell r="D395" t="str">
            <v>Actividad propia</v>
          </cell>
          <cell r="E395" t="str">
            <v>7100.1.1</v>
          </cell>
          <cell r="F395" t="str">
            <v>N/A</v>
          </cell>
          <cell r="G395" t="str">
            <v>N/A</v>
          </cell>
          <cell r="H395" t="str">
            <v>N/A</v>
          </cell>
          <cell r="I395" t="str">
            <v>N/A</v>
          </cell>
          <cell r="J395" t="str">
            <v>N/A</v>
          </cell>
          <cell r="K395" t="str">
            <v>N/A</v>
          </cell>
          <cell r="L395" t="str">
            <v>N/A</v>
          </cell>
          <cell r="M395" t="str">
            <v>N/A</v>
          </cell>
          <cell r="N395" t="str">
            <v>N/A</v>
          </cell>
          <cell r="O395" t="str">
            <v>Elaborar y enviar cronograma de capacitaciones al grupo de comunicaciones  (correo electrónico con cronograma/único entregable)</v>
          </cell>
          <cell r="P395">
            <v>10</v>
          </cell>
          <cell r="Q395">
            <v>1</v>
          </cell>
          <cell r="R395" t="str">
            <v>Númerica</v>
          </cell>
          <cell r="S395" t="str">
            <v># de cronogramas enviados / 1 cronograma de capacitación a enviar</v>
          </cell>
          <cell r="T395" t="str">
            <v>2025-02-04</v>
          </cell>
          <cell r="U395" t="str">
            <v>2025-02-07</v>
          </cell>
          <cell r="V395" t="str">
            <v>7100-DIRECCIÓN DE INVESTIGACIONES DE PROTECCIÓN DE DATOS PERSONALES</v>
          </cell>
        </row>
        <row r="396">
          <cell r="A396" t="str">
            <v>7100.1.2</v>
          </cell>
          <cell r="B396" t="str">
            <v>7100-DIRECCIÓN DE INVESTIGACIONES DE PROTECCIÓN DE DATOS PERSONALES</v>
          </cell>
          <cell r="C396">
            <v>2</v>
          </cell>
          <cell r="D396" t="str">
            <v>Actividad propia</v>
          </cell>
          <cell r="E396" t="str">
            <v>7100.1.2</v>
          </cell>
          <cell r="F396" t="str">
            <v>N/A</v>
          </cell>
          <cell r="G396" t="str">
            <v>N/A</v>
          </cell>
          <cell r="H396" t="str">
            <v>N/A</v>
          </cell>
          <cell r="I396" t="str">
            <v>N/A</v>
          </cell>
          <cell r="J396" t="str">
            <v>N/A</v>
          </cell>
          <cell r="K396" t="str">
            <v>N/A</v>
          </cell>
          <cell r="L396" t="str">
            <v>N/A</v>
          </cell>
          <cell r="M396" t="str">
            <v>N/A</v>
          </cell>
          <cell r="N396" t="str">
            <v>N/A</v>
          </cell>
          <cell r="O396" t="str">
            <v>Realizar capacitaciones en temas relacionados con datos personales. (Registro fotográfico o captura de pantalla)</v>
          </cell>
          <cell r="P396">
            <v>60</v>
          </cell>
          <cell r="Q396">
            <v>6</v>
          </cell>
          <cell r="R396" t="str">
            <v>Númerica</v>
          </cell>
          <cell r="S396" t="str">
            <v># de capacitaciones realizadas / 6 capacitaciones a realizar</v>
          </cell>
          <cell r="T396" t="str">
            <v>2025-02-11</v>
          </cell>
          <cell r="U396" t="str">
            <v>2025-11-28</v>
          </cell>
          <cell r="V396" t="str">
            <v>7100-DIRECCIÓN DE INVESTIGACIONES DE PROTECCIÓN DE DATOS PERSONALES;
73-GRUPO DE TRABAJO DE COMUNICACION</v>
          </cell>
        </row>
        <row r="397">
          <cell r="A397" t="str">
            <v>7100.1.3</v>
          </cell>
          <cell r="B397" t="str">
            <v>7100-DIRECCIÓN DE INVESTIGACIONES DE PROTECCIÓN DE DATOS PERSONALES</v>
          </cell>
          <cell r="C397">
            <v>2</v>
          </cell>
          <cell r="D397" t="str">
            <v>Actividad propia</v>
          </cell>
          <cell r="E397" t="str">
            <v>7100.1.3</v>
          </cell>
          <cell r="F397" t="str">
            <v>N/A</v>
          </cell>
          <cell r="G397" t="str">
            <v>N/A</v>
          </cell>
          <cell r="H397" t="str">
            <v>N/A</v>
          </cell>
          <cell r="I397" t="str">
            <v>N/A</v>
          </cell>
          <cell r="J397" t="str">
            <v>N/A</v>
          </cell>
          <cell r="K397" t="str">
            <v>N/A</v>
          </cell>
          <cell r="L397" t="str">
            <v>N/A</v>
          </cell>
          <cell r="M397" t="str">
            <v>N/A</v>
          </cell>
          <cell r="N397" t="str">
            <v>N/A</v>
          </cell>
          <cell r="O397" t="str">
            <v>Realizar informes de capacitaciones realizadas  (Informe elaborado)</v>
          </cell>
          <cell r="P397">
            <v>30</v>
          </cell>
          <cell r="Q397">
            <v>6</v>
          </cell>
          <cell r="R397" t="str">
            <v>Númerica</v>
          </cell>
          <cell r="S397" t="str">
            <v># de informe realizado / 6 informes a realizar</v>
          </cell>
          <cell r="T397" t="str">
            <v>2025-02-11</v>
          </cell>
          <cell r="U397" t="str">
            <v>2025-12-16</v>
          </cell>
          <cell r="V397" t="str">
            <v>7100-DIRECCIÓN DE INVESTIGACIONES DE PROTECCIÓN DE DATOS PERSONALES</v>
          </cell>
        </row>
        <row r="398">
          <cell r="A398" t="str">
            <v>7100.2</v>
          </cell>
          <cell r="B398" t="str">
            <v>7100-DIRECCIÓN DE INVESTIGACIONES DE PROTECCIÓN DE DATOS PERSONALES</v>
          </cell>
          <cell r="C398">
            <v>2</v>
          </cell>
          <cell r="D398" t="str">
            <v>Producto</v>
          </cell>
          <cell r="E398" t="str">
            <v>7100.2</v>
          </cell>
          <cell r="F398" t="str">
            <v>Innovador</v>
          </cell>
          <cell r="G398" t="str">
            <v>Mejorar la oportunidad en la atención de trámites y servicios.</v>
          </cell>
          <cell r="H398" t="str">
            <v>Avance promedio de cumplimiento de productos asociados a mejorar la oportunidad en la atención de trámites y servicios.</v>
          </cell>
          <cell r="I398"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398" t="str">
            <v>N/A</v>
          </cell>
          <cell r="K398" t="str">
            <v>No</v>
          </cell>
          <cell r="L398" t="str">
            <v>C-3503-0200-0012-20104c</v>
          </cell>
          <cell r="M398" t="str">
            <v>Política Fortalecimiento Organizacional y Simplificación de Procesos _DIMENSIÓN Gestión con Valores para Resultados</v>
          </cell>
          <cell r="N398" t="str">
            <v>N/A</v>
          </cell>
          <cell r="O398" t="str">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ell>
          <cell r="P398">
            <v>50</v>
          </cell>
          <cell r="Q398">
            <v>1</v>
          </cell>
          <cell r="R398" t="str">
            <v>Númerica</v>
          </cell>
          <cell r="S398" t="str">
            <v># de informe realizado / 1 informes a realizar</v>
          </cell>
          <cell r="T398" t="str">
            <v>2025-02-03</v>
          </cell>
          <cell r="U398" t="str">
            <v>2025-09-30</v>
          </cell>
          <cell r="V398" t="str">
            <v>7100-DIRECCIÓN DE INVESTIGACIONES DE PROTECCIÓN DE DATOS PERSONALES</v>
          </cell>
        </row>
        <row r="399">
          <cell r="A399" t="str">
            <v>7100.2.1</v>
          </cell>
          <cell r="B399" t="str">
            <v>7100-DIRECCIÓN DE INVESTIGACIONES DE PROTECCIÓN DE DATOS PERSONALES</v>
          </cell>
          <cell r="C399">
            <v>2</v>
          </cell>
          <cell r="D399" t="str">
            <v>Actividad propia</v>
          </cell>
          <cell r="E399" t="str">
            <v>7100.2.1</v>
          </cell>
          <cell r="F399" t="str">
            <v>N/A</v>
          </cell>
          <cell r="G399" t="str">
            <v>N/A</v>
          </cell>
          <cell r="H399" t="str">
            <v>N/A</v>
          </cell>
          <cell r="I399" t="str">
            <v>N/A</v>
          </cell>
          <cell r="J399" t="str">
            <v>N/A</v>
          </cell>
          <cell r="K399" t="str">
            <v>N/A</v>
          </cell>
          <cell r="L399" t="str">
            <v>N/A</v>
          </cell>
          <cell r="M399" t="str">
            <v>N/A</v>
          </cell>
          <cell r="N399" t="str">
            <v>N/A</v>
          </cell>
          <cell r="O399" t="str">
            <v>Realizar el diseño de la integración de la herramienta del Detector de Políticas con el Registro Nacional de Bases de Datos (Documento técnico con los diagramas de componentes requeridos y la descripción de cada uno)</v>
          </cell>
          <cell r="P399">
            <v>20</v>
          </cell>
          <cell r="Q399">
            <v>1</v>
          </cell>
          <cell r="R399" t="str">
            <v>Númerica</v>
          </cell>
          <cell r="S399" t="str">
            <v># de documentos elaborados y enviados / 1 documento a elaborar y enviar</v>
          </cell>
          <cell r="T399" t="str">
            <v>2025-02-03</v>
          </cell>
          <cell r="U399" t="str">
            <v>2025-03-17</v>
          </cell>
          <cell r="V399" t="str">
            <v>7100-DIRECCIÓN DE INVESTIGACIONES DE PROTECCIÓN DE DATOS PERSONALES</v>
          </cell>
        </row>
        <row r="400">
          <cell r="A400" t="str">
            <v>7100.2.2</v>
          </cell>
          <cell r="B400" t="str">
            <v>7100-DIRECCIÓN DE INVESTIGACIONES DE PROTECCIÓN DE DATOS PERSONALES</v>
          </cell>
          <cell r="C400">
            <v>2</v>
          </cell>
          <cell r="D400" t="str">
            <v>Actividad propia</v>
          </cell>
          <cell r="E400" t="str">
            <v>7100.2.2</v>
          </cell>
          <cell r="F400" t="str">
            <v>N/A</v>
          </cell>
          <cell r="G400" t="str">
            <v>N/A</v>
          </cell>
          <cell r="H400" t="str">
            <v>N/A</v>
          </cell>
          <cell r="I400" t="str">
            <v>N/A</v>
          </cell>
          <cell r="J400" t="str">
            <v>N/A</v>
          </cell>
          <cell r="K400" t="str">
            <v>N/A</v>
          </cell>
          <cell r="L400" t="str">
            <v>N/A</v>
          </cell>
          <cell r="M400" t="str">
            <v>N/A</v>
          </cell>
          <cell r="N400" t="str">
            <v>N/A</v>
          </cell>
          <cell r="O400" t="str">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ell>
          <cell r="P400">
            <v>30</v>
          </cell>
          <cell r="Q400">
            <v>1</v>
          </cell>
          <cell r="R400" t="str">
            <v>Númerica</v>
          </cell>
          <cell r="S400" t="str">
            <v># de documentos elaborados y enviados / 1 documento a elaborar y enviar</v>
          </cell>
          <cell r="T400" t="str">
            <v>2025-03-18</v>
          </cell>
          <cell r="U400" t="str">
            <v>2025-05-29</v>
          </cell>
          <cell r="V400" t="str">
            <v>7100-DIRECCIÓN DE INVESTIGACIONES DE PROTECCIÓN DE DATOS PERSONALES</v>
          </cell>
        </row>
        <row r="401">
          <cell r="A401" t="str">
            <v>7100.2.3</v>
          </cell>
          <cell r="B401" t="str">
            <v>7100-DIRECCIÓN DE INVESTIGACIONES DE PROTECCIÓN DE DATOS PERSONALES</v>
          </cell>
          <cell r="C401">
            <v>2</v>
          </cell>
          <cell r="D401" t="str">
            <v>Actividad propia</v>
          </cell>
          <cell r="E401" t="str">
            <v>7100.2.3</v>
          </cell>
          <cell r="F401" t="str">
            <v>N/A</v>
          </cell>
          <cell r="G401" t="str">
            <v>N/A</v>
          </cell>
          <cell r="H401" t="str">
            <v>N/A</v>
          </cell>
          <cell r="I401" t="str">
            <v>N/A</v>
          </cell>
          <cell r="J401" t="str">
            <v>N/A</v>
          </cell>
          <cell r="K401" t="str">
            <v>N/A</v>
          </cell>
          <cell r="L401" t="str">
            <v>N/A</v>
          </cell>
          <cell r="M401" t="str">
            <v>N/A</v>
          </cell>
          <cell r="N401" t="str">
            <v>N/A</v>
          </cell>
          <cell r="O401" t="str">
            <v>Ejecutar pruebas funcionales y pruebas de carga al sistema RNBD para garantizar su correcto funcionamiento en el proceso de  validación de documentos de políticas (Informe que detalle los resultados obtenidos durante el proceso de pruebas)</v>
          </cell>
          <cell r="P401">
            <v>20</v>
          </cell>
          <cell r="Q401">
            <v>1</v>
          </cell>
          <cell r="R401" t="str">
            <v>Númerica</v>
          </cell>
          <cell r="S401" t="str">
            <v># de documentos elaborados y enviados / 1 documento a elaborar y enviar</v>
          </cell>
          <cell r="T401" t="str">
            <v>2025-06-03</v>
          </cell>
          <cell r="U401" t="str">
            <v>2025-07-11</v>
          </cell>
          <cell r="V401" t="str">
            <v>7100-DIRECCIÓN DE INVESTIGACIONES DE PROTECCIÓN DE DATOS PERSONALES</v>
          </cell>
        </row>
        <row r="402">
          <cell r="A402" t="str">
            <v>7100.2.4</v>
          </cell>
          <cell r="B402" t="str">
            <v>7100-DIRECCIÓN DE INVESTIGACIONES DE PROTECCIÓN DE DATOS PERSONALES</v>
          </cell>
          <cell r="C402">
            <v>2</v>
          </cell>
          <cell r="D402" t="str">
            <v>Actividad propia</v>
          </cell>
          <cell r="E402" t="str">
            <v>7100.2.4</v>
          </cell>
          <cell r="F402" t="str">
            <v>N/A</v>
          </cell>
          <cell r="G402" t="str">
            <v>N/A</v>
          </cell>
          <cell r="H402" t="str">
            <v>N/A</v>
          </cell>
          <cell r="I402" t="str">
            <v>N/A</v>
          </cell>
          <cell r="J402" t="str">
            <v>N/A</v>
          </cell>
          <cell r="K402" t="str">
            <v>N/A</v>
          </cell>
          <cell r="L402" t="str">
            <v>N/A</v>
          </cell>
          <cell r="M402" t="str">
            <v>N/A</v>
          </cell>
          <cell r="N402" t="str">
            <v>N/A</v>
          </cell>
          <cell r="O402" t="str">
            <v>Realizar capacitación a los usuarios funcionales para socializar el manejo del servicio del Detector de Políticas como parte del sistema RNBD (Actas de Capacitación realizadas a los usuarios funcionales)</v>
          </cell>
          <cell r="P402">
            <v>10</v>
          </cell>
          <cell r="Q402">
            <v>1</v>
          </cell>
          <cell r="R402" t="str">
            <v>Númerica</v>
          </cell>
          <cell r="S402" t="str">
            <v># de acta de  capacitaciones realizadas / 1 acta de  capacitaciones a realizar</v>
          </cell>
          <cell r="T402" t="str">
            <v>2025-07-14</v>
          </cell>
          <cell r="U402" t="str">
            <v>2025-08-29</v>
          </cell>
          <cell r="V402" t="str">
            <v>7100-DIRECCIÓN DE INVESTIGACIONES DE PROTECCIÓN DE DATOS PERSONALES</v>
          </cell>
        </row>
        <row r="403">
          <cell r="A403" t="str">
            <v>7100.2.5</v>
          </cell>
          <cell r="B403" t="str">
            <v>7100-DIRECCIÓN DE INVESTIGACIONES DE PROTECCIÓN DE DATOS PERSONALES</v>
          </cell>
          <cell r="C403">
            <v>2</v>
          </cell>
          <cell r="D403" t="str">
            <v>Actividad propia</v>
          </cell>
          <cell r="E403" t="str">
            <v>7100.2.5</v>
          </cell>
          <cell r="F403" t="str">
            <v>N/A</v>
          </cell>
          <cell r="G403" t="str">
            <v>N/A</v>
          </cell>
          <cell r="H403" t="str">
            <v>N/A</v>
          </cell>
          <cell r="I403" t="str">
            <v>N/A</v>
          </cell>
          <cell r="J403" t="str">
            <v>N/A</v>
          </cell>
          <cell r="K403" t="str">
            <v>N/A</v>
          </cell>
          <cell r="L403" t="str">
            <v>N/A</v>
          </cell>
          <cell r="M403" t="str">
            <v>N/A</v>
          </cell>
          <cell r="N403" t="str">
            <v>N/A</v>
          </cell>
          <cell r="O403" t="str">
            <v>Realizar paso a producción de la versión del sistema RNBD que incluya la integración con el Detector de Políticas (Informe que evidencie el paso a producción)</v>
          </cell>
          <cell r="P403">
            <v>20</v>
          </cell>
          <cell r="Q403">
            <v>1</v>
          </cell>
          <cell r="R403" t="str">
            <v>Númerica</v>
          </cell>
          <cell r="S403" t="str">
            <v># de informe realizado / 1 informes a realizar</v>
          </cell>
          <cell r="T403" t="str">
            <v>2025-09-01</v>
          </cell>
          <cell r="U403" t="str">
            <v>2025-09-30</v>
          </cell>
          <cell r="V403" t="str">
            <v>7100-DIRECCIÓN DE INVESTIGACIONES DE PROTECCIÓN DE DATOS PERSONALES</v>
          </cell>
        </row>
        <row r="404">
          <cell r="A404" t="str">
            <v>71.1</v>
          </cell>
          <cell r="B404" t="str">
            <v>71-GRUPO DE TRABAJO DE FORMACION</v>
          </cell>
          <cell r="C404">
            <v>4</v>
          </cell>
          <cell r="D404" t="str">
            <v>Producto</v>
          </cell>
          <cell r="E404" t="str">
            <v>71.1</v>
          </cell>
          <cell r="F404" t="str">
            <v>Operativo</v>
          </cell>
          <cell r="G404" t="str">
            <v xml:space="preserve">Promover el enfoque preventivo, diferencial y territorial en el que hacer misional de la entidad 
</v>
          </cell>
          <cell r="H404" t="str">
            <v xml:space="preserve">Cumplimiento de productos del PAI asociados a Promover el enfoque preventivo, diferencial y territorial en el que hacer misional de la entidad 
</v>
          </cell>
          <cell r="I404"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404" t="str">
            <v>N/A</v>
          </cell>
          <cell r="K404" t="str">
            <v>No</v>
          </cell>
          <cell r="L404" t="str">
            <v>C-3599-0200-0005-53105b</v>
          </cell>
          <cell r="M404" t="str">
            <v>Política Servicio al Ciudadano_DIMENSIÓN Gestión con Valores para Resultados</v>
          </cell>
          <cell r="N404" t="str">
            <v>N/A</v>
          </cell>
          <cell r="O404" t="str">
            <v>Jornadas de Capacitación bajo la Estrategia Marcas de Paz, realizadas.
 (Informe consolidado de la ejecución de las jornadas)</v>
          </cell>
          <cell r="P404">
            <v>30</v>
          </cell>
          <cell r="Q404">
            <v>100</v>
          </cell>
          <cell r="R404" t="str">
            <v>Porcentual</v>
          </cell>
          <cell r="S404" t="str">
            <v>% de Jornadas de Capacitación  bajo la Estrategia Marcas de Paz realizadas / 100% de Jornadas de Capacitación  bajo la Estrategia Marcas de Paz a implementar</v>
          </cell>
          <cell r="T404" t="str">
            <v>2025-02-03</v>
          </cell>
          <cell r="U404" t="str">
            <v>2025-12-19</v>
          </cell>
          <cell r="V404" t="str">
            <v>71-GRUPO DE TRABAJO DE FORMACION</v>
          </cell>
        </row>
        <row r="405">
          <cell r="A405" t="str">
            <v>71.1.1</v>
          </cell>
          <cell r="B405" t="str">
            <v>71-GRUPO DE TRABAJO DE FORMACION</v>
          </cell>
          <cell r="C405">
            <v>4</v>
          </cell>
          <cell r="D405" t="str">
            <v>Actividad propia</v>
          </cell>
          <cell r="E405" t="str">
            <v>71.1.1</v>
          </cell>
          <cell r="F405" t="str">
            <v>N/A</v>
          </cell>
          <cell r="G405" t="str">
            <v>N/A</v>
          </cell>
          <cell r="H405" t="str">
            <v>N/A</v>
          </cell>
          <cell r="I405" t="str">
            <v>N/A</v>
          </cell>
          <cell r="J405" t="str">
            <v>N/A</v>
          </cell>
          <cell r="K405" t="str">
            <v>N/A</v>
          </cell>
          <cell r="L405" t="str">
            <v>N/A</v>
          </cell>
          <cell r="M405" t="str">
            <v>N/A</v>
          </cell>
          <cell r="N405" t="str">
            <v>N/A</v>
          </cell>
          <cell r="O405" t="str">
            <v>Definir, en coordinación con el Despacho de la Superintendente de PI, el contenido temático que será abordado en las jornadas de capacitación y los aportes a la proyección mensual del número de jornadas a realizar. (Documento con las definiciones)</v>
          </cell>
          <cell r="P405">
            <v>30</v>
          </cell>
          <cell r="Q405">
            <v>1</v>
          </cell>
          <cell r="R405" t="str">
            <v>Númerica</v>
          </cell>
          <cell r="S405" t="str">
            <v># de Documento realizado / 1 Documento programado</v>
          </cell>
          <cell r="T405" t="str">
            <v>2025-02-03</v>
          </cell>
          <cell r="U405" t="str">
            <v>2025-03-28</v>
          </cell>
          <cell r="V405" t="str">
            <v>71-GRUPO DE TRABAJO DE FORMACION</v>
          </cell>
        </row>
        <row r="406">
          <cell r="A406" t="str">
            <v>71.1.2</v>
          </cell>
          <cell r="B406" t="str">
            <v>71-GRUPO DE TRABAJO DE FORMACION</v>
          </cell>
          <cell r="C406">
            <v>4</v>
          </cell>
          <cell r="D406" t="str">
            <v>Actividad propia</v>
          </cell>
          <cell r="E406" t="str">
            <v>71.1.2</v>
          </cell>
          <cell r="F406" t="str">
            <v>N/A</v>
          </cell>
          <cell r="G406" t="str">
            <v>N/A</v>
          </cell>
          <cell r="H406" t="str">
            <v>N/A</v>
          </cell>
          <cell r="I406" t="str">
            <v>N/A</v>
          </cell>
          <cell r="J406" t="str">
            <v>N/A</v>
          </cell>
          <cell r="K406" t="str">
            <v>N/A</v>
          </cell>
          <cell r="L406" t="str">
            <v>N/A</v>
          </cell>
          <cell r="M406" t="str">
            <v>N/A</v>
          </cell>
          <cell r="N406" t="str">
            <v>N/A</v>
          </cell>
          <cell r="O406" t="str">
            <v>Realizar las jornadas de capacitación. (Matriz de gestión de jornadas realizadas)</v>
          </cell>
          <cell r="P406">
            <v>60</v>
          </cell>
          <cell r="Q406">
            <v>30</v>
          </cell>
          <cell r="R406" t="str">
            <v>Númerica</v>
          </cell>
          <cell r="S406" t="str">
            <v># de Jornadas de Capacitación  bajo la Estrategia Marcas de Paz realizadas / 30 Jornadas de Capacitación  bajo la Estrategia Marcas de Paz a realizar</v>
          </cell>
          <cell r="T406" t="str">
            <v>2025-04-01</v>
          </cell>
          <cell r="U406" t="str">
            <v>2025-12-05</v>
          </cell>
          <cell r="V406" t="str">
            <v>71-GRUPO DE TRABAJO DE FORMACION</v>
          </cell>
        </row>
        <row r="407">
          <cell r="A407" t="str">
            <v>71.1.3</v>
          </cell>
          <cell r="B407" t="str">
            <v>71-GRUPO DE TRABAJO DE FORMACION</v>
          </cell>
          <cell r="C407">
            <v>4</v>
          </cell>
          <cell r="D407" t="str">
            <v>Actividad propia</v>
          </cell>
          <cell r="E407" t="str">
            <v>71.1.3</v>
          </cell>
          <cell r="F407" t="str">
            <v>N/A</v>
          </cell>
          <cell r="G407" t="str">
            <v>N/A</v>
          </cell>
          <cell r="H407" t="str">
            <v>N/A</v>
          </cell>
          <cell r="I407" t="str">
            <v>N/A</v>
          </cell>
          <cell r="J407" t="str">
            <v>N/A</v>
          </cell>
          <cell r="K407" t="str">
            <v>N/A</v>
          </cell>
          <cell r="L407" t="str">
            <v>N/A</v>
          </cell>
          <cell r="M407" t="str">
            <v>N/A</v>
          </cell>
          <cell r="N407" t="str">
            <v>N/A</v>
          </cell>
          <cell r="O407" t="str">
            <v>Elaborar informes trimestrales de las jornadas de capacitación realizadas. (Informe)</v>
          </cell>
          <cell r="P407">
            <v>10</v>
          </cell>
          <cell r="Q407">
            <v>3</v>
          </cell>
          <cell r="R407" t="str">
            <v>Númerica</v>
          </cell>
          <cell r="S407" t="str">
            <v># de Informes de las jornadas bajo la Estrategia Marcas de Paz elaborados / 3 Informes de las jornadas bajo la Estrategia Marcas de Paz a elaborar</v>
          </cell>
          <cell r="T407" t="str">
            <v>2025-04-01</v>
          </cell>
          <cell r="U407" t="str">
            <v>2025-12-19</v>
          </cell>
          <cell r="V407" t="str">
            <v>71-GRUPO DE TRABAJO DE FORMACION</v>
          </cell>
        </row>
        <row r="408">
          <cell r="A408" t="str">
            <v>71.2</v>
          </cell>
          <cell r="B408" t="str">
            <v>71-GRUPO DE TRABAJO DE FORMACION</v>
          </cell>
          <cell r="C408">
            <v>4</v>
          </cell>
          <cell r="D408" t="str">
            <v>Producto</v>
          </cell>
          <cell r="E408" t="str">
            <v>71.2</v>
          </cell>
          <cell r="F408" t="str">
            <v>Operativo</v>
          </cell>
          <cell r="G408" t="str">
            <v xml:space="preserve">Promover el enfoque preventivo, diferencial y territorial en el que hacer misional de la entidad 
</v>
          </cell>
          <cell r="H408" t="str">
            <v xml:space="preserve">Cumplimiento de productos del PAI asociados a Promover el enfoque preventivo, diferencial y territorial en el que hacer misional de la entidad 
</v>
          </cell>
          <cell r="I408"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408" t="str">
            <v xml:space="preserve">PND - 5-31-5-b- Convergencia regional - Entidades públicas territoriales y nacionales fortalecidas </v>
          </cell>
          <cell r="K408" t="str">
            <v>No</v>
          </cell>
          <cell r="L408" t="str">
            <v>C-3599-0200-0005-53105b</v>
          </cell>
          <cell r="M408" t="str">
            <v>Política Participación Ciudadana en la Gestión Pública _DIMENSIÓN Gestión con Valores para Resultados</v>
          </cell>
          <cell r="N408" t="str">
            <v>N/A</v>
          </cell>
          <cell r="O408" t="str">
            <v>Programa estratégico de enfoque diferencial para la Inclusión de población vulnerable en la oferta académica del Grupo de Formación, ejecutado (Informe consolidado de la ejecución del programa)</v>
          </cell>
          <cell r="P408">
            <v>20</v>
          </cell>
          <cell r="Q408">
            <v>100</v>
          </cell>
          <cell r="R408" t="str">
            <v>Porcentual</v>
          </cell>
          <cell r="S408" t="str">
            <v>% de programas con enfoque diferencial en la oferta académica implementados / 100% de programas con enfoque diferencial en la oferta académica a implementar</v>
          </cell>
          <cell r="T408" t="str">
            <v>2025-02-03</v>
          </cell>
          <cell r="U408" t="str">
            <v>2025-11-28</v>
          </cell>
          <cell r="V408" t="str">
            <v>71-GRUPO DE TRABAJO DE FORMACION</v>
          </cell>
        </row>
        <row r="409">
          <cell r="A409" t="str">
            <v>71.2.1</v>
          </cell>
          <cell r="B409" t="str">
            <v>71-GRUPO DE TRABAJO DE FORMACION</v>
          </cell>
          <cell r="C409">
            <v>4</v>
          </cell>
          <cell r="D409" t="str">
            <v>Actividad propia</v>
          </cell>
          <cell r="E409" t="str">
            <v>71.2.1</v>
          </cell>
          <cell r="F409" t="str">
            <v>N/A</v>
          </cell>
          <cell r="G409" t="str">
            <v>N/A</v>
          </cell>
          <cell r="H409" t="str">
            <v>N/A</v>
          </cell>
          <cell r="I409" t="str">
            <v>N/A</v>
          </cell>
          <cell r="J409" t="str">
            <v>N/A</v>
          </cell>
          <cell r="K409" t="str">
            <v>N/A</v>
          </cell>
          <cell r="L409" t="str">
            <v>N/A</v>
          </cell>
          <cell r="M409" t="str">
            <v>N/A</v>
          </cell>
          <cell r="N409" t="str">
            <v>N/A</v>
          </cell>
          <cell r="O409" t="str">
            <v>Diseñar el programa de enfoque diferencial  que incluya el plan de trabajo. (Documento de programa)</v>
          </cell>
          <cell r="P409">
            <v>30</v>
          </cell>
          <cell r="Q409">
            <v>1</v>
          </cell>
          <cell r="R409" t="str">
            <v>Númerica</v>
          </cell>
          <cell r="S409" t="str">
            <v># de programas con enfoque diferencial  diseñados / 1 programas con enfoque diferencial a diseñar</v>
          </cell>
          <cell r="T409" t="str">
            <v>2025-02-03</v>
          </cell>
          <cell r="U409" t="str">
            <v>2025-03-31</v>
          </cell>
          <cell r="V409" t="str">
            <v>71-GRUPO DE TRABAJO DE FORMACION</v>
          </cell>
        </row>
        <row r="410">
          <cell r="A410" t="str">
            <v>71.2.2</v>
          </cell>
          <cell r="B410" t="str">
            <v>71-GRUPO DE TRABAJO DE FORMACION</v>
          </cell>
          <cell r="C410">
            <v>4</v>
          </cell>
          <cell r="D410" t="str">
            <v>Actividad propia</v>
          </cell>
          <cell r="E410" t="str">
            <v>71.2.2</v>
          </cell>
          <cell r="F410" t="str">
            <v>N/A</v>
          </cell>
          <cell r="G410" t="str">
            <v>N/A</v>
          </cell>
          <cell r="H410" t="str">
            <v>N/A</v>
          </cell>
          <cell r="I410" t="str">
            <v>N/A</v>
          </cell>
          <cell r="J410" t="str">
            <v>N/A</v>
          </cell>
          <cell r="K410" t="str">
            <v>N/A</v>
          </cell>
          <cell r="L410" t="str">
            <v>N/A</v>
          </cell>
          <cell r="M410" t="str">
            <v>N/A</v>
          </cell>
          <cell r="N410" t="str">
            <v>N/A</v>
          </cell>
          <cell r="O410" t="str">
            <v>Elaborar e implementar un protocolo de  enfoque diferencial de la oferta académica (Protocolo elaborado)</v>
          </cell>
          <cell r="P410">
            <v>60</v>
          </cell>
          <cell r="Q410">
            <v>1</v>
          </cell>
          <cell r="R410" t="str">
            <v>Númerica</v>
          </cell>
          <cell r="S410" t="str">
            <v># de protocolos con enfoque diferencial elaborados e implementados / 1 protocolos con enfoque diferencial a elaborar e implementar</v>
          </cell>
          <cell r="T410" t="str">
            <v>2025-04-01</v>
          </cell>
          <cell r="U410" t="str">
            <v>2025-11-28</v>
          </cell>
          <cell r="V410" t="str">
            <v>71-GRUPO DE TRABAJO DE FORMACION</v>
          </cell>
        </row>
        <row r="411">
          <cell r="A411" t="str">
            <v>71.2.3</v>
          </cell>
          <cell r="B411" t="str">
            <v>71-GRUPO DE TRABAJO DE FORMACION</v>
          </cell>
          <cell r="C411">
            <v>4</v>
          </cell>
          <cell r="D411" t="str">
            <v>Actividad propia</v>
          </cell>
          <cell r="E411" t="str">
            <v>71.2.3</v>
          </cell>
          <cell r="F411" t="str">
            <v>N/A</v>
          </cell>
          <cell r="G411" t="str">
            <v>N/A</v>
          </cell>
          <cell r="H411" t="str">
            <v>N/A</v>
          </cell>
          <cell r="I411" t="str">
            <v>N/A</v>
          </cell>
          <cell r="J411" t="str">
            <v>N/A</v>
          </cell>
          <cell r="K411" t="str">
            <v>N/A</v>
          </cell>
          <cell r="L411" t="str">
            <v>N/A</v>
          </cell>
          <cell r="M411" t="str">
            <v>N/A</v>
          </cell>
          <cell r="N411" t="str">
            <v>N/A</v>
          </cell>
          <cell r="O411" t="str">
            <v>Ejecutar el plan de trabajo del programa de enfoque diferencial.  (Informe de la ejecución del programa)</v>
          </cell>
          <cell r="P411">
            <v>10</v>
          </cell>
          <cell r="Q411">
            <v>100</v>
          </cell>
          <cell r="R411" t="str">
            <v>Porcentual</v>
          </cell>
          <cell r="S411" t="str">
            <v>% de plan de trabajo del programa de enfoque diferencial ejecutado  / 100% de plan de trabajo del programa de enfoque diferencial a ejecutar</v>
          </cell>
          <cell r="T411" t="str">
            <v>2025-04-01</v>
          </cell>
          <cell r="U411" t="str">
            <v>2025-11-28</v>
          </cell>
          <cell r="V411" t="str">
            <v>71-GRUPO DE TRABAJO DE FORMACION</v>
          </cell>
        </row>
        <row r="412">
          <cell r="A412" t="str">
            <v>71.3</v>
          </cell>
          <cell r="B412" t="str">
            <v>71-GRUPO DE TRABAJO DE FORMACION</v>
          </cell>
          <cell r="C412">
            <v>4</v>
          </cell>
          <cell r="D412" t="str">
            <v>Producto</v>
          </cell>
          <cell r="E412" t="str">
            <v>71.3</v>
          </cell>
          <cell r="F412" t="str">
            <v>Operativo</v>
          </cell>
          <cell r="G412" t="str">
            <v xml:space="preserve">Fortalecer la infraestructura, uso y aprovechamiento de las tecnologías de la información, para optimizar la capacidad institucional
</v>
          </cell>
          <cell r="H412" t="str">
            <v xml:space="preserve">Cumplimiento de productos del PAI asociados a Fortalecer la infraestructura, uso y aprovechamiento de las tecnologías de la información, para optimizar la capacidad institucional
</v>
          </cell>
          <cell r="I412" t="str">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ell>
          <cell r="J412" t="str">
            <v>N/A</v>
          </cell>
          <cell r="K412" t="str">
            <v>No</v>
          </cell>
          <cell r="L412" t="str">
            <v>C-3599-0200-0005-53105b</v>
          </cell>
          <cell r="M412" t="str">
            <v>Política Servicio al Ciudadano_DIMENSIÓN Gestión con Valores para Resultados</v>
          </cell>
          <cell r="N412" t="str">
            <v>N/A</v>
          </cell>
          <cell r="O412" t="str">
            <v>Plataforma del Campus virtual accesible conforme a los estándares WCAG 2.1 nivel AA implementada (Informe consolidado de la implementación)</v>
          </cell>
          <cell r="P412">
            <v>20</v>
          </cell>
          <cell r="Q412">
            <v>100</v>
          </cell>
          <cell r="R412" t="str">
            <v>Porcentual</v>
          </cell>
          <cell r="S412" t="str">
            <v>% de plataforma campus virtual accesible implementada / 100% de plataforma campus virtual accesible a implementar</v>
          </cell>
          <cell r="T412" t="str">
            <v>2025-02-17</v>
          </cell>
          <cell r="U412" t="str">
            <v>2025-12-12</v>
          </cell>
          <cell r="V412" t="str">
            <v>71-GRUPO DE TRABAJO DE FORMACION</v>
          </cell>
        </row>
        <row r="413">
          <cell r="A413" t="str">
            <v>71.3.1</v>
          </cell>
          <cell r="B413" t="str">
            <v>71-GRUPO DE TRABAJO DE FORMACION</v>
          </cell>
          <cell r="C413">
            <v>4</v>
          </cell>
          <cell r="D413" t="str">
            <v>Actividad propia</v>
          </cell>
          <cell r="E413" t="str">
            <v>71.3.1</v>
          </cell>
          <cell r="F413" t="str">
            <v>N/A</v>
          </cell>
          <cell r="G413" t="str">
            <v>N/A</v>
          </cell>
          <cell r="H413" t="str">
            <v>N/A</v>
          </cell>
          <cell r="I413" t="str">
            <v>N/A</v>
          </cell>
          <cell r="J413" t="str">
            <v>N/A</v>
          </cell>
          <cell r="K413" t="str">
            <v>N/A</v>
          </cell>
          <cell r="L413" t="str">
            <v>N/A</v>
          </cell>
          <cell r="M413" t="str">
            <v>N/A</v>
          </cell>
          <cell r="N413" t="str">
            <v>N/A</v>
          </cell>
          <cell r="O413" t="str">
            <v>Elaborar un diagnóstico de los aspectos que requieren ser implementados en accesibilidad de la plataforma del campus virtual. (Informe de diagnóstico).</v>
          </cell>
          <cell r="P413">
            <v>30</v>
          </cell>
          <cell r="Q413">
            <v>1</v>
          </cell>
          <cell r="R413" t="str">
            <v>Númerica</v>
          </cell>
          <cell r="S413" t="str">
            <v xml:space="preserve"># de diagnóstico de los aspectos a implementar en accesibilidad de la plataforma del campus virtual elaborado / 1 diagnóstico de los aspectos a implementar en accesibilidad de la plataforma del campus virtual a elaborar. </v>
          </cell>
          <cell r="T413" t="str">
            <v>2025-02-17</v>
          </cell>
          <cell r="U413" t="str">
            <v>2025-07-15</v>
          </cell>
          <cell r="V413" t="str">
            <v>71-GRUPO DE TRABAJO DE FORMACION</v>
          </cell>
        </row>
        <row r="414">
          <cell r="A414" t="str">
            <v>71.3.2</v>
          </cell>
          <cell r="B414" t="str">
            <v>71-GRUPO DE TRABAJO DE FORMACION</v>
          </cell>
          <cell r="C414">
            <v>4</v>
          </cell>
          <cell r="D414" t="str">
            <v>Actividad propia</v>
          </cell>
          <cell r="E414" t="str">
            <v>71.3.2</v>
          </cell>
          <cell r="F414" t="str">
            <v>N/A</v>
          </cell>
          <cell r="G414" t="str">
            <v>N/A</v>
          </cell>
          <cell r="H414" t="str">
            <v>N/A</v>
          </cell>
          <cell r="I414" t="str">
            <v>N/A</v>
          </cell>
          <cell r="J414" t="str">
            <v>N/A</v>
          </cell>
          <cell r="K414" t="str">
            <v>N/A</v>
          </cell>
          <cell r="L414" t="str">
            <v>N/A</v>
          </cell>
          <cell r="M414" t="str">
            <v>N/A</v>
          </cell>
          <cell r="N414" t="str">
            <v>N/A</v>
          </cell>
          <cell r="O414" t="str">
            <v>Elaborar un plan de trabajo para la implementación de accesibilidad del campus virtual. (Plan de trabajo).</v>
          </cell>
          <cell r="P414">
            <v>20</v>
          </cell>
          <cell r="Q414">
            <v>1</v>
          </cell>
          <cell r="R414" t="str">
            <v>Númerica</v>
          </cell>
          <cell r="S414" t="str">
            <v xml:space="preserve"># de plan de trabajo para la implementación de accesibilidad de la plataforma del  campus virtual elaborado / 1 plan de trabajo para la implementación de accesibilidad de la plataforma del  campus virtual  a elaborar. </v>
          </cell>
          <cell r="T414" t="str">
            <v>2025-03-17</v>
          </cell>
          <cell r="U414" t="str">
            <v>2025-07-31</v>
          </cell>
          <cell r="V414" t="str">
            <v>71-GRUPO DE TRABAJO DE FORMACION</v>
          </cell>
        </row>
        <row r="415">
          <cell r="A415" t="str">
            <v>71.3.3</v>
          </cell>
          <cell r="B415" t="str">
            <v>71-GRUPO DE TRABAJO DE FORMACION</v>
          </cell>
          <cell r="C415">
            <v>4</v>
          </cell>
          <cell r="D415" t="str">
            <v>Actividad propia</v>
          </cell>
          <cell r="E415" t="str">
            <v>71.3.3</v>
          </cell>
          <cell r="F415" t="str">
            <v>N/A</v>
          </cell>
          <cell r="G415" t="str">
            <v>N/A</v>
          </cell>
          <cell r="H415" t="str">
            <v>N/A</v>
          </cell>
          <cell r="I415" t="str">
            <v>N/A</v>
          </cell>
          <cell r="J415" t="str">
            <v>N/A</v>
          </cell>
          <cell r="K415" t="str">
            <v>N/A</v>
          </cell>
          <cell r="L415" t="str">
            <v>N/A</v>
          </cell>
          <cell r="M415" t="str">
            <v>N/A</v>
          </cell>
          <cell r="N415" t="str">
            <v>N/A</v>
          </cell>
          <cell r="O415" t="str">
            <v>Ejecutar el plan de trabajo  para la implementación de accesibilidad de la plataforma del campus virtual. (Reporte de avance de la ejecución del plan de trabajo).</v>
          </cell>
          <cell r="P415">
            <v>40</v>
          </cell>
          <cell r="Q415">
            <v>100</v>
          </cell>
          <cell r="R415" t="str">
            <v>Porcentual</v>
          </cell>
          <cell r="S415" t="str">
            <v>% de plan de trabajo para la implementación de accesibilidad de la plataforma del  campus virtual ejecutado  / 100% de  plan de trabajo para la implementación de accesibilidad de la plataforma del  campus virtual a ejecutar</v>
          </cell>
          <cell r="T415" t="str">
            <v>2025-04-01</v>
          </cell>
          <cell r="U415" t="str">
            <v>2025-12-05</v>
          </cell>
          <cell r="V415" t="str">
            <v>71-GRUPO DE TRABAJO DE FORMACION</v>
          </cell>
        </row>
        <row r="416">
          <cell r="A416" t="str">
            <v>71.3.4</v>
          </cell>
          <cell r="B416" t="str">
            <v>71-GRUPO DE TRABAJO DE FORMACION</v>
          </cell>
          <cell r="C416">
            <v>4</v>
          </cell>
          <cell r="D416" t="str">
            <v>Actividad propia</v>
          </cell>
          <cell r="E416" t="str">
            <v>71.3.4</v>
          </cell>
          <cell r="F416" t="str">
            <v>N/A</v>
          </cell>
          <cell r="G416" t="str">
            <v>N/A</v>
          </cell>
          <cell r="H416" t="str">
            <v>N/A</v>
          </cell>
          <cell r="I416" t="str">
            <v>N/A</v>
          </cell>
          <cell r="J416" t="str">
            <v>N/A</v>
          </cell>
          <cell r="K416" t="str">
            <v>N/A</v>
          </cell>
          <cell r="L416" t="str">
            <v>N/A</v>
          </cell>
          <cell r="M416" t="str">
            <v>N/A</v>
          </cell>
          <cell r="N416" t="str">
            <v>N/A</v>
          </cell>
          <cell r="O416" t="str">
            <v>Elaborar informe de resultados de la accesibilidad de la plataforma del campus virtual. (Informe consolidado de la  accesibilidad)</v>
          </cell>
          <cell r="P416">
            <v>10</v>
          </cell>
          <cell r="Q416">
            <v>1</v>
          </cell>
          <cell r="R416" t="str">
            <v>Númerica</v>
          </cell>
          <cell r="S416" t="str">
            <v># de informes de resultados de la  caccesibilidad de la plataforma del campus virtual elaborados  / 1  informe de resultados de la accesibilidad de la plataforma del campus virtual a elaborar.</v>
          </cell>
          <cell r="T416" t="str">
            <v>2025-12-01</v>
          </cell>
          <cell r="U416" t="str">
            <v>2025-12-12</v>
          </cell>
          <cell r="V416" t="str">
            <v>71-GRUPO DE TRABAJO DE FORMACION</v>
          </cell>
        </row>
        <row r="417">
          <cell r="A417" t="str">
            <v>71.4</v>
          </cell>
          <cell r="B417" t="str">
            <v>71-GRUPO DE TRABAJO DE FORMACION</v>
          </cell>
          <cell r="C417">
            <v>4</v>
          </cell>
          <cell r="D417" t="str">
            <v>Producto</v>
          </cell>
          <cell r="E417" t="str">
            <v>71.4</v>
          </cell>
          <cell r="F417" t="str">
            <v>Operativo</v>
          </cell>
          <cell r="G417" t="str">
            <v xml:space="preserve">Promover el enfoque preventivo, diferencial y territorial en el que hacer misional de la entidad 
</v>
          </cell>
          <cell r="H417" t="str">
            <v xml:space="preserve">Cumplimiento de productos del PAI asociados a Fortacer el Sistema Integral de Gestión Institucional para mejorar la prestación del servicio. 
</v>
          </cell>
          <cell r="I417"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417" t="str">
            <v>N/A</v>
          </cell>
          <cell r="K417" t="str">
            <v>No</v>
          </cell>
          <cell r="L417" t="str">
            <v>C-3599-0200-0005-53105b</v>
          </cell>
          <cell r="M417" t="str">
            <v>Política Servicio al Ciudadano_DIMENSIÓN Gestión con Valores para Resultados</v>
          </cell>
          <cell r="N417" t="str">
            <v>PEI_21;
PES_20230188</v>
          </cell>
          <cell r="O417" t="str">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ell>
          <cell r="P417">
            <v>30</v>
          </cell>
          <cell r="Q417">
            <v>290</v>
          </cell>
          <cell r="R417" t="str">
            <v>Númerica</v>
          </cell>
          <cell r="S417" t="str">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ell>
          <cell r="T417" t="str">
            <v>2025-03-01</v>
          </cell>
          <cell r="U417" t="str">
            <v>2025-12-12</v>
          </cell>
          <cell r="V417" t="str">
            <v>71-GRUPO DE TRABAJO DE FORMACION</v>
          </cell>
        </row>
        <row r="418">
          <cell r="A418" t="str">
            <v>71.4.1</v>
          </cell>
          <cell r="B418" t="str">
            <v>71-GRUPO DE TRABAJO DE FORMACION</v>
          </cell>
          <cell r="C418">
            <v>4</v>
          </cell>
          <cell r="D418" t="str">
            <v>Actividad propia</v>
          </cell>
          <cell r="E418" t="str">
            <v>71.4.1</v>
          </cell>
          <cell r="F418" t="str">
            <v>N/A</v>
          </cell>
          <cell r="G418" t="str">
            <v>N/A</v>
          </cell>
          <cell r="H418" t="str">
            <v>N/A</v>
          </cell>
          <cell r="I418" t="str">
            <v>N/A</v>
          </cell>
          <cell r="J418" t="str">
            <v>N/A</v>
          </cell>
          <cell r="K418" t="str">
            <v>N/A</v>
          </cell>
          <cell r="L418" t="str">
            <v>N/A</v>
          </cell>
          <cell r="M418" t="str">
            <v>N/A</v>
          </cell>
          <cell r="N418" t="str">
            <v>N/A</v>
          </cell>
          <cell r="O418" t="str">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ell>
          <cell r="P418">
            <v>70</v>
          </cell>
          <cell r="Q418">
            <v>290</v>
          </cell>
          <cell r="R418" t="str">
            <v>Númerica</v>
          </cell>
          <cell r="S418" t="str">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ell>
          <cell r="T418" t="str">
            <v>2025-03-01</v>
          </cell>
          <cell r="U418" t="str">
            <v>2025-12-12</v>
          </cell>
          <cell r="V418" t="str">
            <v>71-GRUPO DE TRABAJO DE FORMACION</v>
          </cell>
        </row>
        <row r="419">
          <cell r="A419" t="str">
            <v>71.4.2</v>
          </cell>
          <cell r="B419" t="str">
            <v>71-GRUPO DE TRABAJO DE FORMACION</v>
          </cell>
          <cell r="C419">
            <v>4</v>
          </cell>
          <cell r="D419" t="str">
            <v>Actividad propia</v>
          </cell>
          <cell r="E419" t="str">
            <v>71.4.2</v>
          </cell>
          <cell r="F419" t="str">
            <v>N/A</v>
          </cell>
          <cell r="G419" t="str">
            <v>N/A</v>
          </cell>
          <cell r="H419" t="str">
            <v>N/A</v>
          </cell>
          <cell r="I419" t="str">
            <v>N/A</v>
          </cell>
          <cell r="J419" t="str">
            <v>N/A</v>
          </cell>
          <cell r="K419" t="str">
            <v>N/A</v>
          </cell>
          <cell r="L419" t="str">
            <v>N/A</v>
          </cell>
          <cell r="M419" t="str">
            <v>N/A</v>
          </cell>
          <cell r="N419" t="str">
            <v>N/A</v>
          </cell>
          <cell r="O419" t="str">
            <v>Elaborar informe final de las Jornadas de Formación (Capacitaciones, Sensibilizaciones, Jornada de Información) en Metrología Legal y Reglamentos Técnicos. (Informe final con resultados de la actividad, elaborado).</v>
          </cell>
          <cell r="P419">
            <v>30</v>
          </cell>
          <cell r="Q419">
            <v>1</v>
          </cell>
          <cell r="R419" t="str">
            <v>Númerica</v>
          </cell>
          <cell r="S419" t="str">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ell>
          <cell r="T419" t="str">
            <v>2025-12-01</v>
          </cell>
          <cell r="U419" t="str">
            <v>2025-12-12</v>
          </cell>
          <cell r="V419" t="str">
            <v>71-GRUPO DE TRABAJO DE FORMACION</v>
          </cell>
        </row>
        <row r="420">
          <cell r="A420" t="str">
            <v>3003.1</v>
          </cell>
          <cell r="B420" t="str">
            <v>3003-GRUPO DE TRABAJO DE APOYO A LA RED NACIONAL DE PROTECCIÓN  AL CONSUMIDOR</v>
          </cell>
          <cell r="C420">
            <v>3</v>
          </cell>
          <cell r="D420" t="str">
            <v>Producto</v>
          </cell>
          <cell r="E420" t="str">
            <v>3003.1</v>
          </cell>
          <cell r="F420" t="str">
            <v>Operativo</v>
          </cell>
          <cell r="G420" t="str">
            <v xml:space="preserve">Promover el enfoque preventivo, diferencial y territorial en el que hacer misional de la entidad 
</v>
          </cell>
          <cell r="H420" t="str">
            <v xml:space="preserve">Cumplimiento de productos del PAI asociados a Promover el enfoque preventivo, diferencial y territorial en el que hacer misional de la entidad 
</v>
          </cell>
          <cell r="I420"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420" t="str">
            <v>N/A</v>
          </cell>
          <cell r="K420" t="str">
            <v>Si</v>
          </cell>
          <cell r="L420" t="str">
            <v>C-3503-0200-0009-40401c</v>
          </cell>
          <cell r="M420" t="str">
            <v>Política Servicio al Ciudadano_DIMENSIÓN Gestión con Valores para Resultados</v>
          </cell>
          <cell r="N420" t="str">
            <v>PND_8_Fortalecer lasCapacidades yConocimiento sobreDerechos yDeberesDe las relacionesDeConsumo</v>
          </cell>
          <cell r="O420" t="str">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ell>
          <cell r="P420">
            <v>20</v>
          </cell>
          <cell r="Q420">
            <v>100</v>
          </cell>
          <cell r="R420" t="str">
            <v>Porcentual</v>
          </cell>
          <cell r="S420" t="str">
            <v>% de avance ejecutado / 100% de meta % programada</v>
          </cell>
          <cell r="T420" t="str">
            <v>2025-01-13</v>
          </cell>
          <cell r="U420" t="str">
            <v>2025-12-31</v>
          </cell>
          <cell r="V420" t="str">
            <v>3000-DESPACHO DEL SUPERINTENDENTE DELEGADO PARA LA PROTECCIÓN DEL CONSUMIDOR;
3003-GRUPO DE TRABAJO DE APOYO A LA RED NACIONAL DE PROTECCIÓN  AL CONSUMIDOR</v>
          </cell>
        </row>
        <row r="421">
          <cell r="A421" t="str">
            <v>3003.1.1</v>
          </cell>
          <cell r="B421" t="str">
            <v>3003-GRUPO DE TRABAJO DE APOYO A LA RED NACIONAL DE PROTECCIÓN  AL CONSUMIDOR</v>
          </cell>
          <cell r="C421">
            <v>3</v>
          </cell>
          <cell r="D421" t="str">
            <v>Actividad propia</v>
          </cell>
          <cell r="E421" t="str">
            <v>3003.1.1</v>
          </cell>
          <cell r="F421" t="str">
            <v>N/A</v>
          </cell>
          <cell r="G421" t="str">
            <v>N/A</v>
          </cell>
          <cell r="H421" t="str">
            <v>N/A</v>
          </cell>
          <cell r="I421" t="str">
            <v>N/A</v>
          </cell>
          <cell r="J421" t="str">
            <v>N/A</v>
          </cell>
          <cell r="K421" t="str">
            <v>N/A</v>
          </cell>
          <cell r="L421" t="str">
            <v>N/A</v>
          </cell>
          <cell r="M421" t="str">
            <v>N/A</v>
          </cell>
          <cell r="N421" t="str">
            <v>N/A</v>
          </cell>
          <cell r="O421" t="str">
            <v>Definir el Plan de difusión (incluye actividades, responsables, fechas y las metas de atenciones, divulgaciones, capacitaciones, sensibilizaciones y campañas .) (Documento Plan de difusión)</v>
          </cell>
          <cell r="P421">
            <v>30</v>
          </cell>
          <cell r="Q421">
            <v>1</v>
          </cell>
          <cell r="R421" t="str">
            <v>Númerica</v>
          </cell>
          <cell r="S421" t="str">
            <v># de Plan estratégico y cronograma realizado / 1 Plan estratégico y cronograma programado</v>
          </cell>
          <cell r="T421" t="str">
            <v>2025-01-13</v>
          </cell>
          <cell r="U421" t="str">
            <v>2025-02-03</v>
          </cell>
          <cell r="V421" t="str">
            <v>3003-GRUPO DE TRABAJO DE APOYO A LA RED NACIONAL DE PROTECCIÓN  AL CONSUMIDOR</v>
          </cell>
        </row>
        <row r="422">
          <cell r="A422" t="str">
            <v>3003.1.2</v>
          </cell>
          <cell r="B422" t="str">
            <v>3003-GRUPO DE TRABAJO DE APOYO A LA RED NACIONAL DE PROTECCIÓN  AL CONSUMIDOR</v>
          </cell>
          <cell r="C422">
            <v>3</v>
          </cell>
          <cell r="D422" t="str">
            <v>Actividad sin participación</v>
          </cell>
          <cell r="E422" t="str">
            <v>3003.1.2</v>
          </cell>
          <cell r="F422" t="str">
            <v>N/A</v>
          </cell>
          <cell r="G422" t="str">
            <v>N/A</v>
          </cell>
          <cell r="H422" t="str">
            <v>N/A</v>
          </cell>
          <cell r="I422" t="str">
            <v>N/A</v>
          </cell>
          <cell r="J422" t="str">
            <v>N/A</v>
          </cell>
          <cell r="K422" t="str">
            <v>N/A</v>
          </cell>
          <cell r="L422" t="str">
            <v>N/A</v>
          </cell>
          <cell r="M422" t="str">
            <v>N/A</v>
          </cell>
          <cell r="N422" t="str">
            <v>N/A</v>
          </cell>
          <cell r="O422" t="str">
            <v>Aprobar el Plan de difusión (Plan Estratégico y Cronograma aprobado por el Coordinador de la RNPC Y/o otras áreas participantes de requerirse.)</v>
          </cell>
          <cell r="P422">
            <v>0</v>
          </cell>
          <cell r="Q422">
            <v>1</v>
          </cell>
          <cell r="R422" t="str">
            <v>Númerica</v>
          </cell>
          <cell r="S422" t="str">
            <v># de Plan Estratégico y Cronograma de las actividades misionales de la RNPC, aprobado. / 1 Plan Estratégico y Cronograma de las actividades misionales de la RNPC, programado.</v>
          </cell>
          <cell r="T422" t="str">
            <v>2025-02-03</v>
          </cell>
          <cell r="U422" t="str">
            <v>2025-02-28</v>
          </cell>
          <cell r="V422" t="str">
            <v>3000-DESPACHO DEL SUPERINTENDENTE DELEGADO PARA LA PROTECCIÓN DEL CONSUMIDOR</v>
          </cell>
        </row>
        <row r="423">
          <cell r="A423" t="str">
            <v>3003.1.3</v>
          </cell>
          <cell r="B423" t="str">
            <v>3003-GRUPO DE TRABAJO DE APOYO A LA RED NACIONAL DE PROTECCIÓN  AL CONSUMIDOR</v>
          </cell>
          <cell r="C423">
            <v>3</v>
          </cell>
          <cell r="D423" t="str">
            <v>Actividad propia</v>
          </cell>
          <cell r="E423" t="str">
            <v>3003.1.3</v>
          </cell>
          <cell r="F423" t="str">
            <v>N/A</v>
          </cell>
          <cell r="G423" t="str">
            <v>N/A</v>
          </cell>
          <cell r="H423" t="str">
            <v>N/A</v>
          </cell>
          <cell r="I423" t="str">
            <v>N/A</v>
          </cell>
          <cell r="J423" t="str">
            <v>N/A</v>
          </cell>
          <cell r="K423" t="str">
            <v>N/A</v>
          </cell>
          <cell r="L423" t="str">
            <v>N/A</v>
          </cell>
          <cell r="M423" t="str">
            <v>N/A</v>
          </cell>
          <cell r="N423" t="str">
            <v>N/A</v>
          </cell>
          <cell r="O423" t="str">
            <v>Ejecutar el Plan de difusión  (Seguimiento trimestral plan y evidencias de ejecución)</v>
          </cell>
          <cell r="P423">
            <v>70</v>
          </cell>
          <cell r="Q423">
            <v>100</v>
          </cell>
          <cell r="R423" t="str">
            <v>Porcentual</v>
          </cell>
          <cell r="S423" t="str">
            <v>% de avance porcentual de las actividades programadas / 100% de Total porcentaje del plan a ejecutar</v>
          </cell>
          <cell r="T423" t="str">
            <v>2025-02-03</v>
          </cell>
          <cell r="U423" t="str">
            <v>2025-12-31</v>
          </cell>
          <cell r="V423" t="str">
            <v>3003-GRUPO DE TRABAJO DE APOYO A LA RED NACIONAL DE PROTECCIÓN  AL CONSUMIDOR</v>
          </cell>
        </row>
        <row r="424">
          <cell r="A424" t="str">
            <v>3003.2</v>
          </cell>
          <cell r="B424" t="str">
            <v>3003-GRUPO DE TRABAJO DE APOYO A LA RED NACIONAL DE PROTECCIÓN  AL CONSUMIDOR</v>
          </cell>
          <cell r="C424">
            <v>3</v>
          </cell>
          <cell r="D424" t="str">
            <v>Producto</v>
          </cell>
          <cell r="E424" t="str">
            <v>3003.2</v>
          </cell>
          <cell r="F424" t="str">
            <v>Operativo</v>
          </cell>
          <cell r="G424" t="str">
            <v>Mejorar la oportunidad en la atención de trámites y servicios.</v>
          </cell>
          <cell r="H424" t="str">
            <v>Avance promedio de cumplimiento de productos asociados a mejorar la oportunidad en la atención de trámites y servicios.</v>
          </cell>
          <cell r="I424"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424" t="str">
            <v>N/A</v>
          </cell>
          <cell r="K424" t="str">
            <v>No</v>
          </cell>
          <cell r="L424" t="str">
            <v>C-3503-0200-0009-40401c</v>
          </cell>
          <cell r="M424" t="str">
            <v>Política Servicio al Ciudadano_DIMENSIÓN Gestión con Valores para Resultados</v>
          </cell>
          <cell r="N424" t="str">
            <v>N/A</v>
          </cell>
          <cell r="O424" t="str">
            <v>Arreglos Directos desarrollados a través de las atenciones de las Casas y Rutas del Consumidor, realizados. (Informe final)</v>
          </cell>
          <cell r="P424">
            <v>10</v>
          </cell>
          <cell r="Q424">
            <v>40</v>
          </cell>
          <cell r="R424" t="str">
            <v>Porcentual</v>
          </cell>
          <cell r="S424" t="str">
            <v>% de encuentros realizados / 40% de invitaciones enviadas</v>
          </cell>
          <cell r="T424" t="str">
            <v>2025-02-03</v>
          </cell>
          <cell r="U424" t="str">
            <v>2025-12-31</v>
          </cell>
          <cell r="V424" t="str">
            <v>3003-GRUPO DE TRABAJO DE APOYO A LA RED NACIONAL DE PROTECCIÓN  AL CONSUMIDOR</v>
          </cell>
        </row>
        <row r="425">
          <cell r="A425" t="str">
            <v>3003.2.1</v>
          </cell>
          <cell r="B425" t="str">
            <v>3003-GRUPO DE TRABAJO DE APOYO A LA RED NACIONAL DE PROTECCIÓN  AL CONSUMIDOR</v>
          </cell>
          <cell r="C425">
            <v>3</v>
          </cell>
          <cell r="D425" t="str">
            <v>Actividad propia</v>
          </cell>
          <cell r="E425" t="str">
            <v>3003.2.1</v>
          </cell>
          <cell r="F425" t="str">
            <v>N/A</v>
          </cell>
          <cell r="G425" t="str">
            <v>N/A</v>
          </cell>
          <cell r="H425" t="str">
            <v>N/A</v>
          </cell>
          <cell r="I425" t="str">
            <v>N/A</v>
          </cell>
          <cell r="J425" t="str">
            <v>N/A</v>
          </cell>
          <cell r="K425" t="str">
            <v>N/A</v>
          </cell>
          <cell r="L425" t="str">
            <v>N/A</v>
          </cell>
          <cell r="M425" t="str">
            <v>N/A</v>
          </cell>
          <cell r="N425" t="str">
            <v>N/A</v>
          </cell>
          <cell r="O425" t="str">
            <v>Realizar invitaciones de servicio arreglo directo (Informe trimestral acumulado) (Informe elaborado de las invitaciones servicio arreglo directo)</v>
          </cell>
          <cell r="P425">
            <v>30</v>
          </cell>
          <cell r="Q425">
            <v>4000</v>
          </cell>
          <cell r="R425" t="str">
            <v>Númerica</v>
          </cell>
          <cell r="S425" t="str">
            <v># de invitaciones realizadas / 4000 invitaciones programadas</v>
          </cell>
          <cell r="T425" t="str">
            <v>2025-02-03</v>
          </cell>
          <cell r="U425" t="str">
            <v>2025-12-31</v>
          </cell>
          <cell r="V425" t="str">
            <v>3003-GRUPO DE TRABAJO DE APOYO A LA RED NACIONAL DE PROTECCIÓN  AL CONSUMIDOR</v>
          </cell>
        </row>
        <row r="426">
          <cell r="A426" t="str">
            <v>3003.2.2</v>
          </cell>
          <cell r="B426" t="str">
            <v>3003-GRUPO DE TRABAJO DE APOYO A LA RED NACIONAL DE PROTECCIÓN  AL CONSUMIDOR</v>
          </cell>
          <cell r="C426">
            <v>3</v>
          </cell>
          <cell r="D426" t="str">
            <v>Actividad propia</v>
          </cell>
          <cell r="E426" t="str">
            <v>3003.2.2</v>
          </cell>
          <cell r="F426" t="str">
            <v>N/A</v>
          </cell>
          <cell r="G426" t="str">
            <v>N/A</v>
          </cell>
          <cell r="H426" t="str">
            <v>N/A</v>
          </cell>
          <cell r="I426" t="str">
            <v>N/A</v>
          </cell>
          <cell r="J426" t="str">
            <v>N/A</v>
          </cell>
          <cell r="K426" t="str">
            <v>N/A</v>
          </cell>
          <cell r="L426" t="str">
            <v>N/A</v>
          </cell>
          <cell r="M426" t="str">
            <v>N/A</v>
          </cell>
          <cell r="N426" t="str">
            <v>N/A</v>
          </cell>
          <cell r="O426" t="str">
            <v>Realizar Jornada Nacional de las soluciones en materia de protección al consumidor  (Informe jornada Nacional de las soluciones en materia de protección al consumidor)</v>
          </cell>
          <cell r="P426">
            <v>30</v>
          </cell>
          <cell r="Q426">
            <v>4</v>
          </cell>
          <cell r="R426" t="str">
            <v>Númerica</v>
          </cell>
          <cell r="S426" t="str">
            <v># de jornadas realizadas / 4 jornadas programadas</v>
          </cell>
          <cell r="T426" t="str">
            <v>2025-02-03</v>
          </cell>
          <cell r="U426" t="str">
            <v>2025-12-31</v>
          </cell>
          <cell r="V426" t="str">
            <v>3003-GRUPO DE TRABAJO DE APOYO A LA RED NACIONAL DE PROTECCIÓN  AL CONSUMIDOR</v>
          </cell>
        </row>
        <row r="427">
          <cell r="A427" t="str">
            <v>3003.2.3</v>
          </cell>
          <cell r="B427" t="str">
            <v>3003-GRUPO DE TRABAJO DE APOYO A LA RED NACIONAL DE PROTECCIÓN  AL CONSUMIDOR</v>
          </cell>
          <cell r="C427">
            <v>3</v>
          </cell>
          <cell r="D427" t="str">
            <v>Actividad propia</v>
          </cell>
          <cell r="E427" t="str">
            <v>3003.2.3</v>
          </cell>
          <cell r="F427" t="str">
            <v>N/A</v>
          </cell>
          <cell r="G427" t="str">
            <v>N/A</v>
          </cell>
          <cell r="H427" t="str">
            <v>N/A</v>
          </cell>
          <cell r="I427" t="str">
            <v>N/A</v>
          </cell>
          <cell r="J427" t="str">
            <v>N/A</v>
          </cell>
          <cell r="K427" t="str">
            <v>N/A</v>
          </cell>
          <cell r="L427" t="str">
            <v>N/A</v>
          </cell>
          <cell r="M427" t="str">
            <v>N/A</v>
          </cell>
          <cell r="N427" t="str">
            <v>N/A</v>
          </cell>
          <cell r="O427" t="str">
            <v>Realizar encuentros de arreglo directo (Informe arreglos directos realizados)</v>
          </cell>
          <cell r="P427">
            <v>40</v>
          </cell>
          <cell r="Q427">
            <v>1600</v>
          </cell>
          <cell r="R427" t="str">
            <v>Númerica</v>
          </cell>
          <cell r="S427" t="str">
            <v># de Encuentros de arreglos directos realizados / 1600 Encuentros de arreglos directos programados</v>
          </cell>
          <cell r="T427" t="str">
            <v>2025-02-03</v>
          </cell>
          <cell r="U427" t="str">
            <v>2025-12-31</v>
          </cell>
          <cell r="V427" t="str">
            <v>3003-GRUPO DE TRABAJO DE APOYO A LA RED NACIONAL DE PROTECCIÓN  AL CONSUMIDOR</v>
          </cell>
        </row>
        <row r="428">
          <cell r="A428" t="str">
            <v>3003.3</v>
          </cell>
          <cell r="B428" t="str">
            <v>3003-GRUPO DE TRABAJO DE APOYO A LA RED NACIONAL DE PROTECCIÓN  AL CONSUMIDOR</v>
          </cell>
          <cell r="C428">
            <v>3</v>
          </cell>
          <cell r="D428" t="str">
            <v>Producto</v>
          </cell>
          <cell r="E428" t="str">
            <v>3003.3</v>
          </cell>
          <cell r="F428" t="str">
            <v>Innovador</v>
          </cell>
          <cell r="G428" t="str">
            <v xml:space="preserve">Generar sinergias con agentes nacionales e internacionales que permitan potenciar las capacidades de la SIC.
</v>
          </cell>
          <cell r="H428" t="str">
            <v xml:space="preserve">Cumplimiento de productos del PAI asociados a Generar sinergias con agentes nacionales e internacionales que permitan potenciar las capacidades de la SIC.
</v>
          </cell>
          <cell r="I428" t="str">
            <v>1-Generación de oportunidades de cooperación y fortalecimiento de existentes con grupos de interés y de valor.-5-Direccionamiento de la oferta institucional con productos y/o servicios con enfoque preventivo, diferencial y territorial.</v>
          </cell>
          <cell r="J428" t="str">
            <v>N/A</v>
          </cell>
          <cell r="K428" t="str">
            <v>No</v>
          </cell>
          <cell r="L428" t="str">
            <v>C-3503-0200-0009-40401c</v>
          </cell>
          <cell r="M428" t="str">
            <v>Política Participación Ciudadana en la Gestión Pública _DIMENSIÓN Gestión con Valores para Resultados</v>
          </cell>
          <cell r="N428" t="str">
            <v xml:space="preserve">PND_8_Fortalecer lasCapacidades yConocimiento sobreDerechos yDeberesDe las relacionesDeConsumo;
PND 10_Fortalecer las actividades de inspección, vigilancia y Control </v>
          </cell>
          <cell r="O428" t="str">
            <v>Alcaldías en sus facultades administrativas y de metrología legal frente a la protección al consumidor en el territorio nacional, capacitadas (Informe final)</v>
          </cell>
          <cell r="P428">
            <v>20</v>
          </cell>
          <cell r="Q428">
            <v>440</v>
          </cell>
          <cell r="R428" t="str">
            <v>Númerica</v>
          </cell>
          <cell r="S428" t="str">
            <v># de alcaldías en materia de protección al consumidor capacitadas(fortalecidas) / 440 alcaldías programadas para capacitar en el 2025 (40total de alcaldías)</v>
          </cell>
          <cell r="T428" t="str">
            <v>2025-02-03</v>
          </cell>
          <cell r="U428" t="str">
            <v>2025-12-31</v>
          </cell>
          <cell r="V428" t="str">
            <v>3003-GRUPO DE TRABAJO DE APOYO A LA RED NACIONAL DE PROTECCIÓN  AL CONSUMIDOR</v>
          </cell>
        </row>
        <row r="429">
          <cell r="A429" t="str">
            <v>3003.3.1</v>
          </cell>
          <cell r="B429" t="str">
            <v>3003-GRUPO DE TRABAJO DE APOYO A LA RED NACIONAL DE PROTECCIÓN  AL CONSUMIDOR</v>
          </cell>
          <cell r="C429">
            <v>3</v>
          </cell>
          <cell r="D429" t="str">
            <v>Actividad propia</v>
          </cell>
          <cell r="E429" t="str">
            <v>3003.3.1</v>
          </cell>
          <cell r="F429" t="str">
            <v>N/A</v>
          </cell>
          <cell r="G429" t="str">
            <v>N/A</v>
          </cell>
          <cell r="H429" t="str">
            <v>N/A</v>
          </cell>
          <cell r="I429" t="str">
            <v>N/A</v>
          </cell>
          <cell r="J429" t="str">
            <v>N/A</v>
          </cell>
          <cell r="K429" t="str">
            <v>N/A</v>
          </cell>
          <cell r="L429" t="str">
            <v>N/A</v>
          </cell>
          <cell r="M429" t="str">
            <v>N/A</v>
          </cell>
          <cell r="N429" t="str">
            <v>N/A</v>
          </cell>
          <cell r="O429" t="str">
            <v>Aprobar por parte del coordinador de la RED el cronograma de intervención de alcaldías (Cronograma de intervención de alcaldías aprobado por parte del coordinador de la RED)</v>
          </cell>
          <cell r="P429">
            <v>20</v>
          </cell>
          <cell r="Q429">
            <v>1</v>
          </cell>
          <cell r="R429" t="str">
            <v>Númerica</v>
          </cell>
          <cell r="S429" t="str">
            <v># de cronogramas aprobado / 1 cronogramas programado</v>
          </cell>
          <cell r="T429" t="str">
            <v>2025-02-03</v>
          </cell>
          <cell r="U429" t="str">
            <v>2025-02-28</v>
          </cell>
          <cell r="V429" t="str">
            <v>3003-GRUPO DE TRABAJO DE APOYO A LA RED NACIONAL DE PROTECCIÓN  AL CONSUMIDOR</v>
          </cell>
        </row>
        <row r="430">
          <cell r="A430" t="str">
            <v>3003.3.2</v>
          </cell>
          <cell r="B430" t="str">
            <v>3003-GRUPO DE TRABAJO DE APOYO A LA RED NACIONAL DE PROTECCIÓN  AL CONSUMIDOR</v>
          </cell>
          <cell r="C430">
            <v>3</v>
          </cell>
          <cell r="D430" t="str">
            <v>Actividad propia</v>
          </cell>
          <cell r="E430" t="str">
            <v>3003.3.2</v>
          </cell>
          <cell r="F430" t="str">
            <v>N/A</v>
          </cell>
          <cell r="G430" t="str">
            <v>N/A</v>
          </cell>
          <cell r="H430" t="str">
            <v>N/A</v>
          </cell>
          <cell r="I430" t="str">
            <v>N/A</v>
          </cell>
          <cell r="J430" t="str">
            <v>N/A</v>
          </cell>
          <cell r="K430" t="str">
            <v>N/A</v>
          </cell>
          <cell r="L430" t="str">
            <v>N/A</v>
          </cell>
          <cell r="M430" t="str">
            <v>N/A</v>
          </cell>
          <cell r="N430" t="str">
            <v>N/A</v>
          </cell>
          <cell r="O430" t="str">
            <v>Capacitar en materia de protección al consumidor a las alcaldías municipales (Informe trimestral de seguimiento y Listados de Asistencia/registros fotográficos/capturas de pantallas)</v>
          </cell>
          <cell r="P430">
            <v>80</v>
          </cell>
          <cell r="Q430">
            <v>440</v>
          </cell>
          <cell r="R430" t="str">
            <v>Númerica</v>
          </cell>
          <cell r="S430" t="str">
            <v># de alcaldías capacitadas / 440 alcaldías programadas</v>
          </cell>
          <cell r="T430" t="str">
            <v>2025-02-03</v>
          </cell>
          <cell r="U430" t="str">
            <v>2025-12-31</v>
          </cell>
          <cell r="V430" t="str">
            <v>3003-GRUPO DE TRABAJO DE APOYO A LA RED NACIONAL DE PROTECCIÓN  AL CONSUMIDOR</v>
          </cell>
        </row>
        <row r="431">
          <cell r="A431" t="str">
            <v>3003.4</v>
          </cell>
          <cell r="B431" t="str">
            <v>3003-GRUPO DE TRABAJO DE APOYO A LA RED NACIONAL DE PROTECCIÓN  AL CONSUMIDOR</v>
          </cell>
          <cell r="C431">
            <v>3</v>
          </cell>
          <cell r="D431" t="str">
            <v>Producto</v>
          </cell>
          <cell r="E431" t="str">
            <v>3003.4</v>
          </cell>
          <cell r="F431" t="str">
            <v>Operativo</v>
          </cell>
          <cell r="G431" t="str">
            <v xml:space="preserve">Generar sinergias con agentes nacionales e internacionales que permitan potenciar las capacidades de la SIC.
</v>
          </cell>
          <cell r="H431" t="str">
            <v xml:space="preserve">Cumplimiento de productos del PAI asociados a Generar sinergias con agentes nacionales e internacionales que permitan potenciar las capacidades de la SIC.
</v>
          </cell>
          <cell r="I431" t="str">
            <v>1-Generación de oportunidades de cooperación y fortalecimiento de existentes con grupos de interés y de valor.-5-Direccionamiento de la oferta institucional con productos y/o servicios con enfoque preventivo, diferencial y territorial.</v>
          </cell>
          <cell r="J431" t="str">
            <v>N/A</v>
          </cell>
          <cell r="K431" t="str">
            <v>Si</v>
          </cell>
          <cell r="L431" t="str">
            <v>C-3503-0200-0009-40401c</v>
          </cell>
          <cell r="M431" t="str">
            <v>Política Servicio al Ciudadano_DIMENSIÓN Gestión con Valores para Resultados</v>
          </cell>
          <cell r="N431" t="str">
            <v>PND_8_Fortalecer lasCapacidades yConocimiento sobreDerechos yDeberesDe las relacionesDeConsumo</v>
          </cell>
          <cell r="O431" t="str">
            <v>Cobertura departamental de la Red Nacional de Protección al Consumidor, a través de las Casas de Consumidor de Bienes y Servicios, ampliada (Informe final)</v>
          </cell>
          <cell r="P431">
            <v>15</v>
          </cell>
          <cell r="Q431">
            <v>5</v>
          </cell>
          <cell r="R431" t="str">
            <v>Númerica</v>
          </cell>
          <cell r="S431" t="str">
            <v># de casas abiertas en departamentos  generando presencia de la Red Nacional de Protección del Consumidor / 5 casas programadas</v>
          </cell>
          <cell r="T431" t="str">
            <v>2025-02-03</v>
          </cell>
          <cell r="U431" t="str">
            <v>2025-12-19</v>
          </cell>
          <cell r="V431" t="str">
            <v>142-GRUPO DE TRABAJO DE SERVICIOS ADMINISTRATIVOS Y RECURSOS FÍSICOS;
3003-GRUPO DE TRABAJO DE APOYO A LA RED NACIONAL DE PROTECCIÓN  AL CONSUMIDOR;
73-GRUPO DE TRABAJO DE COMUNICACION</v>
          </cell>
        </row>
        <row r="432">
          <cell r="A432" t="str">
            <v>3003.4.1</v>
          </cell>
          <cell r="B432" t="str">
            <v>3003-GRUPO DE TRABAJO DE APOYO A LA RED NACIONAL DE PROTECCIÓN  AL CONSUMIDOR</v>
          </cell>
          <cell r="C432">
            <v>3</v>
          </cell>
          <cell r="D432" t="str">
            <v>Actividad propia</v>
          </cell>
          <cell r="E432" t="str">
            <v>3003.4.1</v>
          </cell>
          <cell r="F432" t="str">
            <v>N/A</v>
          </cell>
          <cell r="G432" t="str">
            <v>N/A</v>
          </cell>
          <cell r="H432" t="str">
            <v>N/A</v>
          </cell>
          <cell r="I432" t="str">
            <v>N/A</v>
          </cell>
          <cell r="J432" t="str">
            <v>N/A</v>
          </cell>
          <cell r="K432" t="str">
            <v>N/A</v>
          </cell>
          <cell r="L432" t="str">
            <v>N/A</v>
          </cell>
          <cell r="M432" t="str">
            <v>N/A</v>
          </cell>
          <cell r="N432" t="str">
            <v>N/A</v>
          </cell>
          <cell r="O432" t="str">
            <v>Gestionar y firmar los convenios interadministrativos con las entidades del orden nacional y/o alcaldías para la apertura de nuevas CCBS (Informe convenios interadministrativos con las entidades del orden nacional y/o alcaldías para la apertura de nuevas CCBS)</v>
          </cell>
          <cell r="P432">
            <v>20</v>
          </cell>
          <cell r="Q432">
            <v>5</v>
          </cell>
          <cell r="R432" t="str">
            <v>Númerica</v>
          </cell>
          <cell r="S432" t="str">
            <v># de Convenios firmados / 5 convenios programados para firma</v>
          </cell>
          <cell r="T432" t="str">
            <v>2025-02-03</v>
          </cell>
          <cell r="U432" t="str">
            <v>2025-12-19</v>
          </cell>
          <cell r="V432" t="str">
            <v>3003-GRUPO DE TRABAJO DE APOYO A LA RED NACIONAL DE PROTECCIÓN  AL CONSUMIDOR</v>
          </cell>
        </row>
        <row r="433">
          <cell r="A433" t="str">
            <v>3003.4.2</v>
          </cell>
          <cell r="B433" t="str">
            <v>3003-GRUPO DE TRABAJO DE APOYO A LA RED NACIONAL DE PROTECCIÓN  AL CONSUMIDOR</v>
          </cell>
          <cell r="C433">
            <v>3</v>
          </cell>
          <cell r="D433" t="str">
            <v>Actividad propia</v>
          </cell>
          <cell r="E433" t="str">
            <v>3003.4.2</v>
          </cell>
          <cell r="F433" t="str">
            <v>N/A</v>
          </cell>
          <cell r="G433" t="str">
            <v>N/A</v>
          </cell>
          <cell r="H433" t="str">
            <v>N/A</v>
          </cell>
          <cell r="I433" t="str">
            <v>N/A</v>
          </cell>
          <cell r="J433" t="str">
            <v>N/A</v>
          </cell>
          <cell r="K433" t="str">
            <v>N/A</v>
          </cell>
          <cell r="L433" t="str">
            <v>N/A</v>
          </cell>
          <cell r="M433" t="str">
            <v>N/A</v>
          </cell>
          <cell r="N433" t="str">
            <v>N/A</v>
          </cell>
          <cell r="O433" t="str">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ell>
          <cell r="P433">
            <v>20</v>
          </cell>
          <cell r="Q433">
            <v>5</v>
          </cell>
          <cell r="R433" t="str">
            <v>Númerica</v>
          </cell>
          <cell r="S433" t="str">
            <v># de casas adecuadas y dotadas / 5 casas programadas</v>
          </cell>
          <cell r="T433" t="str">
            <v>2025-02-03</v>
          </cell>
          <cell r="U433" t="str">
            <v>2025-12-19</v>
          </cell>
          <cell r="V433" t="str">
            <v>142-GRUPO DE TRABAJO DE SERVICIOS ADMINISTRATIVOS Y RECURSOS FÍSICOS;
3003-GRUPO DE TRABAJO DE APOYO A LA RED NACIONAL DE PROTECCIÓN  AL CONSUMIDOR</v>
          </cell>
        </row>
        <row r="434">
          <cell r="A434" t="str">
            <v>3003.4.3</v>
          </cell>
          <cell r="B434" t="str">
            <v>3003-GRUPO DE TRABAJO DE APOYO A LA RED NACIONAL DE PROTECCIÓN  AL CONSUMIDOR</v>
          </cell>
          <cell r="C434">
            <v>3</v>
          </cell>
          <cell r="D434" t="str">
            <v>Actividad propia</v>
          </cell>
          <cell r="E434" t="str">
            <v>3003.4.3</v>
          </cell>
          <cell r="F434" t="str">
            <v>N/A</v>
          </cell>
          <cell r="G434" t="str">
            <v>N/A</v>
          </cell>
          <cell r="H434" t="str">
            <v>N/A</v>
          </cell>
          <cell r="I434" t="str">
            <v>N/A</v>
          </cell>
          <cell r="J434" t="str">
            <v>N/A</v>
          </cell>
          <cell r="K434" t="str">
            <v>N/A</v>
          </cell>
          <cell r="L434" t="str">
            <v>N/A</v>
          </cell>
          <cell r="M434" t="str">
            <v>N/A</v>
          </cell>
          <cell r="N434" t="str">
            <v>N/A</v>
          </cell>
          <cell r="O434" t="str">
            <v>Realizar la inauguración y poner en operacion las Casas del Consumidor de Bienes y Servicios en el territorio nacional (Informe por CCBS aperturada) (Informe por CCBS apertura da y puesta en operación)</v>
          </cell>
          <cell r="P434">
            <v>60</v>
          </cell>
          <cell r="Q434">
            <v>5</v>
          </cell>
          <cell r="R434" t="str">
            <v>Númerica</v>
          </cell>
          <cell r="S434" t="str">
            <v># de casas abiertas en departamentos generando presencia de la Red Nacional de Protección del Consumidor / 5 casas programadas</v>
          </cell>
          <cell r="T434" t="str">
            <v>2025-02-03</v>
          </cell>
          <cell r="U434" t="str">
            <v>2025-12-19</v>
          </cell>
          <cell r="V434" t="str">
            <v>3003-GRUPO DE TRABAJO DE APOYO A LA RED NACIONAL DE PROTECCIÓN  AL CONSUMIDOR;
73-GRUPO DE TRABAJO DE COMUNICACION</v>
          </cell>
        </row>
        <row r="435">
          <cell r="A435" t="str">
            <v>3003.5</v>
          </cell>
          <cell r="B435" t="str">
            <v>3003-GRUPO DE TRABAJO DE APOYO A LA RED NACIONAL DE PROTECCIÓN  AL CONSUMIDOR</v>
          </cell>
          <cell r="C435">
            <v>3</v>
          </cell>
          <cell r="D435" t="str">
            <v>Producto</v>
          </cell>
          <cell r="E435" t="str">
            <v>3003.5</v>
          </cell>
          <cell r="F435" t="str">
            <v>Innovador</v>
          </cell>
          <cell r="G435" t="str">
            <v xml:space="preserve">Promover el enfoque preventivo, diferencial y territorial en el que hacer misional de la entidad 
</v>
          </cell>
          <cell r="H435" t="str">
            <v xml:space="preserve">Cumplimiento de productos del PAI asociados a Promover el enfoque preventivo, diferencial y territorial en el que hacer misional de la entidad 
</v>
          </cell>
          <cell r="I435"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435" t="str">
            <v xml:space="preserve">PND - 5-31-5-b- Convergencia regional - Entidades públicas territoriales y nacionales fortalecidas </v>
          </cell>
          <cell r="K435" t="str">
            <v>Si</v>
          </cell>
          <cell r="L435" t="str">
            <v>C-3503-0200-0009-40401c</v>
          </cell>
          <cell r="M435" t="str">
            <v>Política Gestión del Conocimiento y la Innovación _DIMENSIÓN Gestión del conocimiento y la innovación</v>
          </cell>
          <cell r="N435" t="str">
            <v>PEI_17;
PES_20230197;
PND_8_Fortalecer lasCapacidades yConocimiento sobreDerechos yDeberesDe las relacionesDeConsumo</v>
          </cell>
          <cell r="O435" t="str">
            <v>Guía de Aprendizaje en Derecho de Consumo traducida a lenguaje de minorías étnicas, elaborada y socializada  (Guía en formato digital)</v>
          </cell>
          <cell r="P435">
            <v>20</v>
          </cell>
          <cell r="Q435">
            <v>1</v>
          </cell>
          <cell r="R435" t="str">
            <v>Númerica</v>
          </cell>
          <cell r="S435" t="str">
            <v># de Guía de Aprendizaje en Derecho de Consumo traducida a lenguaje de minorías étnicas, elaborada y socializada / 1 Guía de Aprendizaje en Derecho de Consumo traducida a lenguaje de minorías étnicas. Programada</v>
          </cell>
          <cell r="T435" t="str">
            <v>2025-02-03</v>
          </cell>
          <cell r="U435" t="str">
            <v>2025-12-15</v>
          </cell>
          <cell r="V435" t="str">
            <v>3003-GRUPO DE TRABAJO DE APOYO A LA RED NACIONAL DE PROTECCIÓN  AL CONSUMIDOR;
71-GRUPO DE TRABAJO DE FORMACION</v>
          </cell>
        </row>
        <row r="436">
          <cell r="A436" t="str">
            <v>3003.5.1</v>
          </cell>
          <cell r="B436" t="str">
            <v>3003-GRUPO DE TRABAJO DE APOYO A LA RED NACIONAL DE PROTECCIÓN  AL CONSUMIDOR</v>
          </cell>
          <cell r="C436">
            <v>3</v>
          </cell>
          <cell r="D436" t="str">
            <v>Actividad propia</v>
          </cell>
          <cell r="E436" t="str">
            <v>3003.5.1</v>
          </cell>
          <cell r="F436" t="str">
            <v>N/A</v>
          </cell>
          <cell r="G436" t="str">
            <v>N/A</v>
          </cell>
          <cell r="H436" t="str">
            <v>N/A</v>
          </cell>
          <cell r="I436" t="str">
            <v>N/A</v>
          </cell>
          <cell r="J436" t="str">
            <v>N/A</v>
          </cell>
          <cell r="K436" t="str">
            <v>N/A</v>
          </cell>
          <cell r="L436" t="str">
            <v>N/A</v>
          </cell>
          <cell r="M436" t="str">
            <v>N/A</v>
          </cell>
          <cell r="N436" t="str">
            <v>N/A</v>
          </cell>
          <cell r="O436" t="str">
            <v>Definir el grupo étnico para la traducción de la Guía de Aprendizaje en Derecho de Consumo  (Acta de acuerdo de grupo étnico definido)</v>
          </cell>
          <cell r="P436">
            <v>10</v>
          </cell>
          <cell r="Q436">
            <v>1</v>
          </cell>
          <cell r="R436" t="str">
            <v>Númerica</v>
          </cell>
          <cell r="S436" t="str">
            <v># de Grupo Étnico definido para realizar la traducción de la guía / 1 Grupo Étnico  por definir para realizar la traducción de la guía</v>
          </cell>
          <cell r="T436" t="str">
            <v>2025-02-03</v>
          </cell>
          <cell r="U436" t="str">
            <v>2025-03-31</v>
          </cell>
          <cell r="V436" t="str">
            <v>3003-GRUPO DE TRABAJO DE APOYO A LA RED NACIONAL DE PROTECCIÓN  AL CONSUMIDOR;
71-GRUPO DE TRABAJO DE FORMACION</v>
          </cell>
        </row>
        <row r="437">
          <cell r="A437" t="str">
            <v>3003.5.2</v>
          </cell>
          <cell r="B437" t="str">
            <v>3003-GRUPO DE TRABAJO DE APOYO A LA RED NACIONAL DE PROTECCIÓN  AL CONSUMIDOR</v>
          </cell>
          <cell r="C437">
            <v>3</v>
          </cell>
          <cell r="D437" t="str">
            <v>Actividad propia</v>
          </cell>
          <cell r="E437" t="str">
            <v>3003.5.2</v>
          </cell>
          <cell r="F437" t="str">
            <v>N/A</v>
          </cell>
          <cell r="G437" t="str">
            <v>N/A</v>
          </cell>
          <cell r="H437" t="str">
            <v>N/A</v>
          </cell>
          <cell r="I437" t="str">
            <v>N/A</v>
          </cell>
          <cell r="J437" t="str">
            <v>N/A</v>
          </cell>
          <cell r="K437" t="str">
            <v>N/A</v>
          </cell>
          <cell r="L437" t="str">
            <v>N/A</v>
          </cell>
          <cell r="M437" t="str">
            <v>N/A</v>
          </cell>
          <cell r="N437" t="str">
            <v>N/A</v>
          </cell>
          <cell r="O437" t="str">
            <v>Consolidar y traducir la Guía de Aprendizaje en Derecho de Consumo en lenguaje étnico aprobada (Guía de Aprendizaje en Derecho de Consumo en lenguaje étnico aprobada y traducida)</v>
          </cell>
          <cell r="P437">
            <v>50</v>
          </cell>
          <cell r="Q437">
            <v>1</v>
          </cell>
          <cell r="R437" t="str">
            <v>Númerica</v>
          </cell>
          <cell r="S437" t="str">
            <v># de Guía de Aprendizaje en Derecho de Consumo en lenguaje étnico, traducida / 1 Guía de Aprendizaje en Derecho de Consumo en lenguaje étnico, por traducir</v>
          </cell>
          <cell r="T437" t="str">
            <v>2025-04-01</v>
          </cell>
          <cell r="U437" t="str">
            <v>2025-08-29</v>
          </cell>
          <cell r="V437" t="str">
            <v>3003-GRUPO DE TRABAJO DE APOYO A LA RED NACIONAL DE PROTECCIÓN  AL CONSUMIDOR</v>
          </cell>
        </row>
        <row r="438">
          <cell r="A438" t="str">
            <v>3003.5.3</v>
          </cell>
          <cell r="B438" t="str">
            <v>3003-GRUPO DE TRABAJO DE APOYO A LA RED NACIONAL DE PROTECCIÓN  AL CONSUMIDOR</v>
          </cell>
          <cell r="C438">
            <v>3</v>
          </cell>
          <cell r="D438" t="str">
            <v>Actividad propia</v>
          </cell>
          <cell r="E438" t="str">
            <v>3003.5.3</v>
          </cell>
          <cell r="F438" t="str">
            <v>N/A</v>
          </cell>
          <cell r="G438" t="str">
            <v>N/A</v>
          </cell>
          <cell r="H438" t="str">
            <v>N/A</v>
          </cell>
          <cell r="I438" t="str">
            <v>N/A</v>
          </cell>
          <cell r="J438" t="str">
            <v>N/A</v>
          </cell>
          <cell r="K438" t="str">
            <v>N/A</v>
          </cell>
          <cell r="L438" t="str">
            <v>N/A</v>
          </cell>
          <cell r="M438" t="str">
            <v>N/A</v>
          </cell>
          <cell r="N438" t="str">
            <v>N/A</v>
          </cell>
          <cell r="O438" t="str">
            <v>Definir la Estrategia de socialización de la Guía de Aprendizaje en Derecho de Consumo (Documento Estrategia de socialización de la Guía de Aprendizaje en Derecho de Consumo)</v>
          </cell>
          <cell r="P438">
            <v>20</v>
          </cell>
          <cell r="Q438">
            <v>1</v>
          </cell>
          <cell r="R438" t="str">
            <v>Númerica</v>
          </cell>
          <cell r="S438" t="str">
            <v># de Estrategia definida / 1 Estrategia por definir</v>
          </cell>
          <cell r="T438" t="str">
            <v>2025-06-03</v>
          </cell>
          <cell r="U438" t="str">
            <v>2025-08-29</v>
          </cell>
          <cell r="V438" t="str">
            <v>3003-GRUPO DE TRABAJO DE APOYO A LA RED NACIONAL DE PROTECCIÓN  AL CONSUMIDOR</v>
          </cell>
        </row>
        <row r="439">
          <cell r="A439" t="str">
            <v>3003.5.4</v>
          </cell>
          <cell r="B439" t="str">
            <v>3003-GRUPO DE TRABAJO DE APOYO A LA RED NACIONAL DE PROTECCIÓN  AL CONSUMIDOR</v>
          </cell>
          <cell r="C439">
            <v>3</v>
          </cell>
          <cell r="D439" t="str">
            <v>Actividad propia</v>
          </cell>
          <cell r="E439" t="str">
            <v>3003.5.4</v>
          </cell>
          <cell r="F439" t="str">
            <v>N/A</v>
          </cell>
          <cell r="G439" t="str">
            <v>N/A</v>
          </cell>
          <cell r="H439" t="str">
            <v>N/A</v>
          </cell>
          <cell r="I439" t="str">
            <v>N/A</v>
          </cell>
          <cell r="J439" t="str">
            <v>N/A</v>
          </cell>
          <cell r="K439" t="str">
            <v>N/A</v>
          </cell>
          <cell r="L439" t="str">
            <v>N/A</v>
          </cell>
          <cell r="M439" t="str">
            <v>N/A</v>
          </cell>
          <cell r="N439" t="str">
            <v>N/A</v>
          </cell>
          <cell r="O439" t="str">
            <v>Aplicar la estrategia de socialización definida (Informe de aplicación de la estrategia)</v>
          </cell>
          <cell r="P439">
            <v>20</v>
          </cell>
          <cell r="Q439">
            <v>1</v>
          </cell>
          <cell r="R439" t="str">
            <v>Númerica</v>
          </cell>
          <cell r="S439" t="str">
            <v># de Estrategia de  socializada / 1 Estrategia programada</v>
          </cell>
          <cell r="T439" t="str">
            <v>2025-09-01</v>
          </cell>
          <cell r="U439" t="str">
            <v>2025-12-15</v>
          </cell>
          <cell r="V439" t="str">
            <v>3003-GRUPO DE TRABAJO DE APOYO A LA RED NACIONAL DE PROTECCIÓN  AL CONSUMIDOR</v>
          </cell>
        </row>
        <row r="440">
          <cell r="A440" t="str">
            <v>3003.6</v>
          </cell>
          <cell r="B440" t="str">
            <v>3003-GRUPO DE TRABAJO DE APOYO A LA RED NACIONAL DE PROTECCIÓN  AL CONSUMIDOR</v>
          </cell>
          <cell r="C440">
            <v>3</v>
          </cell>
          <cell r="D440" t="str">
            <v>Producto</v>
          </cell>
          <cell r="E440" t="str">
            <v>3003.6</v>
          </cell>
          <cell r="F440" t="str">
            <v>Innovador</v>
          </cell>
          <cell r="G440" t="str">
            <v xml:space="preserve">Generar sinergias con agentes nacionales e internacionales que permitan potenciar las capacidades de la SIC.
</v>
          </cell>
          <cell r="H440" t="str">
            <v xml:space="preserve">Cumplimiento de productos del PAI asociados a Generar sinergias con agentes nacionales e internacionales que permitan potenciar las capacidades de la SIC.
</v>
          </cell>
          <cell r="I440" t="str">
            <v>1-Generación de oportunidades de cooperación y fortalecimiento de existentes con grupos de interés y de valor.-5-Direccionamiento de la oferta institucional con productos y/o servicios con enfoque preventivo, diferencial y territorial.</v>
          </cell>
          <cell r="J440" t="str">
            <v>N/A</v>
          </cell>
          <cell r="K440" t="str">
            <v>No</v>
          </cell>
          <cell r="L440" t="str">
            <v>C-3503-0200-0009-40401c</v>
          </cell>
          <cell r="M440" t="str">
            <v>Política Participación Ciudadana en la Gestión Pública _DIMENSIÓN Gestión con Valores para Resultados</v>
          </cell>
          <cell r="N440" t="str">
            <v>PND_8_Fortalecer lasCapacidades yConocimiento sobreDerechos yDeberesDe las relacionesDeConsumo</v>
          </cell>
          <cell r="O440" t="str">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ell>
          <cell r="P440">
            <v>15</v>
          </cell>
          <cell r="Q440">
            <v>1</v>
          </cell>
          <cell r="R440" t="str">
            <v>Númerica</v>
          </cell>
          <cell r="S440" t="str">
            <v># de Cartilla elaborada y aprobada. / 1 Cartilla programada</v>
          </cell>
          <cell r="T440" t="str">
            <v>2025-02-03</v>
          </cell>
          <cell r="U440" t="str">
            <v>2025-06-27</v>
          </cell>
          <cell r="V440" t="str">
            <v>3003-GRUPO DE TRABAJO DE APOYO A LA RED NACIONAL DE PROTECCIÓN  AL CONSUMIDOR</v>
          </cell>
        </row>
        <row r="441">
          <cell r="A441" t="str">
            <v>3003.6.1</v>
          </cell>
          <cell r="B441" t="str">
            <v>3003-GRUPO DE TRABAJO DE APOYO A LA RED NACIONAL DE PROTECCIÓN  AL CONSUMIDOR</v>
          </cell>
          <cell r="C441">
            <v>3</v>
          </cell>
          <cell r="D441" t="str">
            <v>Actividad propia</v>
          </cell>
          <cell r="E441" t="str">
            <v>3003.6.1</v>
          </cell>
          <cell r="F441" t="str">
            <v>N/A</v>
          </cell>
          <cell r="G441" t="str">
            <v>N/A</v>
          </cell>
          <cell r="H441" t="str">
            <v>N/A</v>
          </cell>
          <cell r="I441" t="str">
            <v>N/A</v>
          </cell>
          <cell r="J441" t="str">
            <v>N/A</v>
          </cell>
          <cell r="K441" t="str">
            <v>N/A</v>
          </cell>
          <cell r="L441" t="str">
            <v>N/A</v>
          </cell>
          <cell r="M441" t="str">
            <v>N/A</v>
          </cell>
          <cell r="N441" t="str">
            <v>N/A</v>
          </cell>
          <cell r="O441" t="str">
            <v>Elaborar estudios previos  (Documento Estudios previos aprobados secretaria general y jurídica)</v>
          </cell>
          <cell r="P441">
            <v>10</v>
          </cell>
          <cell r="Q441">
            <v>1</v>
          </cell>
          <cell r="R441" t="str">
            <v>Númerica</v>
          </cell>
          <cell r="S441" t="str">
            <v># de estudios previos elaborados / 1 estudios previos a elaborar</v>
          </cell>
          <cell r="T441" t="str">
            <v>2025-02-03</v>
          </cell>
          <cell r="U441" t="str">
            <v>2025-04-14</v>
          </cell>
          <cell r="V441" t="str">
            <v>3003-GRUPO DE TRABAJO DE APOYO A LA RED NACIONAL DE PROTECCIÓN  AL CONSUMIDOR</v>
          </cell>
        </row>
        <row r="442">
          <cell r="A442" t="str">
            <v>3003.6.2</v>
          </cell>
          <cell r="B442" t="str">
            <v>3003-GRUPO DE TRABAJO DE APOYO A LA RED NACIONAL DE PROTECCIÓN  AL CONSUMIDOR</v>
          </cell>
          <cell r="C442">
            <v>3</v>
          </cell>
          <cell r="D442" t="str">
            <v>Actividad propia</v>
          </cell>
          <cell r="E442" t="str">
            <v>3003.6.2</v>
          </cell>
          <cell r="F442" t="str">
            <v>N/A</v>
          </cell>
          <cell r="G442" t="str">
            <v>N/A</v>
          </cell>
          <cell r="H442" t="str">
            <v>N/A</v>
          </cell>
          <cell r="I442" t="str">
            <v>N/A</v>
          </cell>
          <cell r="J442" t="str">
            <v>N/A</v>
          </cell>
          <cell r="K442" t="str">
            <v>N/A</v>
          </cell>
          <cell r="L442" t="str">
            <v>N/A</v>
          </cell>
          <cell r="M442" t="str">
            <v>N/A</v>
          </cell>
          <cell r="N442" t="str">
            <v>N/A</v>
          </cell>
          <cell r="O442" t="str">
            <v>Actualizar y aprobar la cartilla Consufondo  (Cartilla Actualizada y aprobada de Consufondo)</v>
          </cell>
          <cell r="P442">
            <v>10</v>
          </cell>
          <cell r="Q442">
            <v>1</v>
          </cell>
          <cell r="R442" t="str">
            <v>Númerica</v>
          </cell>
          <cell r="S442" t="str">
            <v># de Cartilla revisada y/o ajustada / 1 Cartilla programada a revisar y/o ajustar</v>
          </cell>
          <cell r="T442" t="str">
            <v>2025-04-01</v>
          </cell>
          <cell r="U442" t="str">
            <v>2025-04-30</v>
          </cell>
          <cell r="V442" t="str">
            <v>3003-GRUPO DE TRABAJO DE APOYO A LA RED NACIONAL DE PROTECCIÓN  AL CONSUMIDOR</v>
          </cell>
        </row>
        <row r="443">
          <cell r="A443" t="str">
            <v>3003.6.3</v>
          </cell>
          <cell r="B443" t="str">
            <v>3003-GRUPO DE TRABAJO DE APOYO A LA RED NACIONAL DE PROTECCIÓN  AL CONSUMIDOR</v>
          </cell>
          <cell r="C443">
            <v>3</v>
          </cell>
          <cell r="D443" t="str">
            <v>Actividad propia</v>
          </cell>
          <cell r="E443" t="str">
            <v>3003.6.3</v>
          </cell>
          <cell r="F443" t="str">
            <v>N/A</v>
          </cell>
          <cell r="G443" t="str">
            <v>N/A</v>
          </cell>
          <cell r="H443" t="str">
            <v>N/A</v>
          </cell>
          <cell r="I443" t="str">
            <v>N/A</v>
          </cell>
          <cell r="J443" t="str">
            <v>N/A</v>
          </cell>
          <cell r="K443" t="str">
            <v>N/A</v>
          </cell>
          <cell r="L443" t="str">
            <v>N/A</v>
          </cell>
          <cell r="M443" t="str">
            <v>N/A</v>
          </cell>
          <cell r="N443" t="str">
            <v>N/A</v>
          </cell>
          <cell r="O443" t="str">
            <v>Realizar un informe de valoración del Programa consufondo 2025 y recomendaciones para próximas vigencias.(Informe final)</v>
          </cell>
          <cell r="P443">
            <v>80</v>
          </cell>
          <cell r="Q443">
            <v>1</v>
          </cell>
          <cell r="R443" t="str">
            <v>Númerica</v>
          </cell>
          <cell r="S443" t="str">
            <v># de Informe realizado / 1 Informe programado</v>
          </cell>
          <cell r="T443" t="str">
            <v>2025-05-02</v>
          </cell>
          <cell r="U443" t="str">
            <v>2025-06-27</v>
          </cell>
          <cell r="V443" t="str">
            <v>3003-GRUPO DE TRABAJO DE APOYO A LA RED NACIONAL DE PROTECCIÓN  AL CONSUMIDOR</v>
          </cell>
        </row>
        <row r="444">
          <cell r="A444" t="str">
            <v>3003.6.4</v>
          </cell>
          <cell r="B444" t="str">
            <v>3003-GRUPO DE TRABAJO DE APOYO A LA RED NACIONAL DE PROTECCIÓN  AL CONSUMIDOR</v>
          </cell>
          <cell r="C444">
            <v>3</v>
          </cell>
          <cell r="D444" t="str">
            <v>Actividad propia Eliminada</v>
          </cell>
          <cell r="E444" t="str">
            <v>3003.6.4</v>
          </cell>
          <cell r="F444" t="str">
            <v>N/A</v>
          </cell>
          <cell r="G444" t="str">
            <v>N/A</v>
          </cell>
          <cell r="H444" t="str">
            <v>N/A</v>
          </cell>
          <cell r="I444" t="str">
            <v>N/A</v>
          </cell>
          <cell r="J444" t="str">
            <v>N/A</v>
          </cell>
          <cell r="K444" t="str">
            <v>N/A</v>
          </cell>
          <cell r="L444" t="str">
            <v>N/A</v>
          </cell>
          <cell r="M444" t="str">
            <v>N/A</v>
          </cell>
          <cell r="N444" t="str">
            <v>N/A</v>
          </cell>
          <cell r="O444" t="str">
            <v>Solicitar la contratación a Secretaria General   (Memorando de Solicitud de contratación a Secretaria General)</v>
          </cell>
          <cell r="P444">
            <v>10</v>
          </cell>
          <cell r="Q444">
            <v>1</v>
          </cell>
          <cell r="R444" t="str">
            <v>Númerica</v>
          </cell>
          <cell r="S444" t="str">
            <v># de solicitudes de contratación realizadas / 1 solicitudes de contratación a realizar.</v>
          </cell>
          <cell r="T444" t="str">
            <v>2025-05-02</v>
          </cell>
          <cell r="U444" t="str">
            <v>2025-07-31</v>
          </cell>
          <cell r="V444" t="str">
            <v>3003-GRUPO DE TRABAJO DE APOYO A LA RED NACIONAL DE PROTECCIÓN  AL CONSUMIDOR</v>
          </cell>
        </row>
        <row r="445">
          <cell r="A445" t="str">
            <v>3003.6.5</v>
          </cell>
          <cell r="B445" t="str">
            <v>3003-GRUPO DE TRABAJO DE APOYO A LA RED NACIONAL DE PROTECCIÓN  AL CONSUMIDOR</v>
          </cell>
          <cell r="C445">
            <v>3</v>
          </cell>
          <cell r="D445" t="str">
            <v>Actividad sin participación Eliminada</v>
          </cell>
          <cell r="E445" t="str">
            <v>3003.6.5</v>
          </cell>
          <cell r="F445" t="str">
            <v>N/A</v>
          </cell>
          <cell r="G445" t="str">
            <v>N/A</v>
          </cell>
          <cell r="H445" t="str">
            <v>N/A</v>
          </cell>
          <cell r="I445" t="str">
            <v>N/A</v>
          </cell>
          <cell r="J445" t="str">
            <v>N/A</v>
          </cell>
          <cell r="K445" t="str">
            <v>N/A</v>
          </cell>
          <cell r="L445" t="str">
            <v>N/A</v>
          </cell>
          <cell r="M445" t="str">
            <v>N/A</v>
          </cell>
          <cell r="N445" t="str">
            <v>N/A</v>
          </cell>
          <cell r="O445" t="str">
            <v>Revisar la solicitud de contratación y realizar los ajustes cuando haya lugar a ello  (Correo electrónico del abogado a cargo informando la revisión del proceso y/o captura de pantalla de la publicación en el SECOP /Único entregable)</v>
          </cell>
          <cell r="P445">
            <v>0</v>
          </cell>
          <cell r="Q445">
            <v>1</v>
          </cell>
          <cell r="R445" t="str">
            <v>Númerica</v>
          </cell>
          <cell r="S445" t="str">
            <v># de Solicitudes de contratación revisadas y ajustadas / 1 Solicitudes de contratación a revisar y ajustar</v>
          </cell>
          <cell r="T445" t="str">
            <v>2025-08-01</v>
          </cell>
          <cell r="U445" t="str">
            <v>2025-08-15</v>
          </cell>
          <cell r="V445" t="str">
            <v>105-GRUPO DE TRABAJO DE CONTRATACIÓN</v>
          </cell>
        </row>
        <row r="446">
          <cell r="A446" t="str">
            <v>3003.6.6</v>
          </cell>
          <cell r="B446" t="str">
            <v>3003-GRUPO DE TRABAJO DE APOYO A LA RED NACIONAL DE PROTECCIÓN  AL CONSUMIDOR</v>
          </cell>
          <cell r="C446">
            <v>3</v>
          </cell>
          <cell r="D446" t="str">
            <v>Actividad sin participación Eliminada</v>
          </cell>
          <cell r="E446" t="str">
            <v>3003.6.6</v>
          </cell>
          <cell r="F446" t="str">
            <v>N/A</v>
          </cell>
          <cell r="G446" t="str">
            <v>N/A</v>
          </cell>
          <cell r="H446" t="str">
            <v>N/A</v>
          </cell>
          <cell r="I446" t="str">
            <v>N/A</v>
          </cell>
          <cell r="J446" t="str">
            <v>N/A</v>
          </cell>
          <cell r="K446" t="str">
            <v>N/A</v>
          </cell>
          <cell r="L446" t="str">
            <v>N/A</v>
          </cell>
          <cell r="M446" t="str">
            <v>N/A</v>
          </cell>
          <cell r="N446" t="str">
            <v>N/A</v>
          </cell>
          <cell r="O446" t="str">
            <v>Publicar el proceso de contratación en el SECOP  (Correo electrónico del abogado a cargo informando la publicación del proceso en SECOP y/o captura de pantalla de la publicación en el secop)</v>
          </cell>
          <cell r="P446">
            <v>0</v>
          </cell>
          <cell r="Q446">
            <v>1</v>
          </cell>
          <cell r="R446" t="str">
            <v>Númerica</v>
          </cell>
          <cell r="S446" t="str">
            <v># de Solicitudes de contratación publicadas / 1 Solicitud Contratación a publicar</v>
          </cell>
          <cell r="T446" t="str">
            <v>2025-08-19</v>
          </cell>
          <cell r="U446" t="str">
            <v>2025-08-29</v>
          </cell>
          <cell r="V446" t="str">
            <v>105-GRUPO DE TRABAJO DE CONTRATACIÓN</v>
          </cell>
        </row>
        <row r="447">
          <cell r="A447" t="str">
            <v>3003.6.7</v>
          </cell>
          <cell r="B447" t="str">
            <v>3003-GRUPO DE TRABAJO DE APOYO A LA RED NACIONAL DE PROTECCIÓN  AL CONSUMIDOR</v>
          </cell>
          <cell r="C447">
            <v>3</v>
          </cell>
          <cell r="D447" t="str">
            <v>Actividad sin participación Eliminada</v>
          </cell>
          <cell r="E447" t="str">
            <v>3003.6.7</v>
          </cell>
          <cell r="F447" t="str">
            <v>N/A</v>
          </cell>
          <cell r="G447" t="str">
            <v>N/A</v>
          </cell>
          <cell r="H447" t="str">
            <v>N/A</v>
          </cell>
          <cell r="I447" t="str">
            <v>N/A</v>
          </cell>
          <cell r="J447" t="str">
            <v>N/A</v>
          </cell>
          <cell r="K447" t="str">
            <v>N/A</v>
          </cell>
          <cell r="L447" t="str">
            <v>N/A</v>
          </cell>
          <cell r="M447" t="str">
            <v>N/A</v>
          </cell>
          <cell r="N447" t="str">
            <v>N/A</v>
          </cell>
          <cell r="O447" t="str">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ell>
          <cell r="P447">
            <v>0</v>
          </cell>
          <cell r="Q447">
            <v>10</v>
          </cell>
          <cell r="R447" t="str">
            <v>Númerica</v>
          </cell>
          <cell r="S447" t="str">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ell>
          <cell r="T447" t="str">
            <v>2025-08-29</v>
          </cell>
          <cell r="U447" t="str">
            <v>2025-09-30</v>
          </cell>
          <cell r="V447" t="str">
            <v>105-GRUPO DE TRABAJO DE CONTRATACIÓN</v>
          </cell>
        </row>
        <row r="448">
          <cell r="A448" t="str">
            <v>3003.6.8</v>
          </cell>
          <cell r="B448" t="str">
            <v>3003-GRUPO DE TRABAJO DE APOYO A LA RED NACIONAL DE PROTECCIÓN  AL CONSUMIDOR</v>
          </cell>
          <cell r="C448">
            <v>3</v>
          </cell>
          <cell r="D448" t="str">
            <v>Actividad propia Eliminada</v>
          </cell>
          <cell r="E448" t="str">
            <v>3003.6.8</v>
          </cell>
          <cell r="F448" t="str">
            <v>N/A</v>
          </cell>
          <cell r="G448" t="str">
            <v>N/A</v>
          </cell>
          <cell r="H448" t="str">
            <v>N/A</v>
          </cell>
          <cell r="I448" t="str">
            <v>N/A</v>
          </cell>
          <cell r="J448" t="str">
            <v>N/A</v>
          </cell>
          <cell r="K448" t="str">
            <v>N/A</v>
          </cell>
          <cell r="L448" t="str">
            <v>N/A</v>
          </cell>
          <cell r="M448" t="str">
            <v>N/A</v>
          </cell>
          <cell r="N448" t="str">
            <v>N/A</v>
          </cell>
          <cell r="O448" t="str">
            <v>Realizar seguimiento a la ejecución de la iniciativas seleccionadas (Informe de actividades Programa Consufondo que de cuenta de las ligas fortalecidas)</v>
          </cell>
          <cell r="P448">
            <v>50</v>
          </cell>
          <cell r="Q448">
            <v>4</v>
          </cell>
          <cell r="R448" t="str">
            <v>Númerica</v>
          </cell>
          <cell r="S448" t="str">
            <v># de informes presentados / 4 informes programados</v>
          </cell>
          <cell r="T448" t="str">
            <v>2025-09-30</v>
          </cell>
          <cell r="U448" t="str">
            <v>2025-12-15</v>
          </cell>
          <cell r="V448" t="str">
            <v>3003-GRUPO DE TRABAJO DE APOYO A LA RED NACIONAL DE PROTECCIÓN  AL CONSUMIDOR</v>
          </cell>
        </row>
        <row r="449">
          <cell r="A449" t="str">
            <v>1000.1</v>
          </cell>
          <cell r="B449" t="str">
            <v>1000-DESPACHO DEL SUPERINTENDENTE DELEGADO PARA LA PROTECCIÓN DE LA COMPETENCIA</v>
          </cell>
          <cell r="C449">
            <v>1</v>
          </cell>
          <cell r="D449" t="str">
            <v>Producto</v>
          </cell>
          <cell r="E449" t="str">
            <v>1000.1</v>
          </cell>
          <cell r="F449" t="str">
            <v>Innovador</v>
          </cell>
          <cell r="G449" t="str">
            <v xml:space="preserve">Promover el enfoque preventivo, diferencial y territorial en el que hacer misional de la entidad 
</v>
          </cell>
          <cell r="H449" t="str">
            <v xml:space="preserve">Cumplimiento de productos del PAI asociados a Promover el enfoque preventivo, diferencial y territorial en el que hacer misional de la entidad 
</v>
          </cell>
          <cell r="I449"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449" t="str">
            <v>N/A</v>
          </cell>
          <cell r="K449" t="str">
            <v>No</v>
          </cell>
          <cell r="L449" t="str">
            <v>N/A</v>
          </cell>
          <cell r="M449" t="str">
            <v>Política Participación Ciudadana en la Gestión Pública _DIMENSIÓN Gestión con Valores para Resultados</v>
          </cell>
          <cell r="N449" t="str">
            <v>PEI_6;
PEI_7;
PEI_8;
PEI_9;
PES_20230190;
PES_20230195;
PES_20230196;
PES_20230200;
PND_7_Fortalecer lasCapacidades yConocimiento sobreDerechos yDeberesDe las relacionesDeConsumo (programasDeCumplimiento enCompetencia)</v>
          </cell>
          <cell r="O449" t="str">
            <v>Departamentos con estrategias para el Fortalecimiento sobre la Protección y Promoción de la libre competencia, beneficiados (Informe que de cuenta de los departamentos beneficiados )</v>
          </cell>
          <cell r="P449">
            <v>20</v>
          </cell>
          <cell r="Q449">
            <v>56</v>
          </cell>
          <cell r="R449" t="str">
            <v>Porcentual</v>
          </cell>
          <cell r="S449" t="str">
            <v>% de Departamentos beneficiados / 56% de Departamentos del pais</v>
          </cell>
          <cell r="T449" t="str">
            <v>2025-01-13</v>
          </cell>
          <cell r="U449" t="str">
            <v>2025-12-12</v>
          </cell>
          <cell r="V449" t="str">
            <v>1000-DESPACHO DEL SUPERINTENDENTE DELEGADO PARA LA PROTECCIÓN DE LA COMPETENCIA</v>
          </cell>
        </row>
        <row r="450">
          <cell r="A450" t="str">
            <v>1000.1.1</v>
          </cell>
          <cell r="B450" t="str">
            <v>1000-DESPACHO DEL SUPERINTENDENTE DELEGADO PARA LA PROTECCIÓN DE LA COMPETENCIA</v>
          </cell>
          <cell r="C450">
            <v>1</v>
          </cell>
          <cell r="D450" t="str">
            <v>Actividad propia</v>
          </cell>
          <cell r="E450" t="str">
            <v>1000.1.1</v>
          </cell>
          <cell r="F450" t="str">
            <v>N/A</v>
          </cell>
          <cell r="G450" t="str">
            <v>N/A</v>
          </cell>
          <cell r="H450" t="str">
            <v>N/A</v>
          </cell>
          <cell r="I450" t="str">
            <v>N/A</v>
          </cell>
          <cell r="J450" t="str">
            <v>N/A</v>
          </cell>
          <cell r="K450" t="str">
            <v>N/A</v>
          </cell>
          <cell r="L450" t="str">
            <v>N/A</v>
          </cell>
          <cell r="M450" t="str">
            <v>N/A</v>
          </cell>
          <cell r="N450" t="str">
            <v>N/A</v>
          </cell>
          <cell r="O450" t="str">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ell>
          <cell r="P450">
            <v>20</v>
          </cell>
          <cell r="Q450">
            <v>1</v>
          </cell>
          <cell r="R450" t="str">
            <v>Númerica</v>
          </cell>
          <cell r="S450" t="str">
            <v># de programas  establecidos / 1 programas a establecer</v>
          </cell>
          <cell r="T450" t="str">
            <v>2025-01-13</v>
          </cell>
          <cell r="U450" t="str">
            <v>2025-02-28</v>
          </cell>
          <cell r="V450" t="str">
            <v>1000-DESPACHO DEL SUPERINTENDENTE DELEGADO PARA LA PROTECCIÓN DE LA COMPETENCIA</v>
          </cell>
        </row>
        <row r="451">
          <cell r="A451" t="str">
            <v>1000.1.2</v>
          </cell>
          <cell r="B451" t="str">
            <v>1000-DESPACHO DEL SUPERINTENDENTE DELEGADO PARA LA PROTECCIÓN DE LA COMPETENCIA</v>
          </cell>
          <cell r="C451">
            <v>1</v>
          </cell>
          <cell r="D451" t="str">
            <v>Actividad propia</v>
          </cell>
          <cell r="E451" t="str">
            <v>1000.1.2</v>
          </cell>
          <cell r="F451" t="str">
            <v>N/A</v>
          </cell>
          <cell r="G451" t="str">
            <v>N/A</v>
          </cell>
          <cell r="H451" t="str">
            <v>N/A</v>
          </cell>
          <cell r="I451" t="str">
            <v>N/A</v>
          </cell>
          <cell r="J451" t="str">
            <v>N/A</v>
          </cell>
          <cell r="K451" t="str">
            <v>N/A</v>
          </cell>
          <cell r="L451" t="str">
            <v>N/A</v>
          </cell>
          <cell r="M451" t="str">
            <v>N/A</v>
          </cell>
          <cell r="N451" t="str">
            <v>N/A</v>
          </cell>
          <cell r="O451" t="str">
            <v>Realizar las actividades del Programa de Estrategias para el Fortalecimiento sobre la Protección y Promoción de la libre competencia a nivel territorial, de acuerdo con el programa establecido. (Informe de cada una de las actividades definidas en el programa)</v>
          </cell>
          <cell r="P451">
            <v>80</v>
          </cell>
          <cell r="Q451">
            <v>100</v>
          </cell>
          <cell r="R451" t="str">
            <v>Porcentual</v>
          </cell>
          <cell r="S451" t="str">
            <v>% de estrategias desarrolladas del programa / 100% de total de estrategias del programa</v>
          </cell>
          <cell r="T451" t="str">
            <v>2025-03-03</v>
          </cell>
          <cell r="U451" t="str">
            <v>2025-12-12</v>
          </cell>
          <cell r="V451" t="str">
            <v>1000-DESPACHO DEL SUPERINTENDENTE DELEGADO PARA LA PROTECCIÓN DE LA COMPETENCIA</v>
          </cell>
        </row>
        <row r="452">
          <cell r="A452" t="str">
            <v>1000.2</v>
          </cell>
          <cell r="B452" t="str">
            <v>1000-DESPACHO DEL SUPERINTENDENTE DELEGADO PARA LA PROTECCIÓN DE LA COMPETENCIA</v>
          </cell>
          <cell r="C452">
            <v>1</v>
          </cell>
          <cell r="D452" t="str">
            <v>Producto</v>
          </cell>
          <cell r="E452" t="str">
            <v>1000.2</v>
          </cell>
          <cell r="F452" t="str">
            <v>Innovador</v>
          </cell>
          <cell r="G452" t="str">
            <v xml:space="preserve">Fortalecer la gestión de la información, el conocimiento y la innovación para optimizar la capacidad institucional 
</v>
          </cell>
          <cell r="H452" t="str">
            <v xml:space="preserve">Cumplimiento de productos del PAI asociados a Fortalecer la gestión de la información, el conocimiento y la innovación para optimizar la capacidad institucional 
</v>
          </cell>
          <cell r="I452"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452" t="str">
            <v>N/A</v>
          </cell>
          <cell r="K452" t="str">
            <v>Si</v>
          </cell>
          <cell r="L452" t="str">
            <v>N/A</v>
          </cell>
          <cell r="M452" t="str">
            <v>Política Servicio al Ciudadano_DIMENSIÓN Gestión con Valores para Resultados</v>
          </cell>
          <cell r="N452" t="str">
            <v>PND_7_Fortalecer lasCapacidades yConocimiento sobreDerechos yDeberesDe las relacionesDeConsumo (programasDeCumplimiento enCompetencia);
PND_9_Ampliar los instrumentosDePrevención</v>
          </cell>
          <cell r="O452" t="str">
            <v>Guías o directrices para incentivar de manera eficaz la aplicación de normas de protección y libre competencia económica y proporcionar claridad a empresas, autoridades públicas y de competencia homóloga, elaboradas y publicadas (Guía elaborada/capturas de publicación)</v>
          </cell>
          <cell r="P452">
            <v>20</v>
          </cell>
          <cell r="Q452">
            <v>4</v>
          </cell>
          <cell r="R452" t="str">
            <v>Númerica</v>
          </cell>
          <cell r="S452" t="str">
            <v># de Captura de pantalla de Documentos de la guía o manual publicado / 4 Capturas de pantalla del documento de la guía o manual a publicar</v>
          </cell>
          <cell r="T452" t="str">
            <v>2025-02-03</v>
          </cell>
          <cell r="U452" t="str">
            <v>2025-11-28</v>
          </cell>
          <cell r="V452" t="str">
            <v>10-OFICINA  ASESORA JURÍDICA;
1000-DESPACHO DEL SUPERINTENDENTE DELEGADO PARA LA PROTECCIÓN DE LA COMPETENCIA;
73-GRUPO DE TRABAJO DE COMUNICACION</v>
          </cell>
        </row>
        <row r="453">
          <cell r="A453" t="str">
            <v>1000.2.1</v>
          </cell>
          <cell r="B453" t="str">
            <v>1000-DESPACHO DEL SUPERINTENDENTE DELEGADO PARA LA PROTECCIÓN DE LA COMPETENCIA</v>
          </cell>
          <cell r="C453">
            <v>1</v>
          </cell>
          <cell r="D453" t="str">
            <v>Actividad propia</v>
          </cell>
          <cell r="E453" t="str">
            <v>1000.2.1</v>
          </cell>
          <cell r="F453" t="str">
            <v>N/A</v>
          </cell>
          <cell r="G453" t="str">
            <v>N/A</v>
          </cell>
          <cell r="H453" t="str">
            <v>N/A</v>
          </cell>
          <cell r="I453" t="str">
            <v>N/A</v>
          </cell>
          <cell r="J453" t="str">
            <v>N/A</v>
          </cell>
          <cell r="K453" t="str">
            <v>N/A</v>
          </cell>
          <cell r="L453" t="str">
            <v>N/A</v>
          </cell>
          <cell r="M453" t="str">
            <v>N/A</v>
          </cell>
          <cell r="N453" t="str">
            <v>N/A</v>
          </cell>
          <cell r="O453" t="str">
            <v>Elaborar y enviar los documentos a la Oficina Asesora Jurídica  (Documento en Word de la guía o manual remitido a la Oficina Asesora Jurídica)</v>
          </cell>
          <cell r="P453">
            <v>50</v>
          </cell>
          <cell r="Q453">
            <v>4</v>
          </cell>
          <cell r="R453" t="str">
            <v>Númerica</v>
          </cell>
          <cell r="S453" t="str">
            <v># de guías o manuales elaborados y enviados / 4 guías o manuales  a elaborar y enviar</v>
          </cell>
          <cell r="T453" t="str">
            <v>2025-02-03</v>
          </cell>
          <cell r="U453" t="str">
            <v>2025-07-31</v>
          </cell>
          <cell r="V453" t="str">
            <v>1000-DESPACHO DEL SUPERINTENDENTE DELEGADO PARA LA PROTECCIÓN DE LA COMPETENCIA</v>
          </cell>
        </row>
        <row r="454">
          <cell r="A454" t="str">
            <v>1000.2.2</v>
          </cell>
          <cell r="B454" t="str">
            <v>1000-DESPACHO DEL SUPERINTENDENTE DELEGADO PARA LA PROTECCIÓN DE LA COMPETENCIA</v>
          </cell>
          <cell r="C454">
            <v>1</v>
          </cell>
          <cell r="D454" t="str">
            <v>Actividad sin participación</v>
          </cell>
          <cell r="E454" t="str">
            <v>1000.2.2</v>
          </cell>
          <cell r="F454" t="str">
            <v>N/A</v>
          </cell>
          <cell r="G454" t="str">
            <v>N/A</v>
          </cell>
          <cell r="H454" t="str">
            <v>N/A</v>
          </cell>
          <cell r="I454" t="str">
            <v>N/A</v>
          </cell>
          <cell r="J454" t="str">
            <v>N/A</v>
          </cell>
          <cell r="K454" t="str">
            <v>N/A</v>
          </cell>
          <cell r="L454" t="str">
            <v>N/A</v>
          </cell>
          <cell r="M454" t="str">
            <v>N/A</v>
          </cell>
          <cell r="N454" t="str">
            <v>N/A</v>
          </cell>
          <cell r="O454" t="str">
            <v>Revisar y/o aprobar los documentos y enviarlos al área solicitante mediante correo electrónico. (Correo electrónico con revisión y/o aprobación de los documentos)</v>
          </cell>
          <cell r="P454">
            <v>0</v>
          </cell>
          <cell r="Q454">
            <v>4</v>
          </cell>
          <cell r="R454" t="str">
            <v>Númerica</v>
          </cell>
          <cell r="S454" t="str">
            <v># de guías o manuales revisados / 4 guías o manuales remitidos para revisión</v>
          </cell>
          <cell r="T454" t="str">
            <v>2025-03-20</v>
          </cell>
          <cell r="U454" t="str">
            <v>2025-07-31</v>
          </cell>
          <cell r="V454" t="str">
            <v>10-OFICINA  ASESORA JURÍDICA</v>
          </cell>
        </row>
        <row r="455">
          <cell r="A455" t="str">
            <v>1000.2.3</v>
          </cell>
          <cell r="B455" t="str">
            <v>1000-DESPACHO DEL SUPERINTENDENTE DELEGADO PARA LA PROTECCIÓN DE LA COMPETENCIA</v>
          </cell>
          <cell r="C455">
            <v>1</v>
          </cell>
          <cell r="D455" t="str">
            <v>Actividad propia</v>
          </cell>
          <cell r="E455" t="str">
            <v>1000.2.3</v>
          </cell>
          <cell r="F455" t="str">
            <v>N/A</v>
          </cell>
          <cell r="G455" t="str">
            <v>N/A</v>
          </cell>
          <cell r="H455" t="str">
            <v>N/A</v>
          </cell>
          <cell r="I455" t="str">
            <v>N/A</v>
          </cell>
          <cell r="J455" t="str">
            <v>N/A</v>
          </cell>
          <cell r="K455" t="str">
            <v>N/A</v>
          </cell>
          <cell r="L455" t="str">
            <v>N/A</v>
          </cell>
          <cell r="M455" t="str">
            <v>N/A</v>
          </cell>
          <cell r="N455" t="str">
            <v>N/A</v>
          </cell>
          <cell r="O455" t="str">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ell>
          <cell r="P455">
            <v>30</v>
          </cell>
          <cell r="Q455">
            <v>4</v>
          </cell>
          <cell r="R455" t="str">
            <v>Númerica</v>
          </cell>
          <cell r="S455" t="str">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ell>
          <cell r="T455" t="str">
            <v>2025-08-01</v>
          </cell>
          <cell r="U455" t="str">
            <v>2025-08-29</v>
          </cell>
          <cell r="V455" t="str">
            <v>1000-DESPACHO DEL SUPERINTENDENTE DELEGADO PARA LA PROTECCIÓN DE LA COMPETENCIA</v>
          </cell>
        </row>
        <row r="456">
          <cell r="A456" t="str">
            <v>1000.2.4</v>
          </cell>
          <cell r="B456" t="str">
            <v>1000-DESPACHO DEL SUPERINTENDENTE DELEGADO PARA LA PROTECCIÓN DE LA COMPETENCIA</v>
          </cell>
          <cell r="C456">
            <v>1</v>
          </cell>
          <cell r="D456" t="str">
            <v>Actividad sin participación</v>
          </cell>
          <cell r="E456" t="str">
            <v>1000.2.4</v>
          </cell>
          <cell r="F456" t="str">
            <v>N/A</v>
          </cell>
          <cell r="G456" t="str">
            <v>N/A</v>
          </cell>
          <cell r="H456" t="str">
            <v>N/A</v>
          </cell>
          <cell r="I456" t="str">
            <v>N/A</v>
          </cell>
          <cell r="J456" t="str">
            <v>N/A</v>
          </cell>
          <cell r="K456" t="str">
            <v>N/A</v>
          </cell>
          <cell r="L456" t="str">
            <v>N/A</v>
          </cell>
          <cell r="M456" t="str">
            <v>N/A</v>
          </cell>
          <cell r="N456" t="str">
            <v>N/A</v>
          </cell>
          <cell r="O456" t="str">
            <v>Elaborar y enviar al área solicitante, los  documentos con ajustes de corrección de estilo y diagramado.  (Documento Final)</v>
          </cell>
          <cell r="P456">
            <v>0</v>
          </cell>
          <cell r="Q456">
            <v>4</v>
          </cell>
          <cell r="R456" t="str">
            <v>Númerica</v>
          </cell>
          <cell r="S456" t="str">
            <v># de guías o Manuales con ajustes de corrección de estilo y diagramado elaborados y enviados / 4 guías o manuales con ajustes de corrección de estilo y diagramado que requieren ser elaborados y enviados</v>
          </cell>
          <cell r="T456" t="str">
            <v>2025-09-01</v>
          </cell>
          <cell r="U456" t="str">
            <v>2025-10-31</v>
          </cell>
          <cell r="V456" t="str">
            <v>73-GRUPO DE TRABAJO DE COMUNICACION</v>
          </cell>
        </row>
        <row r="457">
          <cell r="A457" t="str">
            <v>1000.2.5</v>
          </cell>
          <cell r="B457" t="str">
            <v>1000-DESPACHO DEL SUPERINTENDENTE DELEGADO PARA LA PROTECCIÓN DE LA COMPETENCIA</v>
          </cell>
          <cell r="C457">
            <v>1</v>
          </cell>
          <cell r="D457" t="str">
            <v>Actividad propia</v>
          </cell>
          <cell r="E457" t="str">
            <v>1000.2.5</v>
          </cell>
          <cell r="F457" t="str">
            <v>N/A</v>
          </cell>
          <cell r="G457" t="str">
            <v>N/A</v>
          </cell>
          <cell r="H457" t="str">
            <v>N/A</v>
          </cell>
          <cell r="I457" t="str">
            <v>N/A</v>
          </cell>
          <cell r="J457" t="str">
            <v>N/A</v>
          </cell>
          <cell r="K457" t="str">
            <v>N/A</v>
          </cell>
          <cell r="L457" t="str">
            <v>N/A</v>
          </cell>
          <cell r="M457" t="str">
            <v>N/A</v>
          </cell>
          <cell r="N457" t="str">
            <v>N/A</v>
          </cell>
          <cell r="O457" t="str">
            <v>Solicitar la Publicación de los documentos en la página web. (Correo electrónico y Documento de la guía o manual a publicar)</v>
          </cell>
          <cell r="P457">
            <v>20</v>
          </cell>
          <cell r="Q457">
            <v>4</v>
          </cell>
          <cell r="R457" t="str">
            <v>Númerica</v>
          </cell>
          <cell r="S457" t="str">
            <v># de Captura de pantalla de Documentos de la guía o manual publicado / 4 Captura de pantalla de Documento de la guía o manual a publicar</v>
          </cell>
          <cell r="T457" t="str">
            <v>2025-11-04</v>
          </cell>
          <cell r="U457" t="str">
            <v>2025-11-28</v>
          </cell>
          <cell r="V457" t="str">
            <v>1000-DESPACHO DEL SUPERINTENDENTE DELEGADO PARA LA PROTECCIÓN DE LA COMPETENCIA</v>
          </cell>
        </row>
        <row r="458">
          <cell r="A458" t="str">
            <v>1000.3</v>
          </cell>
          <cell r="B458" t="str">
            <v>1000-DESPACHO DEL SUPERINTENDENTE DELEGADO PARA LA PROTECCIÓN DE LA COMPETENCIA</v>
          </cell>
          <cell r="C458">
            <v>1</v>
          </cell>
          <cell r="D458" t="str">
            <v>Producto</v>
          </cell>
          <cell r="E458" t="str">
            <v>1000.3</v>
          </cell>
          <cell r="F458" t="str">
            <v>Innovador</v>
          </cell>
          <cell r="G458" t="str">
            <v xml:space="preserve">Generar sinergias con agentes nacionales e internacionales que permitan potenciar las capacidades de la SIC.
</v>
          </cell>
          <cell r="H458" t="str">
            <v xml:space="preserve">Cumplimiento de productos del PAI asociados a Generar sinergias con agentes nacionales e internacionales que permitan potenciar las capacidades de la SIC.
</v>
          </cell>
          <cell r="I458" t="str">
            <v>1-Generación de oportunidades de cooperación y fortalecimiento de existentes con grupos de interés y de valor.-5-Direccionamiento de la oferta institucional con productos y/o servicios con enfoque preventivo, diferencial y territorial.</v>
          </cell>
          <cell r="J458" t="str">
            <v>N/A</v>
          </cell>
          <cell r="K458" t="str">
            <v>No</v>
          </cell>
          <cell r="L458" t="str">
            <v>N/A</v>
          </cell>
          <cell r="M458" t="str">
            <v>Política Participación Ciudadana en la Gestión Pública _DIMENSIÓN Gestión con Valores para Resultados</v>
          </cell>
          <cell r="N458" t="str">
            <v xml:space="preserve">PEI_4;
PEI_5;
PES_20230189;
PES_20230192;
PND_9_Ampliar los instrumentosDePrevención;
PND 10_Fortalecer las actividades de inspección, vigilancia y Control </v>
          </cell>
          <cell r="O458" t="str">
            <v>Estudios Económicos o informes que permitan Identificar factores que generen distorsiones en la competencia de los mercados y acciones prioritarias en materia de defensa de la competencia, realizados  (Estudios Económicos o informes elaborados)</v>
          </cell>
          <cell r="P458">
            <v>15</v>
          </cell>
          <cell r="Q458">
            <v>5</v>
          </cell>
          <cell r="R458" t="str">
            <v>Númerica</v>
          </cell>
          <cell r="S458" t="str">
            <v># de estudios realizados y entregados / 5 estudios a realizar y entregar</v>
          </cell>
          <cell r="T458" t="str">
            <v>2025-02-03</v>
          </cell>
          <cell r="U458" t="str">
            <v>2025-12-12</v>
          </cell>
          <cell r="V458" t="str">
            <v>1000-DESPACHO DEL SUPERINTENDENTE DELEGADO PARA LA PROTECCIÓN DE LA COMPETENCIA</v>
          </cell>
        </row>
        <row r="459">
          <cell r="A459" t="str">
            <v>1000.3.1</v>
          </cell>
          <cell r="B459" t="str">
            <v>1000-DESPACHO DEL SUPERINTENDENTE DELEGADO PARA LA PROTECCIÓN DE LA COMPETENCIA</v>
          </cell>
          <cell r="C459">
            <v>1</v>
          </cell>
          <cell r="D459" t="str">
            <v>Actividad propia</v>
          </cell>
          <cell r="E459" t="str">
            <v>1000.3.1</v>
          </cell>
          <cell r="F459" t="str">
            <v>N/A</v>
          </cell>
          <cell r="G459" t="str">
            <v>N/A</v>
          </cell>
          <cell r="H459" t="str">
            <v>N/A</v>
          </cell>
          <cell r="I459" t="str">
            <v>N/A</v>
          </cell>
          <cell r="J459" t="str">
            <v>N/A</v>
          </cell>
          <cell r="K459" t="str">
            <v>N/A</v>
          </cell>
          <cell r="L459" t="str">
            <v>N/A</v>
          </cell>
          <cell r="M459" t="str">
            <v>N/A</v>
          </cell>
          <cell r="N459" t="str">
            <v>N/A</v>
          </cell>
          <cell r="O459" t="str">
            <v>Definir el alcance requerido, para los estudios o informes.  (Acta con el alcance definido)</v>
          </cell>
          <cell r="P459">
            <v>20</v>
          </cell>
          <cell r="Q459">
            <v>5</v>
          </cell>
          <cell r="R459" t="str">
            <v>Númerica</v>
          </cell>
          <cell r="S459" t="str">
            <v># de actas con el alcance de  los estudios realizadas / 5 actas a realizar con el alcance de los estudios</v>
          </cell>
          <cell r="T459" t="str">
            <v>2025-02-03</v>
          </cell>
          <cell r="U459" t="str">
            <v>2025-02-28</v>
          </cell>
          <cell r="V459" t="str">
            <v>1000-DESPACHO DEL SUPERINTENDENTE DELEGADO PARA LA PROTECCIÓN DE LA COMPETENCIA</v>
          </cell>
        </row>
        <row r="460">
          <cell r="A460" t="str">
            <v>1000.3.2</v>
          </cell>
          <cell r="B460" t="str">
            <v>1000-DESPACHO DEL SUPERINTENDENTE DELEGADO PARA LA PROTECCIÓN DE LA COMPETENCIA</v>
          </cell>
          <cell r="C460">
            <v>1</v>
          </cell>
          <cell r="D460" t="str">
            <v>Actividad propia</v>
          </cell>
          <cell r="E460" t="str">
            <v>1000.3.2</v>
          </cell>
          <cell r="F460" t="str">
            <v>N/A</v>
          </cell>
          <cell r="G460" t="str">
            <v>N/A</v>
          </cell>
          <cell r="H460" t="str">
            <v>N/A</v>
          </cell>
          <cell r="I460" t="str">
            <v>N/A</v>
          </cell>
          <cell r="J460" t="str">
            <v>N/A</v>
          </cell>
          <cell r="K460" t="str">
            <v>N/A</v>
          </cell>
          <cell r="L460" t="str">
            <v>N/A</v>
          </cell>
          <cell r="M460" t="str">
            <v>N/A</v>
          </cell>
          <cell r="N460" t="str">
            <v>N/A</v>
          </cell>
          <cell r="O460" t="str">
            <v>Realizar y entregar los estudios o informes   (Estudio presentado a la Delegada para la Protección de la Competencia)</v>
          </cell>
          <cell r="P460">
            <v>80</v>
          </cell>
          <cell r="Q460">
            <v>5</v>
          </cell>
          <cell r="R460" t="str">
            <v>Númerica</v>
          </cell>
          <cell r="S460" t="str">
            <v># de estudios realizados y entregados / 5 estudios a realizar</v>
          </cell>
          <cell r="T460" t="str">
            <v>2025-03-03</v>
          </cell>
          <cell r="U460" t="str">
            <v>2025-12-12</v>
          </cell>
          <cell r="V460" t="str">
            <v>1000-DESPACHO DEL SUPERINTENDENTE DELEGADO PARA LA PROTECCIÓN DE LA COMPETENCIA</v>
          </cell>
        </row>
        <row r="461">
          <cell r="A461" t="str">
            <v>1000.4</v>
          </cell>
          <cell r="B461" t="str">
            <v>1000-DESPACHO DEL SUPERINTENDENTE DELEGADO PARA LA PROTECCIÓN DE LA COMPETENCIA</v>
          </cell>
          <cell r="C461">
            <v>1</v>
          </cell>
          <cell r="D461" t="str">
            <v>Producto</v>
          </cell>
          <cell r="E461" t="str">
            <v>1000.4</v>
          </cell>
          <cell r="F461" t="str">
            <v>Innovador</v>
          </cell>
          <cell r="G461" t="str">
            <v xml:space="preserve">Generar sinergias con agentes nacionales e internacionales que permitan potenciar las capacidades de la SIC.
</v>
          </cell>
          <cell r="H461" t="str">
            <v xml:space="preserve">Cumplimiento de productos del PAI asociados a Generar sinergias con agentes nacionales e internacionales que permitan potenciar las capacidades de la SIC.
</v>
          </cell>
          <cell r="I461" t="str">
            <v>1-Generación de oportunidades de cooperación y fortalecimiento de existentes con grupos de interés y de valor.-5-Direccionamiento de la oferta institucional con productos y/o servicios con enfoque preventivo, diferencial y territorial.</v>
          </cell>
          <cell r="J461" t="str">
            <v>N/A</v>
          </cell>
          <cell r="K461" t="str">
            <v>No</v>
          </cell>
          <cell r="L461" t="str">
            <v>N/A</v>
          </cell>
          <cell r="M461" t="str">
            <v>Política Fortalecimiento Organizacional y Simplificación de Procesos _DIMENSIÓN Gestión con Valores para Resultados</v>
          </cell>
          <cell r="N461" t="str">
            <v>PND_6_Fortalecer institucionalmente la autoridadDeCompetencia</v>
          </cell>
          <cell r="O461" t="str">
            <v>Reforma de la norma andina Decisión 608 de la CAN, con el objetivo de contribuir al desarrollo de un sistema normativo de protección de la libre competencia a nivel andino (Documento de revisión)</v>
          </cell>
          <cell r="P461">
            <v>15</v>
          </cell>
          <cell r="Q461">
            <v>1</v>
          </cell>
          <cell r="R461" t="str">
            <v>Númerica</v>
          </cell>
          <cell r="S461" t="str">
            <v># de documentos con revisión final / 1 documentos con revisión final</v>
          </cell>
          <cell r="T461" t="str">
            <v>2025-02-03</v>
          </cell>
          <cell r="U461" t="str">
            <v>2025-12-19</v>
          </cell>
          <cell r="V461" t="str">
            <v>1000-DESPACHO DEL SUPERINTENDENTE DELEGADO PARA LA PROTECCIÓN DE LA COMPETENCIA</v>
          </cell>
        </row>
        <row r="462">
          <cell r="A462" t="str">
            <v>1000.4.1</v>
          </cell>
          <cell r="B462" t="str">
            <v>1000-DESPACHO DEL SUPERINTENDENTE DELEGADO PARA LA PROTECCIÓN DE LA COMPETENCIA</v>
          </cell>
          <cell r="C462">
            <v>1</v>
          </cell>
          <cell r="D462" t="str">
            <v>Actividad propia</v>
          </cell>
          <cell r="E462" t="str">
            <v>1000.4.1</v>
          </cell>
          <cell r="F462" t="str">
            <v>N/A</v>
          </cell>
          <cell r="G462" t="str">
            <v>N/A</v>
          </cell>
          <cell r="H462" t="str">
            <v>N/A</v>
          </cell>
          <cell r="I462" t="str">
            <v>N/A</v>
          </cell>
          <cell r="J462" t="str">
            <v>N/A</v>
          </cell>
          <cell r="K462" t="str">
            <v>N/A</v>
          </cell>
          <cell r="L462" t="str">
            <v>N/A</v>
          </cell>
          <cell r="M462" t="str">
            <v>N/A</v>
          </cell>
          <cell r="N462" t="str">
            <v>N/A</v>
          </cell>
          <cell r="O462" t="str">
            <v>Participar en las reuniones para discusión, aprobación y divulgación del articulado de la modificación a la Decisión 608 de la CAN.  (Listado de asistencia, captura de pantalla de la reunión o acta de discusión)</v>
          </cell>
          <cell r="P462">
            <v>20</v>
          </cell>
          <cell r="Q462">
            <v>6</v>
          </cell>
          <cell r="R462" t="str">
            <v>Númerica</v>
          </cell>
          <cell r="S462" t="str">
            <v># de reuniones realizadas / 6 reuniones programadas</v>
          </cell>
          <cell r="T462" t="str">
            <v>2025-02-03</v>
          </cell>
          <cell r="U462" t="str">
            <v>2025-11-28</v>
          </cell>
          <cell r="V462" t="str">
            <v>1000-DESPACHO DEL SUPERINTENDENTE DELEGADO PARA LA PROTECCIÓN DE LA COMPETENCIA</v>
          </cell>
        </row>
        <row r="463">
          <cell r="A463" t="str">
            <v>1000.4.2</v>
          </cell>
          <cell r="B463" t="str">
            <v>1000-DESPACHO DEL SUPERINTENDENTE DELEGADO PARA LA PROTECCIÓN DE LA COMPETENCIA</v>
          </cell>
          <cell r="C463">
            <v>1</v>
          </cell>
          <cell r="D463" t="str">
            <v>Actividad propia</v>
          </cell>
          <cell r="E463" t="str">
            <v>1000.4.2</v>
          </cell>
          <cell r="F463" t="str">
            <v>N/A</v>
          </cell>
          <cell r="G463" t="str">
            <v>N/A</v>
          </cell>
          <cell r="H463" t="str">
            <v>N/A</v>
          </cell>
          <cell r="I463" t="str">
            <v>N/A</v>
          </cell>
          <cell r="J463" t="str">
            <v>N/A</v>
          </cell>
          <cell r="K463" t="str">
            <v>N/A</v>
          </cell>
          <cell r="L463" t="str">
            <v>N/A</v>
          </cell>
          <cell r="M463" t="str">
            <v>N/A</v>
          </cell>
          <cell r="N463" t="str">
            <v>N/A</v>
          </cell>
          <cell r="O463" t="str">
            <v>Realizar la revisión de las modificaciones a la Decisión 608  (Documento de revisión)</v>
          </cell>
          <cell r="P463">
            <v>80</v>
          </cell>
          <cell r="Q463">
            <v>1</v>
          </cell>
          <cell r="R463" t="str">
            <v>Númerica</v>
          </cell>
          <cell r="S463" t="str">
            <v># de documentos con revisión final / 1 documentos con revisión final</v>
          </cell>
          <cell r="T463" t="str">
            <v>2025-08-01</v>
          </cell>
          <cell r="U463" t="str">
            <v>2025-12-19</v>
          </cell>
          <cell r="V463" t="str">
            <v>1000-DESPACHO DEL SUPERINTENDENTE DELEGADO PARA LA PROTECCIÓN DE LA COMPETENCIA</v>
          </cell>
        </row>
        <row r="464">
          <cell r="A464" t="str">
            <v>1000.5</v>
          </cell>
          <cell r="B464" t="str">
            <v>1000-DESPACHO DEL SUPERINTENDENTE DELEGADO PARA LA PROTECCIÓN DE LA COMPETENCIA</v>
          </cell>
          <cell r="C464">
            <v>1</v>
          </cell>
          <cell r="D464" t="str">
            <v>Producto</v>
          </cell>
          <cell r="E464" t="str">
            <v>1000.5</v>
          </cell>
          <cell r="F464" t="str">
            <v>Innovador</v>
          </cell>
          <cell r="G464" t="str">
            <v xml:space="preserve">Promover el enfoque preventivo, diferencial y territorial en el que hacer misional de la entidad 
</v>
          </cell>
          <cell r="H464" t="str">
            <v xml:space="preserve">Cumplimiento de productos del PAI asociados a Promover el enfoque preventivo, diferencial y territorial en el que hacer misional de la entidad 
</v>
          </cell>
          <cell r="I464" t="str">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ell>
          <cell r="J464" t="str">
            <v xml:space="preserve">PND - 4-04-1-c- Transformación productiva, internacionalización y acción climática - Políticas de competencia, consumidor e infraestructura de la calidad modernas </v>
          </cell>
          <cell r="K464" t="str">
            <v>No</v>
          </cell>
          <cell r="L464" t="str">
            <v>N/A</v>
          </cell>
          <cell r="M464" t="str">
            <v>Política Servicio al Ciudadano_DIMENSIÓN Gestión con Valores para Resultados</v>
          </cell>
          <cell r="N464" t="str">
            <v>PND_9_Ampliar los instrumentosDePrevención;
PND _16_Construir mecanismosDe autorregulación que fortalezcan la ProtecciónDe laCompetencia;
PND _17_Sensibilizar en estos aspectos a los empresarios que utilizan plataformas Digitales para sus nichos de mercado.</v>
          </cell>
          <cell r="O464" t="str">
            <v>Matriz de riesgos de colusión en contratación pública y formulación de mecanismos para reducir dichos riesgos, elaborada y socializada (Matrices guía para identificar riesgos entregada)</v>
          </cell>
          <cell r="P464">
            <v>15</v>
          </cell>
          <cell r="Q464">
            <v>1</v>
          </cell>
          <cell r="R464" t="str">
            <v>Númerica</v>
          </cell>
          <cell r="S464" t="str">
            <v># de matrices guía para identificar riesgos entregadas / 1 matrices guía para identificar riesgos a realizar</v>
          </cell>
          <cell r="T464" t="str">
            <v>2025-01-20</v>
          </cell>
          <cell r="U464" t="str">
            <v>2025-12-12</v>
          </cell>
          <cell r="V464" t="str">
            <v>1000-DESPACHO DEL SUPERINTENDENTE DELEGADO PARA LA PROTECCIÓN DE LA COMPETENCIA</v>
          </cell>
        </row>
        <row r="465">
          <cell r="A465" t="str">
            <v>1000.5.1</v>
          </cell>
          <cell r="B465" t="str">
            <v>1000-DESPACHO DEL SUPERINTENDENTE DELEGADO PARA LA PROTECCIÓN DE LA COMPETENCIA</v>
          </cell>
          <cell r="C465">
            <v>1</v>
          </cell>
          <cell r="D465" t="str">
            <v>Actividad propia</v>
          </cell>
          <cell r="E465" t="str">
            <v>1000.5.1</v>
          </cell>
          <cell r="F465" t="str">
            <v>N/A</v>
          </cell>
          <cell r="G465" t="str">
            <v>N/A</v>
          </cell>
          <cell r="H465" t="str">
            <v>N/A</v>
          </cell>
          <cell r="I465" t="str">
            <v>N/A</v>
          </cell>
          <cell r="J465" t="str">
            <v>N/A</v>
          </cell>
          <cell r="K465" t="str">
            <v>N/A</v>
          </cell>
          <cell r="L465" t="str">
            <v>N/A</v>
          </cell>
          <cell r="M465" t="str">
            <v>N/A</v>
          </cell>
          <cell r="N465" t="str">
            <v>N/A</v>
          </cell>
          <cell r="O465" t="str">
            <v>Diseñar la matriz de riesgos de colusión en contratación pública a partir de la identificación y análisis de los riesgos de colusión en contratación pública (Documento con la identificación de riesgos)</v>
          </cell>
          <cell r="P465">
            <v>20</v>
          </cell>
          <cell r="Q465">
            <v>1</v>
          </cell>
          <cell r="R465" t="str">
            <v>Númerica</v>
          </cell>
          <cell r="S465" t="str">
            <v># de documentos con la identificación de riesgos diseñadas / 1 Documentos con la identificación de riesgos a diseñar</v>
          </cell>
          <cell r="T465" t="str">
            <v>2025-01-20</v>
          </cell>
          <cell r="U465" t="str">
            <v>2025-06-27</v>
          </cell>
          <cell r="V465" t="str">
            <v>1000-DESPACHO DEL SUPERINTENDENTE DELEGADO PARA LA PROTECCIÓN DE LA COMPETENCIA</v>
          </cell>
        </row>
        <row r="466">
          <cell r="A466" t="str">
            <v>1000.5.2</v>
          </cell>
          <cell r="B466" t="str">
            <v>1000-DESPACHO DEL SUPERINTENDENTE DELEGADO PARA LA PROTECCIÓN DE LA COMPETENCIA</v>
          </cell>
          <cell r="C466">
            <v>1</v>
          </cell>
          <cell r="D466" t="str">
            <v>Actividad propia</v>
          </cell>
          <cell r="E466" t="str">
            <v>1000.5.2</v>
          </cell>
          <cell r="F466" t="str">
            <v>N/A</v>
          </cell>
          <cell r="G466" t="str">
            <v>N/A</v>
          </cell>
          <cell r="H466" t="str">
            <v>N/A</v>
          </cell>
          <cell r="I466" t="str">
            <v>N/A</v>
          </cell>
          <cell r="J466" t="str">
            <v>N/A</v>
          </cell>
          <cell r="K466" t="str">
            <v>N/A</v>
          </cell>
          <cell r="L466" t="str">
            <v>N/A</v>
          </cell>
          <cell r="M466" t="str">
            <v>N/A</v>
          </cell>
          <cell r="N466" t="str">
            <v>N/A</v>
          </cell>
          <cell r="O466" t="str">
            <v>Socializar la matriz con los grupos de valor externos (Soportes de la socialización de la matriz con las entidades)</v>
          </cell>
          <cell r="P466">
            <v>80</v>
          </cell>
          <cell r="Q466">
            <v>1</v>
          </cell>
          <cell r="R466" t="str">
            <v>Númerica</v>
          </cell>
          <cell r="S466" t="str">
            <v># de matrices guía para identificar riesgos socializada / 1 matrices guía para identificar riesgos a socializar</v>
          </cell>
          <cell r="T466" t="str">
            <v>2025-07-01</v>
          </cell>
          <cell r="U466" t="str">
            <v>2025-12-12</v>
          </cell>
          <cell r="V466" t="str">
            <v>1000-DESPACHO DEL SUPERINTENDENTE DELEGADO PARA LA PROTECCIÓN DE LA COMPETENCIA</v>
          </cell>
        </row>
        <row r="467">
          <cell r="A467" t="str">
            <v>1000.6</v>
          </cell>
          <cell r="B467" t="str">
            <v>1000-DESPACHO DEL SUPERINTENDENTE DELEGADO PARA LA PROTECCIÓN DE LA COMPETENCIA</v>
          </cell>
          <cell r="C467">
            <v>1</v>
          </cell>
          <cell r="D467" t="str">
            <v>Producto</v>
          </cell>
          <cell r="E467" t="str">
            <v>1000.6</v>
          </cell>
          <cell r="F467" t="str">
            <v>Innovador</v>
          </cell>
          <cell r="G467" t="str">
            <v>Mejorar la oportunidad en la atención de trámites y servicios.</v>
          </cell>
          <cell r="H467" t="str">
            <v>Avance promedio de cumplimiento de productos asociados a mejorar la oportunidad en la atención de trámites y servicios.</v>
          </cell>
          <cell r="I467"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467" t="str">
            <v>N/A</v>
          </cell>
          <cell r="K467" t="str">
            <v>No</v>
          </cell>
          <cell r="L467" t="str">
            <v>N/A</v>
          </cell>
          <cell r="M467" t="str">
            <v>Política Fortalecimiento Organizacional y Simplificación de Procesos _DIMENSIÓN Gestión con Valores para Resultados</v>
          </cell>
          <cell r="N467" t="str">
            <v>N/A</v>
          </cell>
          <cell r="O467" t="str">
            <v>Herramienta de control y gestión de los tiempos de las actividades de los procedimientos de la Delegatura, diseñada y probada  (Matrices con el registro  de los tiempos de cada actividad entregado)</v>
          </cell>
          <cell r="P467">
            <v>15</v>
          </cell>
          <cell r="Q467">
            <v>1</v>
          </cell>
          <cell r="R467" t="str">
            <v>Númerica</v>
          </cell>
          <cell r="S467" t="str">
            <v># de matrices con el registro  de los tiempos / 1 matrices con la descripción de los tiempos planeadas</v>
          </cell>
          <cell r="T467" t="str">
            <v>2025-01-20</v>
          </cell>
          <cell r="U467" t="str">
            <v>2025-12-12</v>
          </cell>
          <cell r="V467" t="str">
            <v>1000-DESPACHO DEL SUPERINTENDENTE DELEGADO PARA LA PROTECCIÓN DE LA COMPETENCIA</v>
          </cell>
        </row>
        <row r="468">
          <cell r="A468" t="str">
            <v>1000.6.1</v>
          </cell>
          <cell r="B468" t="str">
            <v>1000-DESPACHO DEL SUPERINTENDENTE DELEGADO PARA LA PROTECCIÓN DE LA COMPETENCIA</v>
          </cell>
          <cell r="C468">
            <v>1</v>
          </cell>
          <cell r="D468" t="str">
            <v>Actividad propia</v>
          </cell>
          <cell r="E468" t="str">
            <v>1000.6.1</v>
          </cell>
          <cell r="F468" t="str">
            <v>N/A</v>
          </cell>
          <cell r="G468" t="str">
            <v>N/A</v>
          </cell>
          <cell r="H468" t="str">
            <v>N/A</v>
          </cell>
          <cell r="I468" t="str">
            <v>N/A</v>
          </cell>
          <cell r="J468" t="str">
            <v>N/A</v>
          </cell>
          <cell r="K468" t="str">
            <v>N/A</v>
          </cell>
          <cell r="L468" t="str">
            <v>N/A</v>
          </cell>
          <cell r="M468" t="str">
            <v>N/A</v>
          </cell>
          <cell r="N468" t="str">
            <v>N/A</v>
          </cell>
          <cell r="O468" t="str">
            <v>Diseñar la herramienta de control y gestión de tiempos (Matrices por procedimiento)</v>
          </cell>
          <cell r="P468">
            <v>20</v>
          </cell>
          <cell r="Q468">
            <v>4</v>
          </cell>
          <cell r="R468" t="str">
            <v>Númerica</v>
          </cell>
          <cell r="S468" t="str">
            <v># de matrices con la descripción de actividades / 4 matrices con la descripción de actividades planeadas</v>
          </cell>
          <cell r="T468" t="str">
            <v>2025-01-20</v>
          </cell>
          <cell r="U468" t="str">
            <v>2025-06-27</v>
          </cell>
          <cell r="V468" t="str">
            <v>1000-DESPACHO DEL SUPERINTENDENTE DELEGADO PARA LA PROTECCIÓN DE LA COMPETENCIA</v>
          </cell>
        </row>
        <row r="469">
          <cell r="A469" t="str">
            <v>1000.6.2</v>
          </cell>
          <cell r="B469" t="str">
            <v>1000-DESPACHO DEL SUPERINTENDENTE DELEGADO PARA LA PROTECCIÓN DE LA COMPETENCIA</v>
          </cell>
          <cell r="C469">
            <v>1</v>
          </cell>
          <cell r="D469" t="str">
            <v>Actividad propia</v>
          </cell>
          <cell r="E469" t="str">
            <v>1000.6.2</v>
          </cell>
          <cell r="F469" t="str">
            <v>N/A</v>
          </cell>
          <cell r="G469" t="str">
            <v>N/A</v>
          </cell>
          <cell r="H469" t="str">
            <v>N/A</v>
          </cell>
          <cell r="I469" t="str">
            <v>N/A</v>
          </cell>
          <cell r="J469" t="str">
            <v>N/A</v>
          </cell>
          <cell r="K469" t="str">
            <v>N/A</v>
          </cell>
          <cell r="L469" t="str">
            <v>N/A</v>
          </cell>
          <cell r="M469" t="str">
            <v>N/A</v>
          </cell>
          <cell r="N469" t="str">
            <v>N/A</v>
          </cell>
          <cell r="O469" t="str">
            <v>Establecer las metas de tiempos de atención de las actividades definidas en la herramienta, a partir del histórico de atención de los trámites activos  (Matrices con los tiempos registrados de los trámites de la vigencia 2024)</v>
          </cell>
          <cell r="P469">
            <v>40</v>
          </cell>
          <cell r="Q469">
            <v>4</v>
          </cell>
          <cell r="R469" t="str">
            <v>Númerica</v>
          </cell>
          <cell r="S469" t="str">
            <v># de matrices con el registro  de los tiempos / 4 matrices con la descripción de los tiempos planeadas</v>
          </cell>
          <cell r="T469" t="str">
            <v>2025-07-01</v>
          </cell>
          <cell r="U469" t="str">
            <v>2025-11-14</v>
          </cell>
          <cell r="V469" t="str">
            <v>1000-DESPACHO DEL SUPERINTENDENTE DELEGADO PARA LA PROTECCIÓN DE LA COMPETENCIA</v>
          </cell>
        </row>
        <row r="470">
          <cell r="A470" t="str">
            <v>1000.6.3</v>
          </cell>
          <cell r="B470" t="str">
            <v>1000-DESPACHO DEL SUPERINTENDENTE DELEGADO PARA LA PROTECCIÓN DE LA COMPETENCIA</v>
          </cell>
          <cell r="C470">
            <v>1</v>
          </cell>
          <cell r="D470" t="str">
            <v>Actividad propia</v>
          </cell>
          <cell r="E470" t="str">
            <v>1000.6.3</v>
          </cell>
          <cell r="F470" t="str">
            <v>N/A</v>
          </cell>
          <cell r="G470" t="str">
            <v>N/A</v>
          </cell>
          <cell r="H470" t="str">
            <v>N/A</v>
          </cell>
          <cell r="I470" t="str">
            <v>N/A</v>
          </cell>
          <cell r="J470" t="str">
            <v>N/A</v>
          </cell>
          <cell r="K470" t="str">
            <v>N/A</v>
          </cell>
          <cell r="L470" t="str">
            <v>N/A</v>
          </cell>
          <cell r="M470" t="str">
            <v>N/A</v>
          </cell>
          <cell r="N470" t="str">
            <v>N/A</v>
          </cell>
          <cell r="O470" t="str">
            <v>Realizar prueba piloto de la herramienta de control y gestión (Informe de los resultados de la prueba piloto)</v>
          </cell>
          <cell r="P470">
            <v>40</v>
          </cell>
          <cell r="Q470">
            <v>1</v>
          </cell>
          <cell r="R470" t="str">
            <v>Númerica</v>
          </cell>
          <cell r="S470" t="str">
            <v># de Prueba Piloto realizada / 1 Prueba Piloto programada</v>
          </cell>
          <cell r="T470" t="str">
            <v>2025-11-14</v>
          </cell>
          <cell r="U470" t="str">
            <v>2025-12-12</v>
          </cell>
          <cell r="V470" t="str">
            <v>1000-DESPACHO DEL SUPERINTENDENTE DELEGADO PARA LA PROTECCIÓN DE LA COMPETENCIA</v>
          </cell>
        </row>
        <row r="471">
          <cell r="A471" t="str">
            <v>111.1</v>
          </cell>
          <cell r="B471" t="str">
            <v>111-GRUPO DE TRABAJO DE ADMINISTRACIÓN DE PERSONAL</v>
          </cell>
          <cell r="C471">
            <v>2</v>
          </cell>
          <cell r="D471" t="str">
            <v>Producto</v>
          </cell>
          <cell r="E471" t="str">
            <v>111.1</v>
          </cell>
          <cell r="F471" t="str">
            <v>Operativo</v>
          </cell>
          <cell r="G471" t="str">
            <v>Fortalecer el Sistema Integral de Gestión Institucional en el marco del Modelo Integrado de Planeación y gestión para mejorar la prestación del servicio.</v>
          </cell>
          <cell r="H471" t="str">
            <v xml:space="preserve">Cumplimiento de productos del PAI asociados a Fortacer el Sistema Integral de Gestión Institucional para mejorar la prestación del servicio. 
</v>
          </cell>
          <cell r="I471"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471" t="str">
            <v>N/A</v>
          </cell>
          <cell r="K471" t="str">
            <v>No</v>
          </cell>
          <cell r="L471" t="str">
            <v>N/A</v>
          </cell>
          <cell r="M471" t="str">
            <v>Política de Gestión Estratégica del Talento Humano _DIMENSIÓN Talento humano</v>
          </cell>
          <cell r="N471" t="str">
            <v>DECRETO 612</v>
          </cell>
          <cell r="O471" t="str">
            <v>Plan anual de Previsión de Recursos Humanos, Elaborado y publicado en la página web de la SIC e Intrasic (Documento del Plan anual de Previsión de Recursos Humanos)</v>
          </cell>
          <cell r="P471">
            <v>20</v>
          </cell>
          <cell r="Q471">
            <v>1</v>
          </cell>
          <cell r="R471" t="str">
            <v>Númerica</v>
          </cell>
          <cell r="S471" t="str">
            <v># de Plan anual de Previsión  elaborado y publicado / 1 Plan anual de Previsión a  elaborar y publicar</v>
          </cell>
          <cell r="T471" t="str">
            <v>2025-01-15</v>
          </cell>
          <cell r="U471" t="str">
            <v>2025-01-31</v>
          </cell>
          <cell r="V471" t="str">
            <v>111-GRUPO DE TRABAJO DE ADMINISTRACIÓN DE PERSONAL</v>
          </cell>
        </row>
        <row r="472">
          <cell r="A472" t="str">
            <v>111.1.1</v>
          </cell>
          <cell r="B472" t="str">
            <v>111-GRUPO DE TRABAJO DE ADMINISTRACIÓN DE PERSONAL</v>
          </cell>
          <cell r="C472">
            <v>2</v>
          </cell>
          <cell r="D472" t="str">
            <v>Actividad propia</v>
          </cell>
          <cell r="E472" t="str">
            <v>111.1.1</v>
          </cell>
          <cell r="F472" t="str">
            <v>N/A</v>
          </cell>
          <cell r="G472" t="str">
            <v>N/A</v>
          </cell>
          <cell r="H472" t="str">
            <v>N/A</v>
          </cell>
          <cell r="I472" t="str">
            <v>N/A</v>
          </cell>
          <cell r="J472" t="str">
            <v>N/A</v>
          </cell>
          <cell r="K472" t="str">
            <v>N/A</v>
          </cell>
          <cell r="L472" t="str">
            <v>N/A</v>
          </cell>
          <cell r="M472" t="str">
            <v>N/A</v>
          </cell>
          <cell r="N472" t="str">
            <v>N/A</v>
          </cell>
          <cell r="O472" t="str">
            <v>Elaborar el Plan anual de Previsión de Recursos Humanos (Único entregable) (Documento del Plan anual de Previsión de Recursos Humanos)</v>
          </cell>
          <cell r="P472">
            <v>50</v>
          </cell>
          <cell r="Q472">
            <v>1</v>
          </cell>
          <cell r="R472" t="str">
            <v>Númerica</v>
          </cell>
          <cell r="S472" t="str">
            <v># de Plan anual de Previsión de Recursos Humanos elaborado / 1 Plan anual de Previsión de Recursos Humanos  a elaborar</v>
          </cell>
          <cell r="T472" t="str">
            <v>2025-01-15</v>
          </cell>
          <cell r="U472" t="str">
            <v>2025-01-31</v>
          </cell>
          <cell r="V472" t="str">
            <v>111-GRUPO DE TRABAJO DE ADMINISTRACIÓN DE PERSONAL</v>
          </cell>
        </row>
        <row r="473">
          <cell r="A473" t="str">
            <v>111.1.2</v>
          </cell>
          <cell r="B473" t="str">
            <v>111-GRUPO DE TRABAJO DE ADMINISTRACIÓN DE PERSONAL</v>
          </cell>
          <cell r="C473">
            <v>2</v>
          </cell>
          <cell r="D473" t="str">
            <v>Actividad propia</v>
          </cell>
          <cell r="E473" t="str">
            <v>111.1.2</v>
          </cell>
          <cell r="F473" t="str">
            <v>N/A</v>
          </cell>
          <cell r="G473" t="str">
            <v>N/A</v>
          </cell>
          <cell r="H473" t="str">
            <v>N/A</v>
          </cell>
          <cell r="I473" t="str">
            <v>N/A</v>
          </cell>
          <cell r="J473" t="str">
            <v>N/A</v>
          </cell>
          <cell r="K473" t="str">
            <v>N/A</v>
          </cell>
          <cell r="L473" t="str">
            <v>N/A</v>
          </cell>
          <cell r="M473" t="str">
            <v>N/A</v>
          </cell>
          <cell r="N473" t="str">
            <v>N/A</v>
          </cell>
          <cell r="O473" t="str">
            <v>Publicar el Plan anual de Previsión de Recursos Humanos (Único entregable) (Captura de pantalla de la publicación en la página web de la SIC e Intrasic)</v>
          </cell>
          <cell r="P473">
            <v>50</v>
          </cell>
          <cell r="Q473">
            <v>1</v>
          </cell>
          <cell r="R473" t="str">
            <v>Númerica</v>
          </cell>
          <cell r="S473" t="str">
            <v># de Plan anual de Previsión de Recursos Humanos publicado / 1 Plan anual de Previsión de Recursos Humanos  a publicar</v>
          </cell>
          <cell r="T473" t="str">
            <v>2025-01-15</v>
          </cell>
          <cell r="U473" t="str">
            <v>2025-01-31</v>
          </cell>
          <cell r="V473" t="str">
            <v>111-GRUPO DE TRABAJO DE ADMINISTRACIÓN DE PERSONAL</v>
          </cell>
        </row>
        <row r="474">
          <cell r="A474" t="str">
            <v>111.2</v>
          </cell>
          <cell r="B474" t="str">
            <v>111-GRUPO DE TRABAJO DE ADMINISTRACIÓN DE PERSONAL</v>
          </cell>
          <cell r="C474">
            <v>2</v>
          </cell>
          <cell r="D474" t="str">
            <v>Producto</v>
          </cell>
          <cell r="E474" t="str">
            <v>111.2</v>
          </cell>
          <cell r="F474" t="str">
            <v>Operativo</v>
          </cell>
          <cell r="G474" t="str">
            <v>Fortalecer el Sistema Integral de Gestión Institucional en el marco del Modelo Integrado de Planeación y gestión para mejorar la prestación del servicio.</v>
          </cell>
          <cell r="H474" t="str">
            <v xml:space="preserve">Cumplimiento de productos del PAI asociados a Fortacer el Sistema Integral de Gestión Institucional para mejorar la prestación del servicio. 
</v>
          </cell>
          <cell r="I474"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474" t="str">
            <v>N/A</v>
          </cell>
          <cell r="K474" t="str">
            <v>No</v>
          </cell>
          <cell r="L474" t="str">
            <v>N/A</v>
          </cell>
          <cell r="M474" t="str">
            <v>Política de Gestión Estratégica del Talento Humano _DIMENSIÓN Talento humano</v>
          </cell>
          <cell r="N474" t="str">
            <v>DECRETO 612</v>
          </cell>
          <cell r="O474" t="str">
            <v>Plan anual de Vacantes, Elaborado y publicado en la página web de la SIC e Intrasic (Documento del Plan anual de Vacantes)</v>
          </cell>
          <cell r="P474">
            <v>20</v>
          </cell>
          <cell r="Q474">
            <v>1</v>
          </cell>
          <cell r="R474" t="str">
            <v>Númerica</v>
          </cell>
          <cell r="S474" t="str">
            <v># de Plan anual vacantes elaborado y publicado / 1 Plan anual  vacantes a  elaborar y publicar</v>
          </cell>
          <cell r="T474" t="str">
            <v>2025-01-15</v>
          </cell>
          <cell r="U474" t="str">
            <v>2025-01-31</v>
          </cell>
          <cell r="V474" t="str">
            <v>111-GRUPO DE TRABAJO DE ADMINISTRACIÓN DE PERSONAL</v>
          </cell>
        </row>
        <row r="475">
          <cell r="A475" t="str">
            <v>111.2.1</v>
          </cell>
          <cell r="B475" t="str">
            <v>111-GRUPO DE TRABAJO DE ADMINISTRACIÓN DE PERSONAL</v>
          </cell>
          <cell r="C475">
            <v>2</v>
          </cell>
          <cell r="D475" t="str">
            <v>Actividad propia</v>
          </cell>
          <cell r="E475" t="str">
            <v>111.2.1</v>
          </cell>
          <cell r="F475" t="str">
            <v>N/A</v>
          </cell>
          <cell r="G475" t="str">
            <v>N/A</v>
          </cell>
          <cell r="H475" t="str">
            <v>N/A</v>
          </cell>
          <cell r="I475" t="str">
            <v>N/A</v>
          </cell>
          <cell r="J475" t="str">
            <v>N/A</v>
          </cell>
          <cell r="K475" t="str">
            <v>N/A</v>
          </cell>
          <cell r="L475" t="str">
            <v>N/A</v>
          </cell>
          <cell r="M475" t="str">
            <v>N/A</v>
          </cell>
          <cell r="N475" t="str">
            <v>N/A</v>
          </cell>
          <cell r="O475" t="str">
            <v>Elaborar el Plan anual de Vacantes (Único entregable) (Documento del Plan anual de Vacantes)</v>
          </cell>
          <cell r="P475">
            <v>50</v>
          </cell>
          <cell r="Q475">
            <v>1</v>
          </cell>
          <cell r="R475" t="str">
            <v>Númerica</v>
          </cell>
          <cell r="S475" t="str">
            <v># de Plan anual de vacantes elaborado / 1 Plan anual de  vacantes a elaborar</v>
          </cell>
          <cell r="T475" t="str">
            <v>2025-01-15</v>
          </cell>
          <cell r="U475" t="str">
            <v>2025-01-31</v>
          </cell>
          <cell r="V475" t="str">
            <v>111-GRUPO DE TRABAJO DE ADMINISTRACIÓN DE PERSONAL</v>
          </cell>
        </row>
        <row r="476">
          <cell r="A476" t="str">
            <v>111.2.2</v>
          </cell>
          <cell r="B476" t="str">
            <v>111-GRUPO DE TRABAJO DE ADMINISTRACIÓN DE PERSONAL</v>
          </cell>
          <cell r="C476">
            <v>2</v>
          </cell>
          <cell r="D476" t="str">
            <v>Actividad propia</v>
          </cell>
          <cell r="E476" t="str">
            <v>111.2.2</v>
          </cell>
          <cell r="F476" t="str">
            <v>N/A</v>
          </cell>
          <cell r="G476" t="str">
            <v>N/A</v>
          </cell>
          <cell r="H476" t="str">
            <v>N/A</v>
          </cell>
          <cell r="I476" t="str">
            <v>N/A</v>
          </cell>
          <cell r="J476" t="str">
            <v>N/A</v>
          </cell>
          <cell r="K476" t="str">
            <v>N/A</v>
          </cell>
          <cell r="L476" t="str">
            <v>N/A</v>
          </cell>
          <cell r="M476" t="str">
            <v>N/A</v>
          </cell>
          <cell r="N476" t="str">
            <v>N/A</v>
          </cell>
          <cell r="O476" t="str">
            <v>Publicar el Plan anual de Vacantes (Único entregable) (Captura de pantalla de la publicación en la página web de la SIC e Intrasic)</v>
          </cell>
          <cell r="P476">
            <v>50</v>
          </cell>
          <cell r="Q476">
            <v>1</v>
          </cell>
          <cell r="R476" t="str">
            <v>Númerica</v>
          </cell>
          <cell r="S476" t="str">
            <v># de Plan anual de vacantes publicado / 1 Plan anual vacantes a publicar</v>
          </cell>
          <cell r="T476" t="str">
            <v>2025-01-15</v>
          </cell>
          <cell r="U476" t="str">
            <v>2025-01-31</v>
          </cell>
          <cell r="V476" t="str">
            <v>111-GRUPO DE TRABAJO DE ADMINISTRACIÓN DE PERSONAL</v>
          </cell>
        </row>
        <row r="477">
          <cell r="A477" t="str">
            <v>111.3</v>
          </cell>
          <cell r="B477" t="str">
            <v>111-GRUPO DE TRABAJO DE ADMINISTRACIÓN DE PERSONAL</v>
          </cell>
          <cell r="C477">
            <v>2</v>
          </cell>
          <cell r="D477" t="str">
            <v>Producto</v>
          </cell>
          <cell r="E477" t="str">
            <v>111.3</v>
          </cell>
          <cell r="F477" t="str">
            <v>Innovador</v>
          </cell>
          <cell r="G477" t="str">
            <v xml:space="preserve">Fortalecer la gestión de la información, el conocimiento y la innovación para optimizar la capacidad institucional 
</v>
          </cell>
          <cell r="H477" t="str">
            <v xml:space="preserve">Cumplimiento de productos del PAI asociados a Fortalecer la gestión de la información, el conocimiento y la innovación para optimizar la capacidad institucional 
</v>
          </cell>
          <cell r="I477" t="str">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477" t="str">
            <v>N/A</v>
          </cell>
          <cell r="K477" t="str">
            <v>Si</v>
          </cell>
          <cell r="L477" t="str">
            <v>C-3599-0200-0005-53105b</v>
          </cell>
          <cell r="M477" t="str">
            <v>Política de Gestión Estratégica del Talento Humano _DIMENSIÓN Talento humano</v>
          </cell>
          <cell r="N477" t="str">
            <v>N/A</v>
          </cell>
          <cell r="O477" t="str">
            <v>Estrategia que permita la continuidad en la prestación de servicio,  la garantía del bienestar integral y la adecuada gestión del conocimiento, implementada  (Herramienta tecnológica para retención del conocimiento)</v>
          </cell>
          <cell r="P477">
            <v>60</v>
          </cell>
          <cell r="Q477">
            <v>1</v>
          </cell>
          <cell r="R477" t="str">
            <v>Númerica</v>
          </cell>
          <cell r="S477" t="str">
            <v># de Herramienta tecnológica implementada / 1 Herramienta tecnológica ejecutada</v>
          </cell>
          <cell r="T477" t="str">
            <v>2025-01-02</v>
          </cell>
          <cell r="U477" t="str">
            <v>2025-12-19</v>
          </cell>
          <cell r="V477" t="str">
            <v>111-GRUPO DE TRABAJO DE ADMINISTRACIÓN DE PERSONAL;
20-OFICINA DE TECNOLOGÍA E INFORMÁTICA;
73-GRUPO DE TRABAJO DE COMUNICACION</v>
          </cell>
        </row>
        <row r="478">
          <cell r="A478" t="str">
            <v>111.3.1</v>
          </cell>
          <cell r="B478" t="str">
            <v>111-GRUPO DE TRABAJO DE ADMINISTRACIÓN DE PERSONAL</v>
          </cell>
          <cell r="C478">
            <v>2</v>
          </cell>
          <cell r="D478" t="str">
            <v>Actividad propia</v>
          </cell>
          <cell r="E478" t="str">
            <v>111.3.1</v>
          </cell>
          <cell r="F478" t="str">
            <v>N/A</v>
          </cell>
          <cell r="G478" t="str">
            <v>N/A</v>
          </cell>
          <cell r="H478" t="str">
            <v>N/A</v>
          </cell>
          <cell r="I478" t="str">
            <v>N/A</v>
          </cell>
          <cell r="J478" t="str">
            <v>N/A</v>
          </cell>
          <cell r="K478" t="str">
            <v>N/A</v>
          </cell>
          <cell r="L478" t="str">
            <v>N/A</v>
          </cell>
          <cell r="M478" t="str">
            <v>N/A</v>
          </cell>
          <cell r="N478" t="str">
            <v>N/A</v>
          </cell>
          <cell r="O478" t="str">
            <v>Implementar una herramienta tecnológica para retención del conocimiento de los servidores públicos  de la entidad por retiro.  (Manual de usuario y acta de entrega de la herramienta)</v>
          </cell>
          <cell r="P478">
            <v>50</v>
          </cell>
          <cell r="Q478">
            <v>2</v>
          </cell>
          <cell r="R478" t="str">
            <v>Númerica</v>
          </cell>
          <cell r="S478" t="str">
            <v># de Manual de usuario y acta de entrega final elaborados / 2 Manual de usuario y acta de entrega final recibidos</v>
          </cell>
          <cell r="T478" t="str">
            <v>2025-01-02</v>
          </cell>
          <cell r="U478" t="str">
            <v>2025-02-28</v>
          </cell>
          <cell r="V478" t="str">
            <v>111-GRUPO DE TRABAJO DE ADMINISTRACIÓN DE PERSONAL;
20-OFICINA DE TECNOLOGÍA E INFORMÁTICA</v>
          </cell>
        </row>
        <row r="479">
          <cell r="A479" t="str">
            <v>111.3.2</v>
          </cell>
          <cell r="B479" t="str">
            <v>111-GRUPO DE TRABAJO DE ADMINISTRACIÓN DE PERSONAL</v>
          </cell>
          <cell r="C479">
            <v>2</v>
          </cell>
          <cell r="D479" t="str">
            <v>Actividad propia</v>
          </cell>
          <cell r="E479" t="str">
            <v>111.3.2</v>
          </cell>
          <cell r="F479" t="str">
            <v>N/A</v>
          </cell>
          <cell r="G479" t="str">
            <v>N/A</v>
          </cell>
          <cell r="H479" t="str">
            <v>N/A</v>
          </cell>
          <cell r="I479" t="str">
            <v>N/A</v>
          </cell>
          <cell r="J479" t="str">
            <v>N/A</v>
          </cell>
          <cell r="K479" t="str">
            <v>N/A</v>
          </cell>
          <cell r="L479" t="str">
            <v>N/A</v>
          </cell>
          <cell r="M479" t="str">
            <v>N/A</v>
          </cell>
          <cell r="N479" t="str">
            <v>N/A</v>
          </cell>
          <cell r="O479" t="str">
            <v>Fomentar la apropiación de la herramienta a través de un recurso pedagógico y la encuesta de satisfacción   (Video didáctico para el diligenciamiento de la herramienta y resultados  de la encuesta de satisfacción)</v>
          </cell>
          <cell r="P479">
            <v>25</v>
          </cell>
          <cell r="Q479">
            <v>2</v>
          </cell>
          <cell r="R479" t="str">
            <v>Númerica</v>
          </cell>
          <cell r="S479" t="str">
            <v># de Soportes realizados / 2 Soportes programados</v>
          </cell>
          <cell r="T479" t="str">
            <v>2025-02-03</v>
          </cell>
          <cell r="U479" t="str">
            <v>2025-12-19</v>
          </cell>
          <cell r="V479" t="str">
            <v>111-GRUPO DE TRABAJO DE ADMINISTRACIÓN DE PERSONAL;
20-OFICINA DE TECNOLOGÍA E INFORMÁTICA;
73-GRUPO DE TRABAJO DE COMUNICACION</v>
          </cell>
        </row>
        <row r="480">
          <cell r="A480" t="str">
            <v>111.3.3</v>
          </cell>
          <cell r="B480" t="str">
            <v>111-GRUPO DE TRABAJO DE ADMINISTRACIÓN DE PERSONAL</v>
          </cell>
          <cell r="C480">
            <v>2</v>
          </cell>
          <cell r="D480" t="str">
            <v>Actividad propia</v>
          </cell>
          <cell r="E480" t="str">
            <v>111.3.3</v>
          </cell>
          <cell r="F480" t="str">
            <v>N/A</v>
          </cell>
          <cell r="G480" t="str">
            <v>N/A</v>
          </cell>
          <cell r="H480" t="str">
            <v>N/A</v>
          </cell>
          <cell r="I480" t="str">
            <v>N/A</v>
          </cell>
          <cell r="J480" t="str">
            <v>N/A</v>
          </cell>
          <cell r="K480" t="str">
            <v>N/A</v>
          </cell>
          <cell r="L480" t="str">
            <v>N/A</v>
          </cell>
          <cell r="M480" t="str">
            <v>N/A</v>
          </cell>
          <cell r="N480" t="str">
            <v>N/A</v>
          </cell>
          <cell r="O480" t="str">
            <v>Realizar seguimiento trimestral  al diligenciamiento de la herramienta por parte de los servidores que se retiran y  apropiación por parte de los funcionarios que ingresan  y presentarlo al CIGD     (Informes (trimestrales)</v>
          </cell>
          <cell r="P480">
            <v>25</v>
          </cell>
          <cell r="Q480">
            <v>2</v>
          </cell>
          <cell r="R480" t="str">
            <v>Númerica</v>
          </cell>
          <cell r="S480" t="str">
            <v># de informes trimestrales elaborados / 2 informes trimestrales entregados</v>
          </cell>
          <cell r="T480" t="str">
            <v>2025-06-03</v>
          </cell>
          <cell r="U480" t="str">
            <v>2025-12-19</v>
          </cell>
          <cell r="V480" t="str">
            <v>111-GRUPO DE TRABAJO DE ADMINISTRACIÓN DE PERSONAL</v>
          </cell>
        </row>
        <row r="481">
          <cell r="A481" t="str">
            <v>30.1</v>
          </cell>
          <cell r="B481" t="str">
            <v>30-OFICINA ASESORA DE PLANEACIÓN</v>
          </cell>
          <cell r="C481">
            <v>3</v>
          </cell>
          <cell r="D481" t="str">
            <v>Producto</v>
          </cell>
          <cell r="E481" t="str">
            <v>30.1</v>
          </cell>
          <cell r="F481" t="str">
            <v>Innovador</v>
          </cell>
          <cell r="G481" t="str">
            <v>Mejorar la oportunidad en la atención de trámites y servicios.</v>
          </cell>
          <cell r="H481" t="str">
            <v>Avance promedio de cumplimiento de productos asociados a mejorar la oportunidad en la atención de trámites y servicios.</v>
          </cell>
          <cell r="I481" t="str">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ell>
          <cell r="J481" t="str">
            <v>N/A</v>
          </cell>
          <cell r="K481" t="str">
            <v>No</v>
          </cell>
          <cell r="L481" t="str">
            <v>FUNCIONAMIENTO</v>
          </cell>
          <cell r="M481" t="str">
            <v>Política Seguimiento y evaluación de la gestión institucional _DIMENSIÓN Evaluación de Resultados</v>
          </cell>
          <cell r="N481" t="str">
            <v>N/A</v>
          </cell>
          <cell r="O481" t="str">
            <v>Sistema de alertas para monitorear el comportamiento de los trámites misionales priorizados, elaborado y presentado (Correo electronico con el envío del reporte al equipo directivo)</v>
          </cell>
          <cell r="P481">
            <v>20</v>
          </cell>
          <cell r="Q481">
            <v>1</v>
          </cell>
          <cell r="R481" t="str">
            <v>Númerica</v>
          </cell>
          <cell r="S481" t="str">
            <v># de Sistema de alertas elaborado y presentado / 1 Sistema de alertas programado</v>
          </cell>
          <cell r="T481" t="str">
            <v>2025-03-14</v>
          </cell>
          <cell r="U481" t="str">
            <v>2025-12-15</v>
          </cell>
          <cell r="V481" t="str">
            <v>30-OFICINA ASESORA DE PLANEACIÓN</v>
          </cell>
        </row>
        <row r="482">
          <cell r="A482" t="str">
            <v>30.1.1</v>
          </cell>
          <cell r="B482" t="str">
            <v>30-OFICINA ASESORA DE PLANEACIÓN</v>
          </cell>
          <cell r="C482">
            <v>3</v>
          </cell>
          <cell r="D482" t="str">
            <v>Actividad propia</v>
          </cell>
          <cell r="E482" t="str">
            <v>30.1.1</v>
          </cell>
          <cell r="F482" t="str">
            <v>N/A</v>
          </cell>
          <cell r="G482" t="str">
            <v>N/A</v>
          </cell>
          <cell r="H482" t="str">
            <v>N/A</v>
          </cell>
          <cell r="I482" t="str">
            <v>N/A</v>
          </cell>
          <cell r="J482" t="str">
            <v>N/A</v>
          </cell>
          <cell r="K482" t="str">
            <v>N/A</v>
          </cell>
          <cell r="L482" t="str">
            <v>N/A</v>
          </cell>
          <cell r="M482" t="str">
            <v>N/A</v>
          </cell>
          <cell r="N482" t="str">
            <v>N/A</v>
          </cell>
          <cell r="O482" t="str">
            <v>Priorizar los trámites por Delegatura objeto de monitoreo (Documento con los tramites priorizados por Delegatura objeto de monitoreo)</v>
          </cell>
          <cell r="P482">
            <v>20</v>
          </cell>
          <cell r="Q482">
            <v>1</v>
          </cell>
          <cell r="R482" t="str">
            <v>Númerica</v>
          </cell>
          <cell r="S482" t="str">
            <v># de Documento con trámites priorizados / 1 Documento programado</v>
          </cell>
          <cell r="T482" t="str">
            <v>2025-03-14</v>
          </cell>
          <cell r="U482" t="str">
            <v>2025-04-15</v>
          </cell>
          <cell r="V482" t="str">
            <v>30-OFICINA ASESORA DE PLANEACIÓN</v>
          </cell>
        </row>
        <row r="483">
          <cell r="A483" t="str">
            <v>30.1.2</v>
          </cell>
          <cell r="B483" t="str">
            <v>30-OFICINA ASESORA DE PLANEACIÓN</v>
          </cell>
          <cell r="C483">
            <v>3</v>
          </cell>
          <cell r="D483" t="str">
            <v>Actividad propia</v>
          </cell>
          <cell r="E483" t="str">
            <v>30.1.2</v>
          </cell>
          <cell r="F483" t="str">
            <v>N/A</v>
          </cell>
          <cell r="G483" t="str">
            <v>N/A</v>
          </cell>
          <cell r="H483" t="str">
            <v>N/A</v>
          </cell>
          <cell r="I483" t="str">
            <v>N/A</v>
          </cell>
          <cell r="J483" t="str">
            <v>N/A</v>
          </cell>
          <cell r="K483" t="str">
            <v>N/A</v>
          </cell>
          <cell r="L483" t="str">
            <v>N/A</v>
          </cell>
          <cell r="M483" t="str">
            <v>N/A</v>
          </cell>
          <cell r="N483" t="str">
            <v>N/A</v>
          </cell>
          <cell r="O483" t="str">
            <v>Definir los parámetros que determinarán las alertas (Documento con la definición de los parámetros )</v>
          </cell>
          <cell r="P483">
            <v>20</v>
          </cell>
          <cell r="Q483">
            <v>1</v>
          </cell>
          <cell r="R483" t="str">
            <v>Númerica</v>
          </cell>
          <cell r="S483" t="str">
            <v># de Documento con los parámetros de las alertas realizado / 1 Documento programado</v>
          </cell>
          <cell r="T483" t="str">
            <v>2025-04-18</v>
          </cell>
          <cell r="U483" t="str">
            <v>2025-05-02</v>
          </cell>
          <cell r="V483" t="str">
            <v>30-OFICINA ASESORA DE PLANEACIÓN</v>
          </cell>
        </row>
        <row r="484">
          <cell r="A484" t="str">
            <v>30.1.3</v>
          </cell>
          <cell r="B484" t="str">
            <v>30-OFICINA ASESORA DE PLANEACIÓN</v>
          </cell>
          <cell r="C484">
            <v>3</v>
          </cell>
          <cell r="D484" t="str">
            <v>Actividad propia</v>
          </cell>
          <cell r="E484" t="str">
            <v>30.1.3</v>
          </cell>
          <cell r="F484" t="str">
            <v>N/A</v>
          </cell>
          <cell r="G484" t="str">
            <v>N/A</v>
          </cell>
          <cell r="H484" t="str">
            <v>N/A</v>
          </cell>
          <cell r="I484" t="str">
            <v>N/A</v>
          </cell>
          <cell r="J484" t="str">
            <v>N/A</v>
          </cell>
          <cell r="K484" t="str">
            <v>N/A</v>
          </cell>
          <cell r="L484" t="str">
            <v>N/A</v>
          </cell>
          <cell r="M484" t="str">
            <v>N/A</v>
          </cell>
          <cell r="N484" t="str">
            <v>N/A</v>
          </cell>
          <cell r="O484" t="str">
            <v>Definir y validar con las Delegaturas el diseño del reporte de alertas (Diseño del reporte de alertas definido y validado por las Delegaturas)</v>
          </cell>
          <cell r="P484">
            <v>20</v>
          </cell>
          <cell r="Q484">
            <v>1</v>
          </cell>
          <cell r="R484" t="str">
            <v>Númerica</v>
          </cell>
          <cell r="S484" t="str">
            <v># de Reporte de alertas diseñado / 1 Reporte de alertas programado</v>
          </cell>
          <cell r="T484" t="str">
            <v>2025-05-05</v>
          </cell>
          <cell r="U484" t="str">
            <v>2025-09-12</v>
          </cell>
          <cell r="V484" t="str">
            <v>30-OFICINA ASESORA DE PLANEACIÓN</v>
          </cell>
        </row>
        <row r="485">
          <cell r="A485" t="str">
            <v>30.1.4</v>
          </cell>
          <cell r="B485" t="str">
            <v>30-OFICINA ASESORA DE PLANEACIÓN</v>
          </cell>
          <cell r="C485">
            <v>3</v>
          </cell>
          <cell r="D485" t="str">
            <v>Actividad propia</v>
          </cell>
          <cell r="E485" t="str">
            <v>30.1.4</v>
          </cell>
          <cell r="F485" t="str">
            <v>N/A</v>
          </cell>
          <cell r="G485" t="str">
            <v>N/A</v>
          </cell>
          <cell r="H485" t="str">
            <v>N/A</v>
          </cell>
          <cell r="I485" t="str">
            <v>N/A</v>
          </cell>
          <cell r="J485" t="str">
            <v>N/A</v>
          </cell>
          <cell r="K485" t="str">
            <v>N/A</v>
          </cell>
          <cell r="L485" t="str">
            <v>N/A</v>
          </cell>
          <cell r="M485" t="str">
            <v>N/A</v>
          </cell>
          <cell r="N485" t="str">
            <v>N/A</v>
          </cell>
          <cell r="O485" t="str">
            <v>Elaborar y presentar reportes al equipo directivo.  (Correos electronicos con el envío del reporte al equipo directivo)</v>
          </cell>
          <cell r="P485">
            <v>40</v>
          </cell>
          <cell r="Q485">
            <v>2</v>
          </cell>
          <cell r="R485" t="str">
            <v>Númerica</v>
          </cell>
          <cell r="S485" t="str">
            <v># de Reportes presentados / 2 Reportes programados</v>
          </cell>
          <cell r="T485" t="str">
            <v>2025-09-15</v>
          </cell>
          <cell r="U485" t="str">
            <v>2025-12-15</v>
          </cell>
          <cell r="V485" t="str">
            <v>30-OFICINA ASESORA DE PLANEACIÓN</v>
          </cell>
        </row>
        <row r="486">
          <cell r="A486" t="str">
            <v>30.2</v>
          </cell>
          <cell r="B486" t="str">
            <v>30-OFICINA ASESORA DE PLANEACIÓN</v>
          </cell>
          <cell r="C486">
            <v>3</v>
          </cell>
          <cell r="D486" t="str">
            <v>Producto</v>
          </cell>
          <cell r="E486" t="str">
            <v>30.2</v>
          </cell>
          <cell r="F486" t="str">
            <v>Innovador</v>
          </cell>
          <cell r="G486" t="str">
            <v>Fortalecer el Sistema Integral de Gestión Institucional en el marco del Modelo Integrado de Planeación y gestión para mejorar la prestación del servicio.</v>
          </cell>
          <cell r="H486" t="str">
            <v xml:space="preserve">Cumplimiento de productos del PAI asociados a Fortacer el Sistema Integral de Gestión Institucional para mejorar la prestación del servicio. 
</v>
          </cell>
          <cell r="I486"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486" t="str">
            <v xml:space="preserve">PND - 5-31-5-b- Convergencia regional - Entidades públicas territoriales y nacionales fortalecidas </v>
          </cell>
          <cell r="K486" t="str">
            <v>No</v>
          </cell>
          <cell r="L486" t="str">
            <v>C-3503-0200-0016-40401c</v>
          </cell>
          <cell r="M486" t="str">
            <v>Política Fortalecimiento Organizacional y Simplificación de Procesos _DIMENSIÓN Gestión con Valores para Resultados</v>
          </cell>
          <cell r="N486" t="str">
            <v>N/A</v>
          </cell>
          <cell r="O486" t="str">
            <v>Proyectos estratégicos transversales estructurados y ejecutados (Informe de resultados)</v>
          </cell>
          <cell r="P486">
            <v>20</v>
          </cell>
          <cell r="Q486">
            <v>100</v>
          </cell>
          <cell r="R486" t="str">
            <v>Porcentual</v>
          </cell>
          <cell r="S486" t="str">
            <v>% de Proyectos estratégicos transversales estructurados y ejecutados / 100% de Proyectos estratégicos transversales programados</v>
          </cell>
          <cell r="T486" t="str">
            <v>2025-02-24</v>
          </cell>
          <cell r="U486" t="str">
            <v>2025-12-19</v>
          </cell>
          <cell r="V486" t="str">
            <v>30-OFICINA ASESORA DE PLANEACIÓN</v>
          </cell>
        </row>
        <row r="487">
          <cell r="A487" t="str">
            <v>30.2.1</v>
          </cell>
          <cell r="B487" t="str">
            <v>30-OFICINA ASESORA DE PLANEACIÓN</v>
          </cell>
          <cell r="C487">
            <v>3</v>
          </cell>
          <cell r="D487" t="str">
            <v>Actividad propia</v>
          </cell>
          <cell r="E487" t="str">
            <v>30.2.1</v>
          </cell>
          <cell r="F487" t="str">
            <v>N/A</v>
          </cell>
          <cell r="G487" t="str">
            <v>N/A</v>
          </cell>
          <cell r="H487" t="str">
            <v>N/A</v>
          </cell>
          <cell r="I487" t="str">
            <v>N/A</v>
          </cell>
          <cell r="J487" t="str">
            <v>N/A</v>
          </cell>
          <cell r="K487" t="str">
            <v>N/A</v>
          </cell>
          <cell r="L487" t="str">
            <v>N/A</v>
          </cell>
          <cell r="M487" t="str">
            <v>N/A</v>
          </cell>
          <cell r="N487" t="str">
            <v>N/A</v>
          </cell>
          <cell r="O487" t="str">
            <v>Identificar y someter a aprobación del Despacho, la definición de 2 proyectos estratégicos de impacto transversal  a ser ejecutados (proyectos estratégicos de impacto transversal identificados y aprobados)</v>
          </cell>
          <cell r="P487">
            <v>15</v>
          </cell>
          <cell r="Q487">
            <v>2</v>
          </cell>
          <cell r="R487" t="str">
            <v>Númerica</v>
          </cell>
          <cell r="S487" t="str">
            <v># de Proyectos estratégicos de impacto transversal a ser ejecutados aprobados / 2 Proyectos estratégicos de impacto transversal a ser ejecutados por aprobar</v>
          </cell>
          <cell r="T487" t="str">
            <v>2025-02-24</v>
          </cell>
          <cell r="U487" t="str">
            <v>2025-03-07</v>
          </cell>
          <cell r="V487" t="str">
            <v>30-OFICINA ASESORA DE PLANEACIÓN</v>
          </cell>
        </row>
        <row r="488">
          <cell r="A488" t="str">
            <v>30.2.2</v>
          </cell>
          <cell r="B488" t="str">
            <v>30-OFICINA ASESORA DE PLANEACIÓN</v>
          </cell>
          <cell r="C488">
            <v>3</v>
          </cell>
          <cell r="D488" t="str">
            <v>Actividad propia</v>
          </cell>
          <cell r="E488" t="str">
            <v>30.2.2</v>
          </cell>
          <cell r="F488" t="str">
            <v>N/A</v>
          </cell>
          <cell r="G488" t="str">
            <v>N/A</v>
          </cell>
          <cell r="H488" t="str">
            <v>N/A</v>
          </cell>
          <cell r="I488" t="str">
            <v>N/A</v>
          </cell>
          <cell r="J488" t="str">
            <v>N/A</v>
          </cell>
          <cell r="K488" t="str">
            <v>N/A</v>
          </cell>
          <cell r="L488" t="str">
            <v>N/A</v>
          </cell>
          <cell r="M488" t="str">
            <v>N/A</v>
          </cell>
          <cell r="N488" t="str">
            <v>N/A</v>
          </cell>
          <cell r="O488" t="str">
            <v>Diseñar y concertar el plan de trabajo (actividades hito y responsable) (Plan de trabajo Diseñado y concertado con las áreas involucradas)</v>
          </cell>
          <cell r="P488">
            <v>30</v>
          </cell>
          <cell r="Q488">
            <v>1</v>
          </cell>
          <cell r="R488" t="str">
            <v>Númerica</v>
          </cell>
          <cell r="S488" t="str">
            <v># de Plan de trabajo diseñado y concertado / 1 Plan de trabajo programado</v>
          </cell>
          <cell r="T488" t="str">
            <v>2025-03-10</v>
          </cell>
          <cell r="U488" t="str">
            <v>2025-04-30</v>
          </cell>
          <cell r="V488" t="str">
            <v>30-OFICINA ASESORA DE PLANEACIÓN</v>
          </cell>
        </row>
        <row r="489">
          <cell r="A489" t="str">
            <v>30.2.3</v>
          </cell>
          <cell r="B489" t="str">
            <v>30-OFICINA ASESORA DE PLANEACIÓN</v>
          </cell>
          <cell r="C489">
            <v>3</v>
          </cell>
          <cell r="D489" t="str">
            <v>Actividad propia</v>
          </cell>
          <cell r="E489" t="str">
            <v>30.2.3</v>
          </cell>
          <cell r="F489" t="str">
            <v>N/A</v>
          </cell>
          <cell r="G489" t="str">
            <v>N/A</v>
          </cell>
          <cell r="H489" t="str">
            <v>N/A</v>
          </cell>
          <cell r="I489" t="str">
            <v>N/A</v>
          </cell>
          <cell r="J489" t="str">
            <v>N/A</v>
          </cell>
          <cell r="K489" t="str">
            <v>N/A</v>
          </cell>
          <cell r="L489" t="str">
            <v>N/A</v>
          </cell>
          <cell r="M489" t="str">
            <v>N/A</v>
          </cell>
          <cell r="N489" t="str">
            <v>N/A</v>
          </cell>
          <cell r="O489" t="str">
            <v>Ejecutar el plan de trabajo (Seguimiento al plan de trabajo y evidencias de su cumplimiento)</v>
          </cell>
          <cell r="P489">
            <v>50</v>
          </cell>
          <cell r="Q489">
            <v>100</v>
          </cell>
          <cell r="R489" t="str">
            <v>Porcentual</v>
          </cell>
          <cell r="S489" t="str">
            <v>% de Avance logrado plan de trabajo / 100% de Avance propuesto plan de trabajo</v>
          </cell>
          <cell r="T489" t="str">
            <v>2025-05-01</v>
          </cell>
          <cell r="U489" t="str">
            <v>2025-11-28</v>
          </cell>
          <cell r="V489" t="str">
            <v>30-OFICINA ASESORA DE PLANEACIÓN</v>
          </cell>
        </row>
        <row r="490">
          <cell r="A490" t="str">
            <v>30.2.4</v>
          </cell>
          <cell r="B490" t="str">
            <v>30-OFICINA ASESORA DE PLANEACIÓN</v>
          </cell>
          <cell r="C490">
            <v>3</v>
          </cell>
          <cell r="D490" t="str">
            <v>Actividad propia</v>
          </cell>
          <cell r="E490" t="str">
            <v>30.2.4</v>
          </cell>
          <cell r="F490" t="str">
            <v>N/A</v>
          </cell>
          <cell r="G490" t="str">
            <v>N/A</v>
          </cell>
          <cell r="H490" t="str">
            <v>N/A</v>
          </cell>
          <cell r="I490" t="str">
            <v>N/A</v>
          </cell>
          <cell r="J490" t="str">
            <v>N/A</v>
          </cell>
          <cell r="K490" t="str">
            <v>N/A</v>
          </cell>
          <cell r="L490" t="str">
            <v>N/A</v>
          </cell>
          <cell r="M490" t="str">
            <v>N/A</v>
          </cell>
          <cell r="N490" t="str">
            <v>N/A</v>
          </cell>
          <cell r="O490" t="str">
            <v>Presentar resultados (Presentación de resultados y  Lista de asistencia reunióno de presentación)</v>
          </cell>
          <cell r="P490">
            <v>5</v>
          </cell>
          <cell r="Q490">
            <v>2</v>
          </cell>
          <cell r="R490" t="str">
            <v>Númerica</v>
          </cell>
          <cell r="S490" t="str">
            <v># de Soportes presentados / 2 Soportes a presentar</v>
          </cell>
          <cell r="T490" t="str">
            <v>2025-12-01</v>
          </cell>
          <cell r="U490" t="str">
            <v>2025-12-19</v>
          </cell>
          <cell r="V490" t="str">
            <v>30-OFICINA ASESORA DE PLANEACIÓN</v>
          </cell>
        </row>
        <row r="491">
          <cell r="A491" t="str">
            <v>30.3</v>
          </cell>
          <cell r="B491" t="str">
            <v>30-OFICINA ASESORA DE PLANEACIÓN</v>
          </cell>
          <cell r="C491">
            <v>3</v>
          </cell>
          <cell r="D491" t="str">
            <v>Producto eliminado</v>
          </cell>
          <cell r="E491" t="str">
            <v>30.3</v>
          </cell>
          <cell r="F491" t="str">
            <v>Innovador</v>
          </cell>
          <cell r="G491" t="str">
            <v>Fortalecer el Sistema Integral de Gestión Institucional en el marco del Modelo Integrado de Planeación y gestión para mejorar la prestación del servicio.</v>
          </cell>
          <cell r="H491" t="str">
            <v xml:space="preserve">Cumplimiento de productos del PAI asociados a Fortacer el Sistema Integral de Gestión Institucional para mejorar la prestación del servicio. 
</v>
          </cell>
          <cell r="I491"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491" t="str">
            <v>N/A</v>
          </cell>
          <cell r="K491" t="str">
            <v>No</v>
          </cell>
          <cell r="L491" t="str">
            <v>FUNCIONAMIENTO</v>
          </cell>
          <cell r="M491" t="str">
            <v>Política Gestión Presupuestal y Eficiencia del Gasto Público _DIMENSIÓN Direccionamiento Estratégico y Planeación</v>
          </cell>
          <cell r="N491" t="str">
            <v>N/A</v>
          </cell>
          <cell r="O491" t="str">
            <v>Herramienta de análisis y optimización de la distribución del gasto de la Entidad, implementada (Informe con link a la herramineta y explicaciones de su implementación)</v>
          </cell>
          <cell r="P491">
            <v>0</v>
          </cell>
          <cell r="Q491">
            <v>1</v>
          </cell>
          <cell r="R491" t="str">
            <v>Númerica</v>
          </cell>
          <cell r="S491" t="str">
            <v># de Herramienta implementada / 1 Herramienta programada</v>
          </cell>
          <cell r="T491" t="str">
            <v>2025-04-14</v>
          </cell>
          <cell r="U491" t="str">
            <v>2025-12-19</v>
          </cell>
          <cell r="V491" t="str">
            <v>30-OFICINA ASESORA DE PLANEACIÓN</v>
          </cell>
        </row>
        <row r="492">
          <cell r="A492" t="str">
            <v>30.3.1</v>
          </cell>
          <cell r="B492" t="str">
            <v>30-OFICINA ASESORA DE PLANEACIÓN</v>
          </cell>
          <cell r="C492">
            <v>3</v>
          </cell>
          <cell r="D492" t="str">
            <v>Actividad propia Eliminada</v>
          </cell>
          <cell r="E492" t="str">
            <v>30.3.1</v>
          </cell>
          <cell r="F492" t="str">
            <v>N/A</v>
          </cell>
          <cell r="G492" t="str">
            <v>N/A</v>
          </cell>
          <cell r="H492" t="str">
            <v>N/A</v>
          </cell>
          <cell r="I492" t="str">
            <v>N/A</v>
          </cell>
          <cell r="J492" t="str">
            <v>N/A</v>
          </cell>
          <cell r="K492" t="str">
            <v>N/A</v>
          </cell>
          <cell r="L492" t="str">
            <v>N/A</v>
          </cell>
          <cell r="M492" t="str">
            <v>N/A</v>
          </cell>
          <cell r="N492" t="str">
            <v>N/A</v>
          </cell>
          <cell r="O492" t="str">
            <v>Elaborar el plan de trabajo para el diseño e implementación de la herramienta (Plan de trabajo diseñado)</v>
          </cell>
          <cell r="P492">
            <v>20</v>
          </cell>
          <cell r="Q492">
            <v>1</v>
          </cell>
          <cell r="R492" t="str">
            <v>Númerica</v>
          </cell>
          <cell r="S492" t="str">
            <v># de Plan de trabajo diseñado / 1 Plan de trabajo programado</v>
          </cell>
          <cell r="T492" t="str">
            <v>2025-04-14</v>
          </cell>
          <cell r="U492" t="str">
            <v>2025-05-30</v>
          </cell>
          <cell r="V492" t="str">
            <v>30-OFICINA ASESORA DE PLANEACIÓN</v>
          </cell>
        </row>
        <row r="493">
          <cell r="A493" t="str">
            <v>30.3.2</v>
          </cell>
          <cell r="B493" t="str">
            <v>30-OFICINA ASESORA DE PLANEACIÓN</v>
          </cell>
          <cell r="C493">
            <v>3</v>
          </cell>
          <cell r="D493" t="str">
            <v>Actividad propia Eliminada</v>
          </cell>
          <cell r="E493" t="str">
            <v>30.3.2</v>
          </cell>
          <cell r="F493" t="str">
            <v>N/A</v>
          </cell>
          <cell r="G493" t="str">
            <v>N/A</v>
          </cell>
          <cell r="H493" t="str">
            <v>N/A</v>
          </cell>
          <cell r="I493" t="str">
            <v>N/A</v>
          </cell>
          <cell r="J493" t="str">
            <v>N/A</v>
          </cell>
          <cell r="K493" t="str">
            <v>N/A</v>
          </cell>
          <cell r="L493" t="str">
            <v>N/A</v>
          </cell>
          <cell r="M493" t="str">
            <v>N/A</v>
          </cell>
          <cell r="N493" t="str">
            <v>N/A</v>
          </cell>
          <cell r="O493" t="str">
            <v>Ejecutar el plan de trabajo (Seguimiento al plan de trabajo y evidencias de su cumplimiento)</v>
          </cell>
          <cell r="P493">
            <v>80</v>
          </cell>
          <cell r="Q493">
            <v>100</v>
          </cell>
          <cell r="R493" t="str">
            <v>Porcentual</v>
          </cell>
          <cell r="S493" t="str">
            <v>% de Avance logrado plan de trabajo / 100% de Avance propuesto plan de trabajo</v>
          </cell>
          <cell r="T493" t="str">
            <v>2025-06-02</v>
          </cell>
          <cell r="U493" t="str">
            <v>2025-12-19</v>
          </cell>
          <cell r="V493" t="str">
            <v>30-OFICINA ASESORA DE PLANEACIÓN</v>
          </cell>
        </row>
        <row r="494">
          <cell r="A494" t="str">
            <v>30.4</v>
          </cell>
          <cell r="B494" t="str">
            <v>30-OFICINA ASESORA DE PLANEACIÓN</v>
          </cell>
          <cell r="C494">
            <v>3</v>
          </cell>
          <cell r="D494" t="str">
            <v>Producto</v>
          </cell>
          <cell r="E494" t="str">
            <v>30.4</v>
          </cell>
          <cell r="F494" t="str">
            <v>Innovador</v>
          </cell>
          <cell r="G494" t="str">
            <v>Fortalecer el Sistema Integral de Gestión Institucional en el marco del Modelo Integrado de Planeación y gestión para mejorar la prestación del servicio.</v>
          </cell>
          <cell r="H494" t="str">
            <v xml:space="preserve">Cumplimiento de productos del PAI asociados a Fortacer el Sistema Integral de Gestión Institucional para mejorar la prestación del servicio. 
</v>
          </cell>
          <cell r="I494"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494" t="str">
            <v xml:space="preserve">PND - 5-31-5-b- Convergencia regional - Entidades públicas territoriales y nacionales fortalecidas </v>
          </cell>
          <cell r="K494" t="str">
            <v>Si</v>
          </cell>
          <cell r="L494" t="str">
            <v>C-3503-0200-0016-40401c</v>
          </cell>
          <cell r="M494" t="str">
            <v>Política Gestión Presupuestal y Eficiencia del Gasto Público _DIMENSIÓN Direccionamiento Estratégico y Planeación</v>
          </cell>
          <cell r="N494" t="str">
            <v>N/A</v>
          </cell>
          <cell r="O494" t="str">
            <v>Estudio de costos de los trámites priorizados, realizado (Estudio Realizado )</v>
          </cell>
          <cell r="P494">
            <v>20</v>
          </cell>
          <cell r="Q494">
            <v>1</v>
          </cell>
          <cell r="R494" t="str">
            <v>Númerica</v>
          </cell>
          <cell r="S494" t="str">
            <v># de Estudios realizado / 1 Estudio programado</v>
          </cell>
          <cell r="T494" t="str">
            <v>2025-05-05</v>
          </cell>
          <cell r="U494" t="str">
            <v>2025-11-20</v>
          </cell>
          <cell r="V494" t="str">
            <v>30-OFICINA ASESORA DE PLANEACIÓN;
37-GRUPO DE TRABAJO DE ESTUDIOS ECONÓMICOS</v>
          </cell>
        </row>
        <row r="495">
          <cell r="A495" t="str">
            <v>30.4.1</v>
          </cell>
          <cell r="B495" t="str">
            <v>30-OFICINA ASESORA DE PLANEACIÓN</v>
          </cell>
          <cell r="C495">
            <v>3</v>
          </cell>
          <cell r="D495" t="str">
            <v>Actividad propia</v>
          </cell>
          <cell r="E495" t="str">
            <v>30.4.1</v>
          </cell>
          <cell r="F495" t="str">
            <v>N/A</v>
          </cell>
          <cell r="G495" t="str">
            <v>N/A</v>
          </cell>
          <cell r="H495" t="str">
            <v>N/A</v>
          </cell>
          <cell r="I495" t="str">
            <v>N/A</v>
          </cell>
          <cell r="J495" t="str">
            <v>N/A</v>
          </cell>
          <cell r="K495" t="str">
            <v>N/A</v>
          </cell>
          <cell r="L495" t="str">
            <v>N/A</v>
          </cell>
          <cell r="M495" t="str">
            <v>N/A</v>
          </cell>
          <cell r="N495" t="str">
            <v>N/A</v>
          </cell>
          <cell r="O495" t="str">
            <v>Priorizar los trámites objeto del estudio de costeo (Documento con la priorización de trámites)</v>
          </cell>
          <cell r="P495">
            <v>10</v>
          </cell>
          <cell r="Q495">
            <v>1</v>
          </cell>
          <cell r="R495" t="str">
            <v>Númerica</v>
          </cell>
          <cell r="S495" t="str">
            <v># de Documento con la priorización realizado / 1 Documento programado</v>
          </cell>
          <cell r="T495" t="str">
            <v>2025-05-05</v>
          </cell>
          <cell r="U495" t="str">
            <v>2025-06-06</v>
          </cell>
          <cell r="V495" t="str">
            <v>30-OFICINA ASESORA DE PLANEACIÓN</v>
          </cell>
        </row>
        <row r="496">
          <cell r="A496" t="str">
            <v>30.4.2</v>
          </cell>
          <cell r="B496" t="str">
            <v>30-OFICINA ASESORA DE PLANEACIÓN</v>
          </cell>
          <cell r="C496">
            <v>3</v>
          </cell>
          <cell r="D496" t="str">
            <v>Actividad propia</v>
          </cell>
          <cell r="E496" t="str">
            <v>30.4.2</v>
          </cell>
          <cell r="F496" t="str">
            <v>N/A</v>
          </cell>
          <cell r="G496" t="str">
            <v>N/A</v>
          </cell>
          <cell r="H496" t="str">
            <v>N/A</v>
          </cell>
          <cell r="I496" t="str">
            <v>N/A</v>
          </cell>
          <cell r="J496" t="str">
            <v>N/A</v>
          </cell>
          <cell r="K496" t="str">
            <v>N/A</v>
          </cell>
          <cell r="L496" t="str">
            <v>N/A</v>
          </cell>
          <cell r="M496" t="str">
            <v>N/A</v>
          </cell>
          <cell r="N496" t="str">
            <v>N/A</v>
          </cell>
          <cell r="O496" t="str">
            <v>Recopilar la información necesaria para realizar el estudio de costeo de uno de los trámites priorizados  (Documento que relacione la documentación recopilada)</v>
          </cell>
          <cell r="P496">
            <v>8</v>
          </cell>
          <cell r="Q496">
            <v>100</v>
          </cell>
          <cell r="R496" t="str">
            <v>Porcentual</v>
          </cell>
          <cell r="S496" t="str">
            <v>% de Documentación recopilada / 100% de Documentación a recopilar</v>
          </cell>
          <cell r="T496" t="str">
            <v>2025-06-09</v>
          </cell>
          <cell r="U496" t="str">
            <v>2025-08-15</v>
          </cell>
          <cell r="V496" t="str">
            <v>30-OFICINA ASESORA DE PLANEACIÓN;
37-GRUPO DE TRABAJO DE ESTUDIOS ECONÓMICOS</v>
          </cell>
        </row>
        <row r="497">
          <cell r="A497" t="str">
            <v>30.4.3</v>
          </cell>
          <cell r="B497" t="str">
            <v>30-OFICINA ASESORA DE PLANEACIÓN</v>
          </cell>
          <cell r="C497">
            <v>3</v>
          </cell>
          <cell r="D497" t="str">
            <v>Actividad propia</v>
          </cell>
          <cell r="E497" t="str">
            <v>30.4.3</v>
          </cell>
          <cell r="F497" t="str">
            <v>N/A</v>
          </cell>
          <cell r="G497" t="str">
            <v>N/A</v>
          </cell>
          <cell r="H497" t="str">
            <v>N/A</v>
          </cell>
          <cell r="I497" t="str">
            <v>N/A</v>
          </cell>
          <cell r="J497" t="str">
            <v>N/A</v>
          </cell>
          <cell r="K497" t="str">
            <v>N/A</v>
          </cell>
          <cell r="L497" t="str">
            <v>N/A</v>
          </cell>
          <cell r="M497" t="str">
            <v>N/A</v>
          </cell>
          <cell r="N497" t="str">
            <v>N/A</v>
          </cell>
          <cell r="O497" t="str">
            <v>Recopilar la información necesaria para realizar el estudio de costeo de los demás trámites priorizados (Documento que relacione la documentación recopilada)</v>
          </cell>
          <cell r="P497">
            <v>22</v>
          </cell>
          <cell r="Q497">
            <v>100</v>
          </cell>
          <cell r="R497" t="str">
            <v>Porcentual</v>
          </cell>
          <cell r="S497" t="str">
            <v>% de Documentación recopilada / 100% de Documentación a recopilar</v>
          </cell>
          <cell r="T497" t="str">
            <v>2025-08-18</v>
          </cell>
          <cell r="U497" t="str">
            <v>2025-09-26</v>
          </cell>
          <cell r="V497" t="str">
            <v>30-OFICINA ASESORA DE PLANEACIÓN;
37-GRUPO DE TRABAJO DE ESTUDIOS ECONÓMICOS</v>
          </cell>
        </row>
        <row r="498">
          <cell r="A498" t="str">
            <v>30.4.4</v>
          </cell>
          <cell r="B498" t="str">
            <v>30-OFICINA ASESORA DE PLANEACIÓN</v>
          </cell>
          <cell r="C498">
            <v>3</v>
          </cell>
          <cell r="D498" t="str">
            <v>Actividad propia</v>
          </cell>
          <cell r="E498" t="str">
            <v>30.4.4</v>
          </cell>
          <cell r="F498" t="str">
            <v>N/A</v>
          </cell>
          <cell r="G498" t="str">
            <v>N/A</v>
          </cell>
          <cell r="H498" t="str">
            <v>N/A</v>
          </cell>
          <cell r="I498" t="str">
            <v>N/A</v>
          </cell>
          <cell r="J498" t="str">
            <v>N/A</v>
          </cell>
          <cell r="K498" t="str">
            <v>N/A</v>
          </cell>
          <cell r="L498" t="str">
            <v>N/A</v>
          </cell>
          <cell r="M498" t="str">
            <v>N/A</v>
          </cell>
          <cell r="N498" t="str">
            <v>N/A</v>
          </cell>
          <cell r="O498" t="str">
            <v>Realizar estudio de costo de los trámites priorizados (Estudio Realizado)</v>
          </cell>
          <cell r="P498">
            <v>50</v>
          </cell>
          <cell r="Q498">
            <v>1</v>
          </cell>
          <cell r="R498" t="str">
            <v>Númerica</v>
          </cell>
          <cell r="S498" t="str">
            <v># de Estudio realizado / 1 Estudio programado</v>
          </cell>
          <cell r="T498" t="str">
            <v>2025-07-16</v>
          </cell>
          <cell r="U498" t="str">
            <v>2025-09-29</v>
          </cell>
          <cell r="V498" t="str">
            <v>30-OFICINA ASESORA DE PLANEACIÓN;
37-GRUPO DE TRABAJO DE ESTUDIOS ECONÓMICOS</v>
          </cell>
        </row>
        <row r="499">
          <cell r="A499" t="str">
            <v>30.4.5</v>
          </cell>
          <cell r="B499" t="str">
            <v>30-OFICINA ASESORA DE PLANEACIÓN</v>
          </cell>
          <cell r="C499">
            <v>3</v>
          </cell>
          <cell r="D499" t="str">
            <v>Actividad propia</v>
          </cell>
          <cell r="E499" t="str">
            <v>30.4.5</v>
          </cell>
          <cell r="F499" t="str">
            <v>N/A</v>
          </cell>
          <cell r="G499" t="str">
            <v>N/A</v>
          </cell>
          <cell r="H499" t="str">
            <v>N/A</v>
          </cell>
          <cell r="I499" t="str">
            <v>N/A</v>
          </cell>
          <cell r="J499" t="str">
            <v>N/A</v>
          </cell>
          <cell r="K499" t="str">
            <v>N/A</v>
          </cell>
          <cell r="L499" t="str">
            <v>N/A</v>
          </cell>
          <cell r="M499" t="str">
            <v>N/A</v>
          </cell>
          <cell r="N499" t="str">
            <v>N/A</v>
          </cell>
          <cell r="O499" t="str">
            <v>Socializar los resultados del estudio con los jefes de las áreas responsables de los trámites costeados (Correo electronico con el envío del estudio realizado  /  Listas de asistencia a reunion de socialización)</v>
          </cell>
          <cell r="P499">
            <v>10</v>
          </cell>
          <cell r="Q499">
            <v>1</v>
          </cell>
          <cell r="R499" t="str">
            <v>Númerica</v>
          </cell>
          <cell r="S499" t="str">
            <v># de Estudio realizado / 1 Estudio a socializar</v>
          </cell>
          <cell r="T499" t="str">
            <v>2025-11-03</v>
          </cell>
          <cell r="U499" t="str">
            <v>2025-11-20</v>
          </cell>
          <cell r="V499" t="str">
            <v>30-OFICINA ASESORA DE PLANEACIÓN;
37-GRUPO DE TRABAJO DE ESTUDIOS ECONÓMICOS</v>
          </cell>
        </row>
        <row r="500">
          <cell r="A500" t="str">
            <v>30.5</v>
          </cell>
          <cell r="B500" t="str">
            <v>30-OFICINA ASESORA DE PLANEACIÓN</v>
          </cell>
          <cell r="C500">
            <v>3</v>
          </cell>
          <cell r="D500" t="str">
            <v>Producto</v>
          </cell>
          <cell r="E500" t="str">
            <v>30.5</v>
          </cell>
          <cell r="F500" t="str">
            <v>Operativo</v>
          </cell>
          <cell r="G500" t="str">
            <v>Fortalecer el Sistema Integral de Gestión Institucional en el marco del Modelo Integrado de Planeación y gestión para mejorar la prestación del servicio.</v>
          </cell>
          <cell r="H500" t="str">
            <v xml:space="preserve">Cumplimiento de productos del PAI asociados a Fortacer el Sistema Integral de Gestión Institucional para mejorar la prestación del servicio. 
</v>
          </cell>
          <cell r="I500"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500" t="str">
            <v>N/A</v>
          </cell>
          <cell r="K500" t="str">
            <v>No</v>
          </cell>
          <cell r="L500" t="str">
            <v>N/A</v>
          </cell>
          <cell r="M500" t="str">
            <v>Política Simplificación, Racionalización y Estandarización de trámites _DIMENSIÓN Gestión con Valores para Resultados</v>
          </cell>
          <cell r="N500" t="str">
            <v>N/A</v>
          </cell>
          <cell r="O500" t="str">
            <v>Estrategia de racionalización de trámites implementada</v>
          </cell>
          <cell r="P500">
            <v>20</v>
          </cell>
          <cell r="Q500">
            <v>100</v>
          </cell>
          <cell r="R500" t="str">
            <v>Porcentual</v>
          </cell>
          <cell r="S500" t="str">
            <v>% de Estrategia implementada / 100% de Estrategia a implementada</v>
          </cell>
          <cell r="T500" t="str">
            <v>2025-01-15</v>
          </cell>
          <cell r="U500" t="str">
            <v>2025-12-22</v>
          </cell>
          <cell r="V500" t="str">
            <v>30-OFICINA ASESORA DE PLANEACIÓN</v>
          </cell>
        </row>
        <row r="501">
          <cell r="A501" t="str">
            <v>30.5.1</v>
          </cell>
          <cell r="B501" t="str">
            <v>30-OFICINA ASESORA DE PLANEACIÓN</v>
          </cell>
          <cell r="C501">
            <v>3</v>
          </cell>
          <cell r="D501" t="str">
            <v>Actividad propia</v>
          </cell>
          <cell r="E501" t="str">
            <v>30.5.1</v>
          </cell>
          <cell r="F501" t="str">
            <v>N/A</v>
          </cell>
          <cell r="G501" t="str">
            <v>N/A</v>
          </cell>
          <cell r="H501" t="str">
            <v>N/A</v>
          </cell>
          <cell r="I501" t="str">
            <v>N/A</v>
          </cell>
          <cell r="J501" t="str">
            <v>N/A</v>
          </cell>
          <cell r="K501" t="str">
            <v>N/A</v>
          </cell>
          <cell r="L501" t="str">
            <v>N/A</v>
          </cell>
          <cell r="M501" t="str">
            <v>N/A</v>
          </cell>
          <cell r="N501" t="str">
            <v>N/A</v>
          </cell>
          <cell r="O501" t="str">
            <v>Elaborar el plan de trabajo de la estrategia de racionalización de trámites</v>
          </cell>
          <cell r="P501">
            <v>20</v>
          </cell>
          <cell r="Q501">
            <v>1</v>
          </cell>
          <cell r="R501" t="str">
            <v>Númerica</v>
          </cell>
          <cell r="S501" t="str">
            <v># de Plan de trabajo elaborado / 1 Plan de trabajo a elaborar</v>
          </cell>
          <cell r="T501" t="str">
            <v>2025-01-15</v>
          </cell>
          <cell r="U501" t="str">
            <v>2025-03-28</v>
          </cell>
          <cell r="V501" t="str">
            <v>30-OFICINA ASESORA DE PLANEACIÓN</v>
          </cell>
        </row>
        <row r="502">
          <cell r="A502" t="str">
            <v>30.5.2</v>
          </cell>
          <cell r="B502" t="str">
            <v>30-OFICINA ASESORA DE PLANEACIÓN</v>
          </cell>
          <cell r="C502">
            <v>3</v>
          </cell>
          <cell r="D502" t="str">
            <v>Actividad propia</v>
          </cell>
          <cell r="E502" t="str">
            <v>30.5.2</v>
          </cell>
          <cell r="F502" t="str">
            <v>N/A</v>
          </cell>
          <cell r="G502" t="str">
            <v>N/A</v>
          </cell>
          <cell r="H502" t="str">
            <v>N/A</v>
          </cell>
          <cell r="I502" t="str">
            <v>N/A</v>
          </cell>
          <cell r="J502" t="str">
            <v>N/A</v>
          </cell>
          <cell r="K502" t="str">
            <v>N/A</v>
          </cell>
          <cell r="L502" t="str">
            <v>N/A</v>
          </cell>
          <cell r="M502" t="str">
            <v>N/A</v>
          </cell>
          <cell r="N502" t="str">
            <v>N/A</v>
          </cell>
          <cell r="O502" t="str">
            <v>Ejecutar el plan de trabajo de la estrategia de racionalización de trámites</v>
          </cell>
          <cell r="P502">
            <v>80</v>
          </cell>
          <cell r="Q502">
            <v>100</v>
          </cell>
          <cell r="R502" t="str">
            <v>Porcentual</v>
          </cell>
          <cell r="S502" t="str">
            <v>% de Plan de trabajo ejecutado / 100% de Plan de trabajo por ejecutar</v>
          </cell>
          <cell r="T502" t="str">
            <v>2025-03-28</v>
          </cell>
          <cell r="U502" t="str">
            <v>2025-12-22</v>
          </cell>
          <cell r="V502" t="str">
            <v>30-OFICINA ASESORA DE PLANEACIÓN</v>
          </cell>
        </row>
        <row r="503">
          <cell r="A503" t="str">
            <v>30.6</v>
          </cell>
          <cell r="B503" t="str">
            <v>30-OFICINA ASESORA DE PLANEACIÓN</v>
          </cell>
          <cell r="C503">
            <v>3</v>
          </cell>
          <cell r="D503" t="str">
            <v>Producto</v>
          </cell>
          <cell r="E503" t="str">
            <v>30.6</v>
          </cell>
          <cell r="F503" t="str">
            <v>Operativo</v>
          </cell>
          <cell r="G503" t="str">
            <v>Fortalecer el Sistema Integral de Gestión Institucional en el marco del Modelo Integrado de Planeación y gestión para mejorar la prestación del servicio.</v>
          </cell>
          <cell r="H503" t="str">
            <v xml:space="preserve">Cumplimiento de productos del PAI asociados a Fortacer el Sistema Integral de Gestión Institucional para mejorar la prestación del servicio. 
</v>
          </cell>
          <cell r="I503" t="str">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ell>
          <cell r="J503" t="str">
            <v>N/A</v>
          </cell>
          <cell r="K503" t="str">
            <v>Si</v>
          </cell>
          <cell r="L503" t="str">
            <v>N/A</v>
          </cell>
          <cell r="M503" t="str">
            <v>Política Planeación Institucional _DIMENSIÓN Direccionamiento Estratégico y Planeación</v>
          </cell>
          <cell r="N503" t="str">
            <v>DECRETO 612</v>
          </cell>
          <cell r="O503" t="str">
            <v>Plan de Transparencia y Ética Publica, formulado y ejecutado</v>
          </cell>
          <cell r="P503">
            <v>20</v>
          </cell>
          <cell r="Q503">
            <v>100</v>
          </cell>
          <cell r="R503" t="str">
            <v>Porcentual</v>
          </cell>
          <cell r="S503" t="str">
            <v>% de Estrategia implementada / 100% de Estrategia a implementada</v>
          </cell>
          <cell r="T503" t="str">
            <v>2025-01-15</v>
          </cell>
          <cell r="U503" t="str">
            <v>2025-12-22</v>
          </cell>
          <cell r="V503" t="str">
            <v>100-SECRETARIA GENERAL;
30-OFICINA ASESORA DE PLANEACIÓN</v>
          </cell>
        </row>
        <row r="504">
          <cell r="A504" t="str">
            <v>30.6.1</v>
          </cell>
          <cell r="B504" t="str">
            <v>30-OFICINA ASESORA DE PLANEACIÓN</v>
          </cell>
          <cell r="C504">
            <v>3</v>
          </cell>
          <cell r="D504" t="str">
            <v>Actividad propia</v>
          </cell>
          <cell r="E504" t="str">
            <v>30.6.1</v>
          </cell>
          <cell r="F504" t="str">
            <v>N/A</v>
          </cell>
          <cell r="G504" t="str">
            <v>N/A</v>
          </cell>
          <cell r="H504" t="str">
            <v>N/A</v>
          </cell>
          <cell r="I504" t="str">
            <v>N/A</v>
          </cell>
          <cell r="J504" t="str">
            <v>N/A</v>
          </cell>
          <cell r="K504" t="str">
            <v>N/A</v>
          </cell>
          <cell r="L504" t="str">
            <v>N/A</v>
          </cell>
          <cell r="M504" t="str">
            <v>N/A</v>
          </cell>
          <cell r="N504" t="str">
            <v>N/A</v>
          </cell>
          <cell r="O504" t="str">
            <v>Elaborar el plan de trabajo para formular el Programa de Transparencia y Ética Pública - PTEP, en el marco de la ley 2195 de 2022 y su decreto reglamentario 1122 de 2024</v>
          </cell>
          <cell r="P504">
            <v>20</v>
          </cell>
          <cell r="Q504">
            <v>1</v>
          </cell>
          <cell r="R504" t="str">
            <v>Númerica</v>
          </cell>
          <cell r="S504" t="str">
            <v># de Plan de trabajo elaborado / 1 Plan de trabajo a elaborar</v>
          </cell>
          <cell r="T504" t="str">
            <v>2025-01-15</v>
          </cell>
          <cell r="U504" t="str">
            <v>2025-02-15</v>
          </cell>
          <cell r="V504" t="str">
            <v>100-SECRETARIA GENERAL;
30-OFICINA ASESORA DE PLANEACIÓN</v>
          </cell>
        </row>
        <row r="505">
          <cell r="A505" t="str">
            <v>30.6.2</v>
          </cell>
          <cell r="B505" t="str">
            <v>30-OFICINA ASESORA DE PLANEACIÓN</v>
          </cell>
          <cell r="C505">
            <v>3</v>
          </cell>
          <cell r="D505" t="str">
            <v>Actividad propia</v>
          </cell>
          <cell r="E505" t="str">
            <v>30.6.2</v>
          </cell>
          <cell r="F505" t="str">
            <v>N/A</v>
          </cell>
          <cell r="G505" t="str">
            <v>N/A</v>
          </cell>
          <cell r="H505" t="str">
            <v>N/A</v>
          </cell>
          <cell r="I505" t="str">
            <v>N/A</v>
          </cell>
          <cell r="J505" t="str">
            <v>N/A</v>
          </cell>
          <cell r="K505" t="str">
            <v>N/A</v>
          </cell>
          <cell r="L505" t="str">
            <v>N/A</v>
          </cell>
          <cell r="M505" t="str">
            <v>N/A</v>
          </cell>
          <cell r="N505" t="str">
            <v>N/A</v>
          </cell>
          <cell r="O505" t="str">
            <v>Ejecutar el plan de trabajo del Programa de Transparencia y Ética Pública</v>
          </cell>
          <cell r="P505">
            <v>80</v>
          </cell>
          <cell r="Q505">
            <v>100</v>
          </cell>
          <cell r="R505" t="str">
            <v>Porcentual</v>
          </cell>
          <cell r="S505" t="str">
            <v>% de Plan de trabajo ejecutado / 100% de Plan de trabajo por ejecutar</v>
          </cell>
          <cell r="T505" t="str">
            <v>2025-01-31</v>
          </cell>
          <cell r="U505" t="str">
            <v>2025-12-22</v>
          </cell>
          <cell r="V505" t="str">
            <v>100-SECRETARIA GENERAL;
30-OFICINA ASESORA DE PLANEACIÓN</v>
          </cell>
        </row>
      </sheetData>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951.555955671298" createdVersion="8" refreshedVersion="8" minRefreshableVersion="3" recordCount="488" xr:uid="{1D23B729-02F9-4BBD-B88D-2AE5CB5AE301}">
  <cacheSource type="worksheet">
    <worksheetSource ref="T2:Y490" sheet="Plantilla publicacion (2)"/>
  </cacheSource>
  <cacheFields count="6">
    <cacheField name="tipo" numFmtId="0">
      <sharedItems count="5">
        <s v="Producto"/>
        <s v="Actividad propia"/>
        <s v="Actividad propia Eliminada"/>
        <s v="Actividad sin participación"/>
        <s v="Actividad sin participación Eliminada"/>
      </sharedItems>
    </cacheField>
    <cacheField name="Dimensión" numFmtId="0">
      <sharedItems count="7">
        <s v="DIMENSIÓN Talento humano"/>
        <s v="DIMENSIÓN Control Interno"/>
        <s v="DIMENSIÓN Gestión con Valores para Resultados"/>
        <s v="DIMENSIÓN Direccionamiento Estratégico y Planeación"/>
        <s v="DIMENSIÓN Gestión del conocimiento y la innovación"/>
        <s v="DIMENSIÓN Información y Comunicación"/>
        <s v="DIMENSIÓN Evaluación de Resultados"/>
      </sharedItems>
    </cacheField>
    <cacheField name="Ponderador " numFmtId="0">
      <sharedItems containsMixedTypes="1" containsNumber="1" containsInteger="1" minValue="0" maxValue="100"/>
    </cacheField>
    <cacheField name="Reponderador " numFmtId="0">
      <sharedItems containsMixedTypes="1" containsNumber="1" minValue="0" maxValue="100"/>
    </cacheField>
    <cacheField name="Logro " numFmtId="0">
      <sharedItems containsMixedTypes="1" containsNumber="1" minValue="0" maxValue="100"/>
    </cacheField>
    <cacheField name="Avance ponderado" numFmtId="0">
      <sharedItems containsMixedTypes="1" containsNumber="1" minValue="0" maxValue="27.33333333333332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951.55669351852" createdVersion="8" refreshedVersion="8" minRefreshableVersion="3" recordCount="488" xr:uid="{B7B2D9B8-C1A6-4327-A910-6A0BD89A4CEC}">
  <cacheSource type="worksheet">
    <worksheetSource ref="R2:Y490" sheet="Plantilla publicacion (2)"/>
  </cacheSource>
  <cacheFields count="8">
    <cacheField name="AREA" numFmtId="0">
      <sharedItems count="31">
        <s v="111-GRUPO DE TRABAJO DE ADMINISTRACIÓN DE PERSONAL"/>
        <s v="50-OFICINA DE CONTROL INTERNO"/>
        <s v="20-OFICINA DE TECNOLOGÍA E INFORMÁTICA"/>
        <s v="117-GRUPO DE TRABAJO DE DESARROLLO DE TALENTO HUMANO"/>
        <s v="142-GRUPO DE TRABAJO DE SERVICIOS ADMINISTRATIVOS Y RECURSOS FÍSICOS"/>
        <s v="73-GRUPO DE TRABAJO DE COMUNICACION"/>
        <s v="3100-DIRECCION DE INVESTIGACIONES DE PROTECCION AL CONSUMIDOR"/>
        <s v="60-GRUPO DE TRABAJO DE GESTIÓN JUDICIAL ADSCRITO A LA OFICINA ASESORA JURÍDICA"/>
        <s v="105-GRUPO DE TRABAJO DE CONTRATACIÓN"/>
        <s v="2023-GRUPO DE TRABAJO DE CENTRO DE INFORMACIÓN TECNOLÓGICA Y APOYO A LA GESTIÓN DE PROPIEDAD LA INDUSTRIAL"/>
        <s v="2020-DIRECCIÓN DE NUEVAS CREACIONES"/>
        <s v="2010-DIRECCION DE SIGNOS DISTINTIVOS"/>
        <s v="13-GRUPO DE TRABAJO DE CONCEPTOS Y APOYO LEGAL"/>
        <s v="12-GRUPO DE TRABAJO DE REGULACIÓN"/>
        <s v="37-GRUPO DE TRABAJO DE ESTUDIOS ECONÓMICOS"/>
        <s v="7000-DESPACHO DEL SUPERINTENDENTE DELEGADO PARA LA PROTECCIÓN DE DATOS PERSONALES"/>
        <s v="7100-DIRECCIÓN DE INVESTIGACIONES DE PROTECCIÓN DE DATOS PERSONALES"/>
        <s v="7200-DIRECCION DE HABEAS DATA"/>
        <s v="72-GRUPO DE TRABAJO DE ATENCION AL CIUDADANO"/>
        <s v="3200-DIRECCIÓN DE INVESTIGACIONES DE PROTECCIÓN DE USUARIOS DE SERVICIOS DE COMUNICACIONES"/>
        <s v="2000-DESPACHO DEL SUPERINTENDENTE DELEGADO PARA LA PROPIEDAD INDUSTRIAL"/>
        <s v="4000-DESPACHO DEL SUPERINTENDENTE DELEGADO PARA ASUNTOS JURISDICCIONALES"/>
        <s v="30-OFICINA ASESORA DE PLANEACIÓN"/>
        <s v="1000-DESPACHO DEL SUPERINTENDENTE DELEGADO PARA LA PROTECCIÓN DE LA COMPETENCIA"/>
        <s v="71-GRUPO DE TRABAJO DE FORMACION"/>
        <s v="130-DIRECCIÓN FINANCIERA"/>
        <s v="6000-DESPACHO DEL SUPERINTENDENTE DELEGADO PARA EL CONTROL Y VERIFICACIÓN DE REGLAMENTOS TÉCNICOS Y METROLOGÍA LEGAL"/>
        <s v="3003-GRUPO DE TRABAJO DE APOYO A LA RED NACIONAL DE PROTECCIÓN  AL CONSUMIDOR"/>
        <s v="3000-DESPACHO DEL SUPERINTENDENTE DELEGADO PARA LA PROTECCIÓN DEL CONSUMIDOR"/>
        <s v="100-SECRETARIA GENERAL"/>
        <s v="141-GRUPO DE TRABAJO DE GESTIÓN DOCUMENTAL Y ARCHIVO"/>
      </sharedItems>
    </cacheField>
    <cacheField name="Cod " numFmtId="0">
      <sharedItems/>
    </cacheField>
    <cacheField name="tipo" numFmtId="0">
      <sharedItems count="5">
        <s v="Producto"/>
        <s v="Actividad propia"/>
        <s v="Actividad propia Eliminada"/>
        <s v="Actividad sin participación"/>
        <s v="Actividad sin participación Eliminada"/>
      </sharedItems>
    </cacheField>
    <cacheField name="Dimensión" numFmtId="0">
      <sharedItems count="7">
        <s v="DIMENSIÓN Talento humano"/>
        <s v="DIMENSIÓN Control Interno"/>
        <s v="DIMENSIÓN Gestión con Valores para Resultados"/>
        <s v="DIMENSIÓN Direccionamiento Estratégico y Planeación"/>
        <s v="DIMENSIÓN Gestión del conocimiento y la innovación"/>
        <s v="DIMENSIÓN Información y Comunicación"/>
        <s v="DIMENSIÓN Evaluación de Resultados"/>
      </sharedItems>
    </cacheField>
    <cacheField name="Ponderador " numFmtId="0">
      <sharedItems containsMixedTypes="1" containsNumber="1" containsInteger="1" minValue="0" maxValue="100"/>
    </cacheField>
    <cacheField name="Reponderador " numFmtId="0">
      <sharedItems containsMixedTypes="1" containsNumber="1" minValue="0" maxValue="100"/>
    </cacheField>
    <cacheField name="Logro " numFmtId="0">
      <sharedItems containsMixedTypes="1" containsNumber="1" minValue="0" maxValue="100"/>
    </cacheField>
    <cacheField name="Avance ponderado" numFmtId="0">
      <sharedItems containsMixedTypes="1" containsNumber="1" minValue="0" maxValue="27.33333333333332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
  <r>
    <x v="0"/>
    <x v="0"/>
    <n v="20"/>
    <n v="10"/>
    <n v="100"/>
    <n v="10"/>
  </r>
  <r>
    <x v="1"/>
    <x v="0"/>
    <n v="50"/>
    <n v="5.5555555555555554"/>
    <n v="100"/>
    <n v="5.5555555555555554"/>
  </r>
  <r>
    <x v="1"/>
    <x v="0"/>
    <n v="50"/>
    <n v="5.5555555555555554"/>
    <n v="100"/>
    <n v="5.5555555555555554"/>
  </r>
  <r>
    <x v="0"/>
    <x v="0"/>
    <n v="20"/>
    <n v="10"/>
    <n v="100"/>
    <n v="10"/>
  </r>
  <r>
    <x v="1"/>
    <x v="0"/>
    <n v="50"/>
    <n v="5.5555555555555554"/>
    <n v="100"/>
    <n v="5.5555555555555554"/>
  </r>
  <r>
    <x v="1"/>
    <x v="0"/>
    <n v="50"/>
    <n v="5.5555555555555554"/>
    <n v="100"/>
    <n v="5.5555555555555554"/>
  </r>
  <r>
    <x v="0"/>
    <x v="0"/>
    <n v="60"/>
    <n v="30"/>
    <n v="0"/>
    <n v="0"/>
  </r>
  <r>
    <x v="1"/>
    <x v="0"/>
    <n v="50"/>
    <n v="5.5555555555555554"/>
    <n v="100"/>
    <n v="5.5555555555555554"/>
  </r>
  <r>
    <x v="1"/>
    <x v="0"/>
    <n v="25"/>
    <n v="2.7777777777777777"/>
    <n v="50"/>
    <n v="1.3888888888888888"/>
  </r>
  <r>
    <x v="1"/>
    <x v="0"/>
    <n v="25"/>
    <n v="2.7777777777777777"/>
    <n v="50"/>
    <n v="1.3888888888888888"/>
  </r>
  <r>
    <x v="0"/>
    <x v="1"/>
    <n v="50"/>
    <n v="50"/>
    <n v="0"/>
    <n v="0"/>
  </r>
  <r>
    <x v="1"/>
    <x v="1"/>
    <n v="80"/>
    <n v="26.666666666666668"/>
    <n v="60"/>
    <n v="16"/>
  </r>
  <r>
    <x v="1"/>
    <x v="1"/>
    <n v="20"/>
    <n v="6.666666666666667"/>
    <n v="0"/>
    <n v="0"/>
  </r>
  <r>
    <x v="0"/>
    <x v="1"/>
    <n v="25"/>
    <n v="25"/>
    <n v="100"/>
    <n v="25"/>
  </r>
  <r>
    <x v="1"/>
    <x v="1"/>
    <n v="80"/>
    <n v="26.666666666666668"/>
    <n v="100"/>
    <n v="26.666666666666671"/>
  </r>
  <r>
    <x v="1"/>
    <x v="1"/>
    <n v="20"/>
    <n v="6.666666666666667"/>
    <n v="100"/>
    <n v="6.6666666666666679"/>
  </r>
  <r>
    <x v="0"/>
    <x v="1"/>
    <n v="25"/>
    <n v="25"/>
    <n v="100"/>
    <n v="25"/>
  </r>
  <r>
    <x v="1"/>
    <x v="1"/>
    <n v="80"/>
    <n v="26.666666666666668"/>
    <n v="100"/>
    <n v="26.666666666666671"/>
  </r>
  <r>
    <x v="2"/>
    <x v="1"/>
    <e v="#N/A"/>
    <e v="#N/A"/>
    <e v="#N/A"/>
    <e v="#N/A"/>
  </r>
  <r>
    <x v="1"/>
    <x v="1"/>
    <n v="20"/>
    <n v="6.666666666666667"/>
    <n v="100"/>
    <n v="6.6666666666666679"/>
  </r>
  <r>
    <x v="0"/>
    <x v="2"/>
    <n v="20"/>
    <n v="0.89686098654708524"/>
    <n v="72"/>
    <n v="0.64573991031390132"/>
  </r>
  <r>
    <x v="1"/>
    <x v="2"/>
    <n v="20"/>
    <n v="0.24390243902439024"/>
    <n v="100"/>
    <n v="0.24390243902439024"/>
  </r>
  <r>
    <x v="1"/>
    <x v="2"/>
    <n v="80"/>
    <n v="0.97560975609756095"/>
    <n v="72"/>
    <n v="0.70243902439024397"/>
  </r>
  <r>
    <x v="0"/>
    <x v="2"/>
    <n v="20"/>
    <n v="0.89686098654708524"/>
    <n v="74"/>
    <n v="0.66367713004484297"/>
  </r>
  <r>
    <x v="1"/>
    <x v="2"/>
    <n v="20"/>
    <n v="0.24390243902439024"/>
    <n v="100"/>
    <n v="0.24390243902439024"/>
  </r>
  <r>
    <x v="1"/>
    <x v="2"/>
    <n v="80"/>
    <n v="0.97560975609756095"/>
    <n v="74"/>
    <n v="0.7219512195121951"/>
  </r>
  <r>
    <x v="0"/>
    <x v="2"/>
    <n v="20"/>
    <n v="0.89686098654708524"/>
    <n v="70"/>
    <n v="0.62780269058295968"/>
  </r>
  <r>
    <x v="1"/>
    <x v="2"/>
    <n v="20"/>
    <n v="0.24390243902439024"/>
    <n v="100"/>
    <n v="0.24390243902439024"/>
  </r>
  <r>
    <x v="1"/>
    <x v="2"/>
    <n v="80"/>
    <n v="0.97560975609756095"/>
    <n v="70"/>
    <n v="0.68292682926829273"/>
  </r>
  <r>
    <x v="0"/>
    <x v="2"/>
    <n v="20"/>
    <n v="0.89686098654708524"/>
    <n v="24.75"/>
    <n v="0.22197309417040359"/>
  </r>
  <r>
    <x v="1"/>
    <x v="2"/>
    <n v="40"/>
    <n v="0.48780487804878048"/>
    <n v="100"/>
    <n v="0.48780487804878048"/>
  </r>
  <r>
    <x v="1"/>
    <x v="2"/>
    <n v="60"/>
    <n v="0.73170731707317072"/>
    <n v="24.75"/>
    <n v="0.18109756097560975"/>
  </r>
  <r>
    <x v="0"/>
    <x v="2"/>
    <n v="20"/>
    <n v="0.89686098654708524"/>
    <n v="89"/>
    <n v="0.7982062780269058"/>
  </r>
  <r>
    <x v="1"/>
    <x v="2"/>
    <n v="20"/>
    <n v="0.24390243902439024"/>
    <n v="100"/>
    <n v="0.24390243902439024"/>
  </r>
  <r>
    <x v="1"/>
    <x v="2"/>
    <n v="80"/>
    <n v="0.97560975609756095"/>
    <n v="89"/>
    <n v="0.86829268292682926"/>
  </r>
  <r>
    <x v="0"/>
    <x v="0"/>
    <n v="15"/>
    <n v="7.5"/>
    <n v="0"/>
    <n v="0"/>
  </r>
  <r>
    <x v="1"/>
    <x v="0"/>
    <n v="25"/>
    <n v="2.7777777777777777"/>
    <n v="85.74"/>
    <n v="2.3816666666666664"/>
  </r>
  <r>
    <x v="1"/>
    <x v="0"/>
    <n v="25"/>
    <n v="2.7777777777777777"/>
    <n v="100"/>
    <n v="2.7777777777777777"/>
  </r>
  <r>
    <x v="1"/>
    <x v="0"/>
    <n v="25"/>
    <n v="2.7777777777777777"/>
    <n v="100"/>
    <n v="2.7777777777777777"/>
  </r>
  <r>
    <x v="1"/>
    <x v="0"/>
    <n v="25"/>
    <n v="2.7777777777777777"/>
    <n v="68"/>
    <n v="1.8888888888888888"/>
  </r>
  <r>
    <x v="0"/>
    <x v="0"/>
    <n v="17"/>
    <n v="8.5"/>
    <n v="100"/>
    <n v="8.5"/>
  </r>
  <r>
    <x v="1"/>
    <x v="0"/>
    <n v="60"/>
    <n v="6.666666666666667"/>
    <n v="100"/>
    <n v="6.6666666666666679"/>
  </r>
  <r>
    <x v="1"/>
    <x v="0"/>
    <n v="40"/>
    <n v="4.4444444444444446"/>
    <n v="100"/>
    <n v="4.4444444444444446"/>
  </r>
  <r>
    <x v="0"/>
    <x v="0"/>
    <n v="17"/>
    <n v="8.5"/>
    <n v="0"/>
    <n v="0"/>
  </r>
  <r>
    <x v="1"/>
    <x v="0"/>
    <n v="80"/>
    <n v="8.8888888888888893"/>
    <n v="100"/>
    <n v="8.8888888888888893"/>
  </r>
  <r>
    <x v="1"/>
    <x v="0"/>
    <n v="20"/>
    <n v="2.2222222222222223"/>
    <n v="61"/>
    <n v="1.3555555555555556"/>
  </r>
  <r>
    <x v="0"/>
    <x v="0"/>
    <n v="17"/>
    <n v="8.5"/>
    <n v="41.1"/>
    <n v="3.4935"/>
  </r>
  <r>
    <x v="1"/>
    <x v="0"/>
    <n v="15"/>
    <n v="1.6666666666666667"/>
    <n v="100"/>
    <n v="1.666666666666667"/>
  </r>
  <r>
    <x v="1"/>
    <x v="0"/>
    <n v="15"/>
    <n v="1.6666666666666667"/>
    <n v="100"/>
    <n v="1.666666666666667"/>
  </r>
  <r>
    <x v="1"/>
    <x v="0"/>
    <n v="70"/>
    <n v="7.7777777777777777"/>
    <n v="65.400000000000006"/>
    <n v="5.0866666666666669"/>
  </r>
  <r>
    <x v="0"/>
    <x v="0"/>
    <n v="17"/>
    <n v="8.5"/>
    <n v="10.5"/>
    <n v="0.89249999999999996"/>
  </r>
  <r>
    <x v="1"/>
    <x v="0"/>
    <n v="15"/>
    <n v="1.6666666666666667"/>
    <n v="100"/>
    <n v="1.666666666666667"/>
  </r>
  <r>
    <x v="1"/>
    <x v="0"/>
    <n v="15"/>
    <n v="1.6666666666666667"/>
    <n v="100"/>
    <n v="1.666666666666667"/>
  </r>
  <r>
    <x v="1"/>
    <x v="0"/>
    <n v="70"/>
    <n v="7.7777777777777777"/>
    <n v="54.2"/>
    <n v="4.2155555555555564"/>
  </r>
  <r>
    <x v="0"/>
    <x v="0"/>
    <n v="17"/>
    <n v="8.5"/>
    <n v="43"/>
    <n v="3.6549999999999998"/>
  </r>
  <r>
    <x v="1"/>
    <x v="0"/>
    <n v="30"/>
    <n v="3.3333333333333335"/>
    <n v="100"/>
    <n v="3.3333333333333339"/>
  </r>
  <r>
    <x v="1"/>
    <x v="0"/>
    <n v="70"/>
    <n v="7.7777777777777777"/>
    <n v="63"/>
    <n v="4.9000000000000004"/>
  </r>
  <r>
    <x v="0"/>
    <x v="2"/>
    <n v="100"/>
    <n v="4.4843049327354256"/>
    <n v="70"/>
    <n v="3.1390134529147979"/>
  </r>
  <r>
    <x v="1"/>
    <x v="2"/>
    <n v="25"/>
    <n v="0.3048780487804878"/>
    <n v="71"/>
    <n v="0.21646341463414631"/>
  </r>
  <r>
    <x v="1"/>
    <x v="2"/>
    <n v="25"/>
    <n v="0.3048780487804878"/>
    <n v="88"/>
    <n v="0.26829268292682928"/>
  </r>
  <r>
    <x v="1"/>
    <x v="2"/>
    <n v="10"/>
    <n v="0.12195121951219512"/>
    <n v="100"/>
    <n v="0.12195121951219512"/>
  </r>
  <r>
    <x v="1"/>
    <x v="2"/>
    <n v="20"/>
    <n v="0.24390243902439024"/>
    <n v="100"/>
    <n v="0.24390243902439024"/>
  </r>
  <r>
    <x v="1"/>
    <x v="2"/>
    <n v="20"/>
    <n v="0.24390243902439024"/>
    <n v="0"/>
    <n v="0"/>
  </r>
  <r>
    <x v="0"/>
    <x v="2"/>
    <n v="30"/>
    <n v="1.3452914798206279"/>
    <n v="100"/>
    <n v="1.3452914798206279"/>
  </r>
  <r>
    <x v="1"/>
    <x v="2"/>
    <n v="80"/>
    <n v="0.97560975609756095"/>
    <n v="100"/>
    <n v="0.97560975609756095"/>
  </r>
  <r>
    <x v="1"/>
    <x v="2"/>
    <n v="20"/>
    <n v="0.24390243902439024"/>
    <n v="0"/>
    <n v="0"/>
  </r>
  <r>
    <x v="0"/>
    <x v="2"/>
    <n v="20"/>
    <n v="0.89686098654708524"/>
    <n v="0"/>
    <n v="0"/>
  </r>
  <r>
    <x v="1"/>
    <x v="2"/>
    <n v="20"/>
    <n v="0.24390243902439024"/>
    <n v="100"/>
    <n v="0.24390243902439024"/>
  </r>
  <r>
    <x v="1"/>
    <x v="2"/>
    <n v="30"/>
    <n v="0.36585365853658536"/>
    <n v="100"/>
    <n v="0.36585365853658536"/>
  </r>
  <r>
    <x v="1"/>
    <x v="2"/>
    <n v="40"/>
    <n v="0.48780487804878048"/>
    <n v="44"/>
    <n v="0.21463414634146338"/>
  </r>
  <r>
    <x v="1"/>
    <x v="2"/>
    <n v="10"/>
    <n v="0.12195121951219512"/>
    <n v="0"/>
    <n v="0"/>
  </r>
  <r>
    <x v="0"/>
    <x v="2"/>
    <n v="30"/>
    <n v="1.3452914798206279"/>
    <n v="0"/>
    <n v="0"/>
  </r>
  <r>
    <x v="1"/>
    <x v="2"/>
    <n v="30"/>
    <n v="0.36585365853658536"/>
    <n v="100"/>
    <n v="0.36585365853658536"/>
  </r>
  <r>
    <x v="1"/>
    <x v="2"/>
    <n v="40"/>
    <n v="0.48780487804878048"/>
    <n v="67"/>
    <n v="0.32682926829268288"/>
  </r>
  <r>
    <x v="1"/>
    <x v="2"/>
    <n v="20"/>
    <n v="0.24390243902439024"/>
    <n v="50"/>
    <n v="0.12195121951219512"/>
  </r>
  <r>
    <x v="1"/>
    <x v="2"/>
    <n v="10"/>
    <n v="0.12195121951219512"/>
    <n v="50"/>
    <n v="6.097560975609756E-2"/>
  </r>
  <r>
    <x v="0"/>
    <x v="2"/>
    <n v="20"/>
    <n v="0.89686098654708524"/>
    <n v="0"/>
    <n v="0"/>
  </r>
  <r>
    <x v="1"/>
    <x v="2"/>
    <n v="10"/>
    <n v="0.12195121951219512"/>
    <n v="100"/>
    <n v="0.12195121951219512"/>
  </r>
  <r>
    <x v="1"/>
    <x v="2"/>
    <n v="10"/>
    <n v="0.12195121951219512"/>
    <n v="100"/>
    <n v="0.12195121951219512"/>
  </r>
  <r>
    <x v="1"/>
    <x v="2"/>
    <n v="30"/>
    <n v="0.36585365853658536"/>
    <n v="80"/>
    <n v="0.29268292682926828"/>
  </r>
  <r>
    <x v="1"/>
    <x v="2"/>
    <n v="30"/>
    <n v="0.36585365853658536"/>
    <n v="80"/>
    <n v="0.29268292682926828"/>
  </r>
  <r>
    <x v="1"/>
    <x v="2"/>
    <n v="10"/>
    <n v="0.12195121951219512"/>
    <n v="0"/>
    <n v="0"/>
  </r>
  <r>
    <x v="1"/>
    <x v="2"/>
    <n v="10"/>
    <n v="0.12195121951219512"/>
    <n v="0"/>
    <n v="0"/>
  </r>
  <r>
    <x v="0"/>
    <x v="2"/>
    <n v="40"/>
    <n v="1.7937219730941705"/>
    <n v="74.39"/>
    <n v="1.3343497757847536"/>
  </r>
  <r>
    <x v="1"/>
    <x v="2"/>
    <n v="15"/>
    <n v="0.18292682926829268"/>
    <n v="100"/>
    <n v="0.18292682926829268"/>
  </r>
  <r>
    <x v="1"/>
    <x v="2"/>
    <n v="25"/>
    <n v="0.3048780487804878"/>
    <n v="100"/>
    <n v="0.3048780487804878"/>
  </r>
  <r>
    <x v="1"/>
    <x v="2"/>
    <n v="60"/>
    <n v="0.73170731707317072"/>
    <n v="74.39"/>
    <n v="0.54431707317073164"/>
  </r>
  <r>
    <x v="0"/>
    <x v="2"/>
    <n v="40"/>
    <n v="1.7937219730941705"/>
    <n v="92.5"/>
    <n v="1.6591928251121077"/>
  </r>
  <r>
    <x v="1"/>
    <x v="2"/>
    <n v="15"/>
    <n v="0.18292682926829268"/>
    <n v="100"/>
    <n v="0.18292682926829268"/>
  </r>
  <r>
    <x v="1"/>
    <x v="2"/>
    <n v="15"/>
    <n v="0.18292682926829268"/>
    <n v="75"/>
    <n v="0.1371951219512195"/>
  </r>
  <r>
    <x v="1"/>
    <x v="2"/>
    <n v="70"/>
    <n v="0.85365853658536583"/>
    <n v="92.5"/>
    <n v="0.78963414634146345"/>
  </r>
  <r>
    <x v="0"/>
    <x v="2"/>
    <n v="20"/>
    <n v="0.89686098654708524"/>
    <n v="37.299999999999997"/>
    <n v="0.33452914798206279"/>
  </r>
  <r>
    <x v="1"/>
    <x v="2"/>
    <n v="30"/>
    <n v="0.36585365853658536"/>
    <n v="100"/>
    <n v="0.36585365853658536"/>
  </r>
  <r>
    <x v="1"/>
    <x v="2"/>
    <n v="70"/>
    <n v="0.85365853658536583"/>
    <n v="37.299999999999997"/>
    <n v="0.31841463414634147"/>
  </r>
  <r>
    <x v="0"/>
    <x v="2"/>
    <n v="35"/>
    <n v="1.5695067264573992"/>
    <n v="0"/>
    <n v="0"/>
  </r>
  <r>
    <x v="1"/>
    <x v="2"/>
    <n v="20"/>
    <n v="0.24390243902439024"/>
    <n v="100"/>
    <n v="0.24390243902439024"/>
  </r>
  <r>
    <x v="1"/>
    <x v="2"/>
    <n v="20"/>
    <n v="0.24390243902439024"/>
    <n v="100"/>
    <n v="0.24390243902439024"/>
  </r>
  <r>
    <x v="1"/>
    <x v="2"/>
    <n v="30"/>
    <n v="0.36585365853658536"/>
    <n v="0"/>
    <n v="0"/>
  </r>
  <r>
    <x v="1"/>
    <x v="2"/>
    <n v="30"/>
    <n v="0.36585365853658536"/>
    <n v="0"/>
    <n v="0"/>
  </r>
  <r>
    <x v="0"/>
    <x v="2"/>
    <n v="35"/>
    <n v="1.5695067264573992"/>
    <n v="0"/>
    <n v="0"/>
  </r>
  <r>
    <x v="1"/>
    <x v="2"/>
    <n v="15"/>
    <n v="0.18292682926829268"/>
    <n v="100"/>
    <n v="0.18292682926829268"/>
  </r>
  <r>
    <x v="1"/>
    <x v="2"/>
    <n v="20"/>
    <n v="0.24390243902439024"/>
    <n v="0"/>
    <n v="0"/>
  </r>
  <r>
    <x v="1"/>
    <x v="2"/>
    <n v="25"/>
    <n v="0.3048780487804878"/>
    <n v="0"/>
    <n v="0"/>
  </r>
  <r>
    <x v="1"/>
    <x v="2"/>
    <n v="20"/>
    <n v="0.24390243902439024"/>
    <n v="0"/>
    <n v="0"/>
  </r>
  <r>
    <x v="1"/>
    <x v="2"/>
    <n v="20"/>
    <n v="0.24390243902439024"/>
    <n v="0"/>
    <n v="0"/>
  </r>
  <r>
    <x v="0"/>
    <x v="2"/>
    <n v="30"/>
    <n v="1.3452914798206279"/>
    <n v="50"/>
    <n v="0.67264573991031396"/>
  </r>
  <r>
    <x v="1"/>
    <x v="2"/>
    <n v="30"/>
    <n v="0.36585365853658536"/>
    <n v="100"/>
    <n v="0.36585365853658536"/>
  </r>
  <r>
    <x v="1"/>
    <x v="2"/>
    <n v="40"/>
    <n v="0.48780487804878048"/>
    <n v="50"/>
    <n v="0.24390243902439024"/>
  </r>
  <r>
    <x v="1"/>
    <x v="2"/>
    <n v="30"/>
    <n v="0.36585365853658536"/>
    <n v="50"/>
    <n v="0.18292682926829268"/>
  </r>
  <r>
    <x v="0"/>
    <x v="3"/>
    <n v="100"/>
    <n v="41.666666666666664"/>
    <n v="0"/>
    <n v="0"/>
  </r>
  <r>
    <x v="1"/>
    <x v="3"/>
    <n v="100"/>
    <n v="25"/>
    <n v="100"/>
    <n v="25"/>
  </r>
  <r>
    <x v="3"/>
    <x v="3"/>
    <n v="0"/>
    <n v="0"/>
    <n v="0"/>
    <n v="0"/>
  </r>
  <r>
    <x v="0"/>
    <x v="2"/>
    <n v="30"/>
    <n v="1.3452914798206279"/>
    <n v="80"/>
    <n v="1.0762331838565025"/>
  </r>
  <r>
    <x v="1"/>
    <x v="2"/>
    <n v="10"/>
    <n v="0.12195121951219512"/>
    <n v="100"/>
    <n v="0.12195121951219512"/>
  </r>
  <r>
    <x v="1"/>
    <x v="2"/>
    <n v="60"/>
    <n v="0.73170731707317072"/>
    <n v="80"/>
    <n v="0.58536585365853655"/>
  </r>
  <r>
    <x v="1"/>
    <x v="2"/>
    <n v="10"/>
    <n v="0.12195121951219512"/>
    <n v="100"/>
    <n v="0.12195121951219512"/>
  </r>
  <r>
    <x v="1"/>
    <x v="2"/>
    <n v="20"/>
    <n v="0.24390243902439024"/>
    <n v="30"/>
    <n v="7.3170731707317069E-2"/>
  </r>
  <r>
    <x v="0"/>
    <x v="2"/>
    <n v="10"/>
    <n v="0.44843049327354262"/>
    <n v="50"/>
    <n v="0.22421524663677134"/>
  </r>
  <r>
    <x v="1"/>
    <x v="2"/>
    <n v="60"/>
    <n v="0.73170731707317072"/>
    <n v="100"/>
    <n v="0.73170731707317072"/>
  </r>
  <r>
    <x v="1"/>
    <x v="2"/>
    <n v="40"/>
    <n v="0.48780487804878048"/>
    <n v="50"/>
    <n v="0.24390243902439024"/>
  </r>
  <r>
    <x v="0"/>
    <x v="2"/>
    <n v="30"/>
    <n v="1.3452914798206279"/>
    <n v="80"/>
    <n v="1.0762331838565025"/>
  </r>
  <r>
    <x v="1"/>
    <x v="2"/>
    <n v="60"/>
    <n v="0.73170731707317072"/>
    <n v="100"/>
    <n v="0.73170731707317072"/>
  </r>
  <r>
    <x v="1"/>
    <x v="2"/>
    <n v="10"/>
    <n v="0.12195121951219512"/>
    <n v="80"/>
    <n v="9.7560975609756101E-2"/>
  </r>
  <r>
    <x v="1"/>
    <x v="2"/>
    <n v="10"/>
    <n v="0.12195121951219512"/>
    <n v="100"/>
    <n v="0.12195121951219512"/>
  </r>
  <r>
    <x v="1"/>
    <x v="2"/>
    <n v="20"/>
    <n v="0.24390243902439024"/>
    <n v="80"/>
    <n v="0.1951219512195122"/>
  </r>
  <r>
    <x v="0"/>
    <x v="2"/>
    <n v="10"/>
    <n v="0.44843049327354262"/>
    <n v="50"/>
    <n v="0.22421524663677134"/>
  </r>
  <r>
    <x v="1"/>
    <x v="2"/>
    <n v="10"/>
    <n v="0.12195121951219512"/>
    <n v="100"/>
    <n v="0.12195121951219512"/>
  </r>
  <r>
    <x v="1"/>
    <x v="2"/>
    <n v="70"/>
    <n v="0.85365853658536583"/>
    <n v="50"/>
    <n v="0.42682926829268292"/>
  </r>
  <r>
    <x v="1"/>
    <x v="2"/>
    <n v="20"/>
    <n v="0.24390243902439024"/>
    <n v="0"/>
    <n v="0"/>
  </r>
  <r>
    <x v="0"/>
    <x v="2"/>
    <n v="10"/>
    <n v="0.44843049327354262"/>
    <n v="0"/>
    <n v="0"/>
  </r>
  <r>
    <x v="1"/>
    <x v="2"/>
    <n v="70"/>
    <n v="0.85365853658536583"/>
    <n v="100"/>
    <n v="0.85365853658536583"/>
  </r>
  <r>
    <x v="1"/>
    <x v="2"/>
    <n v="30"/>
    <n v="0.36585365853658536"/>
    <n v="0"/>
    <n v="0"/>
  </r>
  <r>
    <x v="0"/>
    <x v="2"/>
    <n v="10"/>
    <n v="0.44843049327354262"/>
    <n v="100"/>
    <n v="0.44843049327354267"/>
  </r>
  <r>
    <x v="1"/>
    <x v="2"/>
    <n v="20"/>
    <n v="0.24390243902439024"/>
    <n v="100"/>
    <n v="0.24390243902439024"/>
  </r>
  <r>
    <x v="1"/>
    <x v="2"/>
    <n v="10"/>
    <n v="0.12195121951219512"/>
    <n v="100"/>
    <n v="0.12195121951219512"/>
  </r>
  <r>
    <x v="1"/>
    <x v="2"/>
    <n v="70"/>
    <n v="0.85365853658536583"/>
    <n v="100"/>
    <n v="0.85365853658536583"/>
  </r>
  <r>
    <x v="0"/>
    <x v="2"/>
    <n v="50"/>
    <n v="2.2421524663677128"/>
    <n v="64"/>
    <n v="1.4349775784753362"/>
  </r>
  <r>
    <x v="1"/>
    <x v="2"/>
    <n v="50"/>
    <n v="0.6097560975609756"/>
    <n v="64"/>
    <n v="0.3902439024390244"/>
  </r>
  <r>
    <x v="1"/>
    <x v="2"/>
    <n v="50"/>
    <n v="0.6097560975609756"/>
    <n v="89"/>
    <n v="0.54268292682926822"/>
  </r>
  <r>
    <x v="0"/>
    <x v="2"/>
    <n v="50"/>
    <n v="2.2421524663677128"/>
    <n v="0"/>
    <n v="0"/>
  </r>
  <r>
    <x v="1"/>
    <x v="2"/>
    <n v="50"/>
    <n v="0.6097560975609756"/>
    <n v="100"/>
    <n v="0.6097560975609756"/>
  </r>
  <r>
    <x v="1"/>
    <x v="2"/>
    <n v="50"/>
    <n v="0.6097560975609756"/>
    <n v="0"/>
    <n v="0"/>
  </r>
  <r>
    <x v="0"/>
    <x v="2"/>
    <n v="95"/>
    <n v="4.260089686098655"/>
    <n v="76"/>
    <n v="3.237668161434978"/>
  </r>
  <r>
    <x v="1"/>
    <x v="2"/>
    <n v="30"/>
    <n v="0.36585365853658536"/>
    <n v="76"/>
    <n v="0.2780487804878049"/>
  </r>
  <r>
    <x v="1"/>
    <x v="2"/>
    <n v="30"/>
    <n v="0.36585365853658536"/>
    <n v="63"/>
    <n v="0.23048780487804876"/>
  </r>
  <r>
    <x v="1"/>
    <x v="2"/>
    <n v="20"/>
    <n v="0.24390243902439024"/>
    <n v="83"/>
    <n v="0.20243902439024389"/>
  </r>
  <r>
    <x v="1"/>
    <x v="2"/>
    <n v="20"/>
    <n v="0.24390243902439024"/>
    <n v="0"/>
    <n v="0"/>
  </r>
  <r>
    <x v="0"/>
    <x v="4"/>
    <n v="5"/>
    <n v="2.6315789473684212"/>
    <n v="100"/>
    <n v="2.6315789473684212"/>
  </r>
  <r>
    <x v="1"/>
    <x v="4"/>
    <n v="30"/>
    <n v="2.7272727272727271"/>
    <n v="100"/>
    <n v="2.7272727272727271"/>
  </r>
  <r>
    <x v="3"/>
    <x v="4"/>
    <n v="0"/>
    <n v="0"/>
    <n v="100"/>
    <n v="0"/>
  </r>
  <r>
    <x v="1"/>
    <x v="4"/>
    <n v="20"/>
    <n v="1.8181818181818181"/>
    <n v="100"/>
    <n v="1.8181818181818181"/>
  </r>
  <r>
    <x v="1"/>
    <x v="4"/>
    <n v="20"/>
    <n v="1.8181818181818181"/>
    <n v="100"/>
    <n v="1.8181818181818181"/>
  </r>
  <r>
    <x v="1"/>
    <x v="4"/>
    <n v="30"/>
    <n v="2.7272727272727271"/>
    <n v="100"/>
    <n v="2.7272727272727271"/>
  </r>
  <r>
    <x v="0"/>
    <x v="2"/>
    <n v="100"/>
    <n v="4.4843049327354256"/>
    <n v="0"/>
    <n v="0"/>
  </r>
  <r>
    <x v="1"/>
    <x v="2"/>
    <n v="100"/>
    <n v="1.2195121951219512"/>
    <n v="100"/>
    <n v="1.2195121951219512"/>
  </r>
  <r>
    <x v="3"/>
    <x v="2"/>
    <n v="0"/>
    <n v="0"/>
    <n v="100"/>
    <n v="0"/>
  </r>
  <r>
    <x v="3"/>
    <x v="2"/>
    <n v="0"/>
    <n v="0"/>
    <n v="0"/>
    <n v="0"/>
  </r>
  <r>
    <x v="0"/>
    <x v="2"/>
    <n v="100"/>
    <n v="4.4843049327354256"/>
    <n v="100"/>
    <n v="4.4843049327354256"/>
  </r>
  <r>
    <x v="1"/>
    <x v="2"/>
    <n v="15"/>
    <n v="0.18292682926829268"/>
    <n v="100"/>
    <n v="0.18292682926829268"/>
  </r>
  <r>
    <x v="1"/>
    <x v="2"/>
    <n v="10"/>
    <n v="0.12195121951219512"/>
    <n v="100"/>
    <n v="0.12195121951219512"/>
  </r>
  <r>
    <x v="1"/>
    <x v="2"/>
    <n v="10"/>
    <n v="0.12195121951219512"/>
    <n v="100"/>
    <n v="0.12195121951219512"/>
  </r>
  <r>
    <x v="1"/>
    <x v="2"/>
    <n v="20"/>
    <n v="0.24390243902439024"/>
    <n v="100"/>
    <n v="0.24390243902439024"/>
  </r>
  <r>
    <x v="1"/>
    <x v="2"/>
    <n v="15"/>
    <n v="0.18292682926829268"/>
    <n v="100"/>
    <n v="0.18292682926829268"/>
  </r>
  <r>
    <x v="1"/>
    <x v="2"/>
    <n v="10"/>
    <n v="0.12195121951219512"/>
    <n v="100"/>
    <n v="0.12195121951219512"/>
  </r>
  <r>
    <x v="1"/>
    <x v="2"/>
    <n v="20"/>
    <n v="0.24390243902439024"/>
    <n v="100"/>
    <n v="0.24390243902439024"/>
  </r>
  <r>
    <x v="0"/>
    <x v="4"/>
    <n v="50"/>
    <n v="26.315789473684209"/>
    <n v="0"/>
    <n v="0"/>
  </r>
  <r>
    <x v="1"/>
    <x v="4"/>
    <n v="10"/>
    <n v="0.90909090909090906"/>
    <n v="100"/>
    <n v="0.90909090909090906"/>
  </r>
  <r>
    <x v="1"/>
    <x v="4"/>
    <n v="30"/>
    <n v="2.7272727272727271"/>
    <n v="100"/>
    <n v="2.7272727272727271"/>
  </r>
  <r>
    <x v="1"/>
    <x v="4"/>
    <n v="20"/>
    <n v="1.8181818181818181"/>
    <n v="100"/>
    <n v="1.8181818181818181"/>
  </r>
  <r>
    <x v="1"/>
    <x v="4"/>
    <n v="20"/>
    <n v="1.8181818181818181"/>
    <n v="0"/>
    <n v="0"/>
  </r>
  <r>
    <x v="1"/>
    <x v="4"/>
    <n v="20"/>
    <n v="1.8181818181818181"/>
    <n v="0"/>
    <n v="0"/>
  </r>
  <r>
    <x v="0"/>
    <x v="4"/>
    <n v="15"/>
    <n v="7.8947368421052628"/>
    <n v="0"/>
    <n v="0"/>
  </r>
  <r>
    <x v="1"/>
    <x v="4"/>
    <n v="80"/>
    <n v="7.2727272727272725"/>
    <n v="72.72"/>
    <n v="5.2887272727272725"/>
  </r>
  <r>
    <x v="1"/>
    <x v="4"/>
    <n v="20"/>
    <n v="1.8181818181818181"/>
    <n v="72.72"/>
    <n v="1.3221818181818181"/>
  </r>
  <r>
    <x v="0"/>
    <x v="4"/>
    <n v="5"/>
    <n v="2.6315789473684212"/>
    <n v="0"/>
    <n v="0"/>
  </r>
  <r>
    <x v="1"/>
    <x v="4"/>
    <n v="10"/>
    <n v="0.90909090909090906"/>
    <n v="100"/>
    <n v="0.90909090909090906"/>
  </r>
  <r>
    <x v="1"/>
    <x v="4"/>
    <n v="30"/>
    <n v="2.7272727272727271"/>
    <n v="100"/>
    <n v="2.7272727272727271"/>
  </r>
  <r>
    <x v="1"/>
    <x v="4"/>
    <n v="20"/>
    <n v="1.8181818181818181"/>
    <n v="100"/>
    <n v="1.8181818181818181"/>
  </r>
  <r>
    <x v="1"/>
    <x v="4"/>
    <n v="20"/>
    <n v="1.8181818181818181"/>
    <n v="0"/>
    <n v="0"/>
  </r>
  <r>
    <x v="1"/>
    <x v="4"/>
    <n v="20"/>
    <n v="1.8181818181818181"/>
    <n v="0"/>
    <n v="0"/>
  </r>
  <r>
    <x v="0"/>
    <x v="4"/>
    <n v="10"/>
    <n v="5.2631578947368425"/>
    <n v="0"/>
    <n v="0"/>
  </r>
  <r>
    <x v="1"/>
    <x v="4"/>
    <n v="10"/>
    <n v="0.90909090909090906"/>
    <n v="100"/>
    <n v="0.90909090909090906"/>
  </r>
  <r>
    <x v="1"/>
    <x v="4"/>
    <n v="25"/>
    <n v="2.2727272727272729"/>
    <n v="100"/>
    <n v="2.2727272727272729"/>
  </r>
  <r>
    <x v="1"/>
    <x v="4"/>
    <n v="20"/>
    <n v="1.8181818181818181"/>
    <n v="100"/>
    <n v="1.8181818181818181"/>
  </r>
  <r>
    <x v="1"/>
    <x v="4"/>
    <n v="20"/>
    <n v="1.8181818181818181"/>
    <n v="0"/>
    <n v="0"/>
  </r>
  <r>
    <x v="1"/>
    <x v="4"/>
    <n v="20"/>
    <n v="1.8181818181818181"/>
    <n v="0"/>
    <n v="0"/>
  </r>
  <r>
    <x v="1"/>
    <x v="4"/>
    <n v="5"/>
    <n v="0.45454545454545453"/>
    <n v="0"/>
    <n v="0"/>
  </r>
  <r>
    <x v="0"/>
    <x v="4"/>
    <n v="20"/>
    <n v="10.526315789473685"/>
    <n v="34"/>
    <n v="3.5789473684210531"/>
  </r>
  <r>
    <x v="1"/>
    <x v="4"/>
    <n v="5"/>
    <n v="0.45454545454545453"/>
    <n v="100"/>
    <n v="0.45454545454545453"/>
  </r>
  <r>
    <x v="1"/>
    <x v="4"/>
    <n v="10"/>
    <n v="0.90909090909090906"/>
    <n v="100"/>
    <n v="0.90909090909090906"/>
  </r>
  <r>
    <x v="1"/>
    <x v="4"/>
    <n v="10"/>
    <n v="0.90909090909090906"/>
    <n v="100"/>
    <n v="0.90909090909090906"/>
  </r>
  <r>
    <x v="1"/>
    <x v="4"/>
    <n v="75"/>
    <n v="6.8181818181818183"/>
    <n v="34"/>
    <n v="2.3181818181818183"/>
  </r>
  <r>
    <x v="0"/>
    <x v="2"/>
    <n v="10"/>
    <n v="0.44843049327354262"/>
    <n v="0"/>
    <n v="0"/>
  </r>
  <r>
    <x v="1"/>
    <x v="2"/>
    <n v="30"/>
    <n v="0.36585365853658536"/>
    <n v="100"/>
    <n v="0.36585365853658536"/>
  </r>
  <r>
    <x v="1"/>
    <x v="2"/>
    <n v="60"/>
    <n v="0.73170731707317072"/>
    <n v="0"/>
    <n v="0"/>
  </r>
  <r>
    <x v="1"/>
    <x v="2"/>
    <n v="10"/>
    <n v="0.12195121951219512"/>
    <n v="0"/>
    <n v="0"/>
  </r>
  <r>
    <x v="0"/>
    <x v="4"/>
    <n v="10"/>
    <n v="5.2631578947368425"/>
    <n v="0"/>
    <n v="0"/>
  </r>
  <r>
    <x v="1"/>
    <x v="4"/>
    <n v="50"/>
    <n v="4.5454545454545459"/>
    <n v="0"/>
    <n v="0"/>
  </r>
  <r>
    <x v="1"/>
    <x v="4"/>
    <n v="50"/>
    <n v="4.5454545454545459"/>
    <n v="0"/>
    <n v="0"/>
  </r>
  <r>
    <x v="0"/>
    <x v="2"/>
    <n v="10"/>
    <n v="0.44843049327354262"/>
    <n v="100"/>
    <n v="0.44843049327354267"/>
  </r>
  <r>
    <x v="1"/>
    <x v="2"/>
    <n v="50"/>
    <n v="0.6097560975609756"/>
    <n v="100"/>
    <n v="0.6097560975609756"/>
  </r>
  <r>
    <x v="1"/>
    <x v="2"/>
    <n v="50"/>
    <n v="0.6097560975609756"/>
    <n v="100"/>
    <n v="0.6097560975609756"/>
  </r>
  <r>
    <x v="0"/>
    <x v="2"/>
    <n v="40"/>
    <n v="1.7937219730941705"/>
    <n v="50"/>
    <n v="0.89686098654708535"/>
  </r>
  <r>
    <x v="1"/>
    <x v="2"/>
    <n v="5"/>
    <n v="6.097560975609756E-2"/>
    <n v="100"/>
    <n v="6.097560975609756E-2"/>
  </r>
  <r>
    <x v="1"/>
    <x v="2"/>
    <n v="15"/>
    <n v="0.18292682926829268"/>
    <n v="50"/>
    <n v="9.1463414634146339E-2"/>
  </r>
  <r>
    <x v="1"/>
    <x v="2"/>
    <n v="20"/>
    <n v="0.24390243902439024"/>
    <n v="50"/>
    <n v="0.12195121951219512"/>
  </r>
  <r>
    <x v="3"/>
    <x v="2"/>
    <n v="0"/>
    <n v="0"/>
    <n v="50"/>
    <n v="0"/>
  </r>
  <r>
    <x v="1"/>
    <x v="2"/>
    <n v="60"/>
    <n v="0.73170731707317072"/>
    <n v="50"/>
    <n v="0.36585365853658536"/>
  </r>
  <r>
    <x v="0"/>
    <x v="2"/>
    <n v="30"/>
    <n v="1.3452914798206279"/>
    <n v="100"/>
    <n v="1.3452914798206279"/>
  </r>
  <r>
    <x v="1"/>
    <x v="2"/>
    <n v="50"/>
    <n v="0.6097560975609756"/>
    <n v="100"/>
    <n v="0.6097560975609756"/>
  </r>
  <r>
    <x v="3"/>
    <x v="2"/>
    <n v="0"/>
    <n v="0"/>
    <n v="100"/>
    <n v="0"/>
  </r>
  <r>
    <x v="1"/>
    <x v="2"/>
    <n v="50"/>
    <n v="0.6097560975609756"/>
    <n v="100"/>
    <n v="0.6097560975609756"/>
  </r>
  <r>
    <x v="3"/>
    <x v="2"/>
    <n v="0"/>
    <n v="0"/>
    <n v="100"/>
    <n v="0"/>
  </r>
  <r>
    <x v="0"/>
    <x v="2"/>
    <n v="50"/>
    <n v="2.2421524663677128"/>
    <n v="83.33"/>
    <n v="1.8683856502242151"/>
  </r>
  <r>
    <x v="1"/>
    <x v="2"/>
    <n v="10"/>
    <n v="0.12195121951219512"/>
    <n v="100"/>
    <n v="0.12195121951219512"/>
  </r>
  <r>
    <x v="1"/>
    <x v="2"/>
    <n v="60"/>
    <n v="0.73170731707317072"/>
    <n v="83.33"/>
    <n v="0.60973170731707316"/>
  </r>
  <r>
    <x v="1"/>
    <x v="2"/>
    <n v="30"/>
    <n v="0.36585365853658536"/>
    <n v="83.33"/>
    <n v="0.30486585365853658"/>
  </r>
  <r>
    <x v="0"/>
    <x v="2"/>
    <n v="50"/>
    <n v="2.2421524663677128"/>
    <n v="100"/>
    <n v="2.2421524663677128"/>
  </r>
  <r>
    <x v="1"/>
    <x v="2"/>
    <n v="20"/>
    <n v="0.24390243902439024"/>
    <n v="100"/>
    <n v="0.24390243902439024"/>
  </r>
  <r>
    <x v="1"/>
    <x v="2"/>
    <n v="30"/>
    <n v="0.36585365853658536"/>
    <n v="100"/>
    <n v="0.36585365853658536"/>
  </r>
  <r>
    <x v="1"/>
    <x v="2"/>
    <n v="20"/>
    <n v="0.24390243902439024"/>
    <n v="100"/>
    <n v="0.24390243902439024"/>
  </r>
  <r>
    <x v="1"/>
    <x v="2"/>
    <n v="10"/>
    <n v="0.12195121951219512"/>
    <n v="100"/>
    <n v="0.12195121951219512"/>
  </r>
  <r>
    <x v="1"/>
    <x v="2"/>
    <n v="20"/>
    <n v="0.24390243902439024"/>
    <n v="100"/>
    <n v="0.24390243902439024"/>
  </r>
  <r>
    <x v="0"/>
    <x v="2"/>
    <n v="50"/>
    <n v="2.2421524663677128"/>
    <n v="0"/>
    <n v="0"/>
  </r>
  <r>
    <x v="1"/>
    <x v="2"/>
    <n v="100"/>
    <n v="1.2195121951219512"/>
    <n v="100"/>
    <n v="1.2195121951219512"/>
  </r>
  <r>
    <x v="3"/>
    <x v="2"/>
    <n v="0"/>
    <n v="0"/>
    <n v="100"/>
    <n v="0"/>
  </r>
  <r>
    <x v="3"/>
    <x v="2"/>
    <n v="0"/>
    <n v="0"/>
    <n v="100"/>
    <n v="0"/>
  </r>
  <r>
    <x v="3"/>
    <x v="2"/>
    <n v="0"/>
    <n v="0"/>
    <n v="0"/>
    <n v="0"/>
  </r>
  <r>
    <x v="0"/>
    <x v="2"/>
    <n v="50"/>
    <n v="2.2421524663677128"/>
    <n v="50"/>
    <n v="1.1210762331838564"/>
  </r>
  <r>
    <x v="1"/>
    <x v="2"/>
    <n v="20"/>
    <n v="0.24390243902439024"/>
    <n v="100"/>
    <n v="0.24390243902439024"/>
  </r>
  <r>
    <x v="1"/>
    <x v="2"/>
    <n v="40"/>
    <n v="0.48780487804878048"/>
    <n v="100"/>
    <n v="0.48780487804878048"/>
  </r>
  <r>
    <x v="1"/>
    <x v="2"/>
    <n v="40"/>
    <n v="0.48780487804878048"/>
    <n v="0"/>
    <n v="0"/>
  </r>
  <r>
    <x v="0"/>
    <x v="2"/>
    <n v="30"/>
    <n v="1.3452914798206279"/>
    <n v="0"/>
    <n v="0"/>
  </r>
  <r>
    <x v="1"/>
    <x v="2"/>
    <n v="10"/>
    <n v="0.12195121951219512"/>
    <n v="100"/>
    <n v="0.12195121951219512"/>
  </r>
  <r>
    <x v="1"/>
    <x v="2"/>
    <n v="10"/>
    <n v="0.12195121951219512"/>
    <n v="100"/>
    <n v="0.12195121951219512"/>
  </r>
  <r>
    <x v="1"/>
    <x v="2"/>
    <n v="15"/>
    <n v="0.18292682926829268"/>
    <n v="100"/>
    <n v="0.18292682926829268"/>
  </r>
  <r>
    <x v="1"/>
    <x v="2"/>
    <n v="20"/>
    <n v="0.24390243902439024"/>
    <n v="0"/>
    <n v="0"/>
  </r>
  <r>
    <x v="1"/>
    <x v="2"/>
    <n v="15"/>
    <n v="0.18292682926829268"/>
    <n v="50"/>
    <n v="9.1463414634146339E-2"/>
  </r>
  <r>
    <x v="1"/>
    <x v="2"/>
    <n v="10"/>
    <n v="0.12195121951219512"/>
    <n v="100"/>
    <n v="0.12195121951219512"/>
  </r>
  <r>
    <x v="1"/>
    <x v="2"/>
    <n v="10"/>
    <n v="0.12195121951219512"/>
    <n v="28"/>
    <n v="3.4146341463414637E-2"/>
  </r>
  <r>
    <x v="1"/>
    <x v="2"/>
    <n v="10"/>
    <n v="0.12195121951219512"/>
    <n v="0"/>
    <n v="0"/>
  </r>
  <r>
    <x v="0"/>
    <x v="2"/>
    <n v="25"/>
    <n v="1.1210762331838564"/>
    <n v="0"/>
    <n v="0"/>
  </r>
  <r>
    <x v="1"/>
    <x v="2"/>
    <n v="30"/>
    <n v="0.36585365853658536"/>
    <n v="100"/>
    <n v="0.36585365853658536"/>
  </r>
  <r>
    <x v="1"/>
    <x v="2"/>
    <n v="60"/>
    <n v="0.73170731707317072"/>
    <n v="36"/>
    <n v="0.26341463414634148"/>
  </r>
  <r>
    <x v="1"/>
    <x v="2"/>
    <n v="10"/>
    <n v="0.12195121951219512"/>
    <n v="0"/>
    <n v="0"/>
  </r>
  <r>
    <x v="0"/>
    <x v="2"/>
    <n v="25"/>
    <n v="1.1210762331838564"/>
    <n v="0"/>
    <n v="0"/>
  </r>
  <r>
    <x v="1"/>
    <x v="2"/>
    <n v="15"/>
    <n v="0.18292682926829268"/>
    <n v="100"/>
    <n v="0.18292682926829268"/>
  </r>
  <r>
    <x v="1"/>
    <x v="2"/>
    <n v="15"/>
    <n v="0.18292682926829268"/>
    <n v="100"/>
    <n v="0.18292682926829268"/>
  </r>
  <r>
    <x v="1"/>
    <x v="2"/>
    <n v="20"/>
    <n v="0.24390243902439024"/>
    <n v="100"/>
    <n v="0.24390243902439024"/>
  </r>
  <r>
    <x v="2"/>
    <x v="2"/>
    <e v="#N/A"/>
    <e v="#N/A"/>
    <e v="#N/A"/>
    <e v="#N/A"/>
  </r>
  <r>
    <x v="1"/>
    <x v="2"/>
    <n v="50"/>
    <n v="0.6097560975609756"/>
    <n v="0"/>
    <n v="0"/>
  </r>
  <r>
    <x v="0"/>
    <x v="2"/>
    <n v="20"/>
    <n v="0.89686098654708524"/>
    <n v="23"/>
    <n v="0.20627802690582961"/>
  </r>
  <r>
    <x v="1"/>
    <x v="2"/>
    <n v="25"/>
    <n v="0.3048780487804878"/>
    <n v="100"/>
    <n v="0.3048780487804878"/>
  </r>
  <r>
    <x v="1"/>
    <x v="2"/>
    <n v="20"/>
    <n v="0.24390243902439024"/>
    <n v="100"/>
    <n v="0.24390243902439024"/>
  </r>
  <r>
    <x v="1"/>
    <x v="2"/>
    <n v="30"/>
    <n v="0.36585365853658536"/>
    <n v="55"/>
    <n v="0.20121951219512194"/>
  </r>
  <r>
    <x v="1"/>
    <x v="2"/>
    <n v="25"/>
    <n v="0.3048780487804878"/>
    <n v="0"/>
    <n v="0"/>
  </r>
  <r>
    <x v="0"/>
    <x v="2"/>
    <n v="50"/>
    <n v="2.2421524663677128"/>
    <n v="50"/>
    <n v="1.1210762331838564"/>
  </r>
  <r>
    <x v="1"/>
    <x v="2"/>
    <n v="50"/>
    <n v="0.6097560975609756"/>
    <n v="100"/>
    <n v="0.6097560975609756"/>
  </r>
  <r>
    <x v="1"/>
    <x v="2"/>
    <n v="50"/>
    <n v="0.6097560975609756"/>
    <n v="100"/>
    <n v="0.6097560975609756"/>
  </r>
  <r>
    <x v="0"/>
    <x v="2"/>
    <n v="50"/>
    <n v="2.2421524663677128"/>
    <n v="0"/>
    <n v="0"/>
  </r>
  <r>
    <x v="1"/>
    <x v="2"/>
    <n v="25"/>
    <n v="0.3048780487804878"/>
    <n v="100"/>
    <n v="0.3048780487804878"/>
  </r>
  <r>
    <x v="1"/>
    <x v="2"/>
    <n v="25"/>
    <n v="0.3048780487804878"/>
    <n v="100"/>
    <n v="0.3048780487804878"/>
  </r>
  <r>
    <x v="1"/>
    <x v="2"/>
    <n v="50"/>
    <n v="0.6097560975609756"/>
    <n v="41"/>
    <n v="0.25"/>
  </r>
  <r>
    <x v="0"/>
    <x v="2"/>
    <n v="50"/>
    <n v="2.2421524663677128"/>
    <n v="43"/>
    <n v="0.9641255605381166"/>
  </r>
  <r>
    <x v="1"/>
    <x v="2"/>
    <n v="100"/>
    <n v="1.2195121951219512"/>
    <n v="43"/>
    <n v="0.52439024390243905"/>
  </r>
  <r>
    <x v="0"/>
    <x v="2"/>
    <n v="10"/>
    <n v="0.44843049327354262"/>
    <n v="0"/>
    <n v="0"/>
  </r>
  <r>
    <x v="3"/>
    <x v="2"/>
    <n v="0"/>
    <n v="0"/>
    <n v="100"/>
    <n v="0"/>
  </r>
  <r>
    <x v="1"/>
    <x v="2"/>
    <n v="50"/>
    <n v="0.6097560975609756"/>
    <n v="100"/>
    <n v="0.6097560975609756"/>
  </r>
  <r>
    <x v="3"/>
    <x v="2"/>
    <n v="0"/>
    <n v="0"/>
    <n v="100"/>
    <n v="0"/>
  </r>
  <r>
    <x v="1"/>
    <x v="2"/>
    <n v="50"/>
    <n v="0.6097560975609756"/>
    <n v="0"/>
    <n v="0"/>
  </r>
  <r>
    <x v="0"/>
    <x v="5"/>
    <n v="10"/>
    <n v="8.3333333333333321"/>
    <n v="0"/>
    <n v="0"/>
  </r>
  <r>
    <x v="1"/>
    <x v="5"/>
    <n v="10"/>
    <n v="2"/>
    <n v="100"/>
    <n v="2"/>
  </r>
  <r>
    <x v="1"/>
    <x v="5"/>
    <n v="60"/>
    <n v="12"/>
    <n v="87.5"/>
    <n v="10.5"/>
  </r>
  <r>
    <x v="1"/>
    <x v="5"/>
    <n v="30"/>
    <n v="6"/>
    <n v="0"/>
    <n v="0"/>
  </r>
  <r>
    <x v="0"/>
    <x v="5"/>
    <n v="10"/>
    <n v="8.3333333333333321"/>
    <n v="0"/>
    <n v="0"/>
  </r>
  <r>
    <x v="1"/>
    <x v="5"/>
    <n v="40"/>
    <n v="8"/>
    <n v="100"/>
    <n v="8"/>
  </r>
  <r>
    <x v="3"/>
    <x v="5"/>
    <n v="0"/>
    <n v="0"/>
    <n v="100"/>
    <n v="0"/>
  </r>
  <r>
    <x v="1"/>
    <x v="5"/>
    <n v="30"/>
    <n v="6"/>
    <n v="100"/>
    <n v="6"/>
  </r>
  <r>
    <x v="1"/>
    <x v="5"/>
    <n v="30"/>
    <n v="6"/>
    <n v="0"/>
    <n v="0"/>
  </r>
  <r>
    <x v="0"/>
    <x v="2"/>
    <n v="10"/>
    <n v="0.44843049327354262"/>
    <n v="75"/>
    <n v="0.33632286995515698"/>
  </r>
  <r>
    <x v="1"/>
    <x v="2"/>
    <n v="50"/>
    <n v="0.6097560975609756"/>
    <n v="75"/>
    <n v="0.45731707317073172"/>
  </r>
  <r>
    <x v="1"/>
    <x v="2"/>
    <n v="50"/>
    <n v="0.6097560975609756"/>
    <n v="75"/>
    <n v="0.45731707317073172"/>
  </r>
  <r>
    <x v="0"/>
    <x v="2"/>
    <n v="10"/>
    <n v="0.44843049327354262"/>
    <n v="100"/>
    <n v="0.44843049327354267"/>
  </r>
  <r>
    <x v="3"/>
    <x v="2"/>
    <n v="0"/>
    <n v="0"/>
    <n v="100"/>
    <n v="0"/>
  </r>
  <r>
    <x v="3"/>
    <x v="2"/>
    <n v="0"/>
    <n v="0"/>
    <n v="100"/>
    <n v="0"/>
  </r>
  <r>
    <x v="1"/>
    <x v="2"/>
    <n v="50"/>
    <n v="0.6097560975609756"/>
    <n v="100"/>
    <n v="0.6097560975609756"/>
  </r>
  <r>
    <x v="1"/>
    <x v="2"/>
    <n v="50"/>
    <n v="0.6097560975609756"/>
    <n v="100"/>
    <n v="0.6097560975609756"/>
  </r>
  <r>
    <x v="0"/>
    <x v="2"/>
    <n v="16"/>
    <n v="0.71748878923766812"/>
    <n v="85"/>
    <n v="0.60986547085201792"/>
  </r>
  <r>
    <x v="1"/>
    <x v="2"/>
    <n v="100"/>
    <n v="1.2195121951219512"/>
    <n v="85"/>
    <n v="1.0365853658536586"/>
  </r>
  <r>
    <x v="0"/>
    <x v="2"/>
    <n v="17"/>
    <n v="0.7623318385650224"/>
    <n v="85"/>
    <n v="0.64798206278026915"/>
  </r>
  <r>
    <x v="1"/>
    <x v="2"/>
    <n v="100"/>
    <n v="1.2195121951219512"/>
    <n v="85"/>
    <n v="1.0365853658536586"/>
  </r>
  <r>
    <x v="0"/>
    <x v="2"/>
    <n v="17"/>
    <n v="0.7623318385650224"/>
    <n v="78"/>
    <n v="0.59461883408071747"/>
  </r>
  <r>
    <x v="1"/>
    <x v="2"/>
    <n v="100"/>
    <n v="1.2195121951219512"/>
    <n v="78"/>
    <n v="0.95121951219512202"/>
  </r>
  <r>
    <x v="0"/>
    <x v="2"/>
    <n v="17"/>
    <n v="0.7623318385650224"/>
    <n v="67.73"/>
    <n v="0.51632735426008969"/>
  </r>
  <r>
    <x v="1"/>
    <x v="2"/>
    <n v="50"/>
    <n v="0.6097560975609756"/>
    <n v="67.73"/>
    <n v="0.41298780487804876"/>
  </r>
  <r>
    <x v="1"/>
    <x v="2"/>
    <n v="50"/>
    <n v="0.6097560975609756"/>
    <n v="90"/>
    <n v="0.54878048780487798"/>
  </r>
  <r>
    <x v="0"/>
    <x v="2"/>
    <n v="12"/>
    <n v="0.53811659192825112"/>
    <n v="83.33"/>
    <n v="0.44841255605381164"/>
  </r>
  <r>
    <x v="1"/>
    <x v="2"/>
    <n v="20"/>
    <n v="0.24390243902439024"/>
    <n v="100"/>
    <n v="0.24390243902439024"/>
  </r>
  <r>
    <x v="1"/>
    <x v="2"/>
    <n v="80"/>
    <n v="0.97560975609756095"/>
    <n v="83.33"/>
    <n v="0.81297560975609751"/>
  </r>
  <r>
    <x v="0"/>
    <x v="2"/>
    <n v="16"/>
    <n v="0.71748878923766812"/>
    <n v="0"/>
    <n v="0"/>
  </r>
  <r>
    <x v="1"/>
    <x v="2"/>
    <n v="25"/>
    <n v="0.3048780487804878"/>
    <n v="100"/>
    <n v="0.3048780487804878"/>
  </r>
  <r>
    <x v="3"/>
    <x v="2"/>
    <n v="0"/>
    <n v="0"/>
    <n v="100"/>
    <n v="0"/>
  </r>
  <r>
    <x v="1"/>
    <x v="2"/>
    <n v="25"/>
    <n v="0.3048780487804878"/>
    <n v="0"/>
    <n v="0"/>
  </r>
  <r>
    <x v="1"/>
    <x v="2"/>
    <n v="25"/>
    <n v="0.3048780487804878"/>
    <n v="0"/>
    <n v="0"/>
  </r>
  <r>
    <x v="3"/>
    <x v="2"/>
    <n v="0"/>
    <n v="0"/>
    <n v="0"/>
    <n v="0"/>
  </r>
  <r>
    <x v="1"/>
    <x v="2"/>
    <n v="25"/>
    <n v="0.3048780487804878"/>
    <n v="0"/>
    <n v="0"/>
  </r>
  <r>
    <x v="0"/>
    <x v="2"/>
    <n v="5"/>
    <n v="0.22421524663677131"/>
    <n v="0"/>
    <n v="0"/>
  </r>
  <r>
    <x v="1"/>
    <x v="2"/>
    <n v="100"/>
    <n v="1.2195121951219512"/>
    <n v="0"/>
    <n v="0"/>
  </r>
  <r>
    <x v="0"/>
    <x v="6"/>
    <n v="20"/>
    <n v="100"/>
    <n v="0"/>
    <n v="0"/>
  </r>
  <r>
    <x v="1"/>
    <x v="6"/>
    <n v="20"/>
    <n v="20"/>
    <n v="100"/>
    <n v="20"/>
  </r>
  <r>
    <x v="1"/>
    <x v="6"/>
    <n v="20"/>
    <n v="20"/>
    <n v="100"/>
    <n v="20"/>
  </r>
  <r>
    <x v="1"/>
    <x v="6"/>
    <n v="20"/>
    <n v="20"/>
    <n v="0"/>
    <n v="0"/>
  </r>
  <r>
    <x v="1"/>
    <x v="6"/>
    <n v="40"/>
    <n v="40"/>
    <n v="0"/>
    <n v="0"/>
  </r>
  <r>
    <x v="0"/>
    <x v="2"/>
    <n v="20"/>
    <n v="0.89686098654708524"/>
    <n v="0"/>
    <n v="0"/>
  </r>
  <r>
    <x v="1"/>
    <x v="2"/>
    <n v="15"/>
    <n v="0.18292682926829268"/>
    <n v="0"/>
    <n v="0"/>
  </r>
  <r>
    <x v="1"/>
    <x v="2"/>
    <n v="30"/>
    <n v="0.36585365853658536"/>
    <n v="0"/>
    <n v="0"/>
  </r>
  <r>
    <x v="1"/>
    <x v="2"/>
    <n v="50"/>
    <n v="0.6097560975609756"/>
    <n v="0"/>
    <n v="0"/>
  </r>
  <r>
    <x v="1"/>
    <x v="2"/>
    <n v="5"/>
    <n v="6.097560975609756E-2"/>
    <n v="0"/>
    <n v="0"/>
  </r>
  <r>
    <x v="0"/>
    <x v="3"/>
    <n v="20"/>
    <n v="8.3333333333333339"/>
    <n v="0"/>
    <n v="0"/>
  </r>
  <r>
    <x v="1"/>
    <x v="3"/>
    <n v="10"/>
    <n v="2.5"/>
    <n v="100"/>
    <n v="2.5"/>
  </r>
  <r>
    <x v="1"/>
    <x v="3"/>
    <n v="8"/>
    <n v="2"/>
    <n v="100"/>
    <n v="2"/>
  </r>
  <r>
    <x v="1"/>
    <x v="3"/>
    <n v="22"/>
    <n v="5.5"/>
    <n v="100"/>
    <n v="5.5"/>
  </r>
  <r>
    <x v="1"/>
    <x v="3"/>
    <n v="50"/>
    <n v="12.5"/>
    <n v="0"/>
    <n v="0"/>
  </r>
  <r>
    <x v="1"/>
    <x v="3"/>
    <n v="10"/>
    <n v="2.5"/>
    <n v="0"/>
    <n v="0"/>
  </r>
  <r>
    <x v="0"/>
    <x v="2"/>
    <n v="20"/>
    <n v="0.89686098654708524"/>
    <n v="0"/>
    <n v="0"/>
  </r>
  <r>
    <x v="1"/>
    <x v="2"/>
    <n v="20"/>
    <n v="0.24390243902439024"/>
    <n v="100"/>
    <n v="0.24390243902439024"/>
  </r>
  <r>
    <x v="1"/>
    <x v="2"/>
    <n v="80"/>
    <n v="0.97560975609756095"/>
    <n v="13"/>
    <n v="0.12682926829268293"/>
  </r>
  <r>
    <x v="0"/>
    <x v="3"/>
    <n v="20"/>
    <n v="8.3333333333333339"/>
    <n v="0"/>
    <n v="0"/>
  </r>
  <r>
    <x v="1"/>
    <x v="3"/>
    <n v="20"/>
    <n v="5"/>
    <n v="100"/>
    <n v="5"/>
  </r>
  <r>
    <x v="1"/>
    <x v="3"/>
    <n v="80"/>
    <n v="20"/>
    <n v="50"/>
    <n v="10"/>
  </r>
  <r>
    <x v="0"/>
    <x v="2"/>
    <n v="20"/>
    <n v="0.89686098654708524"/>
    <n v="40.94"/>
    <n v="0.36717488789237668"/>
  </r>
  <r>
    <x v="1"/>
    <x v="2"/>
    <n v="20"/>
    <n v="0.24390243902439024"/>
    <n v="100"/>
    <n v="0.24390243902439024"/>
  </r>
  <r>
    <x v="1"/>
    <x v="2"/>
    <n v="80"/>
    <n v="0.97560975609756095"/>
    <n v="70"/>
    <n v="0.68292682926829273"/>
  </r>
  <r>
    <x v="0"/>
    <x v="4"/>
    <n v="20"/>
    <n v="10.526315789473685"/>
    <n v="0"/>
    <n v="0"/>
  </r>
  <r>
    <x v="1"/>
    <x v="4"/>
    <n v="50"/>
    <n v="4.5454545454545459"/>
    <n v="100"/>
    <n v="4.5454545454545459"/>
  </r>
  <r>
    <x v="3"/>
    <x v="4"/>
    <n v="0"/>
    <n v="0"/>
    <n v="100"/>
    <n v="0"/>
  </r>
  <r>
    <x v="1"/>
    <x v="4"/>
    <n v="30"/>
    <n v="2.7272727272727271"/>
    <n v="100"/>
    <n v="2.7272727272727271"/>
  </r>
  <r>
    <x v="3"/>
    <x v="4"/>
    <n v="0"/>
    <n v="0"/>
    <n v="0"/>
    <n v="0"/>
  </r>
  <r>
    <x v="1"/>
    <x v="4"/>
    <n v="20"/>
    <n v="1.8181818181818181"/>
    <n v="0"/>
    <n v="0"/>
  </r>
  <r>
    <x v="0"/>
    <x v="4"/>
    <n v="15"/>
    <n v="7.8947368421052628"/>
    <n v="0"/>
    <n v="0"/>
  </r>
  <r>
    <x v="1"/>
    <x v="4"/>
    <n v="20"/>
    <n v="1.8181818181818181"/>
    <n v="100"/>
    <n v="1.8181818181818181"/>
  </r>
  <r>
    <x v="1"/>
    <x v="4"/>
    <n v="80"/>
    <n v="7.2727272727272725"/>
    <n v="0"/>
    <n v="0"/>
  </r>
  <r>
    <x v="0"/>
    <x v="2"/>
    <n v="15"/>
    <n v="0.67264573991031396"/>
    <n v="0"/>
    <n v="0"/>
  </r>
  <r>
    <x v="1"/>
    <x v="2"/>
    <n v="20"/>
    <n v="0.24390243902439024"/>
    <n v="50"/>
    <n v="0.12195121951219512"/>
  </r>
  <r>
    <x v="1"/>
    <x v="2"/>
    <n v="80"/>
    <n v="0.97560975609756095"/>
    <n v="0"/>
    <n v="0"/>
  </r>
  <r>
    <x v="0"/>
    <x v="2"/>
    <n v="15"/>
    <n v="0.67264573991031396"/>
    <n v="0"/>
    <n v="0"/>
  </r>
  <r>
    <x v="1"/>
    <x v="2"/>
    <n v="20"/>
    <n v="0.24390243902439024"/>
    <n v="100"/>
    <n v="0.24390243902439024"/>
  </r>
  <r>
    <x v="1"/>
    <x v="2"/>
    <n v="80"/>
    <n v="0.97560975609756095"/>
    <n v="0"/>
    <n v="0"/>
  </r>
  <r>
    <x v="0"/>
    <x v="2"/>
    <n v="15"/>
    <n v="0.67264573991031396"/>
    <n v="0"/>
    <n v="0"/>
  </r>
  <r>
    <x v="1"/>
    <x v="2"/>
    <n v="20"/>
    <n v="0.24390243902439024"/>
    <n v="100"/>
    <n v="0.24390243902439024"/>
  </r>
  <r>
    <x v="1"/>
    <x v="2"/>
    <n v="40"/>
    <n v="0.48780487804878048"/>
    <n v="0"/>
    <n v="0"/>
  </r>
  <r>
    <x v="1"/>
    <x v="2"/>
    <n v="40"/>
    <n v="0.48780487804878048"/>
    <n v="0"/>
    <n v="0"/>
  </r>
  <r>
    <x v="0"/>
    <x v="2"/>
    <n v="30"/>
    <n v="1.3452914798206279"/>
    <n v="80"/>
    <n v="1.0762331838565025"/>
  </r>
  <r>
    <x v="1"/>
    <x v="2"/>
    <n v="30"/>
    <n v="0.36585365853658536"/>
    <n v="100"/>
    <n v="0.36585365853658536"/>
  </r>
  <r>
    <x v="1"/>
    <x v="2"/>
    <n v="60"/>
    <n v="0.73170731707317072"/>
    <n v="80"/>
    <n v="0.58536585365853655"/>
  </r>
  <r>
    <x v="1"/>
    <x v="2"/>
    <n v="10"/>
    <n v="0.12195121951219512"/>
    <n v="66"/>
    <n v="8.0487804878048783E-2"/>
  </r>
  <r>
    <x v="0"/>
    <x v="2"/>
    <n v="20"/>
    <n v="0.89686098654708524"/>
    <n v="70"/>
    <n v="0.62780269058295968"/>
  </r>
  <r>
    <x v="1"/>
    <x v="2"/>
    <n v="30"/>
    <n v="0.36585365853658536"/>
    <n v="100"/>
    <n v="0.36585365853658536"/>
  </r>
  <r>
    <x v="1"/>
    <x v="2"/>
    <n v="60"/>
    <n v="0.73170731707317072"/>
    <n v="0"/>
    <n v="0"/>
  </r>
  <r>
    <x v="1"/>
    <x v="2"/>
    <n v="10"/>
    <n v="0.12195121951219512"/>
    <n v="70"/>
    <n v="8.5365853658536592E-2"/>
  </r>
  <r>
    <x v="0"/>
    <x v="2"/>
    <n v="20"/>
    <n v="0.89686098654708524"/>
    <n v="45"/>
    <n v="0.4035874439461884"/>
  </r>
  <r>
    <x v="1"/>
    <x v="2"/>
    <n v="30"/>
    <n v="0.36585365853658536"/>
    <n v="100"/>
    <n v="0.36585365853658536"/>
  </r>
  <r>
    <x v="1"/>
    <x v="2"/>
    <n v="20"/>
    <n v="0.24390243902439024"/>
    <n v="100"/>
    <n v="0.24390243902439024"/>
  </r>
  <r>
    <x v="1"/>
    <x v="2"/>
    <n v="40"/>
    <n v="0.48780487804878048"/>
    <n v="45"/>
    <n v="0.21951219512195119"/>
  </r>
  <r>
    <x v="1"/>
    <x v="2"/>
    <n v="10"/>
    <n v="0.12195121951219512"/>
    <n v="0"/>
    <n v="0"/>
  </r>
  <r>
    <x v="0"/>
    <x v="2"/>
    <n v="30"/>
    <n v="1.3452914798206279"/>
    <n v="77"/>
    <n v="1.0358744394618835"/>
  </r>
  <r>
    <x v="1"/>
    <x v="2"/>
    <n v="70"/>
    <n v="0.85365853658536583"/>
    <n v="77"/>
    <n v="0.65731707317073174"/>
  </r>
  <r>
    <x v="1"/>
    <x v="2"/>
    <n v="30"/>
    <n v="0.36585365853658536"/>
    <n v="0"/>
    <n v="0"/>
  </r>
  <r>
    <x v="0"/>
    <x v="3"/>
    <n v="100"/>
    <n v="41.666666666666664"/>
    <n v="0"/>
    <n v="0"/>
  </r>
  <r>
    <x v="1"/>
    <x v="3"/>
    <n v="10"/>
    <n v="2.5"/>
    <n v="83"/>
    <n v="2.0750000000000002"/>
  </r>
  <r>
    <x v="1"/>
    <x v="3"/>
    <n v="30"/>
    <n v="7.5"/>
    <n v="0"/>
    <n v="0"/>
  </r>
  <r>
    <x v="3"/>
    <x v="3"/>
    <n v="0"/>
    <n v="0"/>
    <n v="0"/>
    <n v="0"/>
  </r>
  <r>
    <x v="1"/>
    <x v="3"/>
    <n v="30"/>
    <n v="7.5"/>
    <n v="100"/>
    <n v="7.5"/>
  </r>
  <r>
    <x v="1"/>
    <x v="3"/>
    <n v="30"/>
    <n v="7.5"/>
    <n v="0"/>
    <n v="0"/>
  </r>
  <r>
    <x v="0"/>
    <x v="2"/>
    <n v="14"/>
    <n v="0.62780269058295968"/>
    <n v="0"/>
    <n v="0"/>
  </r>
  <r>
    <x v="1"/>
    <x v="2"/>
    <n v="20"/>
    <n v="0.24390243902439024"/>
    <n v="100"/>
    <n v="0.24390243902439024"/>
  </r>
  <r>
    <x v="1"/>
    <x v="2"/>
    <n v="20"/>
    <n v="0.24390243902439024"/>
    <n v="0"/>
    <n v="0"/>
  </r>
  <r>
    <x v="1"/>
    <x v="2"/>
    <n v="30"/>
    <n v="0.36585365853658536"/>
    <n v="0"/>
    <n v="0"/>
  </r>
  <r>
    <x v="1"/>
    <x v="2"/>
    <n v="30"/>
    <n v="0.36585365853658536"/>
    <n v="0"/>
    <n v="0"/>
  </r>
  <r>
    <x v="0"/>
    <x v="2"/>
    <n v="14"/>
    <n v="0.62780269058295968"/>
    <n v="0"/>
    <n v="0"/>
  </r>
  <r>
    <x v="1"/>
    <x v="2"/>
    <n v="20"/>
    <n v="0.24390243902439024"/>
    <n v="100"/>
    <n v="0.24390243902439024"/>
  </r>
  <r>
    <x v="1"/>
    <x v="2"/>
    <n v="20"/>
    <n v="0.24390243902439024"/>
    <n v="0"/>
    <n v="0"/>
  </r>
  <r>
    <x v="1"/>
    <x v="2"/>
    <n v="30"/>
    <n v="0.36585365853658536"/>
    <n v="0"/>
    <n v="0"/>
  </r>
  <r>
    <x v="1"/>
    <x v="2"/>
    <n v="30"/>
    <n v="0.36585365853658536"/>
    <n v="0"/>
    <n v="0"/>
  </r>
  <r>
    <x v="0"/>
    <x v="2"/>
    <n v="14"/>
    <n v="0.62780269058295968"/>
    <n v="0"/>
    <n v="0"/>
  </r>
  <r>
    <x v="1"/>
    <x v="2"/>
    <n v="20"/>
    <n v="0.24390243902439024"/>
    <n v="100"/>
    <n v="0.24390243902439024"/>
  </r>
  <r>
    <x v="1"/>
    <x v="2"/>
    <n v="20"/>
    <n v="0.24390243902439024"/>
    <n v="0"/>
    <n v="0"/>
  </r>
  <r>
    <x v="1"/>
    <x v="2"/>
    <n v="30"/>
    <n v="0.36585365853658536"/>
    <n v="0"/>
    <n v="0"/>
  </r>
  <r>
    <x v="1"/>
    <x v="2"/>
    <n v="30"/>
    <n v="0.36585365853658536"/>
    <n v="0"/>
    <n v="0"/>
  </r>
  <r>
    <x v="0"/>
    <x v="2"/>
    <n v="14"/>
    <n v="0.62780269058295968"/>
    <n v="0"/>
    <n v="0"/>
  </r>
  <r>
    <x v="1"/>
    <x v="2"/>
    <n v="20"/>
    <n v="0.24390243902439024"/>
    <n v="100"/>
    <n v="0.24390243902439024"/>
  </r>
  <r>
    <x v="1"/>
    <x v="2"/>
    <n v="20"/>
    <n v="0.24390243902439024"/>
    <n v="100"/>
    <n v="0.24390243902439024"/>
  </r>
  <r>
    <x v="1"/>
    <x v="2"/>
    <n v="20"/>
    <n v="0.24390243902439024"/>
    <n v="100"/>
    <n v="0.24390243902439024"/>
  </r>
  <r>
    <x v="1"/>
    <x v="2"/>
    <n v="20"/>
    <n v="0.24390243902439024"/>
    <n v="100"/>
    <n v="0.24390243902439024"/>
  </r>
  <r>
    <x v="1"/>
    <x v="2"/>
    <n v="20"/>
    <n v="0.24390243902439024"/>
    <n v="0"/>
    <n v="0"/>
  </r>
  <r>
    <x v="0"/>
    <x v="2"/>
    <n v="14"/>
    <n v="0.62780269058295968"/>
    <n v="0"/>
    <n v="0"/>
  </r>
  <r>
    <x v="1"/>
    <x v="2"/>
    <n v="10"/>
    <n v="0.12195121951219512"/>
    <n v="100"/>
    <n v="0.12195121951219512"/>
  </r>
  <r>
    <x v="1"/>
    <x v="2"/>
    <n v="10"/>
    <n v="0.12195121951219512"/>
    <n v="100"/>
    <n v="0.12195121951219512"/>
  </r>
  <r>
    <x v="1"/>
    <x v="2"/>
    <n v="10"/>
    <n v="0.12195121951219512"/>
    <n v="100"/>
    <n v="0.12195121951219512"/>
  </r>
  <r>
    <x v="1"/>
    <x v="2"/>
    <n v="10"/>
    <n v="0.12195121951219512"/>
    <n v="100"/>
    <n v="0.12195121951219512"/>
  </r>
  <r>
    <x v="1"/>
    <x v="2"/>
    <n v="10"/>
    <n v="0.12195121951219512"/>
    <n v="100"/>
    <n v="0.12195121951219512"/>
  </r>
  <r>
    <x v="1"/>
    <x v="2"/>
    <n v="25"/>
    <n v="0.3048780487804878"/>
    <n v="100"/>
    <n v="0.3048780487804878"/>
  </r>
  <r>
    <x v="1"/>
    <x v="2"/>
    <n v="25"/>
    <n v="0.3048780487804878"/>
    <n v="0"/>
    <n v="0"/>
  </r>
  <r>
    <x v="0"/>
    <x v="2"/>
    <n v="14"/>
    <n v="0.62780269058295968"/>
    <n v="0"/>
    <n v="0"/>
  </r>
  <r>
    <x v="1"/>
    <x v="2"/>
    <n v="20"/>
    <n v="0.24390243902439024"/>
    <n v="0"/>
    <n v="0"/>
  </r>
  <r>
    <x v="1"/>
    <x v="2"/>
    <n v="30"/>
    <n v="0.36585365853658536"/>
    <n v="0"/>
    <n v="0"/>
  </r>
  <r>
    <x v="1"/>
    <x v="2"/>
    <n v="50"/>
    <n v="0.6097560975609756"/>
    <n v="0"/>
    <n v="0"/>
  </r>
  <r>
    <x v="0"/>
    <x v="2"/>
    <n v="16"/>
    <n v="0.71748878923766812"/>
    <n v="0"/>
    <n v="0"/>
  </r>
  <r>
    <x v="1"/>
    <x v="2"/>
    <n v="20"/>
    <n v="0.24390243902439024"/>
    <n v="100"/>
    <n v="0.24390243902439024"/>
  </r>
  <r>
    <x v="1"/>
    <x v="2"/>
    <n v="20"/>
    <n v="0.24390243902439024"/>
    <n v="100"/>
    <n v="0.24390243902439024"/>
  </r>
  <r>
    <x v="1"/>
    <x v="2"/>
    <n v="30"/>
    <n v="0.36585365853658536"/>
    <n v="100"/>
    <n v="0.36585365853658536"/>
  </r>
  <r>
    <x v="1"/>
    <x v="2"/>
    <n v="30"/>
    <n v="0.36585365853658536"/>
    <n v="0"/>
    <n v="0"/>
  </r>
  <r>
    <x v="0"/>
    <x v="2"/>
    <n v="20"/>
    <n v="0.89686098654708524"/>
    <n v="73.180000000000007"/>
    <n v="0.65632286995515698"/>
  </r>
  <r>
    <x v="1"/>
    <x v="2"/>
    <n v="30"/>
    <n v="0.36585365853658536"/>
    <n v="100"/>
    <n v="0.36585365853658536"/>
  </r>
  <r>
    <x v="3"/>
    <x v="2"/>
    <n v="0"/>
    <n v="0"/>
    <n v="100"/>
    <n v="0"/>
  </r>
  <r>
    <x v="1"/>
    <x v="2"/>
    <n v="70"/>
    <n v="0.85365853658536583"/>
    <n v="73.180000000000007"/>
    <n v="0.62470731707317073"/>
  </r>
  <r>
    <x v="0"/>
    <x v="2"/>
    <n v="10"/>
    <n v="0.44843049327354262"/>
    <n v="0"/>
    <n v="0"/>
  </r>
  <r>
    <x v="1"/>
    <x v="2"/>
    <n v="30"/>
    <n v="0.36585365853658536"/>
    <n v="82.65"/>
    <n v="0.3023780487804878"/>
  </r>
  <r>
    <x v="1"/>
    <x v="2"/>
    <n v="30"/>
    <n v="0.36585365853658536"/>
    <n v="75"/>
    <n v="0.27439024390243899"/>
  </r>
  <r>
    <x v="1"/>
    <x v="2"/>
    <n v="40"/>
    <n v="0.48780487804878048"/>
    <n v="91.81"/>
    <n v="0.44785365853658538"/>
  </r>
  <r>
    <x v="0"/>
    <x v="2"/>
    <n v="20"/>
    <n v="0.89686098654708524"/>
    <n v="57.05"/>
    <n v="0.51165919282511207"/>
  </r>
  <r>
    <x v="1"/>
    <x v="2"/>
    <n v="20"/>
    <n v="0.24390243902439024"/>
    <n v="100"/>
    <n v="0.24390243902439024"/>
  </r>
  <r>
    <x v="1"/>
    <x v="2"/>
    <n v="80"/>
    <n v="0.97560975609756095"/>
    <n v="57"/>
    <n v="0.55609756097560981"/>
  </r>
  <r>
    <x v="0"/>
    <x v="2"/>
    <n v="15"/>
    <n v="0.67264573991031396"/>
    <n v="40"/>
    <n v="0.26905829596412562"/>
  </r>
  <r>
    <x v="1"/>
    <x v="2"/>
    <n v="20"/>
    <n v="0.24390243902439024"/>
    <n v="0"/>
    <n v="0"/>
  </r>
  <r>
    <x v="1"/>
    <x v="2"/>
    <n v="20"/>
    <n v="0.24390243902439024"/>
    <n v="0"/>
    <n v="0"/>
  </r>
  <r>
    <x v="1"/>
    <x v="2"/>
    <n v="60"/>
    <n v="0.73170731707317072"/>
    <n v="0"/>
    <n v="0"/>
  </r>
  <r>
    <x v="0"/>
    <x v="4"/>
    <n v="20"/>
    <n v="10.526315789473685"/>
    <n v="0"/>
    <n v="0"/>
  </r>
  <r>
    <x v="1"/>
    <x v="4"/>
    <n v="10"/>
    <n v="0.90909090909090906"/>
    <n v="100"/>
    <n v="0.90909090909090906"/>
  </r>
  <r>
    <x v="1"/>
    <x v="4"/>
    <n v="50"/>
    <n v="4.5454545454545459"/>
    <n v="100"/>
    <n v="4.5454545454545459"/>
  </r>
  <r>
    <x v="1"/>
    <x v="4"/>
    <n v="20"/>
    <n v="1.8181818181818181"/>
    <n v="100"/>
    <n v="1.8181818181818181"/>
  </r>
  <r>
    <x v="1"/>
    <x v="4"/>
    <n v="20"/>
    <n v="1.8181818181818181"/>
    <n v="0"/>
    <n v="0"/>
  </r>
  <r>
    <x v="0"/>
    <x v="2"/>
    <n v="15"/>
    <n v="0.67264573991031396"/>
    <n v="100"/>
    <n v="0.67264573991031396"/>
  </r>
  <r>
    <x v="1"/>
    <x v="2"/>
    <n v="10"/>
    <n v="0.12195121951219512"/>
    <n v="100"/>
    <n v="0.12195121951219512"/>
  </r>
  <r>
    <x v="1"/>
    <x v="2"/>
    <n v="10"/>
    <n v="0.12195121951219512"/>
    <n v="100"/>
    <n v="0.12195121951219512"/>
  </r>
  <r>
    <x v="1"/>
    <x v="2"/>
    <n v="80"/>
    <n v="0.97560975609756095"/>
    <n v="100"/>
    <n v="0.97560975609756095"/>
  </r>
  <r>
    <x v="2"/>
    <x v="2"/>
    <e v="#N/A"/>
    <e v="#N/A"/>
    <e v="#N/A"/>
    <e v="#N/A"/>
  </r>
  <r>
    <x v="4"/>
    <x v="2"/>
    <e v="#N/A"/>
    <e v="#N/A"/>
    <e v="#N/A"/>
    <e v="#N/A"/>
  </r>
  <r>
    <x v="4"/>
    <x v="2"/>
    <e v="#N/A"/>
    <e v="#N/A"/>
    <e v="#N/A"/>
    <e v="#N/A"/>
  </r>
  <r>
    <x v="4"/>
    <x v="2"/>
    <e v="#N/A"/>
    <e v="#N/A"/>
    <e v="#N/A"/>
    <e v="#N/A"/>
  </r>
  <r>
    <x v="2"/>
    <x v="2"/>
    <e v="#N/A"/>
    <e v="#N/A"/>
    <e v="#N/A"/>
    <e v="#N/A"/>
  </r>
  <r>
    <x v="0"/>
    <x v="2"/>
    <n v="20"/>
    <n v="0.89686098654708524"/>
    <n v="100"/>
    <n v="0.89686098654708535"/>
  </r>
  <r>
    <x v="1"/>
    <x v="2"/>
    <n v="100"/>
    <n v="1.2195121951219512"/>
    <n v="100"/>
    <n v="1.2195121951219512"/>
  </r>
  <r>
    <x v="3"/>
    <x v="2"/>
    <n v="0"/>
    <n v="0"/>
    <n v="100"/>
    <n v="0"/>
  </r>
  <r>
    <x v="3"/>
    <x v="2"/>
    <n v="0"/>
    <n v="0"/>
    <n v="100"/>
    <n v="0"/>
  </r>
  <r>
    <x v="0"/>
    <x v="2"/>
    <n v="20"/>
    <n v="0.89686098654708524"/>
    <n v="0"/>
    <n v="0"/>
  </r>
  <r>
    <x v="1"/>
    <x v="2"/>
    <n v="30"/>
    <n v="0.36585365853658536"/>
    <n v="100"/>
    <n v="0.36585365853658536"/>
  </r>
  <r>
    <x v="3"/>
    <x v="2"/>
    <n v="0"/>
    <n v="0"/>
    <n v="100"/>
    <n v="0"/>
  </r>
  <r>
    <x v="1"/>
    <x v="2"/>
    <n v="30"/>
    <n v="0.36585365853658536"/>
    <n v="100"/>
    <n v="0.36585365853658536"/>
  </r>
  <r>
    <x v="3"/>
    <x v="2"/>
    <n v="0"/>
    <n v="0"/>
    <n v="0"/>
    <n v="0"/>
  </r>
  <r>
    <x v="1"/>
    <x v="2"/>
    <n v="40"/>
    <n v="0.48780487804878048"/>
    <n v="0"/>
    <n v="0"/>
  </r>
  <r>
    <x v="3"/>
    <x v="2"/>
    <n v="0"/>
    <n v="0"/>
    <n v="0"/>
    <n v="0"/>
  </r>
  <r>
    <x v="0"/>
    <x v="2"/>
    <n v="20"/>
    <n v="0.89686098654708524"/>
    <n v="0"/>
    <n v="0"/>
  </r>
  <r>
    <x v="1"/>
    <x v="2"/>
    <n v="20"/>
    <n v="0.24390243902439024"/>
    <n v="100"/>
    <n v="0.24390243902439024"/>
  </r>
  <r>
    <x v="1"/>
    <x v="2"/>
    <n v="80"/>
    <n v="0.97560975609756095"/>
    <n v="87.5"/>
    <n v="0.85365853658536583"/>
  </r>
  <r>
    <x v="0"/>
    <x v="2"/>
    <n v="20"/>
    <n v="0.89686098654708524"/>
    <n v="100"/>
    <n v="0.89686098654708535"/>
  </r>
  <r>
    <x v="1"/>
    <x v="2"/>
    <n v="50"/>
    <n v="0.6097560975609756"/>
    <n v="100"/>
    <n v="0.6097560975609756"/>
  </r>
  <r>
    <x v="3"/>
    <x v="2"/>
    <n v="0"/>
    <n v="0"/>
    <n v="100"/>
    <n v="0"/>
  </r>
  <r>
    <x v="1"/>
    <x v="2"/>
    <n v="50"/>
    <n v="0.6097560975609756"/>
    <n v="100"/>
    <n v="0.6097560975609756"/>
  </r>
  <r>
    <x v="3"/>
    <x v="2"/>
    <n v="0"/>
    <n v="0"/>
    <n v="100"/>
    <n v="0"/>
  </r>
  <r>
    <x v="0"/>
    <x v="4"/>
    <n v="20"/>
    <n v="10.526315789473685"/>
    <n v="100"/>
    <n v="10.526315789473685"/>
  </r>
  <r>
    <x v="1"/>
    <x v="4"/>
    <n v="20"/>
    <n v="1.8181818181818181"/>
    <n v="100"/>
    <n v="1.8181818181818181"/>
  </r>
  <r>
    <x v="1"/>
    <x v="4"/>
    <n v="80"/>
    <n v="7.2727272727272725"/>
    <n v="100"/>
    <n v="7.2727272727272725"/>
  </r>
  <r>
    <x v="0"/>
    <x v="2"/>
    <n v="25"/>
    <n v="1.1210762331838564"/>
    <n v="0"/>
    <n v="0"/>
  </r>
  <r>
    <x v="1"/>
    <x v="2"/>
    <n v="25"/>
    <n v="0.3048780487804878"/>
    <n v="100"/>
    <n v="0.3048780487804878"/>
  </r>
  <r>
    <x v="1"/>
    <x v="2"/>
    <n v="15"/>
    <n v="0.18292682926829268"/>
    <n v="100"/>
    <n v="0.18292682926829268"/>
  </r>
  <r>
    <x v="1"/>
    <x v="2"/>
    <n v="60"/>
    <n v="0.73170731707317072"/>
    <n v="47"/>
    <n v="0.34390243902439027"/>
  </r>
  <r>
    <x v="0"/>
    <x v="2"/>
    <n v="25"/>
    <n v="1.1210762331838564"/>
    <n v="0"/>
    <n v="0"/>
  </r>
  <r>
    <x v="1"/>
    <x v="2"/>
    <n v="30"/>
    <n v="0.36585365853658536"/>
    <n v="100"/>
    <n v="0.36585365853658536"/>
  </r>
  <r>
    <x v="1"/>
    <x v="2"/>
    <n v="10"/>
    <n v="0.12195121951219512"/>
    <n v="100"/>
    <n v="0.12195121951219512"/>
  </r>
  <r>
    <x v="1"/>
    <x v="2"/>
    <n v="60"/>
    <n v="0.73170731707317072"/>
    <n v="0"/>
    <n v="0"/>
  </r>
  <r>
    <x v="0"/>
    <x v="2"/>
    <n v="25"/>
    <n v="1.1210762331838564"/>
    <n v="0"/>
    <n v="0"/>
  </r>
  <r>
    <x v="1"/>
    <x v="2"/>
    <n v="50"/>
    <n v="0.6097560975609756"/>
    <n v="0"/>
    <n v="0"/>
  </r>
  <r>
    <x v="1"/>
    <x v="2"/>
    <n v="50"/>
    <n v="0.6097560975609756"/>
    <n v="47"/>
    <n v="0.28658536585365851"/>
  </r>
  <r>
    <x v="0"/>
    <x v="2"/>
    <n v="25"/>
    <n v="1.1210762331838564"/>
    <n v="0"/>
    <n v="0"/>
  </r>
  <r>
    <x v="1"/>
    <x v="2"/>
    <n v="10"/>
    <n v="0.12195121951219512"/>
    <n v="100"/>
    <n v="0.12195121951219512"/>
  </r>
  <r>
    <x v="1"/>
    <x v="2"/>
    <n v="30"/>
    <n v="0.36585365853658536"/>
    <n v="100"/>
    <n v="0.36585365853658536"/>
  </r>
  <r>
    <x v="1"/>
    <x v="2"/>
    <n v="60"/>
    <n v="0.73170731707317072"/>
    <n v="0"/>
    <n v="0"/>
  </r>
  <r>
    <x v="0"/>
    <x v="5"/>
    <n v="30"/>
    <n v="25"/>
    <n v="40"/>
    <n v="10"/>
  </r>
  <r>
    <x v="1"/>
    <x v="5"/>
    <n v="25"/>
    <n v="5"/>
    <n v="100"/>
    <n v="5"/>
  </r>
  <r>
    <x v="1"/>
    <x v="5"/>
    <n v="25"/>
    <n v="5"/>
    <n v="100"/>
    <n v="5"/>
  </r>
  <r>
    <x v="1"/>
    <x v="5"/>
    <n v="50"/>
    <n v="10"/>
    <n v="45"/>
    <n v="4.5"/>
  </r>
  <r>
    <x v="0"/>
    <x v="5"/>
    <n v="30"/>
    <n v="25"/>
    <n v="61"/>
    <n v="15.25"/>
  </r>
  <r>
    <x v="1"/>
    <x v="5"/>
    <n v="30"/>
    <n v="6"/>
    <n v="100"/>
    <n v="6"/>
  </r>
  <r>
    <x v="1"/>
    <x v="5"/>
    <n v="30"/>
    <n v="6"/>
    <n v="100"/>
    <n v="6"/>
  </r>
  <r>
    <x v="1"/>
    <x v="5"/>
    <n v="40"/>
    <n v="8"/>
    <n v="61"/>
    <n v="4.88"/>
  </r>
  <r>
    <x v="0"/>
    <x v="5"/>
    <n v="40"/>
    <n v="33.333333333333329"/>
    <n v="82"/>
    <n v="27.333333333333329"/>
  </r>
  <r>
    <x v="1"/>
    <x v="5"/>
    <n v="100"/>
    <n v="20"/>
    <n v="82"/>
    <n v="16.3999999999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
  <r>
    <x v="0"/>
    <s v="111.1"/>
    <x v="0"/>
    <x v="0"/>
    <n v="20"/>
    <n v="10"/>
    <n v="100"/>
    <n v="10"/>
  </r>
  <r>
    <x v="0"/>
    <s v="111.1.1"/>
    <x v="1"/>
    <x v="0"/>
    <n v="50"/>
    <n v="5.5555555555555554"/>
    <n v="100"/>
    <n v="5.5555555555555554"/>
  </r>
  <r>
    <x v="0"/>
    <s v="111.1.2"/>
    <x v="1"/>
    <x v="0"/>
    <n v="50"/>
    <n v="5.5555555555555554"/>
    <n v="100"/>
    <n v="5.5555555555555554"/>
  </r>
  <r>
    <x v="0"/>
    <s v="111.2"/>
    <x v="0"/>
    <x v="0"/>
    <n v="20"/>
    <n v="10"/>
    <n v="100"/>
    <n v="10"/>
  </r>
  <r>
    <x v="0"/>
    <s v="111.2.1"/>
    <x v="1"/>
    <x v="0"/>
    <n v="50"/>
    <n v="5.5555555555555554"/>
    <n v="100"/>
    <n v="5.5555555555555554"/>
  </r>
  <r>
    <x v="0"/>
    <s v="111.2.2"/>
    <x v="1"/>
    <x v="0"/>
    <n v="50"/>
    <n v="5.5555555555555554"/>
    <n v="100"/>
    <n v="5.5555555555555554"/>
  </r>
  <r>
    <x v="0"/>
    <s v="111.3"/>
    <x v="0"/>
    <x v="0"/>
    <n v="60"/>
    <n v="30"/>
    <n v="0"/>
    <n v="0"/>
  </r>
  <r>
    <x v="0"/>
    <s v="111.3.1"/>
    <x v="1"/>
    <x v="0"/>
    <n v="50"/>
    <n v="5.5555555555555554"/>
    <n v="100"/>
    <n v="5.5555555555555554"/>
  </r>
  <r>
    <x v="0"/>
    <s v="111.3.2"/>
    <x v="1"/>
    <x v="0"/>
    <n v="25"/>
    <n v="2.7777777777777777"/>
    <n v="50"/>
    <n v="1.3888888888888888"/>
  </r>
  <r>
    <x v="0"/>
    <s v="111.3.3"/>
    <x v="1"/>
    <x v="0"/>
    <n v="25"/>
    <n v="2.7777777777777777"/>
    <n v="50"/>
    <n v="1.3888888888888888"/>
  </r>
  <r>
    <x v="1"/>
    <s v="50.1"/>
    <x v="0"/>
    <x v="1"/>
    <n v="50"/>
    <n v="50"/>
    <n v="0"/>
    <n v="0"/>
  </r>
  <r>
    <x v="1"/>
    <s v="50.1.1"/>
    <x v="1"/>
    <x v="1"/>
    <n v="80"/>
    <n v="26.666666666666668"/>
    <n v="60"/>
    <n v="16"/>
  </r>
  <r>
    <x v="1"/>
    <s v="50.1.2"/>
    <x v="1"/>
    <x v="1"/>
    <n v="20"/>
    <n v="6.666666666666667"/>
    <n v="0"/>
    <n v="0"/>
  </r>
  <r>
    <x v="1"/>
    <s v="50.2"/>
    <x v="0"/>
    <x v="1"/>
    <n v="25"/>
    <n v="25"/>
    <n v="100"/>
    <n v="25"/>
  </r>
  <r>
    <x v="1"/>
    <s v="50.2.1"/>
    <x v="1"/>
    <x v="1"/>
    <n v="80"/>
    <n v="26.666666666666668"/>
    <n v="100"/>
    <n v="26.666666666666671"/>
  </r>
  <r>
    <x v="1"/>
    <s v="50.2.2"/>
    <x v="1"/>
    <x v="1"/>
    <n v="20"/>
    <n v="6.666666666666667"/>
    <n v="100"/>
    <n v="6.6666666666666679"/>
  </r>
  <r>
    <x v="1"/>
    <s v="50.3"/>
    <x v="0"/>
    <x v="1"/>
    <n v="25"/>
    <n v="25"/>
    <n v="100"/>
    <n v="25"/>
  </r>
  <r>
    <x v="1"/>
    <s v="50.3.1"/>
    <x v="1"/>
    <x v="1"/>
    <n v="80"/>
    <n v="26.666666666666668"/>
    <n v="100"/>
    <n v="26.666666666666671"/>
  </r>
  <r>
    <x v="1"/>
    <s v="50.3.2"/>
    <x v="2"/>
    <x v="1"/>
    <e v="#N/A"/>
    <e v="#N/A"/>
    <e v="#N/A"/>
    <e v="#N/A"/>
  </r>
  <r>
    <x v="1"/>
    <s v="50.3.3"/>
    <x v="1"/>
    <x v="1"/>
    <n v="20"/>
    <n v="6.666666666666667"/>
    <n v="100"/>
    <n v="6.6666666666666679"/>
  </r>
  <r>
    <x v="2"/>
    <s v="20.1"/>
    <x v="0"/>
    <x v="2"/>
    <n v="20"/>
    <n v="0.89686098654708524"/>
    <n v="72"/>
    <n v="0.64573991031390132"/>
  </r>
  <r>
    <x v="2"/>
    <s v="20.1.1"/>
    <x v="1"/>
    <x v="2"/>
    <n v="20"/>
    <n v="0.24390243902439024"/>
    <n v="100"/>
    <n v="0.24390243902439024"/>
  </r>
  <r>
    <x v="2"/>
    <s v="20.1.2"/>
    <x v="1"/>
    <x v="2"/>
    <n v="80"/>
    <n v="0.97560975609756095"/>
    <n v="72"/>
    <n v="0.70243902439024397"/>
  </r>
  <r>
    <x v="2"/>
    <s v="20.2"/>
    <x v="0"/>
    <x v="2"/>
    <n v="20"/>
    <n v="0.89686098654708524"/>
    <n v="74"/>
    <n v="0.66367713004484297"/>
  </r>
  <r>
    <x v="2"/>
    <s v="20.2.1"/>
    <x v="1"/>
    <x v="2"/>
    <n v="20"/>
    <n v="0.24390243902439024"/>
    <n v="100"/>
    <n v="0.24390243902439024"/>
  </r>
  <r>
    <x v="2"/>
    <s v="20.2.2"/>
    <x v="1"/>
    <x v="2"/>
    <n v="80"/>
    <n v="0.97560975609756095"/>
    <n v="74"/>
    <n v="0.7219512195121951"/>
  </r>
  <r>
    <x v="2"/>
    <s v="20.3"/>
    <x v="0"/>
    <x v="2"/>
    <n v="20"/>
    <n v="0.89686098654708524"/>
    <n v="70"/>
    <n v="0.62780269058295968"/>
  </r>
  <r>
    <x v="2"/>
    <s v="20.3.1"/>
    <x v="1"/>
    <x v="2"/>
    <n v="20"/>
    <n v="0.24390243902439024"/>
    <n v="100"/>
    <n v="0.24390243902439024"/>
  </r>
  <r>
    <x v="2"/>
    <s v="20.3.2"/>
    <x v="1"/>
    <x v="2"/>
    <n v="80"/>
    <n v="0.97560975609756095"/>
    <n v="70"/>
    <n v="0.68292682926829273"/>
  </r>
  <r>
    <x v="2"/>
    <s v="20.4"/>
    <x v="0"/>
    <x v="2"/>
    <n v="20"/>
    <n v="0.89686098654708524"/>
    <n v="24.75"/>
    <n v="0.22197309417040359"/>
  </r>
  <r>
    <x v="2"/>
    <s v="20.4.1"/>
    <x v="1"/>
    <x v="2"/>
    <n v="40"/>
    <n v="0.48780487804878048"/>
    <n v="100"/>
    <n v="0.48780487804878048"/>
  </r>
  <r>
    <x v="2"/>
    <s v="20.4.2"/>
    <x v="1"/>
    <x v="2"/>
    <n v="60"/>
    <n v="0.73170731707317072"/>
    <n v="24.75"/>
    <n v="0.18109756097560975"/>
  </r>
  <r>
    <x v="2"/>
    <s v="20.5"/>
    <x v="0"/>
    <x v="2"/>
    <n v="20"/>
    <n v="0.89686098654708524"/>
    <n v="89"/>
    <n v="0.7982062780269058"/>
  </r>
  <r>
    <x v="2"/>
    <s v="20.5.1"/>
    <x v="1"/>
    <x v="2"/>
    <n v="20"/>
    <n v="0.24390243902439024"/>
    <n v="100"/>
    <n v="0.24390243902439024"/>
  </r>
  <r>
    <x v="2"/>
    <s v="20.5.2"/>
    <x v="1"/>
    <x v="2"/>
    <n v="80"/>
    <n v="0.97560975609756095"/>
    <n v="89"/>
    <n v="0.86829268292682926"/>
  </r>
  <r>
    <x v="3"/>
    <s v="117.1"/>
    <x v="0"/>
    <x v="0"/>
    <n v="15"/>
    <n v="7.5"/>
    <n v="0"/>
    <n v="0"/>
  </r>
  <r>
    <x v="3"/>
    <s v="117.1.1"/>
    <x v="1"/>
    <x v="0"/>
    <n v="25"/>
    <n v="2.7777777777777777"/>
    <n v="85.74"/>
    <n v="2.3816666666666664"/>
  </r>
  <r>
    <x v="3"/>
    <s v="117.1.2"/>
    <x v="1"/>
    <x v="0"/>
    <n v="25"/>
    <n v="2.7777777777777777"/>
    <n v="100"/>
    <n v="2.7777777777777777"/>
  </r>
  <r>
    <x v="3"/>
    <s v="117.1.3"/>
    <x v="1"/>
    <x v="0"/>
    <n v="25"/>
    <n v="2.7777777777777777"/>
    <n v="100"/>
    <n v="2.7777777777777777"/>
  </r>
  <r>
    <x v="3"/>
    <s v="117.1.4"/>
    <x v="1"/>
    <x v="0"/>
    <n v="25"/>
    <n v="2.7777777777777777"/>
    <n v="68"/>
    <n v="1.8888888888888888"/>
  </r>
  <r>
    <x v="3"/>
    <s v="117.2"/>
    <x v="0"/>
    <x v="0"/>
    <n v="17"/>
    <n v="8.5"/>
    <n v="100"/>
    <n v="8.5"/>
  </r>
  <r>
    <x v="3"/>
    <s v="117.2.1"/>
    <x v="1"/>
    <x v="0"/>
    <n v="60"/>
    <n v="6.666666666666667"/>
    <n v="100"/>
    <n v="6.6666666666666679"/>
  </r>
  <r>
    <x v="3"/>
    <s v="117.2.2"/>
    <x v="1"/>
    <x v="0"/>
    <n v="40"/>
    <n v="4.4444444444444446"/>
    <n v="100"/>
    <n v="4.4444444444444446"/>
  </r>
  <r>
    <x v="3"/>
    <s v="117.3"/>
    <x v="0"/>
    <x v="0"/>
    <n v="17"/>
    <n v="8.5"/>
    <n v="0"/>
    <n v="0"/>
  </r>
  <r>
    <x v="3"/>
    <s v="117.3.1"/>
    <x v="1"/>
    <x v="0"/>
    <n v="80"/>
    <n v="8.8888888888888893"/>
    <n v="100"/>
    <n v="8.8888888888888893"/>
  </r>
  <r>
    <x v="3"/>
    <s v="117.3.2"/>
    <x v="1"/>
    <x v="0"/>
    <n v="20"/>
    <n v="2.2222222222222223"/>
    <n v="61"/>
    <n v="1.3555555555555556"/>
  </r>
  <r>
    <x v="3"/>
    <s v="117.4"/>
    <x v="0"/>
    <x v="0"/>
    <n v="17"/>
    <n v="8.5"/>
    <n v="41.1"/>
    <n v="3.4935"/>
  </r>
  <r>
    <x v="3"/>
    <s v="117.4.1"/>
    <x v="1"/>
    <x v="0"/>
    <n v="15"/>
    <n v="1.6666666666666667"/>
    <n v="100"/>
    <n v="1.666666666666667"/>
  </r>
  <r>
    <x v="3"/>
    <s v="117.4.2"/>
    <x v="1"/>
    <x v="0"/>
    <n v="15"/>
    <n v="1.6666666666666667"/>
    <n v="100"/>
    <n v="1.666666666666667"/>
  </r>
  <r>
    <x v="3"/>
    <s v="117.4.3"/>
    <x v="1"/>
    <x v="0"/>
    <n v="70"/>
    <n v="7.7777777777777777"/>
    <n v="65.400000000000006"/>
    <n v="5.0866666666666669"/>
  </r>
  <r>
    <x v="3"/>
    <s v="117.5"/>
    <x v="0"/>
    <x v="0"/>
    <n v="17"/>
    <n v="8.5"/>
    <n v="10.5"/>
    <n v="0.89249999999999996"/>
  </r>
  <r>
    <x v="3"/>
    <s v="117.5.1"/>
    <x v="1"/>
    <x v="0"/>
    <n v="15"/>
    <n v="1.6666666666666667"/>
    <n v="100"/>
    <n v="1.666666666666667"/>
  </r>
  <r>
    <x v="3"/>
    <s v="117.5.2"/>
    <x v="1"/>
    <x v="0"/>
    <n v="15"/>
    <n v="1.6666666666666667"/>
    <n v="100"/>
    <n v="1.666666666666667"/>
  </r>
  <r>
    <x v="3"/>
    <s v="117.5.3"/>
    <x v="1"/>
    <x v="0"/>
    <n v="70"/>
    <n v="7.7777777777777777"/>
    <n v="54.2"/>
    <n v="4.2155555555555564"/>
  </r>
  <r>
    <x v="3"/>
    <s v="117.6"/>
    <x v="0"/>
    <x v="0"/>
    <n v="17"/>
    <n v="8.5"/>
    <n v="43"/>
    <n v="3.6549999999999998"/>
  </r>
  <r>
    <x v="3"/>
    <s v="117.6.1"/>
    <x v="1"/>
    <x v="0"/>
    <n v="30"/>
    <n v="3.3333333333333335"/>
    <n v="100"/>
    <n v="3.3333333333333339"/>
  </r>
  <r>
    <x v="3"/>
    <s v="117.6.2"/>
    <x v="1"/>
    <x v="0"/>
    <n v="70"/>
    <n v="7.7777777777777777"/>
    <n v="63"/>
    <n v="4.9000000000000004"/>
  </r>
  <r>
    <x v="4"/>
    <s v="142.1"/>
    <x v="0"/>
    <x v="2"/>
    <n v="100"/>
    <n v="4.4843049327354256"/>
    <n v="70"/>
    <n v="3.1390134529147979"/>
  </r>
  <r>
    <x v="4"/>
    <s v="142.1.1"/>
    <x v="1"/>
    <x v="2"/>
    <n v="25"/>
    <n v="0.3048780487804878"/>
    <n v="71"/>
    <n v="0.21646341463414631"/>
  </r>
  <r>
    <x v="4"/>
    <s v="142.1.2"/>
    <x v="1"/>
    <x v="2"/>
    <n v="25"/>
    <n v="0.3048780487804878"/>
    <n v="88"/>
    <n v="0.26829268292682928"/>
  </r>
  <r>
    <x v="4"/>
    <s v="142.1.3"/>
    <x v="1"/>
    <x v="2"/>
    <n v="10"/>
    <n v="0.12195121951219512"/>
    <n v="100"/>
    <n v="0.12195121951219512"/>
  </r>
  <r>
    <x v="4"/>
    <s v="142.1.4"/>
    <x v="1"/>
    <x v="2"/>
    <n v="20"/>
    <n v="0.24390243902439024"/>
    <n v="100"/>
    <n v="0.24390243902439024"/>
  </r>
  <r>
    <x v="4"/>
    <s v="142.1.5"/>
    <x v="1"/>
    <x v="2"/>
    <n v="20"/>
    <n v="0.24390243902439024"/>
    <n v="0"/>
    <n v="0"/>
  </r>
  <r>
    <x v="5"/>
    <s v="73.1"/>
    <x v="0"/>
    <x v="2"/>
    <n v="30"/>
    <n v="1.3452914798206279"/>
    <n v="100"/>
    <n v="1.3452914798206279"/>
  </r>
  <r>
    <x v="5"/>
    <s v="73.1.1"/>
    <x v="1"/>
    <x v="2"/>
    <n v="80"/>
    <n v="0.97560975609756095"/>
    <n v="100"/>
    <n v="0.97560975609756095"/>
  </r>
  <r>
    <x v="5"/>
    <s v="73.1.2"/>
    <x v="1"/>
    <x v="2"/>
    <n v="20"/>
    <n v="0.24390243902439024"/>
    <n v="0"/>
    <n v="0"/>
  </r>
  <r>
    <x v="5"/>
    <s v="73.2"/>
    <x v="0"/>
    <x v="2"/>
    <n v="20"/>
    <n v="0.89686098654708524"/>
    <n v="0"/>
    <n v="0"/>
  </r>
  <r>
    <x v="5"/>
    <s v="73.2.1"/>
    <x v="1"/>
    <x v="2"/>
    <n v="20"/>
    <n v="0.24390243902439024"/>
    <n v="100"/>
    <n v="0.24390243902439024"/>
  </r>
  <r>
    <x v="5"/>
    <s v="73.2.2"/>
    <x v="1"/>
    <x v="2"/>
    <n v="30"/>
    <n v="0.36585365853658536"/>
    <n v="100"/>
    <n v="0.36585365853658536"/>
  </r>
  <r>
    <x v="5"/>
    <s v="73.2.3"/>
    <x v="1"/>
    <x v="2"/>
    <n v="40"/>
    <n v="0.48780487804878048"/>
    <n v="44"/>
    <n v="0.21463414634146338"/>
  </r>
  <r>
    <x v="5"/>
    <s v="73.2.4"/>
    <x v="1"/>
    <x v="2"/>
    <n v="10"/>
    <n v="0.12195121951219512"/>
    <n v="0"/>
    <n v="0"/>
  </r>
  <r>
    <x v="5"/>
    <s v="73.3"/>
    <x v="0"/>
    <x v="2"/>
    <n v="30"/>
    <n v="1.3452914798206279"/>
    <n v="0"/>
    <n v="0"/>
  </r>
  <r>
    <x v="5"/>
    <s v="73.3.1"/>
    <x v="1"/>
    <x v="2"/>
    <n v="30"/>
    <n v="0.36585365853658536"/>
    <n v="100"/>
    <n v="0.36585365853658536"/>
  </r>
  <r>
    <x v="5"/>
    <s v="73.3.2"/>
    <x v="1"/>
    <x v="2"/>
    <n v="40"/>
    <n v="0.48780487804878048"/>
    <n v="67"/>
    <n v="0.32682926829268288"/>
  </r>
  <r>
    <x v="5"/>
    <s v="73.3.3"/>
    <x v="1"/>
    <x v="2"/>
    <n v="20"/>
    <n v="0.24390243902439024"/>
    <n v="50"/>
    <n v="0.12195121951219512"/>
  </r>
  <r>
    <x v="5"/>
    <s v="73.3.4"/>
    <x v="1"/>
    <x v="2"/>
    <n v="10"/>
    <n v="0.12195121951219512"/>
    <n v="50"/>
    <n v="6.097560975609756E-2"/>
  </r>
  <r>
    <x v="5"/>
    <s v="73.4"/>
    <x v="0"/>
    <x v="2"/>
    <n v="20"/>
    <n v="0.89686098654708524"/>
    <n v="0"/>
    <n v="0"/>
  </r>
  <r>
    <x v="5"/>
    <s v="73.4.1"/>
    <x v="1"/>
    <x v="2"/>
    <n v="10"/>
    <n v="0.12195121951219512"/>
    <n v="100"/>
    <n v="0.12195121951219512"/>
  </r>
  <r>
    <x v="5"/>
    <s v="73.4.2"/>
    <x v="1"/>
    <x v="2"/>
    <n v="10"/>
    <n v="0.12195121951219512"/>
    <n v="100"/>
    <n v="0.12195121951219512"/>
  </r>
  <r>
    <x v="5"/>
    <s v="73.4.3"/>
    <x v="1"/>
    <x v="2"/>
    <n v="30"/>
    <n v="0.36585365853658536"/>
    <n v="80"/>
    <n v="0.29268292682926828"/>
  </r>
  <r>
    <x v="5"/>
    <s v="73.4.4"/>
    <x v="1"/>
    <x v="2"/>
    <n v="30"/>
    <n v="0.36585365853658536"/>
    <n v="80"/>
    <n v="0.29268292682926828"/>
  </r>
  <r>
    <x v="5"/>
    <s v="73.4.5"/>
    <x v="1"/>
    <x v="2"/>
    <n v="10"/>
    <n v="0.12195121951219512"/>
    <n v="0"/>
    <n v="0"/>
  </r>
  <r>
    <x v="5"/>
    <s v="73.4.6"/>
    <x v="1"/>
    <x v="2"/>
    <n v="10"/>
    <n v="0.12195121951219512"/>
    <n v="0"/>
    <n v="0"/>
  </r>
  <r>
    <x v="6"/>
    <s v="3100.1"/>
    <x v="0"/>
    <x v="2"/>
    <n v="40"/>
    <n v="1.7937219730941705"/>
    <n v="74.39"/>
    <n v="1.3343497757847536"/>
  </r>
  <r>
    <x v="6"/>
    <s v="3100.1.1"/>
    <x v="1"/>
    <x v="2"/>
    <n v="15"/>
    <n v="0.18292682926829268"/>
    <n v="100"/>
    <n v="0.18292682926829268"/>
  </r>
  <r>
    <x v="6"/>
    <s v="3100.1.2"/>
    <x v="1"/>
    <x v="2"/>
    <n v="25"/>
    <n v="0.3048780487804878"/>
    <n v="100"/>
    <n v="0.3048780487804878"/>
  </r>
  <r>
    <x v="6"/>
    <s v="3100.1.3"/>
    <x v="1"/>
    <x v="2"/>
    <n v="60"/>
    <n v="0.73170731707317072"/>
    <n v="74.39"/>
    <n v="0.54431707317073164"/>
  </r>
  <r>
    <x v="6"/>
    <s v="3100.2"/>
    <x v="0"/>
    <x v="2"/>
    <n v="40"/>
    <n v="1.7937219730941705"/>
    <n v="92.5"/>
    <n v="1.6591928251121077"/>
  </r>
  <r>
    <x v="6"/>
    <s v="3100.2.1"/>
    <x v="1"/>
    <x v="2"/>
    <n v="15"/>
    <n v="0.18292682926829268"/>
    <n v="100"/>
    <n v="0.18292682926829268"/>
  </r>
  <r>
    <x v="6"/>
    <s v="3100.2.2"/>
    <x v="1"/>
    <x v="2"/>
    <n v="15"/>
    <n v="0.18292682926829268"/>
    <n v="75"/>
    <n v="0.1371951219512195"/>
  </r>
  <r>
    <x v="6"/>
    <s v="3100.2.3"/>
    <x v="1"/>
    <x v="2"/>
    <n v="70"/>
    <n v="0.85365853658536583"/>
    <n v="92.5"/>
    <n v="0.78963414634146345"/>
  </r>
  <r>
    <x v="6"/>
    <s v="3100.3"/>
    <x v="0"/>
    <x v="2"/>
    <n v="20"/>
    <n v="0.89686098654708524"/>
    <n v="37.299999999999997"/>
    <n v="0.33452914798206279"/>
  </r>
  <r>
    <x v="6"/>
    <s v="3100.3.1"/>
    <x v="1"/>
    <x v="2"/>
    <n v="30"/>
    <n v="0.36585365853658536"/>
    <n v="100"/>
    <n v="0.36585365853658536"/>
  </r>
  <r>
    <x v="6"/>
    <s v="3100.3.2"/>
    <x v="1"/>
    <x v="2"/>
    <n v="70"/>
    <n v="0.85365853658536583"/>
    <n v="37.299999999999997"/>
    <n v="0.31841463414634147"/>
  </r>
  <r>
    <x v="7"/>
    <s v="60.1"/>
    <x v="0"/>
    <x v="2"/>
    <n v="35"/>
    <n v="1.5695067264573992"/>
    <n v="0"/>
    <n v="0"/>
  </r>
  <r>
    <x v="7"/>
    <s v="60.1.1"/>
    <x v="1"/>
    <x v="2"/>
    <n v="20"/>
    <n v="0.24390243902439024"/>
    <n v="100"/>
    <n v="0.24390243902439024"/>
  </r>
  <r>
    <x v="7"/>
    <s v="60.1.2"/>
    <x v="1"/>
    <x v="2"/>
    <n v="20"/>
    <n v="0.24390243902439024"/>
    <n v="100"/>
    <n v="0.24390243902439024"/>
  </r>
  <r>
    <x v="7"/>
    <s v="60.1.3"/>
    <x v="1"/>
    <x v="2"/>
    <n v="30"/>
    <n v="0.36585365853658536"/>
    <n v="0"/>
    <n v="0"/>
  </r>
  <r>
    <x v="7"/>
    <s v="60.1.4"/>
    <x v="1"/>
    <x v="2"/>
    <n v="30"/>
    <n v="0.36585365853658536"/>
    <n v="0"/>
    <n v="0"/>
  </r>
  <r>
    <x v="7"/>
    <s v="60.2"/>
    <x v="0"/>
    <x v="2"/>
    <n v="35"/>
    <n v="1.5695067264573992"/>
    <n v="0"/>
    <n v="0"/>
  </r>
  <r>
    <x v="7"/>
    <s v="60.2.1"/>
    <x v="1"/>
    <x v="2"/>
    <n v="15"/>
    <n v="0.18292682926829268"/>
    <n v="100"/>
    <n v="0.18292682926829268"/>
  </r>
  <r>
    <x v="7"/>
    <s v="60.2.2"/>
    <x v="1"/>
    <x v="2"/>
    <n v="20"/>
    <n v="0.24390243902439024"/>
    <n v="0"/>
    <n v="0"/>
  </r>
  <r>
    <x v="7"/>
    <s v="60.2.3"/>
    <x v="1"/>
    <x v="2"/>
    <n v="25"/>
    <n v="0.3048780487804878"/>
    <n v="0"/>
    <n v="0"/>
  </r>
  <r>
    <x v="7"/>
    <s v="60.2.4"/>
    <x v="1"/>
    <x v="2"/>
    <n v="20"/>
    <n v="0.24390243902439024"/>
    <n v="0"/>
    <n v="0"/>
  </r>
  <r>
    <x v="7"/>
    <s v="60.2.5"/>
    <x v="1"/>
    <x v="2"/>
    <n v="20"/>
    <n v="0.24390243902439024"/>
    <n v="0"/>
    <n v="0"/>
  </r>
  <r>
    <x v="7"/>
    <s v="60.3"/>
    <x v="0"/>
    <x v="2"/>
    <n v="30"/>
    <n v="1.3452914798206279"/>
    <n v="50"/>
    <n v="0.67264573991031396"/>
  </r>
  <r>
    <x v="7"/>
    <s v="60.3.1"/>
    <x v="1"/>
    <x v="2"/>
    <n v="30"/>
    <n v="0.36585365853658536"/>
    <n v="100"/>
    <n v="0.36585365853658536"/>
  </r>
  <r>
    <x v="7"/>
    <s v="60.3.2"/>
    <x v="1"/>
    <x v="2"/>
    <n v="40"/>
    <n v="0.48780487804878048"/>
    <n v="50"/>
    <n v="0.24390243902439024"/>
  </r>
  <r>
    <x v="7"/>
    <s v="60.3.3"/>
    <x v="1"/>
    <x v="2"/>
    <n v="30"/>
    <n v="0.36585365853658536"/>
    <n v="50"/>
    <n v="0.18292682926829268"/>
  </r>
  <r>
    <x v="8"/>
    <s v="105.1"/>
    <x v="0"/>
    <x v="3"/>
    <n v="100"/>
    <n v="41.666666666666664"/>
    <n v="0"/>
    <n v="0"/>
  </r>
  <r>
    <x v="8"/>
    <s v="105.1.1"/>
    <x v="1"/>
    <x v="3"/>
    <n v="100"/>
    <n v="25"/>
    <n v="100"/>
    <n v="25"/>
  </r>
  <r>
    <x v="8"/>
    <s v="105.1.2"/>
    <x v="3"/>
    <x v="3"/>
    <n v="0"/>
    <n v="0"/>
    <n v="0"/>
    <n v="0"/>
  </r>
  <r>
    <x v="9"/>
    <s v="2023.1"/>
    <x v="0"/>
    <x v="2"/>
    <n v="30"/>
    <n v="1.3452914798206279"/>
    <n v="80"/>
    <n v="1.0762331838565025"/>
  </r>
  <r>
    <x v="9"/>
    <s v="2023.1.1"/>
    <x v="1"/>
    <x v="2"/>
    <n v="10"/>
    <n v="0.12195121951219512"/>
    <n v="100"/>
    <n v="0.12195121951219512"/>
  </r>
  <r>
    <x v="9"/>
    <s v="2023.1.2"/>
    <x v="1"/>
    <x v="2"/>
    <n v="60"/>
    <n v="0.73170731707317072"/>
    <n v="80"/>
    <n v="0.58536585365853655"/>
  </r>
  <r>
    <x v="9"/>
    <s v="2023.1.3"/>
    <x v="1"/>
    <x v="2"/>
    <n v="10"/>
    <n v="0.12195121951219512"/>
    <n v="100"/>
    <n v="0.12195121951219512"/>
  </r>
  <r>
    <x v="9"/>
    <s v="2023.1.4"/>
    <x v="1"/>
    <x v="2"/>
    <n v="20"/>
    <n v="0.24390243902439024"/>
    <n v="30"/>
    <n v="7.3170731707317069E-2"/>
  </r>
  <r>
    <x v="9"/>
    <s v="2023.2"/>
    <x v="0"/>
    <x v="2"/>
    <n v="10"/>
    <n v="0.44843049327354262"/>
    <n v="50"/>
    <n v="0.22421524663677134"/>
  </r>
  <r>
    <x v="9"/>
    <s v="2023.2.1"/>
    <x v="1"/>
    <x v="2"/>
    <n v="60"/>
    <n v="0.73170731707317072"/>
    <n v="100"/>
    <n v="0.73170731707317072"/>
  </r>
  <r>
    <x v="9"/>
    <s v="2023.2.2"/>
    <x v="1"/>
    <x v="2"/>
    <n v="40"/>
    <n v="0.48780487804878048"/>
    <n v="50"/>
    <n v="0.24390243902439024"/>
  </r>
  <r>
    <x v="9"/>
    <s v="2023.3"/>
    <x v="0"/>
    <x v="2"/>
    <n v="30"/>
    <n v="1.3452914798206279"/>
    <n v="80"/>
    <n v="1.0762331838565025"/>
  </r>
  <r>
    <x v="9"/>
    <s v="2023.3.1"/>
    <x v="1"/>
    <x v="2"/>
    <n v="60"/>
    <n v="0.73170731707317072"/>
    <n v="100"/>
    <n v="0.73170731707317072"/>
  </r>
  <r>
    <x v="9"/>
    <s v="2023.3.2"/>
    <x v="1"/>
    <x v="2"/>
    <n v="10"/>
    <n v="0.12195121951219512"/>
    <n v="80"/>
    <n v="9.7560975609756101E-2"/>
  </r>
  <r>
    <x v="9"/>
    <s v="2023.3.3"/>
    <x v="1"/>
    <x v="2"/>
    <n v="10"/>
    <n v="0.12195121951219512"/>
    <n v="100"/>
    <n v="0.12195121951219512"/>
  </r>
  <r>
    <x v="9"/>
    <s v="2023.3.4"/>
    <x v="1"/>
    <x v="2"/>
    <n v="20"/>
    <n v="0.24390243902439024"/>
    <n v="80"/>
    <n v="0.1951219512195122"/>
  </r>
  <r>
    <x v="9"/>
    <s v="2023.4"/>
    <x v="0"/>
    <x v="2"/>
    <n v="10"/>
    <n v="0.44843049327354262"/>
    <n v="50"/>
    <n v="0.22421524663677134"/>
  </r>
  <r>
    <x v="9"/>
    <s v="2023.4.1"/>
    <x v="1"/>
    <x v="2"/>
    <n v="10"/>
    <n v="0.12195121951219512"/>
    <n v="100"/>
    <n v="0.12195121951219512"/>
  </r>
  <r>
    <x v="9"/>
    <s v="2023.4.2"/>
    <x v="1"/>
    <x v="2"/>
    <n v="70"/>
    <n v="0.85365853658536583"/>
    <n v="50"/>
    <n v="0.42682926829268292"/>
  </r>
  <r>
    <x v="9"/>
    <s v="2023.4.3"/>
    <x v="1"/>
    <x v="2"/>
    <n v="20"/>
    <n v="0.24390243902439024"/>
    <n v="0"/>
    <n v="0"/>
  </r>
  <r>
    <x v="9"/>
    <s v="2023.5"/>
    <x v="0"/>
    <x v="2"/>
    <n v="10"/>
    <n v="0.44843049327354262"/>
    <n v="0"/>
    <n v="0"/>
  </r>
  <r>
    <x v="9"/>
    <s v="2023.5.1"/>
    <x v="1"/>
    <x v="2"/>
    <n v="70"/>
    <n v="0.85365853658536583"/>
    <n v="100"/>
    <n v="0.85365853658536583"/>
  </r>
  <r>
    <x v="9"/>
    <s v="2023.5.2"/>
    <x v="1"/>
    <x v="2"/>
    <n v="30"/>
    <n v="0.36585365853658536"/>
    <n v="0"/>
    <n v="0"/>
  </r>
  <r>
    <x v="9"/>
    <s v="2023.6"/>
    <x v="0"/>
    <x v="2"/>
    <n v="10"/>
    <n v="0.44843049327354262"/>
    <n v="100"/>
    <n v="0.44843049327354267"/>
  </r>
  <r>
    <x v="9"/>
    <s v="2023.6.1"/>
    <x v="1"/>
    <x v="2"/>
    <n v="20"/>
    <n v="0.24390243902439024"/>
    <n v="100"/>
    <n v="0.24390243902439024"/>
  </r>
  <r>
    <x v="9"/>
    <s v="2023.6.2"/>
    <x v="1"/>
    <x v="2"/>
    <n v="10"/>
    <n v="0.12195121951219512"/>
    <n v="100"/>
    <n v="0.12195121951219512"/>
  </r>
  <r>
    <x v="9"/>
    <s v="2023.6.3"/>
    <x v="1"/>
    <x v="2"/>
    <n v="70"/>
    <n v="0.85365853658536583"/>
    <n v="100"/>
    <n v="0.85365853658536583"/>
  </r>
  <r>
    <x v="10"/>
    <s v="2020.1"/>
    <x v="0"/>
    <x v="2"/>
    <n v="50"/>
    <n v="2.2421524663677128"/>
    <n v="64"/>
    <n v="1.4349775784753362"/>
  </r>
  <r>
    <x v="10"/>
    <s v="2020.1.1"/>
    <x v="1"/>
    <x v="2"/>
    <n v="50"/>
    <n v="0.6097560975609756"/>
    <n v="64"/>
    <n v="0.3902439024390244"/>
  </r>
  <r>
    <x v="10"/>
    <s v="2020.1.2"/>
    <x v="1"/>
    <x v="2"/>
    <n v="50"/>
    <n v="0.6097560975609756"/>
    <n v="89"/>
    <n v="0.54268292682926822"/>
  </r>
  <r>
    <x v="10"/>
    <s v="2020.2"/>
    <x v="0"/>
    <x v="2"/>
    <n v="50"/>
    <n v="2.2421524663677128"/>
    <n v="0"/>
    <n v="0"/>
  </r>
  <r>
    <x v="10"/>
    <s v="2020.2.1"/>
    <x v="1"/>
    <x v="2"/>
    <n v="50"/>
    <n v="0.6097560975609756"/>
    <n v="100"/>
    <n v="0.6097560975609756"/>
  </r>
  <r>
    <x v="10"/>
    <s v="2020.2.2"/>
    <x v="1"/>
    <x v="2"/>
    <n v="50"/>
    <n v="0.6097560975609756"/>
    <n v="0"/>
    <n v="0"/>
  </r>
  <r>
    <x v="11"/>
    <s v="2010.1"/>
    <x v="0"/>
    <x v="2"/>
    <n v="95"/>
    <n v="4.260089686098655"/>
    <n v="76"/>
    <n v="3.237668161434978"/>
  </r>
  <r>
    <x v="11"/>
    <s v="2010.1.1"/>
    <x v="1"/>
    <x v="2"/>
    <n v="30"/>
    <n v="0.36585365853658536"/>
    <n v="76"/>
    <n v="0.2780487804878049"/>
  </r>
  <r>
    <x v="11"/>
    <s v="2010.1.2"/>
    <x v="1"/>
    <x v="2"/>
    <n v="30"/>
    <n v="0.36585365853658536"/>
    <n v="63"/>
    <n v="0.23048780487804876"/>
  </r>
  <r>
    <x v="11"/>
    <s v="2010.1.3"/>
    <x v="1"/>
    <x v="2"/>
    <n v="20"/>
    <n v="0.24390243902439024"/>
    <n v="83"/>
    <n v="0.20243902439024389"/>
  </r>
  <r>
    <x v="11"/>
    <s v="2010.1.4"/>
    <x v="1"/>
    <x v="2"/>
    <n v="20"/>
    <n v="0.24390243902439024"/>
    <n v="0"/>
    <n v="0"/>
  </r>
  <r>
    <x v="11"/>
    <s v="2010.2"/>
    <x v="0"/>
    <x v="4"/>
    <n v="5"/>
    <n v="2.6315789473684212"/>
    <n v="100"/>
    <n v="2.6315789473684212"/>
  </r>
  <r>
    <x v="11"/>
    <s v="2010.2.1"/>
    <x v="1"/>
    <x v="4"/>
    <n v="30"/>
    <n v="2.7272727272727271"/>
    <n v="100"/>
    <n v="2.7272727272727271"/>
  </r>
  <r>
    <x v="11"/>
    <s v="2010.2.2"/>
    <x v="3"/>
    <x v="4"/>
    <n v="0"/>
    <n v="0"/>
    <n v="100"/>
    <n v="0"/>
  </r>
  <r>
    <x v="11"/>
    <s v="2010.2.3"/>
    <x v="1"/>
    <x v="4"/>
    <n v="20"/>
    <n v="1.8181818181818181"/>
    <n v="100"/>
    <n v="1.8181818181818181"/>
  </r>
  <r>
    <x v="11"/>
    <s v="2010.2.4"/>
    <x v="1"/>
    <x v="4"/>
    <n v="20"/>
    <n v="1.8181818181818181"/>
    <n v="100"/>
    <n v="1.8181818181818181"/>
  </r>
  <r>
    <x v="11"/>
    <s v="2010.2.5"/>
    <x v="1"/>
    <x v="4"/>
    <n v="30"/>
    <n v="2.7272727272727271"/>
    <n v="100"/>
    <n v="2.7272727272727271"/>
  </r>
  <r>
    <x v="12"/>
    <s v="13.1"/>
    <x v="0"/>
    <x v="2"/>
    <n v="100"/>
    <n v="4.4843049327354256"/>
    <n v="0"/>
    <n v="0"/>
  </r>
  <r>
    <x v="12"/>
    <s v="13.1.1"/>
    <x v="1"/>
    <x v="2"/>
    <n v="100"/>
    <n v="1.2195121951219512"/>
    <n v="100"/>
    <n v="1.2195121951219512"/>
  </r>
  <r>
    <x v="12"/>
    <s v="13.1.2"/>
    <x v="3"/>
    <x v="2"/>
    <n v="0"/>
    <n v="0"/>
    <n v="100"/>
    <n v="0"/>
  </r>
  <r>
    <x v="12"/>
    <s v="13.1.3"/>
    <x v="3"/>
    <x v="2"/>
    <n v="0"/>
    <n v="0"/>
    <n v="0"/>
    <n v="0"/>
  </r>
  <r>
    <x v="13"/>
    <s v="12.1"/>
    <x v="0"/>
    <x v="2"/>
    <n v="100"/>
    <n v="4.4843049327354256"/>
    <n v="100"/>
    <n v="4.4843049327354256"/>
  </r>
  <r>
    <x v="13"/>
    <s v="12.1.1"/>
    <x v="1"/>
    <x v="2"/>
    <n v="15"/>
    <n v="0.18292682926829268"/>
    <n v="100"/>
    <n v="0.18292682926829268"/>
  </r>
  <r>
    <x v="13"/>
    <s v="12.1.2"/>
    <x v="1"/>
    <x v="2"/>
    <n v="10"/>
    <n v="0.12195121951219512"/>
    <n v="100"/>
    <n v="0.12195121951219512"/>
  </r>
  <r>
    <x v="13"/>
    <s v="12.1.3"/>
    <x v="1"/>
    <x v="2"/>
    <n v="10"/>
    <n v="0.12195121951219512"/>
    <n v="100"/>
    <n v="0.12195121951219512"/>
  </r>
  <r>
    <x v="13"/>
    <s v="12.1.4"/>
    <x v="1"/>
    <x v="2"/>
    <n v="20"/>
    <n v="0.24390243902439024"/>
    <n v="100"/>
    <n v="0.24390243902439024"/>
  </r>
  <r>
    <x v="13"/>
    <s v="12.1.5"/>
    <x v="1"/>
    <x v="2"/>
    <n v="15"/>
    <n v="0.18292682926829268"/>
    <n v="100"/>
    <n v="0.18292682926829268"/>
  </r>
  <r>
    <x v="13"/>
    <s v="12.1.6"/>
    <x v="1"/>
    <x v="2"/>
    <n v="10"/>
    <n v="0.12195121951219512"/>
    <n v="100"/>
    <n v="0.12195121951219512"/>
  </r>
  <r>
    <x v="13"/>
    <s v="12.1.7"/>
    <x v="1"/>
    <x v="2"/>
    <n v="20"/>
    <n v="0.24390243902439024"/>
    <n v="100"/>
    <n v="0.24390243902439024"/>
  </r>
  <r>
    <x v="14"/>
    <s v="37.1"/>
    <x v="0"/>
    <x v="4"/>
    <n v="50"/>
    <n v="26.315789473684209"/>
    <n v="0"/>
    <n v="0"/>
  </r>
  <r>
    <x v="14"/>
    <s v="37.1.1"/>
    <x v="1"/>
    <x v="4"/>
    <n v="10"/>
    <n v="0.90909090909090906"/>
    <n v="100"/>
    <n v="0.90909090909090906"/>
  </r>
  <r>
    <x v="14"/>
    <s v="37.1.2"/>
    <x v="1"/>
    <x v="4"/>
    <n v="30"/>
    <n v="2.7272727272727271"/>
    <n v="100"/>
    <n v="2.7272727272727271"/>
  </r>
  <r>
    <x v="14"/>
    <s v="37.1.3"/>
    <x v="1"/>
    <x v="4"/>
    <n v="20"/>
    <n v="1.8181818181818181"/>
    <n v="100"/>
    <n v="1.8181818181818181"/>
  </r>
  <r>
    <x v="14"/>
    <s v="37.1.4"/>
    <x v="1"/>
    <x v="4"/>
    <n v="20"/>
    <n v="1.8181818181818181"/>
    <n v="0"/>
    <n v="0"/>
  </r>
  <r>
    <x v="14"/>
    <s v="37.1.5"/>
    <x v="1"/>
    <x v="4"/>
    <n v="20"/>
    <n v="1.8181818181818181"/>
    <n v="0"/>
    <n v="0"/>
  </r>
  <r>
    <x v="14"/>
    <s v="37.2"/>
    <x v="0"/>
    <x v="4"/>
    <n v="15"/>
    <n v="7.8947368421052628"/>
    <n v="0"/>
    <n v="0"/>
  </r>
  <r>
    <x v="14"/>
    <s v="37.2.1"/>
    <x v="1"/>
    <x v="4"/>
    <n v="80"/>
    <n v="7.2727272727272725"/>
    <n v="72.72"/>
    <n v="5.2887272727272725"/>
  </r>
  <r>
    <x v="14"/>
    <s v="37.2.2"/>
    <x v="1"/>
    <x v="4"/>
    <n v="20"/>
    <n v="1.8181818181818181"/>
    <n v="72.72"/>
    <n v="1.3221818181818181"/>
  </r>
  <r>
    <x v="14"/>
    <s v="37.3"/>
    <x v="0"/>
    <x v="4"/>
    <n v="5"/>
    <n v="2.6315789473684212"/>
    <n v="0"/>
    <n v="0"/>
  </r>
  <r>
    <x v="14"/>
    <s v="37.3.1"/>
    <x v="1"/>
    <x v="4"/>
    <n v="10"/>
    <n v="0.90909090909090906"/>
    <n v="100"/>
    <n v="0.90909090909090906"/>
  </r>
  <r>
    <x v="14"/>
    <s v="37.3.2"/>
    <x v="1"/>
    <x v="4"/>
    <n v="30"/>
    <n v="2.7272727272727271"/>
    <n v="100"/>
    <n v="2.7272727272727271"/>
  </r>
  <r>
    <x v="14"/>
    <s v="37.3.3"/>
    <x v="1"/>
    <x v="4"/>
    <n v="20"/>
    <n v="1.8181818181818181"/>
    <n v="100"/>
    <n v="1.8181818181818181"/>
  </r>
  <r>
    <x v="14"/>
    <s v="37.3.4"/>
    <x v="1"/>
    <x v="4"/>
    <n v="20"/>
    <n v="1.8181818181818181"/>
    <n v="0"/>
    <n v="0"/>
  </r>
  <r>
    <x v="14"/>
    <s v="37.3.5"/>
    <x v="1"/>
    <x v="4"/>
    <n v="20"/>
    <n v="1.8181818181818181"/>
    <n v="0"/>
    <n v="0"/>
  </r>
  <r>
    <x v="14"/>
    <s v="37.4"/>
    <x v="0"/>
    <x v="4"/>
    <n v="10"/>
    <n v="5.2631578947368425"/>
    <n v="0"/>
    <n v="0"/>
  </r>
  <r>
    <x v="14"/>
    <s v="37.4.1"/>
    <x v="1"/>
    <x v="4"/>
    <n v="10"/>
    <n v="0.90909090909090906"/>
    <n v="100"/>
    <n v="0.90909090909090906"/>
  </r>
  <r>
    <x v="14"/>
    <s v="37.4.2"/>
    <x v="1"/>
    <x v="4"/>
    <n v="25"/>
    <n v="2.2727272727272729"/>
    <n v="100"/>
    <n v="2.2727272727272729"/>
  </r>
  <r>
    <x v="14"/>
    <s v="37.4.3"/>
    <x v="1"/>
    <x v="4"/>
    <n v="20"/>
    <n v="1.8181818181818181"/>
    <n v="100"/>
    <n v="1.8181818181818181"/>
  </r>
  <r>
    <x v="14"/>
    <s v="37.4.4"/>
    <x v="1"/>
    <x v="4"/>
    <n v="20"/>
    <n v="1.8181818181818181"/>
    <n v="0"/>
    <n v="0"/>
  </r>
  <r>
    <x v="14"/>
    <s v="37.4.5"/>
    <x v="1"/>
    <x v="4"/>
    <n v="20"/>
    <n v="1.8181818181818181"/>
    <n v="0"/>
    <n v="0"/>
  </r>
  <r>
    <x v="14"/>
    <s v="37.4.6"/>
    <x v="1"/>
    <x v="4"/>
    <n v="5"/>
    <n v="0.45454545454545453"/>
    <n v="0"/>
    <n v="0"/>
  </r>
  <r>
    <x v="14"/>
    <s v="37.5"/>
    <x v="0"/>
    <x v="4"/>
    <n v="20"/>
    <n v="10.526315789473685"/>
    <n v="34"/>
    <n v="3.5789473684210531"/>
  </r>
  <r>
    <x v="14"/>
    <s v="37.5.1"/>
    <x v="1"/>
    <x v="4"/>
    <n v="5"/>
    <n v="0.45454545454545453"/>
    <n v="100"/>
    <n v="0.45454545454545453"/>
  </r>
  <r>
    <x v="14"/>
    <s v="37.5.2"/>
    <x v="1"/>
    <x v="4"/>
    <n v="10"/>
    <n v="0.90909090909090906"/>
    <n v="100"/>
    <n v="0.90909090909090906"/>
  </r>
  <r>
    <x v="14"/>
    <s v="37.5.3"/>
    <x v="1"/>
    <x v="4"/>
    <n v="10"/>
    <n v="0.90909090909090906"/>
    <n v="100"/>
    <n v="0.90909090909090906"/>
  </r>
  <r>
    <x v="14"/>
    <s v="37.5.4"/>
    <x v="1"/>
    <x v="4"/>
    <n v="75"/>
    <n v="6.8181818181818183"/>
    <n v="34"/>
    <n v="2.3181818181818183"/>
  </r>
  <r>
    <x v="15"/>
    <s v="7000.1"/>
    <x v="0"/>
    <x v="2"/>
    <n v="10"/>
    <n v="0.44843049327354262"/>
    <n v="0"/>
    <n v="0"/>
  </r>
  <r>
    <x v="15"/>
    <s v="7000.1.1"/>
    <x v="1"/>
    <x v="2"/>
    <n v="30"/>
    <n v="0.36585365853658536"/>
    <n v="100"/>
    <n v="0.36585365853658536"/>
  </r>
  <r>
    <x v="15"/>
    <s v="7000.1.2"/>
    <x v="1"/>
    <x v="2"/>
    <n v="60"/>
    <n v="0.73170731707317072"/>
    <n v="0"/>
    <n v="0"/>
  </r>
  <r>
    <x v="15"/>
    <s v="7000.1.3"/>
    <x v="1"/>
    <x v="2"/>
    <n v="10"/>
    <n v="0.12195121951219512"/>
    <n v="0"/>
    <n v="0"/>
  </r>
  <r>
    <x v="15"/>
    <s v="7000.2"/>
    <x v="0"/>
    <x v="4"/>
    <n v="10"/>
    <n v="5.2631578947368425"/>
    <n v="0"/>
    <n v="0"/>
  </r>
  <r>
    <x v="15"/>
    <s v="7000.2.1"/>
    <x v="1"/>
    <x v="4"/>
    <n v="50"/>
    <n v="4.5454545454545459"/>
    <n v="0"/>
    <n v="0"/>
  </r>
  <r>
    <x v="15"/>
    <s v="7000.2.2"/>
    <x v="1"/>
    <x v="4"/>
    <n v="50"/>
    <n v="4.5454545454545459"/>
    <n v="0"/>
    <n v="0"/>
  </r>
  <r>
    <x v="15"/>
    <s v="7000.3"/>
    <x v="0"/>
    <x v="2"/>
    <n v="10"/>
    <n v="0.44843049327354262"/>
    <n v="100"/>
    <n v="0.44843049327354267"/>
  </r>
  <r>
    <x v="15"/>
    <s v="7000.3.1"/>
    <x v="1"/>
    <x v="2"/>
    <n v="50"/>
    <n v="0.6097560975609756"/>
    <n v="100"/>
    <n v="0.6097560975609756"/>
  </r>
  <r>
    <x v="15"/>
    <s v="7000.3.2"/>
    <x v="1"/>
    <x v="2"/>
    <n v="50"/>
    <n v="0.6097560975609756"/>
    <n v="100"/>
    <n v="0.6097560975609756"/>
  </r>
  <r>
    <x v="15"/>
    <s v="7000.4"/>
    <x v="0"/>
    <x v="2"/>
    <n v="40"/>
    <n v="1.7937219730941705"/>
    <n v="50"/>
    <n v="0.89686098654708535"/>
  </r>
  <r>
    <x v="15"/>
    <s v="7000.4.1"/>
    <x v="1"/>
    <x v="2"/>
    <n v="5"/>
    <n v="6.097560975609756E-2"/>
    <n v="100"/>
    <n v="6.097560975609756E-2"/>
  </r>
  <r>
    <x v="15"/>
    <s v="7000.4.2"/>
    <x v="1"/>
    <x v="2"/>
    <n v="15"/>
    <n v="0.18292682926829268"/>
    <n v="50"/>
    <n v="9.1463414634146339E-2"/>
  </r>
  <r>
    <x v="15"/>
    <s v="7000.4.3"/>
    <x v="1"/>
    <x v="2"/>
    <n v="20"/>
    <n v="0.24390243902439024"/>
    <n v="50"/>
    <n v="0.12195121951219512"/>
  </r>
  <r>
    <x v="15"/>
    <s v="7000.4.4"/>
    <x v="3"/>
    <x v="2"/>
    <n v="0"/>
    <n v="0"/>
    <n v="50"/>
    <n v="0"/>
  </r>
  <r>
    <x v="15"/>
    <s v="7000.4.5"/>
    <x v="1"/>
    <x v="2"/>
    <n v="60"/>
    <n v="0.73170731707317072"/>
    <n v="50"/>
    <n v="0.36585365853658536"/>
  </r>
  <r>
    <x v="15"/>
    <s v="7000.5"/>
    <x v="0"/>
    <x v="2"/>
    <n v="30"/>
    <n v="1.3452914798206279"/>
    <n v="100"/>
    <n v="1.3452914798206279"/>
  </r>
  <r>
    <x v="15"/>
    <s v="7000.5.1"/>
    <x v="1"/>
    <x v="2"/>
    <n v="50"/>
    <n v="0.6097560975609756"/>
    <n v="100"/>
    <n v="0.6097560975609756"/>
  </r>
  <r>
    <x v="15"/>
    <s v="7000.5.2"/>
    <x v="3"/>
    <x v="2"/>
    <n v="0"/>
    <n v="0"/>
    <n v="100"/>
    <n v="0"/>
  </r>
  <r>
    <x v="15"/>
    <s v="7000.5.3"/>
    <x v="1"/>
    <x v="2"/>
    <n v="50"/>
    <n v="0.6097560975609756"/>
    <n v="100"/>
    <n v="0.6097560975609756"/>
  </r>
  <r>
    <x v="15"/>
    <s v="7000.5.4"/>
    <x v="3"/>
    <x v="2"/>
    <n v="0"/>
    <n v="0"/>
    <n v="100"/>
    <n v="0"/>
  </r>
  <r>
    <x v="16"/>
    <s v="7100.1"/>
    <x v="0"/>
    <x v="2"/>
    <n v="50"/>
    <n v="2.2421524663677128"/>
    <n v="83.33"/>
    <n v="1.8683856502242151"/>
  </r>
  <r>
    <x v="16"/>
    <s v="7100.1.1"/>
    <x v="1"/>
    <x v="2"/>
    <n v="10"/>
    <n v="0.12195121951219512"/>
    <n v="100"/>
    <n v="0.12195121951219512"/>
  </r>
  <r>
    <x v="16"/>
    <s v="7100.1.2"/>
    <x v="1"/>
    <x v="2"/>
    <n v="60"/>
    <n v="0.73170731707317072"/>
    <n v="83.33"/>
    <n v="0.60973170731707316"/>
  </r>
  <r>
    <x v="16"/>
    <s v="7100.1.3"/>
    <x v="1"/>
    <x v="2"/>
    <n v="30"/>
    <n v="0.36585365853658536"/>
    <n v="83.33"/>
    <n v="0.30486585365853658"/>
  </r>
  <r>
    <x v="16"/>
    <s v="7100.2"/>
    <x v="0"/>
    <x v="2"/>
    <n v="50"/>
    <n v="2.2421524663677128"/>
    <n v="100"/>
    <n v="2.2421524663677128"/>
  </r>
  <r>
    <x v="16"/>
    <s v="7100.2.1"/>
    <x v="1"/>
    <x v="2"/>
    <n v="20"/>
    <n v="0.24390243902439024"/>
    <n v="100"/>
    <n v="0.24390243902439024"/>
  </r>
  <r>
    <x v="16"/>
    <s v="7100.2.2"/>
    <x v="1"/>
    <x v="2"/>
    <n v="30"/>
    <n v="0.36585365853658536"/>
    <n v="100"/>
    <n v="0.36585365853658536"/>
  </r>
  <r>
    <x v="16"/>
    <s v="7100.2.3"/>
    <x v="1"/>
    <x v="2"/>
    <n v="20"/>
    <n v="0.24390243902439024"/>
    <n v="100"/>
    <n v="0.24390243902439024"/>
  </r>
  <r>
    <x v="16"/>
    <s v="7100.2.4"/>
    <x v="1"/>
    <x v="2"/>
    <n v="10"/>
    <n v="0.12195121951219512"/>
    <n v="100"/>
    <n v="0.12195121951219512"/>
  </r>
  <r>
    <x v="16"/>
    <s v="7100.2.5"/>
    <x v="1"/>
    <x v="2"/>
    <n v="20"/>
    <n v="0.24390243902439024"/>
    <n v="100"/>
    <n v="0.24390243902439024"/>
  </r>
  <r>
    <x v="17"/>
    <s v="7200.1"/>
    <x v="0"/>
    <x v="2"/>
    <n v="50"/>
    <n v="2.2421524663677128"/>
    <n v="0"/>
    <n v="0"/>
  </r>
  <r>
    <x v="17"/>
    <s v="7200.1.1"/>
    <x v="1"/>
    <x v="2"/>
    <n v="100"/>
    <n v="1.2195121951219512"/>
    <n v="100"/>
    <n v="1.2195121951219512"/>
  </r>
  <r>
    <x v="17"/>
    <s v="7200.1.2"/>
    <x v="3"/>
    <x v="2"/>
    <n v="0"/>
    <n v="0"/>
    <n v="100"/>
    <n v="0"/>
  </r>
  <r>
    <x v="17"/>
    <s v="7200.1.3"/>
    <x v="3"/>
    <x v="2"/>
    <n v="0"/>
    <n v="0"/>
    <n v="100"/>
    <n v="0"/>
  </r>
  <r>
    <x v="17"/>
    <s v="7200.1.4"/>
    <x v="3"/>
    <x v="2"/>
    <n v="0"/>
    <n v="0"/>
    <n v="0"/>
    <n v="0"/>
  </r>
  <r>
    <x v="17"/>
    <s v="7200.2"/>
    <x v="0"/>
    <x v="2"/>
    <n v="50"/>
    <n v="2.2421524663677128"/>
    <n v="50"/>
    <n v="1.1210762331838564"/>
  </r>
  <r>
    <x v="17"/>
    <s v="7200.2.1"/>
    <x v="1"/>
    <x v="2"/>
    <n v="20"/>
    <n v="0.24390243902439024"/>
    <n v="100"/>
    <n v="0.24390243902439024"/>
  </r>
  <r>
    <x v="17"/>
    <s v="7200.2.2"/>
    <x v="1"/>
    <x v="2"/>
    <n v="40"/>
    <n v="0.48780487804878048"/>
    <n v="100"/>
    <n v="0.48780487804878048"/>
  </r>
  <r>
    <x v="17"/>
    <s v="7200.2.3"/>
    <x v="1"/>
    <x v="2"/>
    <n v="40"/>
    <n v="0.48780487804878048"/>
    <n v="0"/>
    <n v="0"/>
  </r>
  <r>
    <x v="18"/>
    <s v="72.1"/>
    <x v="0"/>
    <x v="2"/>
    <n v="30"/>
    <n v="1.3452914798206279"/>
    <n v="0"/>
    <n v="0"/>
  </r>
  <r>
    <x v="18"/>
    <s v="72.1.1"/>
    <x v="1"/>
    <x v="2"/>
    <n v="10"/>
    <n v="0.12195121951219512"/>
    <n v="100"/>
    <n v="0.12195121951219512"/>
  </r>
  <r>
    <x v="18"/>
    <s v="72.1.2"/>
    <x v="1"/>
    <x v="2"/>
    <n v="10"/>
    <n v="0.12195121951219512"/>
    <n v="100"/>
    <n v="0.12195121951219512"/>
  </r>
  <r>
    <x v="18"/>
    <s v="72.1.3"/>
    <x v="1"/>
    <x v="2"/>
    <n v="15"/>
    <n v="0.18292682926829268"/>
    <n v="100"/>
    <n v="0.18292682926829268"/>
  </r>
  <r>
    <x v="18"/>
    <s v="72.1.4"/>
    <x v="1"/>
    <x v="2"/>
    <n v="20"/>
    <n v="0.24390243902439024"/>
    <n v="0"/>
    <n v="0"/>
  </r>
  <r>
    <x v="18"/>
    <s v="72.1.5"/>
    <x v="1"/>
    <x v="2"/>
    <n v="15"/>
    <n v="0.18292682926829268"/>
    <n v="50"/>
    <n v="9.1463414634146339E-2"/>
  </r>
  <r>
    <x v="18"/>
    <s v="72.1.6"/>
    <x v="1"/>
    <x v="2"/>
    <n v="10"/>
    <n v="0.12195121951219512"/>
    <n v="100"/>
    <n v="0.12195121951219512"/>
  </r>
  <r>
    <x v="18"/>
    <s v="72.1.7"/>
    <x v="1"/>
    <x v="2"/>
    <n v="10"/>
    <n v="0.12195121951219512"/>
    <n v="28"/>
    <n v="3.4146341463414637E-2"/>
  </r>
  <r>
    <x v="18"/>
    <s v="72.1.8"/>
    <x v="1"/>
    <x v="2"/>
    <n v="10"/>
    <n v="0.12195121951219512"/>
    <n v="0"/>
    <n v="0"/>
  </r>
  <r>
    <x v="18"/>
    <s v="72.2"/>
    <x v="0"/>
    <x v="2"/>
    <n v="25"/>
    <n v="1.1210762331838564"/>
    <n v="0"/>
    <n v="0"/>
  </r>
  <r>
    <x v="18"/>
    <s v="72.2.1"/>
    <x v="1"/>
    <x v="2"/>
    <n v="30"/>
    <n v="0.36585365853658536"/>
    <n v="100"/>
    <n v="0.36585365853658536"/>
  </r>
  <r>
    <x v="18"/>
    <s v="72.2.2"/>
    <x v="1"/>
    <x v="2"/>
    <n v="60"/>
    <n v="0.73170731707317072"/>
    <n v="36"/>
    <n v="0.26341463414634148"/>
  </r>
  <r>
    <x v="18"/>
    <s v="72.2.3"/>
    <x v="1"/>
    <x v="2"/>
    <n v="10"/>
    <n v="0.12195121951219512"/>
    <n v="0"/>
    <n v="0"/>
  </r>
  <r>
    <x v="18"/>
    <s v="72.3"/>
    <x v="0"/>
    <x v="2"/>
    <n v="25"/>
    <n v="1.1210762331838564"/>
    <n v="0"/>
    <n v="0"/>
  </r>
  <r>
    <x v="18"/>
    <s v="72.3.1"/>
    <x v="1"/>
    <x v="2"/>
    <n v="15"/>
    <n v="0.18292682926829268"/>
    <n v="100"/>
    <n v="0.18292682926829268"/>
  </r>
  <r>
    <x v="18"/>
    <s v="72.3.2"/>
    <x v="1"/>
    <x v="2"/>
    <n v="15"/>
    <n v="0.18292682926829268"/>
    <n v="100"/>
    <n v="0.18292682926829268"/>
  </r>
  <r>
    <x v="18"/>
    <s v="72.3.3"/>
    <x v="1"/>
    <x v="2"/>
    <n v="20"/>
    <n v="0.24390243902439024"/>
    <n v="100"/>
    <n v="0.24390243902439024"/>
  </r>
  <r>
    <x v="18"/>
    <s v="72.3.4"/>
    <x v="2"/>
    <x v="2"/>
    <e v="#N/A"/>
    <e v="#N/A"/>
    <e v="#N/A"/>
    <e v="#N/A"/>
  </r>
  <r>
    <x v="18"/>
    <s v="72.3.5"/>
    <x v="1"/>
    <x v="2"/>
    <n v="50"/>
    <n v="0.6097560975609756"/>
    <n v="0"/>
    <n v="0"/>
  </r>
  <r>
    <x v="18"/>
    <s v="72.4"/>
    <x v="0"/>
    <x v="2"/>
    <n v="20"/>
    <n v="0.89686098654708524"/>
    <n v="23"/>
    <n v="0.20627802690582961"/>
  </r>
  <r>
    <x v="18"/>
    <s v="72.4.1"/>
    <x v="1"/>
    <x v="2"/>
    <n v="25"/>
    <n v="0.3048780487804878"/>
    <n v="100"/>
    <n v="0.3048780487804878"/>
  </r>
  <r>
    <x v="18"/>
    <s v="72.4.2"/>
    <x v="1"/>
    <x v="2"/>
    <n v="20"/>
    <n v="0.24390243902439024"/>
    <n v="100"/>
    <n v="0.24390243902439024"/>
  </r>
  <r>
    <x v="18"/>
    <s v="72.4.3"/>
    <x v="1"/>
    <x v="2"/>
    <n v="30"/>
    <n v="0.36585365853658536"/>
    <n v="55"/>
    <n v="0.20121951219512194"/>
  </r>
  <r>
    <x v="18"/>
    <s v="72.4.4"/>
    <x v="1"/>
    <x v="2"/>
    <n v="25"/>
    <n v="0.3048780487804878"/>
    <n v="0"/>
    <n v="0"/>
  </r>
  <r>
    <x v="19"/>
    <s v="3200.1"/>
    <x v="0"/>
    <x v="2"/>
    <n v="50"/>
    <n v="2.2421524663677128"/>
    <n v="50"/>
    <n v="1.1210762331838564"/>
  </r>
  <r>
    <x v="19"/>
    <s v="3200.1.1"/>
    <x v="1"/>
    <x v="2"/>
    <n v="50"/>
    <n v="0.6097560975609756"/>
    <n v="100"/>
    <n v="0.6097560975609756"/>
  </r>
  <r>
    <x v="19"/>
    <s v="3200.1.2"/>
    <x v="1"/>
    <x v="2"/>
    <n v="50"/>
    <n v="0.6097560975609756"/>
    <n v="100"/>
    <n v="0.6097560975609756"/>
  </r>
  <r>
    <x v="19"/>
    <s v="3200.2"/>
    <x v="0"/>
    <x v="2"/>
    <n v="50"/>
    <n v="2.2421524663677128"/>
    <n v="0"/>
    <n v="0"/>
  </r>
  <r>
    <x v="19"/>
    <s v="3200.2.1"/>
    <x v="1"/>
    <x v="2"/>
    <n v="25"/>
    <n v="0.3048780487804878"/>
    <n v="100"/>
    <n v="0.3048780487804878"/>
  </r>
  <r>
    <x v="19"/>
    <s v="3200.2.2"/>
    <x v="1"/>
    <x v="2"/>
    <n v="25"/>
    <n v="0.3048780487804878"/>
    <n v="100"/>
    <n v="0.3048780487804878"/>
  </r>
  <r>
    <x v="19"/>
    <s v="3200.2.3"/>
    <x v="1"/>
    <x v="2"/>
    <n v="50"/>
    <n v="0.6097560975609756"/>
    <n v="41"/>
    <n v="0.25"/>
  </r>
  <r>
    <x v="20"/>
    <s v="2000.1"/>
    <x v="0"/>
    <x v="2"/>
    <n v="50"/>
    <n v="2.2421524663677128"/>
    <n v="43"/>
    <n v="0.9641255605381166"/>
  </r>
  <r>
    <x v="20"/>
    <s v="2000.1.1"/>
    <x v="1"/>
    <x v="2"/>
    <n v="100"/>
    <n v="1.2195121951219512"/>
    <n v="43"/>
    <n v="0.52439024390243905"/>
  </r>
  <r>
    <x v="20"/>
    <s v="2000.2"/>
    <x v="0"/>
    <x v="2"/>
    <n v="10"/>
    <n v="0.44843049327354262"/>
    <n v="0"/>
    <n v="0"/>
  </r>
  <r>
    <x v="20"/>
    <s v="2000.2.1"/>
    <x v="3"/>
    <x v="2"/>
    <n v="0"/>
    <n v="0"/>
    <n v="100"/>
    <n v="0"/>
  </r>
  <r>
    <x v="20"/>
    <s v="2000.2.2"/>
    <x v="1"/>
    <x v="2"/>
    <n v="50"/>
    <n v="0.6097560975609756"/>
    <n v="100"/>
    <n v="0.6097560975609756"/>
  </r>
  <r>
    <x v="20"/>
    <s v="2000.2.3"/>
    <x v="3"/>
    <x v="2"/>
    <n v="0"/>
    <n v="0"/>
    <n v="100"/>
    <n v="0"/>
  </r>
  <r>
    <x v="20"/>
    <s v="2000.2.4"/>
    <x v="1"/>
    <x v="2"/>
    <n v="50"/>
    <n v="0.6097560975609756"/>
    <n v="0"/>
    <n v="0"/>
  </r>
  <r>
    <x v="20"/>
    <s v="2000.3"/>
    <x v="0"/>
    <x v="5"/>
    <n v="10"/>
    <n v="8.3333333333333321"/>
    <n v="0"/>
    <n v="0"/>
  </r>
  <r>
    <x v="20"/>
    <s v="2000.3.1"/>
    <x v="1"/>
    <x v="5"/>
    <n v="10"/>
    <n v="2"/>
    <n v="100"/>
    <n v="2"/>
  </r>
  <r>
    <x v="20"/>
    <s v="2000.3.2"/>
    <x v="1"/>
    <x v="5"/>
    <n v="60"/>
    <n v="12"/>
    <n v="87.5"/>
    <n v="10.5"/>
  </r>
  <r>
    <x v="20"/>
    <s v="2000.3.3"/>
    <x v="1"/>
    <x v="5"/>
    <n v="30"/>
    <n v="6"/>
    <n v="0"/>
    <n v="0"/>
  </r>
  <r>
    <x v="20"/>
    <s v="2000.4"/>
    <x v="0"/>
    <x v="5"/>
    <n v="10"/>
    <n v="8.3333333333333321"/>
    <n v="0"/>
    <n v="0"/>
  </r>
  <r>
    <x v="20"/>
    <s v="2000.4.1"/>
    <x v="1"/>
    <x v="5"/>
    <n v="40"/>
    <n v="8"/>
    <n v="100"/>
    <n v="8"/>
  </r>
  <r>
    <x v="20"/>
    <s v="2000.4.2"/>
    <x v="3"/>
    <x v="5"/>
    <n v="0"/>
    <n v="0"/>
    <n v="100"/>
    <n v="0"/>
  </r>
  <r>
    <x v="20"/>
    <s v="2000.4.3"/>
    <x v="1"/>
    <x v="5"/>
    <n v="30"/>
    <n v="6"/>
    <n v="100"/>
    <n v="6"/>
  </r>
  <r>
    <x v="20"/>
    <s v="2000.4.4"/>
    <x v="1"/>
    <x v="5"/>
    <n v="30"/>
    <n v="6"/>
    <n v="0"/>
    <n v="0"/>
  </r>
  <r>
    <x v="20"/>
    <s v="2000.5"/>
    <x v="0"/>
    <x v="2"/>
    <n v="10"/>
    <n v="0.44843049327354262"/>
    <n v="75"/>
    <n v="0.33632286995515698"/>
  </r>
  <r>
    <x v="20"/>
    <s v="2000.5.1"/>
    <x v="1"/>
    <x v="2"/>
    <n v="50"/>
    <n v="0.6097560975609756"/>
    <n v="75"/>
    <n v="0.45731707317073172"/>
  </r>
  <r>
    <x v="20"/>
    <s v="2000.5.2"/>
    <x v="1"/>
    <x v="2"/>
    <n v="50"/>
    <n v="0.6097560975609756"/>
    <n v="75"/>
    <n v="0.45731707317073172"/>
  </r>
  <r>
    <x v="20"/>
    <s v="2000.6"/>
    <x v="0"/>
    <x v="2"/>
    <n v="10"/>
    <n v="0.44843049327354262"/>
    <n v="100"/>
    <n v="0.44843049327354267"/>
  </r>
  <r>
    <x v="20"/>
    <s v="2000.6.1"/>
    <x v="3"/>
    <x v="2"/>
    <n v="0"/>
    <n v="0"/>
    <n v="100"/>
    <n v="0"/>
  </r>
  <r>
    <x v="20"/>
    <s v="2000.6.2"/>
    <x v="3"/>
    <x v="2"/>
    <n v="0"/>
    <n v="0"/>
    <n v="100"/>
    <n v="0"/>
  </r>
  <r>
    <x v="20"/>
    <s v="2000.6.3"/>
    <x v="1"/>
    <x v="2"/>
    <n v="50"/>
    <n v="0.6097560975609756"/>
    <n v="100"/>
    <n v="0.6097560975609756"/>
  </r>
  <r>
    <x v="20"/>
    <s v="2000.6.4"/>
    <x v="1"/>
    <x v="2"/>
    <n v="50"/>
    <n v="0.6097560975609756"/>
    <n v="100"/>
    <n v="0.6097560975609756"/>
  </r>
  <r>
    <x v="21"/>
    <s v="4000.1"/>
    <x v="0"/>
    <x v="2"/>
    <n v="16"/>
    <n v="0.71748878923766812"/>
    <n v="85"/>
    <n v="0.60986547085201792"/>
  </r>
  <r>
    <x v="21"/>
    <s v="4000.1.1"/>
    <x v="1"/>
    <x v="2"/>
    <n v="100"/>
    <n v="1.2195121951219512"/>
    <n v="85"/>
    <n v="1.0365853658536586"/>
  </r>
  <r>
    <x v="21"/>
    <s v="4000.2"/>
    <x v="0"/>
    <x v="2"/>
    <n v="17"/>
    <n v="0.7623318385650224"/>
    <n v="85"/>
    <n v="0.64798206278026915"/>
  </r>
  <r>
    <x v="21"/>
    <s v="4000.2.1"/>
    <x v="1"/>
    <x v="2"/>
    <n v="100"/>
    <n v="1.2195121951219512"/>
    <n v="85"/>
    <n v="1.0365853658536586"/>
  </r>
  <r>
    <x v="21"/>
    <s v="4000.3"/>
    <x v="0"/>
    <x v="2"/>
    <n v="17"/>
    <n v="0.7623318385650224"/>
    <n v="78"/>
    <n v="0.59461883408071747"/>
  </r>
  <r>
    <x v="21"/>
    <s v="4000.3.1"/>
    <x v="1"/>
    <x v="2"/>
    <n v="100"/>
    <n v="1.2195121951219512"/>
    <n v="78"/>
    <n v="0.95121951219512202"/>
  </r>
  <r>
    <x v="21"/>
    <s v="4000.4"/>
    <x v="0"/>
    <x v="2"/>
    <n v="17"/>
    <n v="0.7623318385650224"/>
    <n v="67.73"/>
    <n v="0.51632735426008969"/>
  </r>
  <r>
    <x v="21"/>
    <s v="4000.4.1"/>
    <x v="1"/>
    <x v="2"/>
    <n v="50"/>
    <n v="0.6097560975609756"/>
    <n v="67.73"/>
    <n v="0.41298780487804876"/>
  </r>
  <r>
    <x v="21"/>
    <s v="4000.4.2"/>
    <x v="1"/>
    <x v="2"/>
    <n v="50"/>
    <n v="0.6097560975609756"/>
    <n v="90"/>
    <n v="0.54878048780487798"/>
  </r>
  <r>
    <x v="21"/>
    <s v="4000.5"/>
    <x v="0"/>
    <x v="2"/>
    <n v="12"/>
    <n v="0.53811659192825112"/>
    <n v="83.33"/>
    <n v="0.44841255605381164"/>
  </r>
  <r>
    <x v="21"/>
    <s v="4000.5.1"/>
    <x v="1"/>
    <x v="2"/>
    <n v="20"/>
    <n v="0.24390243902439024"/>
    <n v="100"/>
    <n v="0.24390243902439024"/>
  </r>
  <r>
    <x v="21"/>
    <s v="4000.5.2"/>
    <x v="1"/>
    <x v="2"/>
    <n v="80"/>
    <n v="0.97560975609756095"/>
    <n v="83.33"/>
    <n v="0.81297560975609751"/>
  </r>
  <r>
    <x v="21"/>
    <s v="4000.6"/>
    <x v="0"/>
    <x v="2"/>
    <n v="16"/>
    <n v="0.71748878923766812"/>
    <n v="0"/>
    <n v="0"/>
  </r>
  <r>
    <x v="21"/>
    <s v="4000.6.1"/>
    <x v="1"/>
    <x v="2"/>
    <n v="25"/>
    <n v="0.3048780487804878"/>
    <n v="100"/>
    <n v="0.3048780487804878"/>
  </r>
  <r>
    <x v="21"/>
    <s v="4000.6.2"/>
    <x v="3"/>
    <x v="2"/>
    <n v="0"/>
    <n v="0"/>
    <n v="100"/>
    <n v="0"/>
  </r>
  <r>
    <x v="21"/>
    <s v="4000.6.3"/>
    <x v="1"/>
    <x v="2"/>
    <n v="25"/>
    <n v="0.3048780487804878"/>
    <n v="0"/>
    <n v="0"/>
  </r>
  <r>
    <x v="21"/>
    <s v="4000.6.4"/>
    <x v="1"/>
    <x v="2"/>
    <n v="25"/>
    <n v="0.3048780487804878"/>
    <n v="0"/>
    <n v="0"/>
  </r>
  <r>
    <x v="21"/>
    <s v="4000.6.5"/>
    <x v="3"/>
    <x v="2"/>
    <n v="0"/>
    <n v="0"/>
    <n v="0"/>
    <n v="0"/>
  </r>
  <r>
    <x v="21"/>
    <s v="4000.6.6"/>
    <x v="1"/>
    <x v="2"/>
    <n v="25"/>
    <n v="0.3048780487804878"/>
    <n v="0"/>
    <n v="0"/>
  </r>
  <r>
    <x v="21"/>
    <s v="4000.8"/>
    <x v="0"/>
    <x v="2"/>
    <n v="5"/>
    <n v="0.22421524663677131"/>
    <n v="0"/>
    <n v="0"/>
  </r>
  <r>
    <x v="21"/>
    <s v="4000.8.1"/>
    <x v="1"/>
    <x v="2"/>
    <n v="100"/>
    <n v="1.2195121951219512"/>
    <n v="0"/>
    <n v="0"/>
  </r>
  <r>
    <x v="22"/>
    <s v="30.1"/>
    <x v="0"/>
    <x v="6"/>
    <n v="20"/>
    <n v="100"/>
    <n v="0"/>
    <n v="0"/>
  </r>
  <r>
    <x v="22"/>
    <s v="30.1.1"/>
    <x v="1"/>
    <x v="6"/>
    <n v="20"/>
    <n v="20"/>
    <n v="100"/>
    <n v="20"/>
  </r>
  <r>
    <x v="22"/>
    <s v="30.1.2"/>
    <x v="1"/>
    <x v="6"/>
    <n v="20"/>
    <n v="20"/>
    <n v="100"/>
    <n v="20"/>
  </r>
  <r>
    <x v="22"/>
    <s v="30.1.3"/>
    <x v="1"/>
    <x v="6"/>
    <n v="20"/>
    <n v="20"/>
    <n v="0"/>
    <n v="0"/>
  </r>
  <r>
    <x v="22"/>
    <s v="30.1.4"/>
    <x v="1"/>
    <x v="6"/>
    <n v="40"/>
    <n v="40"/>
    <n v="0"/>
    <n v="0"/>
  </r>
  <r>
    <x v="22"/>
    <s v="30.2"/>
    <x v="0"/>
    <x v="2"/>
    <n v="20"/>
    <n v="0.89686098654708524"/>
    <n v="0"/>
    <n v="0"/>
  </r>
  <r>
    <x v="22"/>
    <s v="30.2.1"/>
    <x v="1"/>
    <x v="2"/>
    <n v="15"/>
    <n v="0.18292682926829268"/>
    <n v="0"/>
    <n v="0"/>
  </r>
  <r>
    <x v="22"/>
    <s v="30.2.2"/>
    <x v="1"/>
    <x v="2"/>
    <n v="30"/>
    <n v="0.36585365853658536"/>
    <n v="0"/>
    <n v="0"/>
  </r>
  <r>
    <x v="22"/>
    <s v="30.2.3"/>
    <x v="1"/>
    <x v="2"/>
    <n v="50"/>
    <n v="0.6097560975609756"/>
    <n v="0"/>
    <n v="0"/>
  </r>
  <r>
    <x v="22"/>
    <s v="30.2.4"/>
    <x v="1"/>
    <x v="2"/>
    <n v="5"/>
    <n v="6.097560975609756E-2"/>
    <n v="0"/>
    <n v="0"/>
  </r>
  <r>
    <x v="22"/>
    <s v="30.4"/>
    <x v="0"/>
    <x v="3"/>
    <n v="20"/>
    <n v="8.3333333333333339"/>
    <n v="0"/>
    <n v="0"/>
  </r>
  <r>
    <x v="22"/>
    <s v="30.4.1"/>
    <x v="1"/>
    <x v="3"/>
    <n v="10"/>
    <n v="2.5"/>
    <n v="100"/>
    <n v="2.5"/>
  </r>
  <r>
    <x v="22"/>
    <s v="30.4.2"/>
    <x v="1"/>
    <x v="3"/>
    <n v="8"/>
    <n v="2"/>
    <n v="100"/>
    <n v="2"/>
  </r>
  <r>
    <x v="22"/>
    <s v="30.4.3"/>
    <x v="1"/>
    <x v="3"/>
    <n v="22"/>
    <n v="5.5"/>
    <n v="100"/>
    <n v="5.5"/>
  </r>
  <r>
    <x v="22"/>
    <s v="30.4.4"/>
    <x v="1"/>
    <x v="3"/>
    <n v="50"/>
    <n v="12.5"/>
    <n v="0"/>
    <n v="0"/>
  </r>
  <r>
    <x v="22"/>
    <s v="30.4.5"/>
    <x v="1"/>
    <x v="3"/>
    <n v="10"/>
    <n v="2.5"/>
    <n v="0"/>
    <n v="0"/>
  </r>
  <r>
    <x v="22"/>
    <s v="30.5"/>
    <x v="0"/>
    <x v="2"/>
    <n v="20"/>
    <n v="0.89686098654708524"/>
    <n v="0"/>
    <n v="0"/>
  </r>
  <r>
    <x v="22"/>
    <s v="30.5.1"/>
    <x v="1"/>
    <x v="2"/>
    <n v="20"/>
    <n v="0.24390243902439024"/>
    <n v="100"/>
    <n v="0.24390243902439024"/>
  </r>
  <r>
    <x v="22"/>
    <s v="30.5.2"/>
    <x v="1"/>
    <x v="2"/>
    <n v="80"/>
    <n v="0.97560975609756095"/>
    <n v="13"/>
    <n v="0.12682926829268293"/>
  </r>
  <r>
    <x v="22"/>
    <s v="30.6"/>
    <x v="0"/>
    <x v="3"/>
    <n v="20"/>
    <n v="8.3333333333333339"/>
    <n v="0"/>
    <n v="0"/>
  </r>
  <r>
    <x v="22"/>
    <s v="30.6.1"/>
    <x v="1"/>
    <x v="3"/>
    <n v="20"/>
    <n v="5"/>
    <n v="100"/>
    <n v="5"/>
  </r>
  <r>
    <x v="22"/>
    <s v="30.6.2"/>
    <x v="1"/>
    <x v="3"/>
    <n v="80"/>
    <n v="20"/>
    <n v="50"/>
    <n v="10"/>
  </r>
  <r>
    <x v="23"/>
    <s v="1000.1"/>
    <x v="0"/>
    <x v="2"/>
    <n v="20"/>
    <n v="0.89686098654708524"/>
    <n v="40.94"/>
    <n v="0.36717488789237668"/>
  </r>
  <r>
    <x v="23"/>
    <s v="1000.1.1"/>
    <x v="1"/>
    <x v="2"/>
    <n v="20"/>
    <n v="0.24390243902439024"/>
    <n v="100"/>
    <n v="0.24390243902439024"/>
  </r>
  <r>
    <x v="23"/>
    <s v="1000.1.2"/>
    <x v="1"/>
    <x v="2"/>
    <n v="80"/>
    <n v="0.97560975609756095"/>
    <n v="70"/>
    <n v="0.68292682926829273"/>
  </r>
  <r>
    <x v="23"/>
    <s v="1000.2"/>
    <x v="0"/>
    <x v="4"/>
    <n v="20"/>
    <n v="10.526315789473685"/>
    <n v="0"/>
    <n v="0"/>
  </r>
  <r>
    <x v="23"/>
    <s v="1000.2.1"/>
    <x v="1"/>
    <x v="4"/>
    <n v="50"/>
    <n v="4.5454545454545459"/>
    <n v="100"/>
    <n v="4.5454545454545459"/>
  </r>
  <r>
    <x v="23"/>
    <s v="1000.2.2"/>
    <x v="3"/>
    <x v="4"/>
    <n v="0"/>
    <n v="0"/>
    <n v="100"/>
    <n v="0"/>
  </r>
  <r>
    <x v="23"/>
    <s v="1000.2.3"/>
    <x v="1"/>
    <x v="4"/>
    <n v="30"/>
    <n v="2.7272727272727271"/>
    <n v="100"/>
    <n v="2.7272727272727271"/>
  </r>
  <r>
    <x v="23"/>
    <s v="1000.2.4"/>
    <x v="3"/>
    <x v="4"/>
    <n v="0"/>
    <n v="0"/>
    <n v="0"/>
    <n v="0"/>
  </r>
  <r>
    <x v="23"/>
    <s v="1000.2.5"/>
    <x v="1"/>
    <x v="4"/>
    <n v="20"/>
    <n v="1.8181818181818181"/>
    <n v="0"/>
    <n v="0"/>
  </r>
  <r>
    <x v="23"/>
    <s v="1000.3"/>
    <x v="0"/>
    <x v="4"/>
    <n v="15"/>
    <n v="7.8947368421052628"/>
    <n v="0"/>
    <n v="0"/>
  </r>
  <r>
    <x v="23"/>
    <s v="1000.3.1"/>
    <x v="1"/>
    <x v="4"/>
    <n v="20"/>
    <n v="1.8181818181818181"/>
    <n v="100"/>
    <n v="1.8181818181818181"/>
  </r>
  <r>
    <x v="23"/>
    <s v="1000.3.2"/>
    <x v="1"/>
    <x v="4"/>
    <n v="80"/>
    <n v="7.2727272727272725"/>
    <n v="0"/>
    <n v="0"/>
  </r>
  <r>
    <x v="23"/>
    <s v="1000.4"/>
    <x v="0"/>
    <x v="2"/>
    <n v="15"/>
    <n v="0.67264573991031396"/>
    <n v="0"/>
    <n v="0"/>
  </r>
  <r>
    <x v="23"/>
    <s v="1000.4.1"/>
    <x v="1"/>
    <x v="2"/>
    <n v="20"/>
    <n v="0.24390243902439024"/>
    <n v="50"/>
    <n v="0.12195121951219512"/>
  </r>
  <r>
    <x v="23"/>
    <s v="1000.4.2"/>
    <x v="1"/>
    <x v="2"/>
    <n v="80"/>
    <n v="0.97560975609756095"/>
    <n v="0"/>
    <n v="0"/>
  </r>
  <r>
    <x v="23"/>
    <s v="1000.5"/>
    <x v="0"/>
    <x v="2"/>
    <n v="15"/>
    <n v="0.67264573991031396"/>
    <n v="0"/>
    <n v="0"/>
  </r>
  <r>
    <x v="23"/>
    <s v="1000.5.1"/>
    <x v="1"/>
    <x v="2"/>
    <n v="20"/>
    <n v="0.24390243902439024"/>
    <n v="100"/>
    <n v="0.24390243902439024"/>
  </r>
  <r>
    <x v="23"/>
    <s v="1000.5.2"/>
    <x v="1"/>
    <x v="2"/>
    <n v="80"/>
    <n v="0.97560975609756095"/>
    <n v="0"/>
    <n v="0"/>
  </r>
  <r>
    <x v="23"/>
    <s v="1000.6"/>
    <x v="0"/>
    <x v="2"/>
    <n v="15"/>
    <n v="0.67264573991031396"/>
    <n v="0"/>
    <n v="0"/>
  </r>
  <r>
    <x v="23"/>
    <s v="1000.6.1"/>
    <x v="1"/>
    <x v="2"/>
    <n v="20"/>
    <n v="0.24390243902439024"/>
    <n v="100"/>
    <n v="0.24390243902439024"/>
  </r>
  <r>
    <x v="23"/>
    <s v="1000.6.2"/>
    <x v="1"/>
    <x v="2"/>
    <n v="40"/>
    <n v="0.48780487804878048"/>
    <n v="0"/>
    <n v="0"/>
  </r>
  <r>
    <x v="23"/>
    <s v="1000.6.3"/>
    <x v="1"/>
    <x v="2"/>
    <n v="40"/>
    <n v="0.48780487804878048"/>
    <n v="0"/>
    <n v="0"/>
  </r>
  <r>
    <x v="24"/>
    <s v="71.1"/>
    <x v="0"/>
    <x v="2"/>
    <n v="30"/>
    <n v="1.3452914798206279"/>
    <n v="80"/>
    <n v="1.0762331838565025"/>
  </r>
  <r>
    <x v="24"/>
    <s v="71.1.1"/>
    <x v="1"/>
    <x v="2"/>
    <n v="30"/>
    <n v="0.36585365853658536"/>
    <n v="100"/>
    <n v="0.36585365853658536"/>
  </r>
  <r>
    <x v="24"/>
    <s v="71.1.2"/>
    <x v="1"/>
    <x v="2"/>
    <n v="60"/>
    <n v="0.73170731707317072"/>
    <n v="80"/>
    <n v="0.58536585365853655"/>
  </r>
  <r>
    <x v="24"/>
    <s v="71.1.3"/>
    <x v="1"/>
    <x v="2"/>
    <n v="10"/>
    <n v="0.12195121951219512"/>
    <n v="66"/>
    <n v="8.0487804878048783E-2"/>
  </r>
  <r>
    <x v="24"/>
    <s v="71.2"/>
    <x v="0"/>
    <x v="2"/>
    <n v="20"/>
    <n v="0.89686098654708524"/>
    <n v="70"/>
    <n v="0.62780269058295968"/>
  </r>
  <r>
    <x v="24"/>
    <s v="71.2.1"/>
    <x v="1"/>
    <x v="2"/>
    <n v="30"/>
    <n v="0.36585365853658536"/>
    <n v="100"/>
    <n v="0.36585365853658536"/>
  </r>
  <r>
    <x v="24"/>
    <s v="71.2.2"/>
    <x v="1"/>
    <x v="2"/>
    <n v="60"/>
    <n v="0.73170731707317072"/>
    <n v="0"/>
    <n v="0"/>
  </r>
  <r>
    <x v="24"/>
    <s v="71.2.3"/>
    <x v="1"/>
    <x v="2"/>
    <n v="10"/>
    <n v="0.12195121951219512"/>
    <n v="70"/>
    <n v="8.5365853658536592E-2"/>
  </r>
  <r>
    <x v="24"/>
    <s v="71.3"/>
    <x v="0"/>
    <x v="2"/>
    <n v="20"/>
    <n v="0.89686098654708524"/>
    <n v="45"/>
    <n v="0.4035874439461884"/>
  </r>
  <r>
    <x v="24"/>
    <s v="71.3.1"/>
    <x v="1"/>
    <x v="2"/>
    <n v="30"/>
    <n v="0.36585365853658536"/>
    <n v="100"/>
    <n v="0.36585365853658536"/>
  </r>
  <r>
    <x v="24"/>
    <s v="71.3.2"/>
    <x v="1"/>
    <x v="2"/>
    <n v="20"/>
    <n v="0.24390243902439024"/>
    <n v="100"/>
    <n v="0.24390243902439024"/>
  </r>
  <r>
    <x v="24"/>
    <s v="71.3.3"/>
    <x v="1"/>
    <x v="2"/>
    <n v="40"/>
    <n v="0.48780487804878048"/>
    <n v="45"/>
    <n v="0.21951219512195119"/>
  </r>
  <r>
    <x v="24"/>
    <s v="71.3.4"/>
    <x v="1"/>
    <x v="2"/>
    <n v="10"/>
    <n v="0.12195121951219512"/>
    <n v="0"/>
    <n v="0"/>
  </r>
  <r>
    <x v="24"/>
    <s v="71.4"/>
    <x v="0"/>
    <x v="2"/>
    <n v="30"/>
    <n v="1.3452914798206279"/>
    <n v="77"/>
    <n v="1.0358744394618835"/>
  </r>
  <r>
    <x v="24"/>
    <s v="71.4.1"/>
    <x v="1"/>
    <x v="2"/>
    <n v="70"/>
    <n v="0.85365853658536583"/>
    <n v="77"/>
    <n v="0.65731707317073174"/>
  </r>
  <r>
    <x v="24"/>
    <s v="71.4.2"/>
    <x v="1"/>
    <x v="2"/>
    <n v="30"/>
    <n v="0.36585365853658536"/>
    <n v="0"/>
    <n v="0"/>
  </r>
  <r>
    <x v="25"/>
    <s v="130.1"/>
    <x v="0"/>
    <x v="3"/>
    <n v="100"/>
    <n v="41.666666666666664"/>
    <n v="0"/>
    <n v="0"/>
  </r>
  <r>
    <x v="25"/>
    <s v="130.1.1"/>
    <x v="1"/>
    <x v="3"/>
    <n v="10"/>
    <n v="2.5"/>
    <n v="83"/>
    <n v="2.0750000000000002"/>
  </r>
  <r>
    <x v="25"/>
    <s v="130.1.2"/>
    <x v="1"/>
    <x v="3"/>
    <n v="30"/>
    <n v="7.5"/>
    <n v="0"/>
    <n v="0"/>
  </r>
  <r>
    <x v="25"/>
    <s v="130.1.3"/>
    <x v="3"/>
    <x v="3"/>
    <n v="0"/>
    <n v="0"/>
    <n v="0"/>
    <n v="0"/>
  </r>
  <r>
    <x v="25"/>
    <s v="130.1.4"/>
    <x v="1"/>
    <x v="3"/>
    <n v="30"/>
    <n v="7.5"/>
    <n v="100"/>
    <n v="7.5"/>
  </r>
  <r>
    <x v="25"/>
    <s v="130.1.5"/>
    <x v="1"/>
    <x v="3"/>
    <n v="30"/>
    <n v="7.5"/>
    <n v="0"/>
    <n v="0"/>
  </r>
  <r>
    <x v="26"/>
    <s v="6000.1"/>
    <x v="0"/>
    <x v="2"/>
    <n v="14"/>
    <n v="0.62780269058295968"/>
    <n v="0"/>
    <n v="0"/>
  </r>
  <r>
    <x v="26"/>
    <s v="6000.1.1"/>
    <x v="1"/>
    <x v="2"/>
    <n v="20"/>
    <n v="0.24390243902439024"/>
    <n v="100"/>
    <n v="0.24390243902439024"/>
  </r>
  <r>
    <x v="26"/>
    <s v="6000.1.2"/>
    <x v="1"/>
    <x v="2"/>
    <n v="20"/>
    <n v="0.24390243902439024"/>
    <n v="0"/>
    <n v="0"/>
  </r>
  <r>
    <x v="26"/>
    <s v="6000.1.3"/>
    <x v="1"/>
    <x v="2"/>
    <n v="30"/>
    <n v="0.36585365853658536"/>
    <n v="0"/>
    <n v="0"/>
  </r>
  <r>
    <x v="26"/>
    <s v="6000.1.4"/>
    <x v="1"/>
    <x v="2"/>
    <n v="30"/>
    <n v="0.36585365853658536"/>
    <n v="0"/>
    <n v="0"/>
  </r>
  <r>
    <x v="26"/>
    <s v="6000.2"/>
    <x v="0"/>
    <x v="2"/>
    <n v="14"/>
    <n v="0.62780269058295968"/>
    <n v="0"/>
    <n v="0"/>
  </r>
  <r>
    <x v="26"/>
    <s v="6000.2.1"/>
    <x v="1"/>
    <x v="2"/>
    <n v="20"/>
    <n v="0.24390243902439024"/>
    <n v="100"/>
    <n v="0.24390243902439024"/>
  </r>
  <r>
    <x v="26"/>
    <s v="6000.2.2"/>
    <x v="1"/>
    <x v="2"/>
    <n v="20"/>
    <n v="0.24390243902439024"/>
    <n v="0"/>
    <n v="0"/>
  </r>
  <r>
    <x v="26"/>
    <s v="6000.2.3"/>
    <x v="1"/>
    <x v="2"/>
    <n v="30"/>
    <n v="0.36585365853658536"/>
    <n v="0"/>
    <n v="0"/>
  </r>
  <r>
    <x v="26"/>
    <s v="6000.2.4"/>
    <x v="1"/>
    <x v="2"/>
    <n v="30"/>
    <n v="0.36585365853658536"/>
    <n v="0"/>
    <n v="0"/>
  </r>
  <r>
    <x v="26"/>
    <s v="6000.3"/>
    <x v="0"/>
    <x v="2"/>
    <n v="14"/>
    <n v="0.62780269058295968"/>
    <n v="0"/>
    <n v="0"/>
  </r>
  <r>
    <x v="26"/>
    <s v="6000.3.1"/>
    <x v="1"/>
    <x v="2"/>
    <n v="20"/>
    <n v="0.24390243902439024"/>
    <n v="100"/>
    <n v="0.24390243902439024"/>
  </r>
  <r>
    <x v="26"/>
    <s v="6000.3.2"/>
    <x v="1"/>
    <x v="2"/>
    <n v="20"/>
    <n v="0.24390243902439024"/>
    <n v="0"/>
    <n v="0"/>
  </r>
  <r>
    <x v="26"/>
    <s v="6000.3.3"/>
    <x v="1"/>
    <x v="2"/>
    <n v="30"/>
    <n v="0.36585365853658536"/>
    <n v="0"/>
    <n v="0"/>
  </r>
  <r>
    <x v="26"/>
    <s v="6000.3.4"/>
    <x v="1"/>
    <x v="2"/>
    <n v="30"/>
    <n v="0.36585365853658536"/>
    <n v="0"/>
    <n v="0"/>
  </r>
  <r>
    <x v="26"/>
    <s v="6000.4"/>
    <x v="0"/>
    <x v="2"/>
    <n v="14"/>
    <n v="0.62780269058295968"/>
    <n v="0"/>
    <n v="0"/>
  </r>
  <r>
    <x v="26"/>
    <s v="6000.4.1"/>
    <x v="1"/>
    <x v="2"/>
    <n v="20"/>
    <n v="0.24390243902439024"/>
    <n v="100"/>
    <n v="0.24390243902439024"/>
  </r>
  <r>
    <x v="26"/>
    <s v="6000.4.2"/>
    <x v="1"/>
    <x v="2"/>
    <n v="20"/>
    <n v="0.24390243902439024"/>
    <n v="100"/>
    <n v="0.24390243902439024"/>
  </r>
  <r>
    <x v="26"/>
    <s v="6000.4.3"/>
    <x v="1"/>
    <x v="2"/>
    <n v="20"/>
    <n v="0.24390243902439024"/>
    <n v="100"/>
    <n v="0.24390243902439024"/>
  </r>
  <r>
    <x v="26"/>
    <s v="6000.4.4"/>
    <x v="1"/>
    <x v="2"/>
    <n v="20"/>
    <n v="0.24390243902439024"/>
    <n v="100"/>
    <n v="0.24390243902439024"/>
  </r>
  <r>
    <x v="26"/>
    <s v="6000.4.5"/>
    <x v="1"/>
    <x v="2"/>
    <n v="20"/>
    <n v="0.24390243902439024"/>
    <n v="0"/>
    <n v="0"/>
  </r>
  <r>
    <x v="26"/>
    <s v="6000.5"/>
    <x v="0"/>
    <x v="2"/>
    <n v="14"/>
    <n v="0.62780269058295968"/>
    <n v="0"/>
    <n v="0"/>
  </r>
  <r>
    <x v="26"/>
    <s v="6000.5.1"/>
    <x v="1"/>
    <x v="2"/>
    <n v="10"/>
    <n v="0.12195121951219512"/>
    <n v="100"/>
    <n v="0.12195121951219512"/>
  </r>
  <r>
    <x v="26"/>
    <s v="6000.5.2"/>
    <x v="1"/>
    <x v="2"/>
    <n v="10"/>
    <n v="0.12195121951219512"/>
    <n v="100"/>
    <n v="0.12195121951219512"/>
  </r>
  <r>
    <x v="26"/>
    <s v="6000.5.3"/>
    <x v="1"/>
    <x v="2"/>
    <n v="10"/>
    <n v="0.12195121951219512"/>
    <n v="100"/>
    <n v="0.12195121951219512"/>
  </r>
  <r>
    <x v="26"/>
    <s v="6000.5.4"/>
    <x v="1"/>
    <x v="2"/>
    <n v="10"/>
    <n v="0.12195121951219512"/>
    <n v="100"/>
    <n v="0.12195121951219512"/>
  </r>
  <r>
    <x v="26"/>
    <s v="6000.5.5"/>
    <x v="1"/>
    <x v="2"/>
    <n v="10"/>
    <n v="0.12195121951219512"/>
    <n v="100"/>
    <n v="0.12195121951219512"/>
  </r>
  <r>
    <x v="26"/>
    <s v="6000.5.6"/>
    <x v="1"/>
    <x v="2"/>
    <n v="25"/>
    <n v="0.3048780487804878"/>
    <n v="100"/>
    <n v="0.3048780487804878"/>
  </r>
  <r>
    <x v="26"/>
    <s v="6000.5.7"/>
    <x v="1"/>
    <x v="2"/>
    <n v="25"/>
    <n v="0.3048780487804878"/>
    <n v="0"/>
    <n v="0"/>
  </r>
  <r>
    <x v="26"/>
    <s v="6000.6"/>
    <x v="0"/>
    <x v="2"/>
    <n v="14"/>
    <n v="0.62780269058295968"/>
    <n v="0"/>
    <n v="0"/>
  </r>
  <r>
    <x v="26"/>
    <s v="6000.6.1"/>
    <x v="1"/>
    <x v="2"/>
    <n v="20"/>
    <n v="0.24390243902439024"/>
    <n v="0"/>
    <n v="0"/>
  </r>
  <r>
    <x v="26"/>
    <s v="6000.6.2"/>
    <x v="1"/>
    <x v="2"/>
    <n v="30"/>
    <n v="0.36585365853658536"/>
    <n v="0"/>
    <n v="0"/>
  </r>
  <r>
    <x v="26"/>
    <s v="6000.6.3"/>
    <x v="1"/>
    <x v="2"/>
    <n v="50"/>
    <n v="0.6097560975609756"/>
    <n v="0"/>
    <n v="0"/>
  </r>
  <r>
    <x v="26"/>
    <s v="6000.7"/>
    <x v="0"/>
    <x v="2"/>
    <n v="16"/>
    <n v="0.71748878923766812"/>
    <n v="0"/>
    <n v="0"/>
  </r>
  <r>
    <x v="26"/>
    <s v="6000.7.1"/>
    <x v="1"/>
    <x v="2"/>
    <n v="20"/>
    <n v="0.24390243902439024"/>
    <n v="100"/>
    <n v="0.24390243902439024"/>
  </r>
  <r>
    <x v="26"/>
    <s v="6000.7.2"/>
    <x v="1"/>
    <x v="2"/>
    <n v="20"/>
    <n v="0.24390243902439024"/>
    <n v="100"/>
    <n v="0.24390243902439024"/>
  </r>
  <r>
    <x v="26"/>
    <s v="6000.7.3"/>
    <x v="1"/>
    <x v="2"/>
    <n v="30"/>
    <n v="0.36585365853658536"/>
    <n v="100"/>
    <n v="0.36585365853658536"/>
  </r>
  <r>
    <x v="26"/>
    <s v="6000.7.4"/>
    <x v="1"/>
    <x v="2"/>
    <n v="30"/>
    <n v="0.36585365853658536"/>
    <n v="0"/>
    <n v="0"/>
  </r>
  <r>
    <x v="27"/>
    <s v="3003.1"/>
    <x v="0"/>
    <x v="2"/>
    <n v="20"/>
    <n v="0.89686098654708524"/>
    <n v="73.180000000000007"/>
    <n v="0.65632286995515698"/>
  </r>
  <r>
    <x v="27"/>
    <s v="3003.1.1"/>
    <x v="1"/>
    <x v="2"/>
    <n v="30"/>
    <n v="0.36585365853658536"/>
    <n v="100"/>
    <n v="0.36585365853658536"/>
  </r>
  <r>
    <x v="27"/>
    <s v="3003.1.2"/>
    <x v="3"/>
    <x v="2"/>
    <n v="0"/>
    <n v="0"/>
    <n v="100"/>
    <n v="0"/>
  </r>
  <r>
    <x v="27"/>
    <s v="3003.1.3"/>
    <x v="1"/>
    <x v="2"/>
    <n v="70"/>
    <n v="0.85365853658536583"/>
    <n v="73.180000000000007"/>
    <n v="0.62470731707317073"/>
  </r>
  <r>
    <x v="27"/>
    <s v="3003.2"/>
    <x v="0"/>
    <x v="2"/>
    <n v="10"/>
    <n v="0.44843049327354262"/>
    <n v="0"/>
    <n v="0"/>
  </r>
  <r>
    <x v="27"/>
    <s v="3003.2.1"/>
    <x v="1"/>
    <x v="2"/>
    <n v="30"/>
    <n v="0.36585365853658536"/>
    <n v="82.65"/>
    <n v="0.3023780487804878"/>
  </r>
  <r>
    <x v="27"/>
    <s v="3003.2.2"/>
    <x v="1"/>
    <x v="2"/>
    <n v="30"/>
    <n v="0.36585365853658536"/>
    <n v="75"/>
    <n v="0.27439024390243899"/>
  </r>
  <r>
    <x v="27"/>
    <s v="3003.2.3"/>
    <x v="1"/>
    <x v="2"/>
    <n v="40"/>
    <n v="0.48780487804878048"/>
    <n v="91.81"/>
    <n v="0.44785365853658538"/>
  </r>
  <r>
    <x v="27"/>
    <s v="3003.3"/>
    <x v="0"/>
    <x v="2"/>
    <n v="20"/>
    <n v="0.89686098654708524"/>
    <n v="57.05"/>
    <n v="0.51165919282511207"/>
  </r>
  <r>
    <x v="27"/>
    <s v="3003.3.1"/>
    <x v="1"/>
    <x v="2"/>
    <n v="20"/>
    <n v="0.24390243902439024"/>
    <n v="100"/>
    <n v="0.24390243902439024"/>
  </r>
  <r>
    <x v="27"/>
    <s v="3003.3.2"/>
    <x v="1"/>
    <x v="2"/>
    <n v="80"/>
    <n v="0.97560975609756095"/>
    <n v="57"/>
    <n v="0.55609756097560981"/>
  </r>
  <r>
    <x v="27"/>
    <s v="3003.4"/>
    <x v="0"/>
    <x v="2"/>
    <n v="15"/>
    <n v="0.67264573991031396"/>
    <n v="40"/>
    <n v="0.26905829596412562"/>
  </r>
  <r>
    <x v="27"/>
    <s v="3003.4.1"/>
    <x v="1"/>
    <x v="2"/>
    <n v="20"/>
    <n v="0.24390243902439024"/>
    <n v="0"/>
    <n v="0"/>
  </r>
  <r>
    <x v="27"/>
    <s v="3003.4.2"/>
    <x v="1"/>
    <x v="2"/>
    <n v="20"/>
    <n v="0.24390243902439024"/>
    <n v="0"/>
    <n v="0"/>
  </r>
  <r>
    <x v="27"/>
    <s v="3003.4.3"/>
    <x v="1"/>
    <x v="2"/>
    <n v="60"/>
    <n v="0.73170731707317072"/>
    <n v="0"/>
    <n v="0"/>
  </r>
  <r>
    <x v="27"/>
    <s v="3003.5"/>
    <x v="0"/>
    <x v="4"/>
    <n v="20"/>
    <n v="10.526315789473685"/>
    <n v="0"/>
    <n v="0"/>
  </r>
  <r>
    <x v="27"/>
    <s v="3003.5.1"/>
    <x v="1"/>
    <x v="4"/>
    <n v="10"/>
    <n v="0.90909090909090906"/>
    <n v="100"/>
    <n v="0.90909090909090906"/>
  </r>
  <r>
    <x v="27"/>
    <s v="3003.5.2"/>
    <x v="1"/>
    <x v="4"/>
    <n v="50"/>
    <n v="4.5454545454545459"/>
    <n v="100"/>
    <n v="4.5454545454545459"/>
  </r>
  <r>
    <x v="27"/>
    <s v="3003.5.3"/>
    <x v="1"/>
    <x v="4"/>
    <n v="20"/>
    <n v="1.8181818181818181"/>
    <n v="100"/>
    <n v="1.8181818181818181"/>
  </r>
  <r>
    <x v="27"/>
    <s v="3003.5.4"/>
    <x v="1"/>
    <x v="4"/>
    <n v="20"/>
    <n v="1.8181818181818181"/>
    <n v="0"/>
    <n v="0"/>
  </r>
  <r>
    <x v="27"/>
    <s v="3003.6"/>
    <x v="0"/>
    <x v="2"/>
    <n v="15"/>
    <n v="0.67264573991031396"/>
    <n v="100"/>
    <n v="0.67264573991031396"/>
  </r>
  <r>
    <x v="27"/>
    <s v="3003.6.1"/>
    <x v="1"/>
    <x v="2"/>
    <n v="10"/>
    <n v="0.12195121951219512"/>
    <n v="100"/>
    <n v="0.12195121951219512"/>
  </r>
  <r>
    <x v="27"/>
    <s v="3003.6.2"/>
    <x v="1"/>
    <x v="2"/>
    <n v="10"/>
    <n v="0.12195121951219512"/>
    <n v="100"/>
    <n v="0.12195121951219512"/>
  </r>
  <r>
    <x v="27"/>
    <s v="3003.6.3"/>
    <x v="1"/>
    <x v="2"/>
    <n v="80"/>
    <n v="0.97560975609756095"/>
    <n v="100"/>
    <n v="0.97560975609756095"/>
  </r>
  <r>
    <x v="27"/>
    <s v="3003.6.4"/>
    <x v="2"/>
    <x v="2"/>
    <e v="#N/A"/>
    <e v="#N/A"/>
    <e v="#N/A"/>
    <e v="#N/A"/>
  </r>
  <r>
    <x v="27"/>
    <s v="3003.6.5"/>
    <x v="4"/>
    <x v="2"/>
    <e v="#N/A"/>
    <e v="#N/A"/>
    <e v="#N/A"/>
    <e v="#N/A"/>
  </r>
  <r>
    <x v="27"/>
    <s v="3003.6.6"/>
    <x v="4"/>
    <x v="2"/>
    <e v="#N/A"/>
    <e v="#N/A"/>
    <e v="#N/A"/>
    <e v="#N/A"/>
  </r>
  <r>
    <x v="27"/>
    <s v="3003.6.7"/>
    <x v="4"/>
    <x v="2"/>
    <e v="#N/A"/>
    <e v="#N/A"/>
    <e v="#N/A"/>
    <e v="#N/A"/>
  </r>
  <r>
    <x v="27"/>
    <s v="3003.6.8"/>
    <x v="2"/>
    <x v="2"/>
    <e v="#N/A"/>
    <e v="#N/A"/>
    <e v="#N/A"/>
    <e v="#N/A"/>
  </r>
  <r>
    <x v="28"/>
    <s v="3000.1"/>
    <x v="0"/>
    <x v="2"/>
    <n v="20"/>
    <n v="0.89686098654708524"/>
    <n v="100"/>
    <n v="0.89686098654708535"/>
  </r>
  <r>
    <x v="28"/>
    <s v="3000.1.1"/>
    <x v="1"/>
    <x v="2"/>
    <n v="100"/>
    <n v="1.2195121951219512"/>
    <n v="100"/>
    <n v="1.2195121951219512"/>
  </r>
  <r>
    <x v="28"/>
    <s v="3000.1.2"/>
    <x v="3"/>
    <x v="2"/>
    <n v="0"/>
    <n v="0"/>
    <n v="100"/>
    <n v="0"/>
  </r>
  <r>
    <x v="28"/>
    <s v="3000.1.3"/>
    <x v="3"/>
    <x v="2"/>
    <n v="0"/>
    <n v="0"/>
    <n v="100"/>
    <n v="0"/>
  </r>
  <r>
    <x v="28"/>
    <s v="3000.2"/>
    <x v="0"/>
    <x v="2"/>
    <n v="20"/>
    <n v="0.89686098654708524"/>
    <n v="0"/>
    <n v="0"/>
  </r>
  <r>
    <x v="28"/>
    <s v="3000.2.1"/>
    <x v="1"/>
    <x v="2"/>
    <n v="30"/>
    <n v="0.36585365853658536"/>
    <n v="100"/>
    <n v="0.36585365853658536"/>
  </r>
  <r>
    <x v="28"/>
    <s v="3000.2.2"/>
    <x v="3"/>
    <x v="2"/>
    <n v="0"/>
    <n v="0"/>
    <n v="100"/>
    <n v="0"/>
  </r>
  <r>
    <x v="28"/>
    <s v="3000.2.3"/>
    <x v="1"/>
    <x v="2"/>
    <n v="30"/>
    <n v="0.36585365853658536"/>
    <n v="100"/>
    <n v="0.36585365853658536"/>
  </r>
  <r>
    <x v="28"/>
    <s v="3000.2.4"/>
    <x v="3"/>
    <x v="2"/>
    <n v="0"/>
    <n v="0"/>
    <n v="0"/>
    <n v="0"/>
  </r>
  <r>
    <x v="28"/>
    <s v="3000.2.5"/>
    <x v="1"/>
    <x v="2"/>
    <n v="40"/>
    <n v="0.48780487804878048"/>
    <n v="0"/>
    <n v="0"/>
  </r>
  <r>
    <x v="28"/>
    <s v="3000.2.6"/>
    <x v="3"/>
    <x v="2"/>
    <n v="0"/>
    <n v="0"/>
    <n v="0"/>
    <n v="0"/>
  </r>
  <r>
    <x v="28"/>
    <s v="3000.3"/>
    <x v="0"/>
    <x v="2"/>
    <n v="20"/>
    <n v="0.89686098654708524"/>
    <n v="0"/>
    <n v="0"/>
  </r>
  <r>
    <x v="28"/>
    <s v="3000.3.1"/>
    <x v="1"/>
    <x v="2"/>
    <n v="20"/>
    <n v="0.24390243902439024"/>
    <n v="100"/>
    <n v="0.24390243902439024"/>
  </r>
  <r>
    <x v="28"/>
    <s v="3000.3.2"/>
    <x v="1"/>
    <x v="2"/>
    <n v="80"/>
    <n v="0.97560975609756095"/>
    <n v="87.5"/>
    <n v="0.85365853658536583"/>
  </r>
  <r>
    <x v="28"/>
    <s v="3000.4"/>
    <x v="0"/>
    <x v="2"/>
    <n v="20"/>
    <n v="0.89686098654708524"/>
    <n v="100"/>
    <n v="0.89686098654708535"/>
  </r>
  <r>
    <x v="28"/>
    <s v="3000.4.1"/>
    <x v="1"/>
    <x v="2"/>
    <n v="50"/>
    <n v="0.6097560975609756"/>
    <n v="100"/>
    <n v="0.6097560975609756"/>
  </r>
  <r>
    <x v="28"/>
    <s v="3000.4.2"/>
    <x v="3"/>
    <x v="2"/>
    <n v="0"/>
    <n v="0"/>
    <n v="100"/>
    <n v="0"/>
  </r>
  <r>
    <x v="28"/>
    <s v="3000.4.3"/>
    <x v="1"/>
    <x v="2"/>
    <n v="50"/>
    <n v="0.6097560975609756"/>
    <n v="100"/>
    <n v="0.6097560975609756"/>
  </r>
  <r>
    <x v="28"/>
    <s v="3000.4.4"/>
    <x v="3"/>
    <x v="2"/>
    <n v="0"/>
    <n v="0"/>
    <n v="100"/>
    <n v="0"/>
  </r>
  <r>
    <x v="28"/>
    <s v="3000.5"/>
    <x v="0"/>
    <x v="4"/>
    <n v="20"/>
    <n v="10.526315789473685"/>
    <n v="100"/>
    <n v="10.526315789473685"/>
  </r>
  <r>
    <x v="28"/>
    <s v="3000.5.1"/>
    <x v="1"/>
    <x v="4"/>
    <n v="20"/>
    <n v="1.8181818181818181"/>
    <n v="100"/>
    <n v="1.8181818181818181"/>
  </r>
  <r>
    <x v="28"/>
    <s v="3000.5.2"/>
    <x v="1"/>
    <x v="4"/>
    <n v="80"/>
    <n v="7.2727272727272725"/>
    <n v="100"/>
    <n v="7.2727272727272725"/>
  </r>
  <r>
    <x v="29"/>
    <s v="100.1"/>
    <x v="0"/>
    <x v="2"/>
    <n v="25"/>
    <n v="1.1210762331838564"/>
    <n v="0"/>
    <n v="0"/>
  </r>
  <r>
    <x v="29"/>
    <s v="100.1.1"/>
    <x v="1"/>
    <x v="2"/>
    <n v="25"/>
    <n v="0.3048780487804878"/>
    <n v="100"/>
    <n v="0.3048780487804878"/>
  </r>
  <r>
    <x v="29"/>
    <s v="100.1.2"/>
    <x v="1"/>
    <x v="2"/>
    <n v="15"/>
    <n v="0.18292682926829268"/>
    <n v="100"/>
    <n v="0.18292682926829268"/>
  </r>
  <r>
    <x v="29"/>
    <s v="100.1.3"/>
    <x v="1"/>
    <x v="2"/>
    <n v="60"/>
    <n v="0.73170731707317072"/>
    <n v="47"/>
    <n v="0.34390243902439027"/>
  </r>
  <r>
    <x v="29"/>
    <s v="100.2"/>
    <x v="0"/>
    <x v="2"/>
    <n v="25"/>
    <n v="1.1210762331838564"/>
    <n v="0"/>
    <n v="0"/>
  </r>
  <r>
    <x v="29"/>
    <s v="100.2.1"/>
    <x v="1"/>
    <x v="2"/>
    <n v="30"/>
    <n v="0.36585365853658536"/>
    <n v="100"/>
    <n v="0.36585365853658536"/>
  </r>
  <r>
    <x v="29"/>
    <s v="100.2.2"/>
    <x v="1"/>
    <x v="2"/>
    <n v="10"/>
    <n v="0.12195121951219512"/>
    <n v="100"/>
    <n v="0.12195121951219512"/>
  </r>
  <r>
    <x v="29"/>
    <s v="100.2.3"/>
    <x v="1"/>
    <x v="2"/>
    <n v="60"/>
    <n v="0.73170731707317072"/>
    <n v="0"/>
    <n v="0"/>
  </r>
  <r>
    <x v="29"/>
    <s v="100.3"/>
    <x v="0"/>
    <x v="2"/>
    <n v="25"/>
    <n v="1.1210762331838564"/>
    <n v="0"/>
    <n v="0"/>
  </r>
  <r>
    <x v="29"/>
    <s v="100.3.1"/>
    <x v="1"/>
    <x v="2"/>
    <n v="50"/>
    <n v="0.6097560975609756"/>
    <n v="0"/>
    <n v="0"/>
  </r>
  <r>
    <x v="29"/>
    <s v="100.3.2"/>
    <x v="1"/>
    <x v="2"/>
    <n v="50"/>
    <n v="0.6097560975609756"/>
    <n v="47"/>
    <n v="0.28658536585365851"/>
  </r>
  <r>
    <x v="29"/>
    <s v="100.4"/>
    <x v="0"/>
    <x v="2"/>
    <n v="25"/>
    <n v="1.1210762331838564"/>
    <n v="0"/>
    <n v="0"/>
  </r>
  <r>
    <x v="29"/>
    <s v="100.4.1"/>
    <x v="1"/>
    <x v="2"/>
    <n v="10"/>
    <n v="0.12195121951219512"/>
    <n v="100"/>
    <n v="0.12195121951219512"/>
  </r>
  <r>
    <x v="29"/>
    <s v="100.4.2"/>
    <x v="1"/>
    <x v="2"/>
    <n v="30"/>
    <n v="0.36585365853658536"/>
    <n v="100"/>
    <n v="0.36585365853658536"/>
  </r>
  <r>
    <x v="29"/>
    <s v="100.4.3"/>
    <x v="1"/>
    <x v="2"/>
    <n v="60"/>
    <n v="0.73170731707317072"/>
    <n v="0"/>
    <n v="0"/>
  </r>
  <r>
    <x v="30"/>
    <s v="141.1"/>
    <x v="0"/>
    <x v="5"/>
    <n v="30"/>
    <n v="25"/>
    <n v="40"/>
    <n v="10"/>
  </r>
  <r>
    <x v="30"/>
    <s v="141.1.1"/>
    <x v="1"/>
    <x v="5"/>
    <n v="25"/>
    <n v="5"/>
    <n v="100"/>
    <n v="5"/>
  </r>
  <r>
    <x v="30"/>
    <s v="141.1.2"/>
    <x v="1"/>
    <x v="5"/>
    <n v="25"/>
    <n v="5"/>
    <n v="100"/>
    <n v="5"/>
  </r>
  <r>
    <x v="30"/>
    <s v="141.1.3"/>
    <x v="1"/>
    <x v="5"/>
    <n v="50"/>
    <n v="10"/>
    <n v="45"/>
    <n v="4.5"/>
  </r>
  <r>
    <x v="30"/>
    <s v="141.2"/>
    <x v="0"/>
    <x v="5"/>
    <n v="30"/>
    <n v="25"/>
    <n v="61"/>
    <n v="15.25"/>
  </r>
  <r>
    <x v="30"/>
    <s v="141.2.1"/>
    <x v="1"/>
    <x v="5"/>
    <n v="30"/>
    <n v="6"/>
    <n v="100"/>
    <n v="6"/>
  </r>
  <r>
    <x v="30"/>
    <s v="141.2.2"/>
    <x v="1"/>
    <x v="5"/>
    <n v="30"/>
    <n v="6"/>
    <n v="100"/>
    <n v="6"/>
  </r>
  <r>
    <x v="30"/>
    <s v="141.2.3"/>
    <x v="1"/>
    <x v="5"/>
    <n v="40"/>
    <n v="8"/>
    <n v="61"/>
    <n v="4.88"/>
  </r>
  <r>
    <x v="30"/>
    <s v="141.3"/>
    <x v="0"/>
    <x v="5"/>
    <n v="40"/>
    <n v="33.333333333333329"/>
    <n v="82"/>
    <n v="27.333333333333329"/>
  </r>
  <r>
    <x v="30"/>
    <s v="141.3.1"/>
    <x v="1"/>
    <x v="5"/>
    <n v="100"/>
    <n v="20"/>
    <n v="82"/>
    <n v="16.3999999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8E0C44-066A-4E34-A662-69934F536479}" name="TablaDinámica8" cacheId="104" applyNumberFormats="0" applyBorderFormats="0" applyFontFormats="0" applyPatternFormats="0" applyAlignmentFormats="0" applyWidthHeightFormats="1" dataCaption="Valores" updatedVersion="8" minRefreshableVersion="3" itemPrintTitles="1" createdVersion="8" indent="0" compact="0" compactData="0" gridDropZones="1" multipleFieldFilters="0">
  <location ref="AM3:AO44" firstHeaderRow="2" firstDataRow="2" firstDataCol="2" rowPageCount="1" colPageCount="1"/>
  <pivotFields count="8">
    <pivotField axis="axisRow" compact="0" outline="0" showAll="0" defaultSubtotal="0">
      <items count="31">
        <item x="23"/>
        <item x="29"/>
        <item x="8"/>
        <item x="0"/>
        <item x="3"/>
        <item x="13"/>
        <item x="25"/>
        <item x="12"/>
        <item x="30"/>
        <item x="4"/>
        <item x="20"/>
        <item x="11"/>
        <item x="10"/>
        <item x="9"/>
        <item x="2"/>
        <item x="28"/>
        <item x="27"/>
        <item x="22"/>
        <item x="6"/>
        <item x="19"/>
        <item x="14"/>
        <item x="21"/>
        <item x="1"/>
        <item x="26"/>
        <item x="7"/>
        <item x="15"/>
        <item x="16"/>
        <item x="24"/>
        <item x="17"/>
        <item x="18"/>
        <item x="5"/>
      </items>
    </pivotField>
    <pivotField compact="0" outline="0" showAll="0"/>
    <pivotField axis="axisPage" compact="0" outline="0" multipleItemSelectionAllowed="1" showAll="0">
      <items count="6">
        <item x="1"/>
        <item h="1" x="2"/>
        <item h="1" x="3"/>
        <item h="1" x="4"/>
        <item h="1" x="0"/>
        <item t="default"/>
      </items>
    </pivotField>
    <pivotField axis="axisRow" compact="0" outline="0" showAll="0" defaultSubtotal="0">
      <items count="7">
        <item x="1"/>
        <item x="3"/>
        <item x="6"/>
        <item x="2"/>
        <item x="4"/>
        <item x="5"/>
        <item x="0"/>
      </items>
    </pivotField>
    <pivotField compact="0" outline="0" showAll="0"/>
    <pivotField compact="0" outline="0" showAll="0"/>
    <pivotField compact="0" outline="0" showAll="0"/>
    <pivotField dataField="1" compact="0" outline="0" showAll="0"/>
  </pivotFields>
  <rowFields count="2">
    <field x="3"/>
    <field x="0"/>
  </rowFields>
  <rowItems count="40">
    <i>
      <x/>
      <x v="22"/>
    </i>
    <i>
      <x v="1"/>
      <x v="2"/>
    </i>
    <i r="1">
      <x v="6"/>
    </i>
    <i r="1">
      <x v="17"/>
    </i>
    <i>
      <x v="2"/>
      <x v="17"/>
    </i>
    <i>
      <x v="3"/>
      <x/>
    </i>
    <i r="1">
      <x v="1"/>
    </i>
    <i r="1">
      <x v="5"/>
    </i>
    <i r="1">
      <x v="7"/>
    </i>
    <i r="1">
      <x v="9"/>
    </i>
    <i r="1">
      <x v="10"/>
    </i>
    <i r="1">
      <x v="11"/>
    </i>
    <i r="1">
      <x v="12"/>
    </i>
    <i r="1">
      <x v="13"/>
    </i>
    <i r="1">
      <x v="14"/>
    </i>
    <i r="1">
      <x v="15"/>
    </i>
    <i r="1">
      <x v="16"/>
    </i>
    <i r="1">
      <x v="17"/>
    </i>
    <i r="1">
      <x v="18"/>
    </i>
    <i r="1">
      <x v="19"/>
    </i>
    <i r="1">
      <x v="21"/>
    </i>
    <i r="1">
      <x v="23"/>
    </i>
    <i r="1">
      <x v="24"/>
    </i>
    <i r="1">
      <x v="25"/>
    </i>
    <i r="1">
      <x v="26"/>
    </i>
    <i r="1">
      <x v="27"/>
    </i>
    <i r="1">
      <x v="28"/>
    </i>
    <i r="1">
      <x v="29"/>
    </i>
    <i r="1">
      <x v="30"/>
    </i>
    <i>
      <x v="4"/>
      <x/>
    </i>
    <i r="1">
      <x v="11"/>
    </i>
    <i r="1">
      <x v="15"/>
    </i>
    <i r="1">
      <x v="16"/>
    </i>
    <i r="1">
      <x v="20"/>
    </i>
    <i r="1">
      <x v="25"/>
    </i>
    <i>
      <x v="5"/>
      <x v="8"/>
    </i>
    <i r="1">
      <x v="10"/>
    </i>
    <i>
      <x v="6"/>
      <x v="3"/>
    </i>
    <i r="1">
      <x v="4"/>
    </i>
    <i t="grand">
      <x/>
    </i>
  </rowItems>
  <colItems count="1">
    <i/>
  </colItems>
  <pageFields count="1">
    <pageField fld="2" hier="-1"/>
  </pageFields>
  <dataFields count="1">
    <dataField name="Suma de Avance ponderado"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E0F251C-8BB5-4C74-8681-2D20DC9513DC}" name="TablaDinámica5" cacheId="10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E3:AF11" firstHeaderRow="1" firstDataRow="1" firstDataCol="1" rowPageCount="1" colPageCount="1"/>
  <pivotFields count="6">
    <pivotField axis="axisPage" multipleItemSelectionAllowed="1" showAll="0">
      <items count="6">
        <item h="1" x="1"/>
        <item h="1" x="2"/>
        <item h="1" x="3"/>
        <item h="1" x="4"/>
        <item x="0"/>
        <item t="default"/>
      </items>
    </pivotField>
    <pivotField axis="axisRow" showAll="0">
      <items count="8">
        <item x="1"/>
        <item x="3"/>
        <item x="6"/>
        <item x="2"/>
        <item x="4"/>
        <item x="5"/>
        <item x="0"/>
        <item t="default"/>
      </items>
    </pivotField>
    <pivotField showAll="0"/>
    <pivotField showAll="0"/>
    <pivotField showAll="0"/>
    <pivotField dataField="1" showAll="0"/>
  </pivotFields>
  <rowFields count="1">
    <field x="1"/>
  </rowFields>
  <rowItems count="8">
    <i>
      <x/>
    </i>
    <i>
      <x v="1"/>
    </i>
    <i>
      <x v="2"/>
    </i>
    <i>
      <x v="3"/>
    </i>
    <i>
      <x v="4"/>
    </i>
    <i>
      <x v="5"/>
    </i>
    <i>
      <x v="6"/>
    </i>
    <i t="grand">
      <x/>
    </i>
  </rowItems>
  <colItems count="1">
    <i/>
  </colItems>
  <pageFields count="1">
    <pageField fld="0" hier="-1"/>
  </pageFields>
  <dataFields count="1">
    <dataField name="Suma de Avance ponderado"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E541559-A21E-4061-85D3-175568D74B77}" name="TablaDinámica13" cacheId="104" applyNumberFormats="0" applyBorderFormats="0" applyFontFormats="0" applyPatternFormats="0" applyAlignmentFormats="0" applyWidthHeightFormats="1" dataCaption="Valores" updatedVersion="8" minRefreshableVersion="3" itemPrintTitles="1" createdVersion="8" indent="0" compact="0" compactData="0" gridDropZones="1" multipleFieldFilters="0">
  <location ref="AQ3:AS44" firstHeaderRow="2" firstDataRow="2" firstDataCol="2" rowPageCount="1" colPageCount="1"/>
  <pivotFields count="8">
    <pivotField axis="axisRow" compact="0" outline="0" showAll="0" defaultSubtotal="0">
      <items count="31">
        <item x="23"/>
        <item x="29"/>
        <item x="8"/>
        <item x="0"/>
        <item x="3"/>
        <item x="13"/>
        <item x="25"/>
        <item x="12"/>
        <item x="30"/>
        <item x="4"/>
        <item x="20"/>
        <item x="11"/>
        <item x="10"/>
        <item x="9"/>
        <item x="2"/>
        <item x="28"/>
        <item x="27"/>
        <item x="22"/>
        <item x="6"/>
        <item x="19"/>
        <item x="14"/>
        <item x="21"/>
        <item x="1"/>
        <item x="26"/>
        <item x="7"/>
        <item x="15"/>
        <item x="16"/>
        <item x="24"/>
        <item x="17"/>
        <item x="18"/>
        <item x="5"/>
      </items>
    </pivotField>
    <pivotField compact="0" outline="0" showAll="0"/>
    <pivotField axis="axisPage" compact="0" outline="0" multipleItemSelectionAllowed="1" showAll="0">
      <items count="6">
        <item h="1" x="1"/>
        <item h="1" x="2"/>
        <item h="1" x="3"/>
        <item h="1" x="4"/>
        <item x="0"/>
        <item t="default"/>
      </items>
    </pivotField>
    <pivotField axis="axisRow" compact="0" outline="0" showAll="0" defaultSubtotal="0">
      <items count="7">
        <item x="1"/>
        <item x="3"/>
        <item x="6"/>
        <item x="2"/>
        <item x="4"/>
        <item x="5"/>
        <item x="0"/>
      </items>
    </pivotField>
    <pivotField compact="0" outline="0" showAll="0"/>
    <pivotField compact="0" outline="0" showAll="0"/>
    <pivotField compact="0" outline="0" showAll="0"/>
    <pivotField dataField="1" compact="0" outline="0" showAll="0"/>
  </pivotFields>
  <rowFields count="2">
    <field x="3"/>
    <field x="0"/>
  </rowFields>
  <rowItems count="40">
    <i>
      <x/>
      <x v="22"/>
    </i>
    <i>
      <x v="1"/>
      <x v="2"/>
    </i>
    <i r="1">
      <x v="6"/>
    </i>
    <i r="1">
      <x v="17"/>
    </i>
    <i>
      <x v="2"/>
      <x v="17"/>
    </i>
    <i>
      <x v="3"/>
      <x/>
    </i>
    <i r="1">
      <x v="1"/>
    </i>
    <i r="1">
      <x v="5"/>
    </i>
    <i r="1">
      <x v="7"/>
    </i>
    <i r="1">
      <x v="9"/>
    </i>
    <i r="1">
      <x v="10"/>
    </i>
    <i r="1">
      <x v="11"/>
    </i>
    <i r="1">
      <x v="12"/>
    </i>
    <i r="1">
      <x v="13"/>
    </i>
    <i r="1">
      <x v="14"/>
    </i>
    <i r="1">
      <x v="15"/>
    </i>
    <i r="1">
      <x v="16"/>
    </i>
    <i r="1">
      <x v="17"/>
    </i>
    <i r="1">
      <x v="18"/>
    </i>
    <i r="1">
      <x v="19"/>
    </i>
    <i r="1">
      <x v="21"/>
    </i>
    <i r="1">
      <x v="23"/>
    </i>
    <i r="1">
      <x v="24"/>
    </i>
    <i r="1">
      <x v="25"/>
    </i>
    <i r="1">
      <x v="26"/>
    </i>
    <i r="1">
      <x v="27"/>
    </i>
    <i r="1">
      <x v="28"/>
    </i>
    <i r="1">
      <x v="29"/>
    </i>
    <i r="1">
      <x v="30"/>
    </i>
    <i>
      <x v="4"/>
      <x/>
    </i>
    <i r="1">
      <x v="11"/>
    </i>
    <i r="1">
      <x v="15"/>
    </i>
    <i r="1">
      <x v="16"/>
    </i>
    <i r="1">
      <x v="20"/>
    </i>
    <i r="1">
      <x v="25"/>
    </i>
    <i>
      <x v="5"/>
      <x v="8"/>
    </i>
    <i r="1">
      <x v="10"/>
    </i>
    <i>
      <x v="6"/>
      <x v="3"/>
    </i>
    <i r="1">
      <x v="4"/>
    </i>
    <i t="grand">
      <x/>
    </i>
  </rowItems>
  <colItems count="1">
    <i/>
  </colItems>
  <pageFields count="1">
    <pageField fld="2" hier="-1"/>
  </pageFields>
  <dataFields count="1">
    <dataField name="Suma de Avance ponderado"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A5B9BFF-7633-4D4B-847C-B478E14FDB94}" name="TablaDinámica12" cacheId="10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H3:AI11" firstHeaderRow="1" firstDataRow="1" firstDataCol="1" rowPageCount="1" colPageCount="1"/>
  <pivotFields count="6">
    <pivotField axis="axisPage" multipleItemSelectionAllowed="1" showAll="0">
      <items count="6">
        <item x="1"/>
        <item h="1" x="2"/>
        <item h="1" x="3"/>
        <item h="1" x="4"/>
        <item h="1" x="0"/>
        <item t="default"/>
      </items>
    </pivotField>
    <pivotField axis="axisRow" showAll="0">
      <items count="8">
        <item x="1"/>
        <item x="3"/>
        <item x="6"/>
        <item x="2"/>
        <item x="4"/>
        <item x="5"/>
        <item x="0"/>
        <item t="default"/>
      </items>
    </pivotField>
    <pivotField showAll="0"/>
    <pivotField showAll="0"/>
    <pivotField showAll="0"/>
    <pivotField dataField="1" showAll="0"/>
  </pivotFields>
  <rowFields count="1">
    <field x="1"/>
  </rowFields>
  <rowItems count="8">
    <i>
      <x/>
    </i>
    <i>
      <x v="1"/>
    </i>
    <i>
      <x v="2"/>
    </i>
    <i>
      <x v="3"/>
    </i>
    <i>
      <x v="4"/>
    </i>
    <i>
      <x v="5"/>
    </i>
    <i>
      <x v="6"/>
    </i>
    <i t="grand">
      <x/>
    </i>
  </rowItems>
  <colItems count="1">
    <i/>
  </colItems>
  <pageFields count="1">
    <pageField fld="0" hier="-1"/>
  </pageFields>
  <dataFields count="1">
    <dataField name="Suma de Avance ponderado"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2" t="s">
        <v>1410</v>
      </c>
      <c r="E1" s="33">
        <v>1</v>
      </c>
    </row>
    <row r="2" spans="1:5" ht="18" customHeight="1" x14ac:dyDescent="0.25">
      <c r="D2" s="32" t="s">
        <v>1413</v>
      </c>
      <c r="E2" s="33">
        <v>1</v>
      </c>
    </row>
    <row r="3" spans="1:5" ht="18" customHeight="1" x14ac:dyDescent="0.25">
      <c r="D3" s="32" t="s">
        <v>1435</v>
      </c>
      <c r="E3" s="34">
        <v>6</v>
      </c>
    </row>
    <row r="4" spans="1:5" ht="18" customHeight="1" x14ac:dyDescent="0.25">
      <c r="A4" t="s">
        <v>1403</v>
      </c>
      <c r="B4" t="s">
        <v>1405</v>
      </c>
      <c r="D4" s="31" t="s">
        <v>1406</v>
      </c>
      <c r="E4" s="31" t="s">
        <v>1407</v>
      </c>
    </row>
    <row r="5" spans="1:5" ht="18" customHeight="1" x14ac:dyDescent="0.25">
      <c r="A5" t="s">
        <v>1107</v>
      </c>
      <c r="B5">
        <v>22</v>
      </c>
      <c r="C5">
        <v>2</v>
      </c>
      <c r="D5" s="32" t="s">
        <v>1408</v>
      </c>
      <c r="E5" s="33">
        <v>1</v>
      </c>
    </row>
    <row r="6" spans="1:5" ht="18" customHeight="1" x14ac:dyDescent="0.25">
      <c r="A6" t="s">
        <v>1337</v>
      </c>
      <c r="B6">
        <v>19</v>
      </c>
      <c r="C6" s="33">
        <v>1</v>
      </c>
      <c r="D6" s="32" t="s">
        <v>1409</v>
      </c>
      <c r="E6" s="33">
        <v>1</v>
      </c>
    </row>
    <row r="7" spans="1:5" ht="18" customHeight="1" x14ac:dyDescent="0.25">
      <c r="A7" t="s">
        <v>679</v>
      </c>
      <c r="B7">
        <v>3</v>
      </c>
      <c r="D7" s="32" t="s">
        <v>1410</v>
      </c>
      <c r="E7" s="33">
        <v>1</v>
      </c>
    </row>
    <row r="8" spans="1:5" ht="18" customHeight="1" x14ac:dyDescent="0.25">
      <c r="A8" t="s">
        <v>459</v>
      </c>
      <c r="B8">
        <v>10</v>
      </c>
      <c r="C8">
        <v>3</v>
      </c>
      <c r="D8" s="32" t="s">
        <v>1411</v>
      </c>
    </row>
    <row r="9" spans="1:5" ht="18" customHeight="1" x14ac:dyDescent="0.25">
      <c r="A9" t="s">
        <v>529</v>
      </c>
      <c r="B9">
        <v>22</v>
      </c>
      <c r="C9">
        <v>2</v>
      </c>
      <c r="D9" s="32" t="s">
        <v>1412</v>
      </c>
    </row>
    <row r="10" spans="1:5" ht="18" customHeight="1" x14ac:dyDescent="0.25">
      <c r="A10" t="s">
        <v>774</v>
      </c>
      <c r="B10">
        <v>8</v>
      </c>
      <c r="D10" s="32" t="s">
        <v>1413</v>
      </c>
      <c r="E10" s="33">
        <v>1</v>
      </c>
    </row>
    <row r="11" spans="1:5" ht="18" customHeight="1" x14ac:dyDescent="0.25">
      <c r="A11" t="s">
        <v>1176</v>
      </c>
      <c r="B11">
        <v>6</v>
      </c>
      <c r="D11" s="32" t="s">
        <v>1414</v>
      </c>
      <c r="E11" s="33">
        <v>1</v>
      </c>
    </row>
    <row r="12" spans="1:5" ht="18" customHeight="1" x14ac:dyDescent="0.25">
      <c r="A12" t="s">
        <v>764</v>
      </c>
      <c r="B12">
        <v>4</v>
      </c>
      <c r="D12" s="32" t="s">
        <v>1415</v>
      </c>
      <c r="E12" s="33">
        <v>1</v>
      </c>
    </row>
    <row r="13" spans="1:5" ht="18" customHeight="1" x14ac:dyDescent="0.25">
      <c r="A13" t="s">
        <v>1371</v>
      </c>
      <c r="B13">
        <v>10</v>
      </c>
      <c r="C13">
        <v>6</v>
      </c>
      <c r="D13" s="32" t="s">
        <v>1416</v>
      </c>
      <c r="E13" s="33">
        <v>1</v>
      </c>
    </row>
    <row r="14" spans="1:5" ht="18" customHeight="1" x14ac:dyDescent="0.25">
      <c r="A14" t="s">
        <v>571</v>
      </c>
      <c r="B14">
        <v>6</v>
      </c>
      <c r="D14" s="32" t="s">
        <v>1417</v>
      </c>
    </row>
    <row r="15" spans="1:5" ht="18" customHeight="1" x14ac:dyDescent="0.25">
      <c r="A15" t="s">
        <v>971</v>
      </c>
      <c r="B15">
        <v>24</v>
      </c>
      <c r="D15" s="32" t="s">
        <v>1418</v>
      </c>
    </row>
    <row r="16" spans="1:5" ht="18" customHeight="1" x14ac:dyDescent="0.25">
      <c r="A16" t="s">
        <v>738</v>
      </c>
      <c r="B16">
        <v>11</v>
      </c>
      <c r="D16" s="32" t="s">
        <v>1419</v>
      </c>
    </row>
    <row r="17" spans="1:5" ht="18" customHeight="1" x14ac:dyDescent="0.25">
      <c r="A17" t="s">
        <v>727</v>
      </c>
      <c r="B17">
        <v>6</v>
      </c>
      <c r="D17" s="32" t="s">
        <v>1420</v>
      </c>
      <c r="E17" s="33">
        <v>1</v>
      </c>
    </row>
    <row r="18" spans="1:5" ht="18" customHeight="1" x14ac:dyDescent="0.25">
      <c r="A18" t="s">
        <v>688</v>
      </c>
      <c r="B18">
        <v>24</v>
      </c>
      <c r="D18" s="32" t="s">
        <v>1421</v>
      </c>
      <c r="E18" s="33">
        <v>1</v>
      </c>
    </row>
    <row r="19" spans="1:5" ht="18" customHeight="1" x14ac:dyDescent="0.25">
      <c r="A19" t="s">
        <v>508</v>
      </c>
      <c r="B19">
        <v>15</v>
      </c>
      <c r="C19" s="33">
        <v>3</v>
      </c>
      <c r="D19" s="32" t="s">
        <v>1422</v>
      </c>
      <c r="E19" s="33">
        <v>1</v>
      </c>
    </row>
    <row r="20" spans="1:5" ht="18" customHeight="1" x14ac:dyDescent="0.25">
      <c r="A20" t="s">
        <v>1252</v>
      </c>
      <c r="B20">
        <v>22</v>
      </c>
      <c r="C20">
        <v>1</v>
      </c>
      <c r="D20" s="32" t="s">
        <v>1423</v>
      </c>
      <c r="E20" s="33">
        <v>1</v>
      </c>
    </row>
    <row r="21" spans="1:5" ht="18" customHeight="1" x14ac:dyDescent="0.25">
      <c r="A21" t="s">
        <v>1244</v>
      </c>
      <c r="B21">
        <v>29</v>
      </c>
      <c r="C21">
        <v>6</v>
      </c>
      <c r="D21" s="32" t="s">
        <v>1424</v>
      </c>
      <c r="E21" s="33">
        <v>1</v>
      </c>
    </row>
    <row r="22" spans="1:5" ht="18" customHeight="1" x14ac:dyDescent="0.25">
      <c r="A22" t="s">
        <v>1060</v>
      </c>
      <c r="B22">
        <v>24</v>
      </c>
      <c r="D22" s="32" t="s">
        <v>1425</v>
      </c>
      <c r="E22" s="33">
        <v>1</v>
      </c>
    </row>
    <row r="23" spans="1:5" ht="18" customHeight="1" x14ac:dyDescent="0.25">
      <c r="A23" t="s">
        <v>628</v>
      </c>
      <c r="B23">
        <v>11</v>
      </c>
      <c r="C23">
        <v>1</v>
      </c>
      <c r="D23" s="32" t="s">
        <v>1426</v>
      </c>
      <c r="E23" s="33">
        <v>1</v>
      </c>
    </row>
    <row r="24" spans="1:5" ht="18" customHeight="1" x14ac:dyDescent="0.25">
      <c r="A24" t="s">
        <v>957</v>
      </c>
      <c r="B24">
        <v>7</v>
      </c>
      <c r="C24">
        <v>2</v>
      </c>
      <c r="D24" s="32" t="s">
        <v>1427</v>
      </c>
    </row>
    <row r="25" spans="1:5" ht="18" customHeight="1" x14ac:dyDescent="0.25">
      <c r="A25" t="s">
        <v>790</v>
      </c>
      <c r="B25">
        <v>27</v>
      </c>
      <c r="D25" s="32" t="s">
        <v>1428</v>
      </c>
    </row>
    <row r="26" spans="1:5" ht="18" customHeight="1" x14ac:dyDescent="0.25">
      <c r="A26" t="s">
        <v>1020</v>
      </c>
      <c r="B26">
        <v>27</v>
      </c>
      <c r="C26">
        <v>2</v>
      </c>
      <c r="D26" s="32" t="s">
        <v>1429</v>
      </c>
      <c r="E26" s="34"/>
    </row>
    <row r="27" spans="1:5" ht="18" customHeight="1" x14ac:dyDescent="0.25">
      <c r="A27" t="s">
        <v>490</v>
      </c>
      <c r="B27">
        <v>10</v>
      </c>
      <c r="C27" s="33">
        <v>1</v>
      </c>
      <c r="D27" s="32" t="s">
        <v>1430</v>
      </c>
      <c r="E27" s="34"/>
    </row>
    <row r="28" spans="1:5" ht="18" customHeight="1" x14ac:dyDescent="0.25">
      <c r="A28" t="s">
        <v>1190</v>
      </c>
      <c r="B28">
        <v>38</v>
      </c>
      <c r="D28" s="32" t="s">
        <v>1431</v>
      </c>
      <c r="E28" s="34"/>
    </row>
    <row r="29" spans="1:5" ht="18" customHeight="1" x14ac:dyDescent="0.25">
      <c r="A29" t="s">
        <v>649</v>
      </c>
      <c r="B29">
        <v>15</v>
      </c>
      <c r="D29" s="32" t="s">
        <v>1432</v>
      </c>
      <c r="E29" s="34"/>
    </row>
    <row r="30" spans="1:5" ht="18" customHeight="1" x14ac:dyDescent="0.25">
      <c r="A30" t="s">
        <v>836</v>
      </c>
      <c r="B30">
        <v>21</v>
      </c>
      <c r="C30" s="33">
        <v>1</v>
      </c>
      <c r="D30" s="32" t="s">
        <v>1433</v>
      </c>
      <c r="E30" s="34"/>
    </row>
    <row r="31" spans="1:5" ht="18" customHeight="1" x14ac:dyDescent="0.25">
      <c r="A31" t="s">
        <v>876</v>
      </c>
      <c r="B31">
        <v>10</v>
      </c>
      <c r="D31" s="32" t="s">
        <v>1434</v>
      </c>
    </row>
    <row r="32" spans="1:5" ht="18" customHeight="1" x14ac:dyDescent="0.25">
      <c r="A32" t="s">
        <v>1153</v>
      </c>
      <c r="B32">
        <v>16</v>
      </c>
      <c r="C32" s="33">
        <v>1</v>
      </c>
      <c r="D32" s="32" t="s">
        <v>1435</v>
      </c>
      <c r="E32" s="34"/>
    </row>
    <row r="33" spans="1:5" ht="18" customHeight="1" x14ac:dyDescent="0.25">
      <c r="A33" t="s">
        <v>894</v>
      </c>
      <c r="B33">
        <v>9</v>
      </c>
      <c r="C33" s="33">
        <v>1</v>
      </c>
      <c r="D33" s="32" t="s">
        <v>1436</v>
      </c>
      <c r="E33" s="34">
        <v>6</v>
      </c>
    </row>
    <row r="34" spans="1:5" ht="18" customHeight="1" x14ac:dyDescent="0.25">
      <c r="A34" t="s">
        <v>910</v>
      </c>
      <c r="B34">
        <v>24</v>
      </c>
      <c r="C34" s="33">
        <v>1</v>
      </c>
    </row>
    <row r="35" spans="1:5" ht="18" customHeight="1" x14ac:dyDescent="0.25">
      <c r="A35" t="s">
        <v>586</v>
      </c>
      <c r="B35">
        <v>20</v>
      </c>
      <c r="C35" s="33">
        <v>1</v>
      </c>
    </row>
    <row r="36" spans="1:5" ht="18" customHeight="1" x14ac:dyDescent="0.25">
      <c r="A36" t="s">
        <v>1404</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XFD486"/>
  <sheetViews>
    <sheetView topLeftCell="B1" zoomScale="84" zoomScaleNormal="160" workbookViewId="0">
      <selection activeCell="E2" sqref="E2"/>
    </sheetView>
  </sheetViews>
  <sheetFormatPr baseColWidth="10" defaultColWidth="9.140625" defaultRowHeight="58.5" customHeight="1" x14ac:dyDescent="0.25"/>
  <cols>
    <col min="1" max="1" width="11" style="35" hidden="1" customWidth="1"/>
    <col min="2" max="2" width="10.42578125" style="35" customWidth="1"/>
    <col min="3" max="3" width="43.28515625" style="35" customWidth="1"/>
    <col min="4" max="4" width="14.7109375" style="190" customWidth="1"/>
    <col min="5" max="5" width="17.7109375" style="35" customWidth="1"/>
    <col min="6" max="6" width="12.5703125" style="35" customWidth="1"/>
    <col min="7" max="7" width="15" style="35" customWidth="1"/>
    <col min="8" max="8" width="30.5703125" style="35" customWidth="1"/>
    <col min="9" max="10" width="25.28515625" style="35" customWidth="1"/>
    <col min="11" max="11" width="30.5703125" style="35" customWidth="1"/>
    <col min="12" max="12" width="21.7109375" style="35" customWidth="1"/>
    <col min="13" max="13" width="24.5703125" style="35" customWidth="1"/>
    <col min="14" max="14" width="55.140625" style="35" customWidth="1"/>
    <col min="15" max="15" width="26.85546875" style="35" customWidth="1"/>
    <col min="16" max="16" width="43.5703125" style="35" customWidth="1"/>
    <col min="17" max="17" width="14.28515625" style="35" customWidth="1"/>
    <col min="18" max="18" width="12.28515625" style="164" customWidth="1"/>
    <col min="19" max="19" width="12.140625" style="35" customWidth="1"/>
    <col min="20" max="20" width="50.5703125" style="35" customWidth="1"/>
    <col min="21" max="22" width="14.140625" style="160" customWidth="1"/>
    <col min="23" max="23" width="56.42578125" style="35" customWidth="1"/>
    <col min="24" max="26" width="20.42578125" style="35" customWidth="1"/>
    <col min="27" max="27" width="20.42578125" style="160" customWidth="1"/>
    <col min="28" max="29" width="20.42578125" style="35" customWidth="1"/>
    <col min="30" max="30" width="20.42578125" style="160" customWidth="1"/>
    <col min="31" max="32" width="20.42578125" style="35" customWidth="1"/>
    <col min="33" max="16384" width="9.140625" style="35"/>
  </cols>
  <sheetData>
    <row r="1" spans="1:32 16384:16384" s="61" customFormat="1" ht="58.5" customHeight="1" x14ac:dyDescent="0.25">
      <c r="D1" s="187"/>
      <c r="R1" s="161"/>
      <c r="U1" s="157"/>
      <c r="V1" s="157"/>
      <c r="AA1" s="157"/>
      <c r="AD1" s="157"/>
    </row>
    <row r="2" spans="1:32 16384:16384" s="62" customFormat="1" ht="21.75" customHeight="1" x14ac:dyDescent="0.25">
      <c r="B2" s="61"/>
      <c r="C2" s="63"/>
      <c r="D2" s="188"/>
      <c r="E2" s="67" t="str">
        <f>+'PAI 2025 GPS rempl2)'!B2</f>
        <v>PLAN DE ACCION CONSOLIDADO 2025 VERSION 23  2025-09-29 09:00:00</v>
      </c>
      <c r="F2" s="63"/>
      <c r="G2" s="63"/>
      <c r="H2" s="63"/>
      <c r="I2" s="63"/>
      <c r="J2" s="63"/>
      <c r="K2" s="63"/>
      <c r="L2" s="63"/>
      <c r="M2" s="63"/>
      <c r="N2" s="63"/>
      <c r="O2" s="63"/>
      <c r="P2" s="63"/>
      <c r="Q2" s="63"/>
      <c r="R2" s="162"/>
      <c r="S2" s="63"/>
      <c r="T2" s="63"/>
      <c r="U2" s="158"/>
      <c r="V2" s="158"/>
      <c r="W2" s="63"/>
      <c r="X2" s="63"/>
      <c r="Y2" s="63"/>
      <c r="Z2" s="63"/>
      <c r="AA2" s="158"/>
      <c r="AB2" s="63"/>
      <c r="AC2" s="63"/>
      <c r="AD2" s="158"/>
      <c r="AE2" s="63"/>
      <c r="AF2" s="63"/>
    </row>
    <row r="3" spans="1:32 16384:16384" s="61" customFormat="1" ht="17.25" customHeight="1" x14ac:dyDescent="0.25">
      <c r="D3" s="187"/>
    </row>
    <row r="4" spans="1:32 16384:16384" s="61" customFormat="1" ht="17.25" customHeight="1" thickBot="1" x14ac:dyDescent="0.3">
      <c r="D4" s="187"/>
      <c r="R4" s="161"/>
      <c r="U4" s="157"/>
      <c r="V4" s="157"/>
      <c r="Y4" s="61" t="s">
        <v>1896</v>
      </c>
      <c r="AA4" s="157"/>
      <c r="AB4" s="61" t="s">
        <v>1897</v>
      </c>
      <c r="AD4" s="157"/>
    </row>
    <row r="5" spans="1:32 16384:16384" s="66" customFormat="1" ht="58.5" customHeight="1" x14ac:dyDescent="0.25">
      <c r="B5" s="61" t="s">
        <v>1817</v>
      </c>
      <c r="C5" s="64" t="s">
        <v>1505</v>
      </c>
      <c r="D5" s="189" t="s">
        <v>1506</v>
      </c>
      <c r="E5" s="64" t="s">
        <v>453</v>
      </c>
      <c r="F5" s="64" t="s">
        <v>454</v>
      </c>
      <c r="G5" s="64" t="s">
        <v>1507</v>
      </c>
      <c r="H5" s="64" t="s">
        <v>0</v>
      </c>
      <c r="I5" s="64" t="s">
        <v>1508</v>
      </c>
      <c r="J5" s="64" t="s">
        <v>455</v>
      </c>
      <c r="K5" s="64" t="s">
        <v>1509</v>
      </c>
      <c r="L5" s="64" t="s">
        <v>1510</v>
      </c>
      <c r="M5" s="64" t="s">
        <v>1</v>
      </c>
      <c r="N5" s="64" t="s">
        <v>456</v>
      </c>
      <c r="O5" s="64" t="s">
        <v>1511</v>
      </c>
      <c r="P5" s="64" t="s">
        <v>457</v>
      </c>
      <c r="Q5" s="64" t="s">
        <v>1512</v>
      </c>
      <c r="R5" s="163" t="s">
        <v>3</v>
      </c>
      <c r="S5" s="64" t="s">
        <v>4</v>
      </c>
      <c r="T5" s="64" t="s">
        <v>458</v>
      </c>
      <c r="U5" s="159" t="s">
        <v>5</v>
      </c>
      <c r="V5" s="159" t="s">
        <v>6</v>
      </c>
      <c r="W5" s="65" t="s">
        <v>7</v>
      </c>
      <c r="X5" s="65" t="s">
        <v>1898</v>
      </c>
      <c r="Y5" s="65" t="s">
        <v>1899</v>
      </c>
      <c r="Z5" s="65" t="s">
        <v>1900</v>
      </c>
      <c r="AA5" s="223" t="s">
        <v>1901</v>
      </c>
      <c r="AB5" s="65" t="s">
        <v>1902</v>
      </c>
      <c r="AC5" s="65" t="s">
        <v>1903</v>
      </c>
      <c r="AD5" s="223" t="s">
        <v>1904</v>
      </c>
      <c r="AE5" s="65" t="s">
        <v>1905</v>
      </c>
      <c r="AF5" s="65" t="s">
        <v>1906</v>
      </c>
    </row>
    <row r="6" spans="1:32 16384:16384" ht="58.5" customHeight="1" x14ac:dyDescent="0.25">
      <c r="A6" s="192" t="s">
        <v>509</v>
      </c>
      <c r="B6" s="183" t="s">
        <v>509</v>
      </c>
      <c r="C6" s="181" t="s">
        <v>2053</v>
      </c>
      <c r="D6" s="181">
        <v>0</v>
      </c>
      <c r="E6" s="181" t="s">
        <v>460</v>
      </c>
      <c r="F6" s="181" t="s">
        <v>509</v>
      </c>
      <c r="G6" s="181" t="s">
        <v>479</v>
      </c>
      <c r="H6" s="181" t="s">
        <v>12</v>
      </c>
      <c r="I6" s="181" t="s">
        <v>1395</v>
      </c>
      <c r="J6" s="181" t="s">
        <v>1396</v>
      </c>
      <c r="K6" s="181" t="s">
        <v>1821</v>
      </c>
      <c r="L6" s="181">
        <v>0</v>
      </c>
      <c r="M6" s="181" t="s">
        <v>50</v>
      </c>
      <c r="N6" s="181" t="s">
        <v>510</v>
      </c>
      <c r="O6" s="181" t="s">
        <v>1542</v>
      </c>
      <c r="P6" s="181" t="s">
        <v>366</v>
      </c>
      <c r="Q6" s="181">
        <v>20</v>
      </c>
      <c r="R6" s="181">
        <v>100</v>
      </c>
      <c r="S6" s="181" t="s">
        <v>493</v>
      </c>
      <c r="T6" s="181" t="s">
        <v>494</v>
      </c>
      <c r="U6" s="182">
        <v>45691</v>
      </c>
      <c r="V6" s="182">
        <v>46003</v>
      </c>
      <c r="W6" s="323" t="s">
        <v>508</v>
      </c>
      <c r="X6" s="181">
        <v>20</v>
      </c>
      <c r="Y6" s="181">
        <v>72</v>
      </c>
      <c r="Z6" s="181" t="s">
        <v>2054</v>
      </c>
      <c r="AA6" s="325"/>
      <c r="AB6" s="326">
        <v>72</v>
      </c>
      <c r="AC6" s="326" t="s">
        <v>2055</v>
      </c>
      <c r="AD6" s="325"/>
      <c r="AE6" s="326">
        <v>0</v>
      </c>
      <c r="AF6" s="326">
        <v>14.4</v>
      </c>
    </row>
    <row r="7" spans="1:32 16384:16384" ht="58.5" customHeight="1" x14ac:dyDescent="0.25">
      <c r="A7" s="30" t="s">
        <v>511</v>
      </c>
      <c r="B7" s="68" t="s">
        <v>511</v>
      </c>
      <c r="C7" s="155" t="s">
        <v>2053</v>
      </c>
      <c r="D7" s="155">
        <v>0</v>
      </c>
      <c r="E7" s="155" t="s">
        <v>467</v>
      </c>
      <c r="F7" s="155" t="s">
        <v>511</v>
      </c>
      <c r="G7" s="155" t="s">
        <v>19</v>
      </c>
      <c r="H7" s="155">
        <v>0</v>
      </c>
      <c r="I7" s="155">
        <v>0</v>
      </c>
      <c r="J7" s="155">
        <v>0</v>
      </c>
      <c r="K7" s="155" t="s">
        <v>19</v>
      </c>
      <c r="L7" s="155">
        <v>0</v>
      </c>
      <c r="M7" s="155" t="s">
        <v>19</v>
      </c>
      <c r="N7" s="155" t="s">
        <v>510</v>
      </c>
      <c r="O7" s="155" t="s">
        <v>19</v>
      </c>
      <c r="P7" s="155" t="s">
        <v>367</v>
      </c>
      <c r="Q7" s="155">
        <v>20</v>
      </c>
      <c r="R7" s="155">
        <v>1</v>
      </c>
      <c r="S7" s="155" t="s">
        <v>465</v>
      </c>
      <c r="T7" s="155" t="s">
        <v>512</v>
      </c>
      <c r="U7" s="191">
        <v>45691</v>
      </c>
      <c r="V7" s="191">
        <v>45716</v>
      </c>
      <c r="W7" s="324" t="s">
        <v>508</v>
      </c>
      <c r="X7" s="155">
        <v>4</v>
      </c>
      <c r="Y7" s="155">
        <v>100</v>
      </c>
      <c r="Z7" s="155" t="s">
        <v>2056</v>
      </c>
      <c r="AA7" s="327">
        <v>45716</v>
      </c>
      <c r="AB7" s="328">
        <v>100</v>
      </c>
      <c r="AC7" s="328" t="s">
        <v>2057</v>
      </c>
      <c r="AD7" s="327">
        <v>45716</v>
      </c>
      <c r="AE7" s="328">
        <v>100</v>
      </c>
      <c r="AF7" s="328">
        <v>4</v>
      </c>
    </row>
    <row r="8" spans="1:32 16384:16384" ht="58.5" customHeight="1" x14ac:dyDescent="0.25">
      <c r="A8" s="30" t="s">
        <v>513</v>
      </c>
      <c r="B8" s="68" t="s">
        <v>513</v>
      </c>
      <c r="C8" s="155" t="s">
        <v>2053</v>
      </c>
      <c r="D8" s="155">
        <v>0</v>
      </c>
      <c r="E8" s="155" t="s">
        <v>467</v>
      </c>
      <c r="F8" s="155" t="s">
        <v>513</v>
      </c>
      <c r="G8" s="155" t="s">
        <v>19</v>
      </c>
      <c r="H8" s="155">
        <v>0</v>
      </c>
      <c r="I8" s="155">
        <v>0</v>
      </c>
      <c r="J8" s="155">
        <v>0</v>
      </c>
      <c r="K8" s="155" t="s">
        <v>19</v>
      </c>
      <c r="L8" s="155">
        <v>0</v>
      </c>
      <c r="M8" s="155" t="s">
        <v>19</v>
      </c>
      <c r="N8" s="155" t="s">
        <v>510</v>
      </c>
      <c r="O8" s="155" t="s">
        <v>19</v>
      </c>
      <c r="P8" s="155" t="s">
        <v>368</v>
      </c>
      <c r="Q8" s="155">
        <v>80</v>
      </c>
      <c r="R8" s="155">
        <v>100</v>
      </c>
      <c r="S8" s="155" t="s">
        <v>493</v>
      </c>
      <c r="T8" s="155" t="s">
        <v>494</v>
      </c>
      <c r="U8" s="191">
        <v>45719</v>
      </c>
      <c r="V8" s="191">
        <v>46003</v>
      </c>
      <c r="W8" s="324" t="s">
        <v>508</v>
      </c>
      <c r="X8" s="155">
        <v>16</v>
      </c>
      <c r="Y8" s="155">
        <v>72</v>
      </c>
      <c r="Z8" s="155" t="s">
        <v>2054</v>
      </c>
      <c r="AA8" s="327"/>
      <c r="AB8" s="328">
        <v>72</v>
      </c>
      <c r="AC8" s="328" t="s">
        <v>2055</v>
      </c>
      <c r="AD8" s="327"/>
      <c r="AE8" s="328">
        <v>0</v>
      </c>
      <c r="AF8" s="328">
        <v>11.52</v>
      </c>
    </row>
    <row r="9" spans="1:32 16384:16384" ht="58.5" customHeight="1" x14ac:dyDescent="0.25">
      <c r="A9" s="192" t="s">
        <v>514</v>
      </c>
      <c r="B9" s="183" t="s">
        <v>514</v>
      </c>
      <c r="C9" s="181" t="s">
        <v>2053</v>
      </c>
      <c r="D9" s="181">
        <v>0</v>
      </c>
      <c r="E9" s="181" t="s">
        <v>460</v>
      </c>
      <c r="F9" s="181" t="s">
        <v>514</v>
      </c>
      <c r="G9" s="181" t="s">
        <v>479</v>
      </c>
      <c r="H9" s="181" t="s">
        <v>12</v>
      </c>
      <c r="I9" s="181" t="s">
        <v>1395</v>
      </c>
      <c r="J9" s="181" t="s">
        <v>1396</v>
      </c>
      <c r="K9" s="181" t="s">
        <v>1821</v>
      </c>
      <c r="L9" s="181">
        <v>0</v>
      </c>
      <c r="M9" s="181" t="s">
        <v>50</v>
      </c>
      <c r="N9" s="181" t="s">
        <v>510</v>
      </c>
      <c r="O9" s="181">
        <v>0</v>
      </c>
      <c r="P9" s="181" t="s">
        <v>369</v>
      </c>
      <c r="Q9" s="181">
        <v>20</v>
      </c>
      <c r="R9" s="181">
        <v>100</v>
      </c>
      <c r="S9" s="181" t="s">
        <v>493</v>
      </c>
      <c r="T9" s="181" t="s">
        <v>494</v>
      </c>
      <c r="U9" s="182">
        <v>45691</v>
      </c>
      <c r="V9" s="182">
        <v>46003</v>
      </c>
      <c r="W9" s="323" t="s">
        <v>508</v>
      </c>
      <c r="X9" s="181">
        <v>20</v>
      </c>
      <c r="Y9" s="181">
        <v>74</v>
      </c>
      <c r="Z9" s="181" t="s">
        <v>2058</v>
      </c>
      <c r="AA9" s="325"/>
      <c r="AB9" s="326">
        <v>74</v>
      </c>
      <c r="AC9" s="326" t="s">
        <v>2055</v>
      </c>
      <c r="AD9" s="325"/>
      <c r="AE9" s="326">
        <v>0</v>
      </c>
      <c r="AF9" s="326">
        <v>14.8</v>
      </c>
    </row>
    <row r="10" spans="1:32 16384:16384" ht="58.5" customHeight="1" x14ac:dyDescent="0.25">
      <c r="A10" s="192" t="s">
        <v>515</v>
      </c>
      <c r="B10" s="68" t="s">
        <v>515</v>
      </c>
      <c r="C10" s="155" t="s">
        <v>2053</v>
      </c>
      <c r="D10" s="155">
        <v>0</v>
      </c>
      <c r="E10" s="155" t="s">
        <v>467</v>
      </c>
      <c r="F10" s="155" t="s">
        <v>515</v>
      </c>
      <c r="G10" s="155" t="s">
        <v>19</v>
      </c>
      <c r="H10" s="155">
        <v>0</v>
      </c>
      <c r="I10" s="155">
        <v>0</v>
      </c>
      <c r="J10" s="155">
        <v>0</v>
      </c>
      <c r="K10" s="155" t="s">
        <v>19</v>
      </c>
      <c r="L10" s="155">
        <v>0</v>
      </c>
      <c r="M10" s="155" t="s">
        <v>19</v>
      </c>
      <c r="N10" s="155" t="s">
        <v>510</v>
      </c>
      <c r="O10" s="155" t="s">
        <v>19</v>
      </c>
      <c r="P10" s="155" t="s">
        <v>370</v>
      </c>
      <c r="Q10" s="155">
        <v>20</v>
      </c>
      <c r="R10" s="155">
        <v>1</v>
      </c>
      <c r="S10" s="155" t="s">
        <v>465</v>
      </c>
      <c r="T10" s="155" t="s">
        <v>512</v>
      </c>
      <c r="U10" s="191">
        <v>45691</v>
      </c>
      <c r="V10" s="191">
        <v>45745</v>
      </c>
      <c r="W10" s="324" t="s">
        <v>508</v>
      </c>
      <c r="X10" s="155">
        <v>4</v>
      </c>
      <c r="Y10" s="155">
        <v>100</v>
      </c>
      <c r="Z10" s="155" t="s">
        <v>2059</v>
      </c>
      <c r="AA10" s="327">
        <v>45745</v>
      </c>
      <c r="AB10" s="328">
        <v>100</v>
      </c>
      <c r="AC10" s="328" t="s">
        <v>2060</v>
      </c>
      <c r="AD10" s="327">
        <v>45745</v>
      </c>
      <c r="AE10" s="328">
        <v>100</v>
      </c>
      <c r="AF10" s="328">
        <v>4</v>
      </c>
    </row>
    <row r="11" spans="1:32 16384:16384" ht="58.5" customHeight="1" x14ac:dyDescent="0.25">
      <c r="A11" s="68" t="s">
        <v>516</v>
      </c>
      <c r="B11" s="155" t="s">
        <v>516</v>
      </c>
      <c r="C11" s="155" t="s">
        <v>2053</v>
      </c>
      <c r="D11" s="155">
        <v>0</v>
      </c>
      <c r="E11" s="155" t="s">
        <v>467</v>
      </c>
      <c r="F11" s="155" t="s">
        <v>516</v>
      </c>
      <c r="G11" s="155" t="s">
        <v>19</v>
      </c>
      <c r="H11" s="155">
        <v>0</v>
      </c>
      <c r="I11" s="155">
        <v>0</v>
      </c>
      <c r="J11" s="155">
        <v>0</v>
      </c>
      <c r="K11" s="155" t="s">
        <v>19</v>
      </c>
      <c r="L11" s="155">
        <v>0</v>
      </c>
      <c r="M11" s="155" t="s">
        <v>19</v>
      </c>
      <c r="N11" s="155" t="s">
        <v>510</v>
      </c>
      <c r="O11" s="155" t="s">
        <v>19</v>
      </c>
      <c r="P11" s="155" t="s">
        <v>371</v>
      </c>
      <c r="Q11" s="155">
        <v>80</v>
      </c>
      <c r="R11" s="155">
        <v>100</v>
      </c>
      <c r="S11" s="155" t="s">
        <v>493</v>
      </c>
      <c r="T11" s="191" t="s">
        <v>494</v>
      </c>
      <c r="U11" s="191">
        <v>45719</v>
      </c>
      <c r="V11" s="191">
        <v>46003</v>
      </c>
      <c r="W11" s="35" t="s">
        <v>508</v>
      </c>
      <c r="X11" s="155">
        <v>16</v>
      </c>
      <c r="Y11" s="155">
        <v>74</v>
      </c>
      <c r="Z11" s="155" t="s">
        <v>2058</v>
      </c>
      <c r="AA11" s="327"/>
      <c r="AB11" s="328">
        <v>74</v>
      </c>
      <c r="AC11" s="328" t="s">
        <v>2055</v>
      </c>
      <c r="AD11" s="327"/>
      <c r="AE11" s="328">
        <v>0</v>
      </c>
      <c r="AF11" s="328">
        <v>11.84</v>
      </c>
      <c r="XFD11" s="68"/>
    </row>
    <row r="12" spans="1:32 16384:16384" ht="58.5" customHeight="1" x14ac:dyDescent="0.25">
      <c r="A12" s="192" t="s">
        <v>517</v>
      </c>
      <c r="B12" s="183" t="s">
        <v>517</v>
      </c>
      <c r="C12" s="181" t="s">
        <v>2053</v>
      </c>
      <c r="D12" s="181">
        <v>0</v>
      </c>
      <c r="E12" s="181" t="s">
        <v>460</v>
      </c>
      <c r="F12" s="181" t="s">
        <v>517</v>
      </c>
      <c r="G12" s="181" t="s">
        <v>462</v>
      </c>
      <c r="H12" s="181" t="s">
        <v>59</v>
      </c>
      <c r="I12" s="181" t="s">
        <v>1736</v>
      </c>
      <c r="J12" s="181" t="s">
        <v>1394</v>
      </c>
      <c r="K12" s="181" t="s">
        <v>1821</v>
      </c>
      <c r="L12" s="181">
        <v>0</v>
      </c>
      <c r="M12" s="181" t="s">
        <v>50</v>
      </c>
      <c r="N12" s="181" t="s">
        <v>1438</v>
      </c>
      <c r="O12" s="181" t="s">
        <v>1543</v>
      </c>
      <c r="P12" s="181" t="s">
        <v>399</v>
      </c>
      <c r="Q12" s="181">
        <v>20</v>
      </c>
      <c r="R12" s="181">
        <v>100</v>
      </c>
      <c r="S12" s="181" t="s">
        <v>493</v>
      </c>
      <c r="T12" s="181" t="s">
        <v>494</v>
      </c>
      <c r="U12" s="182">
        <v>45670</v>
      </c>
      <c r="V12" s="182">
        <v>46003</v>
      </c>
      <c r="W12" s="323" t="s">
        <v>508</v>
      </c>
      <c r="X12" s="181">
        <v>20</v>
      </c>
      <c r="Y12" s="181">
        <v>70</v>
      </c>
      <c r="Z12" s="181" t="s">
        <v>2061</v>
      </c>
      <c r="AA12" s="325"/>
      <c r="AB12" s="326">
        <v>70</v>
      </c>
      <c r="AC12" s="326" t="s">
        <v>2055</v>
      </c>
      <c r="AD12" s="325"/>
      <c r="AE12" s="326">
        <v>0</v>
      </c>
      <c r="AF12" s="326">
        <v>14</v>
      </c>
    </row>
    <row r="13" spans="1:32 16384:16384" ht="58.5" customHeight="1" x14ac:dyDescent="0.25">
      <c r="A13" s="68" t="s">
        <v>518</v>
      </c>
      <c r="B13" s="155" t="s">
        <v>518</v>
      </c>
      <c r="C13" s="155" t="s">
        <v>2053</v>
      </c>
      <c r="D13" s="155">
        <v>0</v>
      </c>
      <c r="E13" s="155" t="s">
        <v>467</v>
      </c>
      <c r="F13" s="155" t="s">
        <v>518</v>
      </c>
      <c r="G13" s="155" t="s">
        <v>19</v>
      </c>
      <c r="H13" s="155">
        <v>0</v>
      </c>
      <c r="I13" s="155">
        <v>0</v>
      </c>
      <c r="J13" s="155">
        <v>0</v>
      </c>
      <c r="K13" s="155" t="s">
        <v>19</v>
      </c>
      <c r="L13" s="155">
        <v>0</v>
      </c>
      <c r="M13" s="155" t="s">
        <v>19</v>
      </c>
      <c r="N13" s="155" t="s">
        <v>1438</v>
      </c>
      <c r="O13" s="155" t="s">
        <v>19</v>
      </c>
      <c r="P13" s="155" t="s">
        <v>400</v>
      </c>
      <c r="Q13" s="155">
        <v>20</v>
      </c>
      <c r="R13" s="155">
        <v>1</v>
      </c>
      <c r="S13" s="155" t="s">
        <v>465</v>
      </c>
      <c r="T13" s="191" t="s">
        <v>512</v>
      </c>
      <c r="U13" s="191">
        <v>45670</v>
      </c>
      <c r="V13" s="191">
        <v>45688</v>
      </c>
      <c r="W13" s="35" t="s">
        <v>508</v>
      </c>
      <c r="X13" s="155">
        <v>4</v>
      </c>
      <c r="Y13" s="155">
        <v>100</v>
      </c>
      <c r="Z13" s="155" t="s">
        <v>2062</v>
      </c>
      <c r="AA13" s="327">
        <v>45688</v>
      </c>
      <c r="AB13" s="328">
        <v>100</v>
      </c>
      <c r="AC13" s="328" t="s">
        <v>2063</v>
      </c>
      <c r="AD13" s="327">
        <v>45688</v>
      </c>
      <c r="AE13" s="328">
        <v>100</v>
      </c>
      <c r="AF13" s="328">
        <v>4</v>
      </c>
      <c r="XFD13" s="68"/>
    </row>
    <row r="14" spans="1:32 16384:16384" ht="58.5" customHeight="1" x14ac:dyDescent="0.25">
      <c r="A14" s="68" t="s">
        <v>519</v>
      </c>
      <c r="B14" s="155" t="s">
        <v>519</v>
      </c>
      <c r="C14" s="155" t="s">
        <v>2053</v>
      </c>
      <c r="D14" s="155">
        <v>0</v>
      </c>
      <c r="E14" s="155" t="s">
        <v>467</v>
      </c>
      <c r="F14" s="155" t="s">
        <v>519</v>
      </c>
      <c r="G14" s="155" t="s">
        <v>19</v>
      </c>
      <c r="H14" s="155">
        <v>0</v>
      </c>
      <c r="I14" s="155">
        <v>0</v>
      </c>
      <c r="J14" s="155">
        <v>0</v>
      </c>
      <c r="K14" s="155" t="s">
        <v>19</v>
      </c>
      <c r="L14" s="155">
        <v>0</v>
      </c>
      <c r="M14" s="155" t="s">
        <v>19</v>
      </c>
      <c r="N14" s="155" t="s">
        <v>1438</v>
      </c>
      <c r="O14" s="155" t="s">
        <v>19</v>
      </c>
      <c r="P14" s="155" t="s">
        <v>401</v>
      </c>
      <c r="Q14" s="155">
        <v>80</v>
      </c>
      <c r="R14" s="155">
        <v>100</v>
      </c>
      <c r="S14" s="155" t="s">
        <v>493</v>
      </c>
      <c r="T14" s="191" t="s">
        <v>494</v>
      </c>
      <c r="U14" s="191">
        <v>45691</v>
      </c>
      <c r="V14" s="191">
        <v>46003</v>
      </c>
      <c r="W14" s="35" t="s">
        <v>508</v>
      </c>
      <c r="X14" s="155">
        <v>16</v>
      </c>
      <c r="Y14" s="155">
        <v>70</v>
      </c>
      <c r="Z14" s="155" t="s">
        <v>2061</v>
      </c>
      <c r="AA14" s="327"/>
      <c r="AB14" s="328">
        <v>70</v>
      </c>
      <c r="AC14" s="328" t="s">
        <v>1960</v>
      </c>
      <c r="AD14" s="327"/>
      <c r="AE14" s="328">
        <v>0</v>
      </c>
      <c r="AF14" s="328">
        <v>11.2</v>
      </c>
      <c r="XFD14" s="68"/>
    </row>
    <row r="15" spans="1:32 16384:16384" ht="58.5" customHeight="1" x14ac:dyDescent="0.25">
      <c r="A15" s="192" t="s">
        <v>520</v>
      </c>
      <c r="B15" s="183" t="s">
        <v>520</v>
      </c>
      <c r="C15" s="181" t="s">
        <v>2053</v>
      </c>
      <c r="D15" s="181">
        <v>0</v>
      </c>
      <c r="E15" s="181" t="s">
        <v>460</v>
      </c>
      <c r="F15" s="181" t="s">
        <v>520</v>
      </c>
      <c r="G15" s="181" t="s">
        <v>462</v>
      </c>
      <c r="H15" s="181" t="s">
        <v>59</v>
      </c>
      <c r="I15" s="181" t="s">
        <v>1736</v>
      </c>
      <c r="J15" s="181" t="s">
        <v>1394</v>
      </c>
      <c r="K15" s="181" t="s">
        <v>1821</v>
      </c>
      <c r="L15" s="181">
        <v>0</v>
      </c>
      <c r="M15" s="181" t="s">
        <v>50</v>
      </c>
      <c r="N15" s="181" t="s">
        <v>1438</v>
      </c>
      <c r="O15" s="181" t="s">
        <v>1541</v>
      </c>
      <c r="P15" s="181" t="s">
        <v>402</v>
      </c>
      <c r="Q15" s="181">
        <v>20</v>
      </c>
      <c r="R15" s="181">
        <v>100</v>
      </c>
      <c r="S15" s="181" t="s">
        <v>493</v>
      </c>
      <c r="T15" s="181" t="s">
        <v>521</v>
      </c>
      <c r="U15" s="182">
        <v>45684</v>
      </c>
      <c r="V15" s="182">
        <v>46003</v>
      </c>
      <c r="W15" s="323" t="s">
        <v>508</v>
      </c>
      <c r="X15" s="181">
        <v>20</v>
      </c>
      <c r="Y15" s="181">
        <v>66</v>
      </c>
      <c r="Z15" s="181" t="s">
        <v>2064</v>
      </c>
      <c r="AA15" s="325"/>
      <c r="AB15" s="326">
        <v>24.75</v>
      </c>
      <c r="AC15" s="326" t="s">
        <v>2065</v>
      </c>
      <c r="AD15" s="325"/>
      <c r="AE15" s="326">
        <v>0</v>
      </c>
      <c r="AF15" s="326">
        <v>4.95</v>
      </c>
    </row>
    <row r="16" spans="1:32 16384:16384" ht="58.5" customHeight="1" x14ac:dyDescent="0.25">
      <c r="A16" s="68" t="s">
        <v>522</v>
      </c>
      <c r="B16" s="155" t="s">
        <v>522</v>
      </c>
      <c r="C16" s="155" t="s">
        <v>2053</v>
      </c>
      <c r="D16" s="155">
        <v>0</v>
      </c>
      <c r="E16" s="155" t="s">
        <v>467</v>
      </c>
      <c r="F16" s="155" t="s">
        <v>522</v>
      </c>
      <c r="G16" s="155" t="s">
        <v>19</v>
      </c>
      <c r="H16" s="155">
        <v>0</v>
      </c>
      <c r="I16" s="155">
        <v>0</v>
      </c>
      <c r="J16" s="155">
        <v>0</v>
      </c>
      <c r="K16" s="155" t="s">
        <v>19</v>
      </c>
      <c r="L16" s="155">
        <v>0</v>
      </c>
      <c r="M16" s="155" t="s">
        <v>19</v>
      </c>
      <c r="N16" s="155" t="s">
        <v>1438</v>
      </c>
      <c r="O16" s="155" t="s">
        <v>19</v>
      </c>
      <c r="P16" s="155" t="s">
        <v>403</v>
      </c>
      <c r="Q16" s="155">
        <v>40</v>
      </c>
      <c r="R16" s="155">
        <v>1</v>
      </c>
      <c r="S16" s="155" t="s">
        <v>465</v>
      </c>
      <c r="T16" s="191" t="s">
        <v>523</v>
      </c>
      <c r="U16" s="191">
        <v>45684</v>
      </c>
      <c r="V16" s="191">
        <v>45777</v>
      </c>
      <c r="W16" s="35" t="s">
        <v>508</v>
      </c>
      <c r="X16" s="155">
        <v>8</v>
      </c>
      <c r="Y16" s="155">
        <v>100</v>
      </c>
      <c r="Z16" s="155" t="s">
        <v>2066</v>
      </c>
      <c r="AA16" s="327">
        <v>45777</v>
      </c>
      <c r="AB16" s="328">
        <v>100</v>
      </c>
      <c r="AC16" s="328" t="s">
        <v>2067</v>
      </c>
      <c r="AD16" s="327">
        <v>45777</v>
      </c>
      <c r="AE16" s="328">
        <v>100</v>
      </c>
      <c r="AF16" s="328">
        <v>8</v>
      </c>
      <c r="XFD16" s="68"/>
    </row>
    <row r="17" spans="1:32 16384:16384" ht="58.5" customHeight="1" x14ac:dyDescent="0.25">
      <c r="A17" s="68" t="s">
        <v>524</v>
      </c>
      <c r="B17" s="155" t="s">
        <v>524</v>
      </c>
      <c r="C17" s="155" t="s">
        <v>2053</v>
      </c>
      <c r="D17" s="155">
        <v>0</v>
      </c>
      <c r="E17" s="155" t="s">
        <v>467</v>
      </c>
      <c r="F17" s="155" t="s">
        <v>524</v>
      </c>
      <c r="G17" s="155" t="s">
        <v>19</v>
      </c>
      <c r="H17" s="155">
        <v>0</v>
      </c>
      <c r="I17" s="155">
        <v>0</v>
      </c>
      <c r="J17" s="155">
        <v>0</v>
      </c>
      <c r="K17" s="155" t="s">
        <v>19</v>
      </c>
      <c r="L17" s="155">
        <v>0</v>
      </c>
      <c r="M17" s="155" t="s">
        <v>19</v>
      </c>
      <c r="N17" s="155" t="s">
        <v>1438</v>
      </c>
      <c r="O17" s="155" t="s">
        <v>19</v>
      </c>
      <c r="P17" s="155" t="s">
        <v>404</v>
      </c>
      <c r="Q17" s="155">
        <v>60</v>
      </c>
      <c r="R17" s="155">
        <v>100</v>
      </c>
      <c r="S17" s="155" t="s">
        <v>493</v>
      </c>
      <c r="T17" s="191" t="s">
        <v>521</v>
      </c>
      <c r="U17" s="191">
        <v>45748</v>
      </c>
      <c r="V17" s="191">
        <v>46003</v>
      </c>
      <c r="W17" s="35" t="s">
        <v>508</v>
      </c>
      <c r="X17" s="155">
        <v>12</v>
      </c>
      <c r="Y17" s="155">
        <v>24.75</v>
      </c>
      <c r="Z17" s="155" t="s">
        <v>2068</v>
      </c>
      <c r="AA17" s="327"/>
      <c r="AB17" s="328">
        <v>24.75</v>
      </c>
      <c r="AC17" s="328" t="s">
        <v>2069</v>
      </c>
      <c r="AD17" s="327"/>
      <c r="AE17" s="328">
        <v>0</v>
      </c>
      <c r="AF17" s="328">
        <v>2.97</v>
      </c>
      <c r="XFD17" s="68"/>
    </row>
    <row r="18" spans="1:32 16384:16384" ht="58.5" customHeight="1" x14ac:dyDescent="0.25">
      <c r="A18" s="192" t="s">
        <v>525</v>
      </c>
      <c r="B18" s="183" t="s">
        <v>525</v>
      </c>
      <c r="C18" s="181" t="s">
        <v>2053</v>
      </c>
      <c r="D18" s="181">
        <v>0</v>
      </c>
      <c r="E18" s="181" t="s">
        <v>460</v>
      </c>
      <c r="F18" s="181" t="s">
        <v>525</v>
      </c>
      <c r="G18" s="181" t="s">
        <v>479</v>
      </c>
      <c r="H18" s="181" t="s">
        <v>11</v>
      </c>
      <c r="I18" s="181" t="s">
        <v>1397</v>
      </c>
      <c r="J18" s="181" t="s">
        <v>1398</v>
      </c>
      <c r="K18" s="181" t="s">
        <v>1832</v>
      </c>
      <c r="L18" s="181">
        <v>0</v>
      </c>
      <c r="M18" s="181" t="s">
        <v>50</v>
      </c>
      <c r="N18" s="181" t="s">
        <v>510</v>
      </c>
      <c r="O18" s="181" t="s">
        <v>1541</v>
      </c>
      <c r="P18" s="181" t="s">
        <v>372</v>
      </c>
      <c r="Q18" s="181">
        <v>20</v>
      </c>
      <c r="R18" s="181">
        <v>100</v>
      </c>
      <c r="S18" s="181" t="s">
        <v>493</v>
      </c>
      <c r="T18" s="181" t="s">
        <v>494</v>
      </c>
      <c r="U18" s="182">
        <v>45670</v>
      </c>
      <c r="V18" s="182">
        <v>46003</v>
      </c>
      <c r="W18" s="323" t="s">
        <v>508</v>
      </c>
      <c r="X18" s="181">
        <v>20</v>
      </c>
      <c r="Y18" s="181">
        <v>89</v>
      </c>
      <c r="Z18" s="181" t="s">
        <v>2070</v>
      </c>
      <c r="AA18" s="325"/>
      <c r="AB18" s="326">
        <v>89</v>
      </c>
      <c r="AC18" s="326" t="s">
        <v>2071</v>
      </c>
      <c r="AD18" s="325"/>
      <c r="AE18" s="326">
        <v>0</v>
      </c>
      <c r="AF18" s="326">
        <v>17.8</v>
      </c>
    </row>
    <row r="19" spans="1:32 16384:16384" ht="58.5" customHeight="1" x14ac:dyDescent="0.25">
      <c r="A19" s="68" t="s">
        <v>527</v>
      </c>
      <c r="B19" s="155" t="s">
        <v>527</v>
      </c>
      <c r="C19" s="155" t="s">
        <v>2053</v>
      </c>
      <c r="D19" s="155">
        <v>0</v>
      </c>
      <c r="E19" s="155" t="s">
        <v>467</v>
      </c>
      <c r="F19" s="155" t="s">
        <v>527</v>
      </c>
      <c r="G19" s="155" t="s">
        <v>19</v>
      </c>
      <c r="H19" s="155">
        <v>0</v>
      </c>
      <c r="I19" s="155">
        <v>0</v>
      </c>
      <c r="J19" s="155">
        <v>0</v>
      </c>
      <c r="K19" s="155" t="s">
        <v>19</v>
      </c>
      <c r="L19" s="155">
        <v>0</v>
      </c>
      <c r="M19" s="155" t="s">
        <v>19</v>
      </c>
      <c r="N19" s="155" t="s">
        <v>510</v>
      </c>
      <c r="O19" s="155" t="s">
        <v>19</v>
      </c>
      <c r="P19" s="155" t="s">
        <v>373</v>
      </c>
      <c r="Q19" s="155">
        <v>20</v>
      </c>
      <c r="R19" s="155">
        <v>1</v>
      </c>
      <c r="S19" s="155" t="s">
        <v>465</v>
      </c>
      <c r="T19" s="191" t="s">
        <v>512</v>
      </c>
      <c r="U19" s="191">
        <v>45670</v>
      </c>
      <c r="V19" s="191">
        <v>45688</v>
      </c>
      <c r="W19" s="35" t="s">
        <v>508</v>
      </c>
      <c r="X19" s="155">
        <v>4</v>
      </c>
      <c r="Y19" s="155">
        <v>100</v>
      </c>
      <c r="Z19" s="155" t="s">
        <v>2072</v>
      </c>
      <c r="AA19" s="327">
        <v>45688</v>
      </c>
      <c r="AB19" s="328">
        <v>100</v>
      </c>
      <c r="AC19" s="328" t="s">
        <v>2073</v>
      </c>
      <c r="AD19" s="327">
        <v>45688</v>
      </c>
      <c r="AE19" s="328">
        <v>100</v>
      </c>
      <c r="AF19" s="328">
        <v>4</v>
      </c>
      <c r="XFD19" s="68"/>
    </row>
    <row r="20" spans="1:32 16384:16384" ht="58.5" customHeight="1" x14ac:dyDescent="0.25">
      <c r="A20" s="68" t="s">
        <v>528</v>
      </c>
      <c r="B20" s="155" t="s">
        <v>528</v>
      </c>
      <c r="C20" s="155" t="s">
        <v>2053</v>
      </c>
      <c r="D20" s="155">
        <v>0</v>
      </c>
      <c r="E20" s="155" t="s">
        <v>467</v>
      </c>
      <c r="F20" s="155" t="s">
        <v>528</v>
      </c>
      <c r="G20" s="155" t="s">
        <v>19</v>
      </c>
      <c r="H20" s="155">
        <v>0</v>
      </c>
      <c r="I20" s="155">
        <v>0</v>
      </c>
      <c r="J20" s="155">
        <v>0</v>
      </c>
      <c r="K20" s="155" t="s">
        <v>19</v>
      </c>
      <c r="L20" s="155">
        <v>0</v>
      </c>
      <c r="M20" s="155" t="s">
        <v>19</v>
      </c>
      <c r="N20" s="155" t="s">
        <v>510</v>
      </c>
      <c r="O20" s="155" t="s">
        <v>19</v>
      </c>
      <c r="P20" s="155" t="s">
        <v>374</v>
      </c>
      <c r="Q20" s="155">
        <v>80</v>
      </c>
      <c r="R20" s="155">
        <v>100</v>
      </c>
      <c r="S20" s="155" t="s">
        <v>493</v>
      </c>
      <c r="T20" s="191" t="s">
        <v>494</v>
      </c>
      <c r="U20" s="191">
        <v>45691</v>
      </c>
      <c r="V20" s="191">
        <v>46003</v>
      </c>
      <c r="W20" s="35" t="s">
        <v>508</v>
      </c>
      <c r="X20" s="155">
        <v>16</v>
      </c>
      <c r="Y20" s="155">
        <v>89</v>
      </c>
      <c r="Z20" s="155" t="s">
        <v>2074</v>
      </c>
      <c r="AA20" s="327"/>
      <c r="AB20" s="328">
        <v>89</v>
      </c>
      <c r="AC20" s="328" t="s">
        <v>2071</v>
      </c>
      <c r="AD20" s="327"/>
      <c r="AE20" s="328">
        <v>0</v>
      </c>
      <c r="AF20" s="328">
        <v>14.24</v>
      </c>
      <c r="XFD20" s="68"/>
    </row>
    <row r="21" spans="1:32 16384:16384" ht="58.5" customHeight="1" x14ac:dyDescent="0.25">
      <c r="A21" s="192" t="s">
        <v>530</v>
      </c>
      <c r="B21" s="183" t="s">
        <v>530</v>
      </c>
      <c r="C21" s="181" t="s">
        <v>2557</v>
      </c>
      <c r="D21" s="181">
        <v>0</v>
      </c>
      <c r="E21" s="181" t="s">
        <v>460</v>
      </c>
      <c r="F21" s="181" t="s">
        <v>530</v>
      </c>
      <c r="G21" s="181" t="s">
        <v>479</v>
      </c>
      <c r="H21" s="181" t="s">
        <v>12</v>
      </c>
      <c r="I21" s="181" t="s">
        <v>1395</v>
      </c>
      <c r="J21" s="181" t="s">
        <v>1396</v>
      </c>
      <c r="K21" s="181" t="s">
        <v>1821</v>
      </c>
      <c r="L21" s="181">
        <v>0</v>
      </c>
      <c r="M21" s="181" t="s">
        <v>19</v>
      </c>
      <c r="N21" s="181" t="s">
        <v>464</v>
      </c>
      <c r="O21" s="181">
        <v>0</v>
      </c>
      <c r="P21" s="181" t="s">
        <v>69</v>
      </c>
      <c r="Q21" s="181">
        <v>15</v>
      </c>
      <c r="R21" s="181">
        <v>100</v>
      </c>
      <c r="S21" s="181" t="s">
        <v>493</v>
      </c>
      <c r="T21" s="181" t="s">
        <v>531</v>
      </c>
      <c r="U21" s="182">
        <v>45691</v>
      </c>
      <c r="V21" s="182">
        <v>45989</v>
      </c>
      <c r="W21" s="323" t="s">
        <v>529</v>
      </c>
      <c r="X21" s="181">
        <v>15</v>
      </c>
      <c r="Y21" s="181">
        <v>0</v>
      </c>
      <c r="Z21" s="181">
        <v>0</v>
      </c>
      <c r="AA21" s="325"/>
      <c r="AB21" s="326">
        <v>0</v>
      </c>
      <c r="AC21" s="326">
        <v>0</v>
      </c>
      <c r="AD21" s="325"/>
      <c r="AE21" s="326">
        <v>0</v>
      </c>
      <c r="AF21" s="326">
        <v>0</v>
      </c>
    </row>
    <row r="22" spans="1:32 16384:16384" ht="58.5" customHeight="1" x14ac:dyDescent="0.25">
      <c r="A22" s="68" t="s">
        <v>532</v>
      </c>
      <c r="B22" s="155" t="s">
        <v>532</v>
      </c>
      <c r="C22" s="155" t="s">
        <v>2557</v>
      </c>
      <c r="D22" s="155">
        <v>0</v>
      </c>
      <c r="E22" s="155" t="s">
        <v>467</v>
      </c>
      <c r="F22" s="155" t="s">
        <v>532</v>
      </c>
      <c r="G22" s="155" t="s">
        <v>19</v>
      </c>
      <c r="H22" s="155">
        <v>0</v>
      </c>
      <c r="I22" s="155">
        <v>0</v>
      </c>
      <c r="J22" s="155">
        <v>0</v>
      </c>
      <c r="K22" s="155" t="s">
        <v>19</v>
      </c>
      <c r="L22" s="155">
        <v>0</v>
      </c>
      <c r="M22" s="155" t="s">
        <v>19</v>
      </c>
      <c r="N22" s="155" t="s">
        <v>464</v>
      </c>
      <c r="O22" s="155" t="s">
        <v>19</v>
      </c>
      <c r="P22" s="155" t="s">
        <v>70</v>
      </c>
      <c r="Q22" s="155">
        <v>25</v>
      </c>
      <c r="R22" s="155">
        <v>100</v>
      </c>
      <c r="S22" s="155" t="s">
        <v>493</v>
      </c>
      <c r="T22" s="191" t="s">
        <v>533</v>
      </c>
      <c r="U22" s="191">
        <v>45691</v>
      </c>
      <c r="V22" s="191">
        <v>45989</v>
      </c>
      <c r="W22" s="35" t="s">
        <v>529</v>
      </c>
      <c r="X22" s="155">
        <v>3.75</v>
      </c>
      <c r="Y22" s="155">
        <v>85.74</v>
      </c>
      <c r="Z22" s="155" t="s">
        <v>2558</v>
      </c>
      <c r="AA22" s="327"/>
      <c r="AB22" s="328">
        <v>85.74</v>
      </c>
      <c r="AC22" s="328" t="s">
        <v>2559</v>
      </c>
      <c r="AD22" s="327"/>
      <c r="AE22" s="328">
        <v>0</v>
      </c>
      <c r="AF22" s="328">
        <v>3.2152499999999997</v>
      </c>
      <c r="XFD22" s="68"/>
    </row>
    <row r="23" spans="1:32 16384:16384" ht="58.5" customHeight="1" x14ac:dyDescent="0.25">
      <c r="A23" s="68" t="s">
        <v>534</v>
      </c>
      <c r="B23" s="155" t="s">
        <v>534</v>
      </c>
      <c r="C23" s="155" t="s">
        <v>2557</v>
      </c>
      <c r="D23" s="155">
        <v>0</v>
      </c>
      <c r="E23" s="155" t="s">
        <v>467</v>
      </c>
      <c r="F23" s="155" t="s">
        <v>534</v>
      </c>
      <c r="G23" s="155" t="s">
        <v>19</v>
      </c>
      <c r="H23" s="155">
        <v>0</v>
      </c>
      <c r="I23" s="155">
        <v>0</v>
      </c>
      <c r="J23" s="155">
        <v>0</v>
      </c>
      <c r="K23" s="155" t="s">
        <v>19</v>
      </c>
      <c r="L23" s="155">
        <v>0</v>
      </c>
      <c r="M23" s="155" t="s">
        <v>19</v>
      </c>
      <c r="N23" s="155" t="s">
        <v>464</v>
      </c>
      <c r="O23" s="155" t="s">
        <v>19</v>
      </c>
      <c r="P23" s="155" t="s">
        <v>71</v>
      </c>
      <c r="Q23" s="155">
        <v>25</v>
      </c>
      <c r="R23" s="155">
        <v>1</v>
      </c>
      <c r="S23" s="155" t="s">
        <v>465</v>
      </c>
      <c r="T23" s="191" t="s">
        <v>535</v>
      </c>
      <c r="U23" s="191">
        <v>45748</v>
      </c>
      <c r="V23" s="191">
        <v>45777</v>
      </c>
      <c r="W23" s="35" t="s">
        <v>529</v>
      </c>
      <c r="X23" s="155">
        <v>3.75</v>
      </c>
      <c r="Y23" s="155">
        <v>100</v>
      </c>
      <c r="Z23" s="155" t="s">
        <v>2560</v>
      </c>
      <c r="AA23" s="327">
        <v>45777</v>
      </c>
      <c r="AB23" s="328">
        <v>100</v>
      </c>
      <c r="AC23" s="328" t="s">
        <v>2561</v>
      </c>
      <c r="AD23" s="327">
        <v>45777</v>
      </c>
      <c r="AE23" s="328">
        <v>100</v>
      </c>
      <c r="AF23" s="328">
        <v>3.75</v>
      </c>
      <c r="XFD23" s="68"/>
    </row>
    <row r="24" spans="1:32 16384:16384" ht="58.5" customHeight="1" x14ac:dyDescent="0.25">
      <c r="A24" s="68" t="s">
        <v>536</v>
      </c>
      <c r="B24" s="155" t="s">
        <v>536</v>
      </c>
      <c r="C24" s="155" t="s">
        <v>2557</v>
      </c>
      <c r="D24" s="155">
        <v>0</v>
      </c>
      <c r="E24" s="155" t="s">
        <v>467</v>
      </c>
      <c r="F24" s="155" t="s">
        <v>536</v>
      </c>
      <c r="G24" s="155" t="s">
        <v>19</v>
      </c>
      <c r="H24" s="155">
        <v>0</v>
      </c>
      <c r="I24" s="155">
        <v>0</v>
      </c>
      <c r="J24" s="155">
        <v>0</v>
      </c>
      <c r="K24" s="155" t="s">
        <v>19</v>
      </c>
      <c r="L24" s="155">
        <v>0</v>
      </c>
      <c r="M24" s="155" t="s">
        <v>19</v>
      </c>
      <c r="N24" s="155" t="s">
        <v>464</v>
      </c>
      <c r="O24" s="155" t="s">
        <v>19</v>
      </c>
      <c r="P24" s="155" t="s">
        <v>72</v>
      </c>
      <c r="Q24" s="155">
        <v>25</v>
      </c>
      <c r="R24" s="155">
        <v>1</v>
      </c>
      <c r="S24" s="155" t="s">
        <v>465</v>
      </c>
      <c r="T24" s="191" t="s">
        <v>537</v>
      </c>
      <c r="U24" s="191">
        <v>45811</v>
      </c>
      <c r="V24" s="191">
        <v>45839</v>
      </c>
      <c r="W24" s="35" t="s">
        <v>529</v>
      </c>
      <c r="X24" s="155">
        <v>3.75</v>
      </c>
      <c r="Y24" s="155">
        <v>100</v>
      </c>
      <c r="Z24" s="155" t="s">
        <v>2562</v>
      </c>
      <c r="AA24" s="327">
        <v>45835</v>
      </c>
      <c r="AB24" s="328">
        <v>100</v>
      </c>
      <c r="AC24" s="328" t="s">
        <v>2563</v>
      </c>
      <c r="AD24" s="327">
        <v>45835</v>
      </c>
      <c r="AE24" s="328">
        <v>100</v>
      </c>
      <c r="AF24" s="328">
        <v>3.75</v>
      </c>
      <c r="XFD24" s="68"/>
    </row>
    <row r="25" spans="1:32 16384:16384" ht="58.5" customHeight="1" x14ac:dyDescent="0.25">
      <c r="A25" s="68" t="s">
        <v>538</v>
      </c>
      <c r="B25" s="155" t="s">
        <v>538</v>
      </c>
      <c r="C25" s="155" t="s">
        <v>2557</v>
      </c>
      <c r="D25" s="155">
        <v>0</v>
      </c>
      <c r="E25" s="155" t="s">
        <v>467</v>
      </c>
      <c r="F25" s="155" t="s">
        <v>538</v>
      </c>
      <c r="G25" s="155" t="s">
        <v>19</v>
      </c>
      <c r="H25" s="155">
        <v>0</v>
      </c>
      <c r="I25" s="155">
        <v>0</v>
      </c>
      <c r="J25" s="155">
        <v>0</v>
      </c>
      <c r="K25" s="155" t="s">
        <v>19</v>
      </c>
      <c r="L25" s="155">
        <v>0</v>
      </c>
      <c r="M25" s="155" t="s">
        <v>19</v>
      </c>
      <c r="N25" s="155" t="s">
        <v>464</v>
      </c>
      <c r="O25" s="155" t="s">
        <v>19</v>
      </c>
      <c r="P25" s="155" t="s">
        <v>73</v>
      </c>
      <c r="Q25" s="155">
        <v>25</v>
      </c>
      <c r="R25" s="155">
        <v>6</v>
      </c>
      <c r="S25" s="155" t="s">
        <v>465</v>
      </c>
      <c r="T25" s="191" t="s">
        <v>539</v>
      </c>
      <c r="U25" s="191">
        <v>45811</v>
      </c>
      <c r="V25" s="191">
        <v>45989</v>
      </c>
      <c r="W25" s="35" t="s">
        <v>529</v>
      </c>
      <c r="X25" s="155">
        <v>3.75</v>
      </c>
      <c r="Y25" s="155">
        <v>68</v>
      </c>
      <c r="Z25" s="155" t="s">
        <v>2564</v>
      </c>
      <c r="AA25" s="327"/>
      <c r="AB25" s="328">
        <v>68</v>
      </c>
      <c r="AC25" s="328" t="s">
        <v>2565</v>
      </c>
      <c r="AD25" s="327"/>
      <c r="AE25" s="328">
        <v>0</v>
      </c>
      <c r="AF25" s="328">
        <v>2.5499999999999998</v>
      </c>
      <c r="XFD25" s="68"/>
    </row>
    <row r="26" spans="1:32 16384:16384" ht="58.5" customHeight="1" x14ac:dyDescent="0.25">
      <c r="A26" s="192" t="s">
        <v>540</v>
      </c>
      <c r="B26" s="183" t="s">
        <v>540</v>
      </c>
      <c r="C26" s="181" t="s">
        <v>2557</v>
      </c>
      <c r="D26" s="181">
        <v>0</v>
      </c>
      <c r="E26" s="181" t="s">
        <v>460</v>
      </c>
      <c r="F26" s="181" t="s">
        <v>540</v>
      </c>
      <c r="G26" s="181" t="s">
        <v>462</v>
      </c>
      <c r="H26" s="181" t="s">
        <v>59</v>
      </c>
      <c r="I26" s="181" t="s">
        <v>1736</v>
      </c>
      <c r="J26" s="181" t="s">
        <v>1394</v>
      </c>
      <c r="K26" s="181" t="s">
        <v>1821</v>
      </c>
      <c r="L26" s="181">
        <v>0</v>
      </c>
      <c r="M26" s="181" t="s">
        <v>19</v>
      </c>
      <c r="N26" s="181" t="s">
        <v>464</v>
      </c>
      <c r="O26" s="181" t="s">
        <v>1544</v>
      </c>
      <c r="P26" s="181" t="s">
        <v>74</v>
      </c>
      <c r="Q26" s="181">
        <v>17</v>
      </c>
      <c r="R26" s="181">
        <v>1</v>
      </c>
      <c r="S26" s="181" t="s">
        <v>465</v>
      </c>
      <c r="T26" s="181" t="s">
        <v>541</v>
      </c>
      <c r="U26" s="182">
        <v>45677</v>
      </c>
      <c r="V26" s="182">
        <v>45716</v>
      </c>
      <c r="W26" s="323" t="s">
        <v>529</v>
      </c>
      <c r="X26" s="181">
        <v>17</v>
      </c>
      <c r="Y26" s="181">
        <v>100</v>
      </c>
      <c r="Z26" s="181" t="s">
        <v>2566</v>
      </c>
      <c r="AA26" s="325">
        <v>45716</v>
      </c>
      <c r="AB26" s="326">
        <v>100</v>
      </c>
      <c r="AC26" s="326" t="s">
        <v>2567</v>
      </c>
      <c r="AD26" s="325">
        <v>45716</v>
      </c>
      <c r="AE26" s="326">
        <v>100</v>
      </c>
      <c r="AF26" s="326">
        <v>17</v>
      </c>
    </row>
    <row r="27" spans="1:32 16384:16384" ht="58.5" customHeight="1" x14ac:dyDescent="0.25">
      <c r="A27" s="68" t="s">
        <v>542</v>
      </c>
      <c r="B27" s="155" t="s">
        <v>542</v>
      </c>
      <c r="C27" s="155" t="s">
        <v>2557</v>
      </c>
      <c r="D27" s="155">
        <v>0</v>
      </c>
      <c r="E27" s="155" t="s">
        <v>467</v>
      </c>
      <c r="F27" s="155" t="s">
        <v>542</v>
      </c>
      <c r="G27" s="155" t="s">
        <v>19</v>
      </c>
      <c r="H27" s="155">
        <v>0</v>
      </c>
      <c r="I27" s="155">
        <v>0</v>
      </c>
      <c r="J27" s="155">
        <v>0</v>
      </c>
      <c r="K27" s="155" t="s">
        <v>19</v>
      </c>
      <c r="L27" s="155">
        <v>0</v>
      </c>
      <c r="M27" s="155" t="s">
        <v>19</v>
      </c>
      <c r="N27" s="155" t="s">
        <v>464</v>
      </c>
      <c r="O27" s="155" t="s">
        <v>19</v>
      </c>
      <c r="P27" s="155" t="s">
        <v>75</v>
      </c>
      <c r="Q27" s="155">
        <v>60</v>
      </c>
      <c r="R27" s="155">
        <v>1</v>
      </c>
      <c r="S27" s="155" t="s">
        <v>465</v>
      </c>
      <c r="T27" s="191" t="s">
        <v>543</v>
      </c>
      <c r="U27" s="191">
        <v>45677</v>
      </c>
      <c r="V27" s="191">
        <v>45688</v>
      </c>
      <c r="W27" s="35" t="s">
        <v>529</v>
      </c>
      <c r="X27" s="155">
        <v>10.199999999999999</v>
      </c>
      <c r="Y27" s="155">
        <v>100</v>
      </c>
      <c r="Z27" s="155" t="s">
        <v>2568</v>
      </c>
      <c r="AA27" s="327">
        <v>45688</v>
      </c>
      <c r="AB27" s="328">
        <v>100</v>
      </c>
      <c r="AC27" s="328" t="s">
        <v>2569</v>
      </c>
      <c r="AD27" s="327">
        <v>45688</v>
      </c>
      <c r="AE27" s="328">
        <v>100</v>
      </c>
      <c r="AF27" s="328">
        <v>10.199999999999999</v>
      </c>
      <c r="XFD27" s="68"/>
    </row>
    <row r="28" spans="1:32 16384:16384" ht="58.5" customHeight="1" x14ac:dyDescent="0.25">
      <c r="A28" s="68" t="s">
        <v>544</v>
      </c>
      <c r="B28" s="155" t="s">
        <v>544</v>
      </c>
      <c r="C28" s="155" t="s">
        <v>2557</v>
      </c>
      <c r="D28" s="155">
        <v>0</v>
      </c>
      <c r="E28" s="155" t="s">
        <v>467</v>
      </c>
      <c r="F28" s="155" t="s">
        <v>544</v>
      </c>
      <c r="G28" s="155" t="s">
        <v>19</v>
      </c>
      <c r="H28" s="155">
        <v>0</v>
      </c>
      <c r="I28" s="155">
        <v>0</v>
      </c>
      <c r="J28" s="155">
        <v>0</v>
      </c>
      <c r="K28" s="155" t="s">
        <v>19</v>
      </c>
      <c r="L28" s="155">
        <v>0</v>
      </c>
      <c r="M28" s="155" t="s">
        <v>19</v>
      </c>
      <c r="N28" s="155" t="s">
        <v>464</v>
      </c>
      <c r="O28" s="155" t="s">
        <v>19</v>
      </c>
      <c r="P28" s="155" t="s">
        <v>76</v>
      </c>
      <c r="Q28" s="155">
        <v>40</v>
      </c>
      <c r="R28" s="155">
        <v>1</v>
      </c>
      <c r="S28" s="155" t="s">
        <v>465</v>
      </c>
      <c r="T28" s="191" t="s">
        <v>545</v>
      </c>
      <c r="U28" s="191">
        <v>45691</v>
      </c>
      <c r="V28" s="191">
        <v>45716</v>
      </c>
      <c r="W28" s="35" t="s">
        <v>529</v>
      </c>
      <c r="X28" s="155">
        <v>6.8</v>
      </c>
      <c r="Y28" s="155">
        <v>100</v>
      </c>
      <c r="Z28" s="155" t="s">
        <v>2570</v>
      </c>
      <c r="AA28" s="327">
        <v>45716</v>
      </c>
      <c r="AB28" s="328">
        <v>100</v>
      </c>
      <c r="AC28" s="328" t="s">
        <v>2571</v>
      </c>
      <c r="AD28" s="327">
        <v>45716</v>
      </c>
      <c r="AE28" s="328">
        <v>100</v>
      </c>
      <c r="AF28" s="328">
        <v>6.8</v>
      </c>
      <c r="XFD28" s="68"/>
    </row>
    <row r="29" spans="1:32 16384:16384" ht="58.5" customHeight="1" x14ac:dyDescent="0.25">
      <c r="A29" s="192" t="s">
        <v>546</v>
      </c>
      <c r="B29" s="183" t="s">
        <v>546</v>
      </c>
      <c r="C29" s="181" t="s">
        <v>2557</v>
      </c>
      <c r="D29" s="181">
        <v>0</v>
      </c>
      <c r="E29" s="181" t="s">
        <v>460</v>
      </c>
      <c r="F29" s="181" t="s">
        <v>546</v>
      </c>
      <c r="G29" s="181" t="s">
        <v>462</v>
      </c>
      <c r="H29" s="181" t="s">
        <v>59</v>
      </c>
      <c r="I29" s="181" t="s">
        <v>1736</v>
      </c>
      <c r="J29" s="181" t="s">
        <v>1394</v>
      </c>
      <c r="K29" s="181" t="s">
        <v>1821</v>
      </c>
      <c r="L29" s="181">
        <v>0</v>
      </c>
      <c r="M29" s="181" t="s">
        <v>19</v>
      </c>
      <c r="N29" s="181" t="s">
        <v>464</v>
      </c>
      <c r="O29" s="181">
        <v>0</v>
      </c>
      <c r="P29" s="181" t="s">
        <v>77</v>
      </c>
      <c r="Q29" s="181">
        <v>17</v>
      </c>
      <c r="R29" s="181">
        <v>1</v>
      </c>
      <c r="S29" s="181" t="s">
        <v>465</v>
      </c>
      <c r="T29" s="181" t="s">
        <v>547</v>
      </c>
      <c r="U29" s="182">
        <v>45677</v>
      </c>
      <c r="V29" s="182">
        <v>46013</v>
      </c>
      <c r="W29" s="323" t="s">
        <v>529</v>
      </c>
      <c r="X29" s="181">
        <v>17</v>
      </c>
      <c r="Y29" s="181">
        <v>0</v>
      </c>
      <c r="Z29" s="181">
        <v>0</v>
      </c>
      <c r="AA29" s="325"/>
      <c r="AB29" s="326">
        <v>0</v>
      </c>
      <c r="AC29" s="326">
        <v>0</v>
      </c>
      <c r="AD29" s="325"/>
      <c r="AE29" s="326">
        <v>0</v>
      </c>
      <c r="AF29" s="326">
        <v>0</v>
      </c>
    </row>
    <row r="30" spans="1:32 16384:16384" ht="58.5" customHeight="1" x14ac:dyDescent="0.25">
      <c r="A30" s="68" t="s">
        <v>548</v>
      </c>
      <c r="B30" s="155" t="s">
        <v>548</v>
      </c>
      <c r="C30" s="155" t="s">
        <v>2557</v>
      </c>
      <c r="D30" s="155">
        <v>0</v>
      </c>
      <c r="E30" s="155" t="s">
        <v>467</v>
      </c>
      <c r="F30" s="155" t="s">
        <v>548</v>
      </c>
      <c r="G30" s="155" t="s">
        <v>19</v>
      </c>
      <c r="H30" s="155">
        <v>0</v>
      </c>
      <c r="I30" s="155">
        <v>0</v>
      </c>
      <c r="J30" s="155">
        <v>0</v>
      </c>
      <c r="K30" s="155" t="s">
        <v>19</v>
      </c>
      <c r="L30" s="155">
        <v>0</v>
      </c>
      <c r="M30" s="155" t="s">
        <v>19</v>
      </c>
      <c r="N30" s="155" t="s">
        <v>464</v>
      </c>
      <c r="O30" s="155" t="s">
        <v>19</v>
      </c>
      <c r="P30" s="155" t="s">
        <v>78</v>
      </c>
      <c r="Q30" s="155">
        <v>80</v>
      </c>
      <c r="R30" s="155">
        <v>1</v>
      </c>
      <c r="S30" s="155" t="s">
        <v>465</v>
      </c>
      <c r="T30" s="191" t="s">
        <v>547</v>
      </c>
      <c r="U30" s="191">
        <v>45677</v>
      </c>
      <c r="V30" s="191">
        <v>45688</v>
      </c>
      <c r="W30" s="35" t="s">
        <v>529</v>
      </c>
      <c r="X30" s="155">
        <v>13.6</v>
      </c>
      <c r="Y30" s="155">
        <v>100</v>
      </c>
      <c r="Z30" s="155" t="s">
        <v>2572</v>
      </c>
      <c r="AA30" s="327">
        <v>45687</v>
      </c>
      <c r="AB30" s="328">
        <v>100</v>
      </c>
      <c r="AC30" s="328" t="s">
        <v>2573</v>
      </c>
      <c r="AD30" s="327">
        <v>45687</v>
      </c>
      <c r="AE30" s="328">
        <v>100</v>
      </c>
      <c r="AF30" s="328">
        <v>13.6</v>
      </c>
      <c r="XFD30" s="68"/>
    </row>
    <row r="31" spans="1:32 16384:16384" ht="58.5" customHeight="1" x14ac:dyDescent="0.25">
      <c r="A31" s="68" t="s">
        <v>549</v>
      </c>
      <c r="B31" s="155" t="s">
        <v>549</v>
      </c>
      <c r="C31" s="155" t="s">
        <v>2557</v>
      </c>
      <c r="D31" s="155">
        <v>0</v>
      </c>
      <c r="E31" s="155" t="s">
        <v>467</v>
      </c>
      <c r="F31" s="155" t="s">
        <v>549</v>
      </c>
      <c r="G31" s="155" t="s">
        <v>19</v>
      </c>
      <c r="H31" s="155">
        <v>0</v>
      </c>
      <c r="I31" s="155">
        <v>0</v>
      </c>
      <c r="J31" s="155">
        <v>0</v>
      </c>
      <c r="K31" s="155" t="s">
        <v>19</v>
      </c>
      <c r="L31" s="155">
        <v>0</v>
      </c>
      <c r="M31" s="155" t="s">
        <v>19</v>
      </c>
      <c r="N31" s="155" t="s">
        <v>464</v>
      </c>
      <c r="O31" s="155" t="s">
        <v>19</v>
      </c>
      <c r="P31" s="155" t="s">
        <v>79</v>
      </c>
      <c r="Q31" s="155">
        <v>20</v>
      </c>
      <c r="R31" s="155">
        <v>100</v>
      </c>
      <c r="S31" s="155" t="s">
        <v>493</v>
      </c>
      <c r="T31" s="191" t="s">
        <v>550</v>
      </c>
      <c r="U31" s="191">
        <v>45691</v>
      </c>
      <c r="V31" s="191">
        <v>46013</v>
      </c>
      <c r="W31" s="35" t="s">
        <v>529</v>
      </c>
      <c r="X31" s="155">
        <v>3.4</v>
      </c>
      <c r="Y31" s="155">
        <v>61</v>
      </c>
      <c r="Z31" s="155" t="s">
        <v>2574</v>
      </c>
      <c r="AA31" s="327"/>
      <c r="AB31" s="328">
        <v>61</v>
      </c>
      <c r="AC31" s="328" t="s">
        <v>2575</v>
      </c>
      <c r="AD31" s="327"/>
      <c r="AE31" s="328">
        <v>0</v>
      </c>
      <c r="AF31" s="328">
        <v>2.0739999999999998</v>
      </c>
      <c r="XFD31" s="68"/>
    </row>
    <row r="32" spans="1:32 16384:16384" ht="58.5" customHeight="1" x14ac:dyDescent="0.25">
      <c r="A32" s="192" t="s">
        <v>551</v>
      </c>
      <c r="B32" s="183" t="s">
        <v>551</v>
      </c>
      <c r="C32" s="181" t="s">
        <v>2557</v>
      </c>
      <c r="D32" s="181">
        <v>0</v>
      </c>
      <c r="E32" s="181" t="s">
        <v>460</v>
      </c>
      <c r="F32" s="181" t="s">
        <v>551</v>
      </c>
      <c r="G32" s="181" t="s">
        <v>462</v>
      </c>
      <c r="H32" s="181" t="s">
        <v>59</v>
      </c>
      <c r="I32" s="181" t="s">
        <v>1736</v>
      </c>
      <c r="J32" s="181" t="s">
        <v>1394</v>
      </c>
      <c r="K32" s="181" t="s">
        <v>1821</v>
      </c>
      <c r="L32" s="181">
        <v>0</v>
      </c>
      <c r="M32" s="181" t="s">
        <v>20</v>
      </c>
      <c r="N32" s="181" t="s">
        <v>464</v>
      </c>
      <c r="O32" s="181" t="s">
        <v>1541</v>
      </c>
      <c r="P32" s="181" t="s">
        <v>80</v>
      </c>
      <c r="Q32" s="181">
        <v>17</v>
      </c>
      <c r="R32" s="181">
        <v>100</v>
      </c>
      <c r="S32" s="181" t="s">
        <v>493</v>
      </c>
      <c r="T32" s="181" t="s">
        <v>552</v>
      </c>
      <c r="U32" s="182">
        <v>45670</v>
      </c>
      <c r="V32" s="182">
        <v>46013</v>
      </c>
      <c r="W32" s="323" t="s">
        <v>529</v>
      </c>
      <c r="X32" s="181">
        <v>17</v>
      </c>
      <c r="Y32" s="181">
        <v>41.1</v>
      </c>
      <c r="Z32" s="181" t="s">
        <v>2576</v>
      </c>
      <c r="AA32" s="325"/>
      <c r="AB32" s="326">
        <v>41.1</v>
      </c>
      <c r="AC32" s="326" t="s">
        <v>2577</v>
      </c>
      <c r="AD32" s="325"/>
      <c r="AE32" s="326">
        <v>0</v>
      </c>
      <c r="AF32" s="326">
        <v>6.9870000000000001</v>
      </c>
    </row>
    <row r="33" spans="1:32 16384:16384" ht="58.5" customHeight="1" x14ac:dyDescent="0.25">
      <c r="A33" s="68" t="s">
        <v>553</v>
      </c>
      <c r="B33" s="155" t="s">
        <v>553</v>
      </c>
      <c r="C33" s="155" t="s">
        <v>2557</v>
      </c>
      <c r="D33" s="155">
        <v>0</v>
      </c>
      <c r="E33" s="155" t="s">
        <v>467</v>
      </c>
      <c r="F33" s="155" t="s">
        <v>553</v>
      </c>
      <c r="G33" s="155" t="s">
        <v>19</v>
      </c>
      <c r="H33" s="155">
        <v>0</v>
      </c>
      <c r="I33" s="155">
        <v>0</v>
      </c>
      <c r="J33" s="155">
        <v>0</v>
      </c>
      <c r="K33" s="155" t="s">
        <v>19</v>
      </c>
      <c r="L33" s="155">
        <v>0</v>
      </c>
      <c r="M33" s="155" t="s">
        <v>19</v>
      </c>
      <c r="N33" s="155" t="s">
        <v>464</v>
      </c>
      <c r="O33" s="155" t="s">
        <v>19</v>
      </c>
      <c r="P33" s="155" t="s">
        <v>81</v>
      </c>
      <c r="Q33" s="155">
        <v>15</v>
      </c>
      <c r="R33" s="155">
        <v>1</v>
      </c>
      <c r="S33" s="155" t="s">
        <v>465</v>
      </c>
      <c r="T33" s="191" t="s">
        <v>554</v>
      </c>
      <c r="U33" s="191">
        <v>45670</v>
      </c>
      <c r="V33" s="191">
        <v>45688</v>
      </c>
      <c r="W33" s="35" t="s">
        <v>529</v>
      </c>
      <c r="X33" s="155">
        <v>2.5499999999999998</v>
      </c>
      <c r="Y33" s="155">
        <v>100</v>
      </c>
      <c r="Z33" s="155" t="s">
        <v>2578</v>
      </c>
      <c r="AA33" s="327">
        <v>45688</v>
      </c>
      <c r="AB33" s="328">
        <v>100</v>
      </c>
      <c r="AC33" s="328" t="s">
        <v>2579</v>
      </c>
      <c r="AD33" s="327">
        <v>45688</v>
      </c>
      <c r="AE33" s="328">
        <v>100</v>
      </c>
      <c r="AF33" s="328">
        <v>2.5499999999999998</v>
      </c>
      <c r="XFD33" s="68"/>
    </row>
    <row r="34" spans="1:32 16384:16384" ht="58.5" customHeight="1" x14ac:dyDescent="0.25">
      <c r="A34" s="68" t="s">
        <v>555</v>
      </c>
      <c r="B34" s="155" t="s">
        <v>555</v>
      </c>
      <c r="C34" s="155" t="s">
        <v>2557</v>
      </c>
      <c r="D34" s="155">
        <v>0</v>
      </c>
      <c r="E34" s="155" t="s">
        <v>467</v>
      </c>
      <c r="F34" s="155" t="s">
        <v>555</v>
      </c>
      <c r="G34" s="155" t="s">
        <v>19</v>
      </c>
      <c r="H34" s="155">
        <v>0</v>
      </c>
      <c r="I34" s="155">
        <v>0</v>
      </c>
      <c r="J34" s="155">
        <v>0</v>
      </c>
      <c r="K34" s="155" t="s">
        <v>19</v>
      </c>
      <c r="L34" s="155">
        <v>0</v>
      </c>
      <c r="M34" s="155" t="s">
        <v>19</v>
      </c>
      <c r="N34" s="155" t="s">
        <v>464</v>
      </c>
      <c r="O34" s="155" t="s">
        <v>19</v>
      </c>
      <c r="P34" s="155" t="s">
        <v>82</v>
      </c>
      <c r="Q34" s="155">
        <v>15</v>
      </c>
      <c r="R34" s="155">
        <v>1</v>
      </c>
      <c r="S34" s="155" t="s">
        <v>465</v>
      </c>
      <c r="T34" s="191" t="s">
        <v>556</v>
      </c>
      <c r="U34" s="191">
        <v>45670</v>
      </c>
      <c r="V34" s="191">
        <v>45688</v>
      </c>
      <c r="W34" s="35" t="s">
        <v>529</v>
      </c>
      <c r="X34" s="155">
        <v>2.5499999999999998</v>
      </c>
      <c r="Y34" s="155">
        <v>100</v>
      </c>
      <c r="Z34" s="155" t="s">
        <v>2580</v>
      </c>
      <c r="AA34" s="327">
        <v>45688</v>
      </c>
      <c r="AB34" s="328">
        <v>100</v>
      </c>
      <c r="AC34" s="328" t="s">
        <v>2581</v>
      </c>
      <c r="AD34" s="327">
        <v>45688</v>
      </c>
      <c r="AE34" s="328">
        <v>100</v>
      </c>
      <c r="AF34" s="328">
        <v>2.5499999999999998</v>
      </c>
      <c r="XFD34" s="68"/>
    </row>
    <row r="35" spans="1:32 16384:16384" ht="58.5" customHeight="1" x14ac:dyDescent="0.25">
      <c r="A35" s="68" t="s">
        <v>557</v>
      </c>
      <c r="B35" s="155" t="s">
        <v>557</v>
      </c>
      <c r="C35" s="155" t="s">
        <v>2557</v>
      </c>
      <c r="D35" s="155">
        <v>0</v>
      </c>
      <c r="E35" s="155" t="s">
        <v>467</v>
      </c>
      <c r="F35" s="155" t="s">
        <v>557</v>
      </c>
      <c r="G35" s="155" t="s">
        <v>19</v>
      </c>
      <c r="H35" s="155">
        <v>0</v>
      </c>
      <c r="I35" s="155">
        <v>0</v>
      </c>
      <c r="J35" s="155">
        <v>0</v>
      </c>
      <c r="K35" s="155" t="s">
        <v>19</v>
      </c>
      <c r="L35" s="155">
        <v>0</v>
      </c>
      <c r="M35" s="155" t="s">
        <v>19</v>
      </c>
      <c r="N35" s="155" t="s">
        <v>464</v>
      </c>
      <c r="O35" s="155" t="s">
        <v>19</v>
      </c>
      <c r="P35" s="155" t="s">
        <v>83</v>
      </c>
      <c r="Q35" s="155">
        <v>70</v>
      </c>
      <c r="R35" s="155">
        <v>100</v>
      </c>
      <c r="S35" s="155" t="s">
        <v>493</v>
      </c>
      <c r="T35" s="191" t="s">
        <v>550</v>
      </c>
      <c r="U35" s="191">
        <v>45691</v>
      </c>
      <c r="V35" s="191">
        <v>46013</v>
      </c>
      <c r="W35" s="35" t="s">
        <v>529</v>
      </c>
      <c r="X35" s="155">
        <v>11.9</v>
      </c>
      <c r="Y35" s="155">
        <v>65.400000000000006</v>
      </c>
      <c r="Z35" s="155" t="s">
        <v>2582</v>
      </c>
      <c r="AA35" s="327"/>
      <c r="AB35" s="328">
        <v>65.400000000000006</v>
      </c>
      <c r="AC35" s="328" t="s">
        <v>2583</v>
      </c>
      <c r="AD35" s="327"/>
      <c r="AE35" s="328">
        <v>0</v>
      </c>
      <c r="AF35" s="328">
        <v>7.7826000000000013</v>
      </c>
      <c r="XFD35" s="68"/>
    </row>
    <row r="36" spans="1:32 16384:16384" ht="58.5" customHeight="1" x14ac:dyDescent="0.25">
      <c r="A36" s="192" t="s">
        <v>558</v>
      </c>
      <c r="B36" s="183" t="s">
        <v>558</v>
      </c>
      <c r="C36" s="181" t="s">
        <v>2557</v>
      </c>
      <c r="D36" s="181">
        <v>0</v>
      </c>
      <c r="E36" s="181" t="s">
        <v>460</v>
      </c>
      <c r="F36" s="181" t="s">
        <v>558</v>
      </c>
      <c r="G36" s="181" t="s">
        <v>462</v>
      </c>
      <c r="H36" s="181" t="s">
        <v>59</v>
      </c>
      <c r="I36" s="181" t="s">
        <v>1736</v>
      </c>
      <c r="J36" s="181" t="s">
        <v>1394</v>
      </c>
      <c r="K36" s="181" t="s">
        <v>1821</v>
      </c>
      <c r="L36" s="181">
        <v>0</v>
      </c>
      <c r="M36" s="181" t="s">
        <v>20</v>
      </c>
      <c r="N36" s="181" t="s">
        <v>464</v>
      </c>
      <c r="O36" s="181" t="s">
        <v>1541</v>
      </c>
      <c r="P36" s="181" t="s">
        <v>84</v>
      </c>
      <c r="Q36" s="181">
        <v>17</v>
      </c>
      <c r="R36" s="181">
        <v>100</v>
      </c>
      <c r="S36" s="181" t="s">
        <v>493</v>
      </c>
      <c r="T36" s="181" t="s">
        <v>559</v>
      </c>
      <c r="U36" s="182">
        <v>45670</v>
      </c>
      <c r="V36" s="182">
        <v>46013</v>
      </c>
      <c r="W36" s="323" t="s">
        <v>529</v>
      </c>
      <c r="X36" s="181">
        <v>17</v>
      </c>
      <c r="Y36" s="181">
        <v>10.5</v>
      </c>
      <c r="Z36" s="181" t="s">
        <v>2584</v>
      </c>
      <c r="AA36" s="325"/>
      <c r="AB36" s="326">
        <v>10.5</v>
      </c>
      <c r="AC36" s="326" t="s">
        <v>2585</v>
      </c>
      <c r="AD36" s="325"/>
      <c r="AE36" s="326">
        <v>0</v>
      </c>
      <c r="AF36" s="326">
        <v>1.7849999999999999</v>
      </c>
    </row>
    <row r="37" spans="1:32 16384:16384" ht="58.5" customHeight="1" x14ac:dyDescent="0.25">
      <c r="A37" s="68" t="s">
        <v>560</v>
      </c>
      <c r="B37" s="155" t="s">
        <v>560</v>
      </c>
      <c r="C37" s="155" t="s">
        <v>2557</v>
      </c>
      <c r="D37" s="155">
        <v>0</v>
      </c>
      <c r="E37" s="155" t="s">
        <v>467</v>
      </c>
      <c r="F37" s="155" t="s">
        <v>560</v>
      </c>
      <c r="G37" s="155" t="s">
        <v>19</v>
      </c>
      <c r="H37" s="155">
        <v>0</v>
      </c>
      <c r="I37" s="155">
        <v>0</v>
      </c>
      <c r="J37" s="155">
        <v>0</v>
      </c>
      <c r="K37" s="155" t="s">
        <v>19</v>
      </c>
      <c r="L37" s="155">
        <v>0</v>
      </c>
      <c r="M37" s="155" t="s">
        <v>19</v>
      </c>
      <c r="N37" s="155" t="s">
        <v>464</v>
      </c>
      <c r="O37" s="155" t="s">
        <v>19</v>
      </c>
      <c r="P37" s="155" t="s">
        <v>85</v>
      </c>
      <c r="Q37" s="155">
        <v>15</v>
      </c>
      <c r="R37" s="155">
        <v>1</v>
      </c>
      <c r="S37" s="155" t="s">
        <v>465</v>
      </c>
      <c r="T37" s="191" t="s">
        <v>561</v>
      </c>
      <c r="U37" s="191">
        <v>45670</v>
      </c>
      <c r="V37" s="191">
        <v>45688</v>
      </c>
      <c r="W37" s="35" t="s">
        <v>529</v>
      </c>
      <c r="X37" s="155">
        <v>2.5499999999999998</v>
      </c>
      <c r="Y37" s="155">
        <v>100</v>
      </c>
      <c r="Z37" s="155" t="s">
        <v>2586</v>
      </c>
      <c r="AA37" s="327">
        <v>45688</v>
      </c>
      <c r="AB37" s="328">
        <v>100</v>
      </c>
      <c r="AC37" s="328" t="s">
        <v>2587</v>
      </c>
      <c r="AD37" s="327">
        <v>45688</v>
      </c>
      <c r="AE37" s="328">
        <v>100</v>
      </c>
      <c r="AF37" s="328">
        <v>2.5499999999999998</v>
      </c>
      <c r="XFD37" s="68"/>
    </row>
    <row r="38" spans="1:32 16384:16384" ht="58.5" customHeight="1" x14ac:dyDescent="0.25">
      <c r="A38" s="68" t="s">
        <v>562</v>
      </c>
      <c r="B38" s="155" t="s">
        <v>562</v>
      </c>
      <c r="C38" s="155" t="s">
        <v>2557</v>
      </c>
      <c r="D38" s="155">
        <v>0</v>
      </c>
      <c r="E38" s="155" t="s">
        <v>467</v>
      </c>
      <c r="F38" s="155" t="s">
        <v>562</v>
      </c>
      <c r="G38" s="155" t="s">
        <v>19</v>
      </c>
      <c r="H38" s="155">
        <v>0</v>
      </c>
      <c r="I38" s="155">
        <v>0</v>
      </c>
      <c r="J38" s="155">
        <v>0</v>
      </c>
      <c r="K38" s="155" t="s">
        <v>19</v>
      </c>
      <c r="L38" s="155">
        <v>0</v>
      </c>
      <c r="M38" s="155" t="s">
        <v>19</v>
      </c>
      <c r="N38" s="155" t="s">
        <v>464</v>
      </c>
      <c r="O38" s="155" t="s">
        <v>19</v>
      </c>
      <c r="P38" s="155" t="s">
        <v>86</v>
      </c>
      <c r="Q38" s="155">
        <v>15</v>
      </c>
      <c r="R38" s="155">
        <v>1</v>
      </c>
      <c r="S38" s="155" t="s">
        <v>465</v>
      </c>
      <c r="T38" s="191" t="s">
        <v>563</v>
      </c>
      <c r="U38" s="191">
        <v>45670</v>
      </c>
      <c r="V38" s="191">
        <v>45688</v>
      </c>
      <c r="W38" s="35" t="s">
        <v>529</v>
      </c>
      <c r="X38" s="155">
        <v>2.5499999999999998</v>
      </c>
      <c r="Y38" s="155">
        <v>100</v>
      </c>
      <c r="Z38" s="155" t="s">
        <v>2588</v>
      </c>
      <c r="AA38" s="327">
        <v>45688</v>
      </c>
      <c r="AB38" s="328">
        <v>100</v>
      </c>
      <c r="AC38" s="328" t="s">
        <v>2589</v>
      </c>
      <c r="AD38" s="327">
        <v>45688</v>
      </c>
      <c r="AE38" s="328">
        <v>100</v>
      </c>
      <c r="AF38" s="328">
        <v>2.5499999999999998</v>
      </c>
      <c r="XFD38" s="68"/>
    </row>
    <row r="39" spans="1:32 16384:16384" ht="58.5" customHeight="1" x14ac:dyDescent="0.25">
      <c r="A39" s="68" t="s">
        <v>564</v>
      </c>
      <c r="B39" s="155" t="s">
        <v>564</v>
      </c>
      <c r="C39" s="155" t="s">
        <v>2557</v>
      </c>
      <c r="D39" s="155">
        <v>0</v>
      </c>
      <c r="E39" s="155" t="s">
        <v>467</v>
      </c>
      <c r="F39" s="155" t="s">
        <v>564</v>
      </c>
      <c r="G39" s="155" t="s">
        <v>19</v>
      </c>
      <c r="H39" s="155">
        <v>0</v>
      </c>
      <c r="I39" s="155">
        <v>0</v>
      </c>
      <c r="J39" s="155">
        <v>0</v>
      </c>
      <c r="K39" s="155" t="s">
        <v>19</v>
      </c>
      <c r="L39" s="155">
        <v>0</v>
      </c>
      <c r="M39" s="155" t="s">
        <v>19</v>
      </c>
      <c r="N39" s="155" t="s">
        <v>464</v>
      </c>
      <c r="O39" s="155" t="s">
        <v>19</v>
      </c>
      <c r="P39" s="155" t="s">
        <v>87</v>
      </c>
      <c r="Q39" s="155">
        <v>70</v>
      </c>
      <c r="R39" s="155">
        <v>100</v>
      </c>
      <c r="S39" s="155" t="s">
        <v>493</v>
      </c>
      <c r="T39" s="191" t="s">
        <v>550</v>
      </c>
      <c r="U39" s="191">
        <v>45691</v>
      </c>
      <c r="V39" s="191">
        <v>46013</v>
      </c>
      <c r="W39" s="35" t="s">
        <v>529</v>
      </c>
      <c r="X39" s="155">
        <v>11.9</v>
      </c>
      <c r="Y39" s="155">
        <v>54.2</v>
      </c>
      <c r="Z39" s="155" t="s">
        <v>2590</v>
      </c>
      <c r="AA39" s="327"/>
      <c r="AB39" s="328">
        <v>54.2</v>
      </c>
      <c r="AC39" s="328" t="s">
        <v>2591</v>
      </c>
      <c r="AD39" s="327"/>
      <c r="AE39" s="328">
        <v>0</v>
      </c>
      <c r="AF39" s="328">
        <v>6.4497999999999998</v>
      </c>
      <c r="XFD39" s="68"/>
    </row>
    <row r="40" spans="1:32 16384:16384" ht="58.5" customHeight="1" x14ac:dyDescent="0.25">
      <c r="A40" s="192" t="s">
        <v>565</v>
      </c>
      <c r="B40" s="183" t="s">
        <v>565</v>
      </c>
      <c r="C40" s="181" t="s">
        <v>2557</v>
      </c>
      <c r="D40" s="181">
        <v>0</v>
      </c>
      <c r="E40" s="181" t="s">
        <v>460</v>
      </c>
      <c r="F40" s="181" t="s">
        <v>565</v>
      </c>
      <c r="G40" s="181" t="s">
        <v>462</v>
      </c>
      <c r="H40" s="181" t="s">
        <v>59</v>
      </c>
      <c r="I40" s="181" t="s">
        <v>1736</v>
      </c>
      <c r="J40" s="181" t="s">
        <v>1394</v>
      </c>
      <c r="K40" s="181" t="s">
        <v>1821</v>
      </c>
      <c r="L40" s="181">
        <v>0</v>
      </c>
      <c r="M40" s="181" t="s">
        <v>20</v>
      </c>
      <c r="N40" s="181" t="s">
        <v>464</v>
      </c>
      <c r="O40" s="181" t="s">
        <v>1541</v>
      </c>
      <c r="P40" s="181" t="s">
        <v>88</v>
      </c>
      <c r="Q40" s="181">
        <v>17</v>
      </c>
      <c r="R40" s="181">
        <v>100</v>
      </c>
      <c r="S40" s="181" t="s">
        <v>493</v>
      </c>
      <c r="T40" s="181" t="s">
        <v>566</v>
      </c>
      <c r="U40" s="182">
        <v>45670</v>
      </c>
      <c r="V40" s="182">
        <v>46013</v>
      </c>
      <c r="W40" s="323" t="s">
        <v>529</v>
      </c>
      <c r="X40" s="181">
        <v>17</v>
      </c>
      <c r="Y40" s="181">
        <v>43</v>
      </c>
      <c r="Z40" s="181" t="s">
        <v>2592</v>
      </c>
      <c r="AA40" s="325"/>
      <c r="AB40" s="326">
        <v>43</v>
      </c>
      <c r="AC40" s="326" t="s">
        <v>2593</v>
      </c>
      <c r="AD40" s="325"/>
      <c r="AE40" s="326">
        <v>0</v>
      </c>
      <c r="AF40" s="326">
        <v>7.31</v>
      </c>
    </row>
    <row r="41" spans="1:32 16384:16384" ht="58.5" customHeight="1" x14ac:dyDescent="0.25">
      <c r="A41" s="68" t="s">
        <v>567</v>
      </c>
      <c r="B41" s="155" t="s">
        <v>567</v>
      </c>
      <c r="C41" s="155" t="s">
        <v>2557</v>
      </c>
      <c r="D41" s="155">
        <v>0</v>
      </c>
      <c r="E41" s="155" t="s">
        <v>467</v>
      </c>
      <c r="F41" s="155" t="s">
        <v>567</v>
      </c>
      <c r="G41" s="155" t="s">
        <v>19</v>
      </c>
      <c r="H41" s="155">
        <v>0</v>
      </c>
      <c r="I41" s="155">
        <v>0</v>
      </c>
      <c r="J41" s="155">
        <v>0</v>
      </c>
      <c r="K41" s="155" t="s">
        <v>19</v>
      </c>
      <c r="L41" s="155">
        <v>0</v>
      </c>
      <c r="M41" s="155" t="s">
        <v>19</v>
      </c>
      <c r="N41" s="155" t="s">
        <v>464</v>
      </c>
      <c r="O41" s="155" t="s">
        <v>19</v>
      </c>
      <c r="P41" s="155" t="s">
        <v>89</v>
      </c>
      <c r="Q41" s="155">
        <v>30</v>
      </c>
      <c r="R41" s="155">
        <v>1</v>
      </c>
      <c r="S41" s="155" t="s">
        <v>493</v>
      </c>
      <c r="T41" s="191" t="s">
        <v>568</v>
      </c>
      <c r="U41" s="191">
        <v>45670</v>
      </c>
      <c r="V41" s="191">
        <v>45688</v>
      </c>
      <c r="W41" s="35" t="s">
        <v>529</v>
      </c>
      <c r="X41" s="155">
        <v>5.0999999999999996</v>
      </c>
      <c r="Y41" s="155">
        <v>100</v>
      </c>
      <c r="Z41" s="155" t="s">
        <v>2594</v>
      </c>
      <c r="AA41" s="327">
        <v>45688</v>
      </c>
      <c r="AB41" s="328">
        <v>100</v>
      </c>
      <c r="AC41" s="328" t="s">
        <v>2595</v>
      </c>
      <c r="AD41" s="327">
        <v>45688</v>
      </c>
      <c r="AE41" s="328">
        <v>100</v>
      </c>
      <c r="AF41" s="328">
        <v>5.0999999999999996</v>
      </c>
      <c r="XFD41" s="68"/>
    </row>
    <row r="42" spans="1:32 16384:16384" ht="58.5" customHeight="1" x14ac:dyDescent="0.25">
      <c r="A42" s="68" t="s">
        <v>569</v>
      </c>
      <c r="B42" s="155" t="s">
        <v>569</v>
      </c>
      <c r="C42" s="155" t="s">
        <v>2557</v>
      </c>
      <c r="D42" s="155">
        <v>0</v>
      </c>
      <c r="E42" s="155" t="s">
        <v>467</v>
      </c>
      <c r="F42" s="155" t="s">
        <v>569</v>
      </c>
      <c r="G42" s="155" t="s">
        <v>19</v>
      </c>
      <c r="H42" s="155">
        <v>0</v>
      </c>
      <c r="I42" s="155">
        <v>0</v>
      </c>
      <c r="J42" s="155">
        <v>0</v>
      </c>
      <c r="K42" s="155" t="s">
        <v>19</v>
      </c>
      <c r="L42" s="155">
        <v>0</v>
      </c>
      <c r="M42" s="155" t="s">
        <v>19</v>
      </c>
      <c r="N42" s="155" t="s">
        <v>464</v>
      </c>
      <c r="O42" s="155" t="s">
        <v>19</v>
      </c>
      <c r="P42" s="155" t="s">
        <v>90</v>
      </c>
      <c r="Q42" s="155">
        <v>70</v>
      </c>
      <c r="R42" s="155">
        <v>100</v>
      </c>
      <c r="S42" s="155" t="s">
        <v>493</v>
      </c>
      <c r="T42" s="191" t="s">
        <v>570</v>
      </c>
      <c r="U42" s="191">
        <v>45691</v>
      </c>
      <c r="V42" s="191">
        <v>46013</v>
      </c>
      <c r="W42" s="35" t="s">
        <v>529</v>
      </c>
      <c r="X42" s="155">
        <v>11.9</v>
      </c>
      <c r="Y42" s="155">
        <v>63</v>
      </c>
      <c r="Z42" s="155" t="s">
        <v>2596</v>
      </c>
      <c r="AA42" s="327"/>
      <c r="AB42" s="328">
        <v>63</v>
      </c>
      <c r="AC42" s="328" t="s">
        <v>2597</v>
      </c>
      <c r="AD42" s="327"/>
      <c r="AE42" s="328">
        <v>0</v>
      </c>
      <c r="AF42" s="328">
        <v>7.4970000000000008</v>
      </c>
      <c r="XFD42" s="68"/>
    </row>
    <row r="43" spans="1:32 16384:16384" ht="58.5" customHeight="1" x14ac:dyDescent="0.25">
      <c r="A43" s="192" t="s">
        <v>572</v>
      </c>
      <c r="B43" s="183" t="s">
        <v>572</v>
      </c>
      <c r="C43" s="181" t="s">
        <v>2112</v>
      </c>
      <c r="D43" s="181">
        <v>1</v>
      </c>
      <c r="E43" s="181" t="s">
        <v>460</v>
      </c>
      <c r="F43" s="181" t="s">
        <v>572</v>
      </c>
      <c r="G43" s="181" t="s">
        <v>479</v>
      </c>
      <c r="H43" s="181" t="s">
        <v>59</v>
      </c>
      <c r="I43" s="181" t="s">
        <v>1736</v>
      </c>
      <c r="J43" s="181" t="s">
        <v>1394</v>
      </c>
      <c r="K43" s="181" t="s">
        <v>1821</v>
      </c>
      <c r="L43" s="181">
        <v>0</v>
      </c>
      <c r="M43" s="181" t="s">
        <v>20</v>
      </c>
      <c r="N43" s="181" t="s">
        <v>574</v>
      </c>
      <c r="O43" s="181">
        <v>0</v>
      </c>
      <c r="P43" s="181" t="s">
        <v>160</v>
      </c>
      <c r="Q43" s="181">
        <v>100</v>
      </c>
      <c r="R43" s="181">
        <v>100</v>
      </c>
      <c r="S43" s="181" t="s">
        <v>493</v>
      </c>
      <c r="T43" s="181" t="s">
        <v>575</v>
      </c>
      <c r="U43" s="182">
        <v>45659</v>
      </c>
      <c r="V43" s="182">
        <v>46013</v>
      </c>
      <c r="W43" s="323" t="s">
        <v>571</v>
      </c>
      <c r="X43" s="181">
        <v>100</v>
      </c>
      <c r="Y43" s="181">
        <v>70</v>
      </c>
      <c r="Z43" s="181" t="s">
        <v>2113</v>
      </c>
      <c r="AA43" s="325"/>
      <c r="AB43" s="326">
        <v>70</v>
      </c>
      <c r="AC43" s="326" t="s">
        <v>2114</v>
      </c>
      <c r="AD43" s="325"/>
      <c r="AE43" s="326">
        <v>0</v>
      </c>
      <c r="AF43" s="326">
        <v>70</v>
      </c>
    </row>
    <row r="44" spans="1:32 16384:16384" ht="58.5" customHeight="1" x14ac:dyDescent="0.25">
      <c r="A44" s="68" t="s">
        <v>576</v>
      </c>
      <c r="B44" s="155" t="s">
        <v>576</v>
      </c>
      <c r="C44" s="155" t="s">
        <v>2112</v>
      </c>
      <c r="D44" s="155">
        <v>1</v>
      </c>
      <c r="E44" s="155" t="s">
        <v>467</v>
      </c>
      <c r="F44" s="155" t="s">
        <v>576</v>
      </c>
      <c r="G44" s="155" t="s">
        <v>19</v>
      </c>
      <c r="H44" s="155">
        <v>0</v>
      </c>
      <c r="I44" s="155">
        <v>0</v>
      </c>
      <c r="J44" s="155">
        <v>0</v>
      </c>
      <c r="K44" s="155" t="s">
        <v>19</v>
      </c>
      <c r="L44" s="155">
        <v>0</v>
      </c>
      <c r="M44" s="155" t="s">
        <v>19</v>
      </c>
      <c r="N44" s="155" t="s">
        <v>574</v>
      </c>
      <c r="O44" s="155" t="s">
        <v>19</v>
      </c>
      <c r="P44" s="155" t="s">
        <v>161</v>
      </c>
      <c r="Q44" s="155">
        <v>25</v>
      </c>
      <c r="R44" s="155">
        <v>100</v>
      </c>
      <c r="S44" s="155" t="s">
        <v>493</v>
      </c>
      <c r="T44" s="191" t="s">
        <v>577</v>
      </c>
      <c r="U44" s="191">
        <v>45659</v>
      </c>
      <c r="V44" s="191">
        <v>46013</v>
      </c>
      <c r="W44" s="35" t="s">
        <v>571</v>
      </c>
      <c r="X44" s="155">
        <v>25</v>
      </c>
      <c r="Y44" s="155">
        <v>71</v>
      </c>
      <c r="Z44" s="155" t="s">
        <v>2115</v>
      </c>
      <c r="AA44" s="327"/>
      <c r="AB44" s="328">
        <v>71</v>
      </c>
      <c r="AC44" s="328" t="s">
        <v>2116</v>
      </c>
      <c r="AD44" s="327"/>
      <c r="AE44" s="328">
        <v>0</v>
      </c>
      <c r="AF44" s="328">
        <v>17.75</v>
      </c>
      <c r="XFD44" s="68"/>
    </row>
    <row r="45" spans="1:32 16384:16384" ht="58.5" customHeight="1" x14ac:dyDescent="0.25">
      <c r="A45" s="68" t="s">
        <v>578</v>
      </c>
      <c r="B45" s="155" t="s">
        <v>578</v>
      </c>
      <c r="C45" s="155" t="s">
        <v>2112</v>
      </c>
      <c r="D45" s="155">
        <v>1</v>
      </c>
      <c r="E45" s="155" t="s">
        <v>467</v>
      </c>
      <c r="F45" s="155" t="s">
        <v>578</v>
      </c>
      <c r="G45" s="155" t="s">
        <v>19</v>
      </c>
      <c r="H45" s="155">
        <v>0</v>
      </c>
      <c r="I45" s="155">
        <v>0</v>
      </c>
      <c r="J45" s="155">
        <v>0</v>
      </c>
      <c r="K45" s="155" t="s">
        <v>19</v>
      </c>
      <c r="L45" s="155">
        <v>0</v>
      </c>
      <c r="M45" s="155" t="s">
        <v>19</v>
      </c>
      <c r="N45" s="155" t="s">
        <v>574</v>
      </c>
      <c r="O45" s="155" t="s">
        <v>19</v>
      </c>
      <c r="P45" s="155" t="s">
        <v>1877</v>
      </c>
      <c r="Q45" s="155">
        <v>25</v>
      </c>
      <c r="R45" s="155">
        <v>100</v>
      </c>
      <c r="S45" s="155" t="s">
        <v>493</v>
      </c>
      <c r="T45" s="191" t="s">
        <v>579</v>
      </c>
      <c r="U45" s="191">
        <v>45659</v>
      </c>
      <c r="V45" s="191">
        <v>46013</v>
      </c>
      <c r="W45" s="35" t="s">
        <v>571</v>
      </c>
      <c r="X45" s="155">
        <v>25</v>
      </c>
      <c r="Y45" s="155">
        <v>88</v>
      </c>
      <c r="Z45" s="155" t="s">
        <v>2117</v>
      </c>
      <c r="AA45" s="327"/>
      <c r="AB45" s="328">
        <v>88</v>
      </c>
      <c r="AC45" s="328" t="s">
        <v>2118</v>
      </c>
      <c r="AD45" s="327"/>
      <c r="AE45" s="328">
        <v>0</v>
      </c>
      <c r="AF45" s="328">
        <v>22</v>
      </c>
      <c r="XFD45" s="68"/>
    </row>
    <row r="46" spans="1:32 16384:16384" ht="58.5" customHeight="1" x14ac:dyDescent="0.25">
      <c r="A46" s="68" t="s">
        <v>580</v>
      </c>
      <c r="B46" s="155" t="s">
        <v>580</v>
      </c>
      <c r="C46" s="155" t="s">
        <v>2112</v>
      </c>
      <c r="D46" s="155">
        <v>1</v>
      </c>
      <c r="E46" s="155" t="s">
        <v>467</v>
      </c>
      <c r="F46" s="155" t="s">
        <v>580</v>
      </c>
      <c r="G46" s="155" t="s">
        <v>19</v>
      </c>
      <c r="H46" s="155">
        <v>0</v>
      </c>
      <c r="I46" s="155">
        <v>0</v>
      </c>
      <c r="J46" s="155">
        <v>0</v>
      </c>
      <c r="K46" s="155" t="s">
        <v>19</v>
      </c>
      <c r="L46" s="155">
        <v>0</v>
      </c>
      <c r="M46" s="155" t="s">
        <v>19</v>
      </c>
      <c r="N46" s="155" t="s">
        <v>574</v>
      </c>
      <c r="O46" s="155" t="s">
        <v>19</v>
      </c>
      <c r="P46" s="155" t="s">
        <v>162</v>
      </c>
      <c r="Q46" s="155">
        <v>10</v>
      </c>
      <c r="R46" s="155">
        <v>1</v>
      </c>
      <c r="S46" s="155" t="s">
        <v>465</v>
      </c>
      <c r="T46" s="191" t="s">
        <v>581</v>
      </c>
      <c r="U46" s="191">
        <v>45717</v>
      </c>
      <c r="V46" s="191">
        <v>45839</v>
      </c>
      <c r="W46" s="35" t="s">
        <v>571</v>
      </c>
      <c r="X46" s="155">
        <v>10</v>
      </c>
      <c r="Y46" s="155">
        <v>100</v>
      </c>
      <c r="Z46" s="155" t="s">
        <v>2119</v>
      </c>
      <c r="AA46" s="327">
        <v>45813</v>
      </c>
      <c r="AB46" s="328">
        <v>100</v>
      </c>
      <c r="AC46" s="328" t="s">
        <v>2120</v>
      </c>
      <c r="AD46" s="327">
        <v>45813</v>
      </c>
      <c r="AE46" s="328">
        <v>100</v>
      </c>
      <c r="AF46" s="328">
        <v>10</v>
      </c>
      <c r="XFD46" s="68"/>
    </row>
    <row r="47" spans="1:32 16384:16384" ht="58.5" customHeight="1" x14ac:dyDescent="0.25">
      <c r="A47" s="68" t="s">
        <v>582</v>
      </c>
      <c r="B47" s="155" t="s">
        <v>582</v>
      </c>
      <c r="C47" s="155" t="s">
        <v>2112</v>
      </c>
      <c r="D47" s="155">
        <v>1</v>
      </c>
      <c r="E47" s="155" t="s">
        <v>467</v>
      </c>
      <c r="F47" s="155" t="s">
        <v>582</v>
      </c>
      <c r="G47" s="155" t="s">
        <v>19</v>
      </c>
      <c r="H47" s="155">
        <v>0</v>
      </c>
      <c r="I47" s="155">
        <v>0</v>
      </c>
      <c r="J47" s="155">
        <v>0</v>
      </c>
      <c r="K47" s="155" t="s">
        <v>19</v>
      </c>
      <c r="L47" s="155">
        <v>0</v>
      </c>
      <c r="M47" s="155" t="s">
        <v>19</v>
      </c>
      <c r="N47" s="155" t="s">
        <v>574</v>
      </c>
      <c r="O47" s="155" t="s">
        <v>19</v>
      </c>
      <c r="P47" s="155" t="s">
        <v>163</v>
      </c>
      <c r="Q47" s="155">
        <v>20</v>
      </c>
      <c r="R47" s="155">
        <v>1</v>
      </c>
      <c r="S47" s="155" t="s">
        <v>465</v>
      </c>
      <c r="T47" s="191" t="s">
        <v>583</v>
      </c>
      <c r="U47" s="191">
        <v>45779</v>
      </c>
      <c r="V47" s="191">
        <v>45835</v>
      </c>
      <c r="W47" s="35" t="s">
        <v>571</v>
      </c>
      <c r="X47" s="155">
        <v>20</v>
      </c>
      <c r="Y47" s="155">
        <v>100</v>
      </c>
      <c r="Z47" s="155" t="s">
        <v>2121</v>
      </c>
      <c r="AA47" s="327">
        <v>45796</v>
      </c>
      <c r="AB47" s="328">
        <v>100</v>
      </c>
      <c r="AC47" s="328" t="s">
        <v>2122</v>
      </c>
      <c r="AD47" s="327">
        <v>45796</v>
      </c>
      <c r="AE47" s="328">
        <v>100</v>
      </c>
      <c r="AF47" s="328">
        <v>20</v>
      </c>
      <c r="XFD47" s="68"/>
    </row>
    <row r="48" spans="1:32 16384:16384" ht="58.5" customHeight="1" x14ac:dyDescent="0.25">
      <c r="A48" s="68" t="s">
        <v>584</v>
      </c>
      <c r="B48" s="155" t="s">
        <v>584</v>
      </c>
      <c r="C48" s="155" t="s">
        <v>2112</v>
      </c>
      <c r="D48" s="155">
        <v>1</v>
      </c>
      <c r="E48" s="155" t="s">
        <v>467</v>
      </c>
      <c r="F48" s="155" t="s">
        <v>584</v>
      </c>
      <c r="G48" s="155" t="s">
        <v>19</v>
      </c>
      <c r="H48" s="155">
        <v>0</v>
      </c>
      <c r="I48" s="155">
        <v>0</v>
      </c>
      <c r="J48" s="155">
        <v>0</v>
      </c>
      <c r="K48" s="155" t="s">
        <v>19</v>
      </c>
      <c r="L48" s="155">
        <v>0</v>
      </c>
      <c r="M48" s="155" t="s">
        <v>19</v>
      </c>
      <c r="N48" s="155" t="s">
        <v>574</v>
      </c>
      <c r="O48" s="155" t="s">
        <v>19</v>
      </c>
      <c r="P48" s="155" t="s">
        <v>164</v>
      </c>
      <c r="Q48" s="155">
        <v>20</v>
      </c>
      <c r="R48" s="155">
        <v>1</v>
      </c>
      <c r="S48" s="155" t="s">
        <v>465</v>
      </c>
      <c r="T48" s="191" t="s">
        <v>585</v>
      </c>
      <c r="U48" s="191">
        <v>45931</v>
      </c>
      <c r="V48" s="191">
        <v>46013</v>
      </c>
      <c r="W48" s="35" t="s">
        <v>571</v>
      </c>
      <c r="X48" s="155">
        <v>20</v>
      </c>
      <c r="Y48" s="155">
        <v>0</v>
      </c>
      <c r="Z48" s="155">
        <v>0</v>
      </c>
      <c r="AA48" s="327"/>
      <c r="AB48" s="328">
        <v>0</v>
      </c>
      <c r="AC48" s="328">
        <v>0</v>
      </c>
      <c r="AD48" s="327"/>
      <c r="AE48" s="328">
        <v>0</v>
      </c>
      <c r="AF48" s="328">
        <v>0</v>
      </c>
      <c r="XFD48" s="68"/>
    </row>
    <row r="49" spans="1:32 16384:16384" ht="58.5" customHeight="1" x14ac:dyDescent="0.25">
      <c r="A49" s="192" t="s">
        <v>587</v>
      </c>
      <c r="B49" s="183" t="s">
        <v>587</v>
      </c>
      <c r="C49" s="181" t="s">
        <v>2375</v>
      </c>
      <c r="D49" s="181">
        <v>1</v>
      </c>
      <c r="E49" s="181" t="s">
        <v>460</v>
      </c>
      <c r="F49" s="181" t="s">
        <v>587</v>
      </c>
      <c r="G49" s="181" t="s">
        <v>462</v>
      </c>
      <c r="H49" s="181" t="s">
        <v>12</v>
      </c>
      <c r="I49" s="181" t="s">
        <v>1395</v>
      </c>
      <c r="J49" s="181" t="s">
        <v>1396</v>
      </c>
      <c r="K49" s="181" t="s">
        <v>1821</v>
      </c>
      <c r="L49" s="181">
        <v>0</v>
      </c>
      <c r="M49" s="181" t="s">
        <v>22</v>
      </c>
      <c r="N49" s="181" t="s">
        <v>588</v>
      </c>
      <c r="O49" s="181" t="s">
        <v>1545</v>
      </c>
      <c r="P49" s="181" t="s">
        <v>382</v>
      </c>
      <c r="Q49" s="181">
        <v>30</v>
      </c>
      <c r="R49" s="181">
        <v>100</v>
      </c>
      <c r="S49" s="181" t="s">
        <v>493</v>
      </c>
      <c r="T49" s="181" t="s">
        <v>589</v>
      </c>
      <c r="U49" s="182">
        <v>45691</v>
      </c>
      <c r="V49" s="182">
        <v>46022</v>
      </c>
      <c r="W49" s="323" t="s">
        <v>586</v>
      </c>
      <c r="X49" s="181">
        <v>30</v>
      </c>
      <c r="Y49" s="181">
        <v>100</v>
      </c>
      <c r="Z49" s="181" t="s">
        <v>2376</v>
      </c>
      <c r="AA49" s="325"/>
      <c r="AB49" s="326">
        <v>100</v>
      </c>
      <c r="AC49" s="326" t="s">
        <v>2377</v>
      </c>
      <c r="AD49" s="325"/>
      <c r="AE49" s="326">
        <v>0</v>
      </c>
      <c r="AF49" s="326">
        <v>30</v>
      </c>
    </row>
    <row r="50" spans="1:32 16384:16384" ht="58.5" customHeight="1" x14ac:dyDescent="0.25">
      <c r="A50" s="68" t="s">
        <v>590</v>
      </c>
      <c r="B50" s="155" t="s">
        <v>590</v>
      </c>
      <c r="C50" s="155" t="s">
        <v>2375</v>
      </c>
      <c r="D50" s="155">
        <v>1</v>
      </c>
      <c r="E50" s="155" t="s">
        <v>467</v>
      </c>
      <c r="F50" s="155" t="s">
        <v>590</v>
      </c>
      <c r="G50" s="155" t="s">
        <v>19</v>
      </c>
      <c r="H50" s="155">
        <v>0</v>
      </c>
      <c r="I50" s="155">
        <v>0</v>
      </c>
      <c r="J50" s="155">
        <v>0</v>
      </c>
      <c r="K50" s="155" t="s">
        <v>19</v>
      </c>
      <c r="L50" s="155">
        <v>0</v>
      </c>
      <c r="M50" s="155" t="s">
        <v>19</v>
      </c>
      <c r="N50" s="155" t="s">
        <v>588</v>
      </c>
      <c r="O50" s="155" t="s">
        <v>19</v>
      </c>
      <c r="P50" s="155" t="s">
        <v>383</v>
      </c>
      <c r="Q50" s="155">
        <v>80</v>
      </c>
      <c r="R50" s="155">
        <v>100</v>
      </c>
      <c r="S50" s="155" t="s">
        <v>493</v>
      </c>
      <c r="T50" s="191" t="s">
        <v>591</v>
      </c>
      <c r="U50" s="191">
        <v>45691</v>
      </c>
      <c r="V50" s="191">
        <v>46022</v>
      </c>
      <c r="W50" s="35" t="s">
        <v>586</v>
      </c>
      <c r="X50" s="155">
        <v>24</v>
      </c>
      <c r="Y50" s="155">
        <v>100</v>
      </c>
      <c r="Z50" s="155" t="s">
        <v>2378</v>
      </c>
      <c r="AA50" s="327"/>
      <c r="AB50" s="328">
        <v>100</v>
      </c>
      <c r="AC50" s="328" t="s">
        <v>2379</v>
      </c>
      <c r="AD50" s="327"/>
      <c r="AE50" s="328">
        <v>0</v>
      </c>
      <c r="AF50" s="328">
        <v>24</v>
      </c>
      <c r="XFD50" s="68"/>
    </row>
    <row r="51" spans="1:32 16384:16384" ht="58.5" customHeight="1" x14ac:dyDescent="0.25">
      <c r="A51" s="68" t="s">
        <v>592</v>
      </c>
      <c r="B51" s="155" t="s">
        <v>592</v>
      </c>
      <c r="C51" s="155" t="s">
        <v>2375</v>
      </c>
      <c r="D51" s="155">
        <v>1</v>
      </c>
      <c r="E51" s="155" t="s">
        <v>467</v>
      </c>
      <c r="F51" s="155" t="s">
        <v>592</v>
      </c>
      <c r="G51" s="155" t="s">
        <v>19</v>
      </c>
      <c r="H51" s="155">
        <v>0</v>
      </c>
      <c r="I51" s="155">
        <v>0</v>
      </c>
      <c r="J51" s="155">
        <v>0</v>
      </c>
      <c r="K51" s="155" t="s">
        <v>19</v>
      </c>
      <c r="L51" s="155">
        <v>0</v>
      </c>
      <c r="M51" s="155" t="s">
        <v>19</v>
      </c>
      <c r="N51" s="155" t="s">
        <v>588</v>
      </c>
      <c r="O51" s="155" t="s">
        <v>19</v>
      </c>
      <c r="P51" s="155" t="s">
        <v>384</v>
      </c>
      <c r="Q51" s="155">
        <v>20</v>
      </c>
      <c r="R51" s="155">
        <v>100</v>
      </c>
      <c r="S51" s="155" t="s">
        <v>493</v>
      </c>
      <c r="T51" s="191" t="s">
        <v>593</v>
      </c>
      <c r="U51" s="191">
        <v>45993</v>
      </c>
      <c r="V51" s="191">
        <v>46022</v>
      </c>
      <c r="W51" s="35" t="s">
        <v>586</v>
      </c>
      <c r="X51" s="155">
        <v>6</v>
      </c>
      <c r="Y51" s="155">
        <v>0</v>
      </c>
      <c r="Z51" s="155">
        <v>0</v>
      </c>
      <c r="AA51" s="327"/>
      <c r="AB51" s="328">
        <v>0</v>
      </c>
      <c r="AC51" s="328">
        <v>0</v>
      </c>
      <c r="AD51" s="327"/>
      <c r="AE51" s="328">
        <v>0</v>
      </c>
      <c r="AF51" s="328">
        <v>0</v>
      </c>
      <c r="XFD51" s="68"/>
    </row>
    <row r="52" spans="1:32 16384:16384" ht="58.5" customHeight="1" x14ac:dyDescent="0.25">
      <c r="A52" s="192" t="s">
        <v>594</v>
      </c>
      <c r="B52" s="183" t="s">
        <v>594</v>
      </c>
      <c r="C52" s="181" t="s">
        <v>2375</v>
      </c>
      <c r="D52" s="181">
        <v>1</v>
      </c>
      <c r="E52" s="181" t="s">
        <v>460</v>
      </c>
      <c r="F52" s="181" t="s">
        <v>594</v>
      </c>
      <c r="G52" s="181" t="s">
        <v>462</v>
      </c>
      <c r="H52" s="181" t="s">
        <v>12</v>
      </c>
      <c r="I52" s="181" t="s">
        <v>1395</v>
      </c>
      <c r="J52" s="181" t="s">
        <v>1396</v>
      </c>
      <c r="K52" s="181" t="s">
        <v>1821</v>
      </c>
      <c r="L52" s="181">
        <v>0</v>
      </c>
      <c r="M52" s="181" t="s">
        <v>22</v>
      </c>
      <c r="N52" s="181" t="s">
        <v>588</v>
      </c>
      <c r="O52" s="181">
        <v>0</v>
      </c>
      <c r="P52" s="181" t="s">
        <v>385</v>
      </c>
      <c r="Q52" s="181">
        <v>20</v>
      </c>
      <c r="R52" s="181">
        <v>100</v>
      </c>
      <c r="S52" s="181" t="s">
        <v>493</v>
      </c>
      <c r="T52" s="181" t="s">
        <v>595</v>
      </c>
      <c r="U52" s="182">
        <v>45691</v>
      </c>
      <c r="V52" s="182">
        <v>46003</v>
      </c>
      <c r="W52" s="323" t="s">
        <v>1883</v>
      </c>
      <c r="X52" s="181">
        <v>20</v>
      </c>
      <c r="Y52" s="181">
        <v>0</v>
      </c>
      <c r="Z52" s="181">
        <v>0</v>
      </c>
      <c r="AA52" s="325"/>
      <c r="AB52" s="326">
        <v>0</v>
      </c>
      <c r="AC52" s="326">
        <v>0</v>
      </c>
      <c r="AD52" s="325"/>
      <c r="AE52" s="326">
        <v>0</v>
      </c>
      <c r="AF52" s="326">
        <v>0</v>
      </c>
    </row>
    <row r="53" spans="1:32 16384:16384" ht="58.5" customHeight="1" x14ac:dyDescent="0.25">
      <c r="A53" s="68" t="s">
        <v>596</v>
      </c>
      <c r="B53" s="155" t="s">
        <v>596</v>
      </c>
      <c r="C53" s="155" t="s">
        <v>2375</v>
      </c>
      <c r="D53" s="155">
        <v>1</v>
      </c>
      <c r="E53" s="155" t="s">
        <v>467</v>
      </c>
      <c r="F53" s="155" t="s">
        <v>596</v>
      </c>
      <c r="G53" s="155" t="s">
        <v>19</v>
      </c>
      <c r="H53" s="155">
        <v>0</v>
      </c>
      <c r="I53" s="155">
        <v>0</v>
      </c>
      <c r="J53" s="155">
        <v>0</v>
      </c>
      <c r="K53" s="155" t="s">
        <v>19</v>
      </c>
      <c r="L53" s="155">
        <v>0</v>
      </c>
      <c r="M53" s="155" t="s">
        <v>19</v>
      </c>
      <c r="N53" s="155" t="s">
        <v>588</v>
      </c>
      <c r="O53" s="155" t="s">
        <v>19</v>
      </c>
      <c r="P53" s="155" t="s">
        <v>386</v>
      </c>
      <c r="Q53" s="155">
        <v>20</v>
      </c>
      <c r="R53" s="155">
        <v>1</v>
      </c>
      <c r="S53" s="155" t="s">
        <v>465</v>
      </c>
      <c r="T53" s="191" t="s">
        <v>597</v>
      </c>
      <c r="U53" s="191">
        <v>45691</v>
      </c>
      <c r="V53" s="191">
        <v>45744</v>
      </c>
      <c r="W53" s="35" t="s">
        <v>586</v>
      </c>
      <c r="X53" s="155">
        <v>4</v>
      </c>
      <c r="Y53" s="155">
        <v>100</v>
      </c>
      <c r="Z53" s="155" t="s">
        <v>2380</v>
      </c>
      <c r="AA53" s="327">
        <v>45744</v>
      </c>
      <c r="AB53" s="328">
        <v>100</v>
      </c>
      <c r="AC53" s="328" t="s">
        <v>2381</v>
      </c>
      <c r="AD53" s="327">
        <v>45744</v>
      </c>
      <c r="AE53" s="328">
        <v>90</v>
      </c>
      <c r="AF53" s="328">
        <v>4</v>
      </c>
      <c r="XFD53" s="68"/>
    </row>
    <row r="54" spans="1:32 16384:16384" ht="58.5" customHeight="1" x14ac:dyDescent="0.25">
      <c r="A54" s="68" t="s">
        <v>598</v>
      </c>
      <c r="B54" s="155" t="s">
        <v>598</v>
      </c>
      <c r="C54" s="155" t="s">
        <v>2375</v>
      </c>
      <c r="D54" s="155">
        <v>1</v>
      </c>
      <c r="E54" s="155" t="s">
        <v>467</v>
      </c>
      <c r="F54" s="155" t="s">
        <v>598</v>
      </c>
      <c r="G54" s="155" t="s">
        <v>19</v>
      </c>
      <c r="H54" s="155">
        <v>0</v>
      </c>
      <c r="I54" s="155">
        <v>0</v>
      </c>
      <c r="J54" s="155">
        <v>0</v>
      </c>
      <c r="K54" s="155" t="s">
        <v>19</v>
      </c>
      <c r="L54" s="155">
        <v>0</v>
      </c>
      <c r="M54" s="155" t="s">
        <v>19</v>
      </c>
      <c r="N54" s="155" t="s">
        <v>588</v>
      </c>
      <c r="O54" s="155" t="s">
        <v>19</v>
      </c>
      <c r="P54" s="155" t="s">
        <v>387</v>
      </c>
      <c r="Q54" s="155">
        <v>30</v>
      </c>
      <c r="R54" s="155">
        <v>100</v>
      </c>
      <c r="S54" s="155" t="s">
        <v>493</v>
      </c>
      <c r="T54" s="191" t="s">
        <v>599</v>
      </c>
      <c r="U54" s="191">
        <v>45748</v>
      </c>
      <c r="V54" s="191">
        <v>45777</v>
      </c>
      <c r="W54" s="35" t="s">
        <v>586</v>
      </c>
      <c r="X54" s="155">
        <v>6</v>
      </c>
      <c r="Y54" s="155">
        <v>100</v>
      </c>
      <c r="Z54" s="155" t="s">
        <v>2382</v>
      </c>
      <c r="AA54" s="327">
        <v>45777</v>
      </c>
      <c r="AB54" s="328">
        <v>100</v>
      </c>
      <c r="AC54" s="328" t="s">
        <v>2383</v>
      </c>
      <c r="AD54" s="327">
        <v>45777</v>
      </c>
      <c r="AE54" s="328">
        <v>100</v>
      </c>
      <c r="AF54" s="328">
        <v>6</v>
      </c>
      <c r="XFD54" s="68"/>
    </row>
    <row r="55" spans="1:32 16384:16384" ht="58.5" customHeight="1" x14ac:dyDescent="0.25">
      <c r="A55" s="68" t="s">
        <v>600</v>
      </c>
      <c r="B55" s="155" t="s">
        <v>600</v>
      </c>
      <c r="C55" s="155" t="s">
        <v>2375</v>
      </c>
      <c r="D55" s="155">
        <v>1</v>
      </c>
      <c r="E55" s="155" t="s">
        <v>467</v>
      </c>
      <c r="F55" s="155" t="s">
        <v>600</v>
      </c>
      <c r="G55" s="155" t="s">
        <v>19</v>
      </c>
      <c r="H55" s="155">
        <v>0</v>
      </c>
      <c r="I55" s="155">
        <v>0</v>
      </c>
      <c r="J55" s="155">
        <v>0</v>
      </c>
      <c r="K55" s="155" t="s">
        <v>19</v>
      </c>
      <c r="L55" s="155">
        <v>0</v>
      </c>
      <c r="M55" s="155" t="s">
        <v>19</v>
      </c>
      <c r="N55" s="155" t="s">
        <v>588</v>
      </c>
      <c r="O55" s="155" t="s">
        <v>19</v>
      </c>
      <c r="P55" s="155" t="s">
        <v>388</v>
      </c>
      <c r="Q55" s="155">
        <v>40</v>
      </c>
      <c r="R55" s="155">
        <v>3</v>
      </c>
      <c r="S55" s="155" t="s">
        <v>465</v>
      </c>
      <c r="T55" s="191" t="s">
        <v>601</v>
      </c>
      <c r="U55" s="191">
        <v>45748</v>
      </c>
      <c r="V55" s="191">
        <v>45982</v>
      </c>
      <c r="W55" s="35" t="s">
        <v>1883</v>
      </c>
      <c r="X55" s="155">
        <v>8</v>
      </c>
      <c r="Y55" s="155">
        <v>44</v>
      </c>
      <c r="Z55" s="155" t="s">
        <v>2384</v>
      </c>
      <c r="AA55" s="327"/>
      <c r="AB55" s="328">
        <v>44</v>
      </c>
      <c r="AC55" s="328" t="s">
        <v>2385</v>
      </c>
      <c r="AD55" s="327"/>
      <c r="AE55" s="328">
        <v>0</v>
      </c>
      <c r="AF55" s="328">
        <v>3.52</v>
      </c>
      <c r="XFD55" s="68"/>
    </row>
    <row r="56" spans="1:32 16384:16384" ht="58.5" customHeight="1" x14ac:dyDescent="0.25">
      <c r="A56" s="68" t="s">
        <v>602</v>
      </c>
      <c r="B56" s="155" t="s">
        <v>602</v>
      </c>
      <c r="C56" s="155" t="s">
        <v>2375</v>
      </c>
      <c r="D56" s="155">
        <v>1</v>
      </c>
      <c r="E56" s="155" t="s">
        <v>467</v>
      </c>
      <c r="F56" s="155" t="s">
        <v>602</v>
      </c>
      <c r="G56" s="155" t="s">
        <v>19</v>
      </c>
      <c r="H56" s="155">
        <v>0</v>
      </c>
      <c r="I56" s="155">
        <v>0</v>
      </c>
      <c r="J56" s="155">
        <v>0</v>
      </c>
      <c r="K56" s="155" t="s">
        <v>19</v>
      </c>
      <c r="L56" s="155">
        <v>0</v>
      </c>
      <c r="M56" s="155" t="s">
        <v>19</v>
      </c>
      <c r="N56" s="155" t="s">
        <v>588</v>
      </c>
      <c r="O56" s="155" t="s">
        <v>19</v>
      </c>
      <c r="P56" s="155" t="s">
        <v>389</v>
      </c>
      <c r="Q56" s="155">
        <v>10</v>
      </c>
      <c r="R56" s="155">
        <v>1</v>
      </c>
      <c r="S56" s="155" t="s">
        <v>465</v>
      </c>
      <c r="T56" s="191" t="s">
        <v>603</v>
      </c>
      <c r="U56" s="191">
        <v>45985</v>
      </c>
      <c r="V56" s="191">
        <v>46003</v>
      </c>
      <c r="W56" s="35" t="s">
        <v>1883</v>
      </c>
      <c r="X56" s="155">
        <v>2</v>
      </c>
      <c r="Y56" s="155">
        <v>0</v>
      </c>
      <c r="Z56" s="155">
        <v>0</v>
      </c>
      <c r="AA56" s="327"/>
      <c r="AB56" s="328">
        <v>0</v>
      </c>
      <c r="AC56" s="328">
        <v>0</v>
      </c>
      <c r="AD56" s="327"/>
      <c r="AE56" s="328">
        <v>0</v>
      </c>
      <c r="AF56" s="328">
        <v>0</v>
      </c>
      <c r="XFD56" s="68"/>
    </row>
    <row r="57" spans="1:32 16384:16384" ht="58.5" customHeight="1" x14ac:dyDescent="0.25">
      <c r="A57" s="192" t="s">
        <v>604</v>
      </c>
      <c r="B57" s="183" t="s">
        <v>604</v>
      </c>
      <c r="C57" s="181" t="s">
        <v>2375</v>
      </c>
      <c r="D57" s="181">
        <v>1</v>
      </c>
      <c r="E57" s="181" t="s">
        <v>460</v>
      </c>
      <c r="F57" s="181" t="s">
        <v>604</v>
      </c>
      <c r="G57" s="181" t="s">
        <v>462</v>
      </c>
      <c r="H57" s="181" t="s">
        <v>10</v>
      </c>
      <c r="I57" s="181" t="s">
        <v>1399</v>
      </c>
      <c r="J57" s="181" t="s">
        <v>1400</v>
      </c>
      <c r="K57" s="181" t="s">
        <v>1821</v>
      </c>
      <c r="L57" s="181">
        <v>0</v>
      </c>
      <c r="M57" s="181" t="s">
        <v>22</v>
      </c>
      <c r="N57" s="181" t="s">
        <v>588</v>
      </c>
      <c r="O57" s="181">
        <v>0</v>
      </c>
      <c r="P57" s="181" t="s">
        <v>390</v>
      </c>
      <c r="Q57" s="181">
        <v>30</v>
      </c>
      <c r="R57" s="181">
        <v>100</v>
      </c>
      <c r="S57" s="181" t="s">
        <v>493</v>
      </c>
      <c r="T57" s="181" t="s">
        <v>595</v>
      </c>
      <c r="U57" s="182">
        <v>45672</v>
      </c>
      <c r="V57" s="182">
        <v>46022</v>
      </c>
      <c r="W57" s="323" t="s">
        <v>586</v>
      </c>
      <c r="X57" s="181">
        <v>30</v>
      </c>
      <c r="Y57" s="181">
        <v>0</v>
      </c>
      <c r="Z57" s="181">
        <v>0</v>
      </c>
      <c r="AA57" s="325"/>
      <c r="AB57" s="326">
        <v>0</v>
      </c>
      <c r="AC57" s="326">
        <v>0</v>
      </c>
      <c r="AD57" s="325"/>
      <c r="AE57" s="326">
        <v>0</v>
      </c>
      <c r="AF57" s="326">
        <v>0</v>
      </c>
    </row>
    <row r="58" spans="1:32 16384:16384" ht="58.5" customHeight="1" x14ac:dyDescent="0.25">
      <c r="A58" s="68" t="s">
        <v>605</v>
      </c>
      <c r="B58" s="155" t="s">
        <v>605</v>
      </c>
      <c r="C58" s="155" t="s">
        <v>2375</v>
      </c>
      <c r="D58" s="155">
        <v>1</v>
      </c>
      <c r="E58" s="155" t="s">
        <v>467</v>
      </c>
      <c r="F58" s="155" t="s">
        <v>605</v>
      </c>
      <c r="G58" s="155" t="s">
        <v>19</v>
      </c>
      <c r="H58" s="155">
        <v>0</v>
      </c>
      <c r="I58" s="155">
        <v>0</v>
      </c>
      <c r="J58" s="155">
        <v>0</v>
      </c>
      <c r="K58" s="155" t="s">
        <v>19</v>
      </c>
      <c r="L58" s="155">
        <v>0</v>
      </c>
      <c r="M58" s="155" t="s">
        <v>19</v>
      </c>
      <c r="N58" s="155" t="s">
        <v>588</v>
      </c>
      <c r="O58" s="155" t="s">
        <v>19</v>
      </c>
      <c r="P58" s="155" t="s">
        <v>391</v>
      </c>
      <c r="Q58" s="155">
        <v>30</v>
      </c>
      <c r="R58" s="155">
        <v>1</v>
      </c>
      <c r="S58" s="155" t="s">
        <v>465</v>
      </c>
      <c r="T58" s="191" t="s">
        <v>606</v>
      </c>
      <c r="U58" s="191">
        <v>45672</v>
      </c>
      <c r="V58" s="191">
        <v>45716</v>
      </c>
      <c r="W58" s="35" t="s">
        <v>586</v>
      </c>
      <c r="X58" s="155">
        <v>9</v>
      </c>
      <c r="Y58" s="155">
        <v>100</v>
      </c>
      <c r="Z58" s="155" t="s">
        <v>2386</v>
      </c>
      <c r="AA58" s="327">
        <v>45716</v>
      </c>
      <c r="AB58" s="328">
        <v>100</v>
      </c>
      <c r="AC58" s="328" t="s">
        <v>2387</v>
      </c>
      <c r="AD58" s="327">
        <v>45716</v>
      </c>
      <c r="AE58" s="328">
        <v>100</v>
      </c>
      <c r="AF58" s="328">
        <v>9</v>
      </c>
      <c r="XFD58" s="68"/>
    </row>
    <row r="59" spans="1:32 16384:16384" ht="58.5" customHeight="1" x14ac:dyDescent="0.25">
      <c r="A59" s="68" t="s">
        <v>607</v>
      </c>
      <c r="B59" s="155" t="s">
        <v>607</v>
      </c>
      <c r="C59" s="155" t="s">
        <v>2375</v>
      </c>
      <c r="D59" s="155">
        <v>1</v>
      </c>
      <c r="E59" s="155" t="s">
        <v>467</v>
      </c>
      <c r="F59" s="155" t="s">
        <v>607</v>
      </c>
      <c r="G59" s="155" t="s">
        <v>19</v>
      </c>
      <c r="H59" s="155">
        <v>0</v>
      </c>
      <c r="I59" s="155">
        <v>0</v>
      </c>
      <c r="J59" s="155">
        <v>0</v>
      </c>
      <c r="K59" s="155" t="s">
        <v>19</v>
      </c>
      <c r="L59" s="155">
        <v>0</v>
      </c>
      <c r="M59" s="155" t="s">
        <v>19</v>
      </c>
      <c r="N59" s="155" t="s">
        <v>588</v>
      </c>
      <c r="O59" s="155" t="s">
        <v>19</v>
      </c>
      <c r="P59" s="155" t="s">
        <v>392</v>
      </c>
      <c r="Q59" s="155">
        <v>40</v>
      </c>
      <c r="R59" s="155">
        <v>3</v>
      </c>
      <c r="S59" s="155" t="s">
        <v>465</v>
      </c>
      <c r="T59" s="191" t="s">
        <v>608</v>
      </c>
      <c r="U59" s="191">
        <v>45720</v>
      </c>
      <c r="V59" s="191">
        <v>45989</v>
      </c>
      <c r="W59" s="35" t="s">
        <v>586</v>
      </c>
      <c r="X59" s="155">
        <v>12</v>
      </c>
      <c r="Y59" s="155">
        <v>67</v>
      </c>
      <c r="Z59" s="155" t="s">
        <v>2388</v>
      </c>
      <c r="AA59" s="327"/>
      <c r="AB59" s="328">
        <v>67</v>
      </c>
      <c r="AC59" s="328" t="s">
        <v>2389</v>
      </c>
      <c r="AD59" s="327"/>
      <c r="AE59" s="328">
        <v>0</v>
      </c>
      <c r="AF59" s="328">
        <v>8.0399999999999991</v>
      </c>
      <c r="XFD59" s="68"/>
    </row>
    <row r="60" spans="1:32 16384:16384" ht="58.5" customHeight="1" x14ac:dyDescent="0.25">
      <c r="A60" s="68" t="s">
        <v>609</v>
      </c>
      <c r="B60" s="155" t="s">
        <v>609</v>
      </c>
      <c r="C60" s="155" t="s">
        <v>2375</v>
      </c>
      <c r="D60" s="155">
        <v>1</v>
      </c>
      <c r="E60" s="155" t="s">
        <v>467</v>
      </c>
      <c r="F60" s="155" t="s">
        <v>609</v>
      </c>
      <c r="G60" s="155" t="s">
        <v>19</v>
      </c>
      <c r="H60" s="155">
        <v>0</v>
      </c>
      <c r="I60" s="155">
        <v>0</v>
      </c>
      <c r="J60" s="155">
        <v>0</v>
      </c>
      <c r="K60" s="155" t="s">
        <v>19</v>
      </c>
      <c r="L60" s="155">
        <v>0</v>
      </c>
      <c r="M60" s="155" t="s">
        <v>19</v>
      </c>
      <c r="N60" s="155" t="s">
        <v>588</v>
      </c>
      <c r="O60" s="155" t="s">
        <v>19</v>
      </c>
      <c r="P60" s="155" t="s">
        <v>393</v>
      </c>
      <c r="Q60" s="155">
        <v>20</v>
      </c>
      <c r="R60" s="155">
        <v>4</v>
      </c>
      <c r="S60" s="155" t="s">
        <v>465</v>
      </c>
      <c r="T60" s="191" t="s">
        <v>610</v>
      </c>
      <c r="U60" s="191">
        <v>45730</v>
      </c>
      <c r="V60" s="191">
        <v>46022</v>
      </c>
      <c r="W60" s="35" t="s">
        <v>586</v>
      </c>
      <c r="X60" s="155">
        <v>6</v>
      </c>
      <c r="Y60" s="155">
        <v>25</v>
      </c>
      <c r="Z60" s="155" t="s">
        <v>2390</v>
      </c>
      <c r="AA60" s="327"/>
      <c r="AB60" s="328">
        <v>50</v>
      </c>
      <c r="AC60" s="328" t="s">
        <v>2391</v>
      </c>
      <c r="AD60" s="327"/>
      <c r="AE60" s="328">
        <v>0</v>
      </c>
      <c r="AF60" s="328">
        <v>3</v>
      </c>
      <c r="XFD60" s="68"/>
    </row>
    <row r="61" spans="1:32 16384:16384" ht="58.5" customHeight="1" x14ac:dyDescent="0.25">
      <c r="A61" s="68" t="s">
        <v>611</v>
      </c>
      <c r="B61" s="155" t="s">
        <v>611</v>
      </c>
      <c r="C61" s="155" t="s">
        <v>2375</v>
      </c>
      <c r="D61" s="155">
        <v>1</v>
      </c>
      <c r="E61" s="155" t="s">
        <v>467</v>
      </c>
      <c r="F61" s="155" t="s">
        <v>611</v>
      </c>
      <c r="G61" s="155" t="s">
        <v>19</v>
      </c>
      <c r="H61" s="155">
        <v>0</v>
      </c>
      <c r="I61" s="155">
        <v>0</v>
      </c>
      <c r="J61" s="155">
        <v>0</v>
      </c>
      <c r="K61" s="155" t="s">
        <v>19</v>
      </c>
      <c r="L61" s="155">
        <v>0</v>
      </c>
      <c r="M61" s="155" t="s">
        <v>19</v>
      </c>
      <c r="N61" s="155" t="s">
        <v>588</v>
      </c>
      <c r="O61" s="155" t="s">
        <v>19</v>
      </c>
      <c r="P61" s="155" t="s">
        <v>394</v>
      </c>
      <c r="Q61" s="155">
        <v>10</v>
      </c>
      <c r="R61" s="155">
        <v>2</v>
      </c>
      <c r="S61" s="155" t="s">
        <v>465</v>
      </c>
      <c r="T61" s="191" t="s">
        <v>612</v>
      </c>
      <c r="U61" s="191">
        <v>45839</v>
      </c>
      <c r="V61" s="191">
        <v>46022</v>
      </c>
      <c r="W61" s="35" t="s">
        <v>586</v>
      </c>
      <c r="X61" s="155">
        <v>3</v>
      </c>
      <c r="Y61" s="155">
        <v>50</v>
      </c>
      <c r="Z61" s="155" t="s">
        <v>2392</v>
      </c>
      <c r="AA61" s="327"/>
      <c r="AB61" s="328">
        <v>50</v>
      </c>
      <c r="AC61" s="328" t="s">
        <v>2393</v>
      </c>
      <c r="AD61" s="327"/>
      <c r="AE61" s="328">
        <v>0</v>
      </c>
      <c r="AF61" s="328">
        <v>1.5</v>
      </c>
      <c r="XFD61" s="68"/>
    </row>
    <row r="62" spans="1:32 16384:16384" ht="58.5" customHeight="1" x14ac:dyDescent="0.25">
      <c r="A62" s="192" t="s">
        <v>613</v>
      </c>
      <c r="B62" s="183" t="s">
        <v>613</v>
      </c>
      <c r="C62" s="181" t="s">
        <v>2375</v>
      </c>
      <c r="D62" s="181">
        <v>1</v>
      </c>
      <c r="E62" s="181" t="s">
        <v>460</v>
      </c>
      <c r="F62" s="181" t="s">
        <v>613</v>
      </c>
      <c r="G62" s="181" t="s">
        <v>479</v>
      </c>
      <c r="H62" s="181" t="s">
        <v>12</v>
      </c>
      <c r="I62" s="181" t="s">
        <v>1395</v>
      </c>
      <c r="J62" s="181" t="s">
        <v>1396</v>
      </c>
      <c r="K62" s="181" t="s">
        <v>1821</v>
      </c>
      <c r="L62" s="181">
        <v>0</v>
      </c>
      <c r="M62" s="181" t="s">
        <v>22</v>
      </c>
      <c r="N62" s="181" t="s">
        <v>614</v>
      </c>
      <c r="O62" s="181">
        <v>0</v>
      </c>
      <c r="P62" s="181" t="s">
        <v>192</v>
      </c>
      <c r="Q62" s="181">
        <v>20</v>
      </c>
      <c r="R62" s="181">
        <v>100</v>
      </c>
      <c r="S62" s="181" t="s">
        <v>493</v>
      </c>
      <c r="T62" s="181" t="s">
        <v>615</v>
      </c>
      <c r="U62" s="182">
        <v>45695</v>
      </c>
      <c r="V62" s="182">
        <v>46010</v>
      </c>
      <c r="W62" s="323" t="s">
        <v>586</v>
      </c>
      <c r="X62" s="181">
        <v>20</v>
      </c>
      <c r="Y62" s="181">
        <v>0</v>
      </c>
      <c r="Z62" s="181">
        <v>0</v>
      </c>
      <c r="AA62" s="325"/>
      <c r="AB62" s="326">
        <v>0</v>
      </c>
      <c r="AC62" s="326">
        <v>0</v>
      </c>
      <c r="AD62" s="325"/>
      <c r="AE62" s="326">
        <v>0</v>
      </c>
      <c r="AF62" s="326">
        <v>0</v>
      </c>
    </row>
    <row r="63" spans="1:32 16384:16384" ht="58.5" customHeight="1" x14ac:dyDescent="0.25">
      <c r="A63" s="68" t="s">
        <v>616</v>
      </c>
      <c r="B63" s="155" t="s">
        <v>616</v>
      </c>
      <c r="C63" s="155" t="s">
        <v>2375</v>
      </c>
      <c r="D63" s="155">
        <v>1</v>
      </c>
      <c r="E63" s="155" t="s">
        <v>467</v>
      </c>
      <c r="F63" s="155" t="s">
        <v>616</v>
      </c>
      <c r="G63" s="155" t="s">
        <v>19</v>
      </c>
      <c r="H63" s="155">
        <v>0</v>
      </c>
      <c r="I63" s="155">
        <v>0</v>
      </c>
      <c r="J63" s="155">
        <v>0</v>
      </c>
      <c r="K63" s="155" t="s">
        <v>19</v>
      </c>
      <c r="L63" s="155">
        <v>0</v>
      </c>
      <c r="M63" s="155" t="s">
        <v>19</v>
      </c>
      <c r="N63" s="155" t="s">
        <v>614</v>
      </c>
      <c r="O63" s="155" t="s">
        <v>19</v>
      </c>
      <c r="P63" s="155" t="s">
        <v>193</v>
      </c>
      <c r="Q63" s="155">
        <v>10</v>
      </c>
      <c r="R63" s="155">
        <v>1</v>
      </c>
      <c r="S63" s="155" t="s">
        <v>465</v>
      </c>
      <c r="T63" s="191" t="s">
        <v>617</v>
      </c>
      <c r="U63" s="191">
        <v>45695</v>
      </c>
      <c r="V63" s="191">
        <v>45758</v>
      </c>
      <c r="W63" s="35" t="s">
        <v>586</v>
      </c>
      <c r="X63" s="155">
        <v>2</v>
      </c>
      <c r="Y63" s="155">
        <v>100</v>
      </c>
      <c r="Z63" s="155" t="s">
        <v>2394</v>
      </c>
      <c r="AA63" s="327">
        <v>45758</v>
      </c>
      <c r="AB63" s="328">
        <v>100</v>
      </c>
      <c r="AC63" s="328" t="s">
        <v>2395</v>
      </c>
      <c r="AD63" s="327">
        <v>45758</v>
      </c>
      <c r="AE63" s="328">
        <v>100</v>
      </c>
      <c r="AF63" s="328">
        <v>2</v>
      </c>
      <c r="XFD63" s="68"/>
    </row>
    <row r="64" spans="1:32 16384:16384" ht="58.5" customHeight="1" x14ac:dyDescent="0.25">
      <c r="A64" s="68" t="s">
        <v>618</v>
      </c>
      <c r="B64" s="155" t="s">
        <v>618</v>
      </c>
      <c r="C64" s="155" t="s">
        <v>2375</v>
      </c>
      <c r="D64" s="155">
        <v>1</v>
      </c>
      <c r="E64" s="155" t="s">
        <v>467</v>
      </c>
      <c r="F64" s="155" t="s">
        <v>618</v>
      </c>
      <c r="G64" s="155" t="s">
        <v>19</v>
      </c>
      <c r="H64" s="155">
        <v>0</v>
      </c>
      <c r="I64" s="155">
        <v>0</v>
      </c>
      <c r="J64" s="155">
        <v>0</v>
      </c>
      <c r="K64" s="155" t="s">
        <v>19</v>
      </c>
      <c r="L64" s="155">
        <v>0</v>
      </c>
      <c r="M64" s="155" t="s">
        <v>19</v>
      </c>
      <c r="N64" s="155" t="s">
        <v>614</v>
      </c>
      <c r="O64" s="155" t="s">
        <v>19</v>
      </c>
      <c r="P64" s="155" t="s">
        <v>194</v>
      </c>
      <c r="Q64" s="155">
        <v>10</v>
      </c>
      <c r="R64" s="155">
        <v>1</v>
      </c>
      <c r="S64" s="155" t="s">
        <v>465</v>
      </c>
      <c r="T64" s="191" t="s">
        <v>619</v>
      </c>
      <c r="U64" s="191">
        <v>45695</v>
      </c>
      <c r="V64" s="191">
        <v>45747</v>
      </c>
      <c r="W64" s="35" t="s">
        <v>586</v>
      </c>
      <c r="X64" s="155">
        <v>2</v>
      </c>
      <c r="Y64" s="155">
        <v>100</v>
      </c>
      <c r="Z64" s="155" t="s">
        <v>2396</v>
      </c>
      <c r="AA64" s="327">
        <v>45806</v>
      </c>
      <c r="AB64" s="328">
        <v>100</v>
      </c>
      <c r="AC64" s="328" t="s">
        <v>2397</v>
      </c>
      <c r="AD64" s="327">
        <v>45806</v>
      </c>
      <c r="AE64" s="328">
        <v>90</v>
      </c>
      <c r="AF64" s="328">
        <v>2</v>
      </c>
      <c r="XFD64" s="68"/>
    </row>
    <row r="65" spans="1:32 16384:16384" ht="58.5" customHeight="1" x14ac:dyDescent="0.25">
      <c r="A65" s="68" t="s">
        <v>620</v>
      </c>
      <c r="B65" s="155" t="s">
        <v>620</v>
      </c>
      <c r="C65" s="155" t="s">
        <v>2375</v>
      </c>
      <c r="D65" s="155">
        <v>1</v>
      </c>
      <c r="E65" s="155" t="s">
        <v>467</v>
      </c>
      <c r="F65" s="155" t="s">
        <v>620</v>
      </c>
      <c r="G65" s="155" t="s">
        <v>19</v>
      </c>
      <c r="H65" s="155">
        <v>0</v>
      </c>
      <c r="I65" s="155">
        <v>0</v>
      </c>
      <c r="J65" s="155">
        <v>0</v>
      </c>
      <c r="K65" s="155" t="s">
        <v>19</v>
      </c>
      <c r="L65" s="155">
        <v>0</v>
      </c>
      <c r="M65" s="155" t="s">
        <v>19</v>
      </c>
      <c r="N65" s="155" t="s">
        <v>614</v>
      </c>
      <c r="O65" s="155" t="s">
        <v>19</v>
      </c>
      <c r="P65" s="155" t="s">
        <v>195</v>
      </c>
      <c r="Q65" s="155">
        <v>30</v>
      </c>
      <c r="R65" s="155">
        <v>100</v>
      </c>
      <c r="S65" s="155" t="s">
        <v>493</v>
      </c>
      <c r="T65" s="191" t="s">
        <v>621</v>
      </c>
      <c r="U65" s="191">
        <v>45748</v>
      </c>
      <c r="V65" s="191">
        <v>45961</v>
      </c>
      <c r="W65" s="35" t="s">
        <v>586</v>
      </c>
      <c r="X65" s="155">
        <v>6</v>
      </c>
      <c r="Y65" s="155">
        <v>82</v>
      </c>
      <c r="Z65" s="155" t="s">
        <v>2398</v>
      </c>
      <c r="AA65" s="327"/>
      <c r="AB65" s="328">
        <v>80</v>
      </c>
      <c r="AC65" s="328" t="s">
        <v>2399</v>
      </c>
      <c r="AD65" s="327"/>
      <c r="AE65" s="328">
        <v>0</v>
      </c>
      <c r="AF65" s="328">
        <v>4.8</v>
      </c>
      <c r="XFD65" s="68"/>
    </row>
    <row r="66" spans="1:32 16384:16384" ht="58.5" customHeight="1" x14ac:dyDescent="0.25">
      <c r="A66" s="68" t="s">
        <v>622</v>
      </c>
      <c r="B66" s="155" t="s">
        <v>622</v>
      </c>
      <c r="C66" s="155" t="s">
        <v>2375</v>
      </c>
      <c r="D66" s="155">
        <v>1</v>
      </c>
      <c r="E66" s="155" t="s">
        <v>467</v>
      </c>
      <c r="F66" s="155" t="s">
        <v>622</v>
      </c>
      <c r="G66" s="155" t="s">
        <v>19</v>
      </c>
      <c r="H66" s="155">
        <v>0</v>
      </c>
      <c r="I66" s="155">
        <v>0</v>
      </c>
      <c r="J66" s="155">
        <v>0</v>
      </c>
      <c r="K66" s="155" t="s">
        <v>19</v>
      </c>
      <c r="L66" s="155">
        <v>0</v>
      </c>
      <c r="M66" s="155" t="s">
        <v>19</v>
      </c>
      <c r="N66" s="155" t="s">
        <v>614</v>
      </c>
      <c r="O66" s="155" t="s">
        <v>19</v>
      </c>
      <c r="P66" s="155" t="s">
        <v>196</v>
      </c>
      <c r="Q66" s="155">
        <v>30</v>
      </c>
      <c r="R66" s="155">
        <v>100</v>
      </c>
      <c r="S66" s="155" t="s">
        <v>493</v>
      </c>
      <c r="T66" s="191" t="s">
        <v>623</v>
      </c>
      <c r="U66" s="191">
        <v>45769</v>
      </c>
      <c r="V66" s="191">
        <v>45982</v>
      </c>
      <c r="W66" s="35" t="s">
        <v>586</v>
      </c>
      <c r="X66" s="155">
        <v>6</v>
      </c>
      <c r="Y66" s="155">
        <v>82</v>
      </c>
      <c r="Z66" s="155" t="s">
        <v>2400</v>
      </c>
      <c r="AA66" s="327"/>
      <c r="AB66" s="328">
        <v>80</v>
      </c>
      <c r="AC66" s="328" t="s">
        <v>2401</v>
      </c>
      <c r="AD66" s="327"/>
      <c r="AE66" s="328">
        <v>0</v>
      </c>
      <c r="AF66" s="328">
        <v>4.8</v>
      </c>
      <c r="XFD66" s="68"/>
    </row>
    <row r="67" spans="1:32 16384:16384" ht="58.5" customHeight="1" x14ac:dyDescent="0.25">
      <c r="A67" s="68" t="s">
        <v>624</v>
      </c>
      <c r="B67" s="155" t="s">
        <v>624</v>
      </c>
      <c r="C67" s="155" t="s">
        <v>2375</v>
      </c>
      <c r="D67" s="155">
        <v>1</v>
      </c>
      <c r="E67" s="155" t="s">
        <v>467</v>
      </c>
      <c r="F67" s="155" t="s">
        <v>624</v>
      </c>
      <c r="G67" s="155" t="s">
        <v>19</v>
      </c>
      <c r="H67" s="155">
        <v>0</v>
      </c>
      <c r="I67" s="155">
        <v>0</v>
      </c>
      <c r="J67" s="155">
        <v>0</v>
      </c>
      <c r="K67" s="155" t="s">
        <v>19</v>
      </c>
      <c r="L67" s="155">
        <v>0</v>
      </c>
      <c r="M67" s="155" t="s">
        <v>19</v>
      </c>
      <c r="N67" s="155" t="s">
        <v>614</v>
      </c>
      <c r="O67" s="155" t="s">
        <v>19</v>
      </c>
      <c r="P67" s="155" t="s">
        <v>197</v>
      </c>
      <c r="Q67" s="155">
        <v>10</v>
      </c>
      <c r="R67" s="155">
        <v>3</v>
      </c>
      <c r="S67" s="155" t="s">
        <v>465</v>
      </c>
      <c r="T67" s="191" t="s">
        <v>625</v>
      </c>
      <c r="U67" s="191">
        <v>45965</v>
      </c>
      <c r="V67" s="191">
        <v>45979</v>
      </c>
      <c r="W67" s="35" t="s">
        <v>586</v>
      </c>
      <c r="X67" s="155">
        <v>2</v>
      </c>
      <c r="Y67" s="155">
        <v>0</v>
      </c>
      <c r="Z67" s="155">
        <v>0</v>
      </c>
      <c r="AA67" s="327"/>
      <c r="AB67" s="328">
        <v>0</v>
      </c>
      <c r="AC67" s="328">
        <v>0</v>
      </c>
      <c r="AD67" s="327"/>
      <c r="AE67" s="328">
        <v>0</v>
      </c>
      <c r="AF67" s="328">
        <v>0</v>
      </c>
      <c r="XFD67" s="68"/>
    </row>
    <row r="68" spans="1:32 16384:16384" ht="58.5" customHeight="1" x14ac:dyDescent="0.25">
      <c r="A68" s="68" t="s">
        <v>626</v>
      </c>
      <c r="B68" s="155" t="s">
        <v>626</v>
      </c>
      <c r="C68" s="155" t="s">
        <v>2375</v>
      </c>
      <c r="D68" s="155">
        <v>1</v>
      </c>
      <c r="E68" s="155" t="s">
        <v>467</v>
      </c>
      <c r="F68" s="155" t="s">
        <v>626</v>
      </c>
      <c r="G68" s="155" t="s">
        <v>19</v>
      </c>
      <c r="H68" s="155">
        <v>0</v>
      </c>
      <c r="I68" s="155">
        <v>0</v>
      </c>
      <c r="J68" s="155">
        <v>0</v>
      </c>
      <c r="K68" s="155" t="s">
        <v>19</v>
      </c>
      <c r="L68" s="155">
        <v>0</v>
      </c>
      <c r="M68" s="155" t="s">
        <v>19</v>
      </c>
      <c r="N68" s="155" t="s">
        <v>614</v>
      </c>
      <c r="O68" s="155" t="s">
        <v>19</v>
      </c>
      <c r="P68" s="155" t="s">
        <v>198</v>
      </c>
      <c r="Q68" s="155">
        <v>10</v>
      </c>
      <c r="R68" s="155">
        <v>3</v>
      </c>
      <c r="S68" s="155" t="s">
        <v>465</v>
      </c>
      <c r="T68" s="191" t="s">
        <v>627</v>
      </c>
      <c r="U68" s="191">
        <v>45992</v>
      </c>
      <c r="V68" s="191">
        <v>46010</v>
      </c>
      <c r="W68" s="35" t="s">
        <v>586</v>
      </c>
      <c r="X68" s="155">
        <v>2</v>
      </c>
      <c r="Y68" s="155">
        <v>0</v>
      </c>
      <c r="Z68" s="155">
        <v>0</v>
      </c>
      <c r="AA68" s="327"/>
      <c r="AB68" s="328">
        <v>0</v>
      </c>
      <c r="AC68" s="328">
        <v>0</v>
      </c>
      <c r="AD68" s="327"/>
      <c r="AE68" s="328">
        <v>0</v>
      </c>
      <c r="AF68" s="328">
        <v>0</v>
      </c>
      <c r="XFD68" s="68"/>
    </row>
    <row r="69" spans="1:32 16384:16384" ht="58.5" customHeight="1" x14ac:dyDescent="0.25">
      <c r="A69" s="192" t="s">
        <v>629</v>
      </c>
      <c r="B69" s="183" t="s">
        <v>629</v>
      </c>
      <c r="C69" s="181" t="s">
        <v>2357</v>
      </c>
      <c r="D69" s="181">
        <v>2</v>
      </c>
      <c r="E69" s="181" t="s">
        <v>460</v>
      </c>
      <c r="F69" s="181" t="s">
        <v>629</v>
      </c>
      <c r="G69" s="181" t="s">
        <v>462</v>
      </c>
      <c r="H69" s="181" t="s">
        <v>10</v>
      </c>
      <c r="I69" s="181" t="s">
        <v>1399</v>
      </c>
      <c r="J69" s="181" t="s">
        <v>1400</v>
      </c>
      <c r="K69" s="181" t="s">
        <v>1835</v>
      </c>
      <c r="L69" s="181">
        <v>0</v>
      </c>
      <c r="M69" s="181" t="s">
        <v>20</v>
      </c>
      <c r="N69" s="181" t="s">
        <v>614</v>
      </c>
      <c r="O69" s="181" t="s">
        <v>1546</v>
      </c>
      <c r="P69" s="181" t="s">
        <v>256</v>
      </c>
      <c r="Q69" s="181">
        <v>40</v>
      </c>
      <c r="R69" s="181">
        <v>1070</v>
      </c>
      <c r="S69" s="181" t="s">
        <v>465</v>
      </c>
      <c r="T69" s="181" t="s">
        <v>1878</v>
      </c>
      <c r="U69" s="182">
        <v>45706</v>
      </c>
      <c r="V69" s="182">
        <v>45989</v>
      </c>
      <c r="W69" s="323" t="s">
        <v>628</v>
      </c>
      <c r="X69" s="181">
        <v>40</v>
      </c>
      <c r="Y69" s="181">
        <v>74.39</v>
      </c>
      <c r="Z69" s="181" t="s">
        <v>2358</v>
      </c>
      <c r="AA69" s="325"/>
      <c r="AB69" s="326">
        <v>74.39</v>
      </c>
      <c r="AC69" s="326" t="s">
        <v>2359</v>
      </c>
      <c r="AD69" s="325"/>
      <c r="AE69" s="326">
        <v>0</v>
      </c>
      <c r="AF69" s="326">
        <v>29.756</v>
      </c>
    </row>
    <row r="70" spans="1:32 16384:16384" ht="58.5" customHeight="1" x14ac:dyDescent="0.25">
      <c r="A70" s="68" t="s">
        <v>630</v>
      </c>
      <c r="B70" s="155" t="s">
        <v>630</v>
      </c>
      <c r="C70" s="155" t="s">
        <v>2357</v>
      </c>
      <c r="D70" s="155">
        <v>2</v>
      </c>
      <c r="E70" s="155" t="s">
        <v>467</v>
      </c>
      <c r="F70" s="155" t="s">
        <v>630</v>
      </c>
      <c r="G70" s="155" t="s">
        <v>19</v>
      </c>
      <c r="H70" s="155">
        <v>0</v>
      </c>
      <c r="I70" s="155">
        <v>0</v>
      </c>
      <c r="J70" s="155">
        <v>0</v>
      </c>
      <c r="K70" s="155" t="s">
        <v>19</v>
      </c>
      <c r="L70" s="155">
        <v>0</v>
      </c>
      <c r="M70" s="155" t="s">
        <v>19</v>
      </c>
      <c r="N70" s="155" t="s">
        <v>614</v>
      </c>
      <c r="O70" s="155" t="s">
        <v>19</v>
      </c>
      <c r="P70" s="155" t="s">
        <v>27</v>
      </c>
      <c r="Q70" s="155">
        <v>15</v>
      </c>
      <c r="R70" s="155">
        <v>1</v>
      </c>
      <c r="S70" s="155" t="s">
        <v>465</v>
      </c>
      <c r="T70" s="191" t="s">
        <v>631</v>
      </c>
      <c r="U70" s="191">
        <v>45706</v>
      </c>
      <c r="V70" s="191">
        <v>45747</v>
      </c>
      <c r="W70" s="35" t="s">
        <v>628</v>
      </c>
      <c r="X70" s="155">
        <v>6</v>
      </c>
      <c r="Y70" s="155">
        <v>100</v>
      </c>
      <c r="Z70" s="155" t="s">
        <v>2362</v>
      </c>
      <c r="AA70" s="327">
        <v>45743</v>
      </c>
      <c r="AB70" s="328">
        <v>100</v>
      </c>
      <c r="AC70" s="328" t="s">
        <v>2363</v>
      </c>
      <c r="AD70" s="327">
        <v>45743</v>
      </c>
      <c r="AE70" s="328">
        <v>100</v>
      </c>
      <c r="AF70" s="328">
        <v>6</v>
      </c>
      <c r="XFD70" s="68"/>
    </row>
    <row r="71" spans="1:32 16384:16384" ht="58.5" customHeight="1" x14ac:dyDescent="0.25">
      <c r="A71" s="68" t="s">
        <v>632</v>
      </c>
      <c r="B71" s="155" t="s">
        <v>632</v>
      </c>
      <c r="C71" s="155" t="s">
        <v>2357</v>
      </c>
      <c r="D71" s="155">
        <v>2</v>
      </c>
      <c r="E71" s="155" t="s">
        <v>467</v>
      </c>
      <c r="F71" s="155" t="s">
        <v>632</v>
      </c>
      <c r="G71" s="155" t="s">
        <v>19</v>
      </c>
      <c r="H71" s="155">
        <v>0</v>
      </c>
      <c r="I71" s="155">
        <v>0</v>
      </c>
      <c r="J71" s="155">
        <v>0</v>
      </c>
      <c r="K71" s="155" t="s">
        <v>19</v>
      </c>
      <c r="L71" s="155">
        <v>0</v>
      </c>
      <c r="M71" s="155" t="s">
        <v>19</v>
      </c>
      <c r="N71" s="155" t="s">
        <v>614</v>
      </c>
      <c r="O71" s="155" t="s">
        <v>19</v>
      </c>
      <c r="P71" s="155" t="s">
        <v>257</v>
      </c>
      <c r="Q71" s="155">
        <v>25</v>
      </c>
      <c r="R71" s="155">
        <v>1</v>
      </c>
      <c r="S71" s="155" t="s">
        <v>465</v>
      </c>
      <c r="T71" s="191" t="s">
        <v>633</v>
      </c>
      <c r="U71" s="191">
        <v>45748</v>
      </c>
      <c r="V71" s="191">
        <v>45777</v>
      </c>
      <c r="W71" s="35" t="s">
        <v>628</v>
      </c>
      <c r="X71" s="155">
        <v>10</v>
      </c>
      <c r="Y71" s="155">
        <v>100</v>
      </c>
      <c r="Z71" s="155" t="s">
        <v>2360</v>
      </c>
      <c r="AA71" s="327">
        <v>45777</v>
      </c>
      <c r="AB71" s="328">
        <v>100</v>
      </c>
      <c r="AC71" s="328" t="s">
        <v>2361</v>
      </c>
      <c r="AD71" s="327">
        <v>45777</v>
      </c>
      <c r="AE71" s="328">
        <v>100</v>
      </c>
      <c r="AF71" s="328">
        <v>10</v>
      </c>
      <c r="XFD71" s="68"/>
    </row>
    <row r="72" spans="1:32 16384:16384" ht="58.5" customHeight="1" x14ac:dyDescent="0.25">
      <c r="A72" s="68" t="s">
        <v>634</v>
      </c>
      <c r="B72" s="155" t="s">
        <v>634</v>
      </c>
      <c r="C72" s="155" t="s">
        <v>2357</v>
      </c>
      <c r="D72" s="155">
        <v>2</v>
      </c>
      <c r="E72" s="155" t="s">
        <v>467</v>
      </c>
      <c r="F72" s="155" t="s">
        <v>634</v>
      </c>
      <c r="G72" s="155" t="s">
        <v>19</v>
      </c>
      <c r="H72" s="155">
        <v>0</v>
      </c>
      <c r="I72" s="155">
        <v>0</v>
      </c>
      <c r="J72" s="155">
        <v>0</v>
      </c>
      <c r="K72" s="155" t="s">
        <v>19</v>
      </c>
      <c r="L72" s="155">
        <v>0</v>
      </c>
      <c r="M72" s="155" t="s">
        <v>19</v>
      </c>
      <c r="N72" s="155" t="s">
        <v>614</v>
      </c>
      <c r="O72" s="155" t="s">
        <v>19</v>
      </c>
      <c r="P72" s="155" t="s">
        <v>28</v>
      </c>
      <c r="Q72" s="155">
        <v>60</v>
      </c>
      <c r="R72" s="155">
        <v>1070</v>
      </c>
      <c r="S72" s="155" t="s">
        <v>465</v>
      </c>
      <c r="T72" s="191" t="s">
        <v>1878</v>
      </c>
      <c r="U72" s="191">
        <v>45755</v>
      </c>
      <c r="V72" s="191">
        <v>45989</v>
      </c>
      <c r="W72" s="35" t="s">
        <v>628</v>
      </c>
      <c r="X72" s="155">
        <v>24</v>
      </c>
      <c r="Y72" s="155">
        <v>74.39</v>
      </c>
      <c r="Z72" s="155" t="s">
        <v>2358</v>
      </c>
      <c r="AA72" s="327"/>
      <c r="AB72" s="328">
        <v>74.39</v>
      </c>
      <c r="AC72" s="328" t="s">
        <v>2024</v>
      </c>
      <c r="AD72" s="327"/>
      <c r="AE72" s="328">
        <v>0</v>
      </c>
      <c r="AF72" s="328">
        <v>17.8536</v>
      </c>
      <c r="XFD72" s="68"/>
    </row>
    <row r="73" spans="1:32 16384:16384" ht="58.5" customHeight="1" x14ac:dyDescent="0.25">
      <c r="A73" s="192" t="s">
        <v>635</v>
      </c>
      <c r="B73" s="183" t="s">
        <v>635</v>
      </c>
      <c r="C73" s="181" t="s">
        <v>2357</v>
      </c>
      <c r="D73" s="181">
        <v>2</v>
      </c>
      <c r="E73" s="181" t="s">
        <v>460</v>
      </c>
      <c r="F73" s="181" t="s">
        <v>635</v>
      </c>
      <c r="G73" s="181" t="s">
        <v>462</v>
      </c>
      <c r="H73" s="181" t="s">
        <v>10</v>
      </c>
      <c r="I73" s="181" t="s">
        <v>1399</v>
      </c>
      <c r="J73" s="181" t="s">
        <v>1400</v>
      </c>
      <c r="K73" s="181" t="s">
        <v>1821</v>
      </c>
      <c r="L73" s="181">
        <v>0</v>
      </c>
      <c r="M73" s="181" t="s">
        <v>29</v>
      </c>
      <c r="N73" s="181" t="s">
        <v>614</v>
      </c>
      <c r="O73" s="181" t="s">
        <v>1547</v>
      </c>
      <c r="P73" s="181" t="s">
        <v>258</v>
      </c>
      <c r="Q73" s="181">
        <v>40</v>
      </c>
      <c r="R73" s="181">
        <v>40</v>
      </c>
      <c r="S73" s="181" t="s">
        <v>465</v>
      </c>
      <c r="T73" s="181" t="s">
        <v>637</v>
      </c>
      <c r="U73" s="182">
        <v>45671</v>
      </c>
      <c r="V73" s="182">
        <v>45989</v>
      </c>
      <c r="W73" s="323" t="s">
        <v>628</v>
      </c>
      <c r="X73" s="181">
        <v>40</v>
      </c>
      <c r="Y73" s="181">
        <v>92.5</v>
      </c>
      <c r="Z73" s="181" t="s">
        <v>2364</v>
      </c>
      <c r="AA73" s="325"/>
      <c r="AB73" s="326">
        <v>92.5</v>
      </c>
      <c r="AC73" s="326" t="s">
        <v>2365</v>
      </c>
      <c r="AD73" s="325"/>
      <c r="AE73" s="326">
        <v>0</v>
      </c>
      <c r="AF73" s="326">
        <v>37</v>
      </c>
    </row>
    <row r="74" spans="1:32 16384:16384" ht="58.5" customHeight="1" x14ac:dyDescent="0.25">
      <c r="A74" s="68" t="s">
        <v>638</v>
      </c>
      <c r="B74" s="155" t="s">
        <v>638</v>
      </c>
      <c r="C74" s="155" t="s">
        <v>2357</v>
      </c>
      <c r="D74" s="155">
        <v>2</v>
      </c>
      <c r="E74" s="155" t="s">
        <v>467</v>
      </c>
      <c r="F74" s="155" t="s">
        <v>638</v>
      </c>
      <c r="G74" s="155" t="s">
        <v>19</v>
      </c>
      <c r="H74" s="155">
        <v>0</v>
      </c>
      <c r="I74" s="155">
        <v>0</v>
      </c>
      <c r="J74" s="155">
        <v>0</v>
      </c>
      <c r="K74" s="155" t="s">
        <v>19</v>
      </c>
      <c r="L74" s="155">
        <v>0</v>
      </c>
      <c r="M74" s="155" t="s">
        <v>19</v>
      </c>
      <c r="N74" s="155" t="s">
        <v>614</v>
      </c>
      <c r="O74" s="155" t="s">
        <v>19</v>
      </c>
      <c r="P74" s="155" t="s">
        <v>259</v>
      </c>
      <c r="Q74" s="155">
        <v>15</v>
      </c>
      <c r="R74" s="155">
        <v>1</v>
      </c>
      <c r="S74" s="155" t="s">
        <v>465</v>
      </c>
      <c r="T74" s="191" t="s">
        <v>639</v>
      </c>
      <c r="U74" s="191">
        <v>45671</v>
      </c>
      <c r="V74" s="191">
        <v>45695</v>
      </c>
      <c r="W74" s="35" t="s">
        <v>628</v>
      </c>
      <c r="X74" s="155">
        <v>6</v>
      </c>
      <c r="Y74" s="155">
        <v>100</v>
      </c>
      <c r="Z74" s="155" t="s">
        <v>2366</v>
      </c>
      <c r="AA74" s="327">
        <v>45673</v>
      </c>
      <c r="AB74" s="328">
        <v>100</v>
      </c>
      <c r="AC74" s="328" t="s">
        <v>2367</v>
      </c>
      <c r="AD74" s="327">
        <v>45673</v>
      </c>
      <c r="AE74" s="328">
        <v>100</v>
      </c>
      <c r="AF74" s="328">
        <v>6</v>
      </c>
      <c r="XFD74" s="68"/>
    </row>
    <row r="75" spans="1:32 16384:16384" ht="58.5" customHeight="1" x14ac:dyDescent="0.25">
      <c r="A75" s="68" t="s">
        <v>640</v>
      </c>
      <c r="B75" s="155" t="s">
        <v>640</v>
      </c>
      <c r="C75" s="155" t="s">
        <v>2357</v>
      </c>
      <c r="D75" s="155">
        <v>2</v>
      </c>
      <c r="E75" s="155" t="s">
        <v>467</v>
      </c>
      <c r="F75" s="155" t="s">
        <v>640</v>
      </c>
      <c r="G75" s="155" t="s">
        <v>19</v>
      </c>
      <c r="H75" s="155">
        <v>0</v>
      </c>
      <c r="I75" s="155">
        <v>0</v>
      </c>
      <c r="J75" s="155">
        <v>0</v>
      </c>
      <c r="K75" s="155" t="s">
        <v>19</v>
      </c>
      <c r="L75" s="155">
        <v>0</v>
      </c>
      <c r="M75" s="155" t="s">
        <v>19</v>
      </c>
      <c r="N75" s="155" t="s">
        <v>614</v>
      </c>
      <c r="O75" s="155" t="s">
        <v>19</v>
      </c>
      <c r="P75" s="155" t="s">
        <v>30</v>
      </c>
      <c r="Q75" s="155">
        <v>15</v>
      </c>
      <c r="R75" s="155">
        <v>4</v>
      </c>
      <c r="S75" s="155" t="s">
        <v>465</v>
      </c>
      <c r="T75" s="191" t="s">
        <v>641</v>
      </c>
      <c r="U75" s="191">
        <v>45671</v>
      </c>
      <c r="V75" s="191">
        <v>45961</v>
      </c>
      <c r="W75" s="35" t="s">
        <v>628</v>
      </c>
      <c r="X75" s="155">
        <v>6</v>
      </c>
      <c r="Y75" s="155">
        <v>75</v>
      </c>
      <c r="Z75" s="155" t="s">
        <v>2368</v>
      </c>
      <c r="AA75" s="327"/>
      <c r="AB75" s="328">
        <v>75</v>
      </c>
      <c r="AC75" s="328" t="s">
        <v>2369</v>
      </c>
      <c r="AD75" s="327"/>
      <c r="AE75" s="328">
        <v>0</v>
      </c>
      <c r="AF75" s="328">
        <v>4.5</v>
      </c>
      <c r="XFD75" s="68"/>
    </row>
    <row r="76" spans="1:32 16384:16384" ht="58.5" customHeight="1" x14ac:dyDescent="0.25">
      <c r="A76" s="68" t="s">
        <v>642</v>
      </c>
      <c r="B76" s="155" t="s">
        <v>642</v>
      </c>
      <c r="C76" s="155" t="s">
        <v>2357</v>
      </c>
      <c r="D76" s="155">
        <v>2</v>
      </c>
      <c r="E76" s="155" t="s">
        <v>467</v>
      </c>
      <c r="F76" s="155" t="s">
        <v>642</v>
      </c>
      <c r="G76" s="155" t="s">
        <v>19</v>
      </c>
      <c r="H76" s="155">
        <v>0</v>
      </c>
      <c r="I76" s="155">
        <v>0</v>
      </c>
      <c r="J76" s="155">
        <v>0</v>
      </c>
      <c r="K76" s="155" t="s">
        <v>19</v>
      </c>
      <c r="L76" s="155">
        <v>0</v>
      </c>
      <c r="M76" s="155" t="s">
        <v>19</v>
      </c>
      <c r="N76" s="155" t="s">
        <v>614</v>
      </c>
      <c r="O76" s="155" t="s">
        <v>19</v>
      </c>
      <c r="P76" s="155" t="s">
        <v>260</v>
      </c>
      <c r="Q76" s="155">
        <v>70</v>
      </c>
      <c r="R76" s="155">
        <v>40</v>
      </c>
      <c r="S76" s="155" t="s">
        <v>465</v>
      </c>
      <c r="T76" s="191" t="s">
        <v>637</v>
      </c>
      <c r="U76" s="191">
        <v>45695</v>
      </c>
      <c r="V76" s="191">
        <v>45989</v>
      </c>
      <c r="W76" s="35" t="s">
        <v>628</v>
      </c>
      <c r="X76" s="155">
        <v>28</v>
      </c>
      <c r="Y76" s="155">
        <v>92.5</v>
      </c>
      <c r="Z76" s="155" t="s">
        <v>2364</v>
      </c>
      <c r="AA76" s="327"/>
      <c r="AB76" s="328">
        <v>92.5</v>
      </c>
      <c r="AC76" s="328" t="s">
        <v>2370</v>
      </c>
      <c r="AD76" s="327"/>
      <c r="AE76" s="328">
        <v>0</v>
      </c>
      <c r="AF76" s="328">
        <v>25.9</v>
      </c>
      <c r="XFD76" s="68"/>
    </row>
    <row r="77" spans="1:32 16384:16384" ht="58.5" customHeight="1" x14ac:dyDescent="0.25">
      <c r="A77" s="192" t="s">
        <v>643</v>
      </c>
      <c r="B77" s="183" t="s">
        <v>643</v>
      </c>
      <c r="C77" s="181" t="s">
        <v>2357</v>
      </c>
      <c r="D77" s="181">
        <v>2</v>
      </c>
      <c r="E77" s="181" t="s">
        <v>460</v>
      </c>
      <c r="F77" s="181" t="s">
        <v>643</v>
      </c>
      <c r="G77" s="181" t="s">
        <v>462</v>
      </c>
      <c r="H77" s="181" t="s">
        <v>9</v>
      </c>
      <c r="I77" s="181" t="s">
        <v>1401</v>
      </c>
      <c r="J77" s="181" t="s">
        <v>1439</v>
      </c>
      <c r="K77" s="181" t="s">
        <v>1821</v>
      </c>
      <c r="L77" s="181">
        <v>0</v>
      </c>
      <c r="M77" s="181" t="s">
        <v>20</v>
      </c>
      <c r="N77" s="181" t="s">
        <v>614</v>
      </c>
      <c r="O77" s="181">
        <v>0</v>
      </c>
      <c r="P77" s="181" t="s">
        <v>261</v>
      </c>
      <c r="Q77" s="181">
        <v>20</v>
      </c>
      <c r="R77" s="181">
        <v>80</v>
      </c>
      <c r="S77" s="181" t="s">
        <v>493</v>
      </c>
      <c r="T77" s="181" t="s">
        <v>645</v>
      </c>
      <c r="U77" s="182">
        <v>45659</v>
      </c>
      <c r="V77" s="182">
        <v>46022</v>
      </c>
      <c r="W77" s="323" t="s">
        <v>628</v>
      </c>
      <c r="X77" s="181">
        <v>20</v>
      </c>
      <c r="Y77" s="181">
        <v>37.299999999999997</v>
      </c>
      <c r="Z77" s="181" t="s">
        <v>2371</v>
      </c>
      <c r="AA77" s="325"/>
      <c r="AB77" s="326">
        <v>37.299999999999997</v>
      </c>
      <c r="AC77" s="326" t="s">
        <v>2372</v>
      </c>
      <c r="AD77" s="325"/>
      <c r="AE77" s="326">
        <v>0</v>
      </c>
      <c r="AF77" s="326">
        <v>7.46</v>
      </c>
    </row>
    <row r="78" spans="1:32 16384:16384" ht="58.5" customHeight="1" x14ac:dyDescent="0.25">
      <c r="A78" s="68" t="s">
        <v>646</v>
      </c>
      <c r="B78" s="155" t="s">
        <v>646</v>
      </c>
      <c r="C78" s="155" t="s">
        <v>2357</v>
      </c>
      <c r="D78" s="155">
        <v>2</v>
      </c>
      <c r="E78" s="155" t="s">
        <v>467</v>
      </c>
      <c r="F78" s="155" t="s">
        <v>646</v>
      </c>
      <c r="G78" s="155" t="s">
        <v>19</v>
      </c>
      <c r="H78" s="155">
        <v>0</v>
      </c>
      <c r="I78" s="155">
        <v>0</v>
      </c>
      <c r="J78" s="155">
        <v>0</v>
      </c>
      <c r="K78" s="155" t="s">
        <v>19</v>
      </c>
      <c r="L78" s="155">
        <v>0</v>
      </c>
      <c r="M78" s="155" t="s">
        <v>19</v>
      </c>
      <c r="N78" s="155" t="s">
        <v>614</v>
      </c>
      <c r="O78" s="155" t="s">
        <v>19</v>
      </c>
      <c r="P78" s="155" t="s">
        <v>1879</v>
      </c>
      <c r="Q78" s="155">
        <v>30</v>
      </c>
      <c r="R78" s="155">
        <v>1</v>
      </c>
      <c r="S78" s="155" t="s">
        <v>465</v>
      </c>
      <c r="T78" s="191" t="s">
        <v>647</v>
      </c>
      <c r="U78" s="191">
        <v>45659</v>
      </c>
      <c r="V78" s="191">
        <v>45930</v>
      </c>
      <c r="W78" s="35" t="s">
        <v>628</v>
      </c>
      <c r="X78" s="155">
        <v>6</v>
      </c>
      <c r="Y78" s="155">
        <v>100</v>
      </c>
      <c r="Z78" s="155" t="s">
        <v>2373</v>
      </c>
      <c r="AA78" s="327">
        <v>45930</v>
      </c>
      <c r="AB78" s="328">
        <v>100</v>
      </c>
      <c r="AC78" s="328" t="s">
        <v>2374</v>
      </c>
      <c r="AD78" s="327">
        <v>45940</v>
      </c>
      <c r="AE78" s="328">
        <v>100</v>
      </c>
      <c r="AF78" s="328">
        <v>6</v>
      </c>
      <c r="XFD78" s="68"/>
    </row>
    <row r="79" spans="1:32 16384:16384" ht="58.5" customHeight="1" x14ac:dyDescent="0.25">
      <c r="A79" s="68" t="s">
        <v>648</v>
      </c>
      <c r="B79" s="155" t="s">
        <v>648</v>
      </c>
      <c r="C79" s="155" t="s">
        <v>2357</v>
      </c>
      <c r="D79" s="155">
        <v>2</v>
      </c>
      <c r="E79" s="155" t="s">
        <v>467</v>
      </c>
      <c r="F79" s="155" t="s">
        <v>648</v>
      </c>
      <c r="G79" s="155" t="s">
        <v>19</v>
      </c>
      <c r="H79" s="155">
        <v>0</v>
      </c>
      <c r="I79" s="155">
        <v>0</v>
      </c>
      <c r="J79" s="155">
        <v>0</v>
      </c>
      <c r="K79" s="155" t="s">
        <v>19</v>
      </c>
      <c r="L79" s="155">
        <v>0</v>
      </c>
      <c r="M79" s="155" t="s">
        <v>19</v>
      </c>
      <c r="N79" s="155" t="s">
        <v>614</v>
      </c>
      <c r="O79" s="155" t="s">
        <v>19</v>
      </c>
      <c r="P79" s="155" t="s">
        <v>1880</v>
      </c>
      <c r="Q79" s="155">
        <v>70</v>
      </c>
      <c r="R79" s="155">
        <v>80</v>
      </c>
      <c r="S79" s="155" t="s">
        <v>493</v>
      </c>
      <c r="T79" s="191" t="s">
        <v>1881</v>
      </c>
      <c r="U79" s="191">
        <v>45659</v>
      </c>
      <c r="V79" s="191">
        <v>46022</v>
      </c>
      <c r="W79" s="35" t="s">
        <v>628</v>
      </c>
      <c r="X79" s="155">
        <v>14</v>
      </c>
      <c r="Y79" s="155">
        <v>37.299999999999997</v>
      </c>
      <c r="Z79" s="155" t="s">
        <v>2371</v>
      </c>
      <c r="AA79" s="327"/>
      <c r="AB79" s="328">
        <v>37.299999999999997</v>
      </c>
      <c r="AC79" s="328" t="s">
        <v>2006</v>
      </c>
      <c r="AD79" s="327"/>
      <c r="AE79" s="328">
        <v>0</v>
      </c>
      <c r="AF79" s="328">
        <v>5.2219999999999995</v>
      </c>
      <c r="XFD79" s="68"/>
    </row>
    <row r="80" spans="1:32 16384:16384" ht="58.5" customHeight="1" x14ac:dyDescent="0.25">
      <c r="A80" s="192" t="s">
        <v>650</v>
      </c>
      <c r="B80" s="183" t="s">
        <v>650</v>
      </c>
      <c r="C80" s="181" t="s">
        <v>2263</v>
      </c>
      <c r="D80" s="181">
        <v>0</v>
      </c>
      <c r="E80" s="181" t="s">
        <v>460</v>
      </c>
      <c r="F80" s="181" t="s">
        <v>650</v>
      </c>
      <c r="G80" s="181" t="s">
        <v>462</v>
      </c>
      <c r="H80" s="181" t="s">
        <v>59</v>
      </c>
      <c r="I80" s="181" t="s">
        <v>1736</v>
      </c>
      <c r="J80" s="181" t="s">
        <v>1394</v>
      </c>
      <c r="K80" s="181" t="s">
        <v>1821</v>
      </c>
      <c r="L80" s="181">
        <v>0</v>
      </c>
      <c r="M80" s="181" t="s">
        <v>19</v>
      </c>
      <c r="N80" s="181" t="s">
        <v>1440</v>
      </c>
      <c r="O80" s="181">
        <v>0</v>
      </c>
      <c r="P80" s="181" t="s">
        <v>410</v>
      </c>
      <c r="Q80" s="181">
        <v>35</v>
      </c>
      <c r="R80" s="181">
        <v>1</v>
      </c>
      <c r="S80" s="181" t="s">
        <v>465</v>
      </c>
      <c r="T80" s="181" t="s">
        <v>651</v>
      </c>
      <c r="U80" s="182">
        <v>45691</v>
      </c>
      <c r="V80" s="182">
        <v>46010</v>
      </c>
      <c r="W80" s="323" t="s">
        <v>649</v>
      </c>
      <c r="X80" s="181">
        <v>35</v>
      </c>
      <c r="Y80" s="181">
        <v>0</v>
      </c>
      <c r="Z80" s="181" t="s">
        <v>2264</v>
      </c>
      <c r="AA80" s="325"/>
      <c r="AB80" s="326">
        <v>0</v>
      </c>
      <c r="AC80" s="326" t="s">
        <v>2265</v>
      </c>
      <c r="AD80" s="325"/>
      <c r="AE80" s="326">
        <v>0</v>
      </c>
      <c r="AF80" s="326">
        <v>0</v>
      </c>
    </row>
    <row r="81" spans="1:32 16384:16384" ht="58.5" customHeight="1" x14ac:dyDescent="0.25">
      <c r="A81" s="68" t="s">
        <v>652</v>
      </c>
      <c r="B81" s="155" t="s">
        <v>652</v>
      </c>
      <c r="C81" s="155" t="s">
        <v>2263</v>
      </c>
      <c r="D81" s="155">
        <v>0</v>
      </c>
      <c r="E81" s="155" t="s">
        <v>467</v>
      </c>
      <c r="F81" s="155" t="s">
        <v>652</v>
      </c>
      <c r="G81" s="155" t="s">
        <v>19</v>
      </c>
      <c r="H81" s="155">
        <v>0</v>
      </c>
      <c r="I81" s="155">
        <v>0</v>
      </c>
      <c r="J81" s="155">
        <v>0</v>
      </c>
      <c r="K81" s="155" t="s">
        <v>19</v>
      </c>
      <c r="L81" s="155">
        <v>0</v>
      </c>
      <c r="M81" s="155" t="s">
        <v>19</v>
      </c>
      <c r="N81" s="155" t="s">
        <v>1440</v>
      </c>
      <c r="O81" s="155" t="s">
        <v>19</v>
      </c>
      <c r="P81" s="155" t="s">
        <v>411</v>
      </c>
      <c r="Q81" s="155">
        <v>20</v>
      </c>
      <c r="R81" s="155">
        <v>1</v>
      </c>
      <c r="S81" s="155" t="s">
        <v>465</v>
      </c>
      <c r="T81" s="191" t="s">
        <v>653</v>
      </c>
      <c r="U81" s="191">
        <v>45691</v>
      </c>
      <c r="V81" s="191">
        <v>45747</v>
      </c>
      <c r="W81" s="35" t="s">
        <v>649</v>
      </c>
      <c r="X81" s="155">
        <v>7</v>
      </c>
      <c r="Y81" s="155">
        <v>100</v>
      </c>
      <c r="Z81" s="155" t="s">
        <v>2266</v>
      </c>
      <c r="AA81" s="327">
        <v>45747</v>
      </c>
      <c r="AB81" s="328">
        <v>100</v>
      </c>
      <c r="AC81" s="328" t="s">
        <v>2267</v>
      </c>
      <c r="AD81" s="327">
        <v>45716</v>
      </c>
      <c r="AE81" s="328">
        <v>100</v>
      </c>
      <c r="AF81" s="328">
        <v>7</v>
      </c>
      <c r="XFD81" s="68"/>
    </row>
    <row r="82" spans="1:32 16384:16384" ht="58.5" customHeight="1" x14ac:dyDescent="0.25">
      <c r="A82" s="68" t="s">
        <v>654</v>
      </c>
      <c r="B82" s="155" t="s">
        <v>654</v>
      </c>
      <c r="C82" s="155" t="s">
        <v>2263</v>
      </c>
      <c r="D82" s="155">
        <v>0</v>
      </c>
      <c r="E82" s="155" t="s">
        <v>467</v>
      </c>
      <c r="F82" s="155" t="s">
        <v>654</v>
      </c>
      <c r="G82" s="155" t="s">
        <v>19</v>
      </c>
      <c r="H82" s="155">
        <v>0</v>
      </c>
      <c r="I82" s="155">
        <v>0</v>
      </c>
      <c r="J82" s="155">
        <v>0</v>
      </c>
      <c r="K82" s="155" t="s">
        <v>19</v>
      </c>
      <c r="L82" s="155">
        <v>0</v>
      </c>
      <c r="M82" s="155" t="s">
        <v>19</v>
      </c>
      <c r="N82" s="155" t="s">
        <v>1440</v>
      </c>
      <c r="O82" s="155" t="s">
        <v>19</v>
      </c>
      <c r="P82" s="155" t="s">
        <v>412</v>
      </c>
      <c r="Q82" s="155">
        <v>20</v>
      </c>
      <c r="R82" s="155">
        <v>1</v>
      </c>
      <c r="S82" s="155" t="s">
        <v>465</v>
      </c>
      <c r="T82" s="191" t="s">
        <v>655</v>
      </c>
      <c r="U82" s="191">
        <v>45839</v>
      </c>
      <c r="V82" s="191">
        <v>45869</v>
      </c>
      <c r="W82" s="35" t="s">
        <v>649</v>
      </c>
      <c r="X82" s="155">
        <v>7</v>
      </c>
      <c r="Y82" s="155">
        <v>100</v>
      </c>
      <c r="Z82" s="155" t="s">
        <v>2264</v>
      </c>
      <c r="AA82" s="327">
        <v>45861</v>
      </c>
      <c r="AB82" s="328">
        <v>100</v>
      </c>
      <c r="AC82" s="328" t="s">
        <v>2268</v>
      </c>
      <c r="AD82" s="327">
        <v>45861</v>
      </c>
      <c r="AE82" s="328">
        <v>95</v>
      </c>
      <c r="AF82" s="328">
        <v>7</v>
      </c>
      <c r="XFD82" s="68"/>
    </row>
    <row r="83" spans="1:32 16384:16384" ht="58.5" customHeight="1" x14ac:dyDescent="0.25">
      <c r="A83" s="68" t="s">
        <v>656</v>
      </c>
      <c r="B83" s="155" t="s">
        <v>656</v>
      </c>
      <c r="C83" s="155" t="s">
        <v>2263</v>
      </c>
      <c r="D83" s="155">
        <v>0</v>
      </c>
      <c r="E83" s="155" t="s">
        <v>467</v>
      </c>
      <c r="F83" s="155" t="s">
        <v>656</v>
      </c>
      <c r="G83" s="155" t="s">
        <v>19</v>
      </c>
      <c r="H83" s="155">
        <v>0</v>
      </c>
      <c r="I83" s="155">
        <v>0</v>
      </c>
      <c r="J83" s="155">
        <v>0</v>
      </c>
      <c r="K83" s="155" t="s">
        <v>19</v>
      </c>
      <c r="L83" s="155">
        <v>0</v>
      </c>
      <c r="M83" s="155" t="s">
        <v>19</v>
      </c>
      <c r="N83" s="155" t="s">
        <v>1440</v>
      </c>
      <c r="O83" s="155" t="s">
        <v>19</v>
      </c>
      <c r="P83" s="155" t="s">
        <v>413</v>
      </c>
      <c r="Q83" s="155">
        <v>30</v>
      </c>
      <c r="R83" s="155">
        <v>1</v>
      </c>
      <c r="S83" s="155" t="s">
        <v>465</v>
      </c>
      <c r="T83" s="191" t="s">
        <v>657</v>
      </c>
      <c r="U83" s="191">
        <v>45931</v>
      </c>
      <c r="V83" s="191">
        <v>45989</v>
      </c>
      <c r="W83" s="35" t="s">
        <v>649</v>
      </c>
      <c r="X83" s="155">
        <v>10.5</v>
      </c>
      <c r="Y83" s="155">
        <v>0</v>
      </c>
      <c r="Z83" s="155">
        <v>0</v>
      </c>
      <c r="AA83" s="327"/>
      <c r="AB83" s="328">
        <v>0</v>
      </c>
      <c r="AC83" s="328">
        <v>0</v>
      </c>
      <c r="AD83" s="327"/>
      <c r="AE83" s="328">
        <v>0</v>
      </c>
      <c r="AF83" s="328">
        <v>0</v>
      </c>
      <c r="XFD83" s="68"/>
    </row>
    <row r="84" spans="1:32 16384:16384" ht="58.5" customHeight="1" x14ac:dyDescent="0.25">
      <c r="A84" s="68" t="s">
        <v>658</v>
      </c>
      <c r="B84" s="155" t="s">
        <v>658</v>
      </c>
      <c r="C84" s="155" t="s">
        <v>2263</v>
      </c>
      <c r="D84" s="155">
        <v>0</v>
      </c>
      <c r="E84" s="155" t="s">
        <v>467</v>
      </c>
      <c r="F84" s="155" t="s">
        <v>658</v>
      </c>
      <c r="G84" s="155" t="s">
        <v>19</v>
      </c>
      <c r="H84" s="155">
        <v>0</v>
      </c>
      <c r="I84" s="155">
        <v>0</v>
      </c>
      <c r="J84" s="155">
        <v>0</v>
      </c>
      <c r="K84" s="155" t="s">
        <v>19</v>
      </c>
      <c r="L84" s="155">
        <v>0</v>
      </c>
      <c r="M84" s="155" t="s">
        <v>19</v>
      </c>
      <c r="N84" s="155" t="s">
        <v>1440</v>
      </c>
      <c r="O84" s="155" t="s">
        <v>19</v>
      </c>
      <c r="P84" s="155" t="s">
        <v>414</v>
      </c>
      <c r="Q84" s="155">
        <v>30</v>
      </c>
      <c r="R84" s="155">
        <v>1</v>
      </c>
      <c r="S84" s="155" t="s">
        <v>465</v>
      </c>
      <c r="T84" s="191" t="s">
        <v>659</v>
      </c>
      <c r="U84" s="191">
        <v>45992</v>
      </c>
      <c r="V84" s="191">
        <v>46010</v>
      </c>
      <c r="W84" s="35" t="s">
        <v>649</v>
      </c>
      <c r="X84" s="155">
        <v>10.5</v>
      </c>
      <c r="Y84" s="155">
        <v>0</v>
      </c>
      <c r="Z84" s="155">
        <v>0</v>
      </c>
      <c r="AA84" s="327"/>
      <c r="AB84" s="328">
        <v>0</v>
      </c>
      <c r="AC84" s="328">
        <v>0</v>
      </c>
      <c r="AD84" s="327"/>
      <c r="AE84" s="328">
        <v>0</v>
      </c>
      <c r="AF84" s="328">
        <v>0</v>
      </c>
      <c r="XFD84" s="68"/>
    </row>
    <row r="85" spans="1:32 16384:16384" ht="58.5" customHeight="1" x14ac:dyDescent="0.25">
      <c r="A85" s="192" t="s">
        <v>660</v>
      </c>
      <c r="B85" s="183" t="s">
        <v>660</v>
      </c>
      <c r="C85" s="181" t="s">
        <v>2263</v>
      </c>
      <c r="D85" s="181">
        <v>0</v>
      </c>
      <c r="E85" s="181" t="s">
        <v>460</v>
      </c>
      <c r="F85" s="181" t="s">
        <v>660</v>
      </c>
      <c r="G85" s="181" t="s">
        <v>462</v>
      </c>
      <c r="H85" s="181" t="s">
        <v>59</v>
      </c>
      <c r="I85" s="181" t="s">
        <v>1736</v>
      </c>
      <c r="J85" s="181" t="s">
        <v>1394</v>
      </c>
      <c r="K85" s="181" t="s">
        <v>1821</v>
      </c>
      <c r="L85" s="181">
        <v>0</v>
      </c>
      <c r="M85" s="181" t="s">
        <v>19</v>
      </c>
      <c r="N85" s="181" t="s">
        <v>1440</v>
      </c>
      <c r="O85" s="181" t="s">
        <v>1548</v>
      </c>
      <c r="P85" s="181" t="s">
        <v>415</v>
      </c>
      <c r="Q85" s="181">
        <v>35</v>
      </c>
      <c r="R85" s="181">
        <v>1</v>
      </c>
      <c r="S85" s="181" t="s">
        <v>465</v>
      </c>
      <c r="T85" s="181" t="s">
        <v>661</v>
      </c>
      <c r="U85" s="182">
        <v>45811</v>
      </c>
      <c r="V85" s="182">
        <v>46022</v>
      </c>
      <c r="W85" s="323" t="s">
        <v>649</v>
      </c>
      <c r="X85" s="181">
        <v>35</v>
      </c>
      <c r="Y85" s="181">
        <v>0</v>
      </c>
      <c r="Z85" s="181" t="s">
        <v>2269</v>
      </c>
      <c r="AA85" s="325"/>
      <c r="AB85" s="326">
        <v>0</v>
      </c>
      <c r="AC85" s="326" t="s">
        <v>2270</v>
      </c>
      <c r="AD85" s="325"/>
      <c r="AE85" s="326">
        <v>0</v>
      </c>
      <c r="AF85" s="326">
        <v>0</v>
      </c>
    </row>
    <row r="86" spans="1:32 16384:16384" ht="58.5" customHeight="1" x14ac:dyDescent="0.25">
      <c r="A86" s="68" t="s">
        <v>662</v>
      </c>
      <c r="B86" s="155" t="s">
        <v>662</v>
      </c>
      <c r="C86" s="155" t="s">
        <v>2263</v>
      </c>
      <c r="D86" s="155">
        <v>0</v>
      </c>
      <c r="E86" s="155" t="s">
        <v>467</v>
      </c>
      <c r="F86" s="155" t="s">
        <v>662</v>
      </c>
      <c r="G86" s="155" t="s">
        <v>19</v>
      </c>
      <c r="H86" s="155">
        <v>0</v>
      </c>
      <c r="I86" s="155">
        <v>0</v>
      </c>
      <c r="J86" s="155">
        <v>0</v>
      </c>
      <c r="K86" s="155" t="s">
        <v>19</v>
      </c>
      <c r="L86" s="155">
        <v>0</v>
      </c>
      <c r="M86" s="155" t="s">
        <v>19</v>
      </c>
      <c r="N86" s="155" t="s">
        <v>1440</v>
      </c>
      <c r="O86" s="155" t="s">
        <v>19</v>
      </c>
      <c r="P86" s="155" t="s">
        <v>416</v>
      </c>
      <c r="Q86" s="155">
        <v>15</v>
      </c>
      <c r="R86" s="155">
        <v>1</v>
      </c>
      <c r="S86" s="155" t="s">
        <v>465</v>
      </c>
      <c r="T86" s="191" t="s">
        <v>663</v>
      </c>
      <c r="U86" s="191">
        <v>45811</v>
      </c>
      <c r="V86" s="191">
        <v>45930</v>
      </c>
      <c r="W86" s="35" t="s">
        <v>649</v>
      </c>
      <c r="X86" s="155">
        <v>5.25</v>
      </c>
      <c r="Y86" s="155">
        <v>100</v>
      </c>
      <c r="Z86" s="155" t="s">
        <v>2269</v>
      </c>
      <c r="AA86" s="327"/>
      <c r="AB86" s="328">
        <v>100</v>
      </c>
      <c r="AC86" s="328" t="s">
        <v>2105</v>
      </c>
      <c r="AD86" s="327"/>
      <c r="AE86" s="328">
        <v>100</v>
      </c>
      <c r="AF86" s="328">
        <v>5.25</v>
      </c>
      <c r="XFD86" s="68"/>
    </row>
    <row r="87" spans="1:32 16384:16384" ht="58.5" customHeight="1" x14ac:dyDescent="0.25">
      <c r="A87" s="68" t="s">
        <v>664</v>
      </c>
      <c r="B87" s="155" t="s">
        <v>664</v>
      </c>
      <c r="C87" s="155" t="s">
        <v>2263</v>
      </c>
      <c r="D87" s="155">
        <v>0</v>
      </c>
      <c r="E87" s="155" t="s">
        <v>467</v>
      </c>
      <c r="F87" s="155" t="s">
        <v>664</v>
      </c>
      <c r="G87" s="155" t="s">
        <v>19</v>
      </c>
      <c r="H87" s="155">
        <v>0</v>
      </c>
      <c r="I87" s="155">
        <v>0</v>
      </c>
      <c r="J87" s="155">
        <v>0</v>
      </c>
      <c r="K87" s="155" t="s">
        <v>19</v>
      </c>
      <c r="L87" s="155">
        <v>0</v>
      </c>
      <c r="M87" s="155" t="s">
        <v>19</v>
      </c>
      <c r="N87" s="155" t="s">
        <v>1440</v>
      </c>
      <c r="O87" s="155" t="s">
        <v>19</v>
      </c>
      <c r="P87" s="155" t="s">
        <v>417</v>
      </c>
      <c r="Q87" s="155">
        <v>20</v>
      </c>
      <c r="R87" s="155">
        <v>1</v>
      </c>
      <c r="S87" s="155" t="s">
        <v>465</v>
      </c>
      <c r="T87" s="191" t="s">
        <v>665</v>
      </c>
      <c r="U87" s="191">
        <v>45931</v>
      </c>
      <c r="V87" s="191">
        <v>45961</v>
      </c>
      <c r="W87" s="35" t="s">
        <v>649</v>
      </c>
      <c r="X87" s="155">
        <v>7</v>
      </c>
      <c r="Y87" s="155">
        <v>0</v>
      </c>
      <c r="Z87" s="155">
        <v>0</v>
      </c>
      <c r="AA87" s="327"/>
      <c r="AB87" s="328">
        <v>0</v>
      </c>
      <c r="AC87" s="328">
        <v>0</v>
      </c>
      <c r="AD87" s="327"/>
      <c r="AE87" s="328">
        <v>0</v>
      </c>
      <c r="AF87" s="328">
        <v>0</v>
      </c>
      <c r="XFD87" s="68"/>
    </row>
    <row r="88" spans="1:32 16384:16384" ht="58.5" customHeight="1" x14ac:dyDescent="0.25">
      <c r="A88" s="68" t="s">
        <v>666</v>
      </c>
      <c r="B88" s="155" t="s">
        <v>666</v>
      </c>
      <c r="C88" s="155" t="s">
        <v>2263</v>
      </c>
      <c r="D88" s="155">
        <v>0</v>
      </c>
      <c r="E88" s="155" t="s">
        <v>467</v>
      </c>
      <c r="F88" s="155" t="s">
        <v>666</v>
      </c>
      <c r="G88" s="155" t="s">
        <v>19</v>
      </c>
      <c r="H88" s="155">
        <v>0</v>
      </c>
      <c r="I88" s="155">
        <v>0</v>
      </c>
      <c r="J88" s="155">
        <v>0</v>
      </c>
      <c r="K88" s="155" t="s">
        <v>19</v>
      </c>
      <c r="L88" s="155">
        <v>0</v>
      </c>
      <c r="M88" s="155" t="s">
        <v>19</v>
      </c>
      <c r="N88" s="155" t="s">
        <v>1440</v>
      </c>
      <c r="O88" s="155" t="s">
        <v>19</v>
      </c>
      <c r="P88" s="155" t="s">
        <v>418</v>
      </c>
      <c r="Q88" s="155">
        <v>25</v>
      </c>
      <c r="R88" s="155">
        <v>1</v>
      </c>
      <c r="S88" s="155" t="s">
        <v>465</v>
      </c>
      <c r="T88" s="191" t="s">
        <v>667</v>
      </c>
      <c r="U88" s="191">
        <v>45965</v>
      </c>
      <c r="V88" s="191">
        <v>45989</v>
      </c>
      <c r="W88" s="35" t="s">
        <v>649</v>
      </c>
      <c r="X88" s="155">
        <v>8.75</v>
      </c>
      <c r="Y88" s="155">
        <v>0</v>
      </c>
      <c r="Z88" s="155">
        <v>0</v>
      </c>
      <c r="AA88" s="327"/>
      <c r="AB88" s="328">
        <v>0</v>
      </c>
      <c r="AC88" s="328">
        <v>0</v>
      </c>
      <c r="AD88" s="327"/>
      <c r="AE88" s="328">
        <v>0</v>
      </c>
      <c r="AF88" s="328">
        <v>0</v>
      </c>
      <c r="XFD88" s="68"/>
    </row>
    <row r="89" spans="1:32 16384:16384" ht="58.5" customHeight="1" x14ac:dyDescent="0.25">
      <c r="A89" s="68" t="s">
        <v>668</v>
      </c>
      <c r="B89" s="155" t="s">
        <v>668</v>
      </c>
      <c r="C89" s="155" t="s">
        <v>2263</v>
      </c>
      <c r="D89" s="155">
        <v>0</v>
      </c>
      <c r="E89" s="155" t="s">
        <v>467</v>
      </c>
      <c r="F89" s="155" t="s">
        <v>668</v>
      </c>
      <c r="G89" s="155" t="s">
        <v>19</v>
      </c>
      <c r="H89" s="155">
        <v>0</v>
      </c>
      <c r="I89" s="155">
        <v>0</v>
      </c>
      <c r="J89" s="155">
        <v>0</v>
      </c>
      <c r="K89" s="155" t="s">
        <v>19</v>
      </c>
      <c r="L89" s="155">
        <v>0</v>
      </c>
      <c r="M89" s="155" t="s">
        <v>19</v>
      </c>
      <c r="N89" s="155" t="s">
        <v>1440</v>
      </c>
      <c r="O89" s="155" t="s">
        <v>19</v>
      </c>
      <c r="P89" s="155" t="s">
        <v>419</v>
      </c>
      <c r="Q89" s="155">
        <v>20</v>
      </c>
      <c r="R89" s="155">
        <v>1</v>
      </c>
      <c r="S89" s="155" t="s">
        <v>465</v>
      </c>
      <c r="T89" s="191" t="s">
        <v>669</v>
      </c>
      <c r="U89" s="191">
        <v>45992</v>
      </c>
      <c r="V89" s="191">
        <v>46006</v>
      </c>
      <c r="W89" s="35" t="s">
        <v>649</v>
      </c>
      <c r="X89" s="155">
        <v>7</v>
      </c>
      <c r="Y89" s="155">
        <v>0</v>
      </c>
      <c r="Z89" s="155">
        <v>0</v>
      </c>
      <c r="AA89" s="327"/>
      <c r="AB89" s="328">
        <v>0</v>
      </c>
      <c r="AC89" s="328">
        <v>0</v>
      </c>
      <c r="AD89" s="327"/>
      <c r="AE89" s="328">
        <v>0</v>
      </c>
      <c r="AF89" s="328">
        <v>0</v>
      </c>
      <c r="XFD89" s="68"/>
    </row>
    <row r="90" spans="1:32 16384:16384" ht="58.5" customHeight="1" x14ac:dyDescent="0.25">
      <c r="A90" s="68" t="s">
        <v>670</v>
      </c>
      <c r="B90" s="155" t="s">
        <v>670</v>
      </c>
      <c r="C90" s="155" t="s">
        <v>2263</v>
      </c>
      <c r="D90" s="155">
        <v>0</v>
      </c>
      <c r="E90" s="155" t="s">
        <v>467</v>
      </c>
      <c r="F90" s="155" t="s">
        <v>670</v>
      </c>
      <c r="G90" s="155" t="s">
        <v>19</v>
      </c>
      <c r="H90" s="155">
        <v>0</v>
      </c>
      <c r="I90" s="155">
        <v>0</v>
      </c>
      <c r="J90" s="155">
        <v>0</v>
      </c>
      <c r="K90" s="155" t="s">
        <v>19</v>
      </c>
      <c r="L90" s="155">
        <v>0</v>
      </c>
      <c r="M90" s="155" t="s">
        <v>19</v>
      </c>
      <c r="N90" s="155" t="s">
        <v>1440</v>
      </c>
      <c r="O90" s="155" t="s">
        <v>19</v>
      </c>
      <c r="P90" s="155" t="s">
        <v>420</v>
      </c>
      <c r="Q90" s="155">
        <v>20</v>
      </c>
      <c r="R90" s="155">
        <v>1</v>
      </c>
      <c r="S90" s="155" t="s">
        <v>465</v>
      </c>
      <c r="T90" s="191" t="s">
        <v>671</v>
      </c>
      <c r="U90" s="191">
        <v>46007</v>
      </c>
      <c r="V90" s="191">
        <v>46022</v>
      </c>
      <c r="W90" s="35" t="s">
        <v>649</v>
      </c>
      <c r="X90" s="155">
        <v>7</v>
      </c>
      <c r="Y90" s="155">
        <v>0</v>
      </c>
      <c r="Z90" s="155">
        <v>0</v>
      </c>
      <c r="AA90" s="327"/>
      <c r="AB90" s="328">
        <v>0</v>
      </c>
      <c r="AC90" s="328">
        <v>0</v>
      </c>
      <c r="AD90" s="327"/>
      <c r="AE90" s="328">
        <v>0</v>
      </c>
      <c r="AF90" s="328">
        <v>0</v>
      </c>
      <c r="XFD90" s="68"/>
    </row>
    <row r="91" spans="1:32 16384:16384" ht="58.5" customHeight="1" x14ac:dyDescent="0.25">
      <c r="A91" s="192" t="s">
        <v>672</v>
      </c>
      <c r="B91" s="183" t="s">
        <v>672</v>
      </c>
      <c r="C91" s="181" t="s">
        <v>2263</v>
      </c>
      <c r="D91" s="181">
        <v>0</v>
      </c>
      <c r="E91" s="181" t="s">
        <v>460</v>
      </c>
      <c r="F91" s="181" t="s">
        <v>672</v>
      </c>
      <c r="G91" s="181" t="s">
        <v>462</v>
      </c>
      <c r="H91" s="181" t="s">
        <v>12</v>
      </c>
      <c r="I91" s="181" t="s">
        <v>1395</v>
      </c>
      <c r="J91" s="181" t="s">
        <v>1396</v>
      </c>
      <c r="K91" s="181" t="s">
        <v>1821</v>
      </c>
      <c r="L91" s="181">
        <v>0</v>
      </c>
      <c r="M91" s="181" t="s">
        <v>19</v>
      </c>
      <c r="N91" s="181" t="s">
        <v>1440</v>
      </c>
      <c r="O91" s="181" t="s">
        <v>1549</v>
      </c>
      <c r="P91" s="181" t="s">
        <v>421</v>
      </c>
      <c r="Q91" s="181">
        <v>30</v>
      </c>
      <c r="R91" s="181">
        <v>2</v>
      </c>
      <c r="S91" s="181" t="s">
        <v>465</v>
      </c>
      <c r="T91" s="181" t="s">
        <v>673</v>
      </c>
      <c r="U91" s="182">
        <v>45684</v>
      </c>
      <c r="V91" s="182">
        <v>45989</v>
      </c>
      <c r="W91" s="323" t="s">
        <v>649</v>
      </c>
      <c r="X91" s="181">
        <v>30</v>
      </c>
      <c r="Y91" s="181">
        <v>50</v>
      </c>
      <c r="Z91" s="181" t="s">
        <v>2271</v>
      </c>
      <c r="AA91" s="325"/>
      <c r="AB91" s="326">
        <v>50</v>
      </c>
      <c r="AC91" s="326" t="s">
        <v>2272</v>
      </c>
      <c r="AD91" s="325"/>
      <c r="AE91" s="326">
        <v>0</v>
      </c>
      <c r="AF91" s="326">
        <v>15</v>
      </c>
    </row>
    <row r="92" spans="1:32 16384:16384" ht="58.5" customHeight="1" x14ac:dyDescent="0.25">
      <c r="A92" s="68" t="s">
        <v>674</v>
      </c>
      <c r="B92" s="155" t="s">
        <v>674</v>
      </c>
      <c r="C92" s="155" t="s">
        <v>2263</v>
      </c>
      <c r="D92" s="155">
        <v>0</v>
      </c>
      <c r="E92" s="155" t="s">
        <v>467</v>
      </c>
      <c r="F92" s="155" t="s">
        <v>674</v>
      </c>
      <c r="G92" s="155" t="s">
        <v>19</v>
      </c>
      <c r="H92" s="155">
        <v>0</v>
      </c>
      <c r="I92" s="155">
        <v>0</v>
      </c>
      <c r="J92" s="155">
        <v>0</v>
      </c>
      <c r="K92" s="155" t="s">
        <v>19</v>
      </c>
      <c r="L92" s="155">
        <v>0</v>
      </c>
      <c r="M92" s="155" t="s">
        <v>19</v>
      </c>
      <c r="N92" s="155" t="s">
        <v>1440</v>
      </c>
      <c r="O92" s="155" t="s">
        <v>19</v>
      </c>
      <c r="P92" s="155" t="s">
        <v>422</v>
      </c>
      <c r="Q92" s="155">
        <v>30</v>
      </c>
      <c r="R92" s="155">
        <v>1</v>
      </c>
      <c r="S92" s="155" t="s">
        <v>465</v>
      </c>
      <c r="T92" s="191" t="s">
        <v>675</v>
      </c>
      <c r="U92" s="191">
        <v>45684</v>
      </c>
      <c r="V92" s="191">
        <v>45716</v>
      </c>
      <c r="W92" s="35" t="s">
        <v>649</v>
      </c>
      <c r="X92" s="155">
        <v>9</v>
      </c>
      <c r="Y92" s="155">
        <v>100</v>
      </c>
      <c r="Z92" s="155" t="s">
        <v>2273</v>
      </c>
      <c r="AA92" s="327">
        <v>45716</v>
      </c>
      <c r="AB92" s="328">
        <v>100</v>
      </c>
      <c r="AC92" s="328" t="s">
        <v>2274</v>
      </c>
      <c r="AD92" s="327">
        <v>45693</v>
      </c>
      <c r="AE92" s="328">
        <v>100</v>
      </c>
      <c r="AF92" s="328">
        <v>9</v>
      </c>
      <c r="XFD92" s="68"/>
    </row>
    <row r="93" spans="1:32 16384:16384" ht="58.5" customHeight="1" x14ac:dyDescent="0.25">
      <c r="A93" s="68" t="s">
        <v>676</v>
      </c>
      <c r="B93" s="155" t="s">
        <v>676</v>
      </c>
      <c r="C93" s="155" t="s">
        <v>2263</v>
      </c>
      <c r="D93" s="155">
        <v>0</v>
      </c>
      <c r="E93" s="155" t="s">
        <v>467</v>
      </c>
      <c r="F93" s="155" t="s">
        <v>676</v>
      </c>
      <c r="G93" s="155" t="s">
        <v>19</v>
      </c>
      <c r="H93" s="155">
        <v>0</v>
      </c>
      <c r="I93" s="155">
        <v>0</v>
      </c>
      <c r="J93" s="155">
        <v>0</v>
      </c>
      <c r="K93" s="155" t="s">
        <v>19</v>
      </c>
      <c r="L93" s="155">
        <v>0</v>
      </c>
      <c r="M93" s="155" t="s">
        <v>19</v>
      </c>
      <c r="N93" s="155" t="s">
        <v>1440</v>
      </c>
      <c r="O93" s="155" t="s">
        <v>19</v>
      </c>
      <c r="P93" s="155" t="s">
        <v>423</v>
      </c>
      <c r="Q93" s="155">
        <v>40</v>
      </c>
      <c r="R93" s="155">
        <v>2</v>
      </c>
      <c r="S93" s="155" t="s">
        <v>465</v>
      </c>
      <c r="T93" s="191" t="s">
        <v>673</v>
      </c>
      <c r="U93" s="191">
        <v>45719</v>
      </c>
      <c r="V93" s="191">
        <v>45930</v>
      </c>
      <c r="W93" s="35" t="s">
        <v>649</v>
      </c>
      <c r="X93" s="155">
        <v>12</v>
      </c>
      <c r="Y93" s="155">
        <v>50</v>
      </c>
      <c r="Z93" s="155" t="s">
        <v>2275</v>
      </c>
      <c r="AA93" s="327"/>
      <c r="AB93" s="328">
        <v>50</v>
      </c>
      <c r="AC93" s="328" t="s">
        <v>2276</v>
      </c>
      <c r="AD93" s="327"/>
      <c r="AE93" s="328">
        <v>0</v>
      </c>
      <c r="AF93" s="328">
        <v>6</v>
      </c>
      <c r="XFD93" s="68"/>
    </row>
    <row r="94" spans="1:32 16384:16384" ht="58.5" customHeight="1" x14ac:dyDescent="0.25">
      <c r="A94" s="68" t="s">
        <v>677</v>
      </c>
      <c r="B94" s="155" t="s">
        <v>677</v>
      </c>
      <c r="C94" s="155" t="s">
        <v>2263</v>
      </c>
      <c r="D94" s="155">
        <v>0</v>
      </c>
      <c r="E94" s="155" t="s">
        <v>467</v>
      </c>
      <c r="F94" s="155" t="s">
        <v>677</v>
      </c>
      <c r="G94" s="155" t="s">
        <v>19</v>
      </c>
      <c r="H94" s="155">
        <v>0</v>
      </c>
      <c r="I94" s="155">
        <v>0</v>
      </c>
      <c r="J94" s="155">
        <v>0</v>
      </c>
      <c r="K94" s="155" t="s">
        <v>19</v>
      </c>
      <c r="L94" s="155">
        <v>0</v>
      </c>
      <c r="M94" s="155" t="s">
        <v>19</v>
      </c>
      <c r="N94" s="155" t="s">
        <v>1440</v>
      </c>
      <c r="O94" s="155" t="s">
        <v>19</v>
      </c>
      <c r="P94" s="155" t="s">
        <v>424</v>
      </c>
      <c r="Q94" s="155">
        <v>30</v>
      </c>
      <c r="R94" s="155">
        <v>2</v>
      </c>
      <c r="S94" s="155" t="s">
        <v>465</v>
      </c>
      <c r="T94" s="191" t="s">
        <v>678</v>
      </c>
      <c r="U94" s="191">
        <v>45748</v>
      </c>
      <c r="V94" s="191">
        <v>45989</v>
      </c>
      <c r="W94" s="35" t="s">
        <v>649</v>
      </c>
      <c r="X94" s="155">
        <v>9</v>
      </c>
      <c r="Y94" s="155">
        <v>50</v>
      </c>
      <c r="Z94" s="155" t="s">
        <v>2277</v>
      </c>
      <c r="AA94" s="327"/>
      <c r="AB94" s="328">
        <v>50</v>
      </c>
      <c r="AC94" s="328" t="s">
        <v>2272</v>
      </c>
      <c r="AD94" s="327"/>
      <c r="AE94" s="328">
        <v>0</v>
      </c>
      <c r="AF94" s="328">
        <v>4.5</v>
      </c>
      <c r="XFD94" s="68"/>
    </row>
    <row r="95" spans="1:32 16384:16384" ht="58.5" customHeight="1" x14ac:dyDescent="0.25">
      <c r="A95" s="192" t="s">
        <v>689</v>
      </c>
      <c r="B95" s="183" t="s">
        <v>689</v>
      </c>
      <c r="C95" s="181" t="s">
        <v>2123</v>
      </c>
      <c r="D95" s="181">
        <v>0</v>
      </c>
      <c r="E95" s="181" t="s">
        <v>460</v>
      </c>
      <c r="F95" s="181" t="s">
        <v>689</v>
      </c>
      <c r="G95" s="181" t="s">
        <v>462</v>
      </c>
      <c r="H95" s="181" t="s">
        <v>10</v>
      </c>
      <c r="I95" s="181" t="s">
        <v>1399</v>
      </c>
      <c r="J95" s="181" t="s">
        <v>1400</v>
      </c>
      <c r="K95" s="181" t="s">
        <v>1823</v>
      </c>
      <c r="L95" s="181">
        <v>0</v>
      </c>
      <c r="M95" s="181" t="s">
        <v>32</v>
      </c>
      <c r="N95" s="181" t="s">
        <v>614</v>
      </c>
      <c r="O95" s="181" t="s">
        <v>1550</v>
      </c>
      <c r="P95" s="181" t="s">
        <v>212</v>
      </c>
      <c r="Q95" s="181">
        <v>30</v>
      </c>
      <c r="R95" s="181">
        <v>100</v>
      </c>
      <c r="S95" s="181" t="s">
        <v>493</v>
      </c>
      <c r="T95" s="181" t="s">
        <v>690</v>
      </c>
      <c r="U95" s="182">
        <v>45670</v>
      </c>
      <c r="V95" s="182">
        <v>45989</v>
      </c>
      <c r="W95" s="323" t="s">
        <v>688</v>
      </c>
      <c r="X95" s="181">
        <v>30</v>
      </c>
      <c r="Y95" s="181">
        <v>80</v>
      </c>
      <c r="Z95" s="181" t="s">
        <v>2124</v>
      </c>
      <c r="AA95" s="325"/>
      <c r="AB95" s="326">
        <v>80</v>
      </c>
      <c r="AC95" s="326" t="s">
        <v>2018</v>
      </c>
      <c r="AD95" s="325"/>
      <c r="AE95" s="326">
        <v>0</v>
      </c>
      <c r="AF95" s="326">
        <v>24</v>
      </c>
    </row>
    <row r="96" spans="1:32 16384:16384" ht="58.5" customHeight="1" x14ac:dyDescent="0.25">
      <c r="A96" s="68" t="s">
        <v>691</v>
      </c>
      <c r="B96" s="155" t="s">
        <v>691</v>
      </c>
      <c r="C96" s="155" t="s">
        <v>2123</v>
      </c>
      <c r="D96" s="155">
        <v>0</v>
      </c>
      <c r="E96" s="155" t="s">
        <v>467</v>
      </c>
      <c r="F96" s="155" t="s">
        <v>691</v>
      </c>
      <c r="G96" s="155" t="s">
        <v>19</v>
      </c>
      <c r="H96" s="155">
        <v>0</v>
      </c>
      <c r="I96" s="155">
        <v>0</v>
      </c>
      <c r="J96" s="155">
        <v>0</v>
      </c>
      <c r="K96" s="155" t="s">
        <v>19</v>
      </c>
      <c r="L96" s="155">
        <v>0</v>
      </c>
      <c r="M96" s="155" t="s">
        <v>19</v>
      </c>
      <c r="N96" s="155" t="s">
        <v>614</v>
      </c>
      <c r="O96" s="155" t="s">
        <v>19</v>
      </c>
      <c r="P96" s="155" t="s">
        <v>213</v>
      </c>
      <c r="Q96" s="155">
        <v>10</v>
      </c>
      <c r="R96" s="155">
        <v>1</v>
      </c>
      <c r="S96" s="155" t="s">
        <v>465</v>
      </c>
      <c r="T96" s="191" t="s">
        <v>692</v>
      </c>
      <c r="U96" s="191">
        <v>45670</v>
      </c>
      <c r="V96" s="191">
        <v>45716</v>
      </c>
      <c r="W96" s="35" t="s">
        <v>688</v>
      </c>
      <c r="X96" s="155">
        <v>3</v>
      </c>
      <c r="Y96" s="155">
        <v>100</v>
      </c>
      <c r="Z96" s="155" t="s">
        <v>2125</v>
      </c>
      <c r="AA96" s="327">
        <v>45716</v>
      </c>
      <c r="AB96" s="328">
        <v>100</v>
      </c>
      <c r="AC96" s="328" t="s">
        <v>2126</v>
      </c>
      <c r="AD96" s="327">
        <v>45716</v>
      </c>
      <c r="AE96" s="328">
        <v>100</v>
      </c>
      <c r="AF96" s="328">
        <v>3</v>
      </c>
      <c r="XFD96" s="68"/>
    </row>
    <row r="97" spans="1:32 16384:16384" ht="58.5" customHeight="1" x14ac:dyDescent="0.25">
      <c r="A97" s="68" t="s">
        <v>693</v>
      </c>
      <c r="B97" s="155" t="s">
        <v>693</v>
      </c>
      <c r="C97" s="155" t="s">
        <v>2123</v>
      </c>
      <c r="D97" s="155">
        <v>0</v>
      </c>
      <c r="E97" s="155" t="s">
        <v>467</v>
      </c>
      <c r="F97" s="155" t="s">
        <v>693</v>
      </c>
      <c r="G97" s="155" t="s">
        <v>19</v>
      </c>
      <c r="H97" s="155">
        <v>0</v>
      </c>
      <c r="I97" s="155">
        <v>0</v>
      </c>
      <c r="J97" s="155">
        <v>0</v>
      </c>
      <c r="K97" s="155" t="s">
        <v>19</v>
      </c>
      <c r="L97" s="155">
        <v>0</v>
      </c>
      <c r="M97" s="155" t="s">
        <v>19</v>
      </c>
      <c r="N97" s="155" t="s">
        <v>614</v>
      </c>
      <c r="O97" s="155" t="s">
        <v>19</v>
      </c>
      <c r="P97" s="155" t="s">
        <v>214</v>
      </c>
      <c r="Q97" s="155">
        <v>60</v>
      </c>
      <c r="R97" s="155">
        <v>100</v>
      </c>
      <c r="S97" s="155" t="s">
        <v>493</v>
      </c>
      <c r="T97" s="191" t="s">
        <v>690</v>
      </c>
      <c r="U97" s="191">
        <v>45691</v>
      </c>
      <c r="V97" s="191">
        <v>45989</v>
      </c>
      <c r="W97" s="35" t="s">
        <v>688</v>
      </c>
      <c r="X97" s="155">
        <v>18</v>
      </c>
      <c r="Y97" s="155">
        <v>80</v>
      </c>
      <c r="Z97" s="155" t="s">
        <v>2127</v>
      </c>
      <c r="AA97" s="327"/>
      <c r="AB97" s="328">
        <v>80</v>
      </c>
      <c r="AC97" s="328" t="s">
        <v>2031</v>
      </c>
      <c r="AD97" s="327"/>
      <c r="AE97" s="328">
        <v>0</v>
      </c>
      <c r="AF97" s="328">
        <v>14.4</v>
      </c>
      <c r="XFD97" s="68"/>
    </row>
    <row r="98" spans="1:32 16384:16384" ht="58.5" customHeight="1" x14ac:dyDescent="0.25">
      <c r="A98" s="68" t="s">
        <v>694</v>
      </c>
      <c r="B98" s="155" t="s">
        <v>694</v>
      </c>
      <c r="C98" s="155" t="s">
        <v>2123</v>
      </c>
      <c r="D98" s="155">
        <v>0</v>
      </c>
      <c r="E98" s="155" t="s">
        <v>467</v>
      </c>
      <c r="F98" s="155" t="s">
        <v>694</v>
      </c>
      <c r="G98" s="155" t="s">
        <v>19</v>
      </c>
      <c r="H98" s="155">
        <v>0</v>
      </c>
      <c r="I98" s="155">
        <v>0</v>
      </c>
      <c r="J98" s="155">
        <v>0</v>
      </c>
      <c r="K98" s="155" t="s">
        <v>19</v>
      </c>
      <c r="L98" s="155">
        <v>0</v>
      </c>
      <c r="M98" s="155" t="s">
        <v>19</v>
      </c>
      <c r="N98" s="155" t="s">
        <v>614</v>
      </c>
      <c r="O98" s="155" t="s">
        <v>19</v>
      </c>
      <c r="P98" s="155" t="s">
        <v>215</v>
      </c>
      <c r="Q98" s="155">
        <v>10</v>
      </c>
      <c r="R98" s="155">
        <v>1</v>
      </c>
      <c r="S98" s="155" t="s">
        <v>465</v>
      </c>
      <c r="T98" s="191" t="s">
        <v>692</v>
      </c>
      <c r="U98" s="191">
        <v>45691</v>
      </c>
      <c r="V98" s="191">
        <v>45716</v>
      </c>
      <c r="W98" s="35" t="s">
        <v>688</v>
      </c>
      <c r="X98" s="155">
        <v>3</v>
      </c>
      <c r="Y98" s="155">
        <v>100</v>
      </c>
      <c r="Z98" s="155" t="s">
        <v>2128</v>
      </c>
      <c r="AA98" s="327">
        <v>45716</v>
      </c>
      <c r="AB98" s="328">
        <v>100</v>
      </c>
      <c r="AC98" s="328" t="s">
        <v>2129</v>
      </c>
      <c r="AD98" s="327">
        <v>45716</v>
      </c>
      <c r="AE98" s="328">
        <v>100</v>
      </c>
      <c r="AF98" s="328">
        <v>3</v>
      </c>
      <c r="XFD98" s="68"/>
    </row>
    <row r="99" spans="1:32 16384:16384" ht="58.5" customHeight="1" x14ac:dyDescent="0.25">
      <c r="A99" s="68" t="s">
        <v>695</v>
      </c>
      <c r="B99" s="155" t="s">
        <v>695</v>
      </c>
      <c r="C99" s="155" t="s">
        <v>2123</v>
      </c>
      <c r="D99" s="155">
        <v>0</v>
      </c>
      <c r="E99" s="155" t="s">
        <v>467</v>
      </c>
      <c r="F99" s="155" t="s">
        <v>695</v>
      </c>
      <c r="G99" s="155" t="s">
        <v>19</v>
      </c>
      <c r="H99" s="155">
        <v>0</v>
      </c>
      <c r="I99" s="155">
        <v>0</v>
      </c>
      <c r="J99" s="155">
        <v>0</v>
      </c>
      <c r="K99" s="155" t="s">
        <v>19</v>
      </c>
      <c r="L99" s="155">
        <v>0</v>
      </c>
      <c r="M99" s="155" t="s">
        <v>19</v>
      </c>
      <c r="N99" s="155" t="s">
        <v>614</v>
      </c>
      <c r="O99" s="155" t="s">
        <v>19</v>
      </c>
      <c r="P99" s="155" t="s">
        <v>216</v>
      </c>
      <c r="Q99" s="155">
        <v>20</v>
      </c>
      <c r="R99" s="155">
        <v>100</v>
      </c>
      <c r="S99" s="155" t="s">
        <v>493</v>
      </c>
      <c r="T99" s="191" t="s">
        <v>690</v>
      </c>
      <c r="U99" s="191">
        <v>45719</v>
      </c>
      <c r="V99" s="191">
        <v>45989</v>
      </c>
      <c r="W99" s="35" t="s">
        <v>688</v>
      </c>
      <c r="X99" s="155">
        <v>6</v>
      </c>
      <c r="Y99" s="155">
        <v>30</v>
      </c>
      <c r="Z99" s="155" t="s">
        <v>2130</v>
      </c>
      <c r="AA99" s="327"/>
      <c r="AB99" s="328">
        <v>30</v>
      </c>
      <c r="AC99" s="328" t="s">
        <v>2131</v>
      </c>
      <c r="AD99" s="327"/>
      <c r="AE99" s="328">
        <v>0</v>
      </c>
      <c r="AF99" s="328">
        <v>1.8</v>
      </c>
      <c r="XFD99" s="68"/>
    </row>
    <row r="100" spans="1:32 16384:16384" ht="58.5" customHeight="1" x14ac:dyDescent="0.25">
      <c r="A100" s="192" t="s">
        <v>696</v>
      </c>
      <c r="B100" s="183" t="s">
        <v>696</v>
      </c>
      <c r="C100" s="181" t="s">
        <v>2123</v>
      </c>
      <c r="D100" s="181">
        <v>0</v>
      </c>
      <c r="E100" s="181" t="s">
        <v>460</v>
      </c>
      <c r="F100" s="181" t="s">
        <v>696</v>
      </c>
      <c r="G100" s="181" t="s">
        <v>462</v>
      </c>
      <c r="H100" s="181" t="s">
        <v>13</v>
      </c>
      <c r="I100" s="181" t="s">
        <v>1402</v>
      </c>
      <c r="J100" s="181" t="s">
        <v>1441</v>
      </c>
      <c r="K100" s="181" t="s">
        <v>1825</v>
      </c>
      <c r="L100" s="181">
        <v>0</v>
      </c>
      <c r="M100" s="181" t="s">
        <v>19</v>
      </c>
      <c r="N100" s="181" t="s">
        <v>697</v>
      </c>
      <c r="O100" s="181" t="s">
        <v>1551</v>
      </c>
      <c r="P100" s="181" t="s">
        <v>348</v>
      </c>
      <c r="Q100" s="181">
        <v>10</v>
      </c>
      <c r="R100" s="181">
        <v>2</v>
      </c>
      <c r="S100" s="181" t="s">
        <v>465</v>
      </c>
      <c r="T100" s="181" t="s">
        <v>698</v>
      </c>
      <c r="U100" s="182">
        <v>45670</v>
      </c>
      <c r="V100" s="182">
        <v>45989</v>
      </c>
      <c r="W100" s="323" t="s">
        <v>688</v>
      </c>
      <c r="X100" s="181">
        <v>10</v>
      </c>
      <c r="Y100" s="181">
        <v>50</v>
      </c>
      <c r="Z100" s="181" t="s">
        <v>2132</v>
      </c>
      <c r="AA100" s="325"/>
      <c r="AB100" s="326">
        <v>50</v>
      </c>
      <c r="AC100" s="326" t="s">
        <v>2133</v>
      </c>
      <c r="AD100" s="325"/>
      <c r="AE100" s="326">
        <v>0</v>
      </c>
      <c r="AF100" s="326">
        <v>5</v>
      </c>
    </row>
    <row r="101" spans="1:32 16384:16384" ht="58.5" customHeight="1" x14ac:dyDescent="0.25">
      <c r="A101" s="68" t="s">
        <v>699</v>
      </c>
      <c r="B101" s="155" t="s">
        <v>699</v>
      </c>
      <c r="C101" s="155" t="s">
        <v>2123</v>
      </c>
      <c r="D101" s="155">
        <v>0</v>
      </c>
      <c r="E101" s="155" t="s">
        <v>467</v>
      </c>
      <c r="F101" s="155" t="s">
        <v>699</v>
      </c>
      <c r="G101" s="155" t="s">
        <v>19</v>
      </c>
      <c r="H101" s="155">
        <v>0</v>
      </c>
      <c r="I101" s="155">
        <v>0</v>
      </c>
      <c r="J101" s="155">
        <v>0</v>
      </c>
      <c r="K101" s="155" t="s">
        <v>19</v>
      </c>
      <c r="L101" s="155">
        <v>0</v>
      </c>
      <c r="M101" s="155" t="s">
        <v>19</v>
      </c>
      <c r="N101" s="155" t="s">
        <v>697</v>
      </c>
      <c r="O101" s="155" t="s">
        <v>19</v>
      </c>
      <c r="P101" s="155" t="s">
        <v>349</v>
      </c>
      <c r="Q101" s="155">
        <v>60</v>
      </c>
      <c r="R101" s="155">
        <v>1</v>
      </c>
      <c r="S101" s="155" t="s">
        <v>465</v>
      </c>
      <c r="T101" s="191" t="s">
        <v>700</v>
      </c>
      <c r="U101" s="191">
        <v>45670</v>
      </c>
      <c r="V101" s="191">
        <v>45747</v>
      </c>
      <c r="W101" s="35" t="s">
        <v>688</v>
      </c>
      <c r="X101" s="155">
        <v>6</v>
      </c>
      <c r="Y101" s="155">
        <v>100</v>
      </c>
      <c r="Z101" s="155" t="s">
        <v>2134</v>
      </c>
      <c r="AA101" s="327">
        <v>45744</v>
      </c>
      <c r="AB101" s="328">
        <v>100</v>
      </c>
      <c r="AC101" s="328" t="s">
        <v>2135</v>
      </c>
      <c r="AD101" s="327">
        <v>45744</v>
      </c>
      <c r="AE101" s="328">
        <v>100</v>
      </c>
      <c r="AF101" s="328">
        <v>6</v>
      </c>
      <c r="XFD101" s="68"/>
    </row>
    <row r="102" spans="1:32 16384:16384" ht="58.5" customHeight="1" x14ac:dyDescent="0.25">
      <c r="A102" s="68" t="s">
        <v>701</v>
      </c>
      <c r="B102" s="155" t="s">
        <v>701</v>
      </c>
      <c r="C102" s="155" t="s">
        <v>2123</v>
      </c>
      <c r="D102" s="155">
        <v>0</v>
      </c>
      <c r="E102" s="155" t="s">
        <v>467</v>
      </c>
      <c r="F102" s="155" t="s">
        <v>701</v>
      </c>
      <c r="G102" s="155" t="s">
        <v>19</v>
      </c>
      <c r="H102" s="155">
        <v>0</v>
      </c>
      <c r="I102" s="155">
        <v>0</v>
      </c>
      <c r="J102" s="155">
        <v>0</v>
      </c>
      <c r="K102" s="155" t="s">
        <v>19</v>
      </c>
      <c r="L102" s="155">
        <v>0</v>
      </c>
      <c r="M102" s="155" t="s">
        <v>19</v>
      </c>
      <c r="N102" s="155" t="s">
        <v>697</v>
      </c>
      <c r="O102" s="155" t="s">
        <v>19</v>
      </c>
      <c r="P102" s="155" t="s">
        <v>350</v>
      </c>
      <c r="Q102" s="155">
        <v>40</v>
      </c>
      <c r="R102" s="155">
        <v>2</v>
      </c>
      <c r="S102" s="155" t="s">
        <v>465</v>
      </c>
      <c r="T102" s="191" t="s">
        <v>698</v>
      </c>
      <c r="U102" s="191">
        <v>45748</v>
      </c>
      <c r="V102" s="191">
        <v>45989</v>
      </c>
      <c r="W102" s="35" t="s">
        <v>688</v>
      </c>
      <c r="X102" s="155">
        <v>4</v>
      </c>
      <c r="Y102" s="155">
        <v>50</v>
      </c>
      <c r="Z102" s="155" t="s">
        <v>2136</v>
      </c>
      <c r="AA102" s="327"/>
      <c r="AB102" s="328">
        <v>50</v>
      </c>
      <c r="AC102" s="328" t="s">
        <v>2137</v>
      </c>
      <c r="AD102" s="327"/>
      <c r="AE102" s="328">
        <v>0</v>
      </c>
      <c r="AF102" s="328">
        <v>2</v>
      </c>
      <c r="XFD102" s="68"/>
    </row>
    <row r="103" spans="1:32 16384:16384" ht="58.5" customHeight="1" x14ac:dyDescent="0.25">
      <c r="A103" s="192" t="s">
        <v>702</v>
      </c>
      <c r="B103" s="183" t="s">
        <v>702</v>
      </c>
      <c r="C103" s="181" t="s">
        <v>2123</v>
      </c>
      <c r="D103" s="181">
        <v>0</v>
      </c>
      <c r="E103" s="181" t="s">
        <v>460</v>
      </c>
      <c r="F103" s="181" t="s">
        <v>702</v>
      </c>
      <c r="G103" s="181" t="s">
        <v>462</v>
      </c>
      <c r="H103" s="181" t="s">
        <v>10</v>
      </c>
      <c r="I103" s="181" t="s">
        <v>1399</v>
      </c>
      <c r="J103" s="181" t="s">
        <v>1400</v>
      </c>
      <c r="K103" s="181" t="s">
        <v>1823</v>
      </c>
      <c r="L103" s="181">
        <v>0</v>
      </c>
      <c r="M103" s="181" t="s">
        <v>32</v>
      </c>
      <c r="N103" s="181" t="s">
        <v>614</v>
      </c>
      <c r="O103" s="181" t="s">
        <v>1552</v>
      </c>
      <c r="P103" s="181" t="s">
        <v>217</v>
      </c>
      <c r="Q103" s="181">
        <v>30</v>
      </c>
      <c r="R103" s="181">
        <v>100</v>
      </c>
      <c r="S103" s="181" t="s">
        <v>493</v>
      </c>
      <c r="T103" s="181" t="s">
        <v>690</v>
      </c>
      <c r="U103" s="182">
        <v>45691</v>
      </c>
      <c r="V103" s="182">
        <v>45989</v>
      </c>
      <c r="W103" s="323" t="s">
        <v>688</v>
      </c>
      <c r="X103" s="181">
        <v>30</v>
      </c>
      <c r="Y103" s="181">
        <v>80</v>
      </c>
      <c r="Z103" s="181" t="s">
        <v>2138</v>
      </c>
      <c r="AA103" s="325"/>
      <c r="AB103" s="326">
        <v>80</v>
      </c>
      <c r="AC103" s="326" t="s">
        <v>2139</v>
      </c>
      <c r="AD103" s="325"/>
      <c r="AE103" s="326">
        <v>0</v>
      </c>
      <c r="AF103" s="326">
        <v>24</v>
      </c>
    </row>
    <row r="104" spans="1:32 16384:16384" ht="58.5" customHeight="1" x14ac:dyDescent="0.25">
      <c r="A104" s="68" t="s">
        <v>703</v>
      </c>
      <c r="B104" s="155" t="s">
        <v>703</v>
      </c>
      <c r="C104" s="155" t="s">
        <v>2123</v>
      </c>
      <c r="D104" s="155">
        <v>0</v>
      </c>
      <c r="E104" s="155" t="s">
        <v>467</v>
      </c>
      <c r="F104" s="155" t="s">
        <v>703</v>
      </c>
      <c r="G104" s="155" t="s">
        <v>19</v>
      </c>
      <c r="H104" s="155">
        <v>0</v>
      </c>
      <c r="I104" s="155">
        <v>0</v>
      </c>
      <c r="J104" s="155">
        <v>0</v>
      </c>
      <c r="K104" s="155" t="s">
        <v>19</v>
      </c>
      <c r="L104" s="155">
        <v>0</v>
      </c>
      <c r="M104" s="155" t="s">
        <v>19</v>
      </c>
      <c r="N104" s="155" t="s">
        <v>614</v>
      </c>
      <c r="O104" s="155" t="s">
        <v>19</v>
      </c>
      <c r="P104" s="155" t="s">
        <v>218</v>
      </c>
      <c r="Q104" s="155">
        <v>60</v>
      </c>
      <c r="R104" s="155">
        <v>1</v>
      </c>
      <c r="S104" s="155" t="s">
        <v>465</v>
      </c>
      <c r="T104" s="191" t="s">
        <v>692</v>
      </c>
      <c r="U104" s="191">
        <v>45691</v>
      </c>
      <c r="V104" s="191">
        <v>45716</v>
      </c>
      <c r="W104" s="35" t="s">
        <v>688</v>
      </c>
      <c r="X104" s="155">
        <v>18</v>
      </c>
      <c r="Y104" s="155">
        <v>100</v>
      </c>
      <c r="Z104" s="155" t="s">
        <v>2140</v>
      </c>
      <c r="AA104" s="327">
        <v>45716</v>
      </c>
      <c r="AB104" s="328">
        <v>100</v>
      </c>
      <c r="AC104" s="328" t="s">
        <v>2141</v>
      </c>
      <c r="AD104" s="327">
        <v>45716</v>
      </c>
      <c r="AE104" s="328">
        <v>100</v>
      </c>
      <c r="AF104" s="328">
        <v>18</v>
      </c>
      <c r="XFD104" s="68"/>
    </row>
    <row r="105" spans="1:32 16384:16384" ht="58.5" customHeight="1" x14ac:dyDescent="0.25">
      <c r="A105" s="68" t="s">
        <v>704</v>
      </c>
      <c r="B105" s="155" t="s">
        <v>704</v>
      </c>
      <c r="C105" s="155" t="s">
        <v>2123</v>
      </c>
      <c r="D105" s="155">
        <v>0</v>
      </c>
      <c r="E105" s="155" t="s">
        <v>467</v>
      </c>
      <c r="F105" s="155" t="s">
        <v>704</v>
      </c>
      <c r="G105" s="155" t="s">
        <v>19</v>
      </c>
      <c r="H105" s="155">
        <v>0</v>
      </c>
      <c r="I105" s="155">
        <v>0</v>
      </c>
      <c r="J105" s="155">
        <v>0</v>
      </c>
      <c r="K105" s="155" t="s">
        <v>19</v>
      </c>
      <c r="L105" s="155">
        <v>0</v>
      </c>
      <c r="M105" s="155" t="s">
        <v>19</v>
      </c>
      <c r="N105" s="155" t="s">
        <v>614</v>
      </c>
      <c r="O105" s="155" t="s">
        <v>19</v>
      </c>
      <c r="P105" s="155" t="s">
        <v>219</v>
      </c>
      <c r="Q105" s="155">
        <v>10</v>
      </c>
      <c r="R105" s="155">
        <v>100</v>
      </c>
      <c r="S105" s="155" t="s">
        <v>493</v>
      </c>
      <c r="T105" s="191" t="s">
        <v>690</v>
      </c>
      <c r="U105" s="191">
        <v>45691</v>
      </c>
      <c r="V105" s="191">
        <v>45989</v>
      </c>
      <c r="W105" s="35" t="s">
        <v>688</v>
      </c>
      <c r="X105" s="155">
        <v>3</v>
      </c>
      <c r="Y105" s="155">
        <v>80</v>
      </c>
      <c r="Z105" s="155" t="s">
        <v>2142</v>
      </c>
      <c r="AA105" s="327"/>
      <c r="AB105" s="328">
        <v>80</v>
      </c>
      <c r="AC105" s="328" t="s">
        <v>2143</v>
      </c>
      <c r="AD105" s="327"/>
      <c r="AE105" s="328">
        <v>0</v>
      </c>
      <c r="AF105" s="328">
        <v>2.4</v>
      </c>
      <c r="XFD105" s="68"/>
    </row>
    <row r="106" spans="1:32 16384:16384" ht="58.5" customHeight="1" x14ac:dyDescent="0.25">
      <c r="A106" s="68" t="s">
        <v>705</v>
      </c>
      <c r="B106" s="155" t="s">
        <v>705</v>
      </c>
      <c r="C106" s="155" t="s">
        <v>2123</v>
      </c>
      <c r="D106" s="155">
        <v>0</v>
      </c>
      <c r="E106" s="155" t="s">
        <v>467</v>
      </c>
      <c r="F106" s="155" t="s">
        <v>705</v>
      </c>
      <c r="G106" s="155" t="s">
        <v>19</v>
      </c>
      <c r="H106" s="155">
        <v>0</v>
      </c>
      <c r="I106" s="155">
        <v>0</v>
      </c>
      <c r="J106" s="155">
        <v>0</v>
      </c>
      <c r="K106" s="155" t="s">
        <v>19</v>
      </c>
      <c r="L106" s="155">
        <v>0</v>
      </c>
      <c r="M106" s="155" t="s">
        <v>19</v>
      </c>
      <c r="N106" s="155" t="s">
        <v>614</v>
      </c>
      <c r="O106" s="155" t="s">
        <v>19</v>
      </c>
      <c r="P106" s="155" t="s">
        <v>220</v>
      </c>
      <c r="Q106" s="155">
        <v>10</v>
      </c>
      <c r="R106" s="155">
        <v>1</v>
      </c>
      <c r="S106" s="155" t="s">
        <v>465</v>
      </c>
      <c r="T106" s="191" t="s">
        <v>692</v>
      </c>
      <c r="U106" s="191">
        <v>45691</v>
      </c>
      <c r="V106" s="191">
        <v>45716</v>
      </c>
      <c r="W106" s="35" t="s">
        <v>688</v>
      </c>
      <c r="X106" s="155">
        <v>3</v>
      </c>
      <c r="Y106" s="155">
        <v>100</v>
      </c>
      <c r="Z106" s="155" t="s">
        <v>2144</v>
      </c>
      <c r="AA106" s="327">
        <v>45716</v>
      </c>
      <c r="AB106" s="328">
        <v>100</v>
      </c>
      <c r="AC106" s="328" t="s">
        <v>2145</v>
      </c>
      <c r="AD106" s="327">
        <v>45716</v>
      </c>
      <c r="AE106" s="328">
        <v>100</v>
      </c>
      <c r="AF106" s="328">
        <v>3</v>
      </c>
      <c r="XFD106" s="68"/>
    </row>
    <row r="107" spans="1:32 16384:16384" ht="58.5" customHeight="1" x14ac:dyDescent="0.25">
      <c r="A107" s="68" t="s">
        <v>706</v>
      </c>
      <c r="B107" s="155" t="s">
        <v>706</v>
      </c>
      <c r="C107" s="155" t="s">
        <v>2123</v>
      </c>
      <c r="D107" s="155">
        <v>0</v>
      </c>
      <c r="E107" s="155" t="s">
        <v>467</v>
      </c>
      <c r="F107" s="155" t="s">
        <v>706</v>
      </c>
      <c r="G107" s="155" t="s">
        <v>19</v>
      </c>
      <c r="H107" s="155">
        <v>0</v>
      </c>
      <c r="I107" s="155">
        <v>0</v>
      </c>
      <c r="J107" s="155">
        <v>0</v>
      </c>
      <c r="K107" s="155" t="s">
        <v>19</v>
      </c>
      <c r="L107" s="155">
        <v>0</v>
      </c>
      <c r="M107" s="155" t="s">
        <v>19</v>
      </c>
      <c r="N107" s="155" t="s">
        <v>614</v>
      </c>
      <c r="O107" s="155" t="s">
        <v>19</v>
      </c>
      <c r="P107" s="155" t="s">
        <v>221</v>
      </c>
      <c r="Q107" s="155">
        <v>20</v>
      </c>
      <c r="R107" s="155">
        <v>100</v>
      </c>
      <c r="S107" s="155" t="s">
        <v>493</v>
      </c>
      <c r="T107" s="191" t="s">
        <v>690</v>
      </c>
      <c r="U107" s="191">
        <v>45691</v>
      </c>
      <c r="V107" s="191">
        <v>45989</v>
      </c>
      <c r="W107" s="35" t="s">
        <v>688</v>
      </c>
      <c r="X107" s="155">
        <v>6</v>
      </c>
      <c r="Y107" s="155">
        <v>80</v>
      </c>
      <c r="Z107" s="155" t="s">
        <v>2146</v>
      </c>
      <c r="AA107" s="327"/>
      <c r="AB107" s="328">
        <v>80</v>
      </c>
      <c r="AC107" s="328" t="s">
        <v>2147</v>
      </c>
      <c r="AD107" s="327"/>
      <c r="AE107" s="328">
        <v>0</v>
      </c>
      <c r="AF107" s="328">
        <v>4.8</v>
      </c>
      <c r="XFD107" s="68"/>
    </row>
    <row r="108" spans="1:32 16384:16384" ht="58.5" customHeight="1" x14ac:dyDescent="0.25">
      <c r="A108" s="192" t="s">
        <v>707</v>
      </c>
      <c r="B108" s="183" t="s">
        <v>707</v>
      </c>
      <c r="C108" s="181" t="s">
        <v>2123</v>
      </c>
      <c r="D108" s="181">
        <v>0</v>
      </c>
      <c r="E108" s="181" t="s">
        <v>460</v>
      </c>
      <c r="F108" s="181" t="s">
        <v>707</v>
      </c>
      <c r="G108" s="181" t="s">
        <v>462</v>
      </c>
      <c r="H108" s="181" t="s">
        <v>10</v>
      </c>
      <c r="I108" s="181" t="s">
        <v>1399</v>
      </c>
      <c r="J108" s="181" t="s">
        <v>1400</v>
      </c>
      <c r="K108" s="181" t="s">
        <v>1823</v>
      </c>
      <c r="L108" s="181">
        <v>0</v>
      </c>
      <c r="M108" s="181" t="s">
        <v>32</v>
      </c>
      <c r="N108" s="181" t="s">
        <v>614</v>
      </c>
      <c r="O108" s="181" t="s">
        <v>1553</v>
      </c>
      <c r="P108" s="181" t="s">
        <v>222</v>
      </c>
      <c r="Q108" s="181">
        <v>10</v>
      </c>
      <c r="R108" s="181">
        <v>2</v>
      </c>
      <c r="S108" s="181" t="s">
        <v>465</v>
      </c>
      <c r="T108" s="181" t="s">
        <v>708</v>
      </c>
      <c r="U108" s="182">
        <v>45691</v>
      </c>
      <c r="V108" s="182">
        <v>46003</v>
      </c>
      <c r="W108" s="323" t="s">
        <v>688</v>
      </c>
      <c r="X108" s="181">
        <v>10</v>
      </c>
      <c r="Y108" s="181">
        <v>50</v>
      </c>
      <c r="Z108" s="181" t="s">
        <v>2148</v>
      </c>
      <c r="AA108" s="325"/>
      <c r="AB108" s="326">
        <v>50</v>
      </c>
      <c r="AC108" s="326" t="s">
        <v>2149</v>
      </c>
      <c r="AD108" s="325"/>
      <c r="AE108" s="326">
        <v>0</v>
      </c>
      <c r="AF108" s="326">
        <v>5</v>
      </c>
    </row>
    <row r="109" spans="1:32 16384:16384" ht="58.5" customHeight="1" x14ac:dyDescent="0.25">
      <c r="A109" s="68" t="s">
        <v>709</v>
      </c>
      <c r="B109" s="155" t="s">
        <v>709</v>
      </c>
      <c r="C109" s="155" t="s">
        <v>2123</v>
      </c>
      <c r="D109" s="155">
        <v>0</v>
      </c>
      <c r="E109" s="155" t="s">
        <v>467</v>
      </c>
      <c r="F109" s="155" t="s">
        <v>709</v>
      </c>
      <c r="G109" s="155" t="s">
        <v>19</v>
      </c>
      <c r="H109" s="155">
        <v>0</v>
      </c>
      <c r="I109" s="155">
        <v>0</v>
      </c>
      <c r="J109" s="155">
        <v>0</v>
      </c>
      <c r="K109" s="155" t="s">
        <v>19</v>
      </c>
      <c r="L109" s="155">
        <v>0</v>
      </c>
      <c r="M109" s="155" t="s">
        <v>19</v>
      </c>
      <c r="N109" s="155" t="s">
        <v>614</v>
      </c>
      <c r="O109" s="155" t="s">
        <v>19</v>
      </c>
      <c r="P109" s="155" t="s">
        <v>223</v>
      </c>
      <c r="Q109" s="155">
        <v>10</v>
      </c>
      <c r="R109" s="155">
        <v>1</v>
      </c>
      <c r="S109" s="155" t="s">
        <v>465</v>
      </c>
      <c r="T109" s="191" t="s">
        <v>710</v>
      </c>
      <c r="U109" s="191">
        <v>45691</v>
      </c>
      <c r="V109" s="191">
        <v>45716</v>
      </c>
      <c r="W109" s="35" t="s">
        <v>688</v>
      </c>
      <c r="X109" s="155">
        <v>1</v>
      </c>
      <c r="Y109" s="155">
        <v>100</v>
      </c>
      <c r="Z109" s="155" t="s">
        <v>2150</v>
      </c>
      <c r="AA109" s="327">
        <v>45716</v>
      </c>
      <c r="AB109" s="328">
        <v>100</v>
      </c>
      <c r="AC109" s="328" t="s">
        <v>2151</v>
      </c>
      <c r="AD109" s="327">
        <v>45716</v>
      </c>
      <c r="AE109" s="328">
        <v>100</v>
      </c>
      <c r="AF109" s="328">
        <v>1</v>
      </c>
      <c r="XFD109" s="68"/>
    </row>
    <row r="110" spans="1:32 16384:16384" ht="58.5" customHeight="1" x14ac:dyDescent="0.25">
      <c r="A110" s="68" t="s">
        <v>711</v>
      </c>
      <c r="B110" s="155" t="s">
        <v>711</v>
      </c>
      <c r="C110" s="155" t="s">
        <v>2123</v>
      </c>
      <c r="D110" s="155">
        <v>0</v>
      </c>
      <c r="E110" s="155" t="s">
        <v>467</v>
      </c>
      <c r="F110" s="155" t="s">
        <v>711</v>
      </c>
      <c r="G110" s="155" t="s">
        <v>19</v>
      </c>
      <c r="H110" s="155">
        <v>0</v>
      </c>
      <c r="I110" s="155">
        <v>0</v>
      </c>
      <c r="J110" s="155">
        <v>0</v>
      </c>
      <c r="K110" s="155" t="s">
        <v>19</v>
      </c>
      <c r="L110" s="155">
        <v>0</v>
      </c>
      <c r="M110" s="155" t="s">
        <v>19</v>
      </c>
      <c r="N110" s="155" t="s">
        <v>614</v>
      </c>
      <c r="O110" s="155" t="s">
        <v>19</v>
      </c>
      <c r="P110" s="155" t="s">
        <v>224</v>
      </c>
      <c r="Q110" s="155">
        <v>70</v>
      </c>
      <c r="R110" s="155">
        <v>2</v>
      </c>
      <c r="S110" s="155" t="s">
        <v>465</v>
      </c>
      <c r="T110" s="191" t="s">
        <v>712</v>
      </c>
      <c r="U110" s="191">
        <v>45719</v>
      </c>
      <c r="V110" s="191">
        <v>45989</v>
      </c>
      <c r="W110" s="35" t="s">
        <v>688</v>
      </c>
      <c r="X110" s="155">
        <v>7</v>
      </c>
      <c r="Y110" s="155">
        <v>50</v>
      </c>
      <c r="Z110" s="155" t="s">
        <v>2152</v>
      </c>
      <c r="AA110" s="327"/>
      <c r="AB110" s="328">
        <v>50</v>
      </c>
      <c r="AC110" s="328" t="s">
        <v>2025</v>
      </c>
      <c r="AD110" s="327"/>
      <c r="AE110" s="328">
        <v>0</v>
      </c>
      <c r="AF110" s="328">
        <v>3.5</v>
      </c>
      <c r="XFD110" s="68"/>
    </row>
    <row r="111" spans="1:32 16384:16384" ht="58.5" customHeight="1" x14ac:dyDescent="0.25">
      <c r="A111" s="68" t="s">
        <v>713</v>
      </c>
      <c r="B111" s="155" t="s">
        <v>713</v>
      </c>
      <c r="C111" s="155" t="s">
        <v>2123</v>
      </c>
      <c r="D111" s="155">
        <v>0</v>
      </c>
      <c r="E111" s="155" t="s">
        <v>467</v>
      </c>
      <c r="F111" s="155" t="s">
        <v>713</v>
      </c>
      <c r="G111" s="155" t="s">
        <v>19</v>
      </c>
      <c r="H111" s="155">
        <v>0</v>
      </c>
      <c r="I111" s="155">
        <v>0</v>
      </c>
      <c r="J111" s="155">
        <v>0</v>
      </c>
      <c r="K111" s="155" t="s">
        <v>19</v>
      </c>
      <c r="L111" s="155">
        <v>0</v>
      </c>
      <c r="M111" s="155" t="s">
        <v>19</v>
      </c>
      <c r="N111" s="155" t="s">
        <v>614</v>
      </c>
      <c r="O111" s="155" t="s">
        <v>19</v>
      </c>
      <c r="P111" s="155" t="s">
        <v>225</v>
      </c>
      <c r="Q111" s="155">
        <v>20</v>
      </c>
      <c r="R111" s="155">
        <v>2</v>
      </c>
      <c r="S111" s="155" t="s">
        <v>465</v>
      </c>
      <c r="T111" s="191" t="s">
        <v>708</v>
      </c>
      <c r="U111" s="191">
        <v>45719</v>
      </c>
      <c r="V111" s="191">
        <v>46003</v>
      </c>
      <c r="W111" s="35" t="s">
        <v>688</v>
      </c>
      <c r="X111" s="155">
        <v>2</v>
      </c>
      <c r="Y111" s="155">
        <v>0</v>
      </c>
      <c r="Z111" s="155" t="s">
        <v>2153</v>
      </c>
      <c r="AA111" s="327"/>
      <c r="AB111" s="328">
        <v>0</v>
      </c>
      <c r="AC111" s="328" t="s">
        <v>2154</v>
      </c>
      <c r="AD111" s="327"/>
      <c r="AE111" s="328">
        <v>0</v>
      </c>
      <c r="AF111" s="328">
        <v>0</v>
      </c>
      <c r="XFD111" s="68"/>
    </row>
    <row r="112" spans="1:32 16384:16384" ht="58.5" customHeight="1" x14ac:dyDescent="0.25">
      <c r="A112" s="192" t="s">
        <v>714</v>
      </c>
      <c r="B112" s="183" t="s">
        <v>714</v>
      </c>
      <c r="C112" s="181" t="s">
        <v>2123</v>
      </c>
      <c r="D112" s="181">
        <v>0</v>
      </c>
      <c r="E112" s="181" t="s">
        <v>460</v>
      </c>
      <c r="F112" s="181" t="s">
        <v>714</v>
      </c>
      <c r="G112" s="181" t="s">
        <v>462</v>
      </c>
      <c r="H112" s="181" t="s">
        <v>10</v>
      </c>
      <c r="I112" s="181" t="s">
        <v>1399</v>
      </c>
      <c r="J112" s="181" t="s">
        <v>1400</v>
      </c>
      <c r="K112" s="181" t="s">
        <v>1823</v>
      </c>
      <c r="L112" s="181">
        <v>0</v>
      </c>
      <c r="M112" s="181" t="s">
        <v>19</v>
      </c>
      <c r="N112" s="181" t="s">
        <v>614</v>
      </c>
      <c r="O112" s="181" t="s">
        <v>1554</v>
      </c>
      <c r="P112" s="181" t="s">
        <v>226</v>
      </c>
      <c r="Q112" s="181">
        <v>10</v>
      </c>
      <c r="R112" s="181">
        <v>1</v>
      </c>
      <c r="S112" s="181" t="s">
        <v>465</v>
      </c>
      <c r="T112" s="181" t="s">
        <v>715</v>
      </c>
      <c r="U112" s="182">
        <v>45691</v>
      </c>
      <c r="V112" s="182">
        <v>45989</v>
      </c>
      <c r="W112" s="323" t="s">
        <v>688</v>
      </c>
      <c r="X112" s="181">
        <v>10</v>
      </c>
      <c r="Y112" s="181">
        <v>0</v>
      </c>
      <c r="Z112" s="181" t="s">
        <v>2155</v>
      </c>
      <c r="AA112" s="325"/>
      <c r="AB112" s="326">
        <v>0</v>
      </c>
      <c r="AC112" s="326" t="s">
        <v>2156</v>
      </c>
      <c r="AD112" s="325"/>
      <c r="AE112" s="326">
        <v>0</v>
      </c>
      <c r="AF112" s="326">
        <v>0</v>
      </c>
    </row>
    <row r="113" spans="1:32 16384:16384" ht="58.5" customHeight="1" x14ac:dyDescent="0.25">
      <c r="A113" s="68" t="s">
        <v>716</v>
      </c>
      <c r="B113" s="155" t="s">
        <v>716</v>
      </c>
      <c r="C113" s="155" t="s">
        <v>2123</v>
      </c>
      <c r="D113" s="155">
        <v>0</v>
      </c>
      <c r="E113" s="155" t="s">
        <v>467</v>
      </c>
      <c r="F113" s="155" t="s">
        <v>716</v>
      </c>
      <c r="G113" s="155" t="s">
        <v>19</v>
      </c>
      <c r="H113" s="155">
        <v>0</v>
      </c>
      <c r="I113" s="155">
        <v>0</v>
      </c>
      <c r="J113" s="155">
        <v>0</v>
      </c>
      <c r="K113" s="155" t="s">
        <v>19</v>
      </c>
      <c r="L113" s="155">
        <v>0</v>
      </c>
      <c r="M113" s="155" t="s">
        <v>19</v>
      </c>
      <c r="N113" s="155" t="s">
        <v>614</v>
      </c>
      <c r="O113" s="155" t="s">
        <v>19</v>
      </c>
      <c r="P113" s="155" t="s">
        <v>227</v>
      </c>
      <c r="Q113" s="155">
        <v>70</v>
      </c>
      <c r="R113" s="155">
        <v>1</v>
      </c>
      <c r="S113" s="155" t="s">
        <v>465</v>
      </c>
      <c r="T113" s="191" t="s">
        <v>717</v>
      </c>
      <c r="U113" s="191">
        <v>45691</v>
      </c>
      <c r="V113" s="191">
        <v>45930</v>
      </c>
      <c r="W113" s="35" t="s">
        <v>688</v>
      </c>
      <c r="X113" s="155">
        <v>7</v>
      </c>
      <c r="Y113" s="155">
        <v>100</v>
      </c>
      <c r="Z113" s="155" t="s">
        <v>2157</v>
      </c>
      <c r="AA113" s="327">
        <v>45930</v>
      </c>
      <c r="AB113" s="328">
        <v>100</v>
      </c>
      <c r="AC113" s="328" t="s">
        <v>2158</v>
      </c>
      <c r="AD113" s="327">
        <v>45930</v>
      </c>
      <c r="AE113" s="328">
        <v>100</v>
      </c>
      <c r="AF113" s="328">
        <v>7</v>
      </c>
      <c r="XFD113" s="68"/>
    </row>
    <row r="114" spans="1:32 16384:16384" ht="58.5" customHeight="1" x14ac:dyDescent="0.25">
      <c r="A114" s="68" t="s">
        <v>718</v>
      </c>
      <c r="B114" s="155" t="s">
        <v>718</v>
      </c>
      <c r="C114" s="155" t="s">
        <v>2123</v>
      </c>
      <c r="D114" s="155">
        <v>0</v>
      </c>
      <c r="E114" s="155" t="s">
        <v>467</v>
      </c>
      <c r="F114" s="155" t="s">
        <v>718</v>
      </c>
      <c r="G114" s="155" t="s">
        <v>19</v>
      </c>
      <c r="H114" s="155">
        <v>0</v>
      </c>
      <c r="I114" s="155">
        <v>0</v>
      </c>
      <c r="J114" s="155">
        <v>0</v>
      </c>
      <c r="K114" s="155" t="s">
        <v>19</v>
      </c>
      <c r="L114" s="155">
        <v>0</v>
      </c>
      <c r="M114" s="155" t="s">
        <v>19</v>
      </c>
      <c r="N114" s="155" t="s">
        <v>614</v>
      </c>
      <c r="O114" s="155" t="s">
        <v>19</v>
      </c>
      <c r="P114" s="155" t="s">
        <v>228</v>
      </c>
      <c r="Q114" s="155">
        <v>30</v>
      </c>
      <c r="R114" s="155">
        <v>1</v>
      </c>
      <c r="S114" s="155" t="s">
        <v>465</v>
      </c>
      <c r="T114" s="191" t="s">
        <v>719</v>
      </c>
      <c r="U114" s="191">
        <v>45931</v>
      </c>
      <c r="V114" s="191">
        <v>45989</v>
      </c>
      <c r="W114" s="35" t="s">
        <v>688</v>
      </c>
      <c r="X114" s="155">
        <v>3</v>
      </c>
      <c r="Y114" s="155">
        <v>0</v>
      </c>
      <c r="Z114" s="155">
        <v>0</v>
      </c>
      <c r="AA114" s="327"/>
      <c r="AB114" s="328">
        <v>0</v>
      </c>
      <c r="AC114" s="328">
        <v>0</v>
      </c>
      <c r="AD114" s="327"/>
      <c r="AE114" s="328">
        <v>0</v>
      </c>
      <c r="AF114" s="328">
        <v>0</v>
      </c>
      <c r="XFD114" s="68"/>
    </row>
    <row r="115" spans="1:32 16384:16384" ht="58.5" customHeight="1" x14ac:dyDescent="0.25">
      <c r="A115" s="192" t="s">
        <v>720</v>
      </c>
      <c r="B115" s="183" t="s">
        <v>720</v>
      </c>
      <c r="C115" s="181" t="s">
        <v>2123</v>
      </c>
      <c r="D115" s="181">
        <v>0</v>
      </c>
      <c r="E115" s="181" t="s">
        <v>460</v>
      </c>
      <c r="F115" s="181" t="s">
        <v>720</v>
      </c>
      <c r="G115" s="181" t="s">
        <v>479</v>
      </c>
      <c r="H115" s="181" t="s">
        <v>10</v>
      </c>
      <c r="I115" s="181" t="s">
        <v>1399</v>
      </c>
      <c r="J115" s="181" t="s">
        <v>1400</v>
      </c>
      <c r="K115" s="181" t="s">
        <v>1823</v>
      </c>
      <c r="L115" s="181">
        <v>0</v>
      </c>
      <c r="M115" s="181" t="s">
        <v>32</v>
      </c>
      <c r="N115" s="181" t="s">
        <v>697</v>
      </c>
      <c r="O115" s="181" t="s">
        <v>1555</v>
      </c>
      <c r="P115" s="181" t="s">
        <v>229</v>
      </c>
      <c r="Q115" s="181">
        <v>10</v>
      </c>
      <c r="R115" s="181">
        <v>1</v>
      </c>
      <c r="S115" s="181" t="s">
        <v>465</v>
      </c>
      <c r="T115" s="181" t="s">
        <v>721</v>
      </c>
      <c r="U115" s="182">
        <v>45691</v>
      </c>
      <c r="V115" s="182">
        <v>45898</v>
      </c>
      <c r="W115" s="323" t="s">
        <v>688</v>
      </c>
      <c r="X115" s="181">
        <v>10</v>
      </c>
      <c r="Y115" s="181">
        <v>100</v>
      </c>
      <c r="Z115" s="181" t="s">
        <v>2159</v>
      </c>
      <c r="AA115" s="325">
        <v>45912</v>
      </c>
      <c r="AB115" s="326">
        <v>100</v>
      </c>
      <c r="AC115" s="326" t="s">
        <v>2160</v>
      </c>
      <c r="AD115" s="325">
        <v>45912</v>
      </c>
      <c r="AE115" s="326">
        <v>100</v>
      </c>
      <c r="AF115" s="326">
        <v>10</v>
      </c>
    </row>
    <row r="116" spans="1:32 16384:16384" ht="58.5" customHeight="1" x14ac:dyDescent="0.25">
      <c r="A116" s="68" t="s">
        <v>722</v>
      </c>
      <c r="B116" s="155" t="s">
        <v>722</v>
      </c>
      <c r="C116" s="155" t="s">
        <v>2123</v>
      </c>
      <c r="D116" s="155">
        <v>0</v>
      </c>
      <c r="E116" s="155" t="s">
        <v>467</v>
      </c>
      <c r="F116" s="155" t="s">
        <v>722</v>
      </c>
      <c r="G116" s="155" t="s">
        <v>19</v>
      </c>
      <c r="H116" s="155">
        <v>0</v>
      </c>
      <c r="I116" s="155">
        <v>0</v>
      </c>
      <c r="J116" s="155">
        <v>0</v>
      </c>
      <c r="K116" s="155" t="s">
        <v>19</v>
      </c>
      <c r="L116" s="155">
        <v>0</v>
      </c>
      <c r="M116" s="155" t="s">
        <v>19</v>
      </c>
      <c r="N116" s="155" t="s">
        <v>697</v>
      </c>
      <c r="O116" s="155" t="s">
        <v>19</v>
      </c>
      <c r="P116" s="155" t="s">
        <v>230</v>
      </c>
      <c r="Q116" s="155">
        <v>20</v>
      </c>
      <c r="R116" s="155">
        <v>1</v>
      </c>
      <c r="S116" s="155" t="s">
        <v>465</v>
      </c>
      <c r="T116" s="191" t="s">
        <v>723</v>
      </c>
      <c r="U116" s="191">
        <v>45691</v>
      </c>
      <c r="V116" s="191">
        <v>45716</v>
      </c>
      <c r="W116" s="35" t="s">
        <v>688</v>
      </c>
      <c r="X116" s="155">
        <v>2</v>
      </c>
      <c r="Y116" s="155">
        <v>100</v>
      </c>
      <c r="Z116" s="155" t="s">
        <v>2161</v>
      </c>
      <c r="AA116" s="327">
        <v>45716</v>
      </c>
      <c r="AB116" s="328">
        <v>100</v>
      </c>
      <c r="AC116" s="328" t="s">
        <v>2162</v>
      </c>
      <c r="AD116" s="327">
        <v>45716</v>
      </c>
      <c r="AE116" s="328">
        <v>100</v>
      </c>
      <c r="AF116" s="328">
        <v>2</v>
      </c>
      <c r="XFD116" s="68"/>
    </row>
    <row r="117" spans="1:32 16384:16384" ht="58.5" customHeight="1" x14ac:dyDescent="0.25">
      <c r="A117" s="68" t="s">
        <v>724</v>
      </c>
      <c r="B117" s="155" t="s">
        <v>724</v>
      </c>
      <c r="C117" s="155" t="s">
        <v>2123</v>
      </c>
      <c r="D117" s="155">
        <v>0</v>
      </c>
      <c r="E117" s="155" t="s">
        <v>467</v>
      </c>
      <c r="F117" s="155" t="s">
        <v>724</v>
      </c>
      <c r="G117" s="155" t="s">
        <v>19</v>
      </c>
      <c r="H117" s="155">
        <v>0</v>
      </c>
      <c r="I117" s="155">
        <v>0</v>
      </c>
      <c r="J117" s="155">
        <v>0</v>
      </c>
      <c r="K117" s="155" t="s">
        <v>19</v>
      </c>
      <c r="L117" s="155">
        <v>0</v>
      </c>
      <c r="M117" s="155" t="s">
        <v>19</v>
      </c>
      <c r="N117" s="155" t="s">
        <v>697</v>
      </c>
      <c r="O117" s="155" t="s">
        <v>19</v>
      </c>
      <c r="P117" s="155" t="s">
        <v>231</v>
      </c>
      <c r="Q117" s="155">
        <v>10</v>
      </c>
      <c r="R117" s="155">
        <v>2</v>
      </c>
      <c r="S117" s="155" t="s">
        <v>465</v>
      </c>
      <c r="T117" s="191" t="s">
        <v>725</v>
      </c>
      <c r="U117" s="191">
        <v>45719</v>
      </c>
      <c r="V117" s="191">
        <v>45747</v>
      </c>
      <c r="W117" s="35" t="s">
        <v>688</v>
      </c>
      <c r="X117" s="155">
        <v>1</v>
      </c>
      <c r="Y117" s="155">
        <v>100</v>
      </c>
      <c r="Z117" s="155" t="s">
        <v>2163</v>
      </c>
      <c r="AA117" s="327">
        <v>45747</v>
      </c>
      <c r="AB117" s="328">
        <v>100</v>
      </c>
      <c r="AC117" s="328" t="s">
        <v>2164</v>
      </c>
      <c r="AD117" s="327">
        <v>45747</v>
      </c>
      <c r="AE117" s="328">
        <v>100</v>
      </c>
      <c r="AF117" s="328">
        <v>1</v>
      </c>
      <c r="XFD117" s="68"/>
    </row>
    <row r="118" spans="1:32 16384:16384" ht="58.5" customHeight="1" x14ac:dyDescent="0.25">
      <c r="A118" s="68" t="s">
        <v>726</v>
      </c>
      <c r="B118" s="155" t="s">
        <v>726</v>
      </c>
      <c r="C118" s="155" t="s">
        <v>2123</v>
      </c>
      <c r="D118" s="155">
        <v>0</v>
      </c>
      <c r="E118" s="155" t="s">
        <v>467</v>
      </c>
      <c r="F118" s="155" t="s">
        <v>726</v>
      </c>
      <c r="G118" s="155" t="s">
        <v>19</v>
      </c>
      <c r="H118" s="155">
        <v>0</v>
      </c>
      <c r="I118" s="155">
        <v>0</v>
      </c>
      <c r="J118" s="155">
        <v>0</v>
      </c>
      <c r="K118" s="155" t="s">
        <v>19</v>
      </c>
      <c r="L118" s="155">
        <v>0</v>
      </c>
      <c r="M118" s="155" t="s">
        <v>19</v>
      </c>
      <c r="N118" s="155" t="s">
        <v>697</v>
      </c>
      <c r="O118" s="155" t="s">
        <v>19</v>
      </c>
      <c r="P118" s="155" t="s">
        <v>232</v>
      </c>
      <c r="Q118" s="155">
        <v>70</v>
      </c>
      <c r="R118" s="155">
        <v>1</v>
      </c>
      <c r="S118" s="155" t="s">
        <v>465</v>
      </c>
      <c r="T118" s="191" t="s">
        <v>721</v>
      </c>
      <c r="U118" s="191">
        <v>45748</v>
      </c>
      <c r="V118" s="191">
        <v>45898</v>
      </c>
      <c r="W118" s="35" t="s">
        <v>688</v>
      </c>
      <c r="X118" s="155">
        <v>7</v>
      </c>
      <c r="Y118" s="155">
        <v>100</v>
      </c>
      <c r="Z118" s="155" t="s">
        <v>2159</v>
      </c>
      <c r="AA118" s="327">
        <v>45912</v>
      </c>
      <c r="AB118" s="328">
        <v>100</v>
      </c>
      <c r="AC118" s="328" t="s">
        <v>2165</v>
      </c>
      <c r="AD118" s="327">
        <v>45912</v>
      </c>
      <c r="AE118" s="328">
        <v>100</v>
      </c>
      <c r="AF118" s="328">
        <v>7</v>
      </c>
      <c r="XFD118" s="68"/>
    </row>
    <row r="119" spans="1:32 16384:16384" ht="58.5" customHeight="1" x14ac:dyDescent="0.25">
      <c r="A119" s="192" t="s">
        <v>728</v>
      </c>
      <c r="B119" s="183" t="s">
        <v>728</v>
      </c>
      <c r="C119" s="181" t="s">
        <v>2548</v>
      </c>
      <c r="D119" s="181">
        <v>0</v>
      </c>
      <c r="E119" s="181" t="s">
        <v>460</v>
      </c>
      <c r="F119" s="181" t="s">
        <v>728</v>
      </c>
      <c r="G119" s="181" t="s">
        <v>462</v>
      </c>
      <c r="H119" s="181" t="s">
        <v>9</v>
      </c>
      <c r="I119" s="181" t="s">
        <v>1401</v>
      </c>
      <c r="J119" s="181" t="s">
        <v>1439</v>
      </c>
      <c r="K119" s="181" t="s">
        <v>1821</v>
      </c>
      <c r="L119" s="181">
        <v>0</v>
      </c>
      <c r="M119" s="181" t="s">
        <v>32</v>
      </c>
      <c r="N119" s="181" t="s">
        <v>614</v>
      </c>
      <c r="O119" s="181">
        <v>0</v>
      </c>
      <c r="P119" s="181" t="s">
        <v>209</v>
      </c>
      <c r="Q119" s="181">
        <v>50</v>
      </c>
      <c r="R119" s="181">
        <v>95</v>
      </c>
      <c r="S119" s="181" t="s">
        <v>493</v>
      </c>
      <c r="T119" s="181" t="s">
        <v>729</v>
      </c>
      <c r="U119" s="182">
        <v>45659</v>
      </c>
      <c r="V119" s="182">
        <v>46022</v>
      </c>
      <c r="W119" s="323" t="s">
        <v>727</v>
      </c>
      <c r="X119" s="181">
        <v>50</v>
      </c>
      <c r="Y119" s="181">
        <v>64</v>
      </c>
      <c r="Z119" s="181" t="s">
        <v>2549</v>
      </c>
      <c r="AA119" s="325"/>
      <c r="AB119" s="326">
        <v>64</v>
      </c>
      <c r="AC119" s="326" t="s">
        <v>2550</v>
      </c>
      <c r="AD119" s="325"/>
      <c r="AE119" s="326">
        <v>0</v>
      </c>
      <c r="AF119" s="326">
        <v>32</v>
      </c>
    </row>
    <row r="120" spans="1:32 16384:16384" ht="58.5" customHeight="1" x14ac:dyDescent="0.25">
      <c r="A120" s="68" t="s">
        <v>730</v>
      </c>
      <c r="B120" s="155" t="s">
        <v>730</v>
      </c>
      <c r="C120" s="155" t="s">
        <v>2548</v>
      </c>
      <c r="D120" s="155">
        <v>0</v>
      </c>
      <c r="E120" s="155" t="s">
        <v>467</v>
      </c>
      <c r="F120" s="155" t="s">
        <v>730</v>
      </c>
      <c r="G120" s="155" t="s">
        <v>19</v>
      </c>
      <c r="H120" s="155">
        <v>0</v>
      </c>
      <c r="I120" s="155">
        <v>0</v>
      </c>
      <c r="J120" s="155">
        <v>0</v>
      </c>
      <c r="K120" s="155" t="s">
        <v>19</v>
      </c>
      <c r="L120" s="155">
        <v>0</v>
      </c>
      <c r="M120" s="155" t="s">
        <v>19</v>
      </c>
      <c r="N120" s="155" t="s">
        <v>614</v>
      </c>
      <c r="O120" s="155" t="s">
        <v>19</v>
      </c>
      <c r="P120" s="155" t="s">
        <v>210</v>
      </c>
      <c r="Q120" s="155">
        <v>50</v>
      </c>
      <c r="R120" s="155">
        <v>95</v>
      </c>
      <c r="S120" s="155" t="s">
        <v>493</v>
      </c>
      <c r="T120" s="191" t="s">
        <v>729</v>
      </c>
      <c r="U120" s="191">
        <v>45659</v>
      </c>
      <c r="V120" s="191">
        <v>46022</v>
      </c>
      <c r="W120" s="35" t="s">
        <v>727</v>
      </c>
      <c r="X120" s="155">
        <v>25</v>
      </c>
      <c r="Y120" s="155">
        <v>64</v>
      </c>
      <c r="Z120" s="155" t="s">
        <v>2549</v>
      </c>
      <c r="AA120" s="327"/>
      <c r="AB120" s="328">
        <v>64</v>
      </c>
      <c r="AC120" s="328" t="s">
        <v>2551</v>
      </c>
      <c r="AD120" s="327"/>
      <c r="AE120" s="328">
        <v>0</v>
      </c>
      <c r="AF120" s="328">
        <v>16</v>
      </c>
      <c r="XFD120" s="68"/>
    </row>
    <row r="121" spans="1:32 16384:16384" ht="58.5" customHeight="1" x14ac:dyDescent="0.25">
      <c r="A121" s="68" t="s">
        <v>731</v>
      </c>
      <c r="B121" s="155" t="s">
        <v>731</v>
      </c>
      <c r="C121" s="155" t="s">
        <v>2548</v>
      </c>
      <c r="D121" s="155">
        <v>0</v>
      </c>
      <c r="E121" s="155" t="s">
        <v>467</v>
      </c>
      <c r="F121" s="155" t="s">
        <v>731</v>
      </c>
      <c r="G121" s="155" t="s">
        <v>19</v>
      </c>
      <c r="H121" s="155">
        <v>0</v>
      </c>
      <c r="I121" s="155">
        <v>0</v>
      </c>
      <c r="J121" s="155">
        <v>0</v>
      </c>
      <c r="K121" s="155" t="s">
        <v>19</v>
      </c>
      <c r="L121" s="155">
        <v>0</v>
      </c>
      <c r="M121" s="155" t="s">
        <v>19</v>
      </c>
      <c r="N121" s="155" t="s">
        <v>614</v>
      </c>
      <c r="O121" s="155" t="s">
        <v>19</v>
      </c>
      <c r="P121" s="155" t="s">
        <v>211</v>
      </c>
      <c r="Q121" s="155">
        <v>50</v>
      </c>
      <c r="R121" s="155">
        <v>95</v>
      </c>
      <c r="S121" s="155" t="s">
        <v>493</v>
      </c>
      <c r="T121" s="191" t="s">
        <v>732</v>
      </c>
      <c r="U121" s="191">
        <v>45659</v>
      </c>
      <c r="V121" s="191">
        <v>46022</v>
      </c>
      <c r="W121" s="35" t="s">
        <v>727</v>
      </c>
      <c r="X121" s="155">
        <v>25</v>
      </c>
      <c r="Y121" s="155">
        <v>89.2</v>
      </c>
      <c r="Z121" s="155" t="s">
        <v>2552</v>
      </c>
      <c r="AA121" s="327"/>
      <c r="AB121" s="328">
        <v>89</v>
      </c>
      <c r="AC121" s="328" t="s">
        <v>2553</v>
      </c>
      <c r="AD121" s="327"/>
      <c r="AE121" s="328">
        <v>0</v>
      </c>
      <c r="AF121" s="328">
        <v>22.25</v>
      </c>
      <c r="XFD121" s="68"/>
    </row>
    <row r="122" spans="1:32 16384:16384" ht="58.5" customHeight="1" x14ac:dyDescent="0.25">
      <c r="A122" s="192" t="s">
        <v>733</v>
      </c>
      <c r="B122" s="183" t="s">
        <v>733</v>
      </c>
      <c r="C122" s="181" t="s">
        <v>2548</v>
      </c>
      <c r="D122" s="181">
        <v>0</v>
      </c>
      <c r="E122" s="181" t="s">
        <v>460</v>
      </c>
      <c r="F122" s="181" t="s">
        <v>733</v>
      </c>
      <c r="G122" s="181" t="s">
        <v>462</v>
      </c>
      <c r="H122" s="181" t="s">
        <v>59</v>
      </c>
      <c r="I122" s="181" t="s">
        <v>1736</v>
      </c>
      <c r="J122" s="181" t="s">
        <v>1394</v>
      </c>
      <c r="K122" s="181" t="s">
        <v>1821</v>
      </c>
      <c r="L122" s="181">
        <v>0</v>
      </c>
      <c r="M122" s="181" t="s">
        <v>20</v>
      </c>
      <c r="N122" s="181" t="s">
        <v>574</v>
      </c>
      <c r="O122" s="181">
        <v>0</v>
      </c>
      <c r="P122" s="181" t="s">
        <v>172</v>
      </c>
      <c r="Q122" s="181">
        <v>50</v>
      </c>
      <c r="R122" s="181">
        <v>100</v>
      </c>
      <c r="S122" s="181" t="s">
        <v>493</v>
      </c>
      <c r="T122" s="181" t="s">
        <v>734</v>
      </c>
      <c r="U122" s="182">
        <v>45677</v>
      </c>
      <c r="V122" s="182">
        <v>46022</v>
      </c>
      <c r="W122" s="323" t="s">
        <v>727</v>
      </c>
      <c r="X122" s="181">
        <v>50</v>
      </c>
      <c r="Y122" s="181">
        <v>0</v>
      </c>
      <c r="Z122" s="181" t="s">
        <v>2554</v>
      </c>
      <c r="AA122" s="325"/>
      <c r="AB122" s="326">
        <v>0</v>
      </c>
      <c r="AC122" s="326" t="s">
        <v>2156</v>
      </c>
      <c r="AD122" s="325"/>
      <c r="AE122" s="326">
        <v>0</v>
      </c>
      <c r="AF122" s="326">
        <v>0</v>
      </c>
    </row>
    <row r="123" spans="1:32 16384:16384" ht="58.5" customHeight="1" x14ac:dyDescent="0.25">
      <c r="A123" s="68" t="s">
        <v>735</v>
      </c>
      <c r="B123" s="155" t="s">
        <v>735</v>
      </c>
      <c r="C123" s="155" t="s">
        <v>2548</v>
      </c>
      <c r="D123" s="155">
        <v>0</v>
      </c>
      <c r="E123" s="155" t="s">
        <v>467</v>
      </c>
      <c r="F123" s="155" t="s">
        <v>735</v>
      </c>
      <c r="G123" s="155" t="s">
        <v>19</v>
      </c>
      <c r="H123" s="155">
        <v>0</v>
      </c>
      <c r="I123" s="155">
        <v>0</v>
      </c>
      <c r="J123" s="155">
        <v>0</v>
      </c>
      <c r="K123" s="155" t="s">
        <v>19</v>
      </c>
      <c r="L123" s="155">
        <v>0</v>
      </c>
      <c r="M123" s="155" t="s">
        <v>19</v>
      </c>
      <c r="N123" s="155" t="s">
        <v>574</v>
      </c>
      <c r="O123" s="155" t="s">
        <v>19</v>
      </c>
      <c r="P123" s="155" t="s">
        <v>173</v>
      </c>
      <c r="Q123" s="155">
        <v>50</v>
      </c>
      <c r="R123" s="155">
        <v>100</v>
      </c>
      <c r="S123" s="155" t="s">
        <v>493</v>
      </c>
      <c r="T123" s="191" t="s">
        <v>736</v>
      </c>
      <c r="U123" s="191">
        <v>45677</v>
      </c>
      <c r="V123" s="191">
        <v>46022</v>
      </c>
      <c r="W123" s="35" t="s">
        <v>727</v>
      </c>
      <c r="X123" s="155">
        <v>25</v>
      </c>
      <c r="Y123" s="155">
        <v>100</v>
      </c>
      <c r="Z123" s="155" t="s">
        <v>2555</v>
      </c>
      <c r="AA123" s="327"/>
      <c r="AB123" s="328">
        <v>100</v>
      </c>
      <c r="AC123" s="328" t="s">
        <v>2556</v>
      </c>
      <c r="AD123" s="327"/>
      <c r="AE123" s="328">
        <v>0</v>
      </c>
      <c r="AF123" s="328">
        <v>25</v>
      </c>
      <c r="XFD123" s="68"/>
    </row>
    <row r="124" spans="1:32 16384:16384" ht="58.5" customHeight="1" x14ac:dyDescent="0.25">
      <c r="A124" s="68" t="s">
        <v>737</v>
      </c>
      <c r="B124" s="155" t="s">
        <v>737</v>
      </c>
      <c r="C124" s="155" t="s">
        <v>2548</v>
      </c>
      <c r="D124" s="155">
        <v>0</v>
      </c>
      <c r="E124" s="155" t="s">
        <v>467</v>
      </c>
      <c r="F124" s="155" t="s">
        <v>737</v>
      </c>
      <c r="G124" s="155" t="s">
        <v>19</v>
      </c>
      <c r="H124" s="155">
        <v>0</v>
      </c>
      <c r="I124" s="155">
        <v>0</v>
      </c>
      <c r="J124" s="155">
        <v>0</v>
      </c>
      <c r="K124" s="155" t="s">
        <v>19</v>
      </c>
      <c r="L124" s="155">
        <v>0</v>
      </c>
      <c r="M124" s="155" t="s">
        <v>19</v>
      </c>
      <c r="N124" s="155" t="s">
        <v>574</v>
      </c>
      <c r="O124" s="155" t="s">
        <v>19</v>
      </c>
      <c r="P124" s="155" t="s">
        <v>174</v>
      </c>
      <c r="Q124" s="155">
        <v>50</v>
      </c>
      <c r="R124" s="155">
        <v>100</v>
      </c>
      <c r="S124" s="155" t="s">
        <v>493</v>
      </c>
      <c r="T124" s="191" t="s">
        <v>734</v>
      </c>
      <c r="U124" s="191">
        <v>45677</v>
      </c>
      <c r="V124" s="191">
        <v>46022</v>
      </c>
      <c r="W124" s="35" t="s">
        <v>727</v>
      </c>
      <c r="X124" s="155">
        <v>25</v>
      </c>
      <c r="Y124" s="155">
        <v>0</v>
      </c>
      <c r="Z124" s="155" t="s">
        <v>2554</v>
      </c>
      <c r="AA124" s="327"/>
      <c r="AB124" s="328">
        <v>0</v>
      </c>
      <c r="AC124" s="328" t="s">
        <v>2156</v>
      </c>
      <c r="AD124" s="327"/>
      <c r="AE124" s="328">
        <v>0</v>
      </c>
      <c r="AF124" s="328">
        <v>0</v>
      </c>
      <c r="XFD124" s="68"/>
    </row>
    <row r="125" spans="1:32 16384:16384" ht="58.5" customHeight="1" x14ac:dyDescent="0.25">
      <c r="A125" s="192" t="s">
        <v>739</v>
      </c>
      <c r="B125" s="183" t="s">
        <v>739</v>
      </c>
      <c r="C125" s="181" t="s">
        <v>1992</v>
      </c>
      <c r="D125" s="181">
        <v>1</v>
      </c>
      <c r="E125" s="181" t="s">
        <v>460</v>
      </c>
      <c r="F125" s="181" t="s">
        <v>739</v>
      </c>
      <c r="G125" s="181" t="s">
        <v>462</v>
      </c>
      <c r="H125" s="181" t="s">
        <v>9</v>
      </c>
      <c r="I125" s="181" t="s">
        <v>1401</v>
      </c>
      <c r="J125" s="181" t="s">
        <v>1439</v>
      </c>
      <c r="K125" s="181" t="s">
        <v>1821</v>
      </c>
      <c r="L125" s="181">
        <v>0</v>
      </c>
      <c r="M125" s="181" t="s">
        <v>32</v>
      </c>
      <c r="N125" s="181" t="s">
        <v>614</v>
      </c>
      <c r="O125" s="181">
        <v>0</v>
      </c>
      <c r="P125" s="181" t="s">
        <v>204</v>
      </c>
      <c r="Q125" s="181">
        <v>95</v>
      </c>
      <c r="R125" s="181">
        <v>80</v>
      </c>
      <c r="S125" s="181" t="s">
        <v>493</v>
      </c>
      <c r="T125" s="181" t="s">
        <v>740</v>
      </c>
      <c r="U125" s="182">
        <v>45672</v>
      </c>
      <c r="V125" s="182">
        <v>46022</v>
      </c>
      <c r="W125" s="323" t="s">
        <v>738</v>
      </c>
      <c r="X125" s="181">
        <v>95</v>
      </c>
      <c r="Y125" s="181">
        <v>75.97</v>
      </c>
      <c r="Z125" s="181" t="s">
        <v>1993</v>
      </c>
      <c r="AA125" s="325"/>
      <c r="AB125" s="326">
        <v>76</v>
      </c>
      <c r="AC125" s="326" t="s">
        <v>1994</v>
      </c>
      <c r="AD125" s="325"/>
      <c r="AE125" s="326">
        <v>0</v>
      </c>
      <c r="AF125" s="326">
        <v>72.2</v>
      </c>
    </row>
    <row r="126" spans="1:32 16384:16384" ht="58.5" customHeight="1" x14ac:dyDescent="0.25">
      <c r="A126" s="68" t="s">
        <v>741</v>
      </c>
      <c r="B126" s="155" t="s">
        <v>741</v>
      </c>
      <c r="C126" s="155" t="s">
        <v>1992</v>
      </c>
      <c r="D126" s="155">
        <v>1</v>
      </c>
      <c r="E126" s="155" t="s">
        <v>467</v>
      </c>
      <c r="F126" s="155" t="s">
        <v>741</v>
      </c>
      <c r="G126" s="155" t="s">
        <v>19</v>
      </c>
      <c r="H126" s="155">
        <v>0</v>
      </c>
      <c r="I126" s="155">
        <v>0</v>
      </c>
      <c r="J126" s="155">
        <v>0</v>
      </c>
      <c r="K126" s="155" t="s">
        <v>19</v>
      </c>
      <c r="L126" s="155">
        <v>0</v>
      </c>
      <c r="M126" s="155" t="s">
        <v>19</v>
      </c>
      <c r="N126" s="155" t="s">
        <v>614</v>
      </c>
      <c r="O126" s="155" t="s">
        <v>19</v>
      </c>
      <c r="P126" s="155" t="s">
        <v>205</v>
      </c>
      <c r="Q126" s="155">
        <v>30</v>
      </c>
      <c r="R126" s="155">
        <v>80</v>
      </c>
      <c r="S126" s="155" t="s">
        <v>493</v>
      </c>
      <c r="T126" s="191" t="s">
        <v>742</v>
      </c>
      <c r="U126" s="191">
        <v>45672</v>
      </c>
      <c r="V126" s="191">
        <v>46022</v>
      </c>
      <c r="W126" s="35" t="s">
        <v>738</v>
      </c>
      <c r="X126" s="155">
        <v>28.5</v>
      </c>
      <c r="Y126" s="155">
        <v>76.400000000000006</v>
      </c>
      <c r="Z126" s="155" t="s">
        <v>1995</v>
      </c>
      <c r="AA126" s="327"/>
      <c r="AB126" s="328">
        <v>76</v>
      </c>
      <c r="AC126" s="328" t="s">
        <v>1996</v>
      </c>
      <c r="AD126" s="327"/>
      <c r="AE126" s="328">
        <v>0</v>
      </c>
      <c r="AF126" s="328">
        <v>21.66</v>
      </c>
      <c r="XFD126" s="68"/>
    </row>
    <row r="127" spans="1:32 16384:16384" ht="58.5" customHeight="1" x14ac:dyDescent="0.25">
      <c r="A127" s="68" t="s">
        <v>743</v>
      </c>
      <c r="B127" s="155" t="s">
        <v>743</v>
      </c>
      <c r="C127" s="155" t="s">
        <v>1992</v>
      </c>
      <c r="D127" s="155">
        <v>1</v>
      </c>
      <c r="E127" s="155" t="s">
        <v>467</v>
      </c>
      <c r="F127" s="155" t="s">
        <v>743</v>
      </c>
      <c r="G127" s="155" t="s">
        <v>19</v>
      </c>
      <c r="H127" s="155">
        <v>0</v>
      </c>
      <c r="I127" s="155">
        <v>0</v>
      </c>
      <c r="J127" s="155">
        <v>0</v>
      </c>
      <c r="K127" s="155" t="s">
        <v>19</v>
      </c>
      <c r="L127" s="155">
        <v>0</v>
      </c>
      <c r="M127" s="155" t="s">
        <v>19</v>
      </c>
      <c r="N127" s="155" t="s">
        <v>614</v>
      </c>
      <c r="O127" s="155" t="s">
        <v>19</v>
      </c>
      <c r="P127" s="155" t="s">
        <v>206</v>
      </c>
      <c r="Q127" s="155">
        <v>30</v>
      </c>
      <c r="R127" s="155">
        <v>70</v>
      </c>
      <c r="S127" s="155" t="s">
        <v>493</v>
      </c>
      <c r="T127" s="191" t="s">
        <v>744</v>
      </c>
      <c r="U127" s="191">
        <v>45672</v>
      </c>
      <c r="V127" s="191">
        <v>46022</v>
      </c>
      <c r="W127" s="35" t="s">
        <v>738</v>
      </c>
      <c r="X127" s="155">
        <v>28.5</v>
      </c>
      <c r="Y127" s="155">
        <v>63.1</v>
      </c>
      <c r="Z127" s="155" t="s">
        <v>1997</v>
      </c>
      <c r="AA127" s="327"/>
      <c r="AB127" s="328">
        <v>63</v>
      </c>
      <c r="AC127" s="328" t="s">
        <v>1998</v>
      </c>
      <c r="AD127" s="327"/>
      <c r="AE127" s="328">
        <v>0</v>
      </c>
      <c r="AF127" s="328">
        <v>17.954999999999998</v>
      </c>
      <c r="XFD127" s="68"/>
    </row>
    <row r="128" spans="1:32 16384:16384" ht="58.5" customHeight="1" x14ac:dyDescent="0.25">
      <c r="A128" s="68" t="s">
        <v>745</v>
      </c>
      <c r="B128" s="155" t="s">
        <v>745</v>
      </c>
      <c r="C128" s="155" t="s">
        <v>1992</v>
      </c>
      <c r="D128" s="155">
        <v>1</v>
      </c>
      <c r="E128" s="155" t="s">
        <v>467</v>
      </c>
      <c r="F128" s="155" t="s">
        <v>745</v>
      </c>
      <c r="G128" s="155" t="s">
        <v>19</v>
      </c>
      <c r="H128" s="155">
        <v>0</v>
      </c>
      <c r="I128" s="155">
        <v>0</v>
      </c>
      <c r="J128" s="155">
        <v>0</v>
      </c>
      <c r="K128" s="155" t="s">
        <v>19</v>
      </c>
      <c r="L128" s="155">
        <v>0</v>
      </c>
      <c r="M128" s="155" t="s">
        <v>19</v>
      </c>
      <c r="N128" s="155" t="s">
        <v>614</v>
      </c>
      <c r="O128" s="155" t="s">
        <v>19</v>
      </c>
      <c r="P128" s="155" t="s">
        <v>207</v>
      </c>
      <c r="Q128" s="155">
        <v>20</v>
      </c>
      <c r="R128" s="155">
        <v>70</v>
      </c>
      <c r="S128" s="155" t="s">
        <v>493</v>
      </c>
      <c r="T128" s="191" t="s">
        <v>746</v>
      </c>
      <c r="U128" s="191">
        <v>45672</v>
      </c>
      <c r="V128" s="191">
        <v>46022</v>
      </c>
      <c r="W128" s="35" t="s">
        <v>738</v>
      </c>
      <c r="X128" s="155">
        <v>19</v>
      </c>
      <c r="Y128" s="155">
        <v>82.7</v>
      </c>
      <c r="Z128" s="155" t="s">
        <v>1999</v>
      </c>
      <c r="AA128" s="327"/>
      <c r="AB128" s="328">
        <v>83</v>
      </c>
      <c r="AC128" s="328" t="s">
        <v>2000</v>
      </c>
      <c r="AD128" s="327"/>
      <c r="AE128" s="328">
        <v>0</v>
      </c>
      <c r="AF128" s="328">
        <v>15.77</v>
      </c>
      <c r="XFD128" s="68"/>
    </row>
    <row r="129" spans="1:32 16384:16384" ht="58.5" customHeight="1" x14ac:dyDescent="0.25">
      <c r="A129" s="68" t="s">
        <v>747</v>
      </c>
      <c r="B129" s="155" t="s">
        <v>747</v>
      </c>
      <c r="C129" s="155" t="s">
        <v>1992</v>
      </c>
      <c r="D129" s="155">
        <v>1</v>
      </c>
      <c r="E129" s="155" t="s">
        <v>467</v>
      </c>
      <c r="F129" s="155" t="s">
        <v>747</v>
      </c>
      <c r="G129" s="155" t="s">
        <v>19</v>
      </c>
      <c r="H129" s="155">
        <v>0</v>
      </c>
      <c r="I129" s="155">
        <v>0</v>
      </c>
      <c r="J129" s="155">
        <v>0</v>
      </c>
      <c r="K129" s="155" t="s">
        <v>19</v>
      </c>
      <c r="L129" s="155">
        <v>0</v>
      </c>
      <c r="M129" s="155" t="s">
        <v>19</v>
      </c>
      <c r="N129" s="155" t="s">
        <v>614</v>
      </c>
      <c r="O129" s="155" t="s">
        <v>19</v>
      </c>
      <c r="P129" s="155" t="s">
        <v>208</v>
      </c>
      <c r="Q129" s="155">
        <v>20</v>
      </c>
      <c r="R129" s="155">
        <v>70</v>
      </c>
      <c r="S129" s="155" t="s">
        <v>493</v>
      </c>
      <c r="T129" s="191" t="s">
        <v>744</v>
      </c>
      <c r="U129" s="191">
        <v>45870</v>
      </c>
      <c r="V129" s="191">
        <v>46022</v>
      </c>
      <c r="W129" s="35" t="s">
        <v>738</v>
      </c>
      <c r="X129" s="155">
        <v>19</v>
      </c>
      <c r="Y129" s="155">
        <v>0</v>
      </c>
      <c r="Z129" s="155">
        <v>0</v>
      </c>
      <c r="AA129" s="327"/>
      <c r="AB129" s="328">
        <v>0</v>
      </c>
      <c r="AC129" s="328">
        <v>0</v>
      </c>
      <c r="AD129" s="327"/>
      <c r="AE129" s="328">
        <v>0</v>
      </c>
      <c r="AF129" s="328">
        <v>0</v>
      </c>
      <c r="XFD129" s="68"/>
    </row>
    <row r="130" spans="1:32 16384:16384" ht="58.5" customHeight="1" x14ac:dyDescent="0.25">
      <c r="A130" s="192" t="s">
        <v>748</v>
      </c>
      <c r="B130" s="183" t="s">
        <v>748</v>
      </c>
      <c r="C130" s="181" t="s">
        <v>1992</v>
      </c>
      <c r="D130" s="181">
        <v>1</v>
      </c>
      <c r="E130" s="181" t="s">
        <v>460</v>
      </c>
      <c r="F130" s="181" t="s">
        <v>748</v>
      </c>
      <c r="G130" s="181" t="s">
        <v>479</v>
      </c>
      <c r="H130" s="181" t="s">
        <v>12</v>
      </c>
      <c r="I130" s="181" t="s">
        <v>1395</v>
      </c>
      <c r="J130" s="181" t="s">
        <v>1396</v>
      </c>
      <c r="K130" s="181" t="s">
        <v>1821</v>
      </c>
      <c r="L130" s="181">
        <v>0</v>
      </c>
      <c r="M130" s="181" t="s">
        <v>19</v>
      </c>
      <c r="N130" s="181" t="s">
        <v>749</v>
      </c>
      <c r="O130" s="181" t="s">
        <v>1556</v>
      </c>
      <c r="P130" s="181" t="s">
        <v>129</v>
      </c>
      <c r="Q130" s="181">
        <v>5</v>
      </c>
      <c r="R130" s="181">
        <v>2</v>
      </c>
      <c r="S130" s="181" t="s">
        <v>465</v>
      </c>
      <c r="T130" s="181" t="s">
        <v>750</v>
      </c>
      <c r="U130" s="182">
        <v>45691</v>
      </c>
      <c r="V130" s="182">
        <v>45884</v>
      </c>
      <c r="W130" s="323" t="s">
        <v>751</v>
      </c>
      <c r="X130" s="181">
        <v>5</v>
      </c>
      <c r="Y130" s="181">
        <v>100</v>
      </c>
      <c r="Z130" s="181" t="s">
        <v>2001</v>
      </c>
      <c r="AA130" s="325">
        <v>45884</v>
      </c>
      <c r="AB130" s="326">
        <v>100</v>
      </c>
      <c r="AC130" s="326" t="s">
        <v>2002</v>
      </c>
      <c r="AD130" s="325">
        <v>45884</v>
      </c>
      <c r="AE130" s="326">
        <v>100</v>
      </c>
      <c r="AF130" s="326">
        <v>5</v>
      </c>
    </row>
    <row r="131" spans="1:32 16384:16384" ht="58.5" customHeight="1" x14ac:dyDescent="0.25">
      <c r="A131" s="68" t="s">
        <v>752</v>
      </c>
      <c r="B131" s="155" t="s">
        <v>752</v>
      </c>
      <c r="C131" s="155" t="s">
        <v>1992</v>
      </c>
      <c r="D131" s="155">
        <v>1</v>
      </c>
      <c r="E131" s="155" t="s">
        <v>467</v>
      </c>
      <c r="F131" s="155" t="s">
        <v>752</v>
      </c>
      <c r="G131" s="155" t="s">
        <v>19</v>
      </c>
      <c r="H131" s="155">
        <v>0</v>
      </c>
      <c r="I131" s="155">
        <v>0</v>
      </c>
      <c r="J131" s="155">
        <v>0</v>
      </c>
      <c r="K131" s="155" t="s">
        <v>19</v>
      </c>
      <c r="L131" s="155">
        <v>0</v>
      </c>
      <c r="M131" s="155" t="s">
        <v>19</v>
      </c>
      <c r="N131" s="155" t="s">
        <v>749</v>
      </c>
      <c r="O131" s="155" t="s">
        <v>19</v>
      </c>
      <c r="P131" s="155" t="s">
        <v>130</v>
      </c>
      <c r="Q131" s="155">
        <v>30</v>
      </c>
      <c r="R131" s="155">
        <v>2</v>
      </c>
      <c r="S131" s="155" t="s">
        <v>465</v>
      </c>
      <c r="T131" s="191" t="s">
        <v>753</v>
      </c>
      <c r="U131" s="191">
        <v>45691</v>
      </c>
      <c r="V131" s="191">
        <v>45744</v>
      </c>
      <c r="W131" s="35" t="s">
        <v>738</v>
      </c>
      <c r="X131" s="155">
        <v>1.5</v>
      </c>
      <c r="Y131" s="155">
        <v>100</v>
      </c>
      <c r="Z131" s="155" t="s">
        <v>2003</v>
      </c>
      <c r="AA131" s="327">
        <v>45743</v>
      </c>
      <c r="AB131" s="328">
        <v>100</v>
      </c>
      <c r="AC131" s="328" t="s">
        <v>2004</v>
      </c>
      <c r="AD131" s="327">
        <v>45743</v>
      </c>
      <c r="AE131" s="328">
        <v>100</v>
      </c>
      <c r="AF131" s="328">
        <v>1.5</v>
      </c>
      <c r="XFD131" s="68"/>
    </row>
    <row r="132" spans="1:32 16384:16384" ht="58.5" customHeight="1" x14ac:dyDescent="0.25">
      <c r="A132" s="68" t="s">
        <v>754</v>
      </c>
      <c r="B132" s="155" t="s">
        <v>754</v>
      </c>
      <c r="C132" s="155" t="s">
        <v>1992</v>
      </c>
      <c r="D132" s="155">
        <v>1</v>
      </c>
      <c r="E132" s="155" t="s">
        <v>1856</v>
      </c>
      <c r="F132" s="155" t="s">
        <v>754</v>
      </c>
      <c r="G132" s="155" t="s">
        <v>19</v>
      </c>
      <c r="H132" s="155">
        <v>0</v>
      </c>
      <c r="I132" s="155">
        <v>0</v>
      </c>
      <c r="J132" s="155">
        <v>0</v>
      </c>
      <c r="K132" s="155" t="s">
        <v>19</v>
      </c>
      <c r="L132" s="155">
        <v>0</v>
      </c>
      <c r="M132" s="155" t="s">
        <v>19</v>
      </c>
      <c r="N132" s="155" t="s">
        <v>749</v>
      </c>
      <c r="O132" s="155" t="s">
        <v>19</v>
      </c>
      <c r="P132" s="155" t="s">
        <v>131</v>
      </c>
      <c r="Q132" s="155">
        <v>0</v>
      </c>
      <c r="R132" s="155">
        <v>2</v>
      </c>
      <c r="S132" s="155" t="s">
        <v>465</v>
      </c>
      <c r="T132" s="191" t="s">
        <v>755</v>
      </c>
      <c r="U132" s="191">
        <v>45747</v>
      </c>
      <c r="V132" s="191">
        <v>45768</v>
      </c>
      <c r="W132" s="35" t="s">
        <v>586</v>
      </c>
      <c r="X132" s="155">
        <v>0</v>
      </c>
      <c r="Y132" s="155">
        <v>100</v>
      </c>
      <c r="Z132" s="155" t="s">
        <v>2005</v>
      </c>
      <c r="AA132" s="327">
        <v>45768</v>
      </c>
      <c r="AB132" s="328">
        <v>100</v>
      </c>
      <c r="AC132" s="328" t="s">
        <v>2006</v>
      </c>
      <c r="AD132" s="327">
        <v>45768</v>
      </c>
      <c r="AE132" s="328">
        <v>100</v>
      </c>
      <c r="AF132" s="328">
        <v>0</v>
      </c>
      <c r="XFD132" s="68"/>
    </row>
    <row r="133" spans="1:32 16384:16384" ht="58.5" customHeight="1" x14ac:dyDescent="0.25">
      <c r="A133" s="68" t="s">
        <v>756</v>
      </c>
      <c r="B133" s="155" t="s">
        <v>756</v>
      </c>
      <c r="C133" s="155" t="s">
        <v>1992</v>
      </c>
      <c r="D133" s="155">
        <v>1</v>
      </c>
      <c r="E133" s="155" t="s">
        <v>467</v>
      </c>
      <c r="F133" s="155" t="s">
        <v>756</v>
      </c>
      <c r="G133" s="155" t="s">
        <v>19</v>
      </c>
      <c r="H133" s="155">
        <v>0</v>
      </c>
      <c r="I133" s="155">
        <v>0</v>
      </c>
      <c r="J133" s="155">
        <v>0</v>
      </c>
      <c r="K133" s="155" t="s">
        <v>19</v>
      </c>
      <c r="L133" s="155">
        <v>0</v>
      </c>
      <c r="M133" s="155" t="s">
        <v>19</v>
      </c>
      <c r="N133" s="155" t="s">
        <v>749</v>
      </c>
      <c r="O133" s="155" t="s">
        <v>19</v>
      </c>
      <c r="P133" s="155" t="s">
        <v>132</v>
      </c>
      <c r="Q133" s="155">
        <v>20</v>
      </c>
      <c r="R133" s="155">
        <v>2</v>
      </c>
      <c r="S133" s="155" t="s">
        <v>465</v>
      </c>
      <c r="T133" s="191" t="s">
        <v>757</v>
      </c>
      <c r="U133" s="191">
        <v>45769</v>
      </c>
      <c r="V133" s="191">
        <v>45777</v>
      </c>
      <c r="W133" s="35" t="s">
        <v>738</v>
      </c>
      <c r="X133" s="155">
        <v>1</v>
      </c>
      <c r="Y133" s="155">
        <v>100</v>
      </c>
      <c r="Z133" s="155" t="s">
        <v>2007</v>
      </c>
      <c r="AA133" s="327">
        <v>45777</v>
      </c>
      <c r="AB133" s="328">
        <v>100</v>
      </c>
      <c r="AC133" s="328" t="s">
        <v>2008</v>
      </c>
      <c r="AD133" s="327">
        <v>45777</v>
      </c>
      <c r="AE133" s="328">
        <v>100</v>
      </c>
      <c r="AF133" s="328">
        <v>1</v>
      </c>
      <c r="XFD133" s="68"/>
    </row>
    <row r="134" spans="1:32 16384:16384" ht="58.5" customHeight="1" x14ac:dyDescent="0.25">
      <c r="A134" s="68" t="s">
        <v>758</v>
      </c>
      <c r="B134" s="155" t="s">
        <v>758</v>
      </c>
      <c r="C134" s="155" t="s">
        <v>1992</v>
      </c>
      <c r="D134" s="155">
        <v>1</v>
      </c>
      <c r="E134" s="155" t="s">
        <v>467</v>
      </c>
      <c r="F134" s="155" t="s">
        <v>758</v>
      </c>
      <c r="G134" s="155" t="s">
        <v>19</v>
      </c>
      <c r="H134" s="155">
        <v>0</v>
      </c>
      <c r="I134" s="155">
        <v>0</v>
      </c>
      <c r="J134" s="155">
        <v>0</v>
      </c>
      <c r="K134" s="155" t="s">
        <v>19</v>
      </c>
      <c r="L134" s="155">
        <v>0</v>
      </c>
      <c r="M134" s="155" t="s">
        <v>19</v>
      </c>
      <c r="N134" s="155" t="s">
        <v>749</v>
      </c>
      <c r="O134" s="155" t="s">
        <v>19</v>
      </c>
      <c r="P134" s="155" t="s">
        <v>133</v>
      </c>
      <c r="Q134" s="155">
        <v>20</v>
      </c>
      <c r="R134" s="155">
        <v>2</v>
      </c>
      <c r="S134" s="155" t="s">
        <v>465</v>
      </c>
      <c r="T134" s="191" t="s">
        <v>759</v>
      </c>
      <c r="U134" s="191">
        <v>45782</v>
      </c>
      <c r="V134" s="191">
        <v>45800</v>
      </c>
      <c r="W134" s="35" t="s">
        <v>760</v>
      </c>
      <c r="X134" s="155">
        <v>1</v>
      </c>
      <c r="Y134" s="155">
        <v>100</v>
      </c>
      <c r="Z134" s="155" t="s">
        <v>2009</v>
      </c>
      <c r="AA134" s="327">
        <v>45800</v>
      </c>
      <c r="AB134" s="328">
        <v>100</v>
      </c>
      <c r="AC134" s="328" t="s">
        <v>2010</v>
      </c>
      <c r="AD134" s="327">
        <v>45800</v>
      </c>
      <c r="AE134" s="328">
        <v>100</v>
      </c>
      <c r="AF134" s="328">
        <v>1</v>
      </c>
      <c r="XFD134" s="68"/>
    </row>
    <row r="135" spans="1:32 16384:16384" ht="58.5" customHeight="1" x14ac:dyDescent="0.25">
      <c r="A135" s="68" t="s">
        <v>761</v>
      </c>
      <c r="B135" s="155" t="s">
        <v>761</v>
      </c>
      <c r="C135" s="155" t="s">
        <v>1992</v>
      </c>
      <c r="D135" s="155">
        <v>1</v>
      </c>
      <c r="E135" s="155" t="s">
        <v>467</v>
      </c>
      <c r="F135" s="155" t="s">
        <v>761</v>
      </c>
      <c r="G135" s="155" t="s">
        <v>19</v>
      </c>
      <c r="H135" s="155">
        <v>0</v>
      </c>
      <c r="I135" s="155">
        <v>0</v>
      </c>
      <c r="J135" s="155">
        <v>0</v>
      </c>
      <c r="K135" s="155" t="s">
        <v>19</v>
      </c>
      <c r="L135" s="155">
        <v>0</v>
      </c>
      <c r="M135" s="155" t="s">
        <v>19</v>
      </c>
      <c r="N135" s="155" t="s">
        <v>749</v>
      </c>
      <c r="O135" s="155" t="s">
        <v>19</v>
      </c>
      <c r="P135" s="155" t="s">
        <v>134</v>
      </c>
      <c r="Q135" s="155">
        <v>30</v>
      </c>
      <c r="R135" s="155">
        <v>2</v>
      </c>
      <c r="S135" s="155" t="s">
        <v>465</v>
      </c>
      <c r="T135" s="191" t="s">
        <v>762</v>
      </c>
      <c r="U135" s="191">
        <v>45803</v>
      </c>
      <c r="V135" s="191">
        <v>45884</v>
      </c>
      <c r="W135" s="35" t="s">
        <v>763</v>
      </c>
      <c r="X135" s="155">
        <v>1.5</v>
      </c>
      <c r="Y135" s="155">
        <v>100</v>
      </c>
      <c r="Z135" s="155" t="s">
        <v>2001</v>
      </c>
      <c r="AA135" s="327">
        <v>45884</v>
      </c>
      <c r="AB135" s="328">
        <v>100</v>
      </c>
      <c r="AC135" s="328" t="s">
        <v>2011</v>
      </c>
      <c r="AD135" s="327">
        <v>45884</v>
      </c>
      <c r="AE135" s="328">
        <v>100</v>
      </c>
      <c r="AF135" s="328">
        <v>1.5</v>
      </c>
      <c r="XFD135" s="68"/>
    </row>
    <row r="136" spans="1:32 16384:16384" ht="58.5" customHeight="1" x14ac:dyDescent="0.25">
      <c r="A136" s="192" t="s">
        <v>895</v>
      </c>
      <c r="B136" s="183" t="s">
        <v>895</v>
      </c>
      <c r="C136" s="181" t="s">
        <v>2607</v>
      </c>
      <c r="D136" s="181">
        <v>0</v>
      </c>
      <c r="E136" s="181" t="s">
        <v>460</v>
      </c>
      <c r="F136" s="181" t="s">
        <v>895</v>
      </c>
      <c r="G136" s="181" t="s">
        <v>479</v>
      </c>
      <c r="H136" s="181" t="s">
        <v>11</v>
      </c>
      <c r="I136" s="181" t="s">
        <v>1397</v>
      </c>
      <c r="J136" s="181" t="s">
        <v>1398</v>
      </c>
      <c r="K136" s="181" t="s">
        <v>1832</v>
      </c>
      <c r="L136" s="181">
        <v>0</v>
      </c>
      <c r="M136" s="181" t="s">
        <v>23</v>
      </c>
      <c r="N136" s="181" t="s">
        <v>574</v>
      </c>
      <c r="O136" s="181">
        <v>0</v>
      </c>
      <c r="P136" s="181" t="s">
        <v>181</v>
      </c>
      <c r="Q136" s="181">
        <v>50</v>
      </c>
      <c r="R136" s="181">
        <v>1</v>
      </c>
      <c r="S136" s="181" t="s">
        <v>465</v>
      </c>
      <c r="T136" s="181" t="s">
        <v>896</v>
      </c>
      <c r="U136" s="182">
        <v>45691</v>
      </c>
      <c r="V136" s="182">
        <v>45960</v>
      </c>
      <c r="W136" s="323" t="s">
        <v>897</v>
      </c>
      <c r="X136" s="181">
        <v>50</v>
      </c>
      <c r="Y136" s="181">
        <v>0</v>
      </c>
      <c r="Z136" s="181">
        <v>0</v>
      </c>
      <c r="AA136" s="325"/>
      <c r="AB136" s="326">
        <v>0</v>
      </c>
      <c r="AC136" s="326">
        <v>0</v>
      </c>
      <c r="AD136" s="325"/>
      <c r="AE136" s="326">
        <v>0</v>
      </c>
      <c r="AF136" s="326">
        <v>0</v>
      </c>
    </row>
    <row r="137" spans="1:32 16384:16384" ht="58.5" customHeight="1" x14ac:dyDescent="0.25">
      <c r="A137" s="68" t="s">
        <v>898</v>
      </c>
      <c r="B137" s="155" t="s">
        <v>898</v>
      </c>
      <c r="C137" s="155" t="s">
        <v>2607</v>
      </c>
      <c r="D137" s="155">
        <v>0</v>
      </c>
      <c r="E137" s="155" t="s">
        <v>467</v>
      </c>
      <c r="F137" s="155" t="s">
        <v>898</v>
      </c>
      <c r="G137" s="155" t="s">
        <v>19</v>
      </c>
      <c r="H137" s="155">
        <v>0</v>
      </c>
      <c r="I137" s="155">
        <v>0</v>
      </c>
      <c r="J137" s="155">
        <v>0</v>
      </c>
      <c r="K137" s="155" t="s">
        <v>19</v>
      </c>
      <c r="L137" s="155">
        <v>0</v>
      </c>
      <c r="M137" s="155" t="s">
        <v>19</v>
      </c>
      <c r="N137" s="155" t="s">
        <v>574</v>
      </c>
      <c r="O137" s="155" t="s">
        <v>19</v>
      </c>
      <c r="P137" s="155" t="s">
        <v>24</v>
      </c>
      <c r="Q137" s="155">
        <v>100</v>
      </c>
      <c r="R137" s="155">
        <v>1</v>
      </c>
      <c r="S137" s="155" t="s">
        <v>465</v>
      </c>
      <c r="T137" s="191" t="s">
        <v>899</v>
      </c>
      <c r="U137" s="191">
        <v>45691</v>
      </c>
      <c r="V137" s="191">
        <v>45777</v>
      </c>
      <c r="W137" s="35" t="s">
        <v>897</v>
      </c>
      <c r="X137" s="155">
        <v>50</v>
      </c>
      <c r="Y137" s="155">
        <v>100</v>
      </c>
      <c r="Z137" s="155" t="s">
        <v>2608</v>
      </c>
      <c r="AA137" s="327">
        <v>45777</v>
      </c>
      <c r="AB137" s="328">
        <v>100</v>
      </c>
      <c r="AC137" s="328" t="s">
        <v>2229</v>
      </c>
      <c r="AD137" s="327">
        <v>45777</v>
      </c>
      <c r="AE137" s="328">
        <v>100</v>
      </c>
      <c r="AF137" s="328">
        <v>50</v>
      </c>
      <c r="XFD137" s="68"/>
    </row>
    <row r="138" spans="1:32 16384:16384" ht="58.5" customHeight="1" x14ac:dyDescent="0.25">
      <c r="A138" s="68" t="s">
        <v>900</v>
      </c>
      <c r="B138" s="155" t="s">
        <v>900</v>
      </c>
      <c r="C138" s="155" t="s">
        <v>2607</v>
      </c>
      <c r="D138" s="155">
        <v>0</v>
      </c>
      <c r="E138" s="155" t="s">
        <v>1856</v>
      </c>
      <c r="F138" s="155" t="s">
        <v>900</v>
      </c>
      <c r="G138" s="155" t="s">
        <v>19</v>
      </c>
      <c r="H138" s="155">
        <v>0</v>
      </c>
      <c r="I138" s="155">
        <v>0</v>
      </c>
      <c r="J138" s="155">
        <v>0</v>
      </c>
      <c r="K138" s="155" t="s">
        <v>19</v>
      </c>
      <c r="L138" s="155">
        <v>0</v>
      </c>
      <c r="M138" s="155" t="s">
        <v>19</v>
      </c>
      <c r="N138" s="155" t="s">
        <v>574</v>
      </c>
      <c r="O138" s="155" t="s">
        <v>19</v>
      </c>
      <c r="P138" s="155" t="s">
        <v>25</v>
      </c>
      <c r="Q138" s="155">
        <v>0</v>
      </c>
      <c r="R138" s="155">
        <v>1</v>
      </c>
      <c r="S138" s="155" t="s">
        <v>465</v>
      </c>
      <c r="T138" s="191" t="s">
        <v>899</v>
      </c>
      <c r="U138" s="191">
        <v>45779</v>
      </c>
      <c r="V138" s="191">
        <v>45839</v>
      </c>
      <c r="W138" s="35" t="s">
        <v>508</v>
      </c>
      <c r="X138" s="155">
        <v>0</v>
      </c>
      <c r="Y138" s="155">
        <v>100</v>
      </c>
      <c r="Z138" s="155" t="s">
        <v>2609</v>
      </c>
      <c r="AA138" s="327">
        <v>45839</v>
      </c>
      <c r="AB138" s="328">
        <v>100</v>
      </c>
      <c r="AC138" s="328" t="s">
        <v>2610</v>
      </c>
      <c r="AD138" s="327">
        <v>45839</v>
      </c>
      <c r="AE138" s="328">
        <v>100</v>
      </c>
      <c r="AF138" s="328">
        <v>0</v>
      </c>
      <c r="XFD138" s="68"/>
    </row>
    <row r="139" spans="1:32 16384:16384" ht="58.5" customHeight="1" x14ac:dyDescent="0.25">
      <c r="A139" s="68" t="s">
        <v>901</v>
      </c>
      <c r="B139" s="155" t="s">
        <v>901</v>
      </c>
      <c r="C139" s="155" t="s">
        <v>2607</v>
      </c>
      <c r="D139" s="155">
        <v>0</v>
      </c>
      <c r="E139" s="155" t="s">
        <v>1856</v>
      </c>
      <c r="F139" s="155" t="s">
        <v>901</v>
      </c>
      <c r="G139" s="155" t="s">
        <v>19</v>
      </c>
      <c r="H139" s="155">
        <v>0</v>
      </c>
      <c r="I139" s="155">
        <v>0</v>
      </c>
      <c r="J139" s="155">
        <v>0</v>
      </c>
      <c r="K139" s="155" t="s">
        <v>19</v>
      </c>
      <c r="L139" s="155">
        <v>0</v>
      </c>
      <c r="M139" s="155" t="s">
        <v>19</v>
      </c>
      <c r="N139" s="155" t="s">
        <v>574</v>
      </c>
      <c r="O139" s="155" t="s">
        <v>19</v>
      </c>
      <c r="P139" s="155" t="s">
        <v>182</v>
      </c>
      <c r="Q139" s="155">
        <v>0</v>
      </c>
      <c r="R139" s="155">
        <v>1</v>
      </c>
      <c r="S139" s="155" t="s">
        <v>465</v>
      </c>
      <c r="T139" s="191" t="s">
        <v>899</v>
      </c>
      <c r="U139" s="191">
        <v>45839</v>
      </c>
      <c r="V139" s="191">
        <v>45869</v>
      </c>
      <c r="W139" s="35" t="s">
        <v>508</v>
      </c>
      <c r="X139" s="155">
        <v>0</v>
      </c>
      <c r="Y139" s="155">
        <v>100</v>
      </c>
      <c r="Z139" s="155" t="s">
        <v>2611</v>
      </c>
      <c r="AA139" s="327">
        <v>45869</v>
      </c>
      <c r="AB139" s="328">
        <v>100</v>
      </c>
      <c r="AC139" s="328" t="s">
        <v>2612</v>
      </c>
      <c r="AD139" s="327">
        <v>45869</v>
      </c>
      <c r="AE139" s="328">
        <v>100</v>
      </c>
      <c r="AF139" s="328">
        <v>0</v>
      </c>
      <c r="XFD139" s="68"/>
    </row>
    <row r="140" spans="1:32 16384:16384" ht="58.5" customHeight="1" x14ac:dyDescent="0.25">
      <c r="A140" s="68" t="s">
        <v>902</v>
      </c>
      <c r="B140" s="155" t="s">
        <v>902</v>
      </c>
      <c r="C140" s="155" t="s">
        <v>2607</v>
      </c>
      <c r="D140" s="155">
        <v>0</v>
      </c>
      <c r="E140" s="155" t="s">
        <v>1856</v>
      </c>
      <c r="F140" s="155" t="s">
        <v>902</v>
      </c>
      <c r="G140" s="155" t="s">
        <v>19</v>
      </c>
      <c r="H140" s="155">
        <v>0</v>
      </c>
      <c r="I140" s="155">
        <v>0</v>
      </c>
      <c r="J140" s="155">
        <v>0</v>
      </c>
      <c r="K140" s="155" t="s">
        <v>19</v>
      </c>
      <c r="L140" s="155">
        <v>0</v>
      </c>
      <c r="M140" s="155" t="s">
        <v>19</v>
      </c>
      <c r="N140" s="155" t="s">
        <v>574</v>
      </c>
      <c r="O140" s="155" t="s">
        <v>19</v>
      </c>
      <c r="P140" s="155" t="s">
        <v>183</v>
      </c>
      <c r="Q140" s="155">
        <v>0</v>
      </c>
      <c r="R140" s="155">
        <v>1</v>
      </c>
      <c r="S140" s="155" t="s">
        <v>465</v>
      </c>
      <c r="T140" s="191" t="s">
        <v>899</v>
      </c>
      <c r="U140" s="191">
        <v>45870</v>
      </c>
      <c r="V140" s="191">
        <v>45960</v>
      </c>
      <c r="W140" s="35" t="s">
        <v>508</v>
      </c>
      <c r="X140" s="155">
        <v>0</v>
      </c>
      <c r="Y140" s="155">
        <v>0</v>
      </c>
      <c r="Z140" s="155">
        <v>0</v>
      </c>
      <c r="AA140" s="327"/>
      <c r="AB140" s="328">
        <v>0</v>
      </c>
      <c r="AC140" s="328">
        <v>0</v>
      </c>
      <c r="AD140" s="327"/>
      <c r="AE140" s="328">
        <v>0</v>
      </c>
      <c r="AF140" s="328">
        <v>0</v>
      </c>
      <c r="XFD140" s="68"/>
    </row>
    <row r="141" spans="1:32 16384:16384" ht="58.5" customHeight="1" x14ac:dyDescent="0.25">
      <c r="A141" s="192" t="s">
        <v>903</v>
      </c>
      <c r="B141" s="183" t="s">
        <v>903</v>
      </c>
      <c r="C141" s="181" t="s">
        <v>2607</v>
      </c>
      <c r="D141" s="181">
        <v>0</v>
      </c>
      <c r="E141" s="181" t="s">
        <v>460</v>
      </c>
      <c r="F141" s="181" t="s">
        <v>903</v>
      </c>
      <c r="G141" s="181" t="s">
        <v>462</v>
      </c>
      <c r="H141" s="181" t="s">
        <v>12</v>
      </c>
      <c r="I141" s="181" t="s">
        <v>1395</v>
      </c>
      <c r="J141" s="181" t="s">
        <v>1396</v>
      </c>
      <c r="K141" s="181" t="s">
        <v>1821</v>
      </c>
      <c r="L141" s="181">
        <v>0</v>
      </c>
      <c r="M141" s="181" t="s">
        <v>23</v>
      </c>
      <c r="N141" s="181" t="s">
        <v>614</v>
      </c>
      <c r="O141" s="181">
        <v>0</v>
      </c>
      <c r="P141" s="181" t="s">
        <v>271</v>
      </c>
      <c r="Q141" s="181">
        <v>50</v>
      </c>
      <c r="R141" s="181">
        <v>2</v>
      </c>
      <c r="S141" s="181" t="s">
        <v>465</v>
      </c>
      <c r="T141" s="181" t="s">
        <v>904</v>
      </c>
      <c r="U141" s="182">
        <v>45691</v>
      </c>
      <c r="V141" s="182">
        <v>45989</v>
      </c>
      <c r="W141" s="323" t="s">
        <v>894</v>
      </c>
      <c r="X141" s="181">
        <v>50</v>
      </c>
      <c r="Y141" s="181">
        <v>50</v>
      </c>
      <c r="Z141" s="181" t="s">
        <v>2613</v>
      </c>
      <c r="AA141" s="325"/>
      <c r="AB141" s="326">
        <v>50</v>
      </c>
      <c r="AC141" s="326" t="s">
        <v>2614</v>
      </c>
      <c r="AD141" s="325"/>
      <c r="AE141" s="326">
        <v>0</v>
      </c>
      <c r="AF141" s="326">
        <v>25</v>
      </c>
    </row>
    <row r="142" spans="1:32 16384:16384" ht="58.5" customHeight="1" x14ac:dyDescent="0.25">
      <c r="A142" s="68" t="s">
        <v>905</v>
      </c>
      <c r="B142" s="155" t="s">
        <v>905</v>
      </c>
      <c r="C142" s="155" t="s">
        <v>2607</v>
      </c>
      <c r="D142" s="155">
        <v>0</v>
      </c>
      <c r="E142" s="155" t="s">
        <v>467</v>
      </c>
      <c r="F142" s="155" t="s">
        <v>905</v>
      </c>
      <c r="G142" s="155" t="s">
        <v>19</v>
      </c>
      <c r="H142" s="155">
        <v>0</v>
      </c>
      <c r="I142" s="155">
        <v>0</v>
      </c>
      <c r="J142" s="155">
        <v>0</v>
      </c>
      <c r="K142" s="155" t="s">
        <v>19</v>
      </c>
      <c r="L142" s="155">
        <v>0</v>
      </c>
      <c r="M142" s="155" t="s">
        <v>19</v>
      </c>
      <c r="N142" s="155" t="s">
        <v>614</v>
      </c>
      <c r="O142" s="155" t="s">
        <v>19</v>
      </c>
      <c r="P142" s="155" t="s">
        <v>272</v>
      </c>
      <c r="Q142" s="155">
        <v>20</v>
      </c>
      <c r="R142" s="155">
        <v>2</v>
      </c>
      <c r="S142" s="155" t="s">
        <v>465</v>
      </c>
      <c r="T142" s="191" t="s">
        <v>906</v>
      </c>
      <c r="U142" s="191">
        <v>45691</v>
      </c>
      <c r="V142" s="191">
        <v>45842</v>
      </c>
      <c r="W142" s="35" t="s">
        <v>894</v>
      </c>
      <c r="X142" s="155">
        <v>10</v>
      </c>
      <c r="Y142" s="155">
        <v>100</v>
      </c>
      <c r="Z142" s="155" t="s">
        <v>2615</v>
      </c>
      <c r="AA142" s="327"/>
      <c r="AB142" s="328">
        <v>100</v>
      </c>
      <c r="AC142" s="328" t="s">
        <v>2616</v>
      </c>
      <c r="AD142" s="327">
        <v>45811</v>
      </c>
      <c r="AE142" s="328">
        <v>100</v>
      </c>
      <c r="AF142" s="328">
        <v>10</v>
      </c>
      <c r="XFD142" s="68"/>
    </row>
    <row r="143" spans="1:32 16384:16384" ht="58.5" customHeight="1" x14ac:dyDescent="0.25">
      <c r="A143" s="68" t="s">
        <v>907</v>
      </c>
      <c r="B143" s="155" t="s">
        <v>907</v>
      </c>
      <c r="C143" s="155" t="s">
        <v>2607</v>
      </c>
      <c r="D143" s="155">
        <v>0</v>
      </c>
      <c r="E143" s="155" t="s">
        <v>467</v>
      </c>
      <c r="F143" s="155" t="s">
        <v>907</v>
      </c>
      <c r="G143" s="155" t="s">
        <v>19</v>
      </c>
      <c r="H143" s="155">
        <v>0</v>
      </c>
      <c r="I143" s="155">
        <v>0</v>
      </c>
      <c r="J143" s="155">
        <v>0</v>
      </c>
      <c r="K143" s="155" t="s">
        <v>19</v>
      </c>
      <c r="L143" s="155">
        <v>0</v>
      </c>
      <c r="M143" s="155" t="s">
        <v>19</v>
      </c>
      <c r="N143" s="155" t="s">
        <v>614</v>
      </c>
      <c r="O143" s="155" t="s">
        <v>19</v>
      </c>
      <c r="P143" s="155" t="s">
        <v>273</v>
      </c>
      <c r="Q143" s="155">
        <v>40</v>
      </c>
      <c r="R143" s="155">
        <v>1</v>
      </c>
      <c r="S143" s="155" t="s">
        <v>465</v>
      </c>
      <c r="T143" s="191" t="s">
        <v>908</v>
      </c>
      <c r="U143" s="191">
        <v>45720</v>
      </c>
      <c r="V143" s="191">
        <v>45835</v>
      </c>
      <c r="W143" s="35" t="s">
        <v>894</v>
      </c>
      <c r="X143" s="155">
        <v>20</v>
      </c>
      <c r="Y143" s="155">
        <v>100</v>
      </c>
      <c r="Z143" s="155" t="s">
        <v>2613</v>
      </c>
      <c r="AA143" s="327">
        <v>45835</v>
      </c>
      <c r="AB143" s="328">
        <v>100</v>
      </c>
      <c r="AC143" s="328" t="s">
        <v>2617</v>
      </c>
      <c r="AD143" s="327">
        <v>45835</v>
      </c>
      <c r="AE143" s="328">
        <v>100</v>
      </c>
      <c r="AF143" s="328">
        <v>20</v>
      </c>
      <c r="XFD143" s="68"/>
    </row>
    <row r="144" spans="1:32 16384:16384" ht="58.5" customHeight="1" x14ac:dyDescent="0.25">
      <c r="A144" s="68" t="s">
        <v>909</v>
      </c>
      <c r="B144" s="155" t="s">
        <v>909</v>
      </c>
      <c r="C144" s="155" t="s">
        <v>2607</v>
      </c>
      <c r="D144" s="155">
        <v>0</v>
      </c>
      <c r="E144" s="155" t="s">
        <v>467</v>
      </c>
      <c r="F144" s="155" t="s">
        <v>909</v>
      </c>
      <c r="G144" s="155" t="s">
        <v>19</v>
      </c>
      <c r="H144" s="155">
        <v>0</v>
      </c>
      <c r="I144" s="155">
        <v>0</v>
      </c>
      <c r="J144" s="155">
        <v>0</v>
      </c>
      <c r="K144" s="155" t="s">
        <v>19</v>
      </c>
      <c r="L144" s="155">
        <v>0</v>
      </c>
      <c r="M144" s="155" t="s">
        <v>19</v>
      </c>
      <c r="N144" s="155" t="s">
        <v>614</v>
      </c>
      <c r="O144" s="155" t="s">
        <v>19</v>
      </c>
      <c r="P144" s="155" t="s">
        <v>274</v>
      </c>
      <c r="Q144" s="155">
        <v>40</v>
      </c>
      <c r="R144" s="155">
        <v>1</v>
      </c>
      <c r="S144" s="155" t="s">
        <v>465</v>
      </c>
      <c r="T144" s="191" t="s">
        <v>908</v>
      </c>
      <c r="U144" s="191">
        <v>45839</v>
      </c>
      <c r="V144" s="191">
        <v>45989</v>
      </c>
      <c r="W144" s="35" t="s">
        <v>894</v>
      </c>
      <c r="X144" s="155">
        <v>20</v>
      </c>
      <c r="Y144" s="155">
        <v>0</v>
      </c>
      <c r="Z144" s="155">
        <v>0</v>
      </c>
      <c r="AA144" s="327"/>
      <c r="AB144" s="328">
        <v>0</v>
      </c>
      <c r="AC144" s="328">
        <v>0</v>
      </c>
      <c r="AD144" s="327"/>
      <c r="AE144" s="328">
        <v>0</v>
      </c>
      <c r="AF144" s="328">
        <v>0</v>
      </c>
      <c r="XFD144" s="68"/>
    </row>
    <row r="145" spans="1:32 16384:16384" ht="58.5" customHeight="1" x14ac:dyDescent="0.25">
      <c r="A145" s="192" t="s">
        <v>958</v>
      </c>
      <c r="B145" s="183" t="s">
        <v>958</v>
      </c>
      <c r="C145" s="181" t="s">
        <v>2537</v>
      </c>
      <c r="D145" s="181">
        <v>0</v>
      </c>
      <c r="E145" s="181" t="s">
        <v>460</v>
      </c>
      <c r="F145" s="181" t="s">
        <v>958</v>
      </c>
      <c r="G145" s="181" t="s">
        <v>479</v>
      </c>
      <c r="H145" s="181" t="s">
        <v>12</v>
      </c>
      <c r="I145" s="181" t="s">
        <v>1395</v>
      </c>
      <c r="J145" s="181" t="s">
        <v>1396</v>
      </c>
      <c r="K145" s="181" t="s">
        <v>1821</v>
      </c>
      <c r="L145" s="181">
        <v>0</v>
      </c>
      <c r="M145" s="181" t="s">
        <v>20</v>
      </c>
      <c r="N145" s="181" t="s">
        <v>614</v>
      </c>
      <c r="O145" s="181" t="s">
        <v>1561</v>
      </c>
      <c r="P145" s="181" t="s">
        <v>138</v>
      </c>
      <c r="Q145" s="181">
        <v>50</v>
      </c>
      <c r="R145" s="181">
        <v>10</v>
      </c>
      <c r="S145" s="181" t="s">
        <v>465</v>
      </c>
      <c r="T145" s="181" t="s">
        <v>960</v>
      </c>
      <c r="U145" s="182">
        <v>45672</v>
      </c>
      <c r="V145" s="182">
        <v>46006</v>
      </c>
      <c r="W145" s="323" t="s">
        <v>957</v>
      </c>
      <c r="X145" s="181">
        <v>50</v>
      </c>
      <c r="Y145" s="181">
        <v>50</v>
      </c>
      <c r="Z145" s="181" t="s">
        <v>2538</v>
      </c>
      <c r="AA145" s="325"/>
      <c r="AB145" s="326">
        <v>50</v>
      </c>
      <c r="AC145" s="326" t="s">
        <v>2272</v>
      </c>
      <c r="AD145" s="325"/>
      <c r="AE145" s="326">
        <v>0</v>
      </c>
      <c r="AF145" s="326">
        <v>25</v>
      </c>
    </row>
    <row r="146" spans="1:32 16384:16384" ht="58.5" customHeight="1" x14ac:dyDescent="0.25">
      <c r="A146" s="68" t="s">
        <v>961</v>
      </c>
      <c r="B146" s="155" t="s">
        <v>961</v>
      </c>
      <c r="C146" s="155" t="s">
        <v>2537</v>
      </c>
      <c r="D146" s="155">
        <v>0</v>
      </c>
      <c r="E146" s="155" t="s">
        <v>467</v>
      </c>
      <c r="F146" s="155" t="s">
        <v>961</v>
      </c>
      <c r="G146" s="155" t="s">
        <v>19</v>
      </c>
      <c r="H146" s="155">
        <v>0</v>
      </c>
      <c r="I146" s="155">
        <v>0</v>
      </c>
      <c r="J146" s="155">
        <v>0</v>
      </c>
      <c r="K146" s="155" t="s">
        <v>19</v>
      </c>
      <c r="L146" s="155">
        <v>0</v>
      </c>
      <c r="M146" s="155" t="s">
        <v>19</v>
      </c>
      <c r="N146" s="155" t="s">
        <v>614</v>
      </c>
      <c r="O146" s="155" t="s">
        <v>19</v>
      </c>
      <c r="P146" s="155" t="s">
        <v>139</v>
      </c>
      <c r="Q146" s="155">
        <v>50</v>
      </c>
      <c r="R146" s="155">
        <v>1</v>
      </c>
      <c r="S146" s="155" t="s">
        <v>465</v>
      </c>
      <c r="T146" s="191" t="s">
        <v>962</v>
      </c>
      <c r="U146" s="191">
        <v>45672</v>
      </c>
      <c r="V146" s="191">
        <v>45702</v>
      </c>
      <c r="W146" s="35" t="s">
        <v>957</v>
      </c>
      <c r="X146" s="155">
        <v>25</v>
      </c>
      <c r="Y146" s="155">
        <v>100</v>
      </c>
      <c r="Z146" s="155" t="s">
        <v>2539</v>
      </c>
      <c r="AA146" s="327">
        <v>45681</v>
      </c>
      <c r="AB146" s="328">
        <v>100</v>
      </c>
      <c r="AC146" s="328" t="s">
        <v>2540</v>
      </c>
      <c r="AD146" s="327">
        <v>45700</v>
      </c>
      <c r="AE146" s="328">
        <v>100</v>
      </c>
      <c r="AF146" s="328">
        <v>25</v>
      </c>
      <c r="XFD146" s="68"/>
    </row>
    <row r="147" spans="1:32 16384:16384" ht="58.5" customHeight="1" x14ac:dyDescent="0.25">
      <c r="A147" s="68" t="s">
        <v>963</v>
      </c>
      <c r="B147" s="155" t="s">
        <v>963</v>
      </c>
      <c r="C147" s="155" t="s">
        <v>2537</v>
      </c>
      <c r="D147" s="155">
        <v>0</v>
      </c>
      <c r="E147" s="155" t="s">
        <v>467</v>
      </c>
      <c r="F147" s="155" t="s">
        <v>963</v>
      </c>
      <c r="G147" s="155" t="s">
        <v>19</v>
      </c>
      <c r="H147" s="155">
        <v>0</v>
      </c>
      <c r="I147" s="155">
        <v>0</v>
      </c>
      <c r="J147" s="155">
        <v>0</v>
      </c>
      <c r="K147" s="155" t="s">
        <v>19</v>
      </c>
      <c r="L147" s="155">
        <v>0</v>
      </c>
      <c r="M147" s="155" t="s">
        <v>19</v>
      </c>
      <c r="N147" s="155" t="s">
        <v>614</v>
      </c>
      <c r="O147" s="155" t="s">
        <v>19</v>
      </c>
      <c r="P147" s="155" t="s">
        <v>140</v>
      </c>
      <c r="Q147" s="155">
        <v>50</v>
      </c>
      <c r="R147" s="155">
        <v>10</v>
      </c>
      <c r="S147" s="155" t="s">
        <v>465</v>
      </c>
      <c r="T147" s="191" t="s">
        <v>960</v>
      </c>
      <c r="U147" s="191">
        <v>45705</v>
      </c>
      <c r="V147" s="191">
        <v>46006</v>
      </c>
      <c r="W147" s="35" t="s">
        <v>957</v>
      </c>
      <c r="X147" s="155">
        <v>25</v>
      </c>
      <c r="Y147" s="155">
        <v>100</v>
      </c>
      <c r="Z147" s="155" t="s">
        <v>2541</v>
      </c>
      <c r="AA147" s="327"/>
      <c r="AB147" s="328">
        <v>100</v>
      </c>
      <c r="AC147" s="328" t="s">
        <v>2006</v>
      </c>
      <c r="AD147" s="327"/>
      <c r="AE147" s="328">
        <v>0</v>
      </c>
      <c r="AF147" s="328">
        <v>25</v>
      </c>
      <c r="XFD147" s="68"/>
    </row>
    <row r="148" spans="1:32 16384:16384" ht="58.5" customHeight="1" x14ac:dyDescent="0.25">
      <c r="A148" s="192" t="s">
        <v>964</v>
      </c>
      <c r="B148" s="183" t="s">
        <v>964</v>
      </c>
      <c r="C148" s="181" t="s">
        <v>2537</v>
      </c>
      <c r="D148" s="181">
        <v>0</v>
      </c>
      <c r="E148" s="181" t="s">
        <v>460</v>
      </c>
      <c r="F148" s="181" t="s">
        <v>964</v>
      </c>
      <c r="G148" s="181" t="s">
        <v>462</v>
      </c>
      <c r="H148" s="181" t="s">
        <v>9</v>
      </c>
      <c r="I148" s="181" t="s">
        <v>1401</v>
      </c>
      <c r="J148" s="181" t="s">
        <v>1439</v>
      </c>
      <c r="K148" s="181" t="s">
        <v>1821</v>
      </c>
      <c r="L148" s="181">
        <v>0</v>
      </c>
      <c r="M148" s="181" t="s">
        <v>20</v>
      </c>
      <c r="N148" s="181" t="s">
        <v>614</v>
      </c>
      <c r="O148" s="181">
        <v>0</v>
      </c>
      <c r="P148" s="181" t="s">
        <v>241</v>
      </c>
      <c r="Q148" s="181">
        <v>50</v>
      </c>
      <c r="R148" s="181">
        <v>80</v>
      </c>
      <c r="S148" s="181" t="s">
        <v>493</v>
      </c>
      <c r="T148" s="181" t="s">
        <v>965</v>
      </c>
      <c r="U148" s="182">
        <v>45659</v>
      </c>
      <c r="V148" s="182">
        <v>46021</v>
      </c>
      <c r="W148" s="323" t="s">
        <v>957</v>
      </c>
      <c r="X148" s="181">
        <v>50</v>
      </c>
      <c r="Y148" s="181">
        <v>0</v>
      </c>
      <c r="Z148" s="181">
        <v>0</v>
      </c>
      <c r="AA148" s="325"/>
      <c r="AB148" s="326">
        <v>0</v>
      </c>
      <c r="AC148" s="326">
        <v>0</v>
      </c>
      <c r="AD148" s="325"/>
      <c r="AE148" s="326">
        <v>0</v>
      </c>
      <c r="AF148" s="326">
        <v>0</v>
      </c>
    </row>
    <row r="149" spans="1:32 16384:16384" ht="58.5" customHeight="1" x14ac:dyDescent="0.25">
      <c r="A149" s="68" t="s">
        <v>966</v>
      </c>
      <c r="B149" s="155" t="s">
        <v>966</v>
      </c>
      <c r="C149" s="155" t="s">
        <v>2537</v>
      </c>
      <c r="D149" s="155">
        <v>0</v>
      </c>
      <c r="E149" s="155" t="s">
        <v>467</v>
      </c>
      <c r="F149" s="155" t="s">
        <v>966</v>
      </c>
      <c r="G149" s="155" t="s">
        <v>19</v>
      </c>
      <c r="H149" s="155">
        <v>0</v>
      </c>
      <c r="I149" s="155">
        <v>0</v>
      </c>
      <c r="J149" s="155">
        <v>0</v>
      </c>
      <c r="K149" s="155" t="s">
        <v>19</v>
      </c>
      <c r="L149" s="155">
        <v>0</v>
      </c>
      <c r="M149" s="155" t="s">
        <v>19</v>
      </c>
      <c r="N149" s="155" t="s">
        <v>614</v>
      </c>
      <c r="O149" s="155" t="s">
        <v>19</v>
      </c>
      <c r="P149" s="155" t="s">
        <v>242</v>
      </c>
      <c r="Q149" s="155">
        <v>25</v>
      </c>
      <c r="R149" s="155">
        <v>1</v>
      </c>
      <c r="S149" s="155" t="s">
        <v>465</v>
      </c>
      <c r="T149" s="191" t="s">
        <v>967</v>
      </c>
      <c r="U149" s="191">
        <v>45659</v>
      </c>
      <c r="V149" s="191">
        <v>45730</v>
      </c>
      <c r="W149" s="35" t="s">
        <v>957</v>
      </c>
      <c r="X149" s="155">
        <v>12.5</v>
      </c>
      <c r="Y149" s="155">
        <v>100</v>
      </c>
      <c r="Z149" s="155" t="s">
        <v>2542</v>
      </c>
      <c r="AA149" s="327">
        <v>45693</v>
      </c>
      <c r="AB149" s="328">
        <v>100</v>
      </c>
      <c r="AC149" s="328" t="s">
        <v>2543</v>
      </c>
      <c r="AD149" s="327">
        <v>45693</v>
      </c>
      <c r="AE149" s="328">
        <v>100</v>
      </c>
      <c r="AF149" s="328">
        <v>12.5</v>
      </c>
      <c r="XFD149" s="68"/>
    </row>
    <row r="150" spans="1:32 16384:16384" ht="58.5" customHeight="1" x14ac:dyDescent="0.25">
      <c r="A150" s="68" t="s">
        <v>968</v>
      </c>
      <c r="B150" s="155" t="s">
        <v>968</v>
      </c>
      <c r="C150" s="155" t="s">
        <v>2537</v>
      </c>
      <c r="D150" s="155">
        <v>0</v>
      </c>
      <c r="E150" s="155" t="s">
        <v>467</v>
      </c>
      <c r="F150" s="155" t="s">
        <v>968</v>
      </c>
      <c r="G150" s="155" t="s">
        <v>19</v>
      </c>
      <c r="H150" s="155">
        <v>0</v>
      </c>
      <c r="I150" s="155">
        <v>0</v>
      </c>
      <c r="J150" s="155">
        <v>0</v>
      </c>
      <c r="K150" s="155" t="s">
        <v>19</v>
      </c>
      <c r="L150" s="155">
        <v>0</v>
      </c>
      <c r="M150" s="155" t="s">
        <v>19</v>
      </c>
      <c r="N150" s="155" t="s">
        <v>614</v>
      </c>
      <c r="O150" s="155" t="s">
        <v>19</v>
      </c>
      <c r="P150" s="155" t="s">
        <v>243</v>
      </c>
      <c r="Q150" s="155">
        <v>25</v>
      </c>
      <c r="R150" s="155">
        <v>1</v>
      </c>
      <c r="S150" s="155" t="s">
        <v>465</v>
      </c>
      <c r="T150" s="191" t="s">
        <v>967</v>
      </c>
      <c r="U150" s="191">
        <v>45659</v>
      </c>
      <c r="V150" s="191">
        <v>45853</v>
      </c>
      <c r="W150" s="35" t="s">
        <v>957</v>
      </c>
      <c r="X150" s="155">
        <v>12.5</v>
      </c>
      <c r="Y150" s="155">
        <v>100</v>
      </c>
      <c r="Z150" s="155" t="s">
        <v>2544</v>
      </c>
      <c r="AA150" s="327"/>
      <c r="AB150" s="328">
        <v>100</v>
      </c>
      <c r="AC150" s="328" t="s">
        <v>2545</v>
      </c>
      <c r="AD150" s="327"/>
      <c r="AE150" s="328">
        <v>100</v>
      </c>
      <c r="AF150" s="328">
        <v>12.5</v>
      </c>
      <c r="XFD150" s="68"/>
    </row>
    <row r="151" spans="1:32 16384:16384" ht="58.5" customHeight="1" x14ac:dyDescent="0.25">
      <c r="A151" s="68" t="s">
        <v>969</v>
      </c>
      <c r="B151" s="155" t="s">
        <v>969</v>
      </c>
      <c r="C151" s="155" t="s">
        <v>2537</v>
      </c>
      <c r="D151" s="155">
        <v>0</v>
      </c>
      <c r="E151" s="155" t="s">
        <v>467</v>
      </c>
      <c r="F151" s="155" t="s">
        <v>969</v>
      </c>
      <c r="G151" s="155" t="s">
        <v>19</v>
      </c>
      <c r="H151" s="155">
        <v>0</v>
      </c>
      <c r="I151" s="155">
        <v>0</v>
      </c>
      <c r="J151" s="155">
        <v>0</v>
      </c>
      <c r="K151" s="155" t="s">
        <v>19</v>
      </c>
      <c r="L151" s="155">
        <v>0</v>
      </c>
      <c r="M151" s="155" t="s">
        <v>19</v>
      </c>
      <c r="N151" s="155" t="s">
        <v>614</v>
      </c>
      <c r="O151" s="155" t="s">
        <v>19</v>
      </c>
      <c r="P151" s="155" t="s">
        <v>244</v>
      </c>
      <c r="Q151" s="155">
        <v>50</v>
      </c>
      <c r="R151" s="155">
        <v>80</v>
      </c>
      <c r="S151" s="155" t="s">
        <v>493</v>
      </c>
      <c r="T151" s="191" t="s">
        <v>970</v>
      </c>
      <c r="U151" s="191">
        <v>45659</v>
      </c>
      <c r="V151" s="191">
        <v>46021</v>
      </c>
      <c r="W151" s="35" t="s">
        <v>957</v>
      </c>
      <c r="X151" s="155">
        <v>25</v>
      </c>
      <c r="Y151" s="155">
        <v>41</v>
      </c>
      <c r="Z151" s="155" t="s">
        <v>2546</v>
      </c>
      <c r="AA151" s="327"/>
      <c r="AB151" s="328">
        <v>41</v>
      </c>
      <c r="AC151" s="328" t="s">
        <v>2547</v>
      </c>
      <c r="AD151" s="327"/>
      <c r="AE151" s="328">
        <v>0</v>
      </c>
      <c r="AF151" s="328">
        <v>10.25</v>
      </c>
      <c r="XFD151" s="68"/>
    </row>
    <row r="152" spans="1:32 16384:16384" ht="58.5" customHeight="1" x14ac:dyDescent="0.25">
      <c r="A152" s="192" t="s">
        <v>1191</v>
      </c>
      <c r="B152" s="183" t="s">
        <v>1191</v>
      </c>
      <c r="C152" s="181" t="s">
        <v>2231</v>
      </c>
      <c r="D152" s="181">
        <v>2</v>
      </c>
      <c r="E152" s="181" t="s">
        <v>460</v>
      </c>
      <c r="F152" s="181" t="s">
        <v>1191</v>
      </c>
      <c r="G152" s="181" t="s">
        <v>479</v>
      </c>
      <c r="H152" s="181" t="s">
        <v>10</v>
      </c>
      <c r="I152" s="181" t="s">
        <v>1399</v>
      </c>
      <c r="J152" s="181" t="s">
        <v>1400</v>
      </c>
      <c r="K152" s="181" t="s">
        <v>19</v>
      </c>
      <c r="L152" s="181">
        <v>0</v>
      </c>
      <c r="M152" s="181" t="s">
        <v>38</v>
      </c>
      <c r="N152" s="181" t="s">
        <v>614</v>
      </c>
      <c r="O152" s="181" t="s">
        <v>1566</v>
      </c>
      <c r="P152" s="181" t="s">
        <v>1858</v>
      </c>
      <c r="Q152" s="181">
        <v>14</v>
      </c>
      <c r="R152" s="181">
        <v>4</v>
      </c>
      <c r="S152" s="181" t="s">
        <v>465</v>
      </c>
      <c r="T152" s="181" t="s">
        <v>1859</v>
      </c>
      <c r="U152" s="182">
        <v>45670</v>
      </c>
      <c r="V152" s="182">
        <v>46022</v>
      </c>
      <c r="W152" s="323" t="s">
        <v>1190</v>
      </c>
      <c r="X152" s="181">
        <v>14</v>
      </c>
      <c r="Y152" s="181">
        <v>0</v>
      </c>
      <c r="Z152" s="181">
        <v>0</v>
      </c>
      <c r="AA152" s="325"/>
      <c r="AB152" s="326">
        <v>0</v>
      </c>
      <c r="AC152" s="326">
        <v>0</v>
      </c>
      <c r="AD152" s="325"/>
      <c r="AE152" s="326">
        <v>0</v>
      </c>
      <c r="AF152" s="326">
        <v>0</v>
      </c>
    </row>
    <row r="153" spans="1:32 16384:16384" ht="58.5" customHeight="1" x14ac:dyDescent="0.25">
      <c r="A153" s="68" t="s">
        <v>1192</v>
      </c>
      <c r="B153" s="155" t="s">
        <v>1192</v>
      </c>
      <c r="C153" s="155" t="s">
        <v>2231</v>
      </c>
      <c r="D153" s="155">
        <v>2</v>
      </c>
      <c r="E153" s="155" t="s">
        <v>467</v>
      </c>
      <c r="F153" s="155" t="s">
        <v>1192</v>
      </c>
      <c r="G153" s="155" t="s">
        <v>19</v>
      </c>
      <c r="H153" s="155">
        <v>0</v>
      </c>
      <c r="I153" s="155">
        <v>0</v>
      </c>
      <c r="J153" s="155">
        <v>0</v>
      </c>
      <c r="K153" s="155" t="s">
        <v>19</v>
      </c>
      <c r="L153" s="155">
        <v>0</v>
      </c>
      <c r="M153" s="155" t="s">
        <v>19</v>
      </c>
      <c r="N153" s="155" t="s">
        <v>614</v>
      </c>
      <c r="O153" s="155" t="s">
        <v>19</v>
      </c>
      <c r="P153" s="155" t="s">
        <v>1860</v>
      </c>
      <c r="Q153" s="155">
        <v>20</v>
      </c>
      <c r="R153" s="155">
        <v>4</v>
      </c>
      <c r="S153" s="155" t="s">
        <v>465</v>
      </c>
      <c r="T153" s="191" t="s">
        <v>1861</v>
      </c>
      <c r="U153" s="191">
        <v>45670</v>
      </c>
      <c r="V153" s="191">
        <v>45897</v>
      </c>
      <c r="W153" s="35" t="s">
        <v>1190</v>
      </c>
      <c r="X153" s="155">
        <v>2.8</v>
      </c>
      <c r="Y153" s="155">
        <v>100</v>
      </c>
      <c r="Z153" s="155" t="s">
        <v>2232</v>
      </c>
      <c r="AA153" s="327">
        <v>45895</v>
      </c>
      <c r="AB153" s="328">
        <v>100</v>
      </c>
      <c r="AC153" s="328" t="s">
        <v>2233</v>
      </c>
      <c r="AD153" s="327">
        <v>45895</v>
      </c>
      <c r="AE153" s="328">
        <v>100</v>
      </c>
      <c r="AF153" s="328">
        <v>2.8</v>
      </c>
      <c r="XFD153" s="68"/>
    </row>
    <row r="154" spans="1:32 16384:16384" ht="58.5" customHeight="1" x14ac:dyDescent="0.25">
      <c r="A154" s="68" t="s">
        <v>1193</v>
      </c>
      <c r="B154" s="155" t="s">
        <v>1193</v>
      </c>
      <c r="C154" s="155" t="s">
        <v>2231</v>
      </c>
      <c r="D154" s="155">
        <v>2</v>
      </c>
      <c r="E154" s="155" t="s">
        <v>467</v>
      </c>
      <c r="F154" s="155" t="s">
        <v>1193</v>
      </c>
      <c r="G154" s="155" t="s">
        <v>19</v>
      </c>
      <c r="H154" s="155">
        <v>0</v>
      </c>
      <c r="I154" s="155">
        <v>0</v>
      </c>
      <c r="J154" s="155">
        <v>0</v>
      </c>
      <c r="K154" s="155" t="s">
        <v>19</v>
      </c>
      <c r="L154" s="155">
        <v>0</v>
      </c>
      <c r="M154" s="155" t="s">
        <v>19</v>
      </c>
      <c r="N154" s="155" t="s">
        <v>614</v>
      </c>
      <c r="O154" s="155" t="s">
        <v>19</v>
      </c>
      <c r="P154" s="155" t="s">
        <v>184</v>
      </c>
      <c r="Q154" s="155">
        <v>20</v>
      </c>
      <c r="R154" s="155">
        <v>4</v>
      </c>
      <c r="S154" s="155" t="s">
        <v>465</v>
      </c>
      <c r="T154" s="191" t="s">
        <v>1862</v>
      </c>
      <c r="U154" s="191">
        <v>45670</v>
      </c>
      <c r="V154" s="191">
        <v>46022</v>
      </c>
      <c r="W154" s="35" t="s">
        <v>1190</v>
      </c>
      <c r="X154" s="155">
        <v>2.8</v>
      </c>
      <c r="Y154" s="155">
        <v>0</v>
      </c>
      <c r="Z154" s="155">
        <v>0</v>
      </c>
      <c r="AA154" s="327"/>
      <c r="AB154" s="328">
        <v>0</v>
      </c>
      <c r="AC154" s="328">
        <v>0</v>
      </c>
      <c r="AD154" s="327"/>
      <c r="AE154" s="328">
        <v>0</v>
      </c>
      <c r="AF154" s="328">
        <v>0</v>
      </c>
      <c r="XFD154" s="68"/>
    </row>
    <row r="155" spans="1:32 16384:16384" ht="58.5" customHeight="1" x14ac:dyDescent="0.25">
      <c r="A155" s="68" t="s">
        <v>1194</v>
      </c>
      <c r="B155" s="155" t="s">
        <v>1194</v>
      </c>
      <c r="C155" s="155" t="s">
        <v>2231</v>
      </c>
      <c r="D155" s="155">
        <v>2</v>
      </c>
      <c r="E155" s="155" t="s">
        <v>467</v>
      </c>
      <c r="F155" s="155" t="s">
        <v>1194</v>
      </c>
      <c r="G155" s="155" t="s">
        <v>19</v>
      </c>
      <c r="H155" s="155">
        <v>0</v>
      </c>
      <c r="I155" s="155">
        <v>0</v>
      </c>
      <c r="J155" s="155">
        <v>0</v>
      </c>
      <c r="K155" s="155" t="s">
        <v>19</v>
      </c>
      <c r="L155" s="155">
        <v>0</v>
      </c>
      <c r="M155" s="155" t="s">
        <v>19</v>
      </c>
      <c r="N155" s="155" t="s">
        <v>614</v>
      </c>
      <c r="O155" s="155" t="s">
        <v>19</v>
      </c>
      <c r="P155" s="155" t="s">
        <v>1863</v>
      </c>
      <c r="Q155" s="155">
        <v>30</v>
      </c>
      <c r="R155" s="155">
        <v>100</v>
      </c>
      <c r="S155" s="155" t="s">
        <v>493</v>
      </c>
      <c r="T155" s="191" t="s">
        <v>1195</v>
      </c>
      <c r="U155" s="191">
        <v>45670</v>
      </c>
      <c r="V155" s="191">
        <v>46022</v>
      </c>
      <c r="W155" s="35" t="s">
        <v>1190</v>
      </c>
      <c r="X155" s="155">
        <v>4.2</v>
      </c>
      <c r="Y155" s="155">
        <v>0</v>
      </c>
      <c r="Z155" s="155">
        <v>0</v>
      </c>
      <c r="AA155" s="327"/>
      <c r="AB155" s="328">
        <v>0</v>
      </c>
      <c r="AC155" s="328">
        <v>0</v>
      </c>
      <c r="AD155" s="327"/>
      <c r="AE155" s="328">
        <v>0</v>
      </c>
      <c r="AF155" s="328">
        <v>0</v>
      </c>
      <c r="XFD155" s="68"/>
    </row>
    <row r="156" spans="1:32 16384:16384" ht="58.5" customHeight="1" x14ac:dyDescent="0.25">
      <c r="A156" s="68" t="s">
        <v>1196</v>
      </c>
      <c r="B156" s="155" t="s">
        <v>1196</v>
      </c>
      <c r="C156" s="155" t="s">
        <v>2231</v>
      </c>
      <c r="D156" s="155">
        <v>2</v>
      </c>
      <c r="E156" s="155" t="s">
        <v>467</v>
      </c>
      <c r="F156" s="155" t="s">
        <v>1196</v>
      </c>
      <c r="G156" s="155" t="s">
        <v>19</v>
      </c>
      <c r="H156" s="155">
        <v>0</v>
      </c>
      <c r="I156" s="155">
        <v>0</v>
      </c>
      <c r="J156" s="155">
        <v>0</v>
      </c>
      <c r="K156" s="155" t="s">
        <v>19</v>
      </c>
      <c r="L156" s="155">
        <v>0</v>
      </c>
      <c r="M156" s="155" t="s">
        <v>19</v>
      </c>
      <c r="N156" s="155" t="s">
        <v>614</v>
      </c>
      <c r="O156" s="155" t="s">
        <v>19</v>
      </c>
      <c r="P156" s="155" t="s">
        <v>1864</v>
      </c>
      <c r="Q156" s="155">
        <v>30</v>
      </c>
      <c r="R156" s="155">
        <v>4</v>
      </c>
      <c r="S156" s="155" t="s">
        <v>465</v>
      </c>
      <c r="T156" s="191" t="s">
        <v>1859</v>
      </c>
      <c r="U156" s="191">
        <v>45670</v>
      </c>
      <c r="V156" s="191">
        <v>46022</v>
      </c>
      <c r="W156" s="35" t="s">
        <v>1190</v>
      </c>
      <c r="X156" s="155">
        <v>4.2</v>
      </c>
      <c r="Y156" s="155">
        <v>0</v>
      </c>
      <c r="Z156" s="155">
        <v>0</v>
      </c>
      <c r="AA156" s="327"/>
      <c r="AB156" s="328">
        <v>0</v>
      </c>
      <c r="AC156" s="328">
        <v>0</v>
      </c>
      <c r="AD156" s="327"/>
      <c r="AE156" s="328">
        <v>0</v>
      </c>
      <c r="AF156" s="328">
        <v>0</v>
      </c>
      <c r="XFD156" s="68"/>
    </row>
    <row r="157" spans="1:32 16384:16384" ht="58.5" customHeight="1" x14ac:dyDescent="0.25">
      <c r="A157" s="192" t="s">
        <v>1197</v>
      </c>
      <c r="B157" s="183" t="s">
        <v>1197</v>
      </c>
      <c r="C157" s="181" t="s">
        <v>2231</v>
      </c>
      <c r="D157" s="181">
        <v>2</v>
      </c>
      <c r="E157" s="181" t="s">
        <v>460</v>
      </c>
      <c r="F157" s="181" t="s">
        <v>1197</v>
      </c>
      <c r="G157" s="181" t="s">
        <v>479</v>
      </c>
      <c r="H157" s="181" t="s">
        <v>10</v>
      </c>
      <c r="I157" s="181" t="s">
        <v>1399</v>
      </c>
      <c r="J157" s="181" t="s">
        <v>1400</v>
      </c>
      <c r="K157" s="181" t="s">
        <v>19</v>
      </c>
      <c r="L157" s="181">
        <v>0</v>
      </c>
      <c r="M157" s="181" t="s">
        <v>38</v>
      </c>
      <c r="N157" s="181" t="s">
        <v>614</v>
      </c>
      <c r="O157" s="181" t="s">
        <v>1566</v>
      </c>
      <c r="P157" s="181" t="s">
        <v>1865</v>
      </c>
      <c r="Q157" s="181">
        <v>14</v>
      </c>
      <c r="R157" s="181">
        <v>6</v>
      </c>
      <c r="S157" s="181" t="s">
        <v>465</v>
      </c>
      <c r="T157" s="181" t="s">
        <v>1866</v>
      </c>
      <c r="U157" s="182">
        <v>45670</v>
      </c>
      <c r="V157" s="182">
        <v>46022</v>
      </c>
      <c r="W157" s="323" t="s">
        <v>1190</v>
      </c>
      <c r="X157" s="181">
        <v>14</v>
      </c>
      <c r="Y157" s="181">
        <v>0</v>
      </c>
      <c r="Z157" s="181">
        <v>0</v>
      </c>
      <c r="AA157" s="325"/>
      <c r="AB157" s="326">
        <v>0</v>
      </c>
      <c r="AC157" s="326">
        <v>0</v>
      </c>
      <c r="AD157" s="325"/>
      <c r="AE157" s="326">
        <v>0</v>
      </c>
      <c r="AF157" s="326">
        <v>0</v>
      </c>
    </row>
    <row r="158" spans="1:32 16384:16384" ht="58.5" customHeight="1" x14ac:dyDescent="0.25">
      <c r="A158" s="68" t="s">
        <v>1198</v>
      </c>
      <c r="B158" s="155" t="s">
        <v>1198</v>
      </c>
      <c r="C158" s="155" t="s">
        <v>2231</v>
      </c>
      <c r="D158" s="155">
        <v>2</v>
      </c>
      <c r="E158" s="155" t="s">
        <v>467</v>
      </c>
      <c r="F158" s="155" t="s">
        <v>1198</v>
      </c>
      <c r="G158" s="155" t="s">
        <v>19</v>
      </c>
      <c r="H158" s="155">
        <v>0</v>
      </c>
      <c r="I158" s="155">
        <v>0</v>
      </c>
      <c r="J158" s="155">
        <v>0</v>
      </c>
      <c r="K158" s="155" t="s">
        <v>19</v>
      </c>
      <c r="L158" s="155">
        <v>0</v>
      </c>
      <c r="M158" s="155" t="s">
        <v>19</v>
      </c>
      <c r="N158" s="155" t="s">
        <v>614</v>
      </c>
      <c r="O158" s="155" t="s">
        <v>19</v>
      </c>
      <c r="P158" s="155" t="s">
        <v>1860</v>
      </c>
      <c r="Q158" s="155">
        <v>20</v>
      </c>
      <c r="R158" s="155">
        <v>6</v>
      </c>
      <c r="S158" s="155" t="s">
        <v>465</v>
      </c>
      <c r="T158" s="191" t="s">
        <v>1867</v>
      </c>
      <c r="U158" s="191">
        <v>45670</v>
      </c>
      <c r="V158" s="191">
        <v>45897</v>
      </c>
      <c r="W158" s="35" t="s">
        <v>1190</v>
      </c>
      <c r="X158" s="155">
        <v>2.8</v>
      </c>
      <c r="Y158" s="155">
        <v>100</v>
      </c>
      <c r="Z158" s="155" t="s">
        <v>2234</v>
      </c>
      <c r="AA158" s="327">
        <v>45895</v>
      </c>
      <c r="AB158" s="328">
        <v>100</v>
      </c>
      <c r="AC158" s="328" t="s">
        <v>2235</v>
      </c>
      <c r="AD158" s="327"/>
      <c r="AE158" s="328">
        <v>100</v>
      </c>
      <c r="AF158" s="328">
        <v>2.8</v>
      </c>
      <c r="XFD158" s="68"/>
    </row>
    <row r="159" spans="1:32 16384:16384" ht="58.5" customHeight="1" x14ac:dyDescent="0.25">
      <c r="A159" s="68" t="s">
        <v>1199</v>
      </c>
      <c r="B159" s="155" t="s">
        <v>1199</v>
      </c>
      <c r="C159" s="155" t="s">
        <v>2231</v>
      </c>
      <c r="D159" s="155">
        <v>2</v>
      </c>
      <c r="E159" s="155" t="s">
        <v>467</v>
      </c>
      <c r="F159" s="155" t="s">
        <v>1199</v>
      </c>
      <c r="G159" s="155" t="s">
        <v>19</v>
      </c>
      <c r="H159" s="155">
        <v>0</v>
      </c>
      <c r="I159" s="155">
        <v>0</v>
      </c>
      <c r="J159" s="155">
        <v>0</v>
      </c>
      <c r="K159" s="155" t="s">
        <v>19</v>
      </c>
      <c r="L159" s="155">
        <v>0</v>
      </c>
      <c r="M159" s="155" t="s">
        <v>19</v>
      </c>
      <c r="N159" s="155" t="s">
        <v>614</v>
      </c>
      <c r="O159" s="155" t="s">
        <v>19</v>
      </c>
      <c r="P159" s="155" t="s">
        <v>184</v>
      </c>
      <c r="Q159" s="155">
        <v>20</v>
      </c>
      <c r="R159" s="155">
        <v>6</v>
      </c>
      <c r="S159" s="155" t="s">
        <v>465</v>
      </c>
      <c r="T159" s="191" t="s">
        <v>1868</v>
      </c>
      <c r="U159" s="191">
        <v>45670</v>
      </c>
      <c r="V159" s="191">
        <v>46022</v>
      </c>
      <c r="W159" s="35" t="s">
        <v>1190</v>
      </c>
      <c r="X159" s="155">
        <v>2.8</v>
      </c>
      <c r="Y159" s="155">
        <v>0</v>
      </c>
      <c r="Z159" s="155">
        <v>0</v>
      </c>
      <c r="AA159" s="327"/>
      <c r="AB159" s="328">
        <v>0</v>
      </c>
      <c r="AC159" s="328">
        <v>0</v>
      </c>
      <c r="AD159" s="327"/>
      <c r="AE159" s="328">
        <v>0</v>
      </c>
      <c r="AF159" s="328">
        <v>0</v>
      </c>
      <c r="XFD159" s="68"/>
    </row>
    <row r="160" spans="1:32 16384:16384" ht="58.5" customHeight="1" x14ac:dyDescent="0.25">
      <c r="A160" s="68" t="s">
        <v>1200</v>
      </c>
      <c r="B160" s="155" t="s">
        <v>1200</v>
      </c>
      <c r="C160" s="155" t="s">
        <v>2231</v>
      </c>
      <c r="D160" s="155">
        <v>2</v>
      </c>
      <c r="E160" s="155" t="s">
        <v>467</v>
      </c>
      <c r="F160" s="155" t="s">
        <v>1200</v>
      </c>
      <c r="G160" s="155" t="s">
        <v>19</v>
      </c>
      <c r="H160" s="155">
        <v>0</v>
      </c>
      <c r="I160" s="155">
        <v>0</v>
      </c>
      <c r="J160" s="155">
        <v>0</v>
      </c>
      <c r="K160" s="155" t="s">
        <v>19</v>
      </c>
      <c r="L160" s="155">
        <v>0</v>
      </c>
      <c r="M160" s="155" t="s">
        <v>19</v>
      </c>
      <c r="N160" s="155" t="s">
        <v>614</v>
      </c>
      <c r="O160" s="155" t="s">
        <v>19</v>
      </c>
      <c r="P160" s="155" t="s">
        <v>1863</v>
      </c>
      <c r="Q160" s="155">
        <v>30</v>
      </c>
      <c r="R160" s="155">
        <v>100</v>
      </c>
      <c r="S160" s="155" t="s">
        <v>493</v>
      </c>
      <c r="T160" s="191" t="s">
        <v>1195</v>
      </c>
      <c r="U160" s="191">
        <v>45670</v>
      </c>
      <c r="V160" s="191">
        <v>46022</v>
      </c>
      <c r="W160" s="35" t="s">
        <v>1190</v>
      </c>
      <c r="X160" s="155">
        <v>4.2</v>
      </c>
      <c r="Y160" s="155">
        <v>0</v>
      </c>
      <c r="Z160" s="155">
        <v>0</v>
      </c>
      <c r="AA160" s="327"/>
      <c r="AB160" s="328">
        <v>0</v>
      </c>
      <c r="AC160" s="328">
        <v>0</v>
      </c>
      <c r="AD160" s="327"/>
      <c r="AE160" s="328">
        <v>0</v>
      </c>
      <c r="AF160" s="328">
        <v>0</v>
      </c>
      <c r="XFD160" s="68"/>
    </row>
    <row r="161" spans="1:32 16384:16384" ht="58.5" customHeight="1" x14ac:dyDescent="0.25">
      <c r="A161" s="68" t="s">
        <v>1201</v>
      </c>
      <c r="B161" s="155" t="s">
        <v>1201</v>
      </c>
      <c r="C161" s="155" t="s">
        <v>2231</v>
      </c>
      <c r="D161" s="155">
        <v>2</v>
      </c>
      <c r="E161" s="155" t="s">
        <v>467</v>
      </c>
      <c r="F161" s="155" t="s">
        <v>1201</v>
      </c>
      <c r="G161" s="155" t="s">
        <v>19</v>
      </c>
      <c r="H161" s="155">
        <v>0</v>
      </c>
      <c r="I161" s="155">
        <v>0</v>
      </c>
      <c r="J161" s="155">
        <v>0</v>
      </c>
      <c r="K161" s="155" t="s">
        <v>19</v>
      </c>
      <c r="L161" s="155">
        <v>0</v>
      </c>
      <c r="M161" s="155" t="s">
        <v>19</v>
      </c>
      <c r="N161" s="155" t="s">
        <v>614</v>
      </c>
      <c r="O161" s="155" t="s">
        <v>19</v>
      </c>
      <c r="P161" s="155" t="s">
        <v>1864</v>
      </c>
      <c r="Q161" s="155">
        <v>30</v>
      </c>
      <c r="R161" s="155">
        <v>6</v>
      </c>
      <c r="S161" s="155" t="s">
        <v>465</v>
      </c>
      <c r="T161" s="191" t="s">
        <v>1866</v>
      </c>
      <c r="U161" s="191">
        <v>45670</v>
      </c>
      <c r="V161" s="191">
        <v>46022</v>
      </c>
      <c r="W161" s="35" t="s">
        <v>1190</v>
      </c>
      <c r="X161" s="155">
        <v>4.2</v>
      </c>
      <c r="Y161" s="155">
        <v>0</v>
      </c>
      <c r="Z161" s="155">
        <v>0</v>
      </c>
      <c r="AA161" s="327"/>
      <c r="AB161" s="328">
        <v>0</v>
      </c>
      <c r="AC161" s="328">
        <v>0</v>
      </c>
      <c r="AD161" s="327"/>
      <c r="AE161" s="328">
        <v>0</v>
      </c>
      <c r="AF161" s="328">
        <v>0</v>
      </c>
      <c r="XFD161" s="68"/>
    </row>
    <row r="162" spans="1:32 16384:16384" ht="58.5" customHeight="1" x14ac:dyDescent="0.25">
      <c r="A162" s="192" t="s">
        <v>1202</v>
      </c>
      <c r="B162" s="183" t="s">
        <v>1202</v>
      </c>
      <c r="C162" s="181" t="s">
        <v>2231</v>
      </c>
      <c r="D162" s="181">
        <v>2</v>
      </c>
      <c r="E162" s="181" t="s">
        <v>460</v>
      </c>
      <c r="F162" s="181" t="s">
        <v>1202</v>
      </c>
      <c r="G162" s="181" t="s">
        <v>479</v>
      </c>
      <c r="H162" s="181" t="s">
        <v>10</v>
      </c>
      <c r="I162" s="181" t="s">
        <v>1399</v>
      </c>
      <c r="J162" s="181" t="s">
        <v>1400</v>
      </c>
      <c r="K162" s="181" t="s">
        <v>19</v>
      </c>
      <c r="L162" s="181">
        <v>0</v>
      </c>
      <c r="M162" s="181" t="s">
        <v>38</v>
      </c>
      <c r="N162" s="181" t="s">
        <v>614</v>
      </c>
      <c r="O162" s="181" t="s">
        <v>1566</v>
      </c>
      <c r="P162" s="181" t="s">
        <v>1869</v>
      </c>
      <c r="Q162" s="181">
        <v>14</v>
      </c>
      <c r="R162" s="181">
        <v>2</v>
      </c>
      <c r="S162" s="181" t="s">
        <v>465</v>
      </c>
      <c r="T162" s="181" t="s">
        <v>1870</v>
      </c>
      <c r="U162" s="182">
        <v>45670</v>
      </c>
      <c r="V162" s="182">
        <v>46022</v>
      </c>
      <c r="W162" s="323" t="s">
        <v>1190</v>
      </c>
      <c r="X162" s="181">
        <v>14</v>
      </c>
      <c r="Y162" s="181">
        <v>0</v>
      </c>
      <c r="Z162" s="181">
        <v>0</v>
      </c>
      <c r="AA162" s="325"/>
      <c r="AB162" s="326">
        <v>0</v>
      </c>
      <c r="AC162" s="326">
        <v>0</v>
      </c>
      <c r="AD162" s="325"/>
      <c r="AE162" s="326">
        <v>0</v>
      </c>
      <c r="AF162" s="326">
        <v>0</v>
      </c>
    </row>
    <row r="163" spans="1:32 16384:16384" ht="58.5" customHeight="1" x14ac:dyDescent="0.25">
      <c r="A163" s="68" t="s">
        <v>1203</v>
      </c>
      <c r="B163" s="155" t="s">
        <v>1203</v>
      </c>
      <c r="C163" s="155" t="s">
        <v>2231</v>
      </c>
      <c r="D163" s="155">
        <v>2</v>
      </c>
      <c r="E163" s="155" t="s">
        <v>467</v>
      </c>
      <c r="F163" s="155" t="s">
        <v>1203</v>
      </c>
      <c r="G163" s="155" t="s">
        <v>19</v>
      </c>
      <c r="H163" s="155">
        <v>0</v>
      </c>
      <c r="I163" s="155">
        <v>0</v>
      </c>
      <c r="J163" s="155">
        <v>0</v>
      </c>
      <c r="K163" s="155" t="s">
        <v>19</v>
      </c>
      <c r="L163" s="155">
        <v>0</v>
      </c>
      <c r="M163" s="155" t="s">
        <v>19</v>
      </c>
      <c r="N163" s="155" t="s">
        <v>614</v>
      </c>
      <c r="O163" s="155" t="s">
        <v>19</v>
      </c>
      <c r="P163" s="155" t="s">
        <v>1860</v>
      </c>
      <c r="Q163" s="155">
        <v>20</v>
      </c>
      <c r="R163" s="155">
        <v>2</v>
      </c>
      <c r="S163" s="155" t="s">
        <v>465</v>
      </c>
      <c r="T163" s="191" t="s">
        <v>1871</v>
      </c>
      <c r="U163" s="191">
        <v>45670</v>
      </c>
      <c r="V163" s="191">
        <v>45897</v>
      </c>
      <c r="W163" s="35" t="s">
        <v>1190</v>
      </c>
      <c r="X163" s="155">
        <v>2.8</v>
      </c>
      <c r="Y163" s="155">
        <v>100</v>
      </c>
      <c r="Z163" s="155" t="s">
        <v>2236</v>
      </c>
      <c r="AA163" s="327">
        <v>45896</v>
      </c>
      <c r="AB163" s="328">
        <v>100</v>
      </c>
      <c r="AC163" s="328" t="s">
        <v>2237</v>
      </c>
      <c r="AD163" s="327">
        <v>45896</v>
      </c>
      <c r="AE163" s="328">
        <v>100</v>
      </c>
      <c r="AF163" s="328">
        <v>2.8</v>
      </c>
      <c r="XFD163" s="68"/>
    </row>
    <row r="164" spans="1:32 16384:16384" ht="58.5" customHeight="1" x14ac:dyDescent="0.25">
      <c r="A164" s="68" t="s">
        <v>1204</v>
      </c>
      <c r="B164" s="155" t="s">
        <v>1204</v>
      </c>
      <c r="C164" s="155" t="s">
        <v>2231</v>
      </c>
      <c r="D164" s="155">
        <v>2</v>
      </c>
      <c r="E164" s="155" t="s">
        <v>467</v>
      </c>
      <c r="F164" s="155" t="s">
        <v>1204</v>
      </c>
      <c r="G164" s="155" t="s">
        <v>19</v>
      </c>
      <c r="H164" s="155">
        <v>0</v>
      </c>
      <c r="I164" s="155">
        <v>0</v>
      </c>
      <c r="J164" s="155">
        <v>0</v>
      </c>
      <c r="K164" s="155" t="s">
        <v>19</v>
      </c>
      <c r="L164" s="155">
        <v>0</v>
      </c>
      <c r="M164" s="155" t="s">
        <v>19</v>
      </c>
      <c r="N164" s="155" t="s">
        <v>614</v>
      </c>
      <c r="O164" s="155" t="s">
        <v>19</v>
      </c>
      <c r="P164" s="155" t="s">
        <v>184</v>
      </c>
      <c r="Q164" s="155">
        <v>20</v>
      </c>
      <c r="R164" s="155">
        <v>2</v>
      </c>
      <c r="S164" s="155" t="s">
        <v>465</v>
      </c>
      <c r="T164" s="191" t="s">
        <v>1872</v>
      </c>
      <c r="U164" s="191">
        <v>45670</v>
      </c>
      <c r="V164" s="191">
        <v>46022</v>
      </c>
      <c r="W164" s="35" t="s">
        <v>1190</v>
      </c>
      <c r="X164" s="155">
        <v>2.8</v>
      </c>
      <c r="Y164" s="155">
        <v>0</v>
      </c>
      <c r="Z164" s="155">
        <v>0</v>
      </c>
      <c r="AA164" s="327"/>
      <c r="AB164" s="328">
        <v>0</v>
      </c>
      <c r="AC164" s="328">
        <v>0</v>
      </c>
      <c r="AD164" s="327"/>
      <c r="AE164" s="328">
        <v>0</v>
      </c>
      <c r="AF164" s="328">
        <v>0</v>
      </c>
      <c r="XFD164" s="68"/>
    </row>
    <row r="165" spans="1:32 16384:16384" ht="58.5" customHeight="1" x14ac:dyDescent="0.25">
      <c r="A165" s="68" t="s">
        <v>1205</v>
      </c>
      <c r="B165" s="155" t="s">
        <v>1205</v>
      </c>
      <c r="C165" s="155" t="s">
        <v>2231</v>
      </c>
      <c r="D165" s="155">
        <v>2</v>
      </c>
      <c r="E165" s="155" t="s">
        <v>467</v>
      </c>
      <c r="F165" s="155" t="s">
        <v>1205</v>
      </c>
      <c r="G165" s="155" t="s">
        <v>19</v>
      </c>
      <c r="H165" s="155">
        <v>0</v>
      </c>
      <c r="I165" s="155">
        <v>0</v>
      </c>
      <c r="J165" s="155">
        <v>0</v>
      </c>
      <c r="K165" s="155" t="s">
        <v>19</v>
      </c>
      <c r="L165" s="155">
        <v>0</v>
      </c>
      <c r="M165" s="155" t="s">
        <v>19</v>
      </c>
      <c r="N165" s="155" t="s">
        <v>614</v>
      </c>
      <c r="O165" s="155" t="s">
        <v>19</v>
      </c>
      <c r="P165" s="155" t="s">
        <v>1863</v>
      </c>
      <c r="Q165" s="155">
        <v>30</v>
      </c>
      <c r="R165" s="155">
        <v>100</v>
      </c>
      <c r="S165" s="155" t="s">
        <v>493</v>
      </c>
      <c r="T165" s="191" t="s">
        <v>1195</v>
      </c>
      <c r="U165" s="191">
        <v>45670</v>
      </c>
      <c r="V165" s="191">
        <v>46022</v>
      </c>
      <c r="W165" s="35" t="s">
        <v>1190</v>
      </c>
      <c r="X165" s="155">
        <v>4.2</v>
      </c>
      <c r="Y165" s="155">
        <v>0</v>
      </c>
      <c r="Z165" s="155">
        <v>0</v>
      </c>
      <c r="AA165" s="327"/>
      <c r="AB165" s="328">
        <v>0</v>
      </c>
      <c r="AC165" s="328">
        <v>0</v>
      </c>
      <c r="AD165" s="327"/>
      <c r="AE165" s="328">
        <v>0</v>
      </c>
      <c r="AF165" s="328">
        <v>0</v>
      </c>
      <c r="XFD165" s="68"/>
    </row>
    <row r="166" spans="1:32 16384:16384" ht="58.5" customHeight="1" x14ac:dyDescent="0.25">
      <c r="A166" s="68" t="s">
        <v>1206</v>
      </c>
      <c r="B166" s="155" t="s">
        <v>1206</v>
      </c>
      <c r="C166" s="155" t="s">
        <v>2231</v>
      </c>
      <c r="D166" s="155">
        <v>2</v>
      </c>
      <c r="E166" s="155" t="s">
        <v>467</v>
      </c>
      <c r="F166" s="155" t="s">
        <v>1206</v>
      </c>
      <c r="G166" s="155" t="s">
        <v>19</v>
      </c>
      <c r="H166" s="155">
        <v>0</v>
      </c>
      <c r="I166" s="155">
        <v>0</v>
      </c>
      <c r="J166" s="155">
        <v>0</v>
      </c>
      <c r="K166" s="155" t="s">
        <v>19</v>
      </c>
      <c r="L166" s="155">
        <v>0</v>
      </c>
      <c r="M166" s="155" t="s">
        <v>19</v>
      </c>
      <c r="N166" s="155" t="s">
        <v>614</v>
      </c>
      <c r="O166" s="155" t="s">
        <v>19</v>
      </c>
      <c r="P166" s="155" t="s">
        <v>1864</v>
      </c>
      <c r="Q166" s="155">
        <v>30</v>
      </c>
      <c r="R166" s="155">
        <v>2</v>
      </c>
      <c r="S166" s="155" t="s">
        <v>465</v>
      </c>
      <c r="T166" s="191" t="s">
        <v>1870</v>
      </c>
      <c r="U166" s="191">
        <v>45670</v>
      </c>
      <c r="V166" s="191">
        <v>46022</v>
      </c>
      <c r="W166" s="35" t="s">
        <v>1190</v>
      </c>
      <c r="X166" s="155">
        <v>4.2</v>
      </c>
      <c r="Y166" s="155">
        <v>0</v>
      </c>
      <c r="Z166" s="155">
        <v>0</v>
      </c>
      <c r="AA166" s="327"/>
      <c r="AB166" s="328">
        <v>0</v>
      </c>
      <c r="AC166" s="328">
        <v>0</v>
      </c>
      <c r="AD166" s="327"/>
      <c r="AE166" s="328">
        <v>0</v>
      </c>
      <c r="AF166" s="328">
        <v>0</v>
      </c>
      <c r="XFD166" s="68"/>
    </row>
    <row r="167" spans="1:32 16384:16384" ht="58.5" customHeight="1" x14ac:dyDescent="0.25">
      <c r="A167" s="192" t="s">
        <v>1207</v>
      </c>
      <c r="B167" s="183" t="s">
        <v>1207</v>
      </c>
      <c r="C167" s="181" t="s">
        <v>2231</v>
      </c>
      <c r="D167" s="181">
        <v>2</v>
      </c>
      <c r="E167" s="181" t="s">
        <v>460</v>
      </c>
      <c r="F167" s="181" t="s">
        <v>1207</v>
      </c>
      <c r="G167" s="181" t="s">
        <v>462</v>
      </c>
      <c r="H167" s="181" t="s">
        <v>10</v>
      </c>
      <c r="I167" s="181" t="s">
        <v>1399</v>
      </c>
      <c r="J167" s="181" t="s">
        <v>1400</v>
      </c>
      <c r="K167" s="181" t="s">
        <v>19</v>
      </c>
      <c r="L167" s="181">
        <v>0</v>
      </c>
      <c r="M167" s="181" t="s">
        <v>38</v>
      </c>
      <c r="N167" s="181" t="s">
        <v>1442</v>
      </c>
      <c r="O167" s="181" t="s">
        <v>1567</v>
      </c>
      <c r="P167" s="181" t="s">
        <v>1873</v>
      </c>
      <c r="Q167" s="181">
        <v>14</v>
      </c>
      <c r="R167" s="181">
        <v>1</v>
      </c>
      <c r="S167" s="181" t="s">
        <v>465</v>
      </c>
      <c r="T167" s="181" t="s">
        <v>1215</v>
      </c>
      <c r="U167" s="182">
        <v>45691</v>
      </c>
      <c r="V167" s="182">
        <v>45947</v>
      </c>
      <c r="W167" s="323" t="s">
        <v>1190</v>
      </c>
      <c r="X167" s="181">
        <v>14</v>
      </c>
      <c r="Y167" s="181">
        <v>0</v>
      </c>
      <c r="Z167" s="181">
        <v>0</v>
      </c>
      <c r="AA167" s="325"/>
      <c r="AB167" s="326">
        <v>0</v>
      </c>
      <c r="AC167" s="326">
        <v>0</v>
      </c>
      <c r="AD167" s="325"/>
      <c r="AE167" s="326">
        <v>0</v>
      </c>
      <c r="AF167" s="326">
        <v>0</v>
      </c>
    </row>
    <row r="168" spans="1:32 16384:16384" ht="58.5" customHeight="1" x14ac:dyDescent="0.25">
      <c r="A168" s="68" t="s">
        <v>1208</v>
      </c>
      <c r="B168" s="155" t="s">
        <v>1208</v>
      </c>
      <c r="C168" s="155" t="s">
        <v>2231</v>
      </c>
      <c r="D168" s="155">
        <v>2</v>
      </c>
      <c r="E168" s="155" t="s">
        <v>467</v>
      </c>
      <c r="F168" s="155" t="s">
        <v>1208</v>
      </c>
      <c r="G168" s="155" t="s">
        <v>19</v>
      </c>
      <c r="H168" s="155">
        <v>0</v>
      </c>
      <c r="I168" s="155">
        <v>0</v>
      </c>
      <c r="J168" s="155">
        <v>0</v>
      </c>
      <c r="K168" s="155" t="s">
        <v>19</v>
      </c>
      <c r="L168" s="155">
        <v>0</v>
      </c>
      <c r="M168" s="155" t="s">
        <v>19</v>
      </c>
      <c r="N168" s="155" t="s">
        <v>1442</v>
      </c>
      <c r="O168" s="155" t="s">
        <v>19</v>
      </c>
      <c r="P168" s="155" t="s">
        <v>439</v>
      </c>
      <c r="Q168" s="155">
        <v>20</v>
      </c>
      <c r="R168" s="155">
        <v>1</v>
      </c>
      <c r="S168" s="155" t="s">
        <v>465</v>
      </c>
      <c r="T168" s="191" t="s">
        <v>1209</v>
      </c>
      <c r="U168" s="191">
        <v>45691</v>
      </c>
      <c r="V168" s="191">
        <v>45730</v>
      </c>
      <c r="W168" s="35" t="s">
        <v>1190</v>
      </c>
      <c r="X168" s="155">
        <v>2.8</v>
      </c>
      <c r="Y168" s="155">
        <v>100</v>
      </c>
      <c r="Z168" s="155" t="s">
        <v>2238</v>
      </c>
      <c r="AA168" s="327">
        <v>45694</v>
      </c>
      <c r="AB168" s="328">
        <v>100</v>
      </c>
      <c r="AC168" s="328" t="s">
        <v>2239</v>
      </c>
      <c r="AD168" s="327">
        <v>45694</v>
      </c>
      <c r="AE168" s="328">
        <v>100</v>
      </c>
      <c r="AF168" s="328">
        <v>2.8</v>
      </c>
      <c r="XFD168" s="68"/>
    </row>
    <row r="169" spans="1:32 16384:16384" ht="58.5" customHeight="1" x14ac:dyDescent="0.25">
      <c r="A169" s="68" t="s">
        <v>1210</v>
      </c>
      <c r="B169" s="155" t="s">
        <v>1210</v>
      </c>
      <c r="C169" s="155" t="s">
        <v>2231</v>
      </c>
      <c r="D169" s="155">
        <v>2</v>
      </c>
      <c r="E169" s="155" t="s">
        <v>467</v>
      </c>
      <c r="F169" s="155" t="s">
        <v>1210</v>
      </c>
      <c r="G169" s="155" t="s">
        <v>19</v>
      </c>
      <c r="H169" s="155">
        <v>0</v>
      </c>
      <c r="I169" s="155">
        <v>0</v>
      </c>
      <c r="J169" s="155">
        <v>0</v>
      </c>
      <c r="K169" s="155" t="s">
        <v>19</v>
      </c>
      <c r="L169" s="155">
        <v>0</v>
      </c>
      <c r="M169" s="155" t="s">
        <v>19</v>
      </c>
      <c r="N169" s="155" t="s">
        <v>1442</v>
      </c>
      <c r="O169" s="155" t="s">
        <v>19</v>
      </c>
      <c r="P169" s="155" t="s">
        <v>440</v>
      </c>
      <c r="Q169" s="155">
        <v>20</v>
      </c>
      <c r="R169" s="155">
        <v>1</v>
      </c>
      <c r="S169" s="155" t="s">
        <v>465</v>
      </c>
      <c r="T169" s="191" t="s">
        <v>1211</v>
      </c>
      <c r="U169" s="191">
        <v>45733</v>
      </c>
      <c r="V169" s="191">
        <v>45751</v>
      </c>
      <c r="W169" s="35" t="s">
        <v>1190</v>
      </c>
      <c r="X169" s="155">
        <v>2.8</v>
      </c>
      <c r="Y169" s="155">
        <v>100</v>
      </c>
      <c r="Z169" s="155" t="s">
        <v>2240</v>
      </c>
      <c r="AA169" s="327">
        <v>45733</v>
      </c>
      <c r="AB169" s="328">
        <v>100</v>
      </c>
      <c r="AC169" s="328" t="s">
        <v>2241</v>
      </c>
      <c r="AD169" s="327">
        <v>45733</v>
      </c>
      <c r="AE169" s="328">
        <v>100</v>
      </c>
      <c r="AF169" s="328">
        <v>2.8</v>
      </c>
      <c r="XFD169" s="68"/>
    </row>
    <row r="170" spans="1:32 16384:16384" ht="58.5" customHeight="1" x14ac:dyDescent="0.25">
      <c r="A170" s="68" t="s">
        <v>1212</v>
      </c>
      <c r="B170" s="155" t="s">
        <v>1212</v>
      </c>
      <c r="C170" s="155" t="s">
        <v>2231</v>
      </c>
      <c r="D170" s="155">
        <v>2</v>
      </c>
      <c r="E170" s="155" t="s">
        <v>467</v>
      </c>
      <c r="F170" s="155" t="s">
        <v>1212</v>
      </c>
      <c r="G170" s="155" t="s">
        <v>19</v>
      </c>
      <c r="H170" s="155">
        <v>0</v>
      </c>
      <c r="I170" s="155">
        <v>0</v>
      </c>
      <c r="J170" s="155">
        <v>0</v>
      </c>
      <c r="K170" s="155" t="s">
        <v>19</v>
      </c>
      <c r="L170" s="155">
        <v>0</v>
      </c>
      <c r="M170" s="155" t="s">
        <v>19</v>
      </c>
      <c r="N170" s="155" t="s">
        <v>1442</v>
      </c>
      <c r="O170" s="155" t="s">
        <v>19</v>
      </c>
      <c r="P170" s="155" t="s">
        <v>55</v>
      </c>
      <c r="Q170" s="155">
        <v>20</v>
      </c>
      <c r="R170" s="155">
        <v>1</v>
      </c>
      <c r="S170" s="155" t="s">
        <v>465</v>
      </c>
      <c r="T170" s="191" t="s">
        <v>1213</v>
      </c>
      <c r="U170" s="191">
        <v>45754</v>
      </c>
      <c r="V170" s="191">
        <v>45779</v>
      </c>
      <c r="W170" s="35" t="s">
        <v>1190</v>
      </c>
      <c r="X170" s="155">
        <v>2.8</v>
      </c>
      <c r="Y170" s="155">
        <v>100</v>
      </c>
      <c r="Z170" s="155" t="s">
        <v>2242</v>
      </c>
      <c r="AA170" s="327">
        <v>45779</v>
      </c>
      <c r="AB170" s="328">
        <v>100</v>
      </c>
      <c r="AC170" s="328" t="s">
        <v>2199</v>
      </c>
      <c r="AD170" s="327">
        <v>45779</v>
      </c>
      <c r="AE170" s="328">
        <v>100</v>
      </c>
      <c r="AF170" s="328">
        <v>2.8</v>
      </c>
      <c r="XFD170" s="68"/>
    </row>
    <row r="171" spans="1:32 16384:16384" ht="58.5" customHeight="1" x14ac:dyDescent="0.25">
      <c r="A171" s="68" t="s">
        <v>1214</v>
      </c>
      <c r="B171" s="155" t="s">
        <v>1214</v>
      </c>
      <c r="C171" s="155" t="s">
        <v>2231</v>
      </c>
      <c r="D171" s="155">
        <v>2</v>
      </c>
      <c r="E171" s="155" t="s">
        <v>467</v>
      </c>
      <c r="F171" s="155" t="s">
        <v>1214</v>
      </c>
      <c r="G171" s="155" t="s">
        <v>19</v>
      </c>
      <c r="H171" s="155">
        <v>0</v>
      </c>
      <c r="I171" s="155">
        <v>0</v>
      </c>
      <c r="J171" s="155">
        <v>0</v>
      </c>
      <c r="K171" s="155" t="s">
        <v>19</v>
      </c>
      <c r="L171" s="155">
        <v>0</v>
      </c>
      <c r="M171" s="155" t="s">
        <v>19</v>
      </c>
      <c r="N171" s="155" t="s">
        <v>1442</v>
      </c>
      <c r="O171" s="155" t="s">
        <v>19</v>
      </c>
      <c r="P171" s="155" t="s">
        <v>441</v>
      </c>
      <c r="Q171" s="155">
        <v>20</v>
      </c>
      <c r="R171" s="155">
        <v>1</v>
      </c>
      <c r="S171" s="155" t="s">
        <v>465</v>
      </c>
      <c r="T171" s="191" t="s">
        <v>1215</v>
      </c>
      <c r="U171" s="191">
        <v>45782</v>
      </c>
      <c r="V171" s="191">
        <v>45800</v>
      </c>
      <c r="W171" s="35" t="s">
        <v>1190</v>
      </c>
      <c r="X171" s="155">
        <v>2.8</v>
      </c>
      <c r="Y171" s="155">
        <v>100</v>
      </c>
      <c r="Z171" s="155" t="s">
        <v>2243</v>
      </c>
      <c r="AA171" s="327">
        <v>45800</v>
      </c>
      <c r="AB171" s="328">
        <v>100</v>
      </c>
      <c r="AC171" s="328" t="s">
        <v>2244</v>
      </c>
      <c r="AD171" s="327">
        <v>45733</v>
      </c>
      <c r="AE171" s="328">
        <v>100</v>
      </c>
      <c r="AF171" s="328">
        <v>2.8</v>
      </c>
      <c r="XFD171" s="68"/>
    </row>
    <row r="172" spans="1:32 16384:16384" ht="58.5" customHeight="1" x14ac:dyDescent="0.25">
      <c r="A172" s="68" t="s">
        <v>1216</v>
      </c>
      <c r="B172" s="155" t="s">
        <v>1216</v>
      </c>
      <c r="C172" s="155" t="s">
        <v>2231</v>
      </c>
      <c r="D172" s="155">
        <v>2</v>
      </c>
      <c r="E172" s="155" t="s">
        <v>467</v>
      </c>
      <c r="F172" s="155" t="s">
        <v>1216</v>
      </c>
      <c r="G172" s="155" t="s">
        <v>19</v>
      </c>
      <c r="H172" s="155">
        <v>0</v>
      </c>
      <c r="I172" s="155">
        <v>0</v>
      </c>
      <c r="J172" s="155">
        <v>0</v>
      </c>
      <c r="K172" s="155" t="s">
        <v>19</v>
      </c>
      <c r="L172" s="155">
        <v>0</v>
      </c>
      <c r="M172" s="155" t="s">
        <v>19</v>
      </c>
      <c r="N172" s="155" t="s">
        <v>1442</v>
      </c>
      <c r="O172" s="155" t="s">
        <v>19</v>
      </c>
      <c r="P172" s="155" t="s">
        <v>442</v>
      </c>
      <c r="Q172" s="155">
        <v>20</v>
      </c>
      <c r="R172" s="155">
        <v>1</v>
      </c>
      <c r="S172" s="155" t="s">
        <v>465</v>
      </c>
      <c r="T172" s="191" t="s">
        <v>1215</v>
      </c>
      <c r="U172" s="191">
        <v>45828</v>
      </c>
      <c r="V172" s="191">
        <v>45947</v>
      </c>
      <c r="W172" s="35" t="s">
        <v>1190</v>
      </c>
      <c r="X172" s="155">
        <v>2.8</v>
      </c>
      <c r="Y172" s="155">
        <v>0</v>
      </c>
      <c r="Z172" s="155">
        <v>0</v>
      </c>
      <c r="AA172" s="327"/>
      <c r="AB172" s="328">
        <v>0</v>
      </c>
      <c r="AC172" s="328">
        <v>0</v>
      </c>
      <c r="AD172" s="327"/>
      <c r="AE172" s="328">
        <v>0</v>
      </c>
      <c r="AF172" s="328">
        <v>0</v>
      </c>
      <c r="XFD172" s="68"/>
    </row>
    <row r="173" spans="1:32 16384:16384" ht="58.5" customHeight="1" x14ac:dyDescent="0.25">
      <c r="A173" s="192" t="s">
        <v>1217</v>
      </c>
      <c r="B173" s="183" t="s">
        <v>1217</v>
      </c>
      <c r="C173" s="181" t="s">
        <v>2231</v>
      </c>
      <c r="D173" s="181">
        <v>2</v>
      </c>
      <c r="E173" s="181" t="s">
        <v>460</v>
      </c>
      <c r="F173" s="181" t="s">
        <v>1217</v>
      </c>
      <c r="G173" s="181" t="s">
        <v>462</v>
      </c>
      <c r="H173" s="181" t="s">
        <v>10</v>
      </c>
      <c r="I173" s="181" t="s">
        <v>1399</v>
      </c>
      <c r="J173" s="181" t="s">
        <v>1400</v>
      </c>
      <c r="K173" s="181" t="s">
        <v>19</v>
      </c>
      <c r="L173" s="181">
        <v>0</v>
      </c>
      <c r="M173" s="181" t="s">
        <v>38</v>
      </c>
      <c r="N173" s="181" t="s">
        <v>1442</v>
      </c>
      <c r="O173" s="181" t="s">
        <v>1567</v>
      </c>
      <c r="P173" s="181" t="s">
        <v>1874</v>
      </c>
      <c r="Q173" s="181">
        <v>14</v>
      </c>
      <c r="R173" s="181">
        <v>1</v>
      </c>
      <c r="S173" s="181" t="s">
        <v>465</v>
      </c>
      <c r="T173" s="181" t="s">
        <v>1211</v>
      </c>
      <c r="U173" s="182">
        <v>45707</v>
      </c>
      <c r="V173" s="182">
        <v>45961</v>
      </c>
      <c r="W173" s="323" t="s">
        <v>1190</v>
      </c>
      <c r="X173" s="181">
        <v>14</v>
      </c>
      <c r="Y173" s="181">
        <v>0</v>
      </c>
      <c r="Z173" s="181">
        <v>0</v>
      </c>
      <c r="AA173" s="325"/>
      <c r="AB173" s="326">
        <v>0</v>
      </c>
      <c r="AC173" s="326">
        <v>0</v>
      </c>
      <c r="AD173" s="325"/>
      <c r="AE173" s="326">
        <v>0</v>
      </c>
      <c r="AF173" s="326">
        <v>0</v>
      </c>
    </row>
    <row r="174" spans="1:32 16384:16384" ht="58.5" customHeight="1" x14ac:dyDescent="0.25">
      <c r="A174" s="68" t="s">
        <v>1218</v>
      </c>
      <c r="B174" s="155" t="s">
        <v>1218</v>
      </c>
      <c r="C174" s="155" t="s">
        <v>2231</v>
      </c>
      <c r="D174" s="155">
        <v>2</v>
      </c>
      <c r="E174" s="155" t="s">
        <v>467</v>
      </c>
      <c r="F174" s="155" t="s">
        <v>1218</v>
      </c>
      <c r="G174" s="155" t="s">
        <v>19</v>
      </c>
      <c r="H174" s="155">
        <v>0</v>
      </c>
      <c r="I174" s="155">
        <v>0</v>
      </c>
      <c r="J174" s="155">
        <v>0</v>
      </c>
      <c r="K174" s="155" t="s">
        <v>19</v>
      </c>
      <c r="L174" s="155">
        <v>0</v>
      </c>
      <c r="M174" s="155" t="s">
        <v>19</v>
      </c>
      <c r="N174" s="155" t="s">
        <v>1442</v>
      </c>
      <c r="O174" s="155" t="s">
        <v>19</v>
      </c>
      <c r="P174" s="155" t="s">
        <v>443</v>
      </c>
      <c r="Q174" s="155">
        <v>10</v>
      </c>
      <c r="R174" s="155">
        <v>1</v>
      </c>
      <c r="S174" s="155" t="s">
        <v>465</v>
      </c>
      <c r="T174" s="191" t="s">
        <v>1219</v>
      </c>
      <c r="U174" s="191">
        <v>45707</v>
      </c>
      <c r="V174" s="191">
        <v>45721</v>
      </c>
      <c r="W174" s="35" t="s">
        <v>1190</v>
      </c>
      <c r="X174" s="155">
        <v>1.4</v>
      </c>
      <c r="Y174" s="155">
        <v>100</v>
      </c>
      <c r="Z174" s="155" t="s">
        <v>2245</v>
      </c>
      <c r="AA174" s="327">
        <v>45720</v>
      </c>
      <c r="AB174" s="328">
        <v>100</v>
      </c>
      <c r="AC174" s="328" t="s">
        <v>2246</v>
      </c>
      <c r="AD174" s="327">
        <v>45720</v>
      </c>
      <c r="AE174" s="328">
        <v>100</v>
      </c>
      <c r="AF174" s="328">
        <v>1.4</v>
      </c>
      <c r="XFD174" s="68"/>
    </row>
    <row r="175" spans="1:32 16384:16384" ht="58.5" customHeight="1" x14ac:dyDescent="0.25">
      <c r="A175" s="68" t="s">
        <v>1220</v>
      </c>
      <c r="B175" s="155" t="s">
        <v>1220</v>
      </c>
      <c r="C175" s="155" t="s">
        <v>2231</v>
      </c>
      <c r="D175" s="155">
        <v>2</v>
      </c>
      <c r="E175" s="155" t="s">
        <v>467</v>
      </c>
      <c r="F175" s="155" t="s">
        <v>1220</v>
      </c>
      <c r="G175" s="155" t="s">
        <v>19</v>
      </c>
      <c r="H175" s="155">
        <v>0</v>
      </c>
      <c r="I175" s="155">
        <v>0</v>
      </c>
      <c r="J175" s="155">
        <v>0</v>
      </c>
      <c r="K175" s="155" t="s">
        <v>19</v>
      </c>
      <c r="L175" s="155">
        <v>0</v>
      </c>
      <c r="M175" s="155" t="s">
        <v>19</v>
      </c>
      <c r="N175" s="155" t="s">
        <v>1442</v>
      </c>
      <c r="O175" s="155" t="s">
        <v>19</v>
      </c>
      <c r="P175" s="155" t="s">
        <v>444</v>
      </c>
      <c r="Q175" s="155">
        <v>10</v>
      </c>
      <c r="R175" s="155">
        <v>1</v>
      </c>
      <c r="S175" s="155" t="s">
        <v>465</v>
      </c>
      <c r="T175" s="191" t="s">
        <v>1221</v>
      </c>
      <c r="U175" s="191">
        <v>45722</v>
      </c>
      <c r="V175" s="191">
        <v>45736</v>
      </c>
      <c r="W175" s="35" t="s">
        <v>1190</v>
      </c>
      <c r="X175" s="155">
        <v>1.4</v>
      </c>
      <c r="Y175" s="155">
        <v>100</v>
      </c>
      <c r="Z175" s="155" t="s">
        <v>2247</v>
      </c>
      <c r="AA175" s="327">
        <v>45729</v>
      </c>
      <c r="AB175" s="328">
        <v>100</v>
      </c>
      <c r="AC175" s="328" t="s">
        <v>2248</v>
      </c>
      <c r="AD175" s="327">
        <v>45729</v>
      </c>
      <c r="AE175" s="328">
        <v>100</v>
      </c>
      <c r="AF175" s="328">
        <v>1.4</v>
      </c>
      <c r="XFD175" s="68"/>
    </row>
    <row r="176" spans="1:32 16384:16384" ht="58.5" customHeight="1" x14ac:dyDescent="0.25">
      <c r="A176" s="68" t="s">
        <v>1222</v>
      </c>
      <c r="B176" s="155" t="s">
        <v>1222</v>
      </c>
      <c r="C176" s="155" t="s">
        <v>2231</v>
      </c>
      <c r="D176" s="155">
        <v>2</v>
      </c>
      <c r="E176" s="155" t="s">
        <v>467</v>
      </c>
      <c r="F176" s="155" t="s">
        <v>1222</v>
      </c>
      <c r="G176" s="155" t="s">
        <v>19</v>
      </c>
      <c r="H176" s="155">
        <v>0</v>
      </c>
      <c r="I176" s="155">
        <v>0</v>
      </c>
      <c r="J176" s="155">
        <v>0</v>
      </c>
      <c r="K176" s="155" t="s">
        <v>19</v>
      </c>
      <c r="L176" s="155">
        <v>0</v>
      </c>
      <c r="M176" s="155" t="s">
        <v>19</v>
      </c>
      <c r="N176" s="155" t="s">
        <v>1442</v>
      </c>
      <c r="O176" s="155" t="s">
        <v>19</v>
      </c>
      <c r="P176" s="155" t="s">
        <v>445</v>
      </c>
      <c r="Q176" s="155">
        <v>10</v>
      </c>
      <c r="R176" s="155">
        <v>1</v>
      </c>
      <c r="S176" s="155" t="s">
        <v>465</v>
      </c>
      <c r="T176" s="191" t="s">
        <v>1215</v>
      </c>
      <c r="U176" s="191">
        <v>45737</v>
      </c>
      <c r="V176" s="191">
        <v>45772</v>
      </c>
      <c r="W176" s="35" t="s">
        <v>1190</v>
      </c>
      <c r="X176" s="155">
        <v>1.4</v>
      </c>
      <c r="Y176" s="155">
        <v>100</v>
      </c>
      <c r="Z176" s="155" t="s">
        <v>2249</v>
      </c>
      <c r="AA176" s="327">
        <v>45730</v>
      </c>
      <c r="AB176" s="328">
        <v>100</v>
      </c>
      <c r="AC176" s="328" t="s">
        <v>2250</v>
      </c>
      <c r="AD176" s="327">
        <v>45761</v>
      </c>
      <c r="AE176" s="328">
        <v>100</v>
      </c>
      <c r="AF176" s="328">
        <v>1.4</v>
      </c>
      <c r="XFD176" s="68"/>
    </row>
    <row r="177" spans="1:32 16384:16384" ht="58.5" customHeight="1" x14ac:dyDescent="0.25">
      <c r="A177" s="68" t="s">
        <v>1223</v>
      </c>
      <c r="B177" s="155" t="s">
        <v>1223</v>
      </c>
      <c r="C177" s="155" t="s">
        <v>2231</v>
      </c>
      <c r="D177" s="155">
        <v>2</v>
      </c>
      <c r="E177" s="155" t="s">
        <v>467</v>
      </c>
      <c r="F177" s="155" t="s">
        <v>1223</v>
      </c>
      <c r="G177" s="155" t="s">
        <v>19</v>
      </c>
      <c r="H177" s="155">
        <v>0</v>
      </c>
      <c r="I177" s="155">
        <v>0</v>
      </c>
      <c r="J177" s="155">
        <v>0</v>
      </c>
      <c r="K177" s="155" t="s">
        <v>19</v>
      </c>
      <c r="L177" s="155">
        <v>0</v>
      </c>
      <c r="M177" s="155" t="s">
        <v>19</v>
      </c>
      <c r="N177" s="155" t="s">
        <v>1442</v>
      </c>
      <c r="O177" s="155" t="s">
        <v>19</v>
      </c>
      <c r="P177" s="155" t="s">
        <v>439</v>
      </c>
      <c r="Q177" s="155">
        <v>10</v>
      </c>
      <c r="R177" s="155">
        <v>1</v>
      </c>
      <c r="S177" s="155" t="s">
        <v>465</v>
      </c>
      <c r="T177" s="191" t="s">
        <v>1209</v>
      </c>
      <c r="U177" s="191">
        <v>45803</v>
      </c>
      <c r="V177" s="191">
        <v>45856</v>
      </c>
      <c r="W177" s="35" t="s">
        <v>1190</v>
      </c>
      <c r="X177" s="155">
        <v>1.4</v>
      </c>
      <c r="Y177" s="155">
        <v>100</v>
      </c>
      <c r="Z177" s="155" t="s">
        <v>2251</v>
      </c>
      <c r="AA177" s="327"/>
      <c r="AB177" s="328">
        <v>100</v>
      </c>
      <c r="AC177" s="328" t="s">
        <v>2252</v>
      </c>
      <c r="AD177" s="327"/>
      <c r="AE177" s="328">
        <v>100</v>
      </c>
      <c r="AF177" s="328">
        <v>1.4</v>
      </c>
      <c r="XFD177" s="68"/>
    </row>
    <row r="178" spans="1:32 16384:16384" ht="58.5" customHeight="1" x14ac:dyDescent="0.25">
      <c r="A178" s="68" t="s">
        <v>1224</v>
      </c>
      <c r="B178" s="155" t="s">
        <v>1224</v>
      </c>
      <c r="C178" s="155" t="s">
        <v>2231</v>
      </c>
      <c r="D178" s="155">
        <v>2</v>
      </c>
      <c r="E178" s="155" t="s">
        <v>467</v>
      </c>
      <c r="F178" s="155" t="s">
        <v>1224</v>
      </c>
      <c r="G178" s="155" t="s">
        <v>19</v>
      </c>
      <c r="H178" s="155">
        <v>0</v>
      </c>
      <c r="I178" s="155">
        <v>0</v>
      </c>
      <c r="J178" s="155">
        <v>0</v>
      </c>
      <c r="K178" s="155" t="s">
        <v>19</v>
      </c>
      <c r="L178" s="155">
        <v>0</v>
      </c>
      <c r="M178" s="155" t="s">
        <v>19</v>
      </c>
      <c r="N178" s="155" t="s">
        <v>1442</v>
      </c>
      <c r="O178" s="155" t="s">
        <v>19</v>
      </c>
      <c r="P178" s="155" t="s">
        <v>440</v>
      </c>
      <c r="Q178" s="155">
        <v>10</v>
      </c>
      <c r="R178" s="155">
        <v>1</v>
      </c>
      <c r="S178" s="155" t="s">
        <v>465</v>
      </c>
      <c r="T178" s="191" t="s">
        <v>1211</v>
      </c>
      <c r="U178" s="191">
        <v>45859</v>
      </c>
      <c r="V178" s="191">
        <v>45884</v>
      </c>
      <c r="W178" s="35" t="s">
        <v>1190</v>
      </c>
      <c r="X178" s="155">
        <v>1.4</v>
      </c>
      <c r="Y178" s="155">
        <v>100</v>
      </c>
      <c r="Z178" s="155" t="s">
        <v>2253</v>
      </c>
      <c r="AA178" s="327">
        <v>45827</v>
      </c>
      <c r="AB178" s="328">
        <v>100</v>
      </c>
      <c r="AC178" s="328" t="s">
        <v>2254</v>
      </c>
      <c r="AD178" s="327">
        <v>45827</v>
      </c>
      <c r="AE178" s="328">
        <v>100</v>
      </c>
      <c r="AF178" s="328">
        <v>1.4</v>
      </c>
      <c r="XFD178" s="68"/>
    </row>
    <row r="179" spans="1:32 16384:16384" ht="58.5" customHeight="1" x14ac:dyDescent="0.25">
      <c r="A179" s="192" t="s">
        <v>1225</v>
      </c>
      <c r="B179" s="68" t="s">
        <v>1225</v>
      </c>
      <c r="C179" s="155" t="s">
        <v>2231</v>
      </c>
      <c r="D179" s="155">
        <v>2</v>
      </c>
      <c r="E179" s="155" t="s">
        <v>467</v>
      </c>
      <c r="F179" s="155" t="s">
        <v>1225</v>
      </c>
      <c r="G179" s="155" t="s">
        <v>19</v>
      </c>
      <c r="H179" s="155">
        <v>0</v>
      </c>
      <c r="I179" s="155">
        <v>0</v>
      </c>
      <c r="J179" s="155">
        <v>0</v>
      </c>
      <c r="K179" s="155" t="s">
        <v>19</v>
      </c>
      <c r="L179" s="155">
        <v>0</v>
      </c>
      <c r="M179" s="155" t="s">
        <v>19</v>
      </c>
      <c r="N179" s="155" t="s">
        <v>1442</v>
      </c>
      <c r="O179" s="155" t="s">
        <v>19</v>
      </c>
      <c r="P179" s="155" t="s">
        <v>55</v>
      </c>
      <c r="Q179" s="155">
        <v>25</v>
      </c>
      <c r="R179" s="155">
        <v>1</v>
      </c>
      <c r="S179" s="155" t="s">
        <v>465</v>
      </c>
      <c r="T179" s="155" t="s">
        <v>1213</v>
      </c>
      <c r="U179" s="191">
        <v>45901</v>
      </c>
      <c r="V179" s="191">
        <v>45933</v>
      </c>
      <c r="W179" s="324" t="s">
        <v>1190</v>
      </c>
      <c r="X179" s="155">
        <v>3.5</v>
      </c>
      <c r="Y179" s="155">
        <v>100</v>
      </c>
      <c r="Z179" s="155" t="s">
        <v>2255</v>
      </c>
      <c r="AA179" s="327">
        <v>45890</v>
      </c>
      <c r="AB179" s="328">
        <v>100</v>
      </c>
      <c r="AC179" s="328" t="s">
        <v>2256</v>
      </c>
      <c r="AD179" s="327">
        <v>45922</v>
      </c>
      <c r="AE179" s="328">
        <v>100</v>
      </c>
      <c r="AF179" s="328">
        <v>3.5</v>
      </c>
    </row>
    <row r="180" spans="1:32 16384:16384" ht="58.5" customHeight="1" x14ac:dyDescent="0.25">
      <c r="A180" s="192" t="s">
        <v>1226</v>
      </c>
      <c r="B180" s="68" t="s">
        <v>1226</v>
      </c>
      <c r="C180" s="155" t="s">
        <v>2231</v>
      </c>
      <c r="D180" s="155">
        <v>2</v>
      </c>
      <c r="E180" s="155" t="s">
        <v>467</v>
      </c>
      <c r="F180" s="155" t="s">
        <v>1226</v>
      </c>
      <c r="G180" s="155" t="s">
        <v>19</v>
      </c>
      <c r="H180" s="155">
        <v>0</v>
      </c>
      <c r="I180" s="155">
        <v>0</v>
      </c>
      <c r="J180" s="155">
        <v>0</v>
      </c>
      <c r="K180" s="155" t="s">
        <v>19</v>
      </c>
      <c r="L180" s="155">
        <v>0</v>
      </c>
      <c r="M180" s="155" t="s">
        <v>19</v>
      </c>
      <c r="N180" s="155" t="s">
        <v>1442</v>
      </c>
      <c r="O180" s="155" t="s">
        <v>19</v>
      </c>
      <c r="P180" s="155" t="s">
        <v>441</v>
      </c>
      <c r="Q180" s="155">
        <v>25</v>
      </c>
      <c r="R180" s="155">
        <v>1</v>
      </c>
      <c r="S180" s="155" t="s">
        <v>465</v>
      </c>
      <c r="T180" s="155" t="s">
        <v>1211</v>
      </c>
      <c r="U180" s="191">
        <v>45936</v>
      </c>
      <c r="V180" s="191">
        <v>45961</v>
      </c>
      <c r="W180" s="324" t="s">
        <v>1190</v>
      </c>
      <c r="X180" s="155">
        <v>3.5</v>
      </c>
      <c r="Y180" s="155">
        <v>0</v>
      </c>
      <c r="Z180" s="155">
        <v>0</v>
      </c>
      <c r="AA180" s="327"/>
      <c r="AB180" s="328">
        <v>0</v>
      </c>
      <c r="AC180" s="328">
        <v>0</v>
      </c>
      <c r="AD180" s="327"/>
      <c r="AE180" s="328">
        <v>0</v>
      </c>
      <c r="AF180" s="328">
        <v>0</v>
      </c>
    </row>
    <row r="181" spans="1:32 16384:16384" ht="58.5" customHeight="1" x14ac:dyDescent="0.25">
      <c r="A181" s="192" t="s">
        <v>1227</v>
      </c>
      <c r="B181" s="183" t="s">
        <v>1227</v>
      </c>
      <c r="C181" s="181" t="s">
        <v>2231</v>
      </c>
      <c r="D181" s="181">
        <v>2</v>
      </c>
      <c r="E181" s="181" t="s">
        <v>460</v>
      </c>
      <c r="F181" s="181" t="s">
        <v>1227</v>
      </c>
      <c r="G181" s="181" t="s">
        <v>462</v>
      </c>
      <c r="H181" s="181" t="s">
        <v>10</v>
      </c>
      <c r="I181" s="181" t="s">
        <v>1399</v>
      </c>
      <c r="J181" s="181" t="s">
        <v>1400</v>
      </c>
      <c r="K181" s="181" t="s">
        <v>19</v>
      </c>
      <c r="L181" s="181">
        <v>0</v>
      </c>
      <c r="M181" s="181" t="s">
        <v>38</v>
      </c>
      <c r="N181" s="181" t="s">
        <v>1442</v>
      </c>
      <c r="O181" s="181" t="s">
        <v>1568</v>
      </c>
      <c r="P181" s="181" t="s">
        <v>1875</v>
      </c>
      <c r="Q181" s="181">
        <v>14</v>
      </c>
      <c r="R181" s="181">
        <v>1</v>
      </c>
      <c r="S181" s="181" t="s">
        <v>465</v>
      </c>
      <c r="T181" s="181" t="s">
        <v>1233</v>
      </c>
      <c r="U181" s="182">
        <v>45839</v>
      </c>
      <c r="V181" s="182">
        <v>46003</v>
      </c>
      <c r="W181" s="323" t="s">
        <v>1190</v>
      </c>
      <c r="X181" s="181">
        <v>14</v>
      </c>
      <c r="Y181" s="181">
        <v>0</v>
      </c>
      <c r="Z181" s="181">
        <v>0</v>
      </c>
      <c r="AA181" s="325"/>
      <c r="AB181" s="326">
        <v>0</v>
      </c>
      <c r="AC181" s="326">
        <v>0</v>
      </c>
      <c r="AD181" s="325"/>
      <c r="AE181" s="326">
        <v>0</v>
      </c>
      <c r="AF181" s="326">
        <v>0</v>
      </c>
    </row>
    <row r="182" spans="1:32 16384:16384" ht="58.5" customHeight="1" x14ac:dyDescent="0.25">
      <c r="A182" s="68" t="s">
        <v>1228</v>
      </c>
      <c r="B182" s="155" t="s">
        <v>1228</v>
      </c>
      <c r="C182" s="155" t="s">
        <v>2231</v>
      </c>
      <c r="D182" s="155">
        <v>2</v>
      </c>
      <c r="E182" s="155" t="s">
        <v>467</v>
      </c>
      <c r="F182" s="155" t="s">
        <v>1228</v>
      </c>
      <c r="G182" s="155" t="s">
        <v>19</v>
      </c>
      <c r="H182" s="155">
        <v>0</v>
      </c>
      <c r="I182" s="155">
        <v>0</v>
      </c>
      <c r="J182" s="155">
        <v>0</v>
      </c>
      <c r="K182" s="155" t="s">
        <v>19</v>
      </c>
      <c r="L182" s="155">
        <v>0</v>
      </c>
      <c r="M182" s="155" t="s">
        <v>19</v>
      </c>
      <c r="N182" s="155" t="s">
        <v>1442</v>
      </c>
      <c r="O182" s="155" t="s">
        <v>19</v>
      </c>
      <c r="P182" s="155" t="s">
        <v>446</v>
      </c>
      <c r="Q182" s="155">
        <v>20</v>
      </c>
      <c r="R182" s="155">
        <v>1</v>
      </c>
      <c r="S182" s="155" t="s">
        <v>465</v>
      </c>
      <c r="T182" s="191" t="s">
        <v>1229</v>
      </c>
      <c r="U182" s="191">
        <v>45839</v>
      </c>
      <c r="V182" s="191">
        <v>45960</v>
      </c>
      <c r="W182" s="35" t="s">
        <v>1190</v>
      </c>
      <c r="X182" s="155">
        <v>2.8</v>
      </c>
      <c r="Y182" s="155">
        <v>0</v>
      </c>
      <c r="Z182" s="155">
        <v>0</v>
      </c>
      <c r="AA182" s="327"/>
      <c r="AB182" s="328">
        <v>0</v>
      </c>
      <c r="AC182" s="328">
        <v>0</v>
      </c>
      <c r="AD182" s="327"/>
      <c r="AE182" s="328">
        <v>0</v>
      </c>
      <c r="AF182" s="328">
        <v>0</v>
      </c>
      <c r="XFD182" s="68"/>
    </row>
    <row r="183" spans="1:32 16384:16384" ht="58.5" customHeight="1" x14ac:dyDescent="0.25">
      <c r="A183" s="192" t="s">
        <v>1230</v>
      </c>
      <c r="B183" s="68" t="s">
        <v>1230</v>
      </c>
      <c r="C183" s="155" t="s">
        <v>2231</v>
      </c>
      <c r="D183" s="155">
        <v>2</v>
      </c>
      <c r="E183" s="155" t="s">
        <v>467</v>
      </c>
      <c r="F183" s="155" t="s">
        <v>1230</v>
      </c>
      <c r="G183" s="155" t="s">
        <v>19</v>
      </c>
      <c r="H183" s="155">
        <v>0</v>
      </c>
      <c r="I183" s="155">
        <v>0</v>
      </c>
      <c r="J183" s="155">
        <v>0</v>
      </c>
      <c r="K183" s="155" t="s">
        <v>19</v>
      </c>
      <c r="L183" s="155">
        <v>0</v>
      </c>
      <c r="M183" s="155" t="s">
        <v>19</v>
      </c>
      <c r="N183" s="155" t="s">
        <v>1442</v>
      </c>
      <c r="O183" s="155" t="s">
        <v>19</v>
      </c>
      <c r="P183" s="155" t="s">
        <v>447</v>
      </c>
      <c r="Q183" s="155">
        <v>30</v>
      </c>
      <c r="R183" s="155">
        <v>1</v>
      </c>
      <c r="S183" s="155" t="s">
        <v>465</v>
      </c>
      <c r="T183" s="155" t="s">
        <v>1231</v>
      </c>
      <c r="U183" s="191">
        <v>45965</v>
      </c>
      <c r="V183" s="191">
        <v>45982</v>
      </c>
      <c r="W183" s="324" t="s">
        <v>1190</v>
      </c>
      <c r="X183" s="155">
        <v>4.2</v>
      </c>
      <c r="Y183" s="155">
        <v>0</v>
      </c>
      <c r="Z183" s="155">
        <v>0</v>
      </c>
      <c r="AA183" s="327"/>
      <c r="AB183" s="328">
        <v>0</v>
      </c>
      <c r="AC183" s="328">
        <v>0</v>
      </c>
      <c r="AD183" s="327"/>
      <c r="AE183" s="328">
        <v>0</v>
      </c>
      <c r="AF183" s="328">
        <v>0</v>
      </c>
    </row>
    <row r="184" spans="1:32 16384:16384" ht="58.5" customHeight="1" x14ac:dyDescent="0.25">
      <c r="A184" s="192" t="s">
        <v>1232</v>
      </c>
      <c r="B184" s="68" t="s">
        <v>1232</v>
      </c>
      <c r="C184" s="155" t="s">
        <v>2231</v>
      </c>
      <c r="D184" s="155">
        <v>2</v>
      </c>
      <c r="E184" s="155" t="s">
        <v>467</v>
      </c>
      <c r="F184" s="155" t="s">
        <v>1232</v>
      </c>
      <c r="G184" s="155" t="s">
        <v>19</v>
      </c>
      <c r="H184" s="155">
        <v>0</v>
      </c>
      <c r="I184" s="155">
        <v>0</v>
      </c>
      <c r="J184" s="155">
        <v>0</v>
      </c>
      <c r="K184" s="155" t="s">
        <v>19</v>
      </c>
      <c r="L184" s="155">
        <v>0</v>
      </c>
      <c r="M184" s="155" t="s">
        <v>19</v>
      </c>
      <c r="N184" s="155" t="s">
        <v>1442</v>
      </c>
      <c r="O184" s="155" t="s">
        <v>19</v>
      </c>
      <c r="P184" s="155" t="s">
        <v>448</v>
      </c>
      <c r="Q184" s="155">
        <v>50</v>
      </c>
      <c r="R184" s="155">
        <v>1</v>
      </c>
      <c r="S184" s="155" t="s">
        <v>465</v>
      </c>
      <c r="T184" s="155" t="s">
        <v>1233</v>
      </c>
      <c r="U184" s="191">
        <v>45985</v>
      </c>
      <c r="V184" s="191">
        <v>46003</v>
      </c>
      <c r="W184" s="324" t="s">
        <v>1190</v>
      </c>
      <c r="X184" s="155">
        <v>7</v>
      </c>
      <c r="Y184" s="155">
        <v>0</v>
      </c>
      <c r="Z184" s="155">
        <v>0</v>
      </c>
      <c r="AA184" s="327"/>
      <c r="AB184" s="328">
        <v>0</v>
      </c>
      <c r="AC184" s="328">
        <v>0</v>
      </c>
      <c r="AD184" s="327"/>
      <c r="AE184" s="328">
        <v>0</v>
      </c>
      <c r="AF184" s="328">
        <v>0</v>
      </c>
    </row>
    <row r="185" spans="1:32 16384:16384" ht="58.5" customHeight="1" x14ac:dyDescent="0.25">
      <c r="A185" s="192" t="s">
        <v>1234</v>
      </c>
      <c r="B185" s="183" t="s">
        <v>1234</v>
      </c>
      <c r="C185" s="181" t="s">
        <v>2231</v>
      </c>
      <c r="D185" s="181">
        <v>2</v>
      </c>
      <c r="E185" s="181" t="s">
        <v>460</v>
      </c>
      <c r="F185" s="181" t="s">
        <v>1234</v>
      </c>
      <c r="G185" s="181" t="s">
        <v>462</v>
      </c>
      <c r="H185" s="181" t="s">
        <v>10</v>
      </c>
      <c r="I185" s="181" t="s">
        <v>1399</v>
      </c>
      <c r="J185" s="181" t="s">
        <v>1400</v>
      </c>
      <c r="K185" s="181" t="s">
        <v>19</v>
      </c>
      <c r="L185" s="181">
        <v>0</v>
      </c>
      <c r="M185" s="181" t="s">
        <v>38</v>
      </c>
      <c r="N185" s="181" t="s">
        <v>1442</v>
      </c>
      <c r="O185" s="181" t="s">
        <v>1568</v>
      </c>
      <c r="P185" s="181" t="s">
        <v>1876</v>
      </c>
      <c r="Q185" s="181">
        <v>16</v>
      </c>
      <c r="R185" s="181">
        <v>1</v>
      </c>
      <c r="S185" s="181" t="s">
        <v>465</v>
      </c>
      <c r="T185" s="181" t="s">
        <v>1243</v>
      </c>
      <c r="U185" s="182">
        <v>45726</v>
      </c>
      <c r="V185" s="182">
        <v>45968</v>
      </c>
      <c r="W185" s="323" t="s">
        <v>1190</v>
      </c>
      <c r="X185" s="181">
        <v>16</v>
      </c>
      <c r="Y185" s="181">
        <v>0</v>
      </c>
      <c r="Z185" s="181">
        <v>0</v>
      </c>
      <c r="AA185" s="325"/>
      <c r="AB185" s="326">
        <v>0</v>
      </c>
      <c r="AC185" s="326">
        <v>0</v>
      </c>
      <c r="AD185" s="325"/>
      <c r="AE185" s="326">
        <v>0</v>
      </c>
      <c r="AF185" s="326">
        <v>0</v>
      </c>
    </row>
    <row r="186" spans="1:32 16384:16384" ht="58.5" customHeight="1" x14ac:dyDescent="0.25">
      <c r="A186" s="68" t="s">
        <v>1235</v>
      </c>
      <c r="B186" s="155" t="s">
        <v>1235</v>
      </c>
      <c r="C186" s="155" t="s">
        <v>2231</v>
      </c>
      <c r="D186" s="155">
        <v>2</v>
      </c>
      <c r="E186" s="155" t="s">
        <v>467</v>
      </c>
      <c r="F186" s="155" t="s">
        <v>1235</v>
      </c>
      <c r="G186" s="155" t="s">
        <v>19</v>
      </c>
      <c r="H186" s="155">
        <v>0</v>
      </c>
      <c r="I186" s="155">
        <v>0</v>
      </c>
      <c r="J186" s="155">
        <v>0</v>
      </c>
      <c r="K186" s="155" t="s">
        <v>19</v>
      </c>
      <c r="L186" s="155">
        <v>0</v>
      </c>
      <c r="M186" s="155" t="s">
        <v>19</v>
      </c>
      <c r="N186" s="155" t="s">
        <v>1442</v>
      </c>
      <c r="O186" s="155" t="s">
        <v>19</v>
      </c>
      <c r="P186" s="155" t="s">
        <v>449</v>
      </c>
      <c r="Q186" s="155">
        <v>20</v>
      </c>
      <c r="R186" s="155">
        <v>1</v>
      </c>
      <c r="S186" s="155" t="s">
        <v>465</v>
      </c>
      <c r="T186" s="191" t="s">
        <v>1236</v>
      </c>
      <c r="U186" s="191">
        <v>45726</v>
      </c>
      <c r="V186" s="191">
        <v>45912</v>
      </c>
      <c r="W186" s="35" t="s">
        <v>1190</v>
      </c>
      <c r="X186" s="155">
        <v>3.2</v>
      </c>
      <c r="Y186" s="155">
        <v>100</v>
      </c>
      <c r="Z186" s="155" t="s">
        <v>2257</v>
      </c>
      <c r="AA186" s="327"/>
      <c r="AB186" s="328">
        <v>100</v>
      </c>
      <c r="AC186" s="328" t="s">
        <v>2258</v>
      </c>
      <c r="AD186" s="327">
        <v>45912</v>
      </c>
      <c r="AE186" s="328">
        <v>100</v>
      </c>
      <c r="AF186" s="328">
        <v>3.2</v>
      </c>
      <c r="XFD186" s="68"/>
    </row>
    <row r="187" spans="1:32 16384:16384" ht="58.5" customHeight="1" x14ac:dyDescent="0.25">
      <c r="A187" s="192" t="s">
        <v>1237</v>
      </c>
      <c r="B187" s="68" t="s">
        <v>1237</v>
      </c>
      <c r="C187" s="155" t="s">
        <v>2231</v>
      </c>
      <c r="D187" s="155">
        <v>2</v>
      </c>
      <c r="E187" s="155" t="s">
        <v>467</v>
      </c>
      <c r="F187" s="155" t="s">
        <v>1237</v>
      </c>
      <c r="G187" s="155" t="s">
        <v>19</v>
      </c>
      <c r="H187" s="155">
        <v>0</v>
      </c>
      <c r="I187" s="155">
        <v>0</v>
      </c>
      <c r="J187" s="155">
        <v>0</v>
      </c>
      <c r="K187" s="155" t="s">
        <v>19</v>
      </c>
      <c r="L187" s="155">
        <v>0</v>
      </c>
      <c r="M187" s="155" t="s">
        <v>19</v>
      </c>
      <c r="N187" s="155" t="s">
        <v>1442</v>
      </c>
      <c r="O187" s="155" t="s">
        <v>19</v>
      </c>
      <c r="P187" s="155" t="s">
        <v>450</v>
      </c>
      <c r="Q187" s="155">
        <v>20</v>
      </c>
      <c r="R187" s="155">
        <v>1</v>
      </c>
      <c r="S187" s="155" t="s">
        <v>465</v>
      </c>
      <c r="T187" s="155" t="s">
        <v>1238</v>
      </c>
      <c r="U187" s="191">
        <v>45901</v>
      </c>
      <c r="V187" s="191">
        <v>45926</v>
      </c>
      <c r="W187" s="324" t="s">
        <v>1190</v>
      </c>
      <c r="X187" s="155">
        <v>3.2</v>
      </c>
      <c r="Y187" s="155">
        <v>100</v>
      </c>
      <c r="Z187" s="155" t="s">
        <v>2259</v>
      </c>
      <c r="AA187" s="327">
        <v>45910</v>
      </c>
      <c r="AB187" s="328">
        <v>100</v>
      </c>
      <c r="AC187" s="328" t="s">
        <v>2260</v>
      </c>
      <c r="AD187" s="327">
        <v>45926</v>
      </c>
      <c r="AE187" s="328">
        <v>100</v>
      </c>
      <c r="AF187" s="328">
        <v>3.2</v>
      </c>
    </row>
    <row r="188" spans="1:32 16384:16384" ht="58.5" customHeight="1" x14ac:dyDescent="0.25">
      <c r="A188" s="192" t="s">
        <v>1239</v>
      </c>
      <c r="B188" s="68" t="s">
        <v>1239</v>
      </c>
      <c r="C188" s="155" t="s">
        <v>2231</v>
      </c>
      <c r="D188" s="155">
        <v>2</v>
      </c>
      <c r="E188" s="155" t="s">
        <v>467</v>
      </c>
      <c r="F188" s="155" t="s">
        <v>1239</v>
      </c>
      <c r="G188" s="155" t="s">
        <v>19</v>
      </c>
      <c r="H188" s="155">
        <v>0</v>
      </c>
      <c r="I188" s="155">
        <v>0</v>
      </c>
      <c r="J188" s="155">
        <v>0</v>
      </c>
      <c r="K188" s="155" t="s">
        <v>19</v>
      </c>
      <c r="L188" s="155">
        <v>0</v>
      </c>
      <c r="M188" s="155" t="s">
        <v>19</v>
      </c>
      <c r="N188" s="155" t="s">
        <v>1442</v>
      </c>
      <c r="O188" s="155" t="s">
        <v>19</v>
      </c>
      <c r="P188" s="155" t="s">
        <v>451</v>
      </c>
      <c r="Q188" s="155">
        <v>30</v>
      </c>
      <c r="R188" s="155">
        <v>1</v>
      </c>
      <c r="S188" s="155" t="s">
        <v>465</v>
      </c>
      <c r="T188" s="155" t="s">
        <v>1240</v>
      </c>
      <c r="U188" s="191">
        <v>45929</v>
      </c>
      <c r="V188" s="191">
        <v>45933</v>
      </c>
      <c r="W188" s="324" t="s">
        <v>1190</v>
      </c>
      <c r="X188" s="155">
        <v>4.8</v>
      </c>
      <c r="Y188" s="155">
        <v>100</v>
      </c>
      <c r="Z188" s="155" t="s">
        <v>2261</v>
      </c>
      <c r="AA188" s="327">
        <v>45908</v>
      </c>
      <c r="AB188" s="328">
        <v>100</v>
      </c>
      <c r="AC188" s="328" t="s">
        <v>2262</v>
      </c>
      <c r="AD188" s="327">
        <v>45908</v>
      </c>
      <c r="AE188" s="328">
        <v>100</v>
      </c>
      <c r="AF188" s="328">
        <v>4.8</v>
      </c>
    </row>
    <row r="189" spans="1:32 16384:16384" ht="58.5" customHeight="1" x14ac:dyDescent="0.25">
      <c r="A189" s="68" t="s">
        <v>1241</v>
      </c>
      <c r="B189" s="155" t="s">
        <v>1241</v>
      </c>
      <c r="C189" s="155" t="s">
        <v>2231</v>
      </c>
      <c r="D189" s="155">
        <v>2</v>
      </c>
      <c r="E189" s="155" t="s">
        <v>467</v>
      </c>
      <c r="F189" s="155" t="s">
        <v>1241</v>
      </c>
      <c r="G189" s="155" t="s">
        <v>19</v>
      </c>
      <c r="H189" s="155">
        <v>0</v>
      </c>
      <c r="I189" s="155">
        <v>0</v>
      </c>
      <c r="J189" s="155">
        <v>0</v>
      </c>
      <c r="K189" s="155" t="s">
        <v>19</v>
      </c>
      <c r="L189" s="155">
        <v>0</v>
      </c>
      <c r="M189" s="155" t="s">
        <v>19</v>
      </c>
      <c r="N189" s="155" t="s">
        <v>1442</v>
      </c>
      <c r="O189" s="155" t="s">
        <v>19</v>
      </c>
      <c r="P189" s="155" t="s">
        <v>1242</v>
      </c>
      <c r="Q189" s="155">
        <v>30</v>
      </c>
      <c r="R189" s="155">
        <v>1</v>
      </c>
      <c r="S189" s="155" t="s">
        <v>465</v>
      </c>
      <c r="T189" s="191" t="s">
        <v>1243</v>
      </c>
      <c r="U189" s="191">
        <v>45950</v>
      </c>
      <c r="V189" s="191">
        <v>45968</v>
      </c>
      <c r="W189" s="35" t="s">
        <v>1190</v>
      </c>
      <c r="X189" s="155">
        <v>4.8</v>
      </c>
      <c r="Y189" s="155">
        <v>0</v>
      </c>
      <c r="Z189" s="155">
        <v>0</v>
      </c>
      <c r="AA189" s="327"/>
      <c r="AB189" s="328">
        <v>0</v>
      </c>
      <c r="AC189" s="328">
        <v>0</v>
      </c>
      <c r="AD189" s="327"/>
      <c r="AE189" s="328">
        <v>0</v>
      </c>
      <c r="AF189" s="328">
        <v>0</v>
      </c>
      <c r="XFD189" s="68"/>
    </row>
    <row r="190" spans="1:32 16384:16384" ht="58.5" customHeight="1" x14ac:dyDescent="0.25">
      <c r="A190" s="192" t="s">
        <v>765</v>
      </c>
      <c r="B190" s="183" t="s">
        <v>765</v>
      </c>
      <c r="C190" s="181" t="s">
        <v>2166</v>
      </c>
      <c r="D190" s="181">
        <v>0</v>
      </c>
      <c r="E190" s="181" t="s">
        <v>460</v>
      </c>
      <c r="F190" s="181" t="s">
        <v>765</v>
      </c>
      <c r="G190" s="181" t="s">
        <v>462</v>
      </c>
      <c r="H190" s="181" t="s">
        <v>12</v>
      </c>
      <c r="I190" s="181" t="s">
        <v>1395</v>
      </c>
      <c r="J190" s="181" t="s">
        <v>1396</v>
      </c>
      <c r="K190" s="181" t="s">
        <v>19</v>
      </c>
      <c r="L190" s="181">
        <v>0</v>
      </c>
      <c r="M190" s="181" t="s">
        <v>19</v>
      </c>
      <c r="N190" s="181" t="s">
        <v>1442</v>
      </c>
      <c r="O190" s="181">
        <v>0</v>
      </c>
      <c r="P190" s="181" t="s">
        <v>433</v>
      </c>
      <c r="Q190" s="181">
        <v>100</v>
      </c>
      <c r="R190" s="181">
        <v>1</v>
      </c>
      <c r="S190" s="181" t="s">
        <v>465</v>
      </c>
      <c r="T190" s="181" t="s">
        <v>766</v>
      </c>
      <c r="U190" s="182">
        <v>45684</v>
      </c>
      <c r="V190" s="182">
        <v>46001</v>
      </c>
      <c r="W190" s="323" t="s">
        <v>767</v>
      </c>
      <c r="X190" s="181">
        <v>100</v>
      </c>
      <c r="Y190" s="181">
        <v>0</v>
      </c>
      <c r="Z190" s="181">
        <v>0</v>
      </c>
      <c r="AA190" s="325"/>
      <c r="AB190" s="326">
        <v>0</v>
      </c>
      <c r="AC190" s="326">
        <v>0</v>
      </c>
      <c r="AD190" s="325"/>
      <c r="AE190" s="326">
        <v>0</v>
      </c>
      <c r="AF190" s="326">
        <v>0</v>
      </c>
    </row>
    <row r="191" spans="1:32 16384:16384" ht="58.5" customHeight="1" x14ac:dyDescent="0.25">
      <c r="A191" s="192" t="s">
        <v>768</v>
      </c>
      <c r="B191" s="68" t="s">
        <v>768</v>
      </c>
      <c r="C191" s="155" t="s">
        <v>2166</v>
      </c>
      <c r="D191" s="155">
        <v>0</v>
      </c>
      <c r="E191" s="155" t="s">
        <v>467</v>
      </c>
      <c r="F191" s="155" t="s">
        <v>768</v>
      </c>
      <c r="G191" s="155" t="s">
        <v>19</v>
      </c>
      <c r="H191" s="155">
        <v>0</v>
      </c>
      <c r="I191" s="155">
        <v>0</v>
      </c>
      <c r="J191" s="155">
        <v>0</v>
      </c>
      <c r="K191" s="155" t="s">
        <v>19</v>
      </c>
      <c r="L191" s="155">
        <v>0</v>
      </c>
      <c r="M191" s="155" t="s">
        <v>19</v>
      </c>
      <c r="N191" s="155" t="s">
        <v>1442</v>
      </c>
      <c r="O191" s="155" t="s">
        <v>19</v>
      </c>
      <c r="P191" s="155" t="s">
        <v>434</v>
      </c>
      <c r="Q191" s="155">
        <v>100</v>
      </c>
      <c r="R191" s="155">
        <v>1</v>
      </c>
      <c r="S191" s="155" t="s">
        <v>465</v>
      </c>
      <c r="T191" s="155" t="s">
        <v>769</v>
      </c>
      <c r="U191" s="191">
        <v>45684</v>
      </c>
      <c r="V191" s="191">
        <v>45716</v>
      </c>
      <c r="W191" s="324" t="s">
        <v>764</v>
      </c>
      <c r="X191" s="155">
        <v>100</v>
      </c>
      <c r="Y191" s="155">
        <v>100</v>
      </c>
      <c r="Z191" s="155" t="s">
        <v>2167</v>
      </c>
      <c r="AA191" s="327">
        <v>45716</v>
      </c>
      <c r="AB191" s="328">
        <v>100</v>
      </c>
      <c r="AC191" s="328" t="s">
        <v>2168</v>
      </c>
      <c r="AD191" s="327">
        <v>45716</v>
      </c>
      <c r="AE191" s="328">
        <v>100</v>
      </c>
      <c r="AF191" s="328">
        <v>100</v>
      </c>
    </row>
    <row r="192" spans="1:32 16384:16384" ht="58.5" customHeight="1" x14ac:dyDescent="0.25">
      <c r="A192" s="192" t="s">
        <v>770</v>
      </c>
      <c r="B192" s="68" t="s">
        <v>770</v>
      </c>
      <c r="C192" s="155" t="s">
        <v>2166</v>
      </c>
      <c r="D192" s="155">
        <v>0</v>
      </c>
      <c r="E192" s="155" t="s">
        <v>1856</v>
      </c>
      <c r="F192" s="155" t="s">
        <v>770</v>
      </c>
      <c r="G192" s="155" t="s">
        <v>19</v>
      </c>
      <c r="H192" s="155">
        <v>0</v>
      </c>
      <c r="I192" s="155">
        <v>0</v>
      </c>
      <c r="J192" s="155">
        <v>0</v>
      </c>
      <c r="K192" s="155" t="s">
        <v>19</v>
      </c>
      <c r="L192" s="155">
        <v>0</v>
      </c>
      <c r="M192" s="155" t="s">
        <v>19</v>
      </c>
      <c r="N192" s="155" t="s">
        <v>1442</v>
      </c>
      <c r="O192" s="155" t="s">
        <v>19</v>
      </c>
      <c r="P192" s="155" t="s">
        <v>435</v>
      </c>
      <c r="Q192" s="155">
        <v>0</v>
      </c>
      <c r="R192" s="155">
        <v>1</v>
      </c>
      <c r="S192" s="155" t="s">
        <v>465</v>
      </c>
      <c r="T192" s="155" t="s">
        <v>771</v>
      </c>
      <c r="U192" s="191">
        <v>45719</v>
      </c>
      <c r="V192" s="191">
        <v>45777</v>
      </c>
      <c r="W192" s="324" t="s">
        <v>586</v>
      </c>
      <c r="X192" s="155">
        <v>0</v>
      </c>
      <c r="Y192" s="155">
        <v>100</v>
      </c>
      <c r="Z192" s="155" t="s">
        <v>2169</v>
      </c>
      <c r="AA192" s="327">
        <v>45777</v>
      </c>
      <c r="AB192" s="328">
        <v>100</v>
      </c>
      <c r="AC192" s="328" t="s">
        <v>2067</v>
      </c>
      <c r="AD192" s="327">
        <v>45747</v>
      </c>
      <c r="AE192" s="328">
        <v>100</v>
      </c>
      <c r="AF192" s="328">
        <v>0</v>
      </c>
    </row>
    <row r="193" spans="1:32 16384:16384" ht="58.5" customHeight="1" x14ac:dyDescent="0.25">
      <c r="A193" s="68" t="s">
        <v>772</v>
      </c>
      <c r="B193" s="155" t="s">
        <v>772</v>
      </c>
      <c r="C193" s="155" t="s">
        <v>2166</v>
      </c>
      <c r="D193" s="155">
        <v>0</v>
      </c>
      <c r="E193" s="155" t="s">
        <v>1856</v>
      </c>
      <c r="F193" s="155" t="s">
        <v>772</v>
      </c>
      <c r="G193" s="155" t="s">
        <v>19</v>
      </c>
      <c r="H193" s="155">
        <v>0</v>
      </c>
      <c r="I193" s="155">
        <v>0</v>
      </c>
      <c r="J193" s="155">
        <v>0</v>
      </c>
      <c r="K193" s="155" t="s">
        <v>19</v>
      </c>
      <c r="L193" s="155">
        <v>0</v>
      </c>
      <c r="M193" s="155" t="s">
        <v>19</v>
      </c>
      <c r="N193" s="155" t="s">
        <v>1442</v>
      </c>
      <c r="O193" s="155" t="s">
        <v>19</v>
      </c>
      <c r="P193" s="155" t="s">
        <v>436</v>
      </c>
      <c r="Q193" s="155">
        <v>0</v>
      </c>
      <c r="R193" s="155">
        <v>1</v>
      </c>
      <c r="S193" s="155" t="s">
        <v>493</v>
      </c>
      <c r="T193" s="191" t="s">
        <v>773</v>
      </c>
      <c r="U193" s="191">
        <v>45748</v>
      </c>
      <c r="V193" s="191">
        <v>46001</v>
      </c>
      <c r="W193" s="35" t="s">
        <v>586</v>
      </c>
      <c r="X193" s="155">
        <v>0</v>
      </c>
      <c r="Y193" s="155">
        <v>0</v>
      </c>
      <c r="Z193" s="155" t="s">
        <v>2170</v>
      </c>
      <c r="AA193" s="327"/>
      <c r="AB193" s="328">
        <v>0</v>
      </c>
      <c r="AC193" s="328" t="s">
        <v>2171</v>
      </c>
      <c r="AD193" s="327"/>
      <c r="AE193" s="328">
        <v>0</v>
      </c>
      <c r="AF193" s="328">
        <v>0</v>
      </c>
      <c r="XFD193" s="68"/>
    </row>
    <row r="194" spans="1:32 16384:16384" ht="58.5" customHeight="1" x14ac:dyDescent="0.25">
      <c r="A194" s="192" t="s">
        <v>775</v>
      </c>
      <c r="B194" s="183" t="s">
        <v>775</v>
      </c>
      <c r="C194" s="181" t="s">
        <v>2474</v>
      </c>
      <c r="D194" s="181">
        <v>0</v>
      </c>
      <c r="E194" s="181" t="s">
        <v>460</v>
      </c>
      <c r="F194" s="181" t="s">
        <v>775</v>
      </c>
      <c r="G194" s="181" t="s">
        <v>462</v>
      </c>
      <c r="H194" s="181" t="s">
        <v>59</v>
      </c>
      <c r="I194" s="181" t="s">
        <v>1736</v>
      </c>
      <c r="J194" s="181" t="s">
        <v>1394</v>
      </c>
      <c r="K194" s="181" t="s">
        <v>19</v>
      </c>
      <c r="L194" s="181">
        <v>0</v>
      </c>
      <c r="M194" s="181" t="s">
        <v>19</v>
      </c>
      <c r="N194" s="181" t="s">
        <v>1442</v>
      </c>
      <c r="O194" s="181">
        <v>0</v>
      </c>
      <c r="P194" s="181" t="s">
        <v>425</v>
      </c>
      <c r="Q194" s="181">
        <v>100</v>
      </c>
      <c r="R194" s="181">
        <v>100</v>
      </c>
      <c r="S194" s="181" t="s">
        <v>493</v>
      </c>
      <c r="T194" s="181" t="s">
        <v>776</v>
      </c>
      <c r="U194" s="182">
        <v>45687</v>
      </c>
      <c r="V194" s="182">
        <v>45849</v>
      </c>
      <c r="W194" s="323" t="s">
        <v>774</v>
      </c>
      <c r="X194" s="181">
        <v>100</v>
      </c>
      <c r="Y194" s="181">
        <v>100</v>
      </c>
      <c r="Z194" s="181" t="s">
        <v>2475</v>
      </c>
      <c r="AA194" s="325">
        <v>45849</v>
      </c>
      <c r="AB194" s="326">
        <v>100</v>
      </c>
      <c r="AC194" s="326" t="s">
        <v>2476</v>
      </c>
      <c r="AD194" s="325">
        <v>45849</v>
      </c>
      <c r="AE194" s="326">
        <v>100</v>
      </c>
      <c r="AF194" s="326">
        <v>100</v>
      </c>
    </row>
    <row r="195" spans="1:32 16384:16384" ht="58.5" customHeight="1" x14ac:dyDescent="0.25">
      <c r="A195" s="192" t="s">
        <v>777</v>
      </c>
      <c r="B195" s="68" t="s">
        <v>777</v>
      </c>
      <c r="C195" s="155" t="s">
        <v>2474</v>
      </c>
      <c r="D195" s="155">
        <v>0</v>
      </c>
      <c r="E195" s="155" t="s">
        <v>467</v>
      </c>
      <c r="F195" s="155" t="s">
        <v>777</v>
      </c>
      <c r="G195" s="155" t="s">
        <v>19</v>
      </c>
      <c r="H195" s="155">
        <v>0</v>
      </c>
      <c r="I195" s="155">
        <v>0</v>
      </c>
      <c r="J195" s="155">
        <v>0</v>
      </c>
      <c r="K195" s="155" t="s">
        <v>19</v>
      </c>
      <c r="L195" s="155">
        <v>0</v>
      </c>
      <c r="M195" s="155" t="s">
        <v>19</v>
      </c>
      <c r="N195" s="155" t="s">
        <v>1442</v>
      </c>
      <c r="O195" s="155" t="s">
        <v>19</v>
      </c>
      <c r="P195" s="155" t="s">
        <v>426</v>
      </c>
      <c r="Q195" s="155">
        <v>15</v>
      </c>
      <c r="R195" s="155">
        <v>1</v>
      </c>
      <c r="S195" s="155" t="s">
        <v>465</v>
      </c>
      <c r="T195" s="155" t="s">
        <v>778</v>
      </c>
      <c r="U195" s="191">
        <v>45687</v>
      </c>
      <c r="V195" s="191">
        <v>45716</v>
      </c>
      <c r="W195" s="324" t="s">
        <v>774</v>
      </c>
      <c r="X195" s="155">
        <v>15</v>
      </c>
      <c r="Y195" s="155">
        <v>100</v>
      </c>
      <c r="Z195" s="155" t="s">
        <v>2477</v>
      </c>
      <c r="AA195" s="327">
        <v>45716</v>
      </c>
      <c r="AB195" s="328">
        <v>100</v>
      </c>
      <c r="AC195" s="328" t="s">
        <v>1951</v>
      </c>
      <c r="AD195" s="327">
        <v>45688</v>
      </c>
      <c r="AE195" s="328">
        <v>100</v>
      </c>
      <c r="AF195" s="328">
        <v>15</v>
      </c>
    </row>
    <row r="196" spans="1:32 16384:16384" ht="58.5" customHeight="1" x14ac:dyDescent="0.25">
      <c r="A196" s="192" t="s">
        <v>779</v>
      </c>
      <c r="B196" s="68" t="s">
        <v>779</v>
      </c>
      <c r="C196" s="155" t="s">
        <v>2474</v>
      </c>
      <c r="D196" s="155">
        <v>0</v>
      </c>
      <c r="E196" s="155" t="s">
        <v>467</v>
      </c>
      <c r="F196" s="155" t="s">
        <v>779</v>
      </c>
      <c r="G196" s="155" t="s">
        <v>19</v>
      </c>
      <c r="H196" s="155">
        <v>0</v>
      </c>
      <c r="I196" s="155">
        <v>0</v>
      </c>
      <c r="J196" s="155">
        <v>0</v>
      </c>
      <c r="K196" s="155" t="s">
        <v>19</v>
      </c>
      <c r="L196" s="155">
        <v>0</v>
      </c>
      <c r="M196" s="155" t="s">
        <v>19</v>
      </c>
      <c r="N196" s="155" t="s">
        <v>1442</v>
      </c>
      <c r="O196" s="155" t="s">
        <v>19</v>
      </c>
      <c r="P196" s="155" t="s">
        <v>427</v>
      </c>
      <c r="Q196" s="155">
        <v>10</v>
      </c>
      <c r="R196" s="155">
        <v>1</v>
      </c>
      <c r="S196" s="155" t="s">
        <v>465</v>
      </c>
      <c r="T196" s="155" t="s">
        <v>780</v>
      </c>
      <c r="U196" s="191">
        <v>45713</v>
      </c>
      <c r="V196" s="191">
        <v>45741</v>
      </c>
      <c r="W196" s="324" t="s">
        <v>774</v>
      </c>
      <c r="X196" s="155">
        <v>10</v>
      </c>
      <c r="Y196" s="155">
        <v>100</v>
      </c>
      <c r="Z196" s="155" t="s">
        <v>2478</v>
      </c>
      <c r="AA196" s="327">
        <v>45726.318786122683</v>
      </c>
      <c r="AB196" s="328">
        <v>100</v>
      </c>
      <c r="AC196" s="328" t="s">
        <v>1951</v>
      </c>
      <c r="AD196" s="327">
        <v>45726.318786122683</v>
      </c>
      <c r="AE196" s="328">
        <v>100</v>
      </c>
      <c r="AF196" s="328">
        <v>10</v>
      </c>
    </row>
    <row r="197" spans="1:32 16384:16384" ht="58.5" customHeight="1" x14ac:dyDescent="0.25">
      <c r="A197" s="68" t="s">
        <v>781</v>
      </c>
      <c r="B197" s="155" t="s">
        <v>781</v>
      </c>
      <c r="C197" s="155" t="s">
        <v>2474</v>
      </c>
      <c r="D197" s="155">
        <v>0</v>
      </c>
      <c r="E197" s="155" t="s">
        <v>467</v>
      </c>
      <c r="F197" s="155" t="s">
        <v>781</v>
      </c>
      <c r="G197" s="155" t="s">
        <v>19</v>
      </c>
      <c r="H197" s="155">
        <v>0</v>
      </c>
      <c r="I197" s="155">
        <v>0</v>
      </c>
      <c r="J197" s="155">
        <v>0</v>
      </c>
      <c r="K197" s="155" t="s">
        <v>19</v>
      </c>
      <c r="L197" s="155">
        <v>0</v>
      </c>
      <c r="M197" s="155" t="s">
        <v>19</v>
      </c>
      <c r="N197" s="155" t="s">
        <v>1442</v>
      </c>
      <c r="O197" s="155" t="s">
        <v>19</v>
      </c>
      <c r="P197" s="155" t="s">
        <v>428</v>
      </c>
      <c r="Q197" s="155">
        <v>10</v>
      </c>
      <c r="R197" s="155">
        <v>1</v>
      </c>
      <c r="S197" s="155" t="s">
        <v>465</v>
      </c>
      <c r="T197" s="191" t="s">
        <v>782</v>
      </c>
      <c r="U197" s="191">
        <v>45713</v>
      </c>
      <c r="V197" s="191">
        <v>45741</v>
      </c>
      <c r="W197" s="35" t="s">
        <v>774</v>
      </c>
      <c r="X197" s="155">
        <v>10</v>
      </c>
      <c r="Y197" s="155">
        <v>100</v>
      </c>
      <c r="Z197" s="155" t="s">
        <v>2479</v>
      </c>
      <c r="AA197" s="327">
        <v>45741</v>
      </c>
      <c r="AB197" s="328">
        <v>100</v>
      </c>
      <c r="AC197" s="328" t="s">
        <v>2480</v>
      </c>
      <c r="AD197" s="327">
        <v>45716</v>
      </c>
      <c r="AE197" s="328">
        <v>100</v>
      </c>
      <c r="AF197" s="328">
        <v>10</v>
      </c>
      <c r="XFD197" s="68"/>
    </row>
    <row r="198" spans="1:32 16384:16384" ht="58.5" customHeight="1" x14ac:dyDescent="0.25">
      <c r="A198" s="192" t="s">
        <v>783</v>
      </c>
      <c r="B198" s="68" t="s">
        <v>783</v>
      </c>
      <c r="C198" s="155" t="s">
        <v>2474</v>
      </c>
      <c r="D198" s="155">
        <v>0</v>
      </c>
      <c r="E198" s="155" t="s">
        <v>467</v>
      </c>
      <c r="F198" s="155" t="s">
        <v>783</v>
      </c>
      <c r="G198" s="155" t="s">
        <v>19</v>
      </c>
      <c r="H198" s="155">
        <v>0</v>
      </c>
      <c r="I198" s="155">
        <v>0</v>
      </c>
      <c r="J198" s="155">
        <v>0</v>
      </c>
      <c r="K198" s="155" t="s">
        <v>19</v>
      </c>
      <c r="L198" s="155">
        <v>0</v>
      </c>
      <c r="M198" s="155" t="s">
        <v>19</v>
      </c>
      <c r="N198" s="155" t="s">
        <v>1442</v>
      </c>
      <c r="O198" s="155" t="s">
        <v>19</v>
      </c>
      <c r="P198" s="155" t="s">
        <v>429</v>
      </c>
      <c r="Q198" s="155">
        <v>20</v>
      </c>
      <c r="R198" s="155">
        <v>1</v>
      </c>
      <c r="S198" s="155" t="s">
        <v>465</v>
      </c>
      <c r="T198" s="155" t="s">
        <v>784</v>
      </c>
      <c r="U198" s="191">
        <v>45742</v>
      </c>
      <c r="V198" s="191">
        <v>45772</v>
      </c>
      <c r="W198" s="324" t="s">
        <v>774</v>
      </c>
      <c r="X198" s="155">
        <v>20</v>
      </c>
      <c r="Y198" s="155">
        <v>100</v>
      </c>
      <c r="Z198" s="155" t="s">
        <v>2481</v>
      </c>
      <c r="AA198" s="327">
        <v>45772</v>
      </c>
      <c r="AB198" s="328">
        <v>100</v>
      </c>
      <c r="AC198" s="328" t="s">
        <v>2067</v>
      </c>
      <c r="AD198" s="327">
        <v>45747</v>
      </c>
      <c r="AE198" s="328">
        <v>100</v>
      </c>
      <c r="AF198" s="328">
        <v>20</v>
      </c>
    </row>
    <row r="199" spans="1:32 16384:16384" ht="58.5" customHeight="1" x14ac:dyDescent="0.25">
      <c r="A199" s="192" t="s">
        <v>785</v>
      </c>
      <c r="B199" s="68" t="s">
        <v>785</v>
      </c>
      <c r="C199" s="155" t="s">
        <v>2474</v>
      </c>
      <c r="D199" s="155">
        <v>0</v>
      </c>
      <c r="E199" s="155" t="s">
        <v>467</v>
      </c>
      <c r="F199" s="155" t="s">
        <v>785</v>
      </c>
      <c r="G199" s="155" t="s">
        <v>19</v>
      </c>
      <c r="H199" s="155">
        <v>0</v>
      </c>
      <c r="I199" s="155">
        <v>0</v>
      </c>
      <c r="J199" s="155">
        <v>0</v>
      </c>
      <c r="K199" s="155" t="s">
        <v>19</v>
      </c>
      <c r="L199" s="155">
        <v>0</v>
      </c>
      <c r="M199" s="155" t="s">
        <v>19</v>
      </c>
      <c r="N199" s="155" t="s">
        <v>1442</v>
      </c>
      <c r="O199" s="155" t="s">
        <v>19</v>
      </c>
      <c r="P199" s="155" t="s">
        <v>430</v>
      </c>
      <c r="Q199" s="155">
        <v>15</v>
      </c>
      <c r="R199" s="155">
        <v>1</v>
      </c>
      <c r="S199" s="155" t="s">
        <v>465</v>
      </c>
      <c r="T199" s="155" t="s">
        <v>786</v>
      </c>
      <c r="U199" s="191">
        <v>45775</v>
      </c>
      <c r="V199" s="191">
        <v>45807</v>
      </c>
      <c r="W199" s="324" t="s">
        <v>774</v>
      </c>
      <c r="X199" s="155">
        <v>15</v>
      </c>
      <c r="Y199" s="155">
        <v>100</v>
      </c>
      <c r="Z199" s="155" t="s">
        <v>2482</v>
      </c>
      <c r="AA199" s="327">
        <v>45807</v>
      </c>
      <c r="AB199" s="328">
        <v>100</v>
      </c>
      <c r="AC199" s="328" t="s">
        <v>2109</v>
      </c>
      <c r="AD199" s="327">
        <v>45807</v>
      </c>
      <c r="AE199" s="328">
        <v>100</v>
      </c>
      <c r="AF199" s="328">
        <v>15</v>
      </c>
    </row>
    <row r="200" spans="1:32 16384:16384" ht="58.5" customHeight="1" x14ac:dyDescent="0.25">
      <c r="A200" s="68" t="s">
        <v>787</v>
      </c>
      <c r="B200" s="155" t="s">
        <v>787</v>
      </c>
      <c r="C200" s="155" t="s">
        <v>2474</v>
      </c>
      <c r="D200" s="155">
        <v>0</v>
      </c>
      <c r="E200" s="155" t="s">
        <v>467</v>
      </c>
      <c r="F200" s="155" t="s">
        <v>787</v>
      </c>
      <c r="G200" s="155" t="s">
        <v>19</v>
      </c>
      <c r="H200" s="155">
        <v>0</v>
      </c>
      <c r="I200" s="155">
        <v>0</v>
      </c>
      <c r="J200" s="155">
        <v>0</v>
      </c>
      <c r="K200" s="155" t="s">
        <v>19</v>
      </c>
      <c r="L200" s="155">
        <v>0</v>
      </c>
      <c r="M200" s="155" t="s">
        <v>19</v>
      </c>
      <c r="N200" s="155" t="s">
        <v>1442</v>
      </c>
      <c r="O200" s="155" t="s">
        <v>19</v>
      </c>
      <c r="P200" s="155" t="s">
        <v>431</v>
      </c>
      <c r="Q200" s="155">
        <v>10</v>
      </c>
      <c r="R200" s="155">
        <v>1</v>
      </c>
      <c r="S200" s="155" t="s">
        <v>465</v>
      </c>
      <c r="T200" s="191" t="s">
        <v>780</v>
      </c>
      <c r="U200" s="191">
        <v>45811</v>
      </c>
      <c r="V200" s="191">
        <v>45828</v>
      </c>
      <c r="W200" s="35" t="s">
        <v>774</v>
      </c>
      <c r="X200" s="155">
        <v>10</v>
      </c>
      <c r="Y200" s="155">
        <v>100</v>
      </c>
      <c r="Z200" s="155" t="s">
        <v>2483</v>
      </c>
      <c r="AA200" s="327">
        <v>45812</v>
      </c>
      <c r="AB200" s="328">
        <v>100</v>
      </c>
      <c r="AC200" s="328" t="s">
        <v>2272</v>
      </c>
      <c r="AD200" s="327">
        <v>45812</v>
      </c>
      <c r="AE200" s="328">
        <v>100</v>
      </c>
      <c r="AF200" s="328">
        <v>10</v>
      </c>
      <c r="XFD200" s="68"/>
    </row>
    <row r="201" spans="1:32 16384:16384" ht="58.5" customHeight="1" x14ac:dyDescent="0.25">
      <c r="A201" s="68" t="s">
        <v>788</v>
      </c>
      <c r="B201" s="155" t="s">
        <v>788</v>
      </c>
      <c r="C201" s="155" t="s">
        <v>2474</v>
      </c>
      <c r="D201" s="155">
        <v>0</v>
      </c>
      <c r="E201" s="155" t="s">
        <v>467</v>
      </c>
      <c r="F201" s="155" t="s">
        <v>788</v>
      </c>
      <c r="G201" s="155" t="s">
        <v>19</v>
      </c>
      <c r="H201" s="155">
        <v>0</v>
      </c>
      <c r="I201" s="155">
        <v>0</v>
      </c>
      <c r="J201" s="155">
        <v>0</v>
      </c>
      <c r="K201" s="155" t="s">
        <v>19</v>
      </c>
      <c r="L201" s="155">
        <v>0</v>
      </c>
      <c r="M201" s="155" t="s">
        <v>19</v>
      </c>
      <c r="N201" s="155" t="s">
        <v>1442</v>
      </c>
      <c r="O201" s="155" t="s">
        <v>19</v>
      </c>
      <c r="P201" s="155" t="s">
        <v>432</v>
      </c>
      <c r="Q201" s="155">
        <v>20</v>
      </c>
      <c r="R201" s="155">
        <v>1</v>
      </c>
      <c r="S201" s="155" t="s">
        <v>465</v>
      </c>
      <c r="T201" s="191" t="s">
        <v>789</v>
      </c>
      <c r="U201" s="191">
        <v>45832</v>
      </c>
      <c r="V201" s="191">
        <v>45849</v>
      </c>
      <c r="W201" s="35" t="s">
        <v>774</v>
      </c>
      <c r="X201" s="155">
        <v>20</v>
      </c>
      <c r="Y201" s="155">
        <v>100</v>
      </c>
      <c r="Z201" s="155" t="s">
        <v>2475</v>
      </c>
      <c r="AA201" s="327">
        <v>45849</v>
      </c>
      <c r="AB201" s="328">
        <v>100</v>
      </c>
      <c r="AC201" s="328" t="s">
        <v>2484</v>
      </c>
      <c r="AD201" s="327">
        <v>45849</v>
      </c>
      <c r="AE201" s="328">
        <v>100</v>
      </c>
      <c r="AF201" s="328">
        <v>20</v>
      </c>
      <c r="XFD201" s="68"/>
    </row>
    <row r="202" spans="1:32 16384:16384" ht="58.5" customHeight="1" x14ac:dyDescent="0.25">
      <c r="A202" s="192" t="s">
        <v>791</v>
      </c>
      <c r="B202" s="183" t="s">
        <v>791</v>
      </c>
      <c r="C202" s="181" t="s">
        <v>2485</v>
      </c>
      <c r="D202" s="181">
        <v>0</v>
      </c>
      <c r="E202" s="181" t="s">
        <v>460</v>
      </c>
      <c r="F202" s="181" t="s">
        <v>791</v>
      </c>
      <c r="G202" s="181" t="s">
        <v>462</v>
      </c>
      <c r="H202" s="181" t="s">
        <v>12</v>
      </c>
      <c r="I202" s="181" t="s">
        <v>1395</v>
      </c>
      <c r="J202" s="181" t="s">
        <v>1396</v>
      </c>
      <c r="K202" s="181" t="s">
        <v>19</v>
      </c>
      <c r="L202" s="181">
        <v>0</v>
      </c>
      <c r="M202" s="181" t="s">
        <v>287</v>
      </c>
      <c r="N202" s="181" t="s">
        <v>749</v>
      </c>
      <c r="O202" s="181">
        <v>0</v>
      </c>
      <c r="P202" s="181" t="s">
        <v>288</v>
      </c>
      <c r="Q202" s="181">
        <v>50</v>
      </c>
      <c r="R202" s="181">
        <v>2</v>
      </c>
      <c r="S202" s="181" t="s">
        <v>465</v>
      </c>
      <c r="T202" s="181" t="s">
        <v>792</v>
      </c>
      <c r="U202" s="182">
        <v>45672</v>
      </c>
      <c r="V202" s="182">
        <v>46006</v>
      </c>
      <c r="W202" s="323" t="s">
        <v>790</v>
      </c>
      <c r="X202" s="181">
        <v>50</v>
      </c>
      <c r="Y202" s="181">
        <v>0</v>
      </c>
      <c r="Z202" s="181">
        <v>0</v>
      </c>
      <c r="AA202" s="325"/>
      <c r="AB202" s="326">
        <v>0</v>
      </c>
      <c r="AC202" s="326">
        <v>0</v>
      </c>
      <c r="AD202" s="325"/>
      <c r="AE202" s="326">
        <v>0</v>
      </c>
      <c r="AF202" s="326">
        <v>0</v>
      </c>
    </row>
    <row r="203" spans="1:32 16384:16384" ht="58.5" customHeight="1" x14ac:dyDescent="0.25">
      <c r="A203" s="68" t="s">
        <v>793</v>
      </c>
      <c r="B203" s="155" t="s">
        <v>793</v>
      </c>
      <c r="C203" s="155" t="s">
        <v>2485</v>
      </c>
      <c r="D203" s="155">
        <v>0</v>
      </c>
      <c r="E203" s="155" t="s">
        <v>467</v>
      </c>
      <c r="F203" s="155" t="s">
        <v>793</v>
      </c>
      <c r="G203" s="155" t="s">
        <v>19</v>
      </c>
      <c r="H203" s="155">
        <v>0</v>
      </c>
      <c r="I203" s="155">
        <v>0</v>
      </c>
      <c r="J203" s="155">
        <v>0</v>
      </c>
      <c r="K203" s="155" t="s">
        <v>19</v>
      </c>
      <c r="L203" s="155">
        <v>0</v>
      </c>
      <c r="M203" s="155" t="s">
        <v>19</v>
      </c>
      <c r="N203" s="155" t="s">
        <v>749</v>
      </c>
      <c r="O203" s="155" t="s">
        <v>19</v>
      </c>
      <c r="P203" s="155" t="s">
        <v>289</v>
      </c>
      <c r="Q203" s="155">
        <v>10</v>
      </c>
      <c r="R203" s="155">
        <v>1</v>
      </c>
      <c r="S203" s="155" t="s">
        <v>465</v>
      </c>
      <c r="T203" s="191" t="s">
        <v>794</v>
      </c>
      <c r="U203" s="191">
        <v>45672</v>
      </c>
      <c r="V203" s="191">
        <v>45762</v>
      </c>
      <c r="W203" s="35" t="s">
        <v>790</v>
      </c>
      <c r="X203" s="155">
        <v>5</v>
      </c>
      <c r="Y203" s="155">
        <v>100</v>
      </c>
      <c r="Z203" s="155" t="s">
        <v>2486</v>
      </c>
      <c r="AA203" s="327">
        <v>45755</v>
      </c>
      <c r="AB203" s="328">
        <v>100</v>
      </c>
      <c r="AC203" s="328" t="s">
        <v>2487</v>
      </c>
      <c r="AD203" s="327">
        <v>45785</v>
      </c>
      <c r="AE203" s="328">
        <v>95</v>
      </c>
      <c r="AF203" s="328">
        <v>5</v>
      </c>
      <c r="XFD203" s="68"/>
    </row>
    <row r="204" spans="1:32 16384:16384" ht="58.5" customHeight="1" x14ac:dyDescent="0.25">
      <c r="A204" s="68" t="s">
        <v>795</v>
      </c>
      <c r="B204" s="155" t="s">
        <v>795</v>
      </c>
      <c r="C204" s="155" t="s">
        <v>2485</v>
      </c>
      <c r="D204" s="155">
        <v>0</v>
      </c>
      <c r="E204" s="155" t="s">
        <v>467</v>
      </c>
      <c r="F204" s="155" t="s">
        <v>795</v>
      </c>
      <c r="G204" s="155" t="s">
        <v>19</v>
      </c>
      <c r="H204" s="155">
        <v>0</v>
      </c>
      <c r="I204" s="155">
        <v>0</v>
      </c>
      <c r="J204" s="155">
        <v>0</v>
      </c>
      <c r="K204" s="155" t="s">
        <v>19</v>
      </c>
      <c r="L204" s="155">
        <v>0</v>
      </c>
      <c r="M204" s="155" t="s">
        <v>19</v>
      </c>
      <c r="N204" s="155" t="s">
        <v>749</v>
      </c>
      <c r="O204" s="155" t="s">
        <v>19</v>
      </c>
      <c r="P204" s="155" t="s">
        <v>290</v>
      </c>
      <c r="Q204" s="155">
        <v>30</v>
      </c>
      <c r="R204" s="155">
        <v>1</v>
      </c>
      <c r="S204" s="155" t="s">
        <v>465</v>
      </c>
      <c r="T204" s="191" t="s">
        <v>796</v>
      </c>
      <c r="U204" s="191">
        <v>45689</v>
      </c>
      <c r="V204" s="191">
        <v>45915</v>
      </c>
      <c r="W204" s="35" t="s">
        <v>790</v>
      </c>
      <c r="X204" s="155">
        <v>15</v>
      </c>
      <c r="Y204" s="155">
        <v>100</v>
      </c>
      <c r="Z204" s="155" t="s">
        <v>2488</v>
      </c>
      <c r="AA204" s="327">
        <v>45915</v>
      </c>
      <c r="AB204" s="328">
        <v>100</v>
      </c>
      <c r="AC204" s="328" t="s">
        <v>2489</v>
      </c>
      <c r="AD204" s="327">
        <v>45915</v>
      </c>
      <c r="AE204" s="328">
        <v>95</v>
      </c>
      <c r="AF204" s="328">
        <v>15</v>
      </c>
      <c r="XFD204" s="68"/>
    </row>
    <row r="205" spans="1:32 16384:16384" ht="58.5" customHeight="1" x14ac:dyDescent="0.25">
      <c r="A205" s="68" t="s">
        <v>797</v>
      </c>
      <c r="B205" s="155" t="s">
        <v>797</v>
      </c>
      <c r="C205" s="155" t="s">
        <v>2485</v>
      </c>
      <c r="D205" s="155">
        <v>0</v>
      </c>
      <c r="E205" s="155" t="s">
        <v>467</v>
      </c>
      <c r="F205" s="155" t="s">
        <v>797</v>
      </c>
      <c r="G205" s="155" t="s">
        <v>19</v>
      </c>
      <c r="H205" s="155">
        <v>0</v>
      </c>
      <c r="I205" s="155">
        <v>0</v>
      </c>
      <c r="J205" s="155">
        <v>0</v>
      </c>
      <c r="K205" s="155" t="s">
        <v>19</v>
      </c>
      <c r="L205" s="155">
        <v>0</v>
      </c>
      <c r="M205" s="155" t="s">
        <v>19</v>
      </c>
      <c r="N205" s="155" t="s">
        <v>749</v>
      </c>
      <c r="O205" s="155" t="s">
        <v>19</v>
      </c>
      <c r="P205" s="155" t="s">
        <v>291</v>
      </c>
      <c r="Q205" s="155">
        <v>20</v>
      </c>
      <c r="R205" s="155">
        <v>1</v>
      </c>
      <c r="S205" s="155" t="s">
        <v>465</v>
      </c>
      <c r="T205" s="191" t="s">
        <v>798</v>
      </c>
      <c r="U205" s="191">
        <v>45689</v>
      </c>
      <c r="V205" s="191">
        <v>45915</v>
      </c>
      <c r="W205" s="35" t="s">
        <v>790</v>
      </c>
      <c r="X205" s="155">
        <v>10</v>
      </c>
      <c r="Y205" s="155">
        <v>100</v>
      </c>
      <c r="Z205" s="155" t="s">
        <v>2490</v>
      </c>
      <c r="AA205" s="327">
        <v>45915</v>
      </c>
      <c r="AB205" s="328">
        <v>100</v>
      </c>
      <c r="AC205" s="328" t="s">
        <v>2491</v>
      </c>
      <c r="AD205" s="327">
        <v>45915</v>
      </c>
      <c r="AE205" s="328">
        <v>95</v>
      </c>
      <c r="AF205" s="328">
        <v>10</v>
      </c>
      <c r="XFD205" s="68"/>
    </row>
    <row r="206" spans="1:32 16384:16384" ht="58.5" customHeight="1" x14ac:dyDescent="0.25">
      <c r="A206" s="68" t="s">
        <v>799</v>
      </c>
      <c r="B206" s="155" t="s">
        <v>799</v>
      </c>
      <c r="C206" s="155" t="s">
        <v>2485</v>
      </c>
      <c r="D206" s="155">
        <v>0</v>
      </c>
      <c r="E206" s="155" t="s">
        <v>467</v>
      </c>
      <c r="F206" s="155" t="s">
        <v>799</v>
      </c>
      <c r="G206" s="155" t="s">
        <v>19</v>
      </c>
      <c r="H206" s="155">
        <v>0</v>
      </c>
      <c r="I206" s="155">
        <v>0</v>
      </c>
      <c r="J206" s="155">
        <v>0</v>
      </c>
      <c r="K206" s="155" t="s">
        <v>19</v>
      </c>
      <c r="L206" s="155">
        <v>0</v>
      </c>
      <c r="M206" s="155" t="s">
        <v>19</v>
      </c>
      <c r="N206" s="155" t="s">
        <v>749</v>
      </c>
      <c r="O206" s="155" t="s">
        <v>19</v>
      </c>
      <c r="P206" s="155" t="s">
        <v>292</v>
      </c>
      <c r="Q206" s="155">
        <v>20</v>
      </c>
      <c r="R206" s="155">
        <v>1</v>
      </c>
      <c r="S206" s="155" t="s">
        <v>465</v>
      </c>
      <c r="T206" s="191" t="s">
        <v>800</v>
      </c>
      <c r="U206" s="191">
        <v>45717</v>
      </c>
      <c r="V206" s="191">
        <v>45976</v>
      </c>
      <c r="W206" s="35" t="s">
        <v>790</v>
      </c>
      <c r="X206" s="155">
        <v>10</v>
      </c>
      <c r="Y206" s="155">
        <v>0</v>
      </c>
      <c r="Z206" s="155">
        <v>0</v>
      </c>
      <c r="AA206" s="327"/>
      <c r="AB206" s="328">
        <v>0</v>
      </c>
      <c r="AC206" s="328">
        <v>0</v>
      </c>
      <c r="AD206" s="327"/>
      <c r="AE206" s="328">
        <v>0</v>
      </c>
      <c r="AF206" s="328">
        <v>0</v>
      </c>
      <c r="XFD206" s="68"/>
    </row>
    <row r="207" spans="1:32 16384:16384" ht="58.5" customHeight="1" x14ac:dyDescent="0.25">
      <c r="A207" s="68" t="s">
        <v>801</v>
      </c>
      <c r="B207" s="155" t="s">
        <v>801</v>
      </c>
      <c r="C207" s="155" t="s">
        <v>2485</v>
      </c>
      <c r="D207" s="155">
        <v>0</v>
      </c>
      <c r="E207" s="155" t="s">
        <v>467</v>
      </c>
      <c r="F207" s="155" t="s">
        <v>801</v>
      </c>
      <c r="G207" s="155" t="s">
        <v>19</v>
      </c>
      <c r="H207" s="155">
        <v>0</v>
      </c>
      <c r="I207" s="155">
        <v>0</v>
      </c>
      <c r="J207" s="155">
        <v>0</v>
      </c>
      <c r="K207" s="155" t="s">
        <v>19</v>
      </c>
      <c r="L207" s="155">
        <v>0</v>
      </c>
      <c r="M207" s="155" t="s">
        <v>19</v>
      </c>
      <c r="N207" s="155" t="s">
        <v>749</v>
      </c>
      <c r="O207" s="155" t="s">
        <v>19</v>
      </c>
      <c r="P207" s="155" t="s">
        <v>293</v>
      </c>
      <c r="Q207" s="155">
        <v>20</v>
      </c>
      <c r="R207" s="155">
        <v>1</v>
      </c>
      <c r="S207" s="155" t="s">
        <v>465</v>
      </c>
      <c r="T207" s="191" t="s">
        <v>802</v>
      </c>
      <c r="U207" s="191">
        <v>45748</v>
      </c>
      <c r="V207" s="191">
        <v>46006</v>
      </c>
      <c r="W207" s="35" t="s">
        <v>790</v>
      </c>
      <c r="X207" s="155">
        <v>10</v>
      </c>
      <c r="Y207" s="155">
        <v>0</v>
      </c>
      <c r="Z207" s="155">
        <v>0</v>
      </c>
      <c r="AA207" s="327"/>
      <c r="AB207" s="328">
        <v>0</v>
      </c>
      <c r="AC207" s="328">
        <v>0</v>
      </c>
      <c r="AD207" s="327"/>
      <c r="AE207" s="328">
        <v>0</v>
      </c>
      <c r="AF207" s="328">
        <v>0</v>
      </c>
      <c r="XFD207" s="68"/>
    </row>
    <row r="208" spans="1:32 16384:16384" ht="58.5" customHeight="1" x14ac:dyDescent="0.25">
      <c r="A208" s="192" t="s">
        <v>803</v>
      </c>
      <c r="B208" s="183" t="s">
        <v>803</v>
      </c>
      <c r="C208" s="181" t="s">
        <v>2485</v>
      </c>
      <c r="D208" s="181">
        <v>0</v>
      </c>
      <c r="E208" s="181" t="s">
        <v>460</v>
      </c>
      <c r="F208" s="181" t="s">
        <v>803</v>
      </c>
      <c r="G208" s="181" t="s">
        <v>462</v>
      </c>
      <c r="H208" s="181" t="s">
        <v>12</v>
      </c>
      <c r="I208" s="181" t="s">
        <v>1395</v>
      </c>
      <c r="J208" s="181" t="s">
        <v>1396</v>
      </c>
      <c r="K208" s="181" t="s">
        <v>1821</v>
      </c>
      <c r="L208" s="181">
        <v>0</v>
      </c>
      <c r="M208" s="181" t="s">
        <v>287</v>
      </c>
      <c r="N208" s="181" t="s">
        <v>749</v>
      </c>
      <c r="O208" s="181">
        <v>0</v>
      </c>
      <c r="P208" s="181" t="s">
        <v>294</v>
      </c>
      <c r="Q208" s="181">
        <v>15</v>
      </c>
      <c r="R208" s="181">
        <v>11</v>
      </c>
      <c r="S208" s="181" t="s">
        <v>465</v>
      </c>
      <c r="T208" s="181" t="s">
        <v>804</v>
      </c>
      <c r="U208" s="182">
        <v>45672</v>
      </c>
      <c r="V208" s="182">
        <v>46006</v>
      </c>
      <c r="W208" s="323" t="s">
        <v>790</v>
      </c>
      <c r="X208" s="181">
        <v>15</v>
      </c>
      <c r="Y208" s="181">
        <v>0</v>
      </c>
      <c r="Z208" s="181">
        <v>0</v>
      </c>
      <c r="AA208" s="325"/>
      <c r="AB208" s="326">
        <v>0</v>
      </c>
      <c r="AC208" s="326">
        <v>0</v>
      </c>
      <c r="AD208" s="325"/>
      <c r="AE208" s="326">
        <v>0</v>
      </c>
      <c r="AF208" s="326">
        <v>0</v>
      </c>
    </row>
    <row r="209" spans="1:32 16384:16384" ht="58.5" customHeight="1" x14ac:dyDescent="0.25">
      <c r="A209" s="192" t="s">
        <v>805</v>
      </c>
      <c r="B209" s="68" t="s">
        <v>805</v>
      </c>
      <c r="C209" s="155" t="s">
        <v>2485</v>
      </c>
      <c r="D209" s="155">
        <v>0</v>
      </c>
      <c r="E209" s="155" t="s">
        <v>467</v>
      </c>
      <c r="F209" s="155" t="s">
        <v>805</v>
      </c>
      <c r="G209" s="155" t="s">
        <v>19</v>
      </c>
      <c r="H209" s="155">
        <v>0</v>
      </c>
      <c r="I209" s="155">
        <v>0</v>
      </c>
      <c r="J209" s="155">
        <v>0</v>
      </c>
      <c r="K209" s="155" t="s">
        <v>19</v>
      </c>
      <c r="L209" s="155">
        <v>0</v>
      </c>
      <c r="M209" s="155" t="s">
        <v>19</v>
      </c>
      <c r="N209" s="155" t="s">
        <v>749</v>
      </c>
      <c r="O209" s="155" t="s">
        <v>19</v>
      </c>
      <c r="P209" s="155" t="s">
        <v>295</v>
      </c>
      <c r="Q209" s="155">
        <v>80</v>
      </c>
      <c r="R209" s="155">
        <v>11</v>
      </c>
      <c r="S209" s="155" t="s">
        <v>465</v>
      </c>
      <c r="T209" s="155" t="s">
        <v>806</v>
      </c>
      <c r="U209" s="191">
        <v>45672</v>
      </c>
      <c r="V209" s="191">
        <v>46006</v>
      </c>
      <c r="W209" s="324" t="s">
        <v>790</v>
      </c>
      <c r="X209" s="155">
        <v>12</v>
      </c>
      <c r="Y209" s="155">
        <v>72.72</v>
      </c>
      <c r="Z209" s="155" t="s">
        <v>2492</v>
      </c>
      <c r="AA209" s="327"/>
      <c r="AB209" s="328">
        <v>72.72</v>
      </c>
      <c r="AC209" s="328" t="s">
        <v>2493</v>
      </c>
      <c r="AD209" s="327"/>
      <c r="AE209" s="328">
        <v>0</v>
      </c>
      <c r="AF209" s="328">
        <v>8.7263999999999999</v>
      </c>
    </row>
    <row r="210" spans="1:32 16384:16384" ht="58.5" customHeight="1" x14ac:dyDescent="0.25">
      <c r="A210" s="192" t="s">
        <v>807</v>
      </c>
      <c r="B210" s="68" t="s">
        <v>807</v>
      </c>
      <c r="C210" s="155" t="s">
        <v>2485</v>
      </c>
      <c r="D210" s="155">
        <v>0</v>
      </c>
      <c r="E210" s="155" t="s">
        <v>467</v>
      </c>
      <c r="F210" s="155" t="s">
        <v>807</v>
      </c>
      <c r="G210" s="155" t="s">
        <v>19</v>
      </c>
      <c r="H210" s="155">
        <v>0</v>
      </c>
      <c r="I210" s="155">
        <v>0</v>
      </c>
      <c r="J210" s="155">
        <v>0</v>
      </c>
      <c r="K210" s="155" t="s">
        <v>19</v>
      </c>
      <c r="L210" s="155">
        <v>0</v>
      </c>
      <c r="M210" s="155" t="s">
        <v>19</v>
      </c>
      <c r="N210" s="155" t="s">
        <v>749</v>
      </c>
      <c r="O210" s="155" t="s">
        <v>19</v>
      </c>
      <c r="P210" s="155" t="s">
        <v>296</v>
      </c>
      <c r="Q210" s="155">
        <v>20</v>
      </c>
      <c r="R210" s="155">
        <v>11</v>
      </c>
      <c r="S210" s="155" t="s">
        <v>465</v>
      </c>
      <c r="T210" s="155" t="s">
        <v>808</v>
      </c>
      <c r="U210" s="191">
        <v>45672</v>
      </c>
      <c r="V210" s="191">
        <v>46006</v>
      </c>
      <c r="W210" s="324" t="s">
        <v>790</v>
      </c>
      <c r="X210" s="155">
        <v>3</v>
      </c>
      <c r="Y210" s="155">
        <v>72.72</v>
      </c>
      <c r="Z210" s="155" t="s">
        <v>2494</v>
      </c>
      <c r="AA210" s="327"/>
      <c r="AB210" s="328">
        <v>72.72</v>
      </c>
      <c r="AC210" s="328" t="s">
        <v>2495</v>
      </c>
      <c r="AD210" s="327"/>
      <c r="AE210" s="328">
        <v>0</v>
      </c>
      <c r="AF210" s="328">
        <v>2.1816</v>
      </c>
    </row>
    <row r="211" spans="1:32 16384:16384" ht="58.5" customHeight="1" x14ac:dyDescent="0.25">
      <c r="A211" s="192" t="s">
        <v>809</v>
      </c>
      <c r="B211" s="183" t="s">
        <v>809</v>
      </c>
      <c r="C211" s="181" t="s">
        <v>2485</v>
      </c>
      <c r="D211" s="181">
        <v>0</v>
      </c>
      <c r="E211" s="181" t="s">
        <v>460</v>
      </c>
      <c r="F211" s="181" t="s">
        <v>809</v>
      </c>
      <c r="G211" s="181" t="s">
        <v>462</v>
      </c>
      <c r="H211" s="181" t="s">
        <v>12</v>
      </c>
      <c r="I211" s="181" t="s">
        <v>1395</v>
      </c>
      <c r="J211" s="181" t="s">
        <v>1396</v>
      </c>
      <c r="K211" s="181" t="s">
        <v>19</v>
      </c>
      <c r="L211" s="181">
        <v>0</v>
      </c>
      <c r="M211" s="181" t="s">
        <v>287</v>
      </c>
      <c r="N211" s="181" t="s">
        <v>749</v>
      </c>
      <c r="O211" s="181">
        <v>0</v>
      </c>
      <c r="P211" s="181" t="s">
        <v>297</v>
      </c>
      <c r="Q211" s="181">
        <v>5</v>
      </c>
      <c r="R211" s="181">
        <v>1</v>
      </c>
      <c r="S211" s="181" t="s">
        <v>465</v>
      </c>
      <c r="T211" s="181" t="s">
        <v>810</v>
      </c>
      <c r="U211" s="182">
        <v>45705</v>
      </c>
      <c r="V211" s="182">
        <v>46006</v>
      </c>
      <c r="W211" s="323" t="s">
        <v>790</v>
      </c>
      <c r="X211" s="181">
        <v>5</v>
      </c>
      <c r="Y211" s="181">
        <v>0</v>
      </c>
      <c r="Z211" s="181">
        <v>0</v>
      </c>
      <c r="AA211" s="325"/>
      <c r="AB211" s="326">
        <v>0</v>
      </c>
      <c r="AC211" s="326">
        <v>0</v>
      </c>
      <c r="AD211" s="325"/>
      <c r="AE211" s="326">
        <v>0</v>
      </c>
      <c r="AF211" s="326">
        <v>0</v>
      </c>
    </row>
    <row r="212" spans="1:32 16384:16384" ht="58.5" customHeight="1" x14ac:dyDescent="0.25">
      <c r="A212" s="68" t="s">
        <v>811</v>
      </c>
      <c r="B212" s="155" t="s">
        <v>811</v>
      </c>
      <c r="C212" s="155" t="s">
        <v>2485</v>
      </c>
      <c r="D212" s="155">
        <v>0</v>
      </c>
      <c r="E212" s="155" t="s">
        <v>467</v>
      </c>
      <c r="F212" s="155" t="s">
        <v>811</v>
      </c>
      <c r="G212" s="155" t="s">
        <v>19</v>
      </c>
      <c r="H212" s="155">
        <v>0</v>
      </c>
      <c r="I212" s="155">
        <v>0</v>
      </c>
      <c r="J212" s="155">
        <v>0</v>
      </c>
      <c r="K212" s="155" t="s">
        <v>19</v>
      </c>
      <c r="L212" s="155">
        <v>0</v>
      </c>
      <c r="M212" s="155" t="s">
        <v>19</v>
      </c>
      <c r="N212" s="155" t="s">
        <v>749</v>
      </c>
      <c r="O212" s="155" t="s">
        <v>19</v>
      </c>
      <c r="P212" s="155" t="s">
        <v>298</v>
      </c>
      <c r="Q212" s="155">
        <v>10</v>
      </c>
      <c r="R212" s="155">
        <v>1</v>
      </c>
      <c r="S212" s="155" t="s">
        <v>465</v>
      </c>
      <c r="T212" s="191" t="s">
        <v>794</v>
      </c>
      <c r="U212" s="191">
        <v>45705</v>
      </c>
      <c r="V212" s="191">
        <v>46006</v>
      </c>
      <c r="W212" s="35" t="s">
        <v>790</v>
      </c>
      <c r="X212" s="155">
        <v>0.5</v>
      </c>
      <c r="Y212" s="155">
        <v>100</v>
      </c>
      <c r="Z212" s="155" t="s">
        <v>2496</v>
      </c>
      <c r="AA212" s="327"/>
      <c r="AB212" s="328">
        <v>100</v>
      </c>
      <c r="AC212" s="328" t="s">
        <v>2067</v>
      </c>
      <c r="AD212" s="327"/>
      <c r="AE212" s="328">
        <v>0</v>
      </c>
      <c r="AF212" s="328">
        <v>0.5</v>
      </c>
      <c r="XFD212" s="68"/>
    </row>
    <row r="213" spans="1:32 16384:16384" ht="58.5" customHeight="1" x14ac:dyDescent="0.25">
      <c r="A213" s="192" t="s">
        <v>812</v>
      </c>
      <c r="B213" s="68" t="s">
        <v>812</v>
      </c>
      <c r="C213" s="155" t="s">
        <v>2485</v>
      </c>
      <c r="D213" s="155">
        <v>0</v>
      </c>
      <c r="E213" s="155" t="s">
        <v>467</v>
      </c>
      <c r="F213" s="155" t="s">
        <v>812</v>
      </c>
      <c r="G213" s="155" t="s">
        <v>19</v>
      </c>
      <c r="H213" s="155">
        <v>0</v>
      </c>
      <c r="I213" s="155">
        <v>0</v>
      </c>
      <c r="J213" s="155">
        <v>0</v>
      </c>
      <c r="K213" s="155" t="s">
        <v>19</v>
      </c>
      <c r="L213" s="155">
        <v>0</v>
      </c>
      <c r="M213" s="155" t="s">
        <v>19</v>
      </c>
      <c r="N213" s="155" t="s">
        <v>749</v>
      </c>
      <c r="O213" s="155" t="s">
        <v>19</v>
      </c>
      <c r="P213" s="155" t="s">
        <v>299</v>
      </c>
      <c r="Q213" s="155">
        <v>30</v>
      </c>
      <c r="R213" s="155">
        <v>1</v>
      </c>
      <c r="S213" s="155" t="s">
        <v>465</v>
      </c>
      <c r="T213" s="155" t="s">
        <v>796</v>
      </c>
      <c r="U213" s="191">
        <v>45712</v>
      </c>
      <c r="V213" s="191">
        <v>45887</v>
      </c>
      <c r="W213" s="324" t="s">
        <v>790</v>
      </c>
      <c r="X213" s="155">
        <v>1.5</v>
      </c>
      <c r="Y213" s="155">
        <v>100</v>
      </c>
      <c r="Z213" s="155" t="s">
        <v>2497</v>
      </c>
      <c r="AA213" s="327">
        <v>45886</v>
      </c>
      <c r="AB213" s="328">
        <v>100</v>
      </c>
      <c r="AC213" s="328" t="s">
        <v>2498</v>
      </c>
      <c r="AD213" s="327">
        <v>45887</v>
      </c>
      <c r="AE213" s="328">
        <v>100</v>
      </c>
      <c r="AF213" s="328">
        <v>1.5</v>
      </c>
    </row>
    <row r="214" spans="1:32 16384:16384" ht="58.5" customHeight="1" x14ac:dyDescent="0.25">
      <c r="A214" s="192" t="s">
        <v>813</v>
      </c>
      <c r="B214" s="68" t="s">
        <v>813</v>
      </c>
      <c r="C214" s="155" t="s">
        <v>2485</v>
      </c>
      <c r="D214" s="155">
        <v>0</v>
      </c>
      <c r="E214" s="155" t="s">
        <v>467</v>
      </c>
      <c r="F214" s="155" t="s">
        <v>813</v>
      </c>
      <c r="G214" s="155" t="s">
        <v>19</v>
      </c>
      <c r="H214" s="155">
        <v>0</v>
      </c>
      <c r="I214" s="155">
        <v>0</v>
      </c>
      <c r="J214" s="155">
        <v>0</v>
      </c>
      <c r="K214" s="155" t="s">
        <v>19</v>
      </c>
      <c r="L214" s="155">
        <v>0</v>
      </c>
      <c r="M214" s="155" t="s">
        <v>19</v>
      </c>
      <c r="N214" s="155" t="s">
        <v>749</v>
      </c>
      <c r="O214" s="155" t="s">
        <v>19</v>
      </c>
      <c r="P214" s="155" t="s">
        <v>300</v>
      </c>
      <c r="Q214" s="155">
        <v>20</v>
      </c>
      <c r="R214" s="155">
        <v>1</v>
      </c>
      <c r="S214" s="155" t="s">
        <v>465</v>
      </c>
      <c r="T214" s="155" t="s">
        <v>798</v>
      </c>
      <c r="U214" s="191">
        <v>45712</v>
      </c>
      <c r="V214" s="191">
        <v>45915</v>
      </c>
      <c r="W214" s="324" t="s">
        <v>790</v>
      </c>
      <c r="X214" s="155">
        <v>1</v>
      </c>
      <c r="Y214" s="155">
        <v>100</v>
      </c>
      <c r="Z214" s="155" t="s">
        <v>2499</v>
      </c>
      <c r="AA214" s="327">
        <v>45914</v>
      </c>
      <c r="AB214" s="328">
        <v>100</v>
      </c>
      <c r="AC214" s="328" t="s">
        <v>2500</v>
      </c>
      <c r="AD214" s="327">
        <v>45915</v>
      </c>
      <c r="AE214" s="328">
        <v>100</v>
      </c>
      <c r="AF214" s="328">
        <v>1</v>
      </c>
    </row>
    <row r="215" spans="1:32 16384:16384" ht="58.5" customHeight="1" x14ac:dyDescent="0.25">
      <c r="A215" s="68" t="s">
        <v>814</v>
      </c>
      <c r="B215" s="155" t="s">
        <v>814</v>
      </c>
      <c r="C215" s="155" t="s">
        <v>2485</v>
      </c>
      <c r="D215" s="155">
        <v>0</v>
      </c>
      <c r="E215" s="155" t="s">
        <v>467</v>
      </c>
      <c r="F215" s="155" t="s">
        <v>814</v>
      </c>
      <c r="G215" s="155" t="s">
        <v>19</v>
      </c>
      <c r="H215" s="155">
        <v>0</v>
      </c>
      <c r="I215" s="155">
        <v>0</v>
      </c>
      <c r="J215" s="155">
        <v>0</v>
      </c>
      <c r="K215" s="155" t="s">
        <v>19</v>
      </c>
      <c r="L215" s="155">
        <v>0</v>
      </c>
      <c r="M215" s="155" t="s">
        <v>19</v>
      </c>
      <c r="N215" s="155" t="s">
        <v>749</v>
      </c>
      <c r="O215" s="155" t="s">
        <v>19</v>
      </c>
      <c r="P215" s="155" t="s">
        <v>301</v>
      </c>
      <c r="Q215" s="155">
        <v>20</v>
      </c>
      <c r="R215" s="155">
        <v>1</v>
      </c>
      <c r="S215" s="155" t="s">
        <v>465</v>
      </c>
      <c r="T215" s="191" t="s">
        <v>800</v>
      </c>
      <c r="U215" s="191">
        <v>45717</v>
      </c>
      <c r="V215" s="191">
        <v>45975</v>
      </c>
      <c r="W215" s="35" t="s">
        <v>790</v>
      </c>
      <c r="X215" s="155">
        <v>1</v>
      </c>
      <c r="Y215" s="155">
        <v>0</v>
      </c>
      <c r="Z215" s="155">
        <v>0</v>
      </c>
      <c r="AA215" s="327"/>
      <c r="AB215" s="328">
        <v>0</v>
      </c>
      <c r="AC215" s="328">
        <v>0</v>
      </c>
      <c r="AD215" s="327"/>
      <c r="AE215" s="328">
        <v>0</v>
      </c>
      <c r="AF215" s="328">
        <v>0</v>
      </c>
      <c r="XFD215" s="68"/>
    </row>
    <row r="216" spans="1:32 16384:16384" ht="58.5" customHeight="1" x14ac:dyDescent="0.25">
      <c r="A216" s="192" t="s">
        <v>815</v>
      </c>
      <c r="B216" s="68" t="s">
        <v>815</v>
      </c>
      <c r="C216" s="155" t="s">
        <v>2485</v>
      </c>
      <c r="D216" s="155">
        <v>0</v>
      </c>
      <c r="E216" s="155" t="s">
        <v>467</v>
      </c>
      <c r="F216" s="155" t="s">
        <v>815</v>
      </c>
      <c r="G216" s="155" t="s">
        <v>19</v>
      </c>
      <c r="H216" s="155">
        <v>0</v>
      </c>
      <c r="I216" s="155">
        <v>0</v>
      </c>
      <c r="J216" s="155">
        <v>0</v>
      </c>
      <c r="K216" s="155" t="s">
        <v>19</v>
      </c>
      <c r="L216" s="155">
        <v>0</v>
      </c>
      <c r="M216" s="155" t="s">
        <v>19</v>
      </c>
      <c r="N216" s="155" t="s">
        <v>749</v>
      </c>
      <c r="O216" s="155" t="s">
        <v>19</v>
      </c>
      <c r="P216" s="155" t="s">
        <v>302</v>
      </c>
      <c r="Q216" s="155">
        <v>20</v>
      </c>
      <c r="R216" s="155">
        <v>1</v>
      </c>
      <c r="S216" s="155" t="s">
        <v>465</v>
      </c>
      <c r="T216" s="155" t="s">
        <v>802</v>
      </c>
      <c r="U216" s="191">
        <v>45748</v>
      </c>
      <c r="V216" s="191">
        <v>46006</v>
      </c>
      <c r="W216" s="324" t="s">
        <v>790</v>
      </c>
      <c r="X216" s="155">
        <v>1</v>
      </c>
      <c r="Y216" s="155">
        <v>0</v>
      </c>
      <c r="Z216" s="155">
        <v>0</v>
      </c>
      <c r="AA216" s="327"/>
      <c r="AB216" s="328">
        <v>0</v>
      </c>
      <c r="AC216" s="328">
        <v>0</v>
      </c>
      <c r="AD216" s="327"/>
      <c r="AE216" s="328">
        <v>0</v>
      </c>
      <c r="AF216" s="328">
        <v>0</v>
      </c>
    </row>
    <row r="217" spans="1:32 16384:16384" ht="58.5" customHeight="1" x14ac:dyDescent="0.25">
      <c r="A217" s="192" t="s">
        <v>816</v>
      </c>
      <c r="B217" s="183" t="s">
        <v>816</v>
      </c>
      <c r="C217" s="181" t="s">
        <v>2485</v>
      </c>
      <c r="D217" s="181">
        <v>0</v>
      </c>
      <c r="E217" s="181" t="s">
        <v>460</v>
      </c>
      <c r="F217" s="181" t="s">
        <v>816</v>
      </c>
      <c r="G217" s="181" t="s">
        <v>462</v>
      </c>
      <c r="H217" s="181" t="s">
        <v>12</v>
      </c>
      <c r="I217" s="181" t="s">
        <v>1395</v>
      </c>
      <c r="J217" s="181" t="s">
        <v>1396</v>
      </c>
      <c r="K217" s="181" t="s">
        <v>19</v>
      </c>
      <c r="L217" s="181">
        <v>0</v>
      </c>
      <c r="M217" s="181" t="s">
        <v>287</v>
      </c>
      <c r="N217" s="181" t="s">
        <v>749</v>
      </c>
      <c r="O217" s="181">
        <v>0</v>
      </c>
      <c r="P217" s="181" t="s">
        <v>303</v>
      </c>
      <c r="Q217" s="181">
        <v>10</v>
      </c>
      <c r="R217" s="181">
        <v>1</v>
      </c>
      <c r="S217" s="181" t="s">
        <v>465</v>
      </c>
      <c r="T217" s="181" t="s">
        <v>817</v>
      </c>
      <c r="U217" s="182">
        <v>45705</v>
      </c>
      <c r="V217" s="182">
        <v>46006</v>
      </c>
      <c r="W217" s="323" t="s">
        <v>790</v>
      </c>
      <c r="X217" s="181">
        <v>10</v>
      </c>
      <c r="Y217" s="181">
        <v>0</v>
      </c>
      <c r="Z217" s="181">
        <v>0</v>
      </c>
      <c r="AA217" s="325"/>
      <c r="AB217" s="326">
        <v>0</v>
      </c>
      <c r="AC217" s="326">
        <v>0</v>
      </c>
      <c r="AD217" s="325"/>
      <c r="AE217" s="326">
        <v>0</v>
      </c>
      <c r="AF217" s="326">
        <v>0</v>
      </c>
    </row>
    <row r="218" spans="1:32 16384:16384" ht="58.5" customHeight="1" x14ac:dyDescent="0.25">
      <c r="A218" s="192" t="s">
        <v>818</v>
      </c>
      <c r="B218" s="68" t="s">
        <v>818</v>
      </c>
      <c r="C218" s="155" t="s">
        <v>2485</v>
      </c>
      <c r="D218" s="155">
        <v>0</v>
      </c>
      <c r="E218" s="155" t="s">
        <v>467</v>
      </c>
      <c r="F218" s="155" t="s">
        <v>818</v>
      </c>
      <c r="G218" s="155" t="s">
        <v>19</v>
      </c>
      <c r="H218" s="155">
        <v>0</v>
      </c>
      <c r="I218" s="155">
        <v>0</v>
      </c>
      <c r="J218" s="155">
        <v>0</v>
      </c>
      <c r="K218" s="155" t="s">
        <v>19</v>
      </c>
      <c r="L218" s="155">
        <v>0</v>
      </c>
      <c r="M218" s="155" t="s">
        <v>19</v>
      </c>
      <c r="N218" s="155" t="s">
        <v>749</v>
      </c>
      <c r="O218" s="155" t="s">
        <v>19</v>
      </c>
      <c r="P218" s="155" t="s">
        <v>289</v>
      </c>
      <c r="Q218" s="155">
        <v>10</v>
      </c>
      <c r="R218" s="155">
        <v>1</v>
      </c>
      <c r="S218" s="155" t="s">
        <v>465</v>
      </c>
      <c r="T218" s="155" t="s">
        <v>794</v>
      </c>
      <c r="U218" s="191">
        <v>45705</v>
      </c>
      <c r="V218" s="191">
        <v>46006</v>
      </c>
      <c r="W218" s="324" t="s">
        <v>790</v>
      </c>
      <c r="X218" s="155">
        <v>1</v>
      </c>
      <c r="Y218" s="155">
        <v>100</v>
      </c>
      <c r="Z218" s="155" t="s">
        <v>2501</v>
      </c>
      <c r="AA218" s="327"/>
      <c r="AB218" s="328">
        <v>100</v>
      </c>
      <c r="AC218" s="328" t="s">
        <v>2502</v>
      </c>
      <c r="AD218" s="327"/>
      <c r="AE218" s="328">
        <v>0</v>
      </c>
      <c r="AF218" s="328">
        <v>1</v>
      </c>
    </row>
    <row r="219" spans="1:32 16384:16384" ht="58.5" customHeight="1" x14ac:dyDescent="0.25">
      <c r="A219" s="68" t="s">
        <v>819</v>
      </c>
      <c r="B219" s="155" t="s">
        <v>819</v>
      </c>
      <c r="C219" s="155" t="s">
        <v>2485</v>
      </c>
      <c r="D219" s="155">
        <v>0</v>
      </c>
      <c r="E219" s="155" t="s">
        <v>467</v>
      </c>
      <c r="F219" s="155" t="s">
        <v>819</v>
      </c>
      <c r="G219" s="155" t="s">
        <v>19</v>
      </c>
      <c r="H219" s="155">
        <v>0</v>
      </c>
      <c r="I219" s="155">
        <v>0</v>
      </c>
      <c r="J219" s="155">
        <v>0</v>
      </c>
      <c r="K219" s="155" t="s">
        <v>19</v>
      </c>
      <c r="L219" s="155">
        <v>0</v>
      </c>
      <c r="M219" s="155" t="s">
        <v>19</v>
      </c>
      <c r="N219" s="155" t="s">
        <v>749</v>
      </c>
      <c r="O219" s="155" t="s">
        <v>19</v>
      </c>
      <c r="P219" s="155" t="s">
        <v>304</v>
      </c>
      <c r="Q219" s="155">
        <v>25</v>
      </c>
      <c r="R219" s="155">
        <v>1</v>
      </c>
      <c r="S219" s="155" t="s">
        <v>465</v>
      </c>
      <c r="T219" s="191" t="s">
        <v>798</v>
      </c>
      <c r="U219" s="191">
        <v>45712</v>
      </c>
      <c r="V219" s="191">
        <v>45823</v>
      </c>
      <c r="W219" s="35" t="s">
        <v>790</v>
      </c>
      <c r="X219" s="155">
        <v>2.5</v>
      </c>
      <c r="Y219" s="155">
        <v>100</v>
      </c>
      <c r="Z219" s="155" t="s">
        <v>2503</v>
      </c>
      <c r="AA219" s="327">
        <v>45833</v>
      </c>
      <c r="AB219" s="328">
        <v>100</v>
      </c>
      <c r="AC219" s="328" t="s">
        <v>2504</v>
      </c>
      <c r="AD219" s="327">
        <v>45823</v>
      </c>
      <c r="AE219" s="328">
        <v>100</v>
      </c>
      <c r="AF219" s="328">
        <v>2.5</v>
      </c>
      <c r="XFD219" s="68"/>
    </row>
    <row r="220" spans="1:32 16384:16384" ht="58.5" customHeight="1" x14ac:dyDescent="0.25">
      <c r="A220" s="192" t="s">
        <v>820</v>
      </c>
      <c r="B220" s="68" t="s">
        <v>820</v>
      </c>
      <c r="C220" s="155" t="s">
        <v>2485</v>
      </c>
      <c r="D220" s="155">
        <v>0</v>
      </c>
      <c r="E220" s="155" t="s">
        <v>467</v>
      </c>
      <c r="F220" s="155" t="s">
        <v>820</v>
      </c>
      <c r="G220" s="155" t="s">
        <v>19</v>
      </c>
      <c r="H220" s="155">
        <v>0</v>
      </c>
      <c r="I220" s="155">
        <v>0</v>
      </c>
      <c r="J220" s="155">
        <v>0</v>
      </c>
      <c r="K220" s="155" t="s">
        <v>19</v>
      </c>
      <c r="L220" s="155">
        <v>0</v>
      </c>
      <c r="M220" s="155" t="s">
        <v>19</v>
      </c>
      <c r="N220" s="155" t="s">
        <v>749</v>
      </c>
      <c r="O220" s="155" t="s">
        <v>19</v>
      </c>
      <c r="P220" s="155" t="s">
        <v>305</v>
      </c>
      <c r="Q220" s="155">
        <v>20</v>
      </c>
      <c r="R220" s="155">
        <v>1</v>
      </c>
      <c r="S220" s="155" t="s">
        <v>465</v>
      </c>
      <c r="T220" s="155" t="s">
        <v>821</v>
      </c>
      <c r="U220" s="191">
        <v>45712</v>
      </c>
      <c r="V220" s="191">
        <v>45884</v>
      </c>
      <c r="W220" s="324" t="s">
        <v>790</v>
      </c>
      <c r="X220" s="155">
        <v>2</v>
      </c>
      <c r="Y220" s="155">
        <v>100</v>
      </c>
      <c r="Z220" s="155" t="s">
        <v>2505</v>
      </c>
      <c r="AA220" s="327">
        <v>45888</v>
      </c>
      <c r="AB220" s="328">
        <v>100</v>
      </c>
      <c r="AC220" s="328" t="s">
        <v>2506</v>
      </c>
      <c r="AD220" s="327">
        <v>45888</v>
      </c>
      <c r="AE220" s="328">
        <v>100</v>
      </c>
      <c r="AF220" s="328">
        <v>2</v>
      </c>
    </row>
    <row r="221" spans="1:32 16384:16384" ht="58.5" customHeight="1" x14ac:dyDescent="0.25">
      <c r="A221" s="192" t="s">
        <v>822</v>
      </c>
      <c r="B221" s="68" t="s">
        <v>822</v>
      </c>
      <c r="C221" s="155" t="s">
        <v>2485</v>
      </c>
      <c r="D221" s="155">
        <v>0</v>
      </c>
      <c r="E221" s="155" t="s">
        <v>467</v>
      </c>
      <c r="F221" s="155" t="s">
        <v>822</v>
      </c>
      <c r="G221" s="155" t="s">
        <v>19</v>
      </c>
      <c r="H221" s="155">
        <v>0</v>
      </c>
      <c r="I221" s="155">
        <v>0</v>
      </c>
      <c r="J221" s="155">
        <v>0</v>
      </c>
      <c r="K221" s="155" t="s">
        <v>19</v>
      </c>
      <c r="L221" s="155">
        <v>0</v>
      </c>
      <c r="M221" s="155" t="s">
        <v>19</v>
      </c>
      <c r="N221" s="155" t="s">
        <v>749</v>
      </c>
      <c r="O221" s="155" t="s">
        <v>19</v>
      </c>
      <c r="P221" s="155" t="s">
        <v>306</v>
      </c>
      <c r="Q221" s="155">
        <v>20</v>
      </c>
      <c r="R221" s="155">
        <v>1</v>
      </c>
      <c r="S221" s="155" t="s">
        <v>465</v>
      </c>
      <c r="T221" s="155" t="s">
        <v>796</v>
      </c>
      <c r="U221" s="191">
        <v>45717</v>
      </c>
      <c r="V221" s="191">
        <v>45945</v>
      </c>
      <c r="W221" s="324" t="s">
        <v>790</v>
      </c>
      <c r="X221" s="155">
        <v>2</v>
      </c>
      <c r="Y221" s="155">
        <v>0</v>
      </c>
      <c r="Z221" s="155">
        <v>0</v>
      </c>
      <c r="AA221" s="327"/>
      <c r="AB221" s="328">
        <v>0</v>
      </c>
      <c r="AC221" s="328">
        <v>0</v>
      </c>
      <c r="AD221" s="327"/>
      <c r="AE221" s="328">
        <v>0</v>
      </c>
      <c r="AF221" s="328">
        <v>0</v>
      </c>
    </row>
    <row r="222" spans="1:32 16384:16384" ht="58.5" customHeight="1" x14ac:dyDescent="0.25">
      <c r="A222" s="68" t="s">
        <v>823</v>
      </c>
      <c r="B222" s="155" t="s">
        <v>823</v>
      </c>
      <c r="C222" s="155" t="s">
        <v>2485</v>
      </c>
      <c r="D222" s="155">
        <v>0</v>
      </c>
      <c r="E222" s="155" t="s">
        <v>467</v>
      </c>
      <c r="F222" s="155" t="s">
        <v>823</v>
      </c>
      <c r="G222" s="155" t="s">
        <v>19</v>
      </c>
      <c r="H222" s="155">
        <v>0</v>
      </c>
      <c r="I222" s="155">
        <v>0</v>
      </c>
      <c r="J222" s="155">
        <v>0</v>
      </c>
      <c r="K222" s="155" t="s">
        <v>19</v>
      </c>
      <c r="L222" s="155">
        <v>0</v>
      </c>
      <c r="M222" s="155" t="s">
        <v>19</v>
      </c>
      <c r="N222" s="155" t="s">
        <v>749</v>
      </c>
      <c r="O222" s="155" t="s">
        <v>19</v>
      </c>
      <c r="P222" s="155" t="s">
        <v>307</v>
      </c>
      <c r="Q222" s="155">
        <v>20</v>
      </c>
      <c r="R222" s="155">
        <v>1</v>
      </c>
      <c r="S222" s="155" t="s">
        <v>465</v>
      </c>
      <c r="T222" s="191" t="s">
        <v>824</v>
      </c>
      <c r="U222" s="191">
        <v>45748</v>
      </c>
      <c r="V222" s="191">
        <v>45976</v>
      </c>
      <c r="W222" s="35" t="s">
        <v>790</v>
      </c>
      <c r="X222" s="155">
        <v>2</v>
      </c>
      <c r="Y222" s="155">
        <v>0</v>
      </c>
      <c r="Z222" s="155">
        <v>0</v>
      </c>
      <c r="AA222" s="327"/>
      <c r="AB222" s="328">
        <v>0</v>
      </c>
      <c r="AC222" s="328">
        <v>0</v>
      </c>
      <c r="AD222" s="327"/>
      <c r="AE222" s="328">
        <v>0</v>
      </c>
      <c r="AF222" s="328">
        <v>0</v>
      </c>
      <c r="XFD222" s="68"/>
    </row>
    <row r="223" spans="1:32 16384:16384" ht="58.5" customHeight="1" x14ac:dyDescent="0.25">
      <c r="A223" s="192" t="s">
        <v>825</v>
      </c>
      <c r="B223" s="68" t="s">
        <v>825</v>
      </c>
      <c r="C223" s="155" t="s">
        <v>2485</v>
      </c>
      <c r="D223" s="155">
        <v>0</v>
      </c>
      <c r="E223" s="155" t="s">
        <v>467</v>
      </c>
      <c r="F223" s="155" t="s">
        <v>825</v>
      </c>
      <c r="G223" s="155" t="s">
        <v>19</v>
      </c>
      <c r="H223" s="155">
        <v>0</v>
      </c>
      <c r="I223" s="155">
        <v>0</v>
      </c>
      <c r="J223" s="155">
        <v>0</v>
      </c>
      <c r="K223" s="155" t="s">
        <v>19</v>
      </c>
      <c r="L223" s="155">
        <v>0</v>
      </c>
      <c r="M223" s="155" t="s">
        <v>19</v>
      </c>
      <c r="N223" s="155" t="s">
        <v>749</v>
      </c>
      <c r="O223" s="155" t="s">
        <v>19</v>
      </c>
      <c r="P223" s="155" t="s">
        <v>308</v>
      </c>
      <c r="Q223" s="155">
        <v>5</v>
      </c>
      <c r="R223" s="155">
        <v>1</v>
      </c>
      <c r="S223" s="155" t="s">
        <v>465</v>
      </c>
      <c r="T223" s="155" t="s">
        <v>817</v>
      </c>
      <c r="U223" s="191">
        <v>45778</v>
      </c>
      <c r="V223" s="191">
        <v>46006</v>
      </c>
      <c r="W223" s="324" t="s">
        <v>790</v>
      </c>
      <c r="X223" s="155">
        <v>0.5</v>
      </c>
      <c r="Y223" s="155">
        <v>0</v>
      </c>
      <c r="Z223" s="155">
        <v>0</v>
      </c>
      <c r="AA223" s="327"/>
      <c r="AB223" s="328">
        <v>0</v>
      </c>
      <c r="AC223" s="328">
        <v>0</v>
      </c>
      <c r="AD223" s="327"/>
      <c r="AE223" s="328">
        <v>0</v>
      </c>
      <c r="AF223" s="328">
        <v>0</v>
      </c>
    </row>
    <row r="224" spans="1:32 16384:16384" ht="58.5" customHeight="1" x14ac:dyDescent="0.25">
      <c r="A224" s="192" t="s">
        <v>826</v>
      </c>
      <c r="B224" s="183" t="s">
        <v>826</v>
      </c>
      <c r="C224" s="181" t="s">
        <v>2485</v>
      </c>
      <c r="D224" s="181">
        <v>0</v>
      </c>
      <c r="E224" s="181" t="s">
        <v>460</v>
      </c>
      <c r="F224" s="181" t="s">
        <v>826</v>
      </c>
      <c r="G224" s="181" t="s">
        <v>462</v>
      </c>
      <c r="H224" s="181" t="s">
        <v>12</v>
      </c>
      <c r="I224" s="181" t="s">
        <v>1395</v>
      </c>
      <c r="J224" s="181" t="s">
        <v>1396</v>
      </c>
      <c r="K224" s="181" t="s">
        <v>1821</v>
      </c>
      <c r="L224" s="181">
        <v>0</v>
      </c>
      <c r="M224" s="181" t="s">
        <v>287</v>
      </c>
      <c r="N224" s="181" t="s">
        <v>749</v>
      </c>
      <c r="O224" s="181">
        <v>0</v>
      </c>
      <c r="P224" s="181" t="s">
        <v>309</v>
      </c>
      <c r="Q224" s="181">
        <v>20</v>
      </c>
      <c r="R224" s="181">
        <v>50</v>
      </c>
      <c r="S224" s="181" t="s">
        <v>465</v>
      </c>
      <c r="T224" s="181" t="s">
        <v>827</v>
      </c>
      <c r="U224" s="182">
        <v>45659</v>
      </c>
      <c r="V224" s="182">
        <v>46010</v>
      </c>
      <c r="W224" s="323" t="s">
        <v>790</v>
      </c>
      <c r="X224" s="181">
        <v>20</v>
      </c>
      <c r="Y224" s="181">
        <v>34</v>
      </c>
      <c r="Z224" s="181" t="s">
        <v>2507</v>
      </c>
      <c r="AA224" s="325"/>
      <c r="AB224" s="326">
        <v>34</v>
      </c>
      <c r="AC224" s="326" t="s">
        <v>2508</v>
      </c>
      <c r="AD224" s="325"/>
      <c r="AE224" s="326">
        <v>0</v>
      </c>
      <c r="AF224" s="326">
        <v>6.8</v>
      </c>
    </row>
    <row r="225" spans="1:32 16384:16384" ht="58.5" customHeight="1" x14ac:dyDescent="0.25">
      <c r="A225" s="192" t="s">
        <v>828</v>
      </c>
      <c r="B225" s="68" t="s">
        <v>828</v>
      </c>
      <c r="C225" s="155" t="s">
        <v>2485</v>
      </c>
      <c r="D225" s="155">
        <v>0</v>
      </c>
      <c r="E225" s="155" t="s">
        <v>467</v>
      </c>
      <c r="F225" s="155" t="s">
        <v>828</v>
      </c>
      <c r="G225" s="155" t="s">
        <v>19</v>
      </c>
      <c r="H225" s="155">
        <v>0</v>
      </c>
      <c r="I225" s="155">
        <v>0</v>
      </c>
      <c r="J225" s="155">
        <v>0</v>
      </c>
      <c r="K225" s="155" t="s">
        <v>19</v>
      </c>
      <c r="L225" s="155">
        <v>0</v>
      </c>
      <c r="M225" s="155" t="s">
        <v>19</v>
      </c>
      <c r="N225" s="155" t="s">
        <v>749</v>
      </c>
      <c r="O225" s="155" t="s">
        <v>19</v>
      </c>
      <c r="P225" s="155" t="s">
        <v>310</v>
      </c>
      <c r="Q225" s="155">
        <v>5</v>
      </c>
      <c r="R225" s="155">
        <v>1</v>
      </c>
      <c r="S225" s="155" t="s">
        <v>465</v>
      </c>
      <c r="T225" s="155" t="s">
        <v>829</v>
      </c>
      <c r="U225" s="191">
        <v>45659</v>
      </c>
      <c r="V225" s="191">
        <v>45716</v>
      </c>
      <c r="W225" s="324" t="s">
        <v>790</v>
      </c>
      <c r="X225" s="155">
        <v>1</v>
      </c>
      <c r="Y225" s="155">
        <v>100</v>
      </c>
      <c r="Z225" s="155" t="s">
        <v>2509</v>
      </c>
      <c r="AA225" s="327">
        <v>45679</v>
      </c>
      <c r="AB225" s="328">
        <v>100</v>
      </c>
      <c r="AC225" s="328" t="s">
        <v>2510</v>
      </c>
      <c r="AD225" s="327">
        <v>45679</v>
      </c>
      <c r="AE225" s="328">
        <v>100</v>
      </c>
      <c r="AF225" s="328">
        <v>1</v>
      </c>
    </row>
    <row r="226" spans="1:32 16384:16384" ht="58.5" customHeight="1" x14ac:dyDescent="0.25">
      <c r="A226" s="68" t="s">
        <v>830</v>
      </c>
      <c r="B226" s="155" t="s">
        <v>830</v>
      </c>
      <c r="C226" s="155" t="s">
        <v>2485</v>
      </c>
      <c r="D226" s="155">
        <v>0</v>
      </c>
      <c r="E226" s="155" t="s">
        <v>467</v>
      </c>
      <c r="F226" s="155" t="s">
        <v>830</v>
      </c>
      <c r="G226" s="155" t="s">
        <v>19</v>
      </c>
      <c r="H226" s="155">
        <v>0</v>
      </c>
      <c r="I226" s="155">
        <v>0</v>
      </c>
      <c r="J226" s="155">
        <v>0</v>
      </c>
      <c r="K226" s="155" t="s">
        <v>19</v>
      </c>
      <c r="L226" s="155">
        <v>0</v>
      </c>
      <c r="M226" s="155" t="s">
        <v>19</v>
      </c>
      <c r="N226" s="155" t="s">
        <v>749</v>
      </c>
      <c r="O226" s="155" t="s">
        <v>19</v>
      </c>
      <c r="P226" s="155" t="s">
        <v>311</v>
      </c>
      <c r="Q226" s="155">
        <v>10</v>
      </c>
      <c r="R226" s="155">
        <v>1</v>
      </c>
      <c r="S226" s="155" t="s">
        <v>465</v>
      </c>
      <c r="T226" s="191" t="s">
        <v>831</v>
      </c>
      <c r="U226" s="191">
        <v>45717</v>
      </c>
      <c r="V226" s="191">
        <v>45731</v>
      </c>
      <c r="W226" s="35" t="s">
        <v>790</v>
      </c>
      <c r="X226" s="155">
        <v>2</v>
      </c>
      <c r="Y226" s="155">
        <v>100</v>
      </c>
      <c r="Z226" s="155" t="s">
        <v>2511</v>
      </c>
      <c r="AA226" s="327">
        <v>45730</v>
      </c>
      <c r="AB226" s="328">
        <v>100</v>
      </c>
      <c r="AC226" s="328" t="s">
        <v>2512</v>
      </c>
      <c r="AD226" s="327">
        <v>45730</v>
      </c>
      <c r="AE226" s="328">
        <v>100</v>
      </c>
      <c r="AF226" s="328">
        <v>2</v>
      </c>
      <c r="XFD226" s="68"/>
    </row>
    <row r="227" spans="1:32 16384:16384" ht="58.5" customHeight="1" x14ac:dyDescent="0.25">
      <c r="A227" s="192" t="s">
        <v>832</v>
      </c>
      <c r="B227" s="68" t="s">
        <v>832</v>
      </c>
      <c r="C227" s="155" t="s">
        <v>2485</v>
      </c>
      <c r="D227" s="155">
        <v>0</v>
      </c>
      <c r="E227" s="155" t="s">
        <v>467</v>
      </c>
      <c r="F227" s="155" t="s">
        <v>832</v>
      </c>
      <c r="G227" s="155" t="s">
        <v>19</v>
      </c>
      <c r="H227" s="155">
        <v>0</v>
      </c>
      <c r="I227" s="155">
        <v>0</v>
      </c>
      <c r="J227" s="155">
        <v>0</v>
      </c>
      <c r="K227" s="155" t="s">
        <v>19</v>
      </c>
      <c r="L227" s="155">
        <v>0</v>
      </c>
      <c r="M227" s="155" t="s">
        <v>19</v>
      </c>
      <c r="N227" s="155" t="s">
        <v>749</v>
      </c>
      <c r="O227" s="155" t="s">
        <v>19</v>
      </c>
      <c r="P227" s="155" t="s">
        <v>312</v>
      </c>
      <c r="Q227" s="155">
        <v>10</v>
      </c>
      <c r="R227" s="155">
        <v>1</v>
      </c>
      <c r="S227" s="155" t="s">
        <v>465</v>
      </c>
      <c r="T227" s="155" t="s">
        <v>833</v>
      </c>
      <c r="U227" s="191">
        <v>45733</v>
      </c>
      <c r="V227" s="191">
        <v>45752</v>
      </c>
      <c r="W227" s="324" t="s">
        <v>790</v>
      </c>
      <c r="X227" s="155">
        <v>2</v>
      </c>
      <c r="Y227" s="155">
        <v>100</v>
      </c>
      <c r="Z227" s="155" t="s">
        <v>2513</v>
      </c>
      <c r="AA227" s="327">
        <v>45790</v>
      </c>
      <c r="AB227" s="328">
        <v>100</v>
      </c>
      <c r="AC227" s="328" t="s">
        <v>2514</v>
      </c>
      <c r="AD227" s="327">
        <v>45790</v>
      </c>
      <c r="AE227" s="328">
        <v>95</v>
      </c>
      <c r="AF227" s="328">
        <v>2</v>
      </c>
    </row>
    <row r="228" spans="1:32 16384:16384" ht="58.5" customHeight="1" x14ac:dyDescent="0.25">
      <c r="A228" s="192" t="s">
        <v>834</v>
      </c>
      <c r="B228" s="68" t="s">
        <v>834</v>
      </c>
      <c r="C228" s="155" t="s">
        <v>2485</v>
      </c>
      <c r="D228" s="155">
        <v>0</v>
      </c>
      <c r="E228" s="155" t="s">
        <v>467</v>
      </c>
      <c r="F228" s="155" t="s">
        <v>834</v>
      </c>
      <c r="G228" s="155" t="s">
        <v>19</v>
      </c>
      <c r="H228" s="155">
        <v>0</v>
      </c>
      <c r="I228" s="155">
        <v>0</v>
      </c>
      <c r="J228" s="155">
        <v>0</v>
      </c>
      <c r="K228" s="155" t="s">
        <v>19</v>
      </c>
      <c r="L228" s="155">
        <v>0</v>
      </c>
      <c r="M228" s="155" t="s">
        <v>19</v>
      </c>
      <c r="N228" s="155" t="s">
        <v>749</v>
      </c>
      <c r="O228" s="155" t="s">
        <v>19</v>
      </c>
      <c r="P228" s="155" t="s">
        <v>313</v>
      </c>
      <c r="Q228" s="155">
        <v>75</v>
      </c>
      <c r="R228" s="155">
        <v>100</v>
      </c>
      <c r="S228" s="155" t="s">
        <v>493</v>
      </c>
      <c r="T228" s="155" t="s">
        <v>835</v>
      </c>
      <c r="U228" s="191">
        <v>45754</v>
      </c>
      <c r="V228" s="191">
        <v>46010</v>
      </c>
      <c r="W228" s="324" t="s">
        <v>790</v>
      </c>
      <c r="X228" s="155">
        <v>15</v>
      </c>
      <c r="Y228" s="155">
        <v>34</v>
      </c>
      <c r="Z228" s="155" t="s">
        <v>2515</v>
      </c>
      <c r="AA228" s="327"/>
      <c r="AB228" s="328">
        <v>34</v>
      </c>
      <c r="AC228" s="328" t="s">
        <v>2516</v>
      </c>
      <c r="AD228" s="327"/>
      <c r="AE228" s="328">
        <v>0</v>
      </c>
      <c r="AF228" s="328">
        <v>5.0999999999999996</v>
      </c>
    </row>
    <row r="229" spans="1:32 16384:16384" ht="58.5" customHeight="1" x14ac:dyDescent="0.25">
      <c r="A229" s="192" t="s">
        <v>1372</v>
      </c>
      <c r="B229" s="183" t="s">
        <v>1372</v>
      </c>
      <c r="C229" s="181" t="s">
        <v>2172</v>
      </c>
      <c r="D229" s="181">
        <v>0</v>
      </c>
      <c r="E229" s="181" t="s">
        <v>460</v>
      </c>
      <c r="F229" s="181" t="s">
        <v>1372</v>
      </c>
      <c r="G229" s="181" t="s">
        <v>19</v>
      </c>
      <c r="H229" s="181" t="s">
        <v>11</v>
      </c>
      <c r="I229" s="181" t="s">
        <v>1397</v>
      </c>
      <c r="J229" s="181" t="s">
        <v>1398</v>
      </c>
      <c r="K229" s="181" t="s">
        <v>1832</v>
      </c>
      <c r="L229" s="181">
        <v>0</v>
      </c>
      <c r="M229" s="181" t="s">
        <v>20</v>
      </c>
      <c r="N229" s="181" t="s">
        <v>986</v>
      </c>
      <c r="O229" s="181">
        <v>0</v>
      </c>
      <c r="P229" s="181" t="s">
        <v>1373</v>
      </c>
      <c r="Q229" s="181">
        <v>30</v>
      </c>
      <c r="R229" s="181">
        <v>100</v>
      </c>
      <c r="S229" s="181" t="s">
        <v>493</v>
      </c>
      <c r="T229" s="181" t="s">
        <v>835</v>
      </c>
      <c r="U229" s="182">
        <v>45691</v>
      </c>
      <c r="V229" s="182">
        <v>46010</v>
      </c>
      <c r="W229" s="323" t="s">
        <v>1371</v>
      </c>
      <c r="X229" s="181">
        <v>30</v>
      </c>
      <c r="Y229" s="181">
        <v>73</v>
      </c>
      <c r="Z229" s="181" t="s">
        <v>2173</v>
      </c>
      <c r="AA229" s="325"/>
      <c r="AB229" s="326">
        <v>40</v>
      </c>
      <c r="AC229" s="326" t="s">
        <v>2174</v>
      </c>
      <c r="AD229" s="325"/>
      <c r="AE229" s="326">
        <v>0</v>
      </c>
      <c r="AF229" s="326">
        <v>12</v>
      </c>
    </row>
    <row r="230" spans="1:32 16384:16384" ht="58.5" customHeight="1" x14ac:dyDescent="0.25">
      <c r="A230" s="68" t="s">
        <v>1374</v>
      </c>
      <c r="B230" s="155" t="s">
        <v>1374</v>
      </c>
      <c r="C230" s="155" t="s">
        <v>2172</v>
      </c>
      <c r="D230" s="155">
        <v>0</v>
      </c>
      <c r="E230" s="155" t="s">
        <v>467</v>
      </c>
      <c r="F230" s="155" t="s">
        <v>1374</v>
      </c>
      <c r="G230" s="155" t="s">
        <v>19</v>
      </c>
      <c r="H230" s="155">
        <v>0</v>
      </c>
      <c r="I230" s="155">
        <v>0</v>
      </c>
      <c r="J230" s="155">
        <v>0</v>
      </c>
      <c r="K230" s="155" t="s">
        <v>19</v>
      </c>
      <c r="L230" s="155">
        <v>0</v>
      </c>
      <c r="M230" s="155" t="s">
        <v>19</v>
      </c>
      <c r="N230" s="155" t="s">
        <v>986</v>
      </c>
      <c r="O230" s="155" t="s">
        <v>19</v>
      </c>
      <c r="P230" s="155" t="s">
        <v>1375</v>
      </c>
      <c r="Q230" s="155">
        <v>25</v>
      </c>
      <c r="R230" s="155">
        <v>1</v>
      </c>
      <c r="S230" s="155" t="s">
        <v>465</v>
      </c>
      <c r="T230" s="191" t="s">
        <v>1376</v>
      </c>
      <c r="U230" s="191">
        <v>45691</v>
      </c>
      <c r="V230" s="191">
        <v>45772</v>
      </c>
      <c r="W230" s="35" t="s">
        <v>1371</v>
      </c>
      <c r="X230" s="155">
        <v>7.5</v>
      </c>
      <c r="Y230" s="155">
        <v>100</v>
      </c>
      <c r="Z230" s="155" t="s">
        <v>2175</v>
      </c>
      <c r="AA230" s="327">
        <v>45772</v>
      </c>
      <c r="AB230" s="328">
        <v>100</v>
      </c>
      <c r="AC230" s="328" t="s">
        <v>2176</v>
      </c>
      <c r="AD230" s="327">
        <v>45772</v>
      </c>
      <c r="AE230" s="328">
        <v>100</v>
      </c>
      <c r="AF230" s="328">
        <v>7.5</v>
      </c>
      <c r="XFD230" s="68"/>
    </row>
    <row r="231" spans="1:32 16384:16384" ht="58.5" customHeight="1" x14ac:dyDescent="0.25">
      <c r="A231" s="192" t="s">
        <v>1377</v>
      </c>
      <c r="B231" s="68" t="s">
        <v>1377</v>
      </c>
      <c r="C231" s="155" t="s">
        <v>2172</v>
      </c>
      <c r="D231" s="155">
        <v>0</v>
      </c>
      <c r="E231" s="155" t="s">
        <v>467</v>
      </c>
      <c r="F231" s="155" t="s">
        <v>1377</v>
      </c>
      <c r="G231" s="155" t="s">
        <v>19</v>
      </c>
      <c r="H231" s="155">
        <v>0</v>
      </c>
      <c r="I231" s="155">
        <v>0</v>
      </c>
      <c r="J231" s="155">
        <v>0</v>
      </c>
      <c r="K231" s="155" t="s">
        <v>19</v>
      </c>
      <c r="L231" s="155">
        <v>0</v>
      </c>
      <c r="M231" s="155" t="s">
        <v>19</v>
      </c>
      <c r="N231" s="155" t="s">
        <v>986</v>
      </c>
      <c r="O231" s="155" t="s">
        <v>19</v>
      </c>
      <c r="P231" s="155" t="s">
        <v>1378</v>
      </c>
      <c r="Q231" s="155">
        <v>25</v>
      </c>
      <c r="R231" s="155">
        <v>1</v>
      </c>
      <c r="S231" s="155" t="s">
        <v>465</v>
      </c>
      <c r="T231" s="155" t="s">
        <v>1379</v>
      </c>
      <c r="U231" s="191">
        <v>45775</v>
      </c>
      <c r="V231" s="191">
        <v>45793</v>
      </c>
      <c r="W231" s="324" t="s">
        <v>1371</v>
      </c>
      <c r="X231" s="155">
        <v>7.5</v>
      </c>
      <c r="Y231" s="155">
        <v>100</v>
      </c>
      <c r="Z231" s="155" t="s">
        <v>2177</v>
      </c>
      <c r="AA231" s="327">
        <v>45793</v>
      </c>
      <c r="AB231" s="328">
        <v>100</v>
      </c>
      <c r="AC231" s="328" t="s">
        <v>2178</v>
      </c>
      <c r="AD231" s="327">
        <v>45793</v>
      </c>
      <c r="AE231" s="328">
        <v>95</v>
      </c>
      <c r="AF231" s="328">
        <v>7.5</v>
      </c>
    </row>
    <row r="232" spans="1:32 16384:16384" ht="58.5" customHeight="1" x14ac:dyDescent="0.25">
      <c r="A232" s="192" t="s">
        <v>1380</v>
      </c>
      <c r="B232" s="68" t="s">
        <v>1380</v>
      </c>
      <c r="C232" s="155" t="s">
        <v>2172</v>
      </c>
      <c r="D232" s="155">
        <v>0</v>
      </c>
      <c r="E232" s="155" t="s">
        <v>467</v>
      </c>
      <c r="F232" s="155" t="s">
        <v>1380</v>
      </c>
      <c r="G232" s="155" t="s">
        <v>19</v>
      </c>
      <c r="H232" s="155">
        <v>0</v>
      </c>
      <c r="I232" s="155">
        <v>0</v>
      </c>
      <c r="J232" s="155">
        <v>0</v>
      </c>
      <c r="K232" s="155" t="s">
        <v>19</v>
      </c>
      <c r="L232" s="155">
        <v>0</v>
      </c>
      <c r="M232" s="155" t="s">
        <v>19</v>
      </c>
      <c r="N232" s="155" t="s">
        <v>986</v>
      </c>
      <c r="O232" s="155" t="s">
        <v>19</v>
      </c>
      <c r="P232" s="155" t="s">
        <v>1381</v>
      </c>
      <c r="Q232" s="155">
        <v>50</v>
      </c>
      <c r="R232" s="155">
        <v>100</v>
      </c>
      <c r="S232" s="155" t="s">
        <v>493</v>
      </c>
      <c r="T232" s="155" t="s">
        <v>835</v>
      </c>
      <c r="U232" s="191">
        <v>45796</v>
      </c>
      <c r="V232" s="191">
        <v>46010</v>
      </c>
      <c r="W232" s="324" t="s">
        <v>1371</v>
      </c>
      <c r="X232" s="155">
        <v>15</v>
      </c>
      <c r="Y232" s="155">
        <v>45</v>
      </c>
      <c r="Z232" s="155" t="s">
        <v>2179</v>
      </c>
      <c r="AA232" s="327"/>
      <c r="AB232" s="328">
        <v>45</v>
      </c>
      <c r="AC232" s="328" t="s">
        <v>2180</v>
      </c>
      <c r="AD232" s="327"/>
      <c r="AE232" s="328">
        <v>0</v>
      </c>
      <c r="AF232" s="328">
        <v>6.75</v>
      </c>
    </row>
    <row r="233" spans="1:32 16384:16384" ht="58.5" customHeight="1" x14ac:dyDescent="0.25">
      <c r="A233" s="192" t="s">
        <v>1382</v>
      </c>
      <c r="B233" s="183" t="s">
        <v>1382</v>
      </c>
      <c r="C233" s="181" t="s">
        <v>2172</v>
      </c>
      <c r="D233" s="181">
        <v>0</v>
      </c>
      <c r="E233" s="181" t="s">
        <v>460</v>
      </c>
      <c r="F233" s="181" t="s">
        <v>1382</v>
      </c>
      <c r="G233" s="181" t="s">
        <v>19</v>
      </c>
      <c r="H233" s="181" t="s">
        <v>59</v>
      </c>
      <c r="I233" s="181" t="s">
        <v>1736</v>
      </c>
      <c r="J233" s="181" t="s">
        <v>1394</v>
      </c>
      <c r="K233" s="181" t="s">
        <v>1821</v>
      </c>
      <c r="L233" s="181">
        <v>0</v>
      </c>
      <c r="M233" s="181" t="s">
        <v>20</v>
      </c>
      <c r="N233" s="181" t="s">
        <v>986</v>
      </c>
      <c r="O233" s="181" t="s">
        <v>1572</v>
      </c>
      <c r="P233" s="181" t="s">
        <v>114</v>
      </c>
      <c r="Q233" s="181">
        <v>30</v>
      </c>
      <c r="R233" s="181">
        <v>100</v>
      </c>
      <c r="S233" s="181" t="s">
        <v>493</v>
      </c>
      <c r="T233" s="181" t="s">
        <v>1383</v>
      </c>
      <c r="U233" s="182">
        <v>45671</v>
      </c>
      <c r="V233" s="182">
        <v>46010</v>
      </c>
      <c r="W233" s="323" t="s">
        <v>1371</v>
      </c>
      <c r="X233" s="181">
        <v>30</v>
      </c>
      <c r="Y233" s="181">
        <v>85</v>
      </c>
      <c r="Z233" s="181" t="s">
        <v>2181</v>
      </c>
      <c r="AA233" s="325"/>
      <c r="AB233" s="326">
        <v>61</v>
      </c>
      <c r="AC233" s="326" t="s">
        <v>2182</v>
      </c>
      <c r="AD233" s="325"/>
      <c r="AE233" s="326">
        <v>0</v>
      </c>
      <c r="AF233" s="326">
        <v>18.3</v>
      </c>
    </row>
    <row r="234" spans="1:32 16384:16384" ht="58.5" customHeight="1" x14ac:dyDescent="0.25">
      <c r="A234" s="68" t="s">
        <v>1384</v>
      </c>
      <c r="B234" s="155" t="s">
        <v>1384</v>
      </c>
      <c r="C234" s="155" t="s">
        <v>2172</v>
      </c>
      <c r="D234" s="155">
        <v>0</v>
      </c>
      <c r="E234" s="155" t="s">
        <v>467</v>
      </c>
      <c r="F234" s="155" t="s">
        <v>1384</v>
      </c>
      <c r="G234" s="155" t="s">
        <v>19</v>
      </c>
      <c r="H234" s="155">
        <v>0</v>
      </c>
      <c r="I234" s="155">
        <v>0</v>
      </c>
      <c r="J234" s="155">
        <v>0</v>
      </c>
      <c r="K234" s="155" t="s">
        <v>19</v>
      </c>
      <c r="L234" s="155">
        <v>0</v>
      </c>
      <c r="M234" s="155" t="s">
        <v>19</v>
      </c>
      <c r="N234" s="155" t="s">
        <v>986</v>
      </c>
      <c r="O234" s="155" t="s">
        <v>19</v>
      </c>
      <c r="P234" s="155" t="s">
        <v>115</v>
      </c>
      <c r="Q234" s="155">
        <v>30</v>
      </c>
      <c r="R234" s="155">
        <v>1</v>
      </c>
      <c r="S234" s="155" t="s">
        <v>465</v>
      </c>
      <c r="T234" s="191" t="s">
        <v>1385</v>
      </c>
      <c r="U234" s="191">
        <v>45671</v>
      </c>
      <c r="V234" s="191">
        <v>45688</v>
      </c>
      <c r="W234" s="35" t="s">
        <v>1371</v>
      </c>
      <c r="X234" s="155">
        <v>9</v>
      </c>
      <c r="Y234" s="155">
        <v>100</v>
      </c>
      <c r="Z234" s="155" t="s">
        <v>2183</v>
      </c>
      <c r="AA234" s="327">
        <v>45688</v>
      </c>
      <c r="AB234" s="328">
        <v>100</v>
      </c>
      <c r="AC234" s="328" t="s">
        <v>2184</v>
      </c>
      <c r="AD234" s="327">
        <v>45688</v>
      </c>
      <c r="AE234" s="328">
        <v>100</v>
      </c>
      <c r="AF234" s="328">
        <v>9</v>
      </c>
      <c r="XFD234" s="68"/>
    </row>
    <row r="235" spans="1:32 16384:16384" ht="58.5" customHeight="1" x14ac:dyDescent="0.25">
      <c r="A235" s="192" t="s">
        <v>1386</v>
      </c>
      <c r="B235" s="68" t="s">
        <v>1386</v>
      </c>
      <c r="C235" s="155" t="s">
        <v>2172</v>
      </c>
      <c r="D235" s="155">
        <v>0</v>
      </c>
      <c r="E235" s="155" t="s">
        <v>467</v>
      </c>
      <c r="F235" s="155" t="s">
        <v>1386</v>
      </c>
      <c r="G235" s="155" t="s">
        <v>19</v>
      </c>
      <c r="H235" s="155">
        <v>0</v>
      </c>
      <c r="I235" s="155">
        <v>0</v>
      </c>
      <c r="J235" s="155">
        <v>0</v>
      </c>
      <c r="K235" s="155" t="s">
        <v>19</v>
      </c>
      <c r="L235" s="155">
        <v>0</v>
      </c>
      <c r="M235" s="155" t="s">
        <v>19</v>
      </c>
      <c r="N235" s="155" t="s">
        <v>986</v>
      </c>
      <c r="O235" s="155" t="s">
        <v>19</v>
      </c>
      <c r="P235" s="155" t="s">
        <v>116</v>
      </c>
      <c r="Q235" s="155">
        <v>30</v>
      </c>
      <c r="R235" s="155">
        <v>1</v>
      </c>
      <c r="S235" s="155" t="s">
        <v>465</v>
      </c>
      <c r="T235" s="155" t="s">
        <v>1387</v>
      </c>
      <c r="U235" s="191">
        <v>45671</v>
      </c>
      <c r="V235" s="191">
        <v>45688</v>
      </c>
      <c r="W235" s="324" t="s">
        <v>1371</v>
      </c>
      <c r="X235" s="155">
        <v>9</v>
      </c>
      <c r="Y235" s="155">
        <v>100</v>
      </c>
      <c r="Z235" s="155" t="s">
        <v>2185</v>
      </c>
      <c r="AA235" s="327">
        <v>45688</v>
      </c>
      <c r="AB235" s="328">
        <v>100</v>
      </c>
      <c r="AC235" s="328" t="s">
        <v>2186</v>
      </c>
      <c r="AD235" s="327">
        <v>45688</v>
      </c>
      <c r="AE235" s="328">
        <v>100</v>
      </c>
      <c r="AF235" s="328">
        <v>9</v>
      </c>
    </row>
    <row r="236" spans="1:32 16384:16384" ht="58.5" customHeight="1" x14ac:dyDescent="0.25">
      <c r="A236" s="192" t="s">
        <v>1388</v>
      </c>
      <c r="B236" s="68" t="s">
        <v>1388</v>
      </c>
      <c r="C236" s="155" t="s">
        <v>2172</v>
      </c>
      <c r="D236" s="155">
        <v>0</v>
      </c>
      <c r="E236" s="155" t="s">
        <v>467</v>
      </c>
      <c r="F236" s="155" t="s">
        <v>1388</v>
      </c>
      <c r="G236" s="155" t="s">
        <v>19</v>
      </c>
      <c r="H236" s="155">
        <v>0</v>
      </c>
      <c r="I236" s="155">
        <v>0</v>
      </c>
      <c r="J236" s="155">
        <v>0</v>
      </c>
      <c r="K236" s="155" t="s">
        <v>19</v>
      </c>
      <c r="L236" s="155">
        <v>0</v>
      </c>
      <c r="M236" s="155" t="s">
        <v>19</v>
      </c>
      <c r="N236" s="155" t="s">
        <v>986</v>
      </c>
      <c r="O236" s="155" t="s">
        <v>19</v>
      </c>
      <c r="P236" s="155" t="s">
        <v>117</v>
      </c>
      <c r="Q236" s="155">
        <v>40</v>
      </c>
      <c r="R236" s="155">
        <v>100</v>
      </c>
      <c r="S236" s="155" t="s">
        <v>493</v>
      </c>
      <c r="T236" s="155" t="s">
        <v>1389</v>
      </c>
      <c r="U236" s="191">
        <v>45691</v>
      </c>
      <c r="V236" s="191">
        <v>46010</v>
      </c>
      <c r="W236" s="324" t="s">
        <v>1371</v>
      </c>
      <c r="X236" s="155">
        <v>12</v>
      </c>
      <c r="Y236" s="155">
        <v>61</v>
      </c>
      <c r="Z236" s="155" t="s">
        <v>2187</v>
      </c>
      <c r="AA236" s="327"/>
      <c r="AB236" s="328">
        <v>61</v>
      </c>
      <c r="AC236" s="328" t="s">
        <v>2188</v>
      </c>
      <c r="AD236" s="327"/>
      <c r="AE236" s="328">
        <v>0</v>
      </c>
      <c r="AF236" s="328">
        <v>7.32</v>
      </c>
    </row>
    <row r="237" spans="1:32 16384:16384" ht="58.5" customHeight="1" x14ac:dyDescent="0.25">
      <c r="A237" s="192" t="s">
        <v>1390</v>
      </c>
      <c r="B237" s="183" t="s">
        <v>1390</v>
      </c>
      <c r="C237" s="181" t="s">
        <v>2172</v>
      </c>
      <c r="D237" s="181">
        <v>0</v>
      </c>
      <c r="E237" s="181" t="s">
        <v>460</v>
      </c>
      <c r="F237" s="181" t="s">
        <v>1390</v>
      </c>
      <c r="G237" s="181" t="s">
        <v>462</v>
      </c>
      <c r="H237" s="181" t="s">
        <v>9</v>
      </c>
      <c r="I237" s="181" t="s">
        <v>1401</v>
      </c>
      <c r="J237" s="181" t="s">
        <v>1439</v>
      </c>
      <c r="K237" s="181" t="s">
        <v>1821</v>
      </c>
      <c r="L237" s="181">
        <v>0</v>
      </c>
      <c r="M237" s="181" t="s">
        <v>22</v>
      </c>
      <c r="N237" s="181" t="s">
        <v>986</v>
      </c>
      <c r="O237" s="181">
        <v>0</v>
      </c>
      <c r="P237" s="181" t="s">
        <v>118</v>
      </c>
      <c r="Q237" s="181">
        <v>40</v>
      </c>
      <c r="R237" s="181">
        <v>3357800</v>
      </c>
      <c r="S237" s="181" t="s">
        <v>465</v>
      </c>
      <c r="T237" s="181" t="s">
        <v>1391</v>
      </c>
      <c r="U237" s="182">
        <v>45659</v>
      </c>
      <c r="V237" s="182">
        <v>46022</v>
      </c>
      <c r="W237" s="323" t="s">
        <v>1371</v>
      </c>
      <c r="X237" s="181">
        <v>40</v>
      </c>
      <c r="Y237" s="181">
        <v>82.51</v>
      </c>
      <c r="Z237" s="181" t="s">
        <v>2189</v>
      </c>
      <c r="AA237" s="325"/>
      <c r="AB237" s="326">
        <v>82</v>
      </c>
      <c r="AC237" s="326" t="s">
        <v>2190</v>
      </c>
      <c r="AD237" s="325"/>
      <c r="AE237" s="326">
        <v>0</v>
      </c>
      <c r="AF237" s="326">
        <v>32.799999999999997</v>
      </c>
    </row>
    <row r="238" spans="1:32 16384:16384" ht="58.5" customHeight="1" x14ac:dyDescent="0.25">
      <c r="A238" s="68" t="s">
        <v>1392</v>
      </c>
      <c r="B238" s="155" t="s">
        <v>1392</v>
      </c>
      <c r="C238" s="155" t="s">
        <v>2172</v>
      </c>
      <c r="D238" s="155">
        <v>0</v>
      </c>
      <c r="E238" s="155" t="s">
        <v>467</v>
      </c>
      <c r="F238" s="155" t="s">
        <v>1392</v>
      </c>
      <c r="G238" s="155" t="s">
        <v>19</v>
      </c>
      <c r="H238" s="155">
        <v>0</v>
      </c>
      <c r="I238" s="155">
        <v>0</v>
      </c>
      <c r="J238" s="155">
        <v>0</v>
      </c>
      <c r="K238" s="155" t="s">
        <v>19</v>
      </c>
      <c r="L238" s="155">
        <v>0</v>
      </c>
      <c r="M238" s="155" t="s">
        <v>19</v>
      </c>
      <c r="N238" s="155" t="s">
        <v>986</v>
      </c>
      <c r="O238" s="155" t="s">
        <v>19</v>
      </c>
      <c r="P238" s="155" t="s">
        <v>119</v>
      </c>
      <c r="Q238" s="155">
        <v>100</v>
      </c>
      <c r="R238" s="155">
        <v>3357800</v>
      </c>
      <c r="S238" s="155" t="s">
        <v>465</v>
      </c>
      <c r="T238" s="191" t="s">
        <v>1391</v>
      </c>
      <c r="U238" s="191">
        <v>45659</v>
      </c>
      <c r="V238" s="191">
        <v>46022</v>
      </c>
      <c r="W238" s="35" t="s">
        <v>1371</v>
      </c>
      <c r="X238" s="155">
        <v>40</v>
      </c>
      <c r="Y238" s="155">
        <v>82.51</v>
      </c>
      <c r="Z238" s="155" t="s">
        <v>2191</v>
      </c>
      <c r="AA238" s="327"/>
      <c r="AB238" s="328">
        <v>82</v>
      </c>
      <c r="AC238" s="328" t="s">
        <v>2192</v>
      </c>
      <c r="AD238" s="327"/>
      <c r="AE238" s="328">
        <v>0</v>
      </c>
      <c r="AF238" s="328">
        <v>32.799999999999997</v>
      </c>
      <c r="XFD238" s="68"/>
    </row>
    <row r="239" spans="1:32 16384:16384" ht="58.5" customHeight="1" x14ac:dyDescent="0.25">
      <c r="A239" s="192" t="s">
        <v>680</v>
      </c>
      <c r="B239" s="183" t="s">
        <v>680</v>
      </c>
      <c r="C239" s="181" t="s">
        <v>2532</v>
      </c>
      <c r="D239" s="181">
        <v>1</v>
      </c>
      <c r="E239" s="181" t="s">
        <v>460</v>
      </c>
      <c r="F239" s="181" t="s">
        <v>680</v>
      </c>
      <c r="G239" s="181" t="s">
        <v>681</v>
      </c>
      <c r="H239" s="181" t="s">
        <v>59</v>
      </c>
      <c r="I239" s="181" t="s">
        <v>1736</v>
      </c>
      <c r="J239" s="181" t="s">
        <v>1394</v>
      </c>
      <c r="K239" s="181" t="s">
        <v>1821</v>
      </c>
      <c r="L239" s="181">
        <v>0</v>
      </c>
      <c r="M239" s="181" t="s">
        <v>19</v>
      </c>
      <c r="N239" s="181" t="s">
        <v>1393</v>
      </c>
      <c r="O239" s="181">
        <v>0</v>
      </c>
      <c r="P239" s="181" t="s">
        <v>100</v>
      </c>
      <c r="Q239" s="181">
        <v>100</v>
      </c>
      <c r="R239" s="181">
        <v>1</v>
      </c>
      <c r="S239" s="181" t="s">
        <v>465</v>
      </c>
      <c r="T239" s="181" t="s">
        <v>682</v>
      </c>
      <c r="U239" s="182">
        <v>45839</v>
      </c>
      <c r="V239" s="182">
        <v>45989</v>
      </c>
      <c r="W239" s="323" t="s">
        <v>683</v>
      </c>
      <c r="X239" s="181">
        <v>100</v>
      </c>
      <c r="Y239" s="181">
        <v>0</v>
      </c>
      <c r="Z239" s="181" t="s">
        <v>2533</v>
      </c>
      <c r="AA239" s="325"/>
      <c r="AB239" s="326">
        <v>0</v>
      </c>
      <c r="AC239" s="326" t="s">
        <v>2534</v>
      </c>
      <c r="AD239" s="325"/>
      <c r="AE239" s="326">
        <v>0</v>
      </c>
      <c r="AF239" s="326">
        <v>0</v>
      </c>
    </row>
    <row r="240" spans="1:32 16384:16384" ht="58.5" customHeight="1" x14ac:dyDescent="0.25">
      <c r="A240" s="192" t="s">
        <v>684</v>
      </c>
      <c r="B240" s="68" t="s">
        <v>684</v>
      </c>
      <c r="C240" s="155" t="s">
        <v>2532</v>
      </c>
      <c r="D240" s="155">
        <v>1</v>
      </c>
      <c r="E240" s="155" t="s">
        <v>467</v>
      </c>
      <c r="F240" s="155" t="s">
        <v>684</v>
      </c>
      <c r="G240" s="155" t="s">
        <v>19</v>
      </c>
      <c r="H240" s="155">
        <v>0</v>
      </c>
      <c r="I240" s="155">
        <v>0</v>
      </c>
      <c r="J240" s="155">
        <v>0</v>
      </c>
      <c r="K240" s="155" t="s">
        <v>19</v>
      </c>
      <c r="L240" s="155">
        <v>0</v>
      </c>
      <c r="M240" s="155" t="s">
        <v>19</v>
      </c>
      <c r="N240" s="155" t="s">
        <v>1393</v>
      </c>
      <c r="O240" s="155" t="s">
        <v>19</v>
      </c>
      <c r="P240" s="155" t="s">
        <v>101</v>
      </c>
      <c r="Q240" s="155">
        <v>100</v>
      </c>
      <c r="R240" s="155">
        <v>1</v>
      </c>
      <c r="S240" s="155" t="s">
        <v>465</v>
      </c>
      <c r="T240" s="155" t="s">
        <v>685</v>
      </c>
      <c r="U240" s="191">
        <v>45839</v>
      </c>
      <c r="V240" s="191">
        <v>45930</v>
      </c>
      <c r="W240" s="324" t="s">
        <v>683</v>
      </c>
      <c r="X240" s="155">
        <v>100</v>
      </c>
      <c r="Y240" s="155">
        <v>100</v>
      </c>
      <c r="Z240" s="155" t="s">
        <v>2535</v>
      </c>
      <c r="AA240" s="327"/>
      <c r="AB240" s="328">
        <v>100</v>
      </c>
      <c r="AC240" s="328" t="s">
        <v>2536</v>
      </c>
      <c r="AD240" s="327"/>
      <c r="AE240" s="328">
        <v>100</v>
      </c>
      <c r="AF240" s="328">
        <v>100</v>
      </c>
    </row>
    <row r="241" spans="1:32 16384:16384" ht="58.5" customHeight="1" x14ac:dyDescent="0.25">
      <c r="A241" s="192" t="s">
        <v>686</v>
      </c>
      <c r="B241" s="68" t="s">
        <v>686</v>
      </c>
      <c r="C241" s="155" t="s">
        <v>2532</v>
      </c>
      <c r="D241" s="155">
        <v>1</v>
      </c>
      <c r="E241" s="155" t="s">
        <v>1856</v>
      </c>
      <c r="F241" s="155" t="s">
        <v>686</v>
      </c>
      <c r="G241" s="155" t="s">
        <v>19</v>
      </c>
      <c r="H241" s="155">
        <v>0</v>
      </c>
      <c r="I241" s="155">
        <v>0</v>
      </c>
      <c r="J241" s="155">
        <v>0</v>
      </c>
      <c r="K241" s="155" t="s">
        <v>19</v>
      </c>
      <c r="L241" s="155">
        <v>0</v>
      </c>
      <c r="M241" s="155" t="s">
        <v>19</v>
      </c>
      <c r="N241" s="155" t="s">
        <v>1393</v>
      </c>
      <c r="O241" s="155" t="s">
        <v>19</v>
      </c>
      <c r="P241" s="155" t="s">
        <v>102</v>
      </c>
      <c r="Q241" s="155">
        <v>0</v>
      </c>
      <c r="R241" s="155">
        <v>1</v>
      </c>
      <c r="S241" s="155" t="s">
        <v>465</v>
      </c>
      <c r="T241" s="155" t="s">
        <v>687</v>
      </c>
      <c r="U241" s="191">
        <v>45931</v>
      </c>
      <c r="V241" s="191">
        <v>45989</v>
      </c>
      <c r="W241" s="324" t="s">
        <v>508</v>
      </c>
      <c r="X241" s="155">
        <v>0</v>
      </c>
      <c r="Y241" s="155">
        <v>0</v>
      </c>
      <c r="Z241" s="155">
        <v>0</v>
      </c>
      <c r="AA241" s="327"/>
      <c r="AB241" s="328">
        <v>0</v>
      </c>
      <c r="AC241" s="328">
        <v>0</v>
      </c>
      <c r="AD241" s="327"/>
      <c r="AE241" s="328">
        <v>0</v>
      </c>
      <c r="AF241" s="328">
        <v>0</v>
      </c>
    </row>
    <row r="242" spans="1:32 16384:16384" ht="58.5" customHeight="1" x14ac:dyDescent="0.25">
      <c r="A242" s="192" t="s">
        <v>1021</v>
      </c>
      <c r="B242" s="183" t="s">
        <v>1021</v>
      </c>
      <c r="C242" s="181" t="s">
        <v>2075</v>
      </c>
      <c r="D242" s="181">
        <v>3</v>
      </c>
      <c r="E242" s="181" t="s">
        <v>460</v>
      </c>
      <c r="F242" s="181" t="s">
        <v>1021</v>
      </c>
      <c r="G242" s="181" t="s">
        <v>681</v>
      </c>
      <c r="H242" s="181" t="s">
        <v>9</v>
      </c>
      <c r="I242" s="181" t="s">
        <v>1401</v>
      </c>
      <c r="J242" s="181" t="s">
        <v>1439</v>
      </c>
      <c r="K242" s="181" t="s">
        <v>19</v>
      </c>
      <c r="L242" s="181">
        <v>0</v>
      </c>
      <c r="M242" s="181" t="s">
        <v>34</v>
      </c>
      <c r="N242" s="181" t="s">
        <v>614</v>
      </c>
      <c r="O242" s="181">
        <v>0</v>
      </c>
      <c r="P242" s="181" t="s">
        <v>262</v>
      </c>
      <c r="Q242" s="181">
        <v>16</v>
      </c>
      <c r="R242" s="181">
        <v>137</v>
      </c>
      <c r="S242" s="181" t="s">
        <v>465</v>
      </c>
      <c r="T242" s="181" t="s">
        <v>2076</v>
      </c>
      <c r="U242" s="182">
        <v>45677</v>
      </c>
      <c r="V242" s="182">
        <v>46003</v>
      </c>
      <c r="W242" s="323" t="s">
        <v>1020</v>
      </c>
      <c r="X242" s="181">
        <v>16</v>
      </c>
      <c r="Y242" s="181">
        <v>84</v>
      </c>
      <c r="Z242" s="181" t="s">
        <v>2077</v>
      </c>
      <c r="AA242" s="325"/>
      <c r="AB242" s="326">
        <v>85</v>
      </c>
      <c r="AC242" s="326" t="s">
        <v>2078</v>
      </c>
      <c r="AD242" s="325"/>
      <c r="AE242" s="326">
        <v>0</v>
      </c>
      <c r="AF242" s="326">
        <v>13.6</v>
      </c>
    </row>
    <row r="243" spans="1:32 16384:16384" ht="58.5" customHeight="1" x14ac:dyDescent="0.25">
      <c r="A243" s="68" t="s">
        <v>1022</v>
      </c>
      <c r="B243" s="155" t="s">
        <v>1022</v>
      </c>
      <c r="C243" s="155" t="s">
        <v>2075</v>
      </c>
      <c r="D243" s="155">
        <v>3</v>
      </c>
      <c r="E243" s="155" t="s">
        <v>467</v>
      </c>
      <c r="F243" s="155" t="s">
        <v>1022</v>
      </c>
      <c r="G243" s="155" t="s">
        <v>19</v>
      </c>
      <c r="H243" s="155">
        <v>0</v>
      </c>
      <c r="I243" s="155">
        <v>0</v>
      </c>
      <c r="J243" s="155">
        <v>0</v>
      </c>
      <c r="K243" s="155" t="s">
        <v>19</v>
      </c>
      <c r="L243" s="155">
        <v>0</v>
      </c>
      <c r="M243" s="155" t="s">
        <v>19</v>
      </c>
      <c r="N243" s="155" t="s">
        <v>614</v>
      </c>
      <c r="O243" s="155" t="s">
        <v>19</v>
      </c>
      <c r="P243" s="155" t="s">
        <v>263</v>
      </c>
      <c r="Q243" s="155">
        <v>100</v>
      </c>
      <c r="R243" s="155">
        <v>137</v>
      </c>
      <c r="S243" s="155" t="s">
        <v>465</v>
      </c>
      <c r="T243" s="191" t="s">
        <v>2076</v>
      </c>
      <c r="U243" s="191">
        <v>45677</v>
      </c>
      <c r="V243" s="191">
        <v>46003</v>
      </c>
      <c r="W243" s="35" t="s">
        <v>1020</v>
      </c>
      <c r="X243" s="155">
        <v>16</v>
      </c>
      <c r="Y243" s="155">
        <v>84</v>
      </c>
      <c r="Z243" s="155" t="s">
        <v>2079</v>
      </c>
      <c r="AA243" s="327"/>
      <c r="AB243" s="328">
        <v>85</v>
      </c>
      <c r="AC243" s="328" t="s">
        <v>2080</v>
      </c>
      <c r="AD243" s="327"/>
      <c r="AE243" s="328">
        <v>0</v>
      </c>
      <c r="AF243" s="328">
        <v>13.6</v>
      </c>
      <c r="XFD243" s="68"/>
    </row>
    <row r="244" spans="1:32 16384:16384" ht="58.5" customHeight="1" x14ac:dyDescent="0.25">
      <c r="A244" s="192" t="s">
        <v>1023</v>
      </c>
      <c r="B244" s="183" t="s">
        <v>1023</v>
      </c>
      <c r="C244" s="181" t="s">
        <v>2075</v>
      </c>
      <c r="D244" s="181">
        <v>3</v>
      </c>
      <c r="E244" s="181" t="s">
        <v>460</v>
      </c>
      <c r="F244" s="181" t="s">
        <v>1023</v>
      </c>
      <c r="G244" s="181" t="s">
        <v>681</v>
      </c>
      <c r="H244" s="181" t="s">
        <v>9</v>
      </c>
      <c r="I244" s="181" t="s">
        <v>1401</v>
      </c>
      <c r="J244" s="181" t="s">
        <v>1439</v>
      </c>
      <c r="K244" s="181" t="s">
        <v>19</v>
      </c>
      <c r="L244" s="181">
        <v>0</v>
      </c>
      <c r="M244" s="181" t="s">
        <v>34</v>
      </c>
      <c r="N244" s="181" t="s">
        <v>614</v>
      </c>
      <c r="O244" s="181">
        <v>0</v>
      </c>
      <c r="P244" s="181" t="s">
        <v>1758</v>
      </c>
      <c r="Q244" s="181">
        <v>17</v>
      </c>
      <c r="R244" s="181">
        <v>43000</v>
      </c>
      <c r="S244" s="181" t="s">
        <v>465</v>
      </c>
      <c r="T244" s="181" t="s">
        <v>2081</v>
      </c>
      <c r="U244" s="182">
        <v>45677</v>
      </c>
      <c r="V244" s="182">
        <v>46003</v>
      </c>
      <c r="W244" s="323" t="s">
        <v>1020</v>
      </c>
      <c r="X244" s="181">
        <v>17</v>
      </c>
      <c r="Y244" s="181">
        <v>85</v>
      </c>
      <c r="Z244" s="181" t="s">
        <v>2082</v>
      </c>
      <c r="AA244" s="325"/>
      <c r="AB244" s="326">
        <v>85</v>
      </c>
      <c r="AC244" s="326" t="s">
        <v>2083</v>
      </c>
      <c r="AD244" s="325"/>
      <c r="AE244" s="326">
        <v>0</v>
      </c>
      <c r="AF244" s="326">
        <v>14.45</v>
      </c>
    </row>
    <row r="245" spans="1:32 16384:16384" ht="58.5" customHeight="1" x14ac:dyDescent="0.25">
      <c r="A245" s="192" t="s">
        <v>1024</v>
      </c>
      <c r="B245" s="68" t="s">
        <v>1024</v>
      </c>
      <c r="C245" s="155" t="s">
        <v>2075</v>
      </c>
      <c r="D245" s="155">
        <v>3</v>
      </c>
      <c r="E245" s="155" t="s">
        <v>467</v>
      </c>
      <c r="F245" s="155" t="s">
        <v>1024</v>
      </c>
      <c r="G245" s="155" t="s">
        <v>19</v>
      </c>
      <c r="H245" s="155">
        <v>0</v>
      </c>
      <c r="I245" s="155">
        <v>0</v>
      </c>
      <c r="J245" s="155">
        <v>0</v>
      </c>
      <c r="K245" s="155" t="s">
        <v>19</v>
      </c>
      <c r="L245" s="155">
        <v>0</v>
      </c>
      <c r="M245" s="155" t="s">
        <v>19</v>
      </c>
      <c r="N245" s="155" t="s">
        <v>614</v>
      </c>
      <c r="O245" s="155" t="s">
        <v>19</v>
      </c>
      <c r="P245" s="155" t="s">
        <v>1759</v>
      </c>
      <c r="Q245" s="155">
        <v>100</v>
      </c>
      <c r="R245" s="155">
        <v>43000</v>
      </c>
      <c r="S245" s="155" t="s">
        <v>465</v>
      </c>
      <c r="T245" s="155" t="s">
        <v>2081</v>
      </c>
      <c r="U245" s="191">
        <v>45677</v>
      </c>
      <c r="V245" s="191">
        <v>46003</v>
      </c>
      <c r="W245" s="324" t="s">
        <v>1020</v>
      </c>
      <c r="X245" s="155">
        <v>17</v>
      </c>
      <c r="Y245" s="155">
        <v>85</v>
      </c>
      <c r="Z245" s="155" t="s">
        <v>2084</v>
      </c>
      <c r="AA245" s="327"/>
      <c r="AB245" s="328">
        <v>85</v>
      </c>
      <c r="AC245" s="328" t="s">
        <v>2085</v>
      </c>
      <c r="AD245" s="327"/>
      <c r="AE245" s="328">
        <v>0</v>
      </c>
      <c r="AF245" s="328">
        <v>14.45</v>
      </c>
    </row>
    <row r="246" spans="1:32 16384:16384" ht="58.5" customHeight="1" x14ac:dyDescent="0.25">
      <c r="A246" s="192" t="s">
        <v>1025</v>
      </c>
      <c r="B246" s="183" t="s">
        <v>1025</v>
      </c>
      <c r="C246" s="181" t="s">
        <v>2075</v>
      </c>
      <c r="D246" s="181">
        <v>3</v>
      </c>
      <c r="E246" s="181" t="s">
        <v>460</v>
      </c>
      <c r="F246" s="181" t="s">
        <v>1025</v>
      </c>
      <c r="G246" s="181" t="s">
        <v>681</v>
      </c>
      <c r="H246" s="181" t="s">
        <v>9</v>
      </c>
      <c r="I246" s="181" t="s">
        <v>1401</v>
      </c>
      <c r="J246" s="181" t="s">
        <v>1439</v>
      </c>
      <c r="K246" s="181" t="s">
        <v>1821</v>
      </c>
      <c r="L246" s="181">
        <v>0</v>
      </c>
      <c r="M246" s="181" t="s">
        <v>34</v>
      </c>
      <c r="N246" s="181" t="s">
        <v>614</v>
      </c>
      <c r="O246" s="181">
        <v>0</v>
      </c>
      <c r="P246" s="181" t="s">
        <v>2086</v>
      </c>
      <c r="Q246" s="181">
        <v>17</v>
      </c>
      <c r="R246" s="181">
        <v>22000</v>
      </c>
      <c r="S246" s="181" t="s">
        <v>465</v>
      </c>
      <c r="T246" s="181" t="s">
        <v>2087</v>
      </c>
      <c r="U246" s="182">
        <v>45677</v>
      </c>
      <c r="V246" s="182">
        <v>46003</v>
      </c>
      <c r="W246" s="323" t="s">
        <v>1020</v>
      </c>
      <c r="X246" s="181">
        <v>17</v>
      </c>
      <c r="Y246" s="181">
        <v>77</v>
      </c>
      <c r="Z246" s="181" t="s">
        <v>2088</v>
      </c>
      <c r="AA246" s="325"/>
      <c r="AB246" s="326">
        <v>78</v>
      </c>
      <c r="AC246" s="326" t="s">
        <v>2089</v>
      </c>
      <c r="AD246" s="325"/>
      <c r="AE246" s="326">
        <v>0</v>
      </c>
      <c r="AF246" s="326">
        <v>13.26</v>
      </c>
    </row>
    <row r="247" spans="1:32 16384:16384" ht="58.5" customHeight="1" x14ac:dyDescent="0.25">
      <c r="A247" s="192" t="s">
        <v>1026</v>
      </c>
      <c r="B247" s="68" t="s">
        <v>1026</v>
      </c>
      <c r="C247" s="155" t="s">
        <v>2075</v>
      </c>
      <c r="D247" s="155">
        <v>3</v>
      </c>
      <c r="E247" s="155" t="s">
        <v>467</v>
      </c>
      <c r="F247" s="155" t="s">
        <v>1026</v>
      </c>
      <c r="G247" s="155" t="s">
        <v>19</v>
      </c>
      <c r="H247" s="155">
        <v>0</v>
      </c>
      <c r="I247" s="155">
        <v>0</v>
      </c>
      <c r="J247" s="155">
        <v>0</v>
      </c>
      <c r="K247" s="155" t="s">
        <v>19</v>
      </c>
      <c r="L247" s="155">
        <v>0</v>
      </c>
      <c r="M247" s="155" t="s">
        <v>19</v>
      </c>
      <c r="N247" s="155" t="s">
        <v>614</v>
      </c>
      <c r="O247" s="155" t="s">
        <v>19</v>
      </c>
      <c r="P247" s="155" t="s">
        <v>2090</v>
      </c>
      <c r="Q247" s="155">
        <v>100</v>
      </c>
      <c r="R247" s="155">
        <v>22000</v>
      </c>
      <c r="S247" s="155" t="s">
        <v>465</v>
      </c>
      <c r="T247" s="155" t="s">
        <v>2087</v>
      </c>
      <c r="U247" s="191">
        <v>45677</v>
      </c>
      <c r="V247" s="191">
        <v>46003</v>
      </c>
      <c r="W247" s="324" t="s">
        <v>1020</v>
      </c>
      <c r="X247" s="155">
        <v>17</v>
      </c>
      <c r="Y247" s="155">
        <v>77</v>
      </c>
      <c r="Z247" s="155" t="s">
        <v>2091</v>
      </c>
      <c r="AA247" s="327"/>
      <c r="AB247" s="328">
        <v>78</v>
      </c>
      <c r="AC247" s="328" t="s">
        <v>2092</v>
      </c>
      <c r="AD247" s="327"/>
      <c r="AE247" s="328">
        <v>0</v>
      </c>
      <c r="AF247" s="328">
        <v>13.26</v>
      </c>
    </row>
    <row r="248" spans="1:32 16384:16384" ht="58.5" customHeight="1" x14ac:dyDescent="0.25">
      <c r="A248" s="192" t="s">
        <v>1027</v>
      </c>
      <c r="B248" s="183" t="s">
        <v>1027</v>
      </c>
      <c r="C248" s="181" t="s">
        <v>2075</v>
      </c>
      <c r="D248" s="181">
        <v>3</v>
      </c>
      <c r="E248" s="181" t="s">
        <v>460</v>
      </c>
      <c r="F248" s="181" t="s">
        <v>1027</v>
      </c>
      <c r="G248" s="181" t="s">
        <v>681</v>
      </c>
      <c r="H248" s="181" t="s">
        <v>9</v>
      </c>
      <c r="I248" s="181" t="s">
        <v>1401</v>
      </c>
      <c r="J248" s="181" t="s">
        <v>1439</v>
      </c>
      <c r="K248" s="181" t="s">
        <v>19</v>
      </c>
      <c r="L248" s="181">
        <v>0</v>
      </c>
      <c r="M248" s="181" t="s">
        <v>34</v>
      </c>
      <c r="N248" s="181" t="s">
        <v>614</v>
      </c>
      <c r="O248" s="181">
        <v>0</v>
      </c>
      <c r="P248" s="181" t="s">
        <v>2093</v>
      </c>
      <c r="Q248" s="181">
        <v>17</v>
      </c>
      <c r="R248" s="181">
        <v>12400</v>
      </c>
      <c r="S248" s="181" t="s">
        <v>465</v>
      </c>
      <c r="T248" s="181" t="s">
        <v>2094</v>
      </c>
      <c r="U248" s="182">
        <v>45677</v>
      </c>
      <c r="V248" s="182">
        <v>46003</v>
      </c>
      <c r="W248" s="323" t="s">
        <v>1020</v>
      </c>
      <c r="X248" s="181">
        <v>17</v>
      </c>
      <c r="Y248" s="181">
        <v>67</v>
      </c>
      <c r="Z248" s="181" t="s">
        <v>2095</v>
      </c>
      <c r="AA248" s="325"/>
      <c r="AB248" s="326">
        <v>67.73</v>
      </c>
      <c r="AC248" s="326" t="s">
        <v>2096</v>
      </c>
      <c r="AD248" s="325"/>
      <c r="AE248" s="326">
        <v>0</v>
      </c>
      <c r="AF248" s="326">
        <v>11.514100000000001</v>
      </c>
    </row>
    <row r="249" spans="1:32 16384:16384" ht="58.5" customHeight="1" x14ac:dyDescent="0.25">
      <c r="A249" s="68" t="s">
        <v>1028</v>
      </c>
      <c r="B249" s="155" t="s">
        <v>1028</v>
      </c>
      <c r="C249" s="155" t="s">
        <v>2075</v>
      </c>
      <c r="D249" s="155">
        <v>3</v>
      </c>
      <c r="E249" s="155" t="s">
        <v>467</v>
      </c>
      <c r="F249" s="155" t="s">
        <v>1028</v>
      </c>
      <c r="G249" s="155" t="s">
        <v>19</v>
      </c>
      <c r="H249" s="155">
        <v>0</v>
      </c>
      <c r="I249" s="155">
        <v>0</v>
      </c>
      <c r="J249" s="155">
        <v>0</v>
      </c>
      <c r="K249" s="155" t="s">
        <v>19</v>
      </c>
      <c r="L249" s="155">
        <v>0</v>
      </c>
      <c r="M249" s="155" t="s">
        <v>19</v>
      </c>
      <c r="N249" s="155" t="s">
        <v>614</v>
      </c>
      <c r="O249" s="155" t="s">
        <v>19</v>
      </c>
      <c r="P249" s="155" t="s">
        <v>2097</v>
      </c>
      <c r="Q249" s="155">
        <v>50</v>
      </c>
      <c r="R249" s="155">
        <v>12400</v>
      </c>
      <c r="S249" s="155" t="s">
        <v>465</v>
      </c>
      <c r="T249" s="191" t="s">
        <v>2094</v>
      </c>
      <c r="U249" s="191">
        <v>45677</v>
      </c>
      <c r="V249" s="191">
        <v>46003</v>
      </c>
      <c r="W249" s="35" t="s">
        <v>1020</v>
      </c>
      <c r="X249" s="155">
        <v>8.5</v>
      </c>
      <c r="Y249" s="155">
        <v>67</v>
      </c>
      <c r="Z249" s="155" t="s">
        <v>2098</v>
      </c>
      <c r="AA249" s="327"/>
      <c r="AB249" s="328">
        <v>67.73</v>
      </c>
      <c r="AC249" s="328" t="s">
        <v>2099</v>
      </c>
      <c r="AD249" s="327"/>
      <c r="AE249" s="328">
        <v>0</v>
      </c>
      <c r="AF249" s="328">
        <v>5.7570500000000004</v>
      </c>
      <c r="XFD249" s="68"/>
    </row>
    <row r="250" spans="1:32 16384:16384" ht="58.5" customHeight="1" x14ac:dyDescent="0.25">
      <c r="A250" s="192" t="s">
        <v>1760</v>
      </c>
      <c r="B250" s="68" t="s">
        <v>1760</v>
      </c>
      <c r="C250" s="155" t="s">
        <v>2075</v>
      </c>
      <c r="D250" s="155">
        <v>3</v>
      </c>
      <c r="E250" s="155" t="s">
        <v>467</v>
      </c>
      <c r="F250" s="155" t="s">
        <v>1760</v>
      </c>
      <c r="G250" s="155" t="s">
        <v>19</v>
      </c>
      <c r="H250" s="155">
        <v>0</v>
      </c>
      <c r="I250" s="155">
        <v>0</v>
      </c>
      <c r="J250" s="155">
        <v>0</v>
      </c>
      <c r="K250" s="155" t="s">
        <v>19</v>
      </c>
      <c r="L250" s="155">
        <v>0</v>
      </c>
      <c r="M250" s="155" t="s">
        <v>19</v>
      </c>
      <c r="N250" s="155" t="s">
        <v>614</v>
      </c>
      <c r="O250" s="155" t="s">
        <v>19</v>
      </c>
      <c r="P250" s="155" t="s">
        <v>1855</v>
      </c>
      <c r="Q250" s="155">
        <v>50</v>
      </c>
      <c r="R250" s="155">
        <v>100</v>
      </c>
      <c r="S250" s="155" t="s">
        <v>493</v>
      </c>
      <c r="T250" s="155" t="s">
        <v>1761</v>
      </c>
      <c r="U250" s="191">
        <v>45779</v>
      </c>
      <c r="V250" s="191">
        <v>46003</v>
      </c>
      <c r="W250" s="324" t="s">
        <v>1020</v>
      </c>
      <c r="X250" s="155">
        <v>8.5</v>
      </c>
      <c r="Y250" s="155">
        <v>90</v>
      </c>
      <c r="Z250" s="155" t="s">
        <v>2100</v>
      </c>
      <c r="AA250" s="327"/>
      <c r="AB250" s="328">
        <v>90</v>
      </c>
      <c r="AC250" s="328" t="s">
        <v>2101</v>
      </c>
      <c r="AD250" s="327"/>
      <c r="AE250" s="328">
        <v>0</v>
      </c>
      <c r="AF250" s="328">
        <v>7.65</v>
      </c>
    </row>
    <row r="251" spans="1:32 16384:16384" ht="58.5" customHeight="1" x14ac:dyDescent="0.25">
      <c r="A251" s="192" t="s">
        <v>1029</v>
      </c>
      <c r="B251" s="183" t="s">
        <v>1029</v>
      </c>
      <c r="C251" s="181" t="s">
        <v>2075</v>
      </c>
      <c r="D251" s="181">
        <v>3</v>
      </c>
      <c r="E251" s="181" t="s">
        <v>460</v>
      </c>
      <c r="F251" s="181" t="s">
        <v>1029</v>
      </c>
      <c r="G251" s="181" t="s">
        <v>479</v>
      </c>
      <c r="H251" s="181" t="s">
        <v>10</v>
      </c>
      <c r="I251" s="181" t="s">
        <v>1399</v>
      </c>
      <c r="J251" s="181" t="s">
        <v>1400</v>
      </c>
      <c r="K251" s="181" t="s">
        <v>1821</v>
      </c>
      <c r="L251" s="181">
        <v>0</v>
      </c>
      <c r="M251" s="181" t="s">
        <v>34</v>
      </c>
      <c r="N251" s="181" t="s">
        <v>614</v>
      </c>
      <c r="O251" s="181">
        <v>0</v>
      </c>
      <c r="P251" s="181" t="s">
        <v>264</v>
      </c>
      <c r="Q251" s="181">
        <v>12</v>
      </c>
      <c r="R251" s="181">
        <v>6</v>
      </c>
      <c r="S251" s="181" t="s">
        <v>465</v>
      </c>
      <c r="T251" s="181" t="s">
        <v>1030</v>
      </c>
      <c r="U251" s="182">
        <v>45691</v>
      </c>
      <c r="V251" s="182">
        <v>45989</v>
      </c>
      <c r="W251" s="323" t="s">
        <v>1020</v>
      </c>
      <c r="X251" s="181">
        <v>12</v>
      </c>
      <c r="Y251" s="181">
        <v>83</v>
      </c>
      <c r="Z251" s="181" t="s">
        <v>2102</v>
      </c>
      <c r="AA251" s="325"/>
      <c r="AB251" s="326">
        <v>83.33</v>
      </c>
      <c r="AC251" s="326" t="s">
        <v>2103</v>
      </c>
      <c r="AD251" s="325"/>
      <c r="AE251" s="326">
        <v>0</v>
      </c>
      <c r="AF251" s="326">
        <v>9.9996000000000009</v>
      </c>
    </row>
    <row r="252" spans="1:32 16384:16384" ht="58.5" customHeight="1" x14ac:dyDescent="0.25">
      <c r="A252" s="192" t="s">
        <v>1031</v>
      </c>
      <c r="B252" s="68" t="s">
        <v>1031</v>
      </c>
      <c r="C252" s="155" t="s">
        <v>2075</v>
      </c>
      <c r="D252" s="155">
        <v>3</v>
      </c>
      <c r="E252" s="155" t="s">
        <v>467</v>
      </c>
      <c r="F252" s="155" t="s">
        <v>1031</v>
      </c>
      <c r="G252" s="155" t="s">
        <v>19</v>
      </c>
      <c r="H252" s="155">
        <v>0</v>
      </c>
      <c r="I252" s="155">
        <v>0</v>
      </c>
      <c r="J252" s="155">
        <v>0</v>
      </c>
      <c r="K252" s="155" t="s">
        <v>19</v>
      </c>
      <c r="L252" s="155">
        <v>0</v>
      </c>
      <c r="M252" s="155" t="s">
        <v>19</v>
      </c>
      <c r="N252" s="155" t="s">
        <v>614</v>
      </c>
      <c r="O252" s="155" t="s">
        <v>19</v>
      </c>
      <c r="P252" s="155" t="s">
        <v>35</v>
      </c>
      <c r="Q252" s="155">
        <v>20</v>
      </c>
      <c r="R252" s="155">
        <v>1</v>
      </c>
      <c r="S252" s="155" t="s">
        <v>465</v>
      </c>
      <c r="T252" s="155" t="s">
        <v>1032</v>
      </c>
      <c r="U252" s="191">
        <v>45691</v>
      </c>
      <c r="V252" s="191">
        <v>45747</v>
      </c>
      <c r="W252" s="324" t="s">
        <v>1020</v>
      </c>
      <c r="X252" s="155">
        <v>2.4</v>
      </c>
      <c r="Y252" s="155">
        <v>100</v>
      </c>
      <c r="Z252" s="155" t="s">
        <v>2104</v>
      </c>
      <c r="AA252" s="327">
        <v>45741</v>
      </c>
      <c r="AB252" s="328">
        <v>100</v>
      </c>
      <c r="AC252" s="328" t="s">
        <v>2105</v>
      </c>
      <c r="AD252" s="327">
        <v>45741</v>
      </c>
      <c r="AE252" s="328">
        <v>100</v>
      </c>
      <c r="AF252" s="328">
        <v>2.4</v>
      </c>
    </row>
    <row r="253" spans="1:32 16384:16384" ht="58.5" customHeight="1" x14ac:dyDescent="0.25">
      <c r="A253" s="68" t="s">
        <v>1033</v>
      </c>
      <c r="B253" s="155" t="s">
        <v>1033</v>
      </c>
      <c r="C253" s="155" t="s">
        <v>2075</v>
      </c>
      <c r="D253" s="155">
        <v>3</v>
      </c>
      <c r="E253" s="155" t="s">
        <v>467</v>
      </c>
      <c r="F253" s="155" t="s">
        <v>1033</v>
      </c>
      <c r="G253" s="155" t="s">
        <v>19</v>
      </c>
      <c r="H253" s="155">
        <v>0</v>
      </c>
      <c r="I253" s="155">
        <v>0</v>
      </c>
      <c r="J253" s="155">
        <v>0</v>
      </c>
      <c r="K253" s="155" t="s">
        <v>19</v>
      </c>
      <c r="L253" s="155">
        <v>0</v>
      </c>
      <c r="M253" s="155" t="s">
        <v>19</v>
      </c>
      <c r="N253" s="155" t="s">
        <v>614</v>
      </c>
      <c r="O253" s="155" t="s">
        <v>19</v>
      </c>
      <c r="P253" s="155" t="s">
        <v>36</v>
      </c>
      <c r="Q253" s="155">
        <v>80</v>
      </c>
      <c r="R253" s="155">
        <v>6</v>
      </c>
      <c r="S253" s="155" t="s">
        <v>465</v>
      </c>
      <c r="T253" s="191" t="s">
        <v>1030</v>
      </c>
      <c r="U253" s="191">
        <v>45748</v>
      </c>
      <c r="V253" s="191">
        <v>45989</v>
      </c>
      <c r="W253" s="35" t="s">
        <v>1020</v>
      </c>
      <c r="X253" s="155">
        <v>9.6</v>
      </c>
      <c r="Y253" s="155">
        <v>83</v>
      </c>
      <c r="Z253" s="155" t="s">
        <v>2106</v>
      </c>
      <c r="AA253" s="327"/>
      <c r="AB253" s="328">
        <v>83.33</v>
      </c>
      <c r="AC253" s="328" t="s">
        <v>2107</v>
      </c>
      <c r="AD253" s="327"/>
      <c r="AE253" s="328">
        <v>0</v>
      </c>
      <c r="AF253" s="328">
        <v>7.9996799999999997</v>
      </c>
      <c r="XFD253" s="68"/>
    </row>
    <row r="254" spans="1:32 16384:16384" ht="58.5" customHeight="1" x14ac:dyDescent="0.25">
      <c r="A254" s="192" t="s">
        <v>1034</v>
      </c>
      <c r="B254" s="183" t="s">
        <v>1034</v>
      </c>
      <c r="C254" s="181" t="s">
        <v>2075</v>
      </c>
      <c r="D254" s="181">
        <v>3</v>
      </c>
      <c r="E254" s="181" t="s">
        <v>460</v>
      </c>
      <c r="F254" s="181" t="s">
        <v>1034</v>
      </c>
      <c r="G254" s="181" t="s">
        <v>479</v>
      </c>
      <c r="H254" s="181" t="s">
        <v>13</v>
      </c>
      <c r="I254" s="181" t="s">
        <v>1402</v>
      </c>
      <c r="J254" s="181" t="s">
        <v>1441</v>
      </c>
      <c r="K254" s="181" t="s">
        <v>19</v>
      </c>
      <c r="L254" s="181">
        <v>0</v>
      </c>
      <c r="M254" s="181" t="s">
        <v>34</v>
      </c>
      <c r="N254" s="181" t="s">
        <v>697</v>
      </c>
      <c r="O254" s="181">
        <v>0</v>
      </c>
      <c r="P254" s="181" t="s">
        <v>1762</v>
      </c>
      <c r="Q254" s="181">
        <v>16</v>
      </c>
      <c r="R254" s="181">
        <v>1</v>
      </c>
      <c r="S254" s="181" t="s">
        <v>465</v>
      </c>
      <c r="T254" s="181" t="s">
        <v>1035</v>
      </c>
      <c r="U254" s="182">
        <v>45691</v>
      </c>
      <c r="V254" s="182">
        <v>45996</v>
      </c>
      <c r="W254" s="323" t="s">
        <v>1036</v>
      </c>
      <c r="X254" s="181">
        <v>16</v>
      </c>
      <c r="Y254" s="181">
        <v>0</v>
      </c>
      <c r="Z254" s="181">
        <v>0</v>
      </c>
      <c r="AA254" s="325"/>
      <c r="AB254" s="326">
        <v>0</v>
      </c>
      <c r="AC254" s="326">
        <v>0</v>
      </c>
      <c r="AD254" s="325"/>
      <c r="AE254" s="326">
        <v>0</v>
      </c>
      <c r="AF254" s="326">
        <v>0</v>
      </c>
    </row>
    <row r="255" spans="1:32 16384:16384" ht="58.5" customHeight="1" x14ac:dyDescent="0.25">
      <c r="A255" s="192" t="s">
        <v>1037</v>
      </c>
      <c r="B255" s="68" t="s">
        <v>1037</v>
      </c>
      <c r="C255" s="155" t="s">
        <v>2075</v>
      </c>
      <c r="D255" s="155">
        <v>3</v>
      </c>
      <c r="E255" s="155" t="s">
        <v>467</v>
      </c>
      <c r="F255" s="155" t="s">
        <v>1037</v>
      </c>
      <c r="G255" s="155" t="s">
        <v>19</v>
      </c>
      <c r="H255" s="155">
        <v>0</v>
      </c>
      <c r="I255" s="155">
        <v>0</v>
      </c>
      <c r="J255" s="155">
        <v>0</v>
      </c>
      <c r="K255" s="155" t="s">
        <v>19</v>
      </c>
      <c r="L255" s="155">
        <v>0</v>
      </c>
      <c r="M255" s="155" t="s">
        <v>19</v>
      </c>
      <c r="N255" s="155" t="s">
        <v>697</v>
      </c>
      <c r="O255" s="155" t="s">
        <v>19</v>
      </c>
      <c r="P255" s="155" t="s">
        <v>363</v>
      </c>
      <c r="Q255" s="155">
        <v>25</v>
      </c>
      <c r="R255" s="155">
        <v>1</v>
      </c>
      <c r="S255" s="155" t="s">
        <v>465</v>
      </c>
      <c r="T255" s="155" t="s">
        <v>1038</v>
      </c>
      <c r="U255" s="191">
        <v>45691</v>
      </c>
      <c r="V255" s="191">
        <v>45807</v>
      </c>
      <c r="W255" s="324" t="s">
        <v>1020</v>
      </c>
      <c r="X255" s="155">
        <v>4</v>
      </c>
      <c r="Y255" s="155">
        <v>100</v>
      </c>
      <c r="Z255" s="155" t="s">
        <v>2108</v>
      </c>
      <c r="AA255" s="327">
        <v>45806</v>
      </c>
      <c r="AB255" s="328">
        <v>100</v>
      </c>
      <c r="AC255" s="328" t="s">
        <v>2109</v>
      </c>
      <c r="AD255" s="327">
        <v>45806</v>
      </c>
      <c r="AE255" s="328">
        <v>100</v>
      </c>
      <c r="AF255" s="328">
        <v>4</v>
      </c>
    </row>
    <row r="256" spans="1:32 16384:16384" ht="58.5" customHeight="1" x14ac:dyDescent="0.25">
      <c r="A256" s="192" t="s">
        <v>1039</v>
      </c>
      <c r="B256" s="68" t="s">
        <v>1039</v>
      </c>
      <c r="C256" s="155" t="s">
        <v>2075</v>
      </c>
      <c r="D256" s="155">
        <v>3</v>
      </c>
      <c r="E256" s="155" t="s">
        <v>1856</v>
      </c>
      <c r="F256" s="155" t="s">
        <v>1039</v>
      </c>
      <c r="G256" s="155" t="s">
        <v>19</v>
      </c>
      <c r="H256" s="155">
        <v>0</v>
      </c>
      <c r="I256" s="155">
        <v>0</v>
      </c>
      <c r="J256" s="155">
        <v>0</v>
      </c>
      <c r="K256" s="155" t="s">
        <v>19</v>
      </c>
      <c r="L256" s="155">
        <v>0</v>
      </c>
      <c r="M256" s="155" t="s">
        <v>19</v>
      </c>
      <c r="N256" s="155" t="s">
        <v>697</v>
      </c>
      <c r="O256" s="155" t="s">
        <v>19</v>
      </c>
      <c r="P256" s="155" t="s">
        <v>364</v>
      </c>
      <c r="Q256" s="155">
        <v>0</v>
      </c>
      <c r="R256" s="155">
        <v>1</v>
      </c>
      <c r="S256" s="155" t="s">
        <v>465</v>
      </c>
      <c r="T256" s="155" t="s">
        <v>1040</v>
      </c>
      <c r="U256" s="191">
        <v>45811</v>
      </c>
      <c r="V256" s="191">
        <v>45905</v>
      </c>
      <c r="W256" s="324" t="s">
        <v>586</v>
      </c>
      <c r="X256" s="155">
        <v>0</v>
      </c>
      <c r="Y256" s="155">
        <v>100</v>
      </c>
      <c r="Z256" s="155" t="s">
        <v>2110</v>
      </c>
      <c r="AA256" s="327">
        <v>45904</v>
      </c>
      <c r="AB256" s="328">
        <v>100</v>
      </c>
      <c r="AC256" s="328" t="s">
        <v>2111</v>
      </c>
      <c r="AD256" s="327"/>
      <c r="AE256" s="328">
        <v>95</v>
      </c>
      <c r="AF256" s="328">
        <v>0</v>
      </c>
    </row>
    <row r="257" spans="1:32 16384:16384" ht="58.5" customHeight="1" x14ac:dyDescent="0.25">
      <c r="A257" s="68" t="s">
        <v>1041</v>
      </c>
      <c r="B257" s="155" t="s">
        <v>1041</v>
      </c>
      <c r="C257" s="155" t="s">
        <v>2075</v>
      </c>
      <c r="D257" s="155">
        <v>3</v>
      </c>
      <c r="E257" s="155" t="s">
        <v>467</v>
      </c>
      <c r="F257" s="155" t="s">
        <v>1041</v>
      </c>
      <c r="G257" s="155" t="s">
        <v>19</v>
      </c>
      <c r="H257" s="155">
        <v>0</v>
      </c>
      <c r="I257" s="155">
        <v>0</v>
      </c>
      <c r="J257" s="155">
        <v>0</v>
      </c>
      <c r="K257" s="155" t="s">
        <v>19</v>
      </c>
      <c r="L257" s="155">
        <v>0</v>
      </c>
      <c r="M257" s="155" t="s">
        <v>19</v>
      </c>
      <c r="N257" s="155" t="s">
        <v>697</v>
      </c>
      <c r="O257" s="155" t="s">
        <v>19</v>
      </c>
      <c r="P257" s="155" t="s">
        <v>41</v>
      </c>
      <c r="Q257" s="155">
        <v>25</v>
      </c>
      <c r="R257" s="155">
        <v>1</v>
      </c>
      <c r="S257" s="155" t="s">
        <v>465</v>
      </c>
      <c r="T257" s="191" t="s">
        <v>1042</v>
      </c>
      <c r="U257" s="191">
        <v>45908</v>
      </c>
      <c r="V257" s="191">
        <v>45947</v>
      </c>
      <c r="W257" s="35" t="s">
        <v>1020</v>
      </c>
      <c r="X257" s="155">
        <v>4</v>
      </c>
      <c r="Y257" s="155">
        <v>0</v>
      </c>
      <c r="Z257" s="155">
        <v>0</v>
      </c>
      <c r="AA257" s="327"/>
      <c r="AB257" s="328">
        <v>0</v>
      </c>
      <c r="AC257" s="328">
        <v>0</v>
      </c>
      <c r="AD257" s="327"/>
      <c r="AE257" s="328">
        <v>0</v>
      </c>
      <c r="AF257" s="328">
        <v>0</v>
      </c>
      <c r="XFD257" s="68"/>
    </row>
    <row r="258" spans="1:32 16384:16384" ht="58.5" customHeight="1" x14ac:dyDescent="0.25">
      <c r="A258" s="192" t="s">
        <v>1043</v>
      </c>
      <c r="B258" s="68" t="s">
        <v>1043</v>
      </c>
      <c r="C258" s="155" t="s">
        <v>2075</v>
      </c>
      <c r="D258" s="155">
        <v>3</v>
      </c>
      <c r="E258" s="155" t="s">
        <v>467</v>
      </c>
      <c r="F258" s="155" t="s">
        <v>1043</v>
      </c>
      <c r="G258" s="155" t="s">
        <v>19</v>
      </c>
      <c r="H258" s="155">
        <v>0</v>
      </c>
      <c r="I258" s="155">
        <v>0</v>
      </c>
      <c r="J258" s="155">
        <v>0</v>
      </c>
      <c r="K258" s="155" t="s">
        <v>19</v>
      </c>
      <c r="L258" s="155">
        <v>0</v>
      </c>
      <c r="M258" s="155" t="s">
        <v>19</v>
      </c>
      <c r="N258" s="155" t="s">
        <v>697</v>
      </c>
      <c r="O258" s="155" t="s">
        <v>19</v>
      </c>
      <c r="P258" s="155" t="s">
        <v>42</v>
      </c>
      <c r="Q258" s="155">
        <v>25</v>
      </c>
      <c r="R258" s="155">
        <v>1</v>
      </c>
      <c r="S258" s="155" t="s">
        <v>465</v>
      </c>
      <c r="T258" s="155" t="s">
        <v>1044</v>
      </c>
      <c r="U258" s="191">
        <v>45950</v>
      </c>
      <c r="V258" s="191">
        <v>45968</v>
      </c>
      <c r="W258" s="324" t="s">
        <v>1020</v>
      </c>
      <c r="X258" s="155">
        <v>4</v>
      </c>
      <c r="Y258" s="155">
        <v>0</v>
      </c>
      <c r="Z258" s="155">
        <v>0</v>
      </c>
      <c r="AA258" s="327"/>
      <c r="AB258" s="328">
        <v>0</v>
      </c>
      <c r="AC258" s="328">
        <v>0</v>
      </c>
      <c r="AD258" s="327"/>
      <c r="AE258" s="328">
        <v>0</v>
      </c>
      <c r="AF258" s="328">
        <v>0</v>
      </c>
    </row>
    <row r="259" spans="1:32 16384:16384" ht="58.5" customHeight="1" x14ac:dyDescent="0.25">
      <c r="A259" s="192" t="s">
        <v>1045</v>
      </c>
      <c r="B259" s="68" t="s">
        <v>1045</v>
      </c>
      <c r="C259" s="155" t="s">
        <v>2075</v>
      </c>
      <c r="D259" s="155">
        <v>3</v>
      </c>
      <c r="E259" s="155" t="s">
        <v>1856</v>
      </c>
      <c r="F259" s="155" t="s">
        <v>1045</v>
      </c>
      <c r="G259" s="155" t="s">
        <v>19</v>
      </c>
      <c r="H259" s="155">
        <v>0</v>
      </c>
      <c r="I259" s="155">
        <v>0</v>
      </c>
      <c r="J259" s="155">
        <v>0</v>
      </c>
      <c r="K259" s="155" t="s">
        <v>19</v>
      </c>
      <c r="L259" s="155">
        <v>0</v>
      </c>
      <c r="M259" s="155" t="s">
        <v>19</v>
      </c>
      <c r="N259" s="155" t="s">
        <v>697</v>
      </c>
      <c r="O259" s="155" t="s">
        <v>19</v>
      </c>
      <c r="P259" s="155" t="s">
        <v>365</v>
      </c>
      <c r="Q259" s="155">
        <v>0</v>
      </c>
      <c r="R259" s="155">
        <v>1</v>
      </c>
      <c r="S259" s="155" t="s">
        <v>465</v>
      </c>
      <c r="T259" s="155" t="s">
        <v>1046</v>
      </c>
      <c r="U259" s="191">
        <v>45971</v>
      </c>
      <c r="V259" s="191">
        <v>45975</v>
      </c>
      <c r="W259" s="324" t="s">
        <v>508</v>
      </c>
      <c r="X259" s="155">
        <v>0</v>
      </c>
      <c r="Y259" s="155">
        <v>0</v>
      </c>
      <c r="Z259" s="155">
        <v>0</v>
      </c>
      <c r="AA259" s="327"/>
      <c r="AB259" s="328">
        <v>0</v>
      </c>
      <c r="AC259" s="328">
        <v>0</v>
      </c>
      <c r="AD259" s="327"/>
      <c r="AE259" s="328">
        <v>0</v>
      </c>
      <c r="AF259" s="328">
        <v>0</v>
      </c>
    </row>
    <row r="260" spans="1:32 16384:16384" ht="58.5" customHeight="1" x14ac:dyDescent="0.25">
      <c r="A260" s="68" t="s">
        <v>1047</v>
      </c>
      <c r="B260" s="155" t="s">
        <v>1047</v>
      </c>
      <c r="C260" s="155" t="s">
        <v>2075</v>
      </c>
      <c r="D260" s="155">
        <v>3</v>
      </c>
      <c r="E260" s="155" t="s">
        <v>467</v>
      </c>
      <c r="F260" s="155" t="s">
        <v>1047</v>
      </c>
      <c r="G260" s="155" t="s">
        <v>19</v>
      </c>
      <c r="H260" s="155">
        <v>0</v>
      </c>
      <c r="I260" s="155">
        <v>0</v>
      </c>
      <c r="J260" s="155">
        <v>0</v>
      </c>
      <c r="K260" s="155" t="s">
        <v>19</v>
      </c>
      <c r="L260" s="155">
        <v>0</v>
      </c>
      <c r="M260" s="155" t="s">
        <v>19</v>
      </c>
      <c r="N260" s="155" t="s">
        <v>697</v>
      </c>
      <c r="O260" s="155" t="s">
        <v>19</v>
      </c>
      <c r="P260" s="155" t="s">
        <v>43</v>
      </c>
      <c r="Q260" s="155">
        <v>25</v>
      </c>
      <c r="R260" s="155">
        <v>1</v>
      </c>
      <c r="S260" s="155" t="s">
        <v>465</v>
      </c>
      <c r="T260" s="191" t="s">
        <v>1048</v>
      </c>
      <c r="U260" s="191">
        <v>45979</v>
      </c>
      <c r="V260" s="191">
        <v>45996</v>
      </c>
      <c r="W260" s="35" t="s">
        <v>1049</v>
      </c>
      <c r="X260" s="155">
        <v>4</v>
      </c>
      <c r="Y260" s="155">
        <v>0</v>
      </c>
      <c r="Z260" s="155">
        <v>0</v>
      </c>
      <c r="AA260" s="327"/>
      <c r="AB260" s="328">
        <v>0</v>
      </c>
      <c r="AC260" s="328">
        <v>0</v>
      </c>
      <c r="AD260" s="327"/>
      <c r="AE260" s="328">
        <v>0</v>
      </c>
      <c r="AF260" s="328">
        <v>0</v>
      </c>
      <c r="XFD260" s="68"/>
    </row>
    <row r="261" spans="1:32 16384:16384" ht="58.5" customHeight="1" x14ac:dyDescent="0.25">
      <c r="A261" s="192" t="s">
        <v>1057</v>
      </c>
      <c r="B261" s="183" t="s">
        <v>1057</v>
      </c>
      <c r="C261" s="181" t="s">
        <v>2075</v>
      </c>
      <c r="D261" s="181">
        <v>3</v>
      </c>
      <c r="E261" s="181" t="s">
        <v>460</v>
      </c>
      <c r="F261" s="181" t="s">
        <v>1057</v>
      </c>
      <c r="G261" s="181" t="s">
        <v>479</v>
      </c>
      <c r="H261" s="181" t="s">
        <v>12</v>
      </c>
      <c r="I261" s="181" t="s">
        <v>1395</v>
      </c>
      <c r="J261" s="181" t="s">
        <v>1396</v>
      </c>
      <c r="K261" s="181" t="s">
        <v>19</v>
      </c>
      <c r="L261" s="181">
        <v>0</v>
      </c>
      <c r="M261" s="181" t="s">
        <v>34</v>
      </c>
      <c r="N261" s="181" t="s">
        <v>614</v>
      </c>
      <c r="O261" s="181">
        <v>0</v>
      </c>
      <c r="P261" s="181" t="s">
        <v>265</v>
      </c>
      <c r="Q261" s="181">
        <v>5</v>
      </c>
      <c r="R261" s="181">
        <v>1</v>
      </c>
      <c r="S261" s="181" t="s">
        <v>465</v>
      </c>
      <c r="T261" s="181" t="s">
        <v>1058</v>
      </c>
      <c r="U261" s="182">
        <v>45691</v>
      </c>
      <c r="V261" s="182">
        <v>46003</v>
      </c>
      <c r="W261" s="323" t="s">
        <v>1020</v>
      </c>
      <c r="X261" s="181">
        <v>5</v>
      </c>
      <c r="Y261" s="181">
        <v>0</v>
      </c>
      <c r="Z261" s="181">
        <v>0</v>
      </c>
      <c r="AA261" s="325"/>
      <c r="AB261" s="326">
        <v>0</v>
      </c>
      <c r="AC261" s="326">
        <v>0</v>
      </c>
      <c r="AD261" s="325"/>
      <c r="AE261" s="326">
        <v>0</v>
      </c>
      <c r="AF261" s="326">
        <v>0</v>
      </c>
    </row>
    <row r="262" spans="1:32 16384:16384" ht="58.5" customHeight="1" x14ac:dyDescent="0.25">
      <c r="A262" s="192" t="s">
        <v>1059</v>
      </c>
      <c r="B262" s="68" t="s">
        <v>1059</v>
      </c>
      <c r="C262" s="155" t="s">
        <v>2075</v>
      </c>
      <c r="D262" s="155">
        <v>3</v>
      </c>
      <c r="E262" s="155" t="s">
        <v>467</v>
      </c>
      <c r="F262" s="155" t="s">
        <v>1059</v>
      </c>
      <c r="G262" s="155" t="s">
        <v>19</v>
      </c>
      <c r="H262" s="155">
        <v>0</v>
      </c>
      <c r="I262" s="155">
        <v>0</v>
      </c>
      <c r="J262" s="155">
        <v>0</v>
      </c>
      <c r="K262" s="155" t="s">
        <v>19</v>
      </c>
      <c r="L262" s="155">
        <v>0</v>
      </c>
      <c r="M262" s="155" t="s">
        <v>19</v>
      </c>
      <c r="N262" s="155" t="s">
        <v>614</v>
      </c>
      <c r="O262" s="155" t="s">
        <v>19</v>
      </c>
      <c r="P262" s="155" t="s">
        <v>266</v>
      </c>
      <c r="Q262" s="155">
        <v>100</v>
      </c>
      <c r="R262" s="155">
        <v>1</v>
      </c>
      <c r="S262" s="155" t="s">
        <v>465</v>
      </c>
      <c r="T262" s="155" t="s">
        <v>1058</v>
      </c>
      <c r="U262" s="191">
        <v>45691</v>
      </c>
      <c r="V262" s="191">
        <v>46003</v>
      </c>
      <c r="W262" s="324" t="s">
        <v>1020</v>
      </c>
      <c r="X262" s="155">
        <v>5</v>
      </c>
      <c r="Y262" s="155">
        <v>0</v>
      </c>
      <c r="Z262" s="155">
        <v>0</v>
      </c>
      <c r="AA262" s="327"/>
      <c r="AB262" s="328">
        <v>0</v>
      </c>
      <c r="AC262" s="328">
        <v>0</v>
      </c>
      <c r="AD262" s="327"/>
      <c r="AE262" s="328">
        <v>0</v>
      </c>
      <c r="AF262" s="328">
        <v>0</v>
      </c>
    </row>
    <row r="263" spans="1:32 16384:16384" ht="58.5" customHeight="1" x14ac:dyDescent="0.25">
      <c r="A263" s="192" t="s">
        <v>1297</v>
      </c>
      <c r="B263" s="183" t="s">
        <v>1297</v>
      </c>
      <c r="C263" s="181" t="s">
        <v>2278</v>
      </c>
      <c r="D263" s="181">
        <v>5</v>
      </c>
      <c r="E263" s="181" t="s">
        <v>460</v>
      </c>
      <c r="F263" s="181" t="s">
        <v>1297</v>
      </c>
      <c r="G263" s="181" t="s">
        <v>462</v>
      </c>
      <c r="H263" s="181" t="s">
        <v>10</v>
      </c>
      <c r="I263" s="181" t="s">
        <v>1399</v>
      </c>
      <c r="J263" s="181" t="s">
        <v>1400</v>
      </c>
      <c r="K263" s="181" t="s">
        <v>573</v>
      </c>
      <c r="L263" s="181">
        <v>0</v>
      </c>
      <c r="M263" s="181" t="s">
        <v>19</v>
      </c>
      <c r="N263" s="181" t="s">
        <v>614</v>
      </c>
      <c r="O263" s="181" t="s">
        <v>1570</v>
      </c>
      <c r="P263" s="181" t="s">
        <v>233</v>
      </c>
      <c r="Q263" s="181">
        <v>20</v>
      </c>
      <c r="R263" s="181">
        <v>1</v>
      </c>
      <c r="S263" s="181" t="s">
        <v>465</v>
      </c>
      <c r="T263" s="181" t="s">
        <v>1298</v>
      </c>
      <c r="U263" s="182">
        <v>45672</v>
      </c>
      <c r="V263" s="182">
        <v>46021</v>
      </c>
      <c r="W263" s="323" t="s">
        <v>1299</v>
      </c>
      <c r="X263" s="181">
        <v>20</v>
      </c>
      <c r="Y263" s="181">
        <v>100</v>
      </c>
      <c r="Z263" s="181" t="s">
        <v>2279</v>
      </c>
      <c r="AA263" s="325"/>
      <c r="AB263" s="326">
        <v>100</v>
      </c>
      <c r="AC263" s="326" t="s">
        <v>2280</v>
      </c>
      <c r="AD263" s="325"/>
      <c r="AE263" s="326">
        <v>0</v>
      </c>
      <c r="AF263" s="326">
        <v>20</v>
      </c>
    </row>
    <row r="264" spans="1:32 16384:16384" ht="58.5" customHeight="1" x14ac:dyDescent="0.25">
      <c r="A264" s="192" t="s">
        <v>1300</v>
      </c>
      <c r="B264" s="68" t="s">
        <v>1300</v>
      </c>
      <c r="C264" s="155" t="s">
        <v>2278</v>
      </c>
      <c r="D264" s="155">
        <v>5</v>
      </c>
      <c r="E264" s="155" t="s">
        <v>467</v>
      </c>
      <c r="F264" s="155" t="s">
        <v>1300</v>
      </c>
      <c r="G264" s="155" t="s">
        <v>19</v>
      </c>
      <c r="H264" s="155">
        <v>0</v>
      </c>
      <c r="I264" s="155">
        <v>0</v>
      </c>
      <c r="J264" s="155">
        <v>0</v>
      </c>
      <c r="K264" s="155" t="s">
        <v>19</v>
      </c>
      <c r="L264" s="155">
        <v>0</v>
      </c>
      <c r="M264" s="155" t="s">
        <v>19</v>
      </c>
      <c r="N264" s="155" t="s">
        <v>614</v>
      </c>
      <c r="O264" s="155" t="s">
        <v>19</v>
      </c>
      <c r="P264" s="155" t="s">
        <v>234</v>
      </c>
      <c r="Q264" s="155">
        <v>100</v>
      </c>
      <c r="R264" s="155">
        <v>1</v>
      </c>
      <c r="S264" s="155" t="s">
        <v>465</v>
      </c>
      <c r="T264" s="155" t="s">
        <v>1301</v>
      </c>
      <c r="U264" s="191">
        <v>45672</v>
      </c>
      <c r="V264" s="191">
        <v>45839</v>
      </c>
      <c r="W264" s="324" t="s">
        <v>1252</v>
      </c>
      <c r="X264" s="155">
        <v>20</v>
      </c>
      <c r="Y264" s="155">
        <v>100</v>
      </c>
      <c r="Z264" s="155" t="s">
        <v>2281</v>
      </c>
      <c r="AA264" s="327"/>
      <c r="AB264" s="328">
        <v>100</v>
      </c>
      <c r="AC264" s="328" t="s">
        <v>2282</v>
      </c>
      <c r="AD264" s="327"/>
      <c r="AE264" s="328">
        <v>100</v>
      </c>
      <c r="AF264" s="328">
        <v>20</v>
      </c>
    </row>
    <row r="265" spans="1:32 16384:16384" ht="58.5" customHeight="1" x14ac:dyDescent="0.25">
      <c r="A265" s="68" t="s">
        <v>1302</v>
      </c>
      <c r="B265" s="155" t="s">
        <v>1302</v>
      </c>
      <c r="C265" s="155" t="s">
        <v>2278</v>
      </c>
      <c r="D265" s="155">
        <v>5</v>
      </c>
      <c r="E265" s="155" t="s">
        <v>1856</v>
      </c>
      <c r="F265" s="155" t="s">
        <v>1302</v>
      </c>
      <c r="G265" s="155" t="s">
        <v>19</v>
      </c>
      <c r="H265" s="155">
        <v>0</v>
      </c>
      <c r="I265" s="155">
        <v>0</v>
      </c>
      <c r="J265" s="155">
        <v>0</v>
      </c>
      <c r="K265" s="155" t="s">
        <v>19</v>
      </c>
      <c r="L265" s="155">
        <v>0</v>
      </c>
      <c r="M265" s="155" t="s">
        <v>19</v>
      </c>
      <c r="N265" s="155" t="s">
        <v>614</v>
      </c>
      <c r="O265" s="155" t="s">
        <v>19</v>
      </c>
      <c r="P265" s="155" t="s">
        <v>1764</v>
      </c>
      <c r="Q265" s="155">
        <v>0</v>
      </c>
      <c r="R265" s="155">
        <v>1</v>
      </c>
      <c r="S265" s="155" t="s">
        <v>465</v>
      </c>
      <c r="T265" s="191" t="s">
        <v>1303</v>
      </c>
      <c r="U265" s="191">
        <v>45840</v>
      </c>
      <c r="V265" s="191">
        <v>45869</v>
      </c>
      <c r="W265" s="35" t="s">
        <v>586</v>
      </c>
      <c r="X265" s="155">
        <v>0</v>
      </c>
      <c r="Y265" s="155">
        <v>100</v>
      </c>
      <c r="Z265" s="155" t="s">
        <v>2283</v>
      </c>
      <c r="AA265" s="327">
        <v>45862</v>
      </c>
      <c r="AB265" s="328">
        <v>100</v>
      </c>
      <c r="AC265" s="328" t="s">
        <v>2284</v>
      </c>
      <c r="AD265" s="327">
        <v>45862</v>
      </c>
      <c r="AE265" s="328">
        <v>100</v>
      </c>
      <c r="AF265" s="328">
        <v>0</v>
      </c>
      <c r="XFD265" s="68"/>
    </row>
    <row r="266" spans="1:32 16384:16384" ht="58.5" customHeight="1" x14ac:dyDescent="0.25">
      <c r="A266" s="192" t="s">
        <v>1304</v>
      </c>
      <c r="B266" s="68" t="s">
        <v>1304</v>
      </c>
      <c r="C266" s="155" t="s">
        <v>2278</v>
      </c>
      <c r="D266" s="155">
        <v>5</v>
      </c>
      <c r="E266" s="155" t="s">
        <v>1856</v>
      </c>
      <c r="F266" s="155" t="s">
        <v>1304</v>
      </c>
      <c r="G266" s="155" t="s">
        <v>19</v>
      </c>
      <c r="H266" s="155">
        <v>0</v>
      </c>
      <c r="I266" s="155">
        <v>0</v>
      </c>
      <c r="J266" s="155">
        <v>0</v>
      </c>
      <c r="K266" s="155" t="s">
        <v>19</v>
      </c>
      <c r="L266" s="155">
        <v>0</v>
      </c>
      <c r="M266" s="155" t="s">
        <v>19</v>
      </c>
      <c r="N266" s="155" t="s">
        <v>614</v>
      </c>
      <c r="O266" s="155" t="s">
        <v>19</v>
      </c>
      <c r="P266" s="155" t="s">
        <v>1765</v>
      </c>
      <c r="Q266" s="155">
        <v>0</v>
      </c>
      <c r="R266" s="155">
        <v>1</v>
      </c>
      <c r="S266" s="155" t="s">
        <v>465</v>
      </c>
      <c r="T266" s="155" t="s">
        <v>1298</v>
      </c>
      <c r="U266" s="191">
        <v>45870</v>
      </c>
      <c r="V266" s="191">
        <v>46021</v>
      </c>
      <c r="W266" s="324" t="s">
        <v>586</v>
      </c>
      <c r="X266" s="155">
        <v>0</v>
      </c>
      <c r="Y266" s="155">
        <v>100</v>
      </c>
      <c r="Z266" s="155" t="s">
        <v>2285</v>
      </c>
      <c r="AA266" s="327"/>
      <c r="AB266" s="328">
        <v>100</v>
      </c>
      <c r="AC266" s="328" t="s">
        <v>2286</v>
      </c>
      <c r="AD266" s="327"/>
      <c r="AE266" s="328">
        <v>0</v>
      </c>
      <c r="AF266" s="328">
        <v>0</v>
      </c>
    </row>
    <row r="267" spans="1:32 16384:16384" ht="58.5" customHeight="1" x14ac:dyDescent="0.25">
      <c r="A267" s="192" t="s">
        <v>1305</v>
      </c>
      <c r="B267" s="183" t="s">
        <v>1305</v>
      </c>
      <c r="C267" s="181" t="s">
        <v>2278</v>
      </c>
      <c r="D267" s="181">
        <v>5</v>
      </c>
      <c r="E267" s="181" t="s">
        <v>460</v>
      </c>
      <c r="F267" s="181" t="s">
        <v>1305</v>
      </c>
      <c r="G267" s="181" t="s">
        <v>462</v>
      </c>
      <c r="H267" s="181" t="s">
        <v>10</v>
      </c>
      <c r="I267" s="181" t="s">
        <v>1399</v>
      </c>
      <c r="J267" s="181" t="s">
        <v>1400</v>
      </c>
      <c r="K267" s="181" t="s">
        <v>526</v>
      </c>
      <c r="L267" s="181">
        <v>0</v>
      </c>
      <c r="M267" s="181" t="s">
        <v>19</v>
      </c>
      <c r="N267" s="181" t="s">
        <v>614</v>
      </c>
      <c r="O267" s="181" t="s">
        <v>1570</v>
      </c>
      <c r="P267" s="181" t="s">
        <v>1766</v>
      </c>
      <c r="Q267" s="181">
        <v>20</v>
      </c>
      <c r="R267" s="181">
        <v>2</v>
      </c>
      <c r="S267" s="181" t="s">
        <v>465</v>
      </c>
      <c r="T267" s="181" t="s">
        <v>1306</v>
      </c>
      <c r="U267" s="182">
        <v>45672</v>
      </c>
      <c r="V267" s="182">
        <v>46006</v>
      </c>
      <c r="W267" s="323" t="s">
        <v>1307</v>
      </c>
      <c r="X267" s="181">
        <v>20</v>
      </c>
      <c r="Y267" s="181">
        <v>0</v>
      </c>
      <c r="Z267" s="181">
        <v>0</v>
      </c>
      <c r="AA267" s="325"/>
      <c r="AB267" s="326">
        <v>0</v>
      </c>
      <c r="AC267" s="326">
        <v>0</v>
      </c>
      <c r="AD267" s="325"/>
      <c r="AE267" s="326">
        <v>0</v>
      </c>
      <c r="AF267" s="326">
        <v>0</v>
      </c>
    </row>
    <row r="268" spans="1:32 16384:16384" ht="58.5" customHeight="1" x14ac:dyDescent="0.25">
      <c r="A268" s="192" t="s">
        <v>1308</v>
      </c>
      <c r="B268" s="68" t="s">
        <v>1308</v>
      </c>
      <c r="C268" s="155" t="s">
        <v>2278</v>
      </c>
      <c r="D268" s="155">
        <v>5</v>
      </c>
      <c r="E268" s="155" t="s">
        <v>467</v>
      </c>
      <c r="F268" s="155" t="s">
        <v>1308</v>
      </c>
      <c r="G268" s="155" t="s">
        <v>19</v>
      </c>
      <c r="H268" s="155">
        <v>0</v>
      </c>
      <c r="I268" s="155">
        <v>0</v>
      </c>
      <c r="J268" s="155">
        <v>0</v>
      </c>
      <c r="K268" s="155" t="s">
        <v>19</v>
      </c>
      <c r="L268" s="155">
        <v>0</v>
      </c>
      <c r="M268" s="155" t="s">
        <v>19</v>
      </c>
      <c r="N268" s="155" t="s">
        <v>614</v>
      </c>
      <c r="O268" s="155" t="s">
        <v>19</v>
      </c>
      <c r="P268" s="155" t="s">
        <v>351</v>
      </c>
      <c r="Q268" s="155">
        <v>30</v>
      </c>
      <c r="R268" s="155">
        <v>2</v>
      </c>
      <c r="S268" s="155" t="s">
        <v>465</v>
      </c>
      <c r="T268" s="155" t="s">
        <v>1309</v>
      </c>
      <c r="U268" s="191">
        <v>45672</v>
      </c>
      <c r="V268" s="191">
        <v>45744</v>
      </c>
      <c r="W268" s="324" t="s">
        <v>1252</v>
      </c>
      <c r="X268" s="155">
        <v>6</v>
      </c>
      <c r="Y268" s="155">
        <v>100</v>
      </c>
      <c r="Z268" s="155" t="s">
        <v>2287</v>
      </c>
      <c r="AA268" s="327">
        <v>45743</v>
      </c>
      <c r="AB268" s="328">
        <v>100</v>
      </c>
      <c r="AC268" s="328" t="s">
        <v>2288</v>
      </c>
      <c r="AD268" s="327">
        <v>45743</v>
      </c>
      <c r="AE268" s="328">
        <v>100</v>
      </c>
      <c r="AF268" s="328">
        <v>6</v>
      </c>
    </row>
    <row r="269" spans="1:32 16384:16384" ht="58.5" customHeight="1" x14ac:dyDescent="0.25">
      <c r="A269" s="68" t="s">
        <v>1310</v>
      </c>
      <c r="B269" s="155" t="s">
        <v>1310</v>
      </c>
      <c r="C269" s="155" t="s">
        <v>2278</v>
      </c>
      <c r="D269" s="155">
        <v>5</v>
      </c>
      <c r="E269" s="155" t="s">
        <v>1856</v>
      </c>
      <c r="F269" s="155" t="s">
        <v>1310</v>
      </c>
      <c r="G269" s="155" t="s">
        <v>19</v>
      </c>
      <c r="H269" s="155">
        <v>0</v>
      </c>
      <c r="I269" s="155">
        <v>0</v>
      </c>
      <c r="J269" s="155">
        <v>0</v>
      </c>
      <c r="K269" s="155" t="s">
        <v>19</v>
      </c>
      <c r="L269" s="155">
        <v>0</v>
      </c>
      <c r="M269" s="155" t="s">
        <v>19</v>
      </c>
      <c r="N269" s="155" t="s">
        <v>614</v>
      </c>
      <c r="O269" s="155" t="s">
        <v>19</v>
      </c>
      <c r="P269" s="155" t="s">
        <v>1311</v>
      </c>
      <c r="Q269" s="155">
        <v>0</v>
      </c>
      <c r="R269" s="155">
        <v>2</v>
      </c>
      <c r="S269" s="155" t="s">
        <v>465</v>
      </c>
      <c r="T269" s="191" t="s">
        <v>1309</v>
      </c>
      <c r="U269" s="191">
        <v>45719</v>
      </c>
      <c r="V269" s="191">
        <v>45807</v>
      </c>
      <c r="W269" s="35" t="s">
        <v>1153</v>
      </c>
      <c r="X269" s="155">
        <v>0</v>
      </c>
      <c r="Y269" s="155">
        <v>100</v>
      </c>
      <c r="Z269" s="155" t="s">
        <v>2289</v>
      </c>
      <c r="AA269" s="327">
        <v>45807</v>
      </c>
      <c r="AB269" s="328">
        <v>100</v>
      </c>
      <c r="AC269" s="328" t="s">
        <v>2290</v>
      </c>
      <c r="AD269" s="327">
        <v>45806</v>
      </c>
      <c r="AE269" s="328">
        <v>100</v>
      </c>
      <c r="AF269" s="328">
        <v>0</v>
      </c>
      <c r="XFD269" s="68"/>
    </row>
    <row r="270" spans="1:32 16384:16384" ht="58.5" customHeight="1" x14ac:dyDescent="0.25">
      <c r="A270" s="192" t="s">
        <v>1312</v>
      </c>
      <c r="B270" s="68" t="s">
        <v>1312</v>
      </c>
      <c r="C270" s="155" t="s">
        <v>2278</v>
      </c>
      <c r="D270" s="155">
        <v>5</v>
      </c>
      <c r="E270" s="155" t="s">
        <v>467</v>
      </c>
      <c r="F270" s="155" t="s">
        <v>1312</v>
      </c>
      <c r="G270" s="155" t="s">
        <v>19</v>
      </c>
      <c r="H270" s="155">
        <v>0</v>
      </c>
      <c r="I270" s="155">
        <v>0</v>
      </c>
      <c r="J270" s="155">
        <v>0</v>
      </c>
      <c r="K270" s="155" t="s">
        <v>19</v>
      </c>
      <c r="L270" s="155">
        <v>0</v>
      </c>
      <c r="M270" s="155" t="s">
        <v>19</v>
      </c>
      <c r="N270" s="155" t="s">
        <v>614</v>
      </c>
      <c r="O270" s="155" t="s">
        <v>19</v>
      </c>
      <c r="P270" s="155" t="s">
        <v>1767</v>
      </c>
      <c r="Q270" s="155">
        <v>30</v>
      </c>
      <c r="R270" s="155">
        <v>2</v>
      </c>
      <c r="S270" s="155" t="s">
        <v>465</v>
      </c>
      <c r="T270" s="155" t="s">
        <v>1313</v>
      </c>
      <c r="U270" s="191">
        <v>45748</v>
      </c>
      <c r="V270" s="191">
        <v>45828</v>
      </c>
      <c r="W270" s="324" t="s">
        <v>1252</v>
      </c>
      <c r="X270" s="155">
        <v>6</v>
      </c>
      <c r="Y270" s="155">
        <v>100</v>
      </c>
      <c r="Z270" s="155" t="s">
        <v>2291</v>
      </c>
      <c r="AA270" s="327">
        <v>45827</v>
      </c>
      <c r="AB270" s="328">
        <v>100</v>
      </c>
      <c r="AC270" s="328" t="s">
        <v>2292</v>
      </c>
      <c r="AD270" s="327">
        <v>45827</v>
      </c>
      <c r="AE270" s="328">
        <v>100</v>
      </c>
      <c r="AF270" s="328">
        <v>6</v>
      </c>
    </row>
    <row r="271" spans="1:32 16384:16384" ht="58.5" customHeight="1" x14ac:dyDescent="0.25">
      <c r="A271" s="192" t="s">
        <v>1314</v>
      </c>
      <c r="B271" s="68" t="s">
        <v>1314</v>
      </c>
      <c r="C271" s="155" t="s">
        <v>2278</v>
      </c>
      <c r="D271" s="155">
        <v>5</v>
      </c>
      <c r="E271" s="155" t="s">
        <v>1856</v>
      </c>
      <c r="F271" s="155" t="s">
        <v>1314</v>
      </c>
      <c r="G271" s="155" t="s">
        <v>19</v>
      </c>
      <c r="H271" s="155">
        <v>0</v>
      </c>
      <c r="I271" s="155">
        <v>0</v>
      </c>
      <c r="J271" s="155">
        <v>0</v>
      </c>
      <c r="K271" s="155" t="s">
        <v>19</v>
      </c>
      <c r="L271" s="155">
        <v>0</v>
      </c>
      <c r="M271" s="155" t="s">
        <v>19</v>
      </c>
      <c r="N271" s="155" t="s">
        <v>614</v>
      </c>
      <c r="O271" s="155" t="s">
        <v>19</v>
      </c>
      <c r="P271" s="155" t="s">
        <v>352</v>
      </c>
      <c r="Q271" s="155">
        <v>0</v>
      </c>
      <c r="R271" s="155">
        <v>2</v>
      </c>
      <c r="S271" s="155" t="s">
        <v>465</v>
      </c>
      <c r="T271" s="155" t="s">
        <v>1315</v>
      </c>
      <c r="U271" s="191">
        <v>45811</v>
      </c>
      <c r="V271" s="191">
        <v>45947</v>
      </c>
      <c r="W271" s="324" t="s">
        <v>1153</v>
      </c>
      <c r="X271" s="155">
        <v>0</v>
      </c>
      <c r="Y271" s="155">
        <v>0</v>
      </c>
      <c r="Z271" s="155">
        <v>0</v>
      </c>
      <c r="AA271" s="327"/>
      <c r="AB271" s="328">
        <v>0</v>
      </c>
      <c r="AC271" s="328">
        <v>0</v>
      </c>
      <c r="AD271" s="327"/>
      <c r="AE271" s="328">
        <v>0</v>
      </c>
      <c r="AF271" s="328">
        <v>0</v>
      </c>
    </row>
    <row r="272" spans="1:32 16384:16384" ht="58.5" customHeight="1" x14ac:dyDescent="0.25">
      <c r="A272" s="68" t="s">
        <v>1316</v>
      </c>
      <c r="B272" s="155" t="s">
        <v>1316</v>
      </c>
      <c r="C272" s="155" t="s">
        <v>2278</v>
      </c>
      <c r="D272" s="155">
        <v>5</v>
      </c>
      <c r="E272" s="155" t="s">
        <v>467</v>
      </c>
      <c r="F272" s="155" t="s">
        <v>1316</v>
      </c>
      <c r="G272" s="155" t="s">
        <v>19</v>
      </c>
      <c r="H272" s="155">
        <v>0</v>
      </c>
      <c r="I272" s="155">
        <v>0</v>
      </c>
      <c r="J272" s="155">
        <v>0</v>
      </c>
      <c r="K272" s="155" t="s">
        <v>19</v>
      </c>
      <c r="L272" s="155">
        <v>0</v>
      </c>
      <c r="M272" s="155" t="s">
        <v>19</v>
      </c>
      <c r="N272" s="155" t="s">
        <v>614</v>
      </c>
      <c r="O272" s="155" t="s">
        <v>19</v>
      </c>
      <c r="P272" s="155" t="s">
        <v>353</v>
      </c>
      <c r="Q272" s="155">
        <v>40</v>
      </c>
      <c r="R272" s="155">
        <v>2</v>
      </c>
      <c r="S272" s="155" t="s">
        <v>465</v>
      </c>
      <c r="T272" s="191" t="s">
        <v>2293</v>
      </c>
      <c r="U272" s="191">
        <v>45915</v>
      </c>
      <c r="V272" s="191">
        <v>45968</v>
      </c>
      <c r="W272" s="35" t="s">
        <v>1252</v>
      </c>
      <c r="X272" s="155">
        <v>8</v>
      </c>
      <c r="Y272" s="155">
        <v>0</v>
      </c>
      <c r="Z272" s="155">
        <v>0</v>
      </c>
      <c r="AA272" s="327"/>
      <c r="AB272" s="328">
        <v>0</v>
      </c>
      <c r="AC272" s="328">
        <v>0</v>
      </c>
      <c r="AD272" s="327"/>
      <c r="AE272" s="328">
        <v>0</v>
      </c>
      <c r="AF272" s="328">
        <v>0</v>
      </c>
      <c r="XFD272" s="68"/>
    </row>
    <row r="273" spans="1:32 16384:16384" ht="58.5" customHeight="1" x14ac:dyDescent="0.25">
      <c r="A273" s="192" t="s">
        <v>1317</v>
      </c>
      <c r="B273" s="68" t="s">
        <v>1317</v>
      </c>
      <c r="C273" s="155" t="s">
        <v>2278</v>
      </c>
      <c r="D273" s="155">
        <v>5</v>
      </c>
      <c r="E273" s="155" t="s">
        <v>1856</v>
      </c>
      <c r="F273" s="155" t="s">
        <v>1317</v>
      </c>
      <c r="G273" s="155" t="s">
        <v>19</v>
      </c>
      <c r="H273" s="155">
        <v>0</v>
      </c>
      <c r="I273" s="155">
        <v>0</v>
      </c>
      <c r="J273" s="155">
        <v>0</v>
      </c>
      <c r="K273" s="155" t="s">
        <v>19</v>
      </c>
      <c r="L273" s="155">
        <v>0</v>
      </c>
      <c r="M273" s="155" t="s">
        <v>19</v>
      </c>
      <c r="N273" s="155" t="s">
        <v>614</v>
      </c>
      <c r="O273" s="155" t="s">
        <v>19</v>
      </c>
      <c r="P273" s="155" t="s">
        <v>1768</v>
      </c>
      <c r="Q273" s="155">
        <v>0</v>
      </c>
      <c r="R273" s="155">
        <v>2</v>
      </c>
      <c r="S273" s="155" t="s">
        <v>465</v>
      </c>
      <c r="T273" s="155" t="s">
        <v>1318</v>
      </c>
      <c r="U273" s="191">
        <v>45975</v>
      </c>
      <c r="V273" s="191">
        <v>46006</v>
      </c>
      <c r="W273" s="324" t="s">
        <v>1319</v>
      </c>
      <c r="X273" s="155">
        <v>0</v>
      </c>
      <c r="Y273" s="155">
        <v>0</v>
      </c>
      <c r="Z273" s="155">
        <v>0</v>
      </c>
      <c r="AA273" s="327"/>
      <c r="AB273" s="328">
        <v>0</v>
      </c>
      <c r="AC273" s="328">
        <v>0</v>
      </c>
      <c r="AD273" s="327"/>
      <c r="AE273" s="328">
        <v>0</v>
      </c>
      <c r="AF273" s="328">
        <v>0</v>
      </c>
    </row>
    <row r="274" spans="1:32 16384:16384" ht="58.5" customHeight="1" x14ac:dyDescent="0.25">
      <c r="A274" s="192" t="s">
        <v>1320</v>
      </c>
      <c r="B274" s="183" t="s">
        <v>1320</v>
      </c>
      <c r="C274" s="181" t="s">
        <v>2278</v>
      </c>
      <c r="D274" s="181">
        <v>5</v>
      </c>
      <c r="E274" s="181" t="s">
        <v>460</v>
      </c>
      <c r="F274" s="181" t="s">
        <v>1320</v>
      </c>
      <c r="G274" s="181" t="s">
        <v>462</v>
      </c>
      <c r="H274" s="181" t="s">
        <v>10</v>
      </c>
      <c r="I274" s="181" t="s">
        <v>1399</v>
      </c>
      <c r="J274" s="181" t="s">
        <v>1400</v>
      </c>
      <c r="K274" s="181" t="s">
        <v>573</v>
      </c>
      <c r="L274" s="181">
        <v>0</v>
      </c>
      <c r="M274" s="181" t="s">
        <v>19</v>
      </c>
      <c r="N274" s="181" t="s">
        <v>614</v>
      </c>
      <c r="O274" s="181" t="s">
        <v>1570</v>
      </c>
      <c r="P274" s="181" t="s">
        <v>235</v>
      </c>
      <c r="Q274" s="181">
        <v>20</v>
      </c>
      <c r="R274" s="181">
        <v>8</v>
      </c>
      <c r="S274" s="181" t="s">
        <v>465</v>
      </c>
      <c r="T274" s="181" t="s">
        <v>1321</v>
      </c>
      <c r="U274" s="182">
        <v>45672</v>
      </c>
      <c r="V274" s="182">
        <v>46021</v>
      </c>
      <c r="W274" s="323" t="s">
        <v>1252</v>
      </c>
      <c r="X274" s="181">
        <v>20</v>
      </c>
      <c r="Y274" s="181">
        <v>0</v>
      </c>
      <c r="Z274" s="181">
        <v>0</v>
      </c>
      <c r="AA274" s="325"/>
      <c r="AB274" s="326">
        <v>0</v>
      </c>
      <c r="AC274" s="326">
        <v>0</v>
      </c>
      <c r="AD274" s="325"/>
      <c r="AE274" s="326">
        <v>0</v>
      </c>
      <c r="AF274" s="326">
        <v>0</v>
      </c>
    </row>
    <row r="275" spans="1:32 16384:16384" ht="58.5" customHeight="1" x14ac:dyDescent="0.25">
      <c r="A275" s="192" t="s">
        <v>1322</v>
      </c>
      <c r="B275" s="68" t="s">
        <v>1322</v>
      </c>
      <c r="C275" s="155" t="s">
        <v>2278</v>
      </c>
      <c r="D275" s="155">
        <v>5</v>
      </c>
      <c r="E275" s="155" t="s">
        <v>467</v>
      </c>
      <c r="F275" s="155" t="s">
        <v>1322</v>
      </c>
      <c r="G275" s="155" t="s">
        <v>19</v>
      </c>
      <c r="H275" s="155">
        <v>0</v>
      </c>
      <c r="I275" s="155">
        <v>0</v>
      </c>
      <c r="J275" s="155">
        <v>0</v>
      </c>
      <c r="K275" s="155" t="s">
        <v>19</v>
      </c>
      <c r="L275" s="155">
        <v>0</v>
      </c>
      <c r="M275" s="155" t="s">
        <v>19</v>
      </c>
      <c r="N275" s="155" t="s">
        <v>614</v>
      </c>
      <c r="O275" s="155" t="s">
        <v>19</v>
      </c>
      <c r="P275" s="155" t="s">
        <v>236</v>
      </c>
      <c r="Q275" s="155">
        <v>20</v>
      </c>
      <c r="R275" s="155">
        <v>1</v>
      </c>
      <c r="S275" s="155" t="s">
        <v>465</v>
      </c>
      <c r="T275" s="155" t="s">
        <v>1323</v>
      </c>
      <c r="U275" s="191">
        <v>45672</v>
      </c>
      <c r="V275" s="191">
        <v>45716</v>
      </c>
      <c r="W275" s="324" t="s">
        <v>1252</v>
      </c>
      <c r="X275" s="155">
        <v>4</v>
      </c>
      <c r="Y275" s="155">
        <v>100</v>
      </c>
      <c r="Z275" s="155" t="s">
        <v>2294</v>
      </c>
      <c r="AA275" s="327">
        <v>45687</v>
      </c>
      <c r="AB275" s="328">
        <v>100</v>
      </c>
      <c r="AC275" s="328" t="s">
        <v>2295</v>
      </c>
      <c r="AD275" s="327">
        <v>45687</v>
      </c>
      <c r="AE275" s="328">
        <v>100</v>
      </c>
      <c r="AF275" s="328">
        <v>4</v>
      </c>
    </row>
    <row r="276" spans="1:32 16384:16384" ht="58.5" customHeight="1" x14ac:dyDescent="0.25">
      <c r="A276" s="68" t="s">
        <v>1324</v>
      </c>
      <c r="B276" s="155" t="s">
        <v>1324</v>
      </c>
      <c r="C276" s="155" t="s">
        <v>2278</v>
      </c>
      <c r="D276" s="155">
        <v>5</v>
      </c>
      <c r="E276" s="155" t="s">
        <v>467</v>
      </c>
      <c r="F276" s="155" t="s">
        <v>1324</v>
      </c>
      <c r="G276" s="155" t="s">
        <v>19</v>
      </c>
      <c r="H276" s="155">
        <v>0</v>
      </c>
      <c r="I276" s="155">
        <v>0</v>
      </c>
      <c r="J276" s="155">
        <v>0</v>
      </c>
      <c r="K276" s="155" t="s">
        <v>19</v>
      </c>
      <c r="L276" s="155">
        <v>0</v>
      </c>
      <c r="M276" s="155" t="s">
        <v>19</v>
      </c>
      <c r="N276" s="155" t="s">
        <v>614</v>
      </c>
      <c r="O276" s="155" t="s">
        <v>19</v>
      </c>
      <c r="P276" s="155" t="s">
        <v>237</v>
      </c>
      <c r="Q276" s="155">
        <v>80</v>
      </c>
      <c r="R276" s="155">
        <v>8</v>
      </c>
      <c r="S276" s="155" t="s">
        <v>465</v>
      </c>
      <c r="T276" s="191" t="s">
        <v>1321</v>
      </c>
      <c r="U276" s="191">
        <v>45719</v>
      </c>
      <c r="V276" s="191">
        <v>46021</v>
      </c>
      <c r="W276" s="35" t="s">
        <v>1252</v>
      </c>
      <c r="X276" s="155">
        <v>16</v>
      </c>
      <c r="Y276" s="155">
        <v>87.5</v>
      </c>
      <c r="Z276" s="155" t="s">
        <v>2296</v>
      </c>
      <c r="AA276" s="327"/>
      <c r="AB276" s="328">
        <v>87.5</v>
      </c>
      <c r="AC276" s="328" t="s">
        <v>2297</v>
      </c>
      <c r="AD276" s="327"/>
      <c r="AE276" s="328">
        <v>0</v>
      </c>
      <c r="AF276" s="328">
        <v>14</v>
      </c>
      <c r="XFD276" s="68"/>
    </row>
    <row r="277" spans="1:32 16384:16384" ht="58.5" customHeight="1" x14ac:dyDescent="0.25">
      <c r="A277" s="192" t="s">
        <v>1325</v>
      </c>
      <c r="B277" s="183" t="s">
        <v>1325</v>
      </c>
      <c r="C277" s="181" t="s">
        <v>2278</v>
      </c>
      <c r="D277" s="181">
        <v>5</v>
      </c>
      <c r="E277" s="181" t="s">
        <v>460</v>
      </c>
      <c r="F277" s="181" t="s">
        <v>1325</v>
      </c>
      <c r="G277" s="181" t="s">
        <v>462</v>
      </c>
      <c r="H277" s="181" t="s">
        <v>10</v>
      </c>
      <c r="I277" s="181" t="s">
        <v>1399</v>
      </c>
      <c r="J277" s="181" t="s">
        <v>1400</v>
      </c>
      <c r="K277" s="181" t="s">
        <v>573</v>
      </c>
      <c r="L277" s="181">
        <v>0</v>
      </c>
      <c r="M277" s="181" t="s">
        <v>19</v>
      </c>
      <c r="N277" s="181" t="s">
        <v>614</v>
      </c>
      <c r="O277" s="181" t="s">
        <v>1570</v>
      </c>
      <c r="P277" s="181" t="s">
        <v>1769</v>
      </c>
      <c r="Q277" s="181">
        <v>20</v>
      </c>
      <c r="R277" s="181">
        <v>4</v>
      </c>
      <c r="S277" s="181" t="s">
        <v>465</v>
      </c>
      <c r="T277" s="181" t="s">
        <v>1326</v>
      </c>
      <c r="U277" s="182">
        <v>45672</v>
      </c>
      <c r="V277" s="182">
        <v>46021</v>
      </c>
      <c r="W277" s="323" t="s">
        <v>1327</v>
      </c>
      <c r="X277" s="181">
        <v>20</v>
      </c>
      <c r="Y277" s="181">
        <v>100</v>
      </c>
      <c r="Z277" s="181" t="s">
        <v>2298</v>
      </c>
      <c r="AA277" s="325"/>
      <c r="AB277" s="326">
        <v>100</v>
      </c>
      <c r="AC277" s="326" t="s">
        <v>2299</v>
      </c>
      <c r="AD277" s="325"/>
      <c r="AE277" s="326">
        <v>0</v>
      </c>
      <c r="AF277" s="326">
        <v>20</v>
      </c>
    </row>
    <row r="278" spans="1:32 16384:16384" ht="58.5" customHeight="1" x14ac:dyDescent="0.25">
      <c r="A278" s="192" t="s">
        <v>1328</v>
      </c>
      <c r="B278" s="68" t="s">
        <v>1328</v>
      </c>
      <c r="C278" s="155" t="s">
        <v>2278</v>
      </c>
      <c r="D278" s="155">
        <v>5</v>
      </c>
      <c r="E278" s="155" t="s">
        <v>467</v>
      </c>
      <c r="F278" s="155" t="s">
        <v>1328</v>
      </c>
      <c r="G278" s="155" t="s">
        <v>19</v>
      </c>
      <c r="H278" s="155">
        <v>0</v>
      </c>
      <c r="I278" s="155">
        <v>0</v>
      </c>
      <c r="J278" s="155">
        <v>0</v>
      </c>
      <c r="K278" s="155" t="s">
        <v>19</v>
      </c>
      <c r="L278" s="155">
        <v>0</v>
      </c>
      <c r="M278" s="155" t="s">
        <v>19</v>
      </c>
      <c r="N278" s="155" t="s">
        <v>614</v>
      </c>
      <c r="O278" s="155" t="s">
        <v>19</v>
      </c>
      <c r="P278" s="155" t="s">
        <v>238</v>
      </c>
      <c r="Q278" s="155">
        <v>50</v>
      </c>
      <c r="R278" s="155">
        <v>1</v>
      </c>
      <c r="S278" s="155" t="s">
        <v>465</v>
      </c>
      <c r="T278" s="155" t="s">
        <v>1329</v>
      </c>
      <c r="U278" s="191">
        <v>45672</v>
      </c>
      <c r="V278" s="191">
        <v>45716</v>
      </c>
      <c r="W278" s="324" t="s">
        <v>1330</v>
      </c>
      <c r="X278" s="155">
        <v>10</v>
      </c>
      <c r="Y278" s="155">
        <v>100</v>
      </c>
      <c r="Z278" s="155" t="s">
        <v>2300</v>
      </c>
      <c r="AA278" s="327">
        <v>45705</v>
      </c>
      <c r="AB278" s="328">
        <v>100</v>
      </c>
      <c r="AC278" s="328" t="s">
        <v>2301</v>
      </c>
      <c r="AD278" s="327">
        <v>45716</v>
      </c>
      <c r="AE278" s="328">
        <v>100</v>
      </c>
      <c r="AF278" s="328">
        <v>10</v>
      </c>
    </row>
    <row r="279" spans="1:32 16384:16384" ht="58.5" customHeight="1" x14ac:dyDescent="0.25">
      <c r="A279" s="192" t="s">
        <v>1331</v>
      </c>
      <c r="B279" s="68" t="s">
        <v>1331</v>
      </c>
      <c r="C279" s="155" t="s">
        <v>2278</v>
      </c>
      <c r="D279" s="155">
        <v>5</v>
      </c>
      <c r="E279" s="155" t="s">
        <v>1856</v>
      </c>
      <c r="F279" s="155" t="s">
        <v>1331</v>
      </c>
      <c r="G279" s="155" t="s">
        <v>19</v>
      </c>
      <c r="H279" s="155">
        <v>0</v>
      </c>
      <c r="I279" s="155">
        <v>0</v>
      </c>
      <c r="J279" s="155">
        <v>0</v>
      </c>
      <c r="K279" s="155" t="s">
        <v>19</v>
      </c>
      <c r="L279" s="155">
        <v>0</v>
      </c>
      <c r="M279" s="155" t="s">
        <v>19</v>
      </c>
      <c r="N279" s="155" t="s">
        <v>614</v>
      </c>
      <c r="O279" s="155" t="s">
        <v>19</v>
      </c>
      <c r="P279" s="155" t="s">
        <v>239</v>
      </c>
      <c r="Q279" s="155">
        <v>0</v>
      </c>
      <c r="R279" s="155">
        <v>4</v>
      </c>
      <c r="S279" s="155" t="s">
        <v>465</v>
      </c>
      <c r="T279" s="155" t="s">
        <v>1746</v>
      </c>
      <c r="U279" s="191">
        <v>45719</v>
      </c>
      <c r="V279" s="191">
        <v>45989</v>
      </c>
      <c r="W279" s="324" t="s">
        <v>586</v>
      </c>
      <c r="X279" s="155">
        <v>0</v>
      </c>
      <c r="Y279" s="155">
        <v>100</v>
      </c>
      <c r="Z279" s="155" t="s">
        <v>2302</v>
      </c>
      <c r="AA279" s="327"/>
      <c r="AB279" s="328">
        <v>100</v>
      </c>
      <c r="AC279" s="328" t="s">
        <v>2303</v>
      </c>
      <c r="AD279" s="327"/>
      <c r="AE279" s="328">
        <v>0</v>
      </c>
      <c r="AF279" s="328">
        <v>0</v>
      </c>
    </row>
    <row r="280" spans="1:32 16384:16384" ht="58.5" customHeight="1" x14ac:dyDescent="0.25">
      <c r="A280" s="68" t="s">
        <v>1332</v>
      </c>
      <c r="B280" s="155" t="s">
        <v>1332</v>
      </c>
      <c r="C280" s="155" t="s">
        <v>2278</v>
      </c>
      <c r="D280" s="155">
        <v>5</v>
      </c>
      <c r="E280" s="155" t="s">
        <v>467</v>
      </c>
      <c r="F280" s="155" t="s">
        <v>1332</v>
      </c>
      <c r="G280" s="155" t="s">
        <v>19</v>
      </c>
      <c r="H280" s="155">
        <v>0</v>
      </c>
      <c r="I280" s="155">
        <v>0</v>
      </c>
      <c r="J280" s="155">
        <v>0</v>
      </c>
      <c r="K280" s="155" t="s">
        <v>19</v>
      </c>
      <c r="L280" s="155">
        <v>0</v>
      </c>
      <c r="M280" s="155" t="s">
        <v>19</v>
      </c>
      <c r="N280" s="155" t="s">
        <v>614</v>
      </c>
      <c r="O280" s="155" t="s">
        <v>19</v>
      </c>
      <c r="P280" s="155" t="s">
        <v>240</v>
      </c>
      <c r="Q280" s="155">
        <v>50</v>
      </c>
      <c r="R280" s="155">
        <v>4</v>
      </c>
      <c r="S280" s="155" t="s">
        <v>465</v>
      </c>
      <c r="T280" s="191" t="s">
        <v>1747</v>
      </c>
      <c r="U280" s="191">
        <v>45719</v>
      </c>
      <c r="V280" s="191">
        <v>45989</v>
      </c>
      <c r="W280" s="35" t="s">
        <v>1252</v>
      </c>
      <c r="X280" s="155">
        <v>10</v>
      </c>
      <c r="Y280" s="155">
        <v>100</v>
      </c>
      <c r="Z280" s="155" t="s">
        <v>2304</v>
      </c>
      <c r="AA280" s="327"/>
      <c r="AB280" s="328">
        <v>100</v>
      </c>
      <c r="AC280" s="328" t="s">
        <v>2006</v>
      </c>
      <c r="AD280" s="327"/>
      <c r="AE280" s="328">
        <v>0</v>
      </c>
      <c r="AF280" s="328">
        <v>10</v>
      </c>
      <c r="XFD280" s="68"/>
    </row>
    <row r="281" spans="1:32 16384:16384" ht="58.5" customHeight="1" x14ac:dyDescent="0.25">
      <c r="A281" s="192" t="s">
        <v>1333</v>
      </c>
      <c r="B281" s="68" t="s">
        <v>1333</v>
      </c>
      <c r="C281" s="155" t="s">
        <v>2278</v>
      </c>
      <c r="D281" s="155">
        <v>5</v>
      </c>
      <c r="E281" s="155" t="s">
        <v>1856</v>
      </c>
      <c r="F281" s="155" t="s">
        <v>1333</v>
      </c>
      <c r="G281" s="155" t="s">
        <v>19</v>
      </c>
      <c r="H281" s="155">
        <v>0</v>
      </c>
      <c r="I281" s="155">
        <v>0</v>
      </c>
      <c r="J281" s="155">
        <v>0</v>
      </c>
      <c r="K281" s="155" t="s">
        <v>19</v>
      </c>
      <c r="L281" s="155">
        <v>0</v>
      </c>
      <c r="M281" s="155" t="s">
        <v>19</v>
      </c>
      <c r="N281" s="155" t="s">
        <v>614</v>
      </c>
      <c r="O281" s="155" t="s">
        <v>19</v>
      </c>
      <c r="P281" s="155" t="s">
        <v>1770</v>
      </c>
      <c r="Q281" s="155">
        <v>0</v>
      </c>
      <c r="R281" s="155">
        <v>4</v>
      </c>
      <c r="S281" s="155" t="s">
        <v>465</v>
      </c>
      <c r="T281" s="155" t="s">
        <v>1326</v>
      </c>
      <c r="U281" s="191">
        <v>45719</v>
      </c>
      <c r="V281" s="191">
        <v>46021</v>
      </c>
      <c r="W281" s="324" t="s">
        <v>586</v>
      </c>
      <c r="X281" s="155">
        <v>0</v>
      </c>
      <c r="Y281" s="155">
        <v>100</v>
      </c>
      <c r="Z281" s="155" t="s">
        <v>2305</v>
      </c>
      <c r="AA281" s="327"/>
      <c r="AB281" s="328">
        <v>100</v>
      </c>
      <c r="AC281" s="328" t="s">
        <v>2306</v>
      </c>
      <c r="AD281" s="327"/>
      <c r="AE281" s="328">
        <v>0</v>
      </c>
      <c r="AF281" s="328">
        <v>0</v>
      </c>
    </row>
    <row r="282" spans="1:32 16384:16384" ht="58.5" customHeight="1" x14ac:dyDescent="0.25">
      <c r="A282" s="192" t="s">
        <v>1334</v>
      </c>
      <c r="B282" s="183" t="s">
        <v>1334</v>
      </c>
      <c r="C282" s="181" t="s">
        <v>2278</v>
      </c>
      <c r="D282" s="181">
        <v>5</v>
      </c>
      <c r="E282" s="181" t="s">
        <v>460</v>
      </c>
      <c r="F282" s="181" t="s">
        <v>1334</v>
      </c>
      <c r="G282" s="181" t="s">
        <v>462</v>
      </c>
      <c r="H282" s="181" t="s">
        <v>12</v>
      </c>
      <c r="I282" s="181" t="s">
        <v>1395</v>
      </c>
      <c r="J282" s="181" t="s">
        <v>1396</v>
      </c>
      <c r="K282" s="181" t="s">
        <v>573</v>
      </c>
      <c r="L282" s="181">
        <v>0</v>
      </c>
      <c r="M282" s="181" t="s">
        <v>19</v>
      </c>
      <c r="N282" s="181" t="s">
        <v>749</v>
      </c>
      <c r="O282" s="181">
        <v>0</v>
      </c>
      <c r="P282" s="181" t="s">
        <v>135</v>
      </c>
      <c r="Q282" s="181">
        <v>20</v>
      </c>
      <c r="R282" s="181">
        <v>8</v>
      </c>
      <c r="S282" s="181" t="s">
        <v>465</v>
      </c>
      <c r="T282" s="181" t="s">
        <v>1321</v>
      </c>
      <c r="U282" s="182">
        <v>45672</v>
      </c>
      <c r="V282" s="182">
        <v>46021</v>
      </c>
      <c r="W282" s="323" t="s">
        <v>1330</v>
      </c>
      <c r="X282" s="181">
        <v>20</v>
      </c>
      <c r="Y282" s="181">
        <v>100</v>
      </c>
      <c r="Z282" s="181" t="s">
        <v>2307</v>
      </c>
      <c r="AA282" s="325"/>
      <c r="AB282" s="326">
        <v>100</v>
      </c>
      <c r="AC282" s="326" t="s">
        <v>2308</v>
      </c>
      <c r="AD282" s="325"/>
      <c r="AE282" s="326">
        <v>0</v>
      </c>
      <c r="AF282" s="326">
        <v>20</v>
      </c>
    </row>
    <row r="283" spans="1:32 16384:16384" ht="58.5" customHeight="1" x14ac:dyDescent="0.25">
      <c r="A283" s="192" t="s">
        <v>1335</v>
      </c>
      <c r="B283" s="68" t="s">
        <v>1335</v>
      </c>
      <c r="C283" s="155" t="s">
        <v>2278</v>
      </c>
      <c r="D283" s="155">
        <v>5</v>
      </c>
      <c r="E283" s="155" t="s">
        <v>467</v>
      </c>
      <c r="F283" s="155" t="s">
        <v>1335</v>
      </c>
      <c r="G283" s="155" t="s">
        <v>19</v>
      </c>
      <c r="H283" s="155">
        <v>0</v>
      </c>
      <c r="I283" s="155">
        <v>0</v>
      </c>
      <c r="J283" s="155">
        <v>0</v>
      </c>
      <c r="K283" s="155" t="s">
        <v>19</v>
      </c>
      <c r="L283" s="155">
        <v>0</v>
      </c>
      <c r="M283" s="155" t="s">
        <v>19</v>
      </c>
      <c r="N283" s="155" t="s">
        <v>749</v>
      </c>
      <c r="O283" s="155" t="s">
        <v>19</v>
      </c>
      <c r="P283" s="155" t="s">
        <v>136</v>
      </c>
      <c r="Q283" s="155">
        <v>20</v>
      </c>
      <c r="R283" s="155">
        <v>1</v>
      </c>
      <c r="S283" s="155" t="s">
        <v>465</v>
      </c>
      <c r="T283" s="155" t="s">
        <v>1323</v>
      </c>
      <c r="U283" s="191">
        <v>45672</v>
      </c>
      <c r="V283" s="191">
        <v>45716</v>
      </c>
      <c r="W283" s="324" t="s">
        <v>1330</v>
      </c>
      <c r="X283" s="155">
        <v>4</v>
      </c>
      <c r="Y283" s="155">
        <v>100</v>
      </c>
      <c r="Z283" s="155" t="s">
        <v>2309</v>
      </c>
      <c r="AA283" s="327">
        <v>45702</v>
      </c>
      <c r="AB283" s="328">
        <v>100</v>
      </c>
      <c r="AC283" s="328" t="s">
        <v>2310</v>
      </c>
      <c r="AD283" s="327">
        <v>45702</v>
      </c>
      <c r="AE283" s="328">
        <v>100</v>
      </c>
      <c r="AF283" s="328">
        <v>4</v>
      </c>
    </row>
    <row r="284" spans="1:32 16384:16384" ht="58.5" customHeight="1" x14ac:dyDescent="0.25">
      <c r="A284" s="68" t="s">
        <v>1336</v>
      </c>
      <c r="B284" s="155" t="s">
        <v>1336</v>
      </c>
      <c r="C284" s="155" t="s">
        <v>2278</v>
      </c>
      <c r="D284" s="155">
        <v>5</v>
      </c>
      <c r="E284" s="155" t="s">
        <v>467</v>
      </c>
      <c r="F284" s="155" t="s">
        <v>1336</v>
      </c>
      <c r="G284" s="155" t="s">
        <v>19</v>
      </c>
      <c r="H284" s="155">
        <v>0</v>
      </c>
      <c r="I284" s="155">
        <v>0</v>
      </c>
      <c r="J284" s="155">
        <v>0</v>
      </c>
      <c r="K284" s="155" t="s">
        <v>19</v>
      </c>
      <c r="L284" s="155">
        <v>0</v>
      </c>
      <c r="M284" s="155" t="s">
        <v>19</v>
      </c>
      <c r="N284" s="155" t="s">
        <v>749</v>
      </c>
      <c r="O284" s="155" t="s">
        <v>19</v>
      </c>
      <c r="P284" s="155" t="s">
        <v>137</v>
      </c>
      <c r="Q284" s="155">
        <v>80</v>
      </c>
      <c r="R284" s="155">
        <v>8</v>
      </c>
      <c r="S284" s="155" t="s">
        <v>465</v>
      </c>
      <c r="T284" s="191" t="s">
        <v>1321</v>
      </c>
      <c r="U284" s="191">
        <v>45719</v>
      </c>
      <c r="V284" s="191">
        <v>46021</v>
      </c>
      <c r="W284" s="35" t="s">
        <v>1330</v>
      </c>
      <c r="X284" s="155">
        <v>16</v>
      </c>
      <c r="Y284" s="155">
        <v>100</v>
      </c>
      <c r="Z284" s="155" t="s">
        <v>2311</v>
      </c>
      <c r="AA284" s="327"/>
      <c r="AB284" s="328">
        <v>100</v>
      </c>
      <c r="AC284" s="328" t="s">
        <v>2312</v>
      </c>
      <c r="AD284" s="327"/>
      <c r="AE284" s="328">
        <v>0</v>
      </c>
      <c r="AF284" s="328">
        <v>16</v>
      </c>
      <c r="XFD284" s="68"/>
    </row>
    <row r="285" spans="1:32 16384:16384" ht="58.5" customHeight="1" x14ac:dyDescent="0.25">
      <c r="A285" s="192" t="s">
        <v>837</v>
      </c>
      <c r="B285" s="183" t="s">
        <v>837</v>
      </c>
      <c r="C285" s="181" t="s">
        <v>2441</v>
      </c>
      <c r="D285" s="181">
        <v>3</v>
      </c>
      <c r="E285" s="181" t="s">
        <v>460</v>
      </c>
      <c r="F285" s="181" t="s">
        <v>837</v>
      </c>
      <c r="G285" s="181" t="s">
        <v>479</v>
      </c>
      <c r="H285" s="181" t="s">
        <v>12</v>
      </c>
      <c r="I285" s="181" t="s">
        <v>1395</v>
      </c>
      <c r="J285" s="181" t="s">
        <v>1396</v>
      </c>
      <c r="K285" s="181" t="s">
        <v>19</v>
      </c>
      <c r="L285" s="181">
        <v>0</v>
      </c>
      <c r="M285" s="181" t="s">
        <v>20</v>
      </c>
      <c r="N285" s="181" t="s">
        <v>1442</v>
      </c>
      <c r="O285" s="181">
        <v>0</v>
      </c>
      <c r="P285" s="181" t="s">
        <v>147</v>
      </c>
      <c r="Q285" s="181">
        <v>10</v>
      </c>
      <c r="R285" s="181">
        <v>1</v>
      </c>
      <c r="S285" s="181" t="s">
        <v>465</v>
      </c>
      <c r="T285" s="181" t="s">
        <v>838</v>
      </c>
      <c r="U285" s="182">
        <v>45691</v>
      </c>
      <c r="V285" s="182">
        <v>45987</v>
      </c>
      <c r="W285" s="323" t="s">
        <v>836</v>
      </c>
      <c r="X285" s="181">
        <v>10</v>
      </c>
      <c r="Y285" s="181">
        <v>0</v>
      </c>
      <c r="Z285" s="181">
        <v>0</v>
      </c>
      <c r="AA285" s="325"/>
      <c r="AB285" s="326">
        <v>0</v>
      </c>
      <c r="AC285" s="326">
        <v>0</v>
      </c>
      <c r="AD285" s="325"/>
      <c r="AE285" s="326">
        <v>0</v>
      </c>
      <c r="AF285" s="326">
        <v>0</v>
      </c>
    </row>
    <row r="286" spans="1:32 16384:16384" ht="58.5" customHeight="1" x14ac:dyDescent="0.25">
      <c r="A286" s="192" t="s">
        <v>839</v>
      </c>
      <c r="B286" s="68" t="s">
        <v>839</v>
      </c>
      <c r="C286" s="155" t="s">
        <v>2441</v>
      </c>
      <c r="D286" s="155">
        <v>3</v>
      </c>
      <c r="E286" s="155" t="s">
        <v>467</v>
      </c>
      <c r="F286" s="155" t="s">
        <v>839</v>
      </c>
      <c r="G286" s="155" t="s">
        <v>19</v>
      </c>
      <c r="H286" s="155">
        <v>0</v>
      </c>
      <c r="I286" s="155">
        <v>0</v>
      </c>
      <c r="J286" s="155">
        <v>0</v>
      </c>
      <c r="K286" s="155" t="s">
        <v>19</v>
      </c>
      <c r="L286" s="155">
        <v>0</v>
      </c>
      <c r="M286" s="155" t="s">
        <v>19</v>
      </c>
      <c r="N286" s="155" t="s">
        <v>1442</v>
      </c>
      <c r="O286" s="155" t="s">
        <v>19</v>
      </c>
      <c r="P286" s="155" t="s">
        <v>148</v>
      </c>
      <c r="Q286" s="155">
        <v>30</v>
      </c>
      <c r="R286" s="155">
        <v>1</v>
      </c>
      <c r="S286" s="155" t="s">
        <v>465</v>
      </c>
      <c r="T286" s="155" t="s">
        <v>840</v>
      </c>
      <c r="U286" s="191">
        <v>45691</v>
      </c>
      <c r="V286" s="191">
        <v>45789</v>
      </c>
      <c r="W286" s="324" t="s">
        <v>836</v>
      </c>
      <c r="X286" s="155">
        <v>3</v>
      </c>
      <c r="Y286" s="155">
        <v>100</v>
      </c>
      <c r="Z286" s="155" t="s">
        <v>2442</v>
      </c>
      <c r="AA286" s="327">
        <v>45785</v>
      </c>
      <c r="AB286" s="328">
        <v>100</v>
      </c>
      <c r="AC286" s="328" t="s">
        <v>2229</v>
      </c>
      <c r="AD286" s="327">
        <v>45785</v>
      </c>
      <c r="AE286" s="328">
        <v>100</v>
      </c>
      <c r="AF286" s="328">
        <v>3</v>
      </c>
    </row>
    <row r="287" spans="1:32 16384:16384" ht="58.5" customHeight="1" x14ac:dyDescent="0.25">
      <c r="A287" s="192" t="s">
        <v>841</v>
      </c>
      <c r="B287" s="68" t="s">
        <v>841</v>
      </c>
      <c r="C287" s="155" t="s">
        <v>2441</v>
      </c>
      <c r="D287" s="155">
        <v>3</v>
      </c>
      <c r="E287" s="155" t="s">
        <v>467</v>
      </c>
      <c r="F287" s="155" t="s">
        <v>841</v>
      </c>
      <c r="G287" s="155" t="s">
        <v>19</v>
      </c>
      <c r="H287" s="155">
        <v>0</v>
      </c>
      <c r="I287" s="155">
        <v>0</v>
      </c>
      <c r="J287" s="155">
        <v>0</v>
      </c>
      <c r="K287" s="155" t="s">
        <v>19</v>
      </c>
      <c r="L287" s="155">
        <v>0</v>
      </c>
      <c r="M287" s="155" t="s">
        <v>19</v>
      </c>
      <c r="N287" s="155" t="s">
        <v>1442</v>
      </c>
      <c r="O287" s="155" t="s">
        <v>19</v>
      </c>
      <c r="P287" s="155" t="s">
        <v>149</v>
      </c>
      <c r="Q287" s="155">
        <v>60</v>
      </c>
      <c r="R287" s="155">
        <v>1</v>
      </c>
      <c r="S287" s="155" t="s">
        <v>465</v>
      </c>
      <c r="T287" s="155" t="s">
        <v>842</v>
      </c>
      <c r="U287" s="191">
        <v>45790</v>
      </c>
      <c r="V287" s="191">
        <v>45947</v>
      </c>
      <c r="W287" s="324" t="s">
        <v>836</v>
      </c>
      <c r="X287" s="155">
        <v>6</v>
      </c>
      <c r="Y287" s="155">
        <v>0</v>
      </c>
      <c r="Z287" s="155" t="s">
        <v>2443</v>
      </c>
      <c r="AA287" s="327"/>
      <c r="AB287" s="328">
        <v>0</v>
      </c>
      <c r="AC287" s="328" t="s">
        <v>2444</v>
      </c>
      <c r="AD287" s="327"/>
      <c r="AE287" s="328">
        <v>0</v>
      </c>
      <c r="AF287" s="328">
        <v>0</v>
      </c>
    </row>
    <row r="288" spans="1:32 16384:16384" ht="58.5" customHeight="1" x14ac:dyDescent="0.25">
      <c r="A288" s="68" t="s">
        <v>843</v>
      </c>
      <c r="B288" s="155" t="s">
        <v>843</v>
      </c>
      <c r="C288" s="155" t="s">
        <v>2441</v>
      </c>
      <c r="D288" s="155">
        <v>3</v>
      </c>
      <c r="E288" s="155" t="s">
        <v>467</v>
      </c>
      <c r="F288" s="155" t="s">
        <v>843</v>
      </c>
      <c r="G288" s="155" t="s">
        <v>19</v>
      </c>
      <c r="H288" s="155">
        <v>0</v>
      </c>
      <c r="I288" s="155">
        <v>0</v>
      </c>
      <c r="J288" s="155">
        <v>0</v>
      </c>
      <c r="K288" s="155" t="s">
        <v>19</v>
      </c>
      <c r="L288" s="155">
        <v>0</v>
      </c>
      <c r="M288" s="155" t="s">
        <v>19</v>
      </c>
      <c r="N288" s="155" t="s">
        <v>1442</v>
      </c>
      <c r="O288" s="155" t="s">
        <v>19</v>
      </c>
      <c r="P288" s="155" t="s">
        <v>150</v>
      </c>
      <c r="Q288" s="155">
        <v>10</v>
      </c>
      <c r="R288" s="155">
        <v>1</v>
      </c>
      <c r="S288" s="155" t="s">
        <v>465</v>
      </c>
      <c r="T288" s="191" t="s">
        <v>838</v>
      </c>
      <c r="U288" s="191">
        <v>45947</v>
      </c>
      <c r="V288" s="191">
        <v>45987</v>
      </c>
      <c r="W288" s="35" t="s">
        <v>836</v>
      </c>
      <c r="X288" s="155">
        <v>1</v>
      </c>
      <c r="Y288" s="155">
        <v>0</v>
      </c>
      <c r="Z288" s="155">
        <v>0</v>
      </c>
      <c r="AA288" s="327"/>
      <c r="AB288" s="328">
        <v>0</v>
      </c>
      <c r="AC288" s="328">
        <v>0</v>
      </c>
      <c r="AD288" s="327"/>
      <c r="AE288" s="328">
        <v>0</v>
      </c>
      <c r="AF288" s="328">
        <v>0</v>
      </c>
      <c r="XFD288" s="68"/>
    </row>
    <row r="289" spans="1:32 16384:16384" ht="58.5" customHeight="1" x14ac:dyDescent="0.25">
      <c r="A289" s="192" t="s">
        <v>844</v>
      </c>
      <c r="B289" s="183" t="s">
        <v>844</v>
      </c>
      <c r="C289" s="181" t="s">
        <v>2441</v>
      </c>
      <c r="D289" s="181">
        <v>3</v>
      </c>
      <c r="E289" s="181" t="s">
        <v>460</v>
      </c>
      <c r="F289" s="181" t="s">
        <v>844</v>
      </c>
      <c r="G289" s="181" t="s">
        <v>479</v>
      </c>
      <c r="H289" s="181" t="s">
        <v>10</v>
      </c>
      <c r="I289" s="181" t="s">
        <v>1399</v>
      </c>
      <c r="J289" s="181" t="s">
        <v>1400</v>
      </c>
      <c r="K289" s="181" t="s">
        <v>19</v>
      </c>
      <c r="L289" s="181">
        <v>0</v>
      </c>
      <c r="M289" s="181" t="s">
        <v>23</v>
      </c>
      <c r="N289" s="181" t="s">
        <v>749</v>
      </c>
      <c r="O289" s="181" t="s">
        <v>1557</v>
      </c>
      <c r="P289" s="181" t="s">
        <v>151</v>
      </c>
      <c r="Q289" s="181">
        <v>10</v>
      </c>
      <c r="R289" s="181">
        <v>1</v>
      </c>
      <c r="S289" s="181" t="s">
        <v>465</v>
      </c>
      <c r="T289" s="181" t="s">
        <v>845</v>
      </c>
      <c r="U289" s="182">
        <v>45720</v>
      </c>
      <c r="V289" s="182">
        <v>45989</v>
      </c>
      <c r="W289" s="323" t="s">
        <v>836</v>
      </c>
      <c r="X289" s="181">
        <v>10</v>
      </c>
      <c r="Y289" s="181">
        <v>0</v>
      </c>
      <c r="Z289" s="181">
        <v>0</v>
      </c>
      <c r="AA289" s="325"/>
      <c r="AB289" s="326">
        <v>0</v>
      </c>
      <c r="AC289" s="326">
        <v>0</v>
      </c>
      <c r="AD289" s="325"/>
      <c r="AE289" s="326">
        <v>0</v>
      </c>
      <c r="AF289" s="326">
        <v>0</v>
      </c>
    </row>
    <row r="290" spans="1:32 16384:16384" ht="58.5" customHeight="1" x14ac:dyDescent="0.25">
      <c r="A290" s="192" t="s">
        <v>846</v>
      </c>
      <c r="B290" s="68" t="s">
        <v>846</v>
      </c>
      <c r="C290" s="155" t="s">
        <v>2441</v>
      </c>
      <c r="D290" s="155">
        <v>3</v>
      </c>
      <c r="E290" s="155" t="s">
        <v>467</v>
      </c>
      <c r="F290" s="155" t="s">
        <v>846</v>
      </c>
      <c r="G290" s="155" t="s">
        <v>19</v>
      </c>
      <c r="H290" s="155">
        <v>0</v>
      </c>
      <c r="I290" s="155">
        <v>0</v>
      </c>
      <c r="J290" s="155">
        <v>0</v>
      </c>
      <c r="K290" s="155" t="s">
        <v>19</v>
      </c>
      <c r="L290" s="155">
        <v>0</v>
      </c>
      <c r="M290" s="155" t="s">
        <v>19</v>
      </c>
      <c r="N290" s="155" t="s">
        <v>749</v>
      </c>
      <c r="O290" s="155" t="s">
        <v>19</v>
      </c>
      <c r="P290" s="155" t="s">
        <v>152</v>
      </c>
      <c r="Q290" s="155">
        <v>50</v>
      </c>
      <c r="R290" s="155">
        <v>1</v>
      </c>
      <c r="S290" s="155" t="s">
        <v>465</v>
      </c>
      <c r="T290" s="155" t="s">
        <v>845</v>
      </c>
      <c r="U290" s="191">
        <v>45720</v>
      </c>
      <c r="V290" s="191">
        <v>45983</v>
      </c>
      <c r="W290" s="324" t="s">
        <v>836</v>
      </c>
      <c r="X290" s="155">
        <v>5</v>
      </c>
      <c r="Y290" s="155">
        <v>0</v>
      </c>
      <c r="Z290" s="155" t="s">
        <v>2445</v>
      </c>
      <c r="AA290" s="327"/>
      <c r="AB290" s="328">
        <v>0</v>
      </c>
      <c r="AC290" s="328" t="s">
        <v>2446</v>
      </c>
      <c r="AD290" s="327"/>
      <c r="AE290" s="328">
        <v>0</v>
      </c>
      <c r="AF290" s="328">
        <v>0</v>
      </c>
    </row>
    <row r="291" spans="1:32 16384:16384" ht="58.5" customHeight="1" x14ac:dyDescent="0.25">
      <c r="A291" s="192" t="s">
        <v>847</v>
      </c>
      <c r="B291" s="68" t="s">
        <v>847</v>
      </c>
      <c r="C291" s="155" t="s">
        <v>2441</v>
      </c>
      <c r="D291" s="155">
        <v>3</v>
      </c>
      <c r="E291" s="155" t="s">
        <v>467</v>
      </c>
      <c r="F291" s="155" t="s">
        <v>847</v>
      </c>
      <c r="G291" s="155" t="s">
        <v>19</v>
      </c>
      <c r="H291" s="155">
        <v>0</v>
      </c>
      <c r="I291" s="155">
        <v>0</v>
      </c>
      <c r="J291" s="155">
        <v>0</v>
      </c>
      <c r="K291" s="155" t="s">
        <v>19</v>
      </c>
      <c r="L291" s="155">
        <v>0</v>
      </c>
      <c r="M291" s="155" t="s">
        <v>19</v>
      </c>
      <c r="N291" s="155" t="s">
        <v>749</v>
      </c>
      <c r="O291" s="155" t="s">
        <v>19</v>
      </c>
      <c r="P291" s="155" t="s">
        <v>153</v>
      </c>
      <c r="Q291" s="155">
        <v>50</v>
      </c>
      <c r="R291" s="155">
        <v>1</v>
      </c>
      <c r="S291" s="155" t="s">
        <v>465</v>
      </c>
      <c r="T291" s="155" t="s">
        <v>840</v>
      </c>
      <c r="U291" s="191">
        <v>45839</v>
      </c>
      <c r="V291" s="191">
        <v>45989</v>
      </c>
      <c r="W291" s="324" t="s">
        <v>836</v>
      </c>
      <c r="X291" s="155">
        <v>5</v>
      </c>
      <c r="Y291" s="155">
        <v>0</v>
      </c>
      <c r="Z291" s="155">
        <v>0</v>
      </c>
      <c r="AA291" s="327"/>
      <c r="AB291" s="328">
        <v>0</v>
      </c>
      <c r="AC291" s="328">
        <v>0</v>
      </c>
      <c r="AD291" s="327"/>
      <c r="AE291" s="328">
        <v>0</v>
      </c>
      <c r="AF291" s="328">
        <v>0</v>
      </c>
    </row>
    <row r="292" spans="1:32 16384:16384" ht="58.5" customHeight="1" x14ac:dyDescent="0.25">
      <c r="A292" s="192" t="s">
        <v>848</v>
      </c>
      <c r="B292" s="183" t="s">
        <v>848</v>
      </c>
      <c r="C292" s="181" t="s">
        <v>2441</v>
      </c>
      <c r="D292" s="181">
        <v>3</v>
      </c>
      <c r="E292" s="181" t="s">
        <v>460</v>
      </c>
      <c r="F292" s="181" t="s">
        <v>848</v>
      </c>
      <c r="G292" s="181" t="s">
        <v>479</v>
      </c>
      <c r="H292" s="181" t="s">
        <v>13</v>
      </c>
      <c r="I292" s="181" t="s">
        <v>1402</v>
      </c>
      <c r="J292" s="181" t="s">
        <v>1441</v>
      </c>
      <c r="K292" s="181" t="s">
        <v>19</v>
      </c>
      <c r="L292" s="181">
        <v>0</v>
      </c>
      <c r="M292" s="181" t="s">
        <v>20</v>
      </c>
      <c r="N292" s="181" t="s">
        <v>697</v>
      </c>
      <c r="O292" s="181" t="s">
        <v>1558</v>
      </c>
      <c r="P292" s="181" t="s">
        <v>278</v>
      </c>
      <c r="Q292" s="181">
        <v>10</v>
      </c>
      <c r="R292" s="181">
        <v>1</v>
      </c>
      <c r="S292" s="181" t="s">
        <v>465</v>
      </c>
      <c r="T292" s="181" t="s">
        <v>849</v>
      </c>
      <c r="U292" s="182">
        <v>45748</v>
      </c>
      <c r="V292" s="182">
        <v>45897</v>
      </c>
      <c r="W292" s="323" t="s">
        <v>836</v>
      </c>
      <c r="X292" s="181">
        <v>10</v>
      </c>
      <c r="Y292" s="181">
        <v>100</v>
      </c>
      <c r="Z292" s="181" t="s">
        <v>2447</v>
      </c>
      <c r="AA292" s="325">
        <v>45875</v>
      </c>
      <c r="AB292" s="326">
        <v>100</v>
      </c>
      <c r="AC292" s="326" t="s">
        <v>2448</v>
      </c>
      <c r="AD292" s="325">
        <v>45897</v>
      </c>
      <c r="AE292" s="326">
        <v>100</v>
      </c>
      <c r="AF292" s="326">
        <v>10</v>
      </c>
    </row>
    <row r="293" spans="1:32 16384:16384" ht="58.5" customHeight="1" x14ac:dyDescent="0.25">
      <c r="A293" s="68" t="s">
        <v>850</v>
      </c>
      <c r="B293" s="155" t="s">
        <v>850</v>
      </c>
      <c r="C293" s="155" t="s">
        <v>2441</v>
      </c>
      <c r="D293" s="155">
        <v>3</v>
      </c>
      <c r="E293" s="155" t="s">
        <v>467</v>
      </c>
      <c r="F293" s="155" t="s">
        <v>850</v>
      </c>
      <c r="G293" s="155" t="s">
        <v>19</v>
      </c>
      <c r="H293" s="155">
        <v>0</v>
      </c>
      <c r="I293" s="155">
        <v>0</v>
      </c>
      <c r="J293" s="155">
        <v>0</v>
      </c>
      <c r="K293" s="155" t="s">
        <v>19</v>
      </c>
      <c r="L293" s="155">
        <v>0</v>
      </c>
      <c r="M293" s="155" t="s">
        <v>19</v>
      </c>
      <c r="N293" s="155" t="s">
        <v>697</v>
      </c>
      <c r="O293" s="155" t="s">
        <v>19</v>
      </c>
      <c r="P293" s="155" t="s">
        <v>279</v>
      </c>
      <c r="Q293" s="155">
        <v>50</v>
      </c>
      <c r="R293" s="155">
        <v>1</v>
      </c>
      <c r="S293" s="155" t="s">
        <v>465</v>
      </c>
      <c r="T293" s="191" t="s">
        <v>851</v>
      </c>
      <c r="U293" s="191">
        <v>45748</v>
      </c>
      <c r="V293" s="191">
        <v>45835</v>
      </c>
      <c r="W293" s="35" t="s">
        <v>836</v>
      </c>
      <c r="X293" s="155">
        <v>5</v>
      </c>
      <c r="Y293" s="155">
        <v>100</v>
      </c>
      <c r="Z293" s="155" t="s">
        <v>2449</v>
      </c>
      <c r="AA293" s="327">
        <v>45835</v>
      </c>
      <c r="AB293" s="328">
        <v>100</v>
      </c>
      <c r="AC293" s="328" t="s">
        <v>2450</v>
      </c>
      <c r="AD293" s="327">
        <v>45835</v>
      </c>
      <c r="AE293" s="328">
        <v>100</v>
      </c>
      <c r="AF293" s="328">
        <v>5</v>
      </c>
      <c r="XFD293" s="68"/>
    </row>
    <row r="294" spans="1:32 16384:16384" ht="58.5" customHeight="1" x14ac:dyDescent="0.25">
      <c r="A294" s="192" t="s">
        <v>852</v>
      </c>
      <c r="B294" s="68" t="s">
        <v>852</v>
      </c>
      <c r="C294" s="155" t="s">
        <v>2441</v>
      </c>
      <c r="D294" s="155">
        <v>3</v>
      </c>
      <c r="E294" s="155" t="s">
        <v>467</v>
      </c>
      <c r="F294" s="155" t="s">
        <v>852</v>
      </c>
      <c r="G294" s="155" t="s">
        <v>19</v>
      </c>
      <c r="H294" s="155">
        <v>0</v>
      </c>
      <c r="I294" s="155">
        <v>0</v>
      </c>
      <c r="J294" s="155">
        <v>0</v>
      </c>
      <c r="K294" s="155" t="s">
        <v>19</v>
      </c>
      <c r="L294" s="155">
        <v>0</v>
      </c>
      <c r="M294" s="155" t="s">
        <v>19</v>
      </c>
      <c r="N294" s="155" t="s">
        <v>697</v>
      </c>
      <c r="O294" s="155" t="s">
        <v>19</v>
      </c>
      <c r="P294" s="155" t="s">
        <v>280</v>
      </c>
      <c r="Q294" s="155">
        <v>50</v>
      </c>
      <c r="R294" s="155">
        <v>1</v>
      </c>
      <c r="S294" s="155" t="s">
        <v>465</v>
      </c>
      <c r="T294" s="155" t="s">
        <v>840</v>
      </c>
      <c r="U294" s="191">
        <v>45839</v>
      </c>
      <c r="V294" s="191">
        <v>45897</v>
      </c>
      <c r="W294" s="324" t="s">
        <v>836</v>
      </c>
      <c r="X294" s="155">
        <v>5</v>
      </c>
      <c r="Y294" s="155">
        <v>100</v>
      </c>
      <c r="Z294" s="155" t="s">
        <v>2451</v>
      </c>
      <c r="AA294" s="327">
        <v>45875</v>
      </c>
      <c r="AB294" s="328">
        <v>100</v>
      </c>
      <c r="AC294" s="328" t="s">
        <v>2452</v>
      </c>
      <c r="AD294" s="327">
        <v>45897</v>
      </c>
      <c r="AE294" s="328">
        <v>100</v>
      </c>
      <c r="AF294" s="328">
        <v>5</v>
      </c>
    </row>
    <row r="295" spans="1:32 16384:16384" ht="58.5" customHeight="1" x14ac:dyDescent="0.25">
      <c r="A295" s="192" t="s">
        <v>853</v>
      </c>
      <c r="B295" s="183" t="s">
        <v>853</v>
      </c>
      <c r="C295" s="181" t="s">
        <v>2441</v>
      </c>
      <c r="D295" s="181">
        <v>3</v>
      </c>
      <c r="E295" s="181" t="s">
        <v>460</v>
      </c>
      <c r="F295" s="181" t="s">
        <v>853</v>
      </c>
      <c r="G295" s="181" t="s">
        <v>462</v>
      </c>
      <c r="H295" s="181" t="s">
        <v>10</v>
      </c>
      <c r="I295" s="181" t="s">
        <v>1399</v>
      </c>
      <c r="J295" s="181" t="s">
        <v>1400</v>
      </c>
      <c r="K295" s="181" t="s">
        <v>1851</v>
      </c>
      <c r="L295" s="181">
        <v>0</v>
      </c>
      <c r="M295" s="181" t="s">
        <v>23</v>
      </c>
      <c r="N295" s="181" t="s">
        <v>697</v>
      </c>
      <c r="O295" s="181" t="s">
        <v>1559</v>
      </c>
      <c r="P295" s="181" t="s">
        <v>281</v>
      </c>
      <c r="Q295" s="181">
        <v>40</v>
      </c>
      <c r="R295" s="181">
        <v>2</v>
      </c>
      <c r="S295" s="181" t="s">
        <v>465</v>
      </c>
      <c r="T295" s="181" t="s">
        <v>854</v>
      </c>
      <c r="U295" s="182">
        <v>45692</v>
      </c>
      <c r="V295" s="182">
        <v>45989</v>
      </c>
      <c r="W295" s="323" t="s">
        <v>855</v>
      </c>
      <c r="X295" s="181">
        <v>40</v>
      </c>
      <c r="Y295" s="181">
        <v>50</v>
      </c>
      <c r="Z295" s="181" t="s">
        <v>2453</v>
      </c>
      <c r="AA295" s="325"/>
      <c r="AB295" s="326">
        <v>50</v>
      </c>
      <c r="AC295" s="326" t="s">
        <v>2454</v>
      </c>
      <c r="AD295" s="325"/>
      <c r="AE295" s="326">
        <v>0</v>
      </c>
      <c r="AF295" s="326">
        <v>20</v>
      </c>
    </row>
    <row r="296" spans="1:32 16384:16384" ht="58.5" customHeight="1" x14ac:dyDescent="0.25">
      <c r="A296" s="192" t="s">
        <v>856</v>
      </c>
      <c r="B296" s="68" t="s">
        <v>856</v>
      </c>
      <c r="C296" s="155" t="s">
        <v>2441</v>
      </c>
      <c r="D296" s="155">
        <v>3</v>
      </c>
      <c r="E296" s="155" t="s">
        <v>467</v>
      </c>
      <c r="F296" s="155" t="s">
        <v>856</v>
      </c>
      <c r="G296" s="155" t="s">
        <v>19</v>
      </c>
      <c r="H296" s="155">
        <v>0</v>
      </c>
      <c r="I296" s="155">
        <v>0</v>
      </c>
      <c r="J296" s="155">
        <v>0</v>
      </c>
      <c r="K296" s="155" t="s">
        <v>19</v>
      </c>
      <c r="L296" s="155">
        <v>0</v>
      </c>
      <c r="M296" s="155" t="s">
        <v>19</v>
      </c>
      <c r="N296" s="155" t="s">
        <v>697</v>
      </c>
      <c r="O296" s="155" t="s">
        <v>19</v>
      </c>
      <c r="P296" s="155" t="s">
        <v>282</v>
      </c>
      <c r="Q296" s="155">
        <v>5</v>
      </c>
      <c r="R296" s="155">
        <v>2</v>
      </c>
      <c r="S296" s="155" t="s">
        <v>465</v>
      </c>
      <c r="T296" s="155" t="s">
        <v>857</v>
      </c>
      <c r="U296" s="191">
        <v>45692</v>
      </c>
      <c r="V296" s="191">
        <v>45933</v>
      </c>
      <c r="W296" s="324" t="s">
        <v>836</v>
      </c>
      <c r="X296" s="155">
        <v>2</v>
      </c>
      <c r="Y296" s="155">
        <v>100</v>
      </c>
      <c r="Z296" s="155" t="s">
        <v>2455</v>
      </c>
      <c r="AA296" s="327">
        <v>45926</v>
      </c>
      <c r="AB296" s="328">
        <v>100</v>
      </c>
      <c r="AC296" s="328" t="s">
        <v>2456</v>
      </c>
      <c r="AD296" s="327">
        <v>45933</v>
      </c>
      <c r="AE296" s="328">
        <v>100</v>
      </c>
      <c r="AF296" s="328">
        <v>2</v>
      </c>
    </row>
    <row r="297" spans="1:32 16384:16384" ht="58.5" customHeight="1" x14ac:dyDescent="0.25">
      <c r="A297" s="68" t="s">
        <v>858</v>
      </c>
      <c r="B297" s="155" t="s">
        <v>858</v>
      </c>
      <c r="C297" s="155" t="s">
        <v>2441</v>
      </c>
      <c r="D297" s="155">
        <v>3</v>
      </c>
      <c r="E297" s="155" t="s">
        <v>467</v>
      </c>
      <c r="F297" s="155" t="s">
        <v>858</v>
      </c>
      <c r="G297" s="155" t="s">
        <v>19</v>
      </c>
      <c r="H297" s="155">
        <v>0</v>
      </c>
      <c r="I297" s="155">
        <v>0</v>
      </c>
      <c r="J297" s="155">
        <v>0</v>
      </c>
      <c r="K297" s="155" t="s">
        <v>19</v>
      </c>
      <c r="L297" s="155">
        <v>0</v>
      </c>
      <c r="M297" s="155" t="s">
        <v>19</v>
      </c>
      <c r="N297" s="155" t="s">
        <v>697</v>
      </c>
      <c r="O297" s="155" t="s">
        <v>19</v>
      </c>
      <c r="P297" s="155" t="s">
        <v>283</v>
      </c>
      <c r="Q297" s="155">
        <v>15</v>
      </c>
      <c r="R297" s="155">
        <v>2</v>
      </c>
      <c r="S297" s="155" t="s">
        <v>465</v>
      </c>
      <c r="T297" s="191" t="s">
        <v>859</v>
      </c>
      <c r="U297" s="191">
        <v>45811</v>
      </c>
      <c r="V297" s="191">
        <v>45947</v>
      </c>
      <c r="W297" s="35" t="s">
        <v>836</v>
      </c>
      <c r="X297" s="155">
        <v>6</v>
      </c>
      <c r="Y297" s="155">
        <v>50</v>
      </c>
      <c r="Z297" s="155" t="s">
        <v>2457</v>
      </c>
      <c r="AA297" s="327"/>
      <c r="AB297" s="328">
        <v>50</v>
      </c>
      <c r="AC297" s="328" t="s">
        <v>2458</v>
      </c>
      <c r="AD297" s="327"/>
      <c r="AE297" s="328">
        <v>0</v>
      </c>
      <c r="AF297" s="328">
        <v>3</v>
      </c>
      <c r="XFD297" s="68"/>
    </row>
    <row r="298" spans="1:32 16384:16384" ht="58.5" customHeight="1" x14ac:dyDescent="0.25">
      <c r="A298" s="192" t="s">
        <v>860</v>
      </c>
      <c r="B298" s="68" t="s">
        <v>860</v>
      </c>
      <c r="C298" s="155" t="s">
        <v>2441</v>
      </c>
      <c r="D298" s="155">
        <v>3</v>
      </c>
      <c r="E298" s="155" t="s">
        <v>467</v>
      </c>
      <c r="F298" s="155" t="s">
        <v>860</v>
      </c>
      <c r="G298" s="155" t="s">
        <v>19</v>
      </c>
      <c r="H298" s="155">
        <v>0</v>
      </c>
      <c r="I298" s="155">
        <v>0</v>
      </c>
      <c r="J298" s="155">
        <v>0</v>
      </c>
      <c r="K298" s="155" t="s">
        <v>19</v>
      </c>
      <c r="L298" s="155">
        <v>0</v>
      </c>
      <c r="M298" s="155" t="s">
        <v>19</v>
      </c>
      <c r="N298" s="155" t="s">
        <v>697</v>
      </c>
      <c r="O298" s="155" t="s">
        <v>19</v>
      </c>
      <c r="P298" s="155" t="s">
        <v>284</v>
      </c>
      <c r="Q298" s="155">
        <v>20</v>
      </c>
      <c r="R298" s="155">
        <v>2</v>
      </c>
      <c r="S298" s="155" t="s">
        <v>465</v>
      </c>
      <c r="T298" s="155" t="s">
        <v>861</v>
      </c>
      <c r="U298" s="191">
        <v>45811</v>
      </c>
      <c r="V298" s="191">
        <v>45968</v>
      </c>
      <c r="W298" s="324" t="s">
        <v>836</v>
      </c>
      <c r="X298" s="155">
        <v>8</v>
      </c>
      <c r="Y298" s="155">
        <v>50</v>
      </c>
      <c r="Z298" s="155" t="s">
        <v>2459</v>
      </c>
      <c r="AA298" s="327"/>
      <c r="AB298" s="328">
        <v>50</v>
      </c>
      <c r="AC298" s="328" t="s">
        <v>2460</v>
      </c>
      <c r="AD298" s="327"/>
      <c r="AE298" s="328">
        <v>0</v>
      </c>
      <c r="AF298" s="328">
        <v>4</v>
      </c>
    </row>
    <row r="299" spans="1:32 16384:16384" ht="58.5" customHeight="1" x14ac:dyDescent="0.25">
      <c r="A299" s="192" t="s">
        <v>862</v>
      </c>
      <c r="B299" s="68" t="s">
        <v>862</v>
      </c>
      <c r="C299" s="155" t="s">
        <v>2441</v>
      </c>
      <c r="D299" s="155">
        <v>3</v>
      </c>
      <c r="E299" s="155" t="s">
        <v>1856</v>
      </c>
      <c r="F299" s="155" t="s">
        <v>862</v>
      </c>
      <c r="G299" s="155" t="s">
        <v>19</v>
      </c>
      <c r="H299" s="155">
        <v>0</v>
      </c>
      <c r="I299" s="155">
        <v>0</v>
      </c>
      <c r="J299" s="155">
        <v>0</v>
      </c>
      <c r="K299" s="155" t="s">
        <v>19</v>
      </c>
      <c r="L299" s="155">
        <v>0</v>
      </c>
      <c r="M299" s="155" t="s">
        <v>19</v>
      </c>
      <c r="N299" s="155" t="s">
        <v>697</v>
      </c>
      <c r="O299" s="155" t="s">
        <v>19</v>
      </c>
      <c r="P299" s="155" t="s">
        <v>285</v>
      </c>
      <c r="Q299" s="155">
        <v>0</v>
      </c>
      <c r="R299" s="155">
        <v>2</v>
      </c>
      <c r="S299" s="155" t="s">
        <v>465</v>
      </c>
      <c r="T299" s="155" t="s">
        <v>863</v>
      </c>
      <c r="U299" s="191">
        <v>45811</v>
      </c>
      <c r="V299" s="191">
        <v>45982</v>
      </c>
      <c r="W299" s="324" t="s">
        <v>586</v>
      </c>
      <c r="X299" s="155">
        <v>0</v>
      </c>
      <c r="Y299" s="155">
        <v>50</v>
      </c>
      <c r="Z299" s="155" t="s">
        <v>2461</v>
      </c>
      <c r="AA299" s="327"/>
      <c r="AB299" s="328">
        <v>50</v>
      </c>
      <c r="AC299" s="328" t="s">
        <v>2462</v>
      </c>
      <c r="AD299" s="327"/>
      <c r="AE299" s="328">
        <v>0</v>
      </c>
      <c r="AF299" s="328">
        <v>0</v>
      </c>
    </row>
    <row r="300" spans="1:32 16384:16384" ht="58.5" customHeight="1" x14ac:dyDescent="0.25">
      <c r="A300" s="68" t="s">
        <v>864</v>
      </c>
      <c r="B300" s="155" t="s">
        <v>864</v>
      </c>
      <c r="C300" s="155" t="s">
        <v>2441</v>
      </c>
      <c r="D300" s="155">
        <v>3</v>
      </c>
      <c r="E300" s="155" t="s">
        <v>467</v>
      </c>
      <c r="F300" s="155" t="s">
        <v>864</v>
      </c>
      <c r="G300" s="155" t="s">
        <v>19</v>
      </c>
      <c r="H300" s="155">
        <v>0</v>
      </c>
      <c r="I300" s="155">
        <v>0</v>
      </c>
      <c r="J300" s="155">
        <v>0</v>
      </c>
      <c r="K300" s="155" t="s">
        <v>19</v>
      </c>
      <c r="L300" s="155">
        <v>0</v>
      </c>
      <c r="M300" s="155" t="s">
        <v>19</v>
      </c>
      <c r="N300" s="155" t="s">
        <v>697</v>
      </c>
      <c r="O300" s="155" t="s">
        <v>19</v>
      </c>
      <c r="P300" s="155" t="s">
        <v>286</v>
      </c>
      <c r="Q300" s="155">
        <v>60</v>
      </c>
      <c r="R300" s="155">
        <v>2</v>
      </c>
      <c r="S300" s="155" t="s">
        <v>465</v>
      </c>
      <c r="T300" s="191" t="s">
        <v>865</v>
      </c>
      <c r="U300" s="191">
        <v>45811</v>
      </c>
      <c r="V300" s="191">
        <v>45989</v>
      </c>
      <c r="W300" s="35" t="s">
        <v>855</v>
      </c>
      <c r="X300" s="155">
        <v>24</v>
      </c>
      <c r="Y300" s="155">
        <v>50</v>
      </c>
      <c r="Z300" s="155" t="s">
        <v>2453</v>
      </c>
      <c r="AA300" s="327"/>
      <c r="AB300" s="328">
        <v>50</v>
      </c>
      <c r="AC300" s="328" t="s">
        <v>2463</v>
      </c>
      <c r="AD300" s="327"/>
      <c r="AE300" s="328">
        <v>0</v>
      </c>
      <c r="AF300" s="328">
        <v>12</v>
      </c>
      <c r="XFD300" s="68"/>
    </row>
    <row r="301" spans="1:32 16384:16384" ht="58.5" customHeight="1" x14ac:dyDescent="0.25">
      <c r="A301" s="192" t="s">
        <v>866</v>
      </c>
      <c r="B301" s="183" t="s">
        <v>866</v>
      </c>
      <c r="C301" s="181" t="s">
        <v>2441</v>
      </c>
      <c r="D301" s="181">
        <v>3</v>
      </c>
      <c r="E301" s="181" t="s">
        <v>460</v>
      </c>
      <c r="F301" s="181" t="s">
        <v>866</v>
      </c>
      <c r="G301" s="181" t="s">
        <v>462</v>
      </c>
      <c r="H301" s="181" t="s">
        <v>10</v>
      </c>
      <c r="I301" s="181" t="s">
        <v>1399</v>
      </c>
      <c r="J301" s="181" t="s">
        <v>1400</v>
      </c>
      <c r="K301" s="181" t="s">
        <v>1851</v>
      </c>
      <c r="L301" s="181">
        <v>0</v>
      </c>
      <c r="M301" s="181" t="s">
        <v>20</v>
      </c>
      <c r="N301" s="181" t="s">
        <v>614</v>
      </c>
      <c r="O301" s="181" t="s">
        <v>1559</v>
      </c>
      <c r="P301" s="181" t="s">
        <v>267</v>
      </c>
      <c r="Q301" s="181">
        <v>30</v>
      </c>
      <c r="R301" s="181">
        <v>1</v>
      </c>
      <c r="S301" s="181" t="s">
        <v>465</v>
      </c>
      <c r="T301" s="181" t="s">
        <v>867</v>
      </c>
      <c r="U301" s="182">
        <v>45691</v>
      </c>
      <c r="V301" s="182">
        <v>45868</v>
      </c>
      <c r="W301" s="323" t="s">
        <v>855</v>
      </c>
      <c r="X301" s="181">
        <v>30</v>
      </c>
      <c r="Y301" s="181">
        <v>100</v>
      </c>
      <c r="Z301" s="181" t="s">
        <v>2464</v>
      </c>
      <c r="AA301" s="325"/>
      <c r="AB301" s="326">
        <v>100</v>
      </c>
      <c r="AC301" s="326" t="s">
        <v>2465</v>
      </c>
      <c r="AD301" s="325"/>
      <c r="AE301" s="326">
        <v>100</v>
      </c>
      <c r="AF301" s="326">
        <v>30</v>
      </c>
    </row>
    <row r="302" spans="1:32 16384:16384" ht="58.5" customHeight="1" x14ac:dyDescent="0.25">
      <c r="A302" s="192" t="s">
        <v>868</v>
      </c>
      <c r="B302" s="68" t="s">
        <v>868</v>
      </c>
      <c r="C302" s="155" t="s">
        <v>2441</v>
      </c>
      <c r="D302" s="155">
        <v>3</v>
      </c>
      <c r="E302" s="155" t="s">
        <v>467</v>
      </c>
      <c r="F302" s="155" t="s">
        <v>868</v>
      </c>
      <c r="G302" s="155" t="s">
        <v>19</v>
      </c>
      <c r="H302" s="155">
        <v>0</v>
      </c>
      <c r="I302" s="155">
        <v>0</v>
      </c>
      <c r="J302" s="155">
        <v>0</v>
      </c>
      <c r="K302" s="155" t="s">
        <v>19</v>
      </c>
      <c r="L302" s="155">
        <v>0</v>
      </c>
      <c r="M302" s="155" t="s">
        <v>19</v>
      </c>
      <c r="N302" s="155" t="s">
        <v>614</v>
      </c>
      <c r="O302" s="155" t="s">
        <v>19</v>
      </c>
      <c r="P302" s="155" t="s">
        <v>37</v>
      </c>
      <c r="Q302" s="155">
        <v>50</v>
      </c>
      <c r="R302" s="155">
        <v>1</v>
      </c>
      <c r="S302" s="155" t="s">
        <v>465</v>
      </c>
      <c r="T302" s="155" t="s">
        <v>869</v>
      </c>
      <c r="U302" s="191">
        <v>45691</v>
      </c>
      <c r="V302" s="191">
        <v>45736</v>
      </c>
      <c r="W302" s="324" t="s">
        <v>836</v>
      </c>
      <c r="X302" s="155">
        <v>15</v>
      </c>
      <c r="Y302" s="155">
        <v>100</v>
      </c>
      <c r="Z302" s="155" t="s">
        <v>2466</v>
      </c>
      <c r="AA302" s="327">
        <v>45728</v>
      </c>
      <c r="AB302" s="328">
        <v>100</v>
      </c>
      <c r="AC302" s="328" t="s">
        <v>2467</v>
      </c>
      <c r="AD302" s="327">
        <v>45728</v>
      </c>
      <c r="AE302" s="328">
        <v>100</v>
      </c>
      <c r="AF302" s="328">
        <v>15</v>
      </c>
    </row>
    <row r="303" spans="1:32 16384:16384" ht="58.5" customHeight="1" x14ac:dyDescent="0.25">
      <c r="A303" s="192" t="s">
        <v>870</v>
      </c>
      <c r="B303" s="68" t="s">
        <v>870</v>
      </c>
      <c r="C303" s="155" t="s">
        <v>2441</v>
      </c>
      <c r="D303" s="155">
        <v>3</v>
      </c>
      <c r="E303" s="155" t="s">
        <v>1856</v>
      </c>
      <c r="F303" s="155" t="s">
        <v>870</v>
      </c>
      <c r="G303" s="155" t="s">
        <v>19</v>
      </c>
      <c r="H303" s="155">
        <v>0</v>
      </c>
      <c r="I303" s="155">
        <v>0</v>
      </c>
      <c r="J303" s="155">
        <v>0</v>
      </c>
      <c r="K303" s="155" t="s">
        <v>19</v>
      </c>
      <c r="L303" s="155">
        <v>0</v>
      </c>
      <c r="M303" s="155" t="s">
        <v>19</v>
      </c>
      <c r="N303" s="155" t="s">
        <v>614</v>
      </c>
      <c r="O303" s="155" t="s">
        <v>19</v>
      </c>
      <c r="P303" s="155" t="s">
        <v>268</v>
      </c>
      <c r="Q303" s="155">
        <v>0</v>
      </c>
      <c r="R303" s="155">
        <v>1</v>
      </c>
      <c r="S303" s="155" t="s">
        <v>465</v>
      </c>
      <c r="T303" s="155" t="s">
        <v>871</v>
      </c>
      <c r="U303" s="191">
        <v>45737</v>
      </c>
      <c r="V303" s="191">
        <v>45782</v>
      </c>
      <c r="W303" s="324" t="s">
        <v>586</v>
      </c>
      <c r="X303" s="155">
        <v>0</v>
      </c>
      <c r="Y303" s="155">
        <v>100</v>
      </c>
      <c r="Z303" s="155" t="s">
        <v>2468</v>
      </c>
      <c r="AA303" s="327">
        <v>45796</v>
      </c>
      <c r="AB303" s="328">
        <v>100</v>
      </c>
      <c r="AC303" s="328" t="s">
        <v>2469</v>
      </c>
      <c r="AD303" s="327">
        <v>45796</v>
      </c>
      <c r="AE303" s="328">
        <v>95</v>
      </c>
      <c r="AF303" s="328">
        <v>0</v>
      </c>
    </row>
    <row r="304" spans="1:32 16384:16384" ht="58.5" customHeight="1" x14ac:dyDescent="0.25">
      <c r="A304" s="68" t="s">
        <v>872</v>
      </c>
      <c r="B304" s="155" t="s">
        <v>872</v>
      </c>
      <c r="C304" s="155" t="s">
        <v>2441</v>
      </c>
      <c r="D304" s="155">
        <v>3</v>
      </c>
      <c r="E304" s="155" t="s">
        <v>467</v>
      </c>
      <c r="F304" s="155" t="s">
        <v>872</v>
      </c>
      <c r="G304" s="155" t="s">
        <v>19</v>
      </c>
      <c r="H304" s="155">
        <v>0</v>
      </c>
      <c r="I304" s="155">
        <v>0</v>
      </c>
      <c r="J304" s="155">
        <v>0</v>
      </c>
      <c r="K304" s="155" t="s">
        <v>19</v>
      </c>
      <c r="L304" s="155">
        <v>0</v>
      </c>
      <c r="M304" s="155" t="s">
        <v>19</v>
      </c>
      <c r="N304" s="155" t="s">
        <v>614</v>
      </c>
      <c r="O304" s="155" t="s">
        <v>19</v>
      </c>
      <c r="P304" s="155" t="s">
        <v>269</v>
      </c>
      <c r="Q304" s="155">
        <v>50</v>
      </c>
      <c r="R304" s="155">
        <v>1</v>
      </c>
      <c r="S304" s="155" t="s">
        <v>465</v>
      </c>
      <c r="T304" s="191" t="s">
        <v>873</v>
      </c>
      <c r="U304" s="191">
        <v>45783</v>
      </c>
      <c r="V304" s="191">
        <v>45785</v>
      </c>
      <c r="W304" s="35" t="s">
        <v>836</v>
      </c>
      <c r="X304" s="155">
        <v>15</v>
      </c>
      <c r="Y304" s="155">
        <v>100</v>
      </c>
      <c r="Z304" s="155" t="s">
        <v>2470</v>
      </c>
      <c r="AA304" s="327">
        <v>45798</v>
      </c>
      <c r="AB304" s="328">
        <v>100</v>
      </c>
      <c r="AC304" s="328" t="s">
        <v>2471</v>
      </c>
      <c r="AD304" s="327">
        <v>45798</v>
      </c>
      <c r="AE304" s="328">
        <v>95</v>
      </c>
      <c r="AF304" s="328">
        <v>15</v>
      </c>
      <c r="XFD304" s="68"/>
    </row>
    <row r="305" spans="1:32 16384:16384" ht="58.5" customHeight="1" x14ac:dyDescent="0.25">
      <c r="A305" s="192" t="s">
        <v>874</v>
      </c>
      <c r="B305" s="68" t="s">
        <v>874</v>
      </c>
      <c r="C305" s="155" t="s">
        <v>2441</v>
      </c>
      <c r="D305" s="155">
        <v>3</v>
      </c>
      <c r="E305" s="155" t="s">
        <v>1856</v>
      </c>
      <c r="F305" s="155" t="s">
        <v>874</v>
      </c>
      <c r="G305" s="155" t="s">
        <v>19</v>
      </c>
      <c r="H305" s="155">
        <v>0</v>
      </c>
      <c r="I305" s="155">
        <v>0</v>
      </c>
      <c r="J305" s="155">
        <v>0</v>
      </c>
      <c r="K305" s="155" t="s">
        <v>19</v>
      </c>
      <c r="L305" s="155">
        <v>0</v>
      </c>
      <c r="M305" s="155" t="s">
        <v>19</v>
      </c>
      <c r="N305" s="155" t="s">
        <v>614</v>
      </c>
      <c r="O305" s="155" t="s">
        <v>19</v>
      </c>
      <c r="P305" s="155" t="s">
        <v>270</v>
      </c>
      <c r="Q305" s="155">
        <v>0</v>
      </c>
      <c r="R305" s="155">
        <v>1</v>
      </c>
      <c r="S305" s="155" t="s">
        <v>465</v>
      </c>
      <c r="T305" s="155" t="s">
        <v>875</v>
      </c>
      <c r="U305" s="191">
        <v>45786</v>
      </c>
      <c r="V305" s="191">
        <v>45868</v>
      </c>
      <c r="W305" s="324" t="s">
        <v>586</v>
      </c>
      <c r="X305" s="155">
        <v>0</v>
      </c>
      <c r="Y305" s="155">
        <v>100</v>
      </c>
      <c r="Z305" s="155" t="s">
        <v>2472</v>
      </c>
      <c r="AA305" s="327"/>
      <c r="AB305" s="328">
        <v>100</v>
      </c>
      <c r="AC305" s="328" t="s">
        <v>2473</v>
      </c>
      <c r="AD305" s="327"/>
      <c r="AE305" s="328">
        <v>100</v>
      </c>
      <c r="AF305" s="328">
        <v>0</v>
      </c>
    </row>
    <row r="306" spans="1:32 16384:16384" ht="58.5" customHeight="1" x14ac:dyDescent="0.25">
      <c r="A306" s="192" t="s">
        <v>1177</v>
      </c>
      <c r="B306" s="183" t="s">
        <v>1177</v>
      </c>
      <c r="C306" s="181" t="s">
        <v>2598</v>
      </c>
      <c r="D306" s="181">
        <v>2</v>
      </c>
      <c r="E306" s="181" t="s">
        <v>460</v>
      </c>
      <c r="F306" s="181" t="s">
        <v>1177</v>
      </c>
      <c r="G306" s="181" t="s">
        <v>479</v>
      </c>
      <c r="H306" s="181" t="s">
        <v>59</v>
      </c>
      <c r="I306" s="181" t="s">
        <v>1736</v>
      </c>
      <c r="J306" s="181" t="s">
        <v>1394</v>
      </c>
      <c r="K306" s="181" t="s">
        <v>19</v>
      </c>
      <c r="L306" s="181">
        <v>0</v>
      </c>
      <c r="M306" s="181" t="s">
        <v>19</v>
      </c>
      <c r="N306" s="181" t="s">
        <v>1081</v>
      </c>
      <c r="O306" s="181">
        <v>0</v>
      </c>
      <c r="P306" s="181" t="s">
        <v>97</v>
      </c>
      <c r="Q306" s="181">
        <v>100</v>
      </c>
      <c r="R306" s="181">
        <v>1</v>
      </c>
      <c r="S306" s="181" t="s">
        <v>465</v>
      </c>
      <c r="T306" s="181" t="s">
        <v>1178</v>
      </c>
      <c r="U306" s="182">
        <v>45705</v>
      </c>
      <c r="V306" s="182">
        <v>45978</v>
      </c>
      <c r="W306" s="323" t="s">
        <v>1179</v>
      </c>
      <c r="X306" s="181">
        <v>100</v>
      </c>
      <c r="Y306" s="181">
        <v>0</v>
      </c>
      <c r="Z306" s="181">
        <v>0</v>
      </c>
      <c r="AA306" s="325"/>
      <c r="AB306" s="326">
        <v>0</v>
      </c>
      <c r="AC306" s="326">
        <v>0</v>
      </c>
      <c r="AD306" s="325"/>
      <c r="AE306" s="326">
        <v>0</v>
      </c>
      <c r="AF306" s="326">
        <v>0</v>
      </c>
    </row>
    <row r="307" spans="1:32 16384:16384" ht="58.5" customHeight="1" x14ac:dyDescent="0.25">
      <c r="A307" s="192" t="s">
        <v>1180</v>
      </c>
      <c r="B307" s="68" t="s">
        <v>1180</v>
      </c>
      <c r="C307" s="155" t="s">
        <v>2598</v>
      </c>
      <c r="D307" s="155">
        <v>2</v>
      </c>
      <c r="E307" s="155" t="s">
        <v>467</v>
      </c>
      <c r="F307" s="155" t="s">
        <v>1180</v>
      </c>
      <c r="G307" s="155" t="s">
        <v>19</v>
      </c>
      <c r="H307" s="155">
        <v>0</v>
      </c>
      <c r="I307" s="155">
        <v>0</v>
      </c>
      <c r="J307" s="155">
        <v>0</v>
      </c>
      <c r="K307" s="155" t="s">
        <v>19</v>
      </c>
      <c r="L307" s="155">
        <v>0</v>
      </c>
      <c r="M307" s="155" t="s">
        <v>19</v>
      </c>
      <c r="N307" s="155" t="s">
        <v>1081</v>
      </c>
      <c r="O307" s="155" t="s">
        <v>19</v>
      </c>
      <c r="P307" s="155" t="s">
        <v>1771</v>
      </c>
      <c r="Q307" s="155">
        <v>10</v>
      </c>
      <c r="R307" s="155">
        <v>6</v>
      </c>
      <c r="S307" s="155" t="s">
        <v>465</v>
      </c>
      <c r="T307" s="155" t="s">
        <v>1772</v>
      </c>
      <c r="U307" s="191">
        <v>45705</v>
      </c>
      <c r="V307" s="191">
        <v>45978</v>
      </c>
      <c r="W307" s="324" t="s">
        <v>1181</v>
      </c>
      <c r="X307" s="155">
        <v>10</v>
      </c>
      <c r="Y307" s="155">
        <v>83.3</v>
      </c>
      <c r="Z307" s="155" t="s">
        <v>2599</v>
      </c>
      <c r="AA307" s="327"/>
      <c r="AB307" s="328">
        <v>83</v>
      </c>
      <c r="AC307" s="328" t="s">
        <v>2600</v>
      </c>
      <c r="AD307" s="327"/>
      <c r="AE307" s="328">
        <v>0</v>
      </c>
      <c r="AF307" s="328">
        <v>8.3000000000000007</v>
      </c>
    </row>
    <row r="308" spans="1:32 16384:16384" ht="58.5" customHeight="1" x14ac:dyDescent="0.25">
      <c r="A308" s="68" t="s">
        <v>1182</v>
      </c>
      <c r="B308" s="155" t="s">
        <v>1182</v>
      </c>
      <c r="C308" s="155" t="s">
        <v>2598</v>
      </c>
      <c r="D308" s="155">
        <v>2</v>
      </c>
      <c r="E308" s="155" t="s">
        <v>467</v>
      </c>
      <c r="F308" s="155" t="s">
        <v>1182</v>
      </c>
      <c r="G308" s="155" t="s">
        <v>19</v>
      </c>
      <c r="H308" s="155">
        <v>0</v>
      </c>
      <c r="I308" s="155">
        <v>0</v>
      </c>
      <c r="J308" s="155">
        <v>0</v>
      </c>
      <c r="K308" s="155" t="s">
        <v>19</v>
      </c>
      <c r="L308" s="155">
        <v>0</v>
      </c>
      <c r="M308" s="155" t="s">
        <v>19</v>
      </c>
      <c r="N308" s="155" t="s">
        <v>1081</v>
      </c>
      <c r="O308" s="155" t="s">
        <v>19</v>
      </c>
      <c r="P308" s="155" t="s">
        <v>1884</v>
      </c>
      <c r="Q308" s="155">
        <v>30</v>
      </c>
      <c r="R308" s="155">
        <v>1</v>
      </c>
      <c r="S308" s="155" t="s">
        <v>465</v>
      </c>
      <c r="T308" s="191" t="s">
        <v>1885</v>
      </c>
      <c r="U308" s="191">
        <v>45705</v>
      </c>
      <c r="V308" s="191">
        <v>45961</v>
      </c>
      <c r="W308" s="35" t="s">
        <v>1183</v>
      </c>
      <c r="X308" s="155">
        <v>30</v>
      </c>
      <c r="Y308" s="155">
        <v>0</v>
      </c>
      <c r="Z308" s="155" t="s">
        <v>2601</v>
      </c>
      <c r="AA308" s="327"/>
      <c r="AB308" s="328">
        <v>0</v>
      </c>
      <c r="AC308" s="328" t="s">
        <v>2602</v>
      </c>
      <c r="AD308" s="327"/>
      <c r="AE308" s="328">
        <v>0</v>
      </c>
      <c r="AF308" s="328">
        <v>0</v>
      </c>
      <c r="XFD308" s="68"/>
    </row>
    <row r="309" spans="1:32 16384:16384" ht="58.5" customHeight="1" x14ac:dyDescent="0.25">
      <c r="A309" s="192" t="s">
        <v>1184</v>
      </c>
      <c r="B309" s="68" t="s">
        <v>1184</v>
      </c>
      <c r="C309" s="155" t="s">
        <v>2598</v>
      </c>
      <c r="D309" s="155">
        <v>2</v>
      </c>
      <c r="E309" s="155" t="s">
        <v>1856</v>
      </c>
      <c r="F309" s="155" t="s">
        <v>1184</v>
      </c>
      <c r="G309" s="155" t="s">
        <v>19</v>
      </c>
      <c r="H309" s="155">
        <v>0</v>
      </c>
      <c r="I309" s="155">
        <v>0</v>
      </c>
      <c r="J309" s="155">
        <v>0</v>
      </c>
      <c r="K309" s="155" t="s">
        <v>19</v>
      </c>
      <c r="L309" s="155">
        <v>0</v>
      </c>
      <c r="M309" s="155" t="s">
        <v>19</v>
      </c>
      <c r="N309" s="155" t="s">
        <v>1081</v>
      </c>
      <c r="O309" s="155" t="s">
        <v>19</v>
      </c>
      <c r="P309" s="155" t="s">
        <v>98</v>
      </c>
      <c r="Q309" s="155">
        <v>0</v>
      </c>
      <c r="R309" s="155">
        <v>1</v>
      </c>
      <c r="S309" s="155" t="s">
        <v>465</v>
      </c>
      <c r="T309" s="155" t="s">
        <v>1178</v>
      </c>
      <c r="U309" s="191">
        <v>45705</v>
      </c>
      <c r="V309" s="191">
        <v>45961</v>
      </c>
      <c r="W309" s="324" t="s">
        <v>1185</v>
      </c>
      <c r="X309" s="155">
        <v>0</v>
      </c>
      <c r="Y309" s="155">
        <v>0</v>
      </c>
      <c r="Z309" s="155" t="s">
        <v>2603</v>
      </c>
      <c r="AA309" s="327"/>
      <c r="AB309" s="328">
        <v>0</v>
      </c>
      <c r="AC309" s="328" t="s">
        <v>2604</v>
      </c>
      <c r="AD309" s="327"/>
      <c r="AE309" s="328">
        <v>0</v>
      </c>
      <c r="AF309" s="328">
        <v>0</v>
      </c>
    </row>
    <row r="310" spans="1:32 16384:16384" ht="58.5" customHeight="1" x14ac:dyDescent="0.25">
      <c r="A310" s="192" t="s">
        <v>1186</v>
      </c>
      <c r="B310" s="68" t="s">
        <v>1186</v>
      </c>
      <c r="C310" s="155" t="s">
        <v>2598</v>
      </c>
      <c r="D310" s="155">
        <v>2</v>
      </c>
      <c r="E310" s="155" t="s">
        <v>467</v>
      </c>
      <c r="F310" s="155" t="s">
        <v>1186</v>
      </c>
      <c r="G310" s="155" t="s">
        <v>19</v>
      </c>
      <c r="H310" s="155">
        <v>0</v>
      </c>
      <c r="I310" s="155">
        <v>0</v>
      </c>
      <c r="J310" s="155">
        <v>0</v>
      </c>
      <c r="K310" s="155" t="s">
        <v>19</v>
      </c>
      <c r="L310" s="155">
        <v>0</v>
      </c>
      <c r="M310" s="155" t="s">
        <v>19</v>
      </c>
      <c r="N310" s="155" t="s">
        <v>1081</v>
      </c>
      <c r="O310" s="155" t="s">
        <v>19</v>
      </c>
      <c r="P310" s="155" t="s">
        <v>99</v>
      </c>
      <c r="Q310" s="155">
        <v>30</v>
      </c>
      <c r="R310" s="155">
        <v>1</v>
      </c>
      <c r="S310" s="155" t="s">
        <v>465</v>
      </c>
      <c r="T310" s="155" t="s">
        <v>1178</v>
      </c>
      <c r="U310" s="191">
        <v>45705</v>
      </c>
      <c r="V310" s="191">
        <v>45807</v>
      </c>
      <c r="W310" s="324" t="s">
        <v>1187</v>
      </c>
      <c r="X310" s="155">
        <v>30</v>
      </c>
      <c r="Y310" s="155">
        <v>100</v>
      </c>
      <c r="Z310" s="155" t="s">
        <v>2605</v>
      </c>
      <c r="AA310" s="327">
        <v>45776</v>
      </c>
      <c r="AB310" s="328">
        <v>100</v>
      </c>
      <c r="AC310" s="328" t="s">
        <v>2606</v>
      </c>
      <c r="AD310" s="327">
        <v>45806</v>
      </c>
      <c r="AE310" s="328">
        <v>100</v>
      </c>
      <c r="AF310" s="328">
        <v>30</v>
      </c>
    </row>
    <row r="311" spans="1:32 16384:16384" ht="58.5" customHeight="1" x14ac:dyDescent="0.25">
      <c r="A311" s="192" t="s">
        <v>1188</v>
      </c>
      <c r="B311" s="68" t="s">
        <v>1188</v>
      </c>
      <c r="C311" s="155" t="s">
        <v>2598</v>
      </c>
      <c r="D311" s="155">
        <v>2</v>
      </c>
      <c r="E311" s="155" t="s">
        <v>467</v>
      </c>
      <c r="F311" s="155" t="s">
        <v>1188</v>
      </c>
      <c r="G311" s="155" t="s">
        <v>19</v>
      </c>
      <c r="H311" s="155">
        <v>0</v>
      </c>
      <c r="I311" s="155">
        <v>0</v>
      </c>
      <c r="J311" s="155">
        <v>0</v>
      </c>
      <c r="K311" s="155" t="s">
        <v>19</v>
      </c>
      <c r="L311" s="155">
        <v>0</v>
      </c>
      <c r="M311" s="155" t="s">
        <v>19</v>
      </c>
      <c r="N311" s="155" t="s">
        <v>1081</v>
      </c>
      <c r="O311" s="155" t="s">
        <v>19</v>
      </c>
      <c r="P311" s="155" t="s">
        <v>1886</v>
      </c>
      <c r="Q311" s="155">
        <v>30</v>
      </c>
      <c r="R311" s="155">
        <v>1</v>
      </c>
      <c r="S311" s="155" t="s">
        <v>465</v>
      </c>
      <c r="T311" s="155" t="s">
        <v>1887</v>
      </c>
      <c r="U311" s="191">
        <v>45810</v>
      </c>
      <c r="V311" s="191">
        <v>45978</v>
      </c>
      <c r="W311" s="324" t="s">
        <v>1189</v>
      </c>
      <c r="X311" s="155">
        <v>30</v>
      </c>
      <c r="Y311" s="155">
        <v>0</v>
      </c>
      <c r="Z311" s="155">
        <v>0</v>
      </c>
      <c r="AA311" s="327"/>
      <c r="AB311" s="328">
        <v>0</v>
      </c>
      <c r="AC311" s="328">
        <v>0</v>
      </c>
      <c r="AD311" s="327"/>
      <c r="AE311" s="328">
        <v>0</v>
      </c>
      <c r="AF311" s="328">
        <v>0</v>
      </c>
    </row>
    <row r="312" spans="1:32 16384:16384" ht="58.5" customHeight="1" x14ac:dyDescent="0.25">
      <c r="A312" s="192" t="s">
        <v>1338</v>
      </c>
      <c r="B312" s="183" t="s">
        <v>1338</v>
      </c>
      <c r="C312" s="181" t="s">
        <v>2338</v>
      </c>
      <c r="D312" s="181">
        <v>2</v>
      </c>
      <c r="E312" s="181" t="s">
        <v>460</v>
      </c>
      <c r="F312" s="181" t="s">
        <v>1338</v>
      </c>
      <c r="G312" s="181" t="s">
        <v>479</v>
      </c>
      <c r="H312" s="181" t="s">
        <v>11</v>
      </c>
      <c r="I312" s="181" t="s">
        <v>1397</v>
      </c>
      <c r="J312" s="181" t="s">
        <v>1398</v>
      </c>
      <c r="K312" s="181" t="s">
        <v>19</v>
      </c>
      <c r="L312" s="181">
        <v>0</v>
      </c>
      <c r="M312" s="181" t="s">
        <v>20</v>
      </c>
      <c r="N312" s="181" t="s">
        <v>510</v>
      </c>
      <c r="O312" s="181">
        <v>0</v>
      </c>
      <c r="P312" s="181" t="s">
        <v>375</v>
      </c>
      <c r="Q312" s="181">
        <v>25</v>
      </c>
      <c r="R312" s="181">
        <v>100</v>
      </c>
      <c r="S312" s="181" t="s">
        <v>493</v>
      </c>
      <c r="T312" s="181" t="s">
        <v>1339</v>
      </c>
      <c r="U312" s="182">
        <v>45719</v>
      </c>
      <c r="V312" s="182">
        <v>46007</v>
      </c>
      <c r="W312" s="323" t="s">
        <v>1340</v>
      </c>
      <c r="X312" s="181">
        <v>25</v>
      </c>
      <c r="Y312" s="181">
        <v>0</v>
      </c>
      <c r="Z312" s="181">
        <v>0</v>
      </c>
      <c r="AA312" s="325"/>
      <c r="AB312" s="326">
        <v>0</v>
      </c>
      <c r="AC312" s="326">
        <v>0</v>
      </c>
      <c r="AD312" s="325"/>
      <c r="AE312" s="326">
        <v>0</v>
      </c>
      <c r="AF312" s="326">
        <v>0</v>
      </c>
    </row>
    <row r="313" spans="1:32 16384:16384" ht="58.5" customHeight="1" x14ac:dyDescent="0.25">
      <c r="A313" s="192" t="s">
        <v>1341</v>
      </c>
      <c r="B313" s="68" t="s">
        <v>1341</v>
      </c>
      <c r="C313" s="155" t="s">
        <v>2338</v>
      </c>
      <c r="D313" s="155">
        <v>2</v>
      </c>
      <c r="E313" s="155" t="s">
        <v>467</v>
      </c>
      <c r="F313" s="155" t="s">
        <v>1341</v>
      </c>
      <c r="G313" s="155" t="s">
        <v>19</v>
      </c>
      <c r="H313" s="155">
        <v>0</v>
      </c>
      <c r="I313" s="155">
        <v>0</v>
      </c>
      <c r="J313" s="155">
        <v>0</v>
      </c>
      <c r="K313" s="155" t="s">
        <v>19</v>
      </c>
      <c r="L313" s="155">
        <v>0</v>
      </c>
      <c r="M313" s="155" t="s">
        <v>19</v>
      </c>
      <c r="N313" s="155" t="s">
        <v>510</v>
      </c>
      <c r="O313" s="155" t="s">
        <v>19</v>
      </c>
      <c r="P313" s="155" t="s">
        <v>376</v>
      </c>
      <c r="Q313" s="155">
        <v>25</v>
      </c>
      <c r="R313" s="155">
        <v>1</v>
      </c>
      <c r="S313" s="155" t="s">
        <v>465</v>
      </c>
      <c r="T313" s="155" t="s">
        <v>1342</v>
      </c>
      <c r="U313" s="191">
        <v>45719</v>
      </c>
      <c r="V313" s="191">
        <v>45747</v>
      </c>
      <c r="W313" s="324" t="s">
        <v>1343</v>
      </c>
      <c r="X313" s="155">
        <v>6.25</v>
      </c>
      <c r="Y313" s="155">
        <v>100</v>
      </c>
      <c r="Z313" s="155" t="s">
        <v>2339</v>
      </c>
      <c r="AA313" s="327">
        <v>45741</v>
      </c>
      <c r="AB313" s="328">
        <v>100</v>
      </c>
      <c r="AC313" s="328" t="s">
        <v>2340</v>
      </c>
      <c r="AD313" s="327">
        <v>45741</v>
      </c>
      <c r="AE313" s="328">
        <v>100</v>
      </c>
      <c r="AF313" s="328">
        <v>6.25</v>
      </c>
    </row>
    <row r="314" spans="1:32 16384:16384" ht="58.5" customHeight="1" x14ac:dyDescent="0.25">
      <c r="A314" s="68" t="s">
        <v>1344</v>
      </c>
      <c r="B314" s="155" t="s">
        <v>1344</v>
      </c>
      <c r="C314" s="155" t="s">
        <v>2338</v>
      </c>
      <c r="D314" s="155">
        <v>2</v>
      </c>
      <c r="E314" s="155" t="s">
        <v>467</v>
      </c>
      <c r="F314" s="155" t="s">
        <v>1344</v>
      </c>
      <c r="G314" s="155" t="s">
        <v>19</v>
      </c>
      <c r="H314" s="155">
        <v>0</v>
      </c>
      <c r="I314" s="155">
        <v>0</v>
      </c>
      <c r="J314" s="155">
        <v>0</v>
      </c>
      <c r="K314" s="155" t="s">
        <v>19</v>
      </c>
      <c r="L314" s="155">
        <v>0</v>
      </c>
      <c r="M314" s="155" t="s">
        <v>19</v>
      </c>
      <c r="N314" s="155" t="s">
        <v>510</v>
      </c>
      <c r="O314" s="155" t="s">
        <v>19</v>
      </c>
      <c r="P314" s="155" t="s">
        <v>377</v>
      </c>
      <c r="Q314" s="155">
        <v>15</v>
      </c>
      <c r="R314" s="155">
        <v>1</v>
      </c>
      <c r="S314" s="155" t="s">
        <v>465</v>
      </c>
      <c r="T314" s="191" t="s">
        <v>1345</v>
      </c>
      <c r="U314" s="191">
        <v>45748</v>
      </c>
      <c r="V314" s="191">
        <v>45777</v>
      </c>
      <c r="W314" s="35" t="s">
        <v>1340</v>
      </c>
      <c r="X314" s="155">
        <v>3.75</v>
      </c>
      <c r="Y314" s="155">
        <v>100</v>
      </c>
      <c r="Z314" s="155" t="s">
        <v>2341</v>
      </c>
      <c r="AA314" s="327">
        <v>45777</v>
      </c>
      <c r="AB314" s="328">
        <v>100</v>
      </c>
      <c r="AC314" s="328" t="s">
        <v>2342</v>
      </c>
      <c r="AD314" s="327">
        <v>45777</v>
      </c>
      <c r="AE314" s="328">
        <v>100</v>
      </c>
      <c r="AF314" s="328">
        <v>3.75</v>
      </c>
      <c r="XFD314" s="68"/>
    </row>
    <row r="315" spans="1:32 16384:16384" ht="58.5" customHeight="1" x14ac:dyDescent="0.25">
      <c r="A315" s="192" t="s">
        <v>1346</v>
      </c>
      <c r="B315" s="68" t="s">
        <v>1346</v>
      </c>
      <c r="C315" s="155" t="s">
        <v>2338</v>
      </c>
      <c r="D315" s="155">
        <v>2</v>
      </c>
      <c r="E315" s="155" t="s">
        <v>467</v>
      </c>
      <c r="F315" s="155" t="s">
        <v>1346</v>
      </c>
      <c r="G315" s="155" t="s">
        <v>19</v>
      </c>
      <c r="H315" s="155">
        <v>0</v>
      </c>
      <c r="I315" s="155">
        <v>0</v>
      </c>
      <c r="J315" s="155">
        <v>0</v>
      </c>
      <c r="K315" s="155" t="s">
        <v>19</v>
      </c>
      <c r="L315" s="155">
        <v>0</v>
      </c>
      <c r="M315" s="155" t="s">
        <v>19</v>
      </c>
      <c r="N315" s="155" t="s">
        <v>510</v>
      </c>
      <c r="O315" s="155" t="s">
        <v>19</v>
      </c>
      <c r="P315" s="155" t="s">
        <v>378</v>
      </c>
      <c r="Q315" s="155">
        <v>60</v>
      </c>
      <c r="R315" s="155">
        <v>100</v>
      </c>
      <c r="S315" s="155" t="s">
        <v>493</v>
      </c>
      <c r="T315" s="155" t="s">
        <v>1339</v>
      </c>
      <c r="U315" s="191">
        <v>45779</v>
      </c>
      <c r="V315" s="191">
        <v>46007</v>
      </c>
      <c r="W315" s="324" t="s">
        <v>1340</v>
      </c>
      <c r="X315" s="155">
        <v>15</v>
      </c>
      <c r="Y315" s="155">
        <v>59</v>
      </c>
      <c r="Z315" s="155" t="s">
        <v>2343</v>
      </c>
      <c r="AA315" s="327"/>
      <c r="AB315" s="328">
        <v>47</v>
      </c>
      <c r="AC315" s="328" t="s">
        <v>2344</v>
      </c>
      <c r="AD315" s="327"/>
      <c r="AE315" s="328">
        <v>0</v>
      </c>
      <c r="AF315" s="328">
        <v>7.05</v>
      </c>
    </row>
    <row r="316" spans="1:32 16384:16384" ht="58.5" customHeight="1" x14ac:dyDescent="0.25">
      <c r="A316" s="192" t="s">
        <v>1347</v>
      </c>
      <c r="B316" s="183" t="s">
        <v>1347</v>
      </c>
      <c r="C316" s="181" t="s">
        <v>2338</v>
      </c>
      <c r="D316" s="181">
        <v>2</v>
      </c>
      <c r="E316" s="181" t="s">
        <v>460</v>
      </c>
      <c r="F316" s="181" t="s">
        <v>1347</v>
      </c>
      <c r="G316" s="181" t="s">
        <v>479</v>
      </c>
      <c r="H316" s="181" t="s">
        <v>11</v>
      </c>
      <c r="I316" s="181" t="s">
        <v>1397</v>
      </c>
      <c r="J316" s="181" t="s">
        <v>1398</v>
      </c>
      <c r="K316" s="181" t="s">
        <v>1832</v>
      </c>
      <c r="L316" s="181">
        <v>0</v>
      </c>
      <c r="M316" s="181" t="s">
        <v>22</v>
      </c>
      <c r="N316" s="181" t="s">
        <v>588</v>
      </c>
      <c r="O316" s="181">
        <v>0</v>
      </c>
      <c r="P316" s="181" t="s">
        <v>395</v>
      </c>
      <c r="Q316" s="181">
        <v>25</v>
      </c>
      <c r="R316" s="181">
        <v>1</v>
      </c>
      <c r="S316" s="181" t="s">
        <v>465</v>
      </c>
      <c r="T316" s="181" t="s">
        <v>1348</v>
      </c>
      <c r="U316" s="182">
        <v>45691</v>
      </c>
      <c r="V316" s="182">
        <v>46007</v>
      </c>
      <c r="W316" s="323" t="s">
        <v>1349</v>
      </c>
      <c r="X316" s="181">
        <v>25</v>
      </c>
      <c r="Y316" s="181">
        <v>0</v>
      </c>
      <c r="Z316" s="181">
        <v>0</v>
      </c>
      <c r="AA316" s="325"/>
      <c r="AB316" s="326">
        <v>0</v>
      </c>
      <c r="AC316" s="326">
        <v>0</v>
      </c>
      <c r="AD316" s="325"/>
      <c r="AE316" s="326">
        <v>0</v>
      </c>
      <c r="AF316" s="326">
        <v>0</v>
      </c>
    </row>
    <row r="317" spans="1:32 16384:16384" ht="58.5" customHeight="1" x14ac:dyDescent="0.25">
      <c r="A317" s="192" t="s">
        <v>1350</v>
      </c>
      <c r="B317" s="68" t="s">
        <v>1350</v>
      </c>
      <c r="C317" s="155" t="s">
        <v>2338</v>
      </c>
      <c r="D317" s="155">
        <v>2</v>
      </c>
      <c r="E317" s="155" t="s">
        <v>467</v>
      </c>
      <c r="F317" s="155" t="s">
        <v>1350</v>
      </c>
      <c r="G317" s="155" t="s">
        <v>19</v>
      </c>
      <c r="H317" s="155">
        <v>0</v>
      </c>
      <c r="I317" s="155">
        <v>0</v>
      </c>
      <c r="J317" s="155">
        <v>0</v>
      </c>
      <c r="K317" s="155" t="s">
        <v>19</v>
      </c>
      <c r="L317" s="155">
        <v>0</v>
      </c>
      <c r="M317" s="155" t="s">
        <v>19</v>
      </c>
      <c r="N317" s="155" t="s">
        <v>588</v>
      </c>
      <c r="O317" s="155" t="s">
        <v>19</v>
      </c>
      <c r="P317" s="155" t="s">
        <v>396</v>
      </c>
      <c r="Q317" s="155">
        <v>30</v>
      </c>
      <c r="R317" s="155">
        <v>1</v>
      </c>
      <c r="S317" s="155" t="s">
        <v>465</v>
      </c>
      <c r="T317" s="155" t="s">
        <v>1351</v>
      </c>
      <c r="U317" s="191">
        <v>45691</v>
      </c>
      <c r="V317" s="191">
        <v>45709</v>
      </c>
      <c r="W317" s="324" t="s">
        <v>1352</v>
      </c>
      <c r="X317" s="155">
        <v>7.5</v>
      </c>
      <c r="Y317" s="155">
        <v>100</v>
      </c>
      <c r="Z317" s="155" t="s">
        <v>2345</v>
      </c>
      <c r="AA317" s="327">
        <v>45709</v>
      </c>
      <c r="AB317" s="328">
        <v>100</v>
      </c>
      <c r="AC317" s="328" t="s">
        <v>2346</v>
      </c>
      <c r="AD317" s="327">
        <v>45709</v>
      </c>
      <c r="AE317" s="328">
        <v>100</v>
      </c>
      <c r="AF317" s="328">
        <v>7.5</v>
      </c>
    </row>
    <row r="318" spans="1:32 16384:16384" ht="58.5" customHeight="1" x14ac:dyDescent="0.25">
      <c r="A318" s="68" t="s">
        <v>1353</v>
      </c>
      <c r="B318" s="155" t="s">
        <v>1353</v>
      </c>
      <c r="C318" s="155" t="s">
        <v>2338</v>
      </c>
      <c r="D318" s="155">
        <v>2</v>
      </c>
      <c r="E318" s="155" t="s">
        <v>467</v>
      </c>
      <c r="F318" s="155" t="s">
        <v>1353</v>
      </c>
      <c r="G318" s="155" t="s">
        <v>19</v>
      </c>
      <c r="H318" s="155">
        <v>0</v>
      </c>
      <c r="I318" s="155">
        <v>0</v>
      </c>
      <c r="J318" s="155">
        <v>0</v>
      </c>
      <c r="K318" s="155" t="s">
        <v>19</v>
      </c>
      <c r="L318" s="155">
        <v>0</v>
      </c>
      <c r="M318" s="155" t="s">
        <v>19</v>
      </c>
      <c r="N318" s="155" t="s">
        <v>588</v>
      </c>
      <c r="O318" s="155" t="s">
        <v>19</v>
      </c>
      <c r="P318" s="155" t="s">
        <v>397</v>
      </c>
      <c r="Q318" s="155">
        <v>10</v>
      </c>
      <c r="R318" s="155">
        <v>1</v>
      </c>
      <c r="S318" s="155" t="s">
        <v>465</v>
      </c>
      <c r="T318" s="191" t="s">
        <v>1354</v>
      </c>
      <c r="U318" s="191">
        <v>45705</v>
      </c>
      <c r="V318" s="191">
        <v>45730</v>
      </c>
      <c r="W318" s="35" t="s">
        <v>1349</v>
      </c>
      <c r="X318" s="155">
        <v>2.5</v>
      </c>
      <c r="Y318" s="155">
        <v>100</v>
      </c>
      <c r="Z318" s="155" t="s">
        <v>2347</v>
      </c>
      <c r="AA318" s="327">
        <v>45727</v>
      </c>
      <c r="AB318" s="328">
        <v>100</v>
      </c>
      <c r="AC318" s="328" t="s">
        <v>2348</v>
      </c>
      <c r="AD318" s="327">
        <v>45727</v>
      </c>
      <c r="AE318" s="328">
        <v>100</v>
      </c>
      <c r="AF318" s="328">
        <v>2.5</v>
      </c>
      <c r="XFD318" s="68"/>
    </row>
    <row r="319" spans="1:32 16384:16384" ht="58.5" customHeight="1" x14ac:dyDescent="0.25">
      <c r="A319" s="192" t="s">
        <v>1355</v>
      </c>
      <c r="B319" s="68" t="s">
        <v>1355</v>
      </c>
      <c r="C319" s="155" t="s">
        <v>2338</v>
      </c>
      <c r="D319" s="155">
        <v>2</v>
      </c>
      <c r="E319" s="155" t="s">
        <v>467</v>
      </c>
      <c r="F319" s="155" t="s">
        <v>1355</v>
      </c>
      <c r="G319" s="155" t="s">
        <v>19</v>
      </c>
      <c r="H319" s="155">
        <v>0</v>
      </c>
      <c r="I319" s="155">
        <v>0</v>
      </c>
      <c r="J319" s="155">
        <v>0</v>
      </c>
      <c r="K319" s="155" t="s">
        <v>19</v>
      </c>
      <c r="L319" s="155">
        <v>0</v>
      </c>
      <c r="M319" s="155" t="s">
        <v>19</v>
      </c>
      <c r="N319" s="155" t="s">
        <v>588</v>
      </c>
      <c r="O319" s="155" t="s">
        <v>19</v>
      </c>
      <c r="P319" s="155" t="s">
        <v>398</v>
      </c>
      <c r="Q319" s="155">
        <v>60</v>
      </c>
      <c r="R319" s="155">
        <v>100</v>
      </c>
      <c r="S319" s="155" t="s">
        <v>493</v>
      </c>
      <c r="T319" s="155" t="s">
        <v>1339</v>
      </c>
      <c r="U319" s="191">
        <v>45733</v>
      </c>
      <c r="V319" s="191">
        <v>46007</v>
      </c>
      <c r="W319" s="324" t="s">
        <v>1349</v>
      </c>
      <c r="X319" s="155">
        <v>15</v>
      </c>
      <c r="Y319" s="155">
        <v>0</v>
      </c>
      <c r="Z319" s="155">
        <v>0</v>
      </c>
      <c r="AA319" s="327"/>
      <c r="AB319" s="328">
        <v>0</v>
      </c>
      <c r="AC319" s="328">
        <v>0</v>
      </c>
      <c r="AD319" s="327"/>
      <c r="AE319" s="328">
        <v>0</v>
      </c>
      <c r="AF319" s="328">
        <v>0</v>
      </c>
    </row>
    <row r="320" spans="1:32 16384:16384" ht="58.5" customHeight="1" x14ac:dyDescent="0.25">
      <c r="A320" s="192" t="s">
        <v>1356</v>
      </c>
      <c r="B320" s="183" t="s">
        <v>1356</v>
      </c>
      <c r="C320" s="181" t="s">
        <v>2338</v>
      </c>
      <c r="D320" s="181">
        <v>2</v>
      </c>
      <c r="E320" s="181" t="s">
        <v>460</v>
      </c>
      <c r="F320" s="181" t="s">
        <v>1356</v>
      </c>
      <c r="G320" s="181" t="s">
        <v>479</v>
      </c>
      <c r="H320" s="181" t="s">
        <v>59</v>
      </c>
      <c r="I320" s="181" t="s">
        <v>1736</v>
      </c>
      <c r="J320" s="181" t="s">
        <v>1394</v>
      </c>
      <c r="K320" s="181" t="s">
        <v>1821</v>
      </c>
      <c r="L320" s="181">
        <v>0</v>
      </c>
      <c r="M320" s="181" t="s">
        <v>20</v>
      </c>
      <c r="N320" s="181" t="s">
        <v>697</v>
      </c>
      <c r="O320" s="181">
        <v>0</v>
      </c>
      <c r="P320" s="181" t="s">
        <v>337</v>
      </c>
      <c r="Q320" s="181">
        <v>25</v>
      </c>
      <c r="R320" s="181">
        <v>1</v>
      </c>
      <c r="S320" s="181" t="s">
        <v>465</v>
      </c>
      <c r="T320" s="181" t="s">
        <v>1348</v>
      </c>
      <c r="U320" s="182">
        <v>45684</v>
      </c>
      <c r="V320" s="182">
        <v>46007</v>
      </c>
      <c r="W320" s="323" t="s">
        <v>1357</v>
      </c>
      <c r="X320" s="181">
        <v>25</v>
      </c>
      <c r="Y320" s="181">
        <v>0</v>
      </c>
      <c r="Z320" s="181">
        <v>0</v>
      </c>
      <c r="AA320" s="325"/>
      <c r="AB320" s="326">
        <v>0</v>
      </c>
      <c r="AC320" s="326">
        <v>0</v>
      </c>
      <c r="AD320" s="325"/>
      <c r="AE320" s="326">
        <v>0</v>
      </c>
      <c r="AF320" s="326">
        <v>0</v>
      </c>
    </row>
    <row r="321" spans="1:32 16384:16384" ht="58.5" customHeight="1" x14ac:dyDescent="0.25">
      <c r="A321" s="192" t="s">
        <v>1358</v>
      </c>
      <c r="B321" s="68" t="s">
        <v>1358</v>
      </c>
      <c r="C321" s="155" t="s">
        <v>2338</v>
      </c>
      <c r="D321" s="155">
        <v>2</v>
      </c>
      <c r="E321" s="155" t="s">
        <v>467</v>
      </c>
      <c r="F321" s="155" t="s">
        <v>1358</v>
      </c>
      <c r="G321" s="155" t="s">
        <v>19</v>
      </c>
      <c r="H321" s="155">
        <v>0</v>
      </c>
      <c r="I321" s="155">
        <v>0</v>
      </c>
      <c r="J321" s="155">
        <v>0</v>
      </c>
      <c r="K321" s="155" t="s">
        <v>19</v>
      </c>
      <c r="L321" s="155">
        <v>0</v>
      </c>
      <c r="M321" s="155" t="s">
        <v>19</v>
      </c>
      <c r="N321" s="155" t="s">
        <v>697</v>
      </c>
      <c r="O321" s="155" t="s">
        <v>19</v>
      </c>
      <c r="P321" s="155" t="s">
        <v>338</v>
      </c>
      <c r="Q321" s="155">
        <v>50</v>
      </c>
      <c r="R321" s="155">
        <v>1</v>
      </c>
      <c r="S321" s="155" t="s">
        <v>465</v>
      </c>
      <c r="T321" s="155" t="s">
        <v>1359</v>
      </c>
      <c r="U321" s="191">
        <v>45684</v>
      </c>
      <c r="V321" s="191">
        <v>45989</v>
      </c>
      <c r="W321" s="324" t="s">
        <v>1337</v>
      </c>
      <c r="X321" s="155">
        <v>12.5</v>
      </c>
      <c r="Y321" s="155">
        <v>0</v>
      </c>
      <c r="Z321" s="155" t="s">
        <v>2349</v>
      </c>
      <c r="AA321" s="327"/>
      <c r="AB321" s="328">
        <v>0</v>
      </c>
      <c r="AC321" s="328" t="s">
        <v>2350</v>
      </c>
      <c r="AD321" s="327"/>
      <c r="AE321" s="328">
        <v>0</v>
      </c>
      <c r="AF321" s="328">
        <v>0</v>
      </c>
    </row>
    <row r="322" spans="1:32 16384:16384" ht="58.5" customHeight="1" x14ac:dyDescent="0.25">
      <c r="A322" s="68" t="s">
        <v>1360</v>
      </c>
      <c r="B322" s="155" t="s">
        <v>1360</v>
      </c>
      <c r="C322" s="155" t="s">
        <v>2338</v>
      </c>
      <c r="D322" s="155">
        <v>2</v>
      </c>
      <c r="E322" s="155" t="s">
        <v>467</v>
      </c>
      <c r="F322" s="155" t="s">
        <v>1360</v>
      </c>
      <c r="G322" s="155" t="s">
        <v>19</v>
      </c>
      <c r="H322" s="155">
        <v>0</v>
      </c>
      <c r="I322" s="155">
        <v>0</v>
      </c>
      <c r="J322" s="155">
        <v>0</v>
      </c>
      <c r="K322" s="155" t="s">
        <v>19</v>
      </c>
      <c r="L322" s="155">
        <v>0</v>
      </c>
      <c r="M322" s="155" t="s">
        <v>19</v>
      </c>
      <c r="N322" s="155" t="s">
        <v>697</v>
      </c>
      <c r="O322" s="155" t="s">
        <v>19</v>
      </c>
      <c r="P322" s="155" t="s">
        <v>1773</v>
      </c>
      <c r="Q322" s="155">
        <v>50</v>
      </c>
      <c r="R322" s="155">
        <v>100</v>
      </c>
      <c r="S322" s="155" t="s">
        <v>493</v>
      </c>
      <c r="T322" s="191" t="s">
        <v>1339</v>
      </c>
      <c r="U322" s="191">
        <v>45684</v>
      </c>
      <c r="V322" s="191">
        <v>46007</v>
      </c>
      <c r="W322" s="35" t="s">
        <v>1357</v>
      </c>
      <c r="X322" s="155">
        <v>12.5</v>
      </c>
      <c r="Y322" s="155">
        <v>47</v>
      </c>
      <c r="Z322" s="155" t="s">
        <v>2351</v>
      </c>
      <c r="AA322" s="327"/>
      <c r="AB322" s="328">
        <v>47</v>
      </c>
      <c r="AC322" s="328" t="s">
        <v>2352</v>
      </c>
      <c r="AD322" s="327"/>
      <c r="AE322" s="328">
        <v>0</v>
      </c>
      <c r="AF322" s="328">
        <v>5.875</v>
      </c>
      <c r="XFD322" s="68"/>
    </row>
    <row r="323" spans="1:32 16384:16384" ht="58.5" customHeight="1" x14ac:dyDescent="0.25">
      <c r="A323" s="192" t="s">
        <v>1363</v>
      </c>
      <c r="B323" s="183" t="s">
        <v>1363</v>
      </c>
      <c r="C323" s="181" t="s">
        <v>2338</v>
      </c>
      <c r="D323" s="181">
        <v>2</v>
      </c>
      <c r="E323" s="181" t="s">
        <v>460</v>
      </c>
      <c r="F323" s="181" t="s">
        <v>1363</v>
      </c>
      <c r="G323" s="181" t="s">
        <v>479</v>
      </c>
      <c r="H323" s="181" t="s">
        <v>59</v>
      </c>
      <c r="I323" s="181" t="s">
        <v>1736</v>
      </c>
      <c r="J323" s="181" t="s">
        <v>1394</v>
      </c>
      <c r="K323" s="181" t="s">
        <v>19</v>
      </c>
      <c r="L323" s="181">
        <v>0</v>
      </c>
      <c r="M323" s="181" t="s">
        <v>20</v>
      </c>
      <c r="N323" s="181" t="s">
        <v>574</v>
      </c>
      <c r="O323" s="181">
        <v>0</v>
      </c>
      <c r="P323" s="181" t="s">
        <v>158</v>
      </c>
      <c r="Q323" s="181">
        <v>25</v>
      </c>
      <c r="R323" s="181">
        <v>100</v>
      </c>
      <c r="S323" s="181" t="s">
        <v>493</v>
      </c>
      <c r="T323" s="181" t="s">
        <v>1364</v>
      </c>
      <c r="U323" s="182">
        <v>45684</v>
      </c>
      <c r="V323" s="182">
        <v>46010</v>
      </c>
      <c r="W323" s="323" t="s">
        <v>1337</v>
      </c>
      <c r="X323" s="181">
        <v>25</v>
      </c>
      <c r="Y323" s="181">
        <v>0</v>
      </c>
      <c r="Z323" s="181">
        <v>0</v>
      </c>
      <c r="AA323" s="325"/>
      <c r="AB323" s="326">
        <v>0</v>
      </c>
      <c r="AC323" s="326">
        <v>0</v>
      </c>
      <c r="AD323" s="325"/>
      <c r="AE323" s="326">
        <v>0</v>
      </c>
      <c r="AF323" s="326">
        <v>0</v>
      </c>
    </row>
    <row r="324" spans="1:32 16384:16384" ht="58.5" customHeight="1" x14ac:dyDescent="0.25">
      <c r="A324" s="68" t="s">
        <v>1365</v>
      </c>
      <c r="B324" s="155" t="s">
        <v>1365</v>
      </c>
      <c r="C324" s="155" t="s">
        <v>2338</v>
      </c>
      <c r="D324" s="155">
        <v>2</v>
      </c>
      <c r="E324" s="155" t="s">
        <v>467</v>
      </c>
      <c r="F324" s="155" t="s">
        <v>1365</v>
      </c>
      <c r="G324" s="155" t="s">
        <v>19</v>
      </c>
      <c r="H324" s="155">
        <v>0</v>
      </c>
      <c r="I324" s="155">
        <v>0</v>
      </c>
      <c r="J324" s="155">
        <v>0</v>
      </c>
      <c r="K324" s="155" t="s">
        <v>19</v>
      </c>
      <c r="L324" s="155">
        <v>0</v>
      </c>
      <c r="M324" s="155" t="s">
        <v>19</v>
      </c>
      <c r="N324" s="155" t="s">
        <v>574</v>
      </c>
      <c r="O324" s="155" t="s">
        <v>19</v>
      </c>
      <c r="P324" s="155" t="s">
        <v>159</v>
      </c>
      <c r="Q324" s="155">
        <v>10</v>
      </c>
      <c r="R324" s="155">
        <v>1</v>
      </c>
      <c r="S324" s="155" t="s">
        <v>465</v>
      </c>
      <c r="T324" s="191" t="s">
        <v>1366</v>
      </c>
      <c r="U324" s="191">
        <v>45684</v>
      </c>
      <c r="V324" s="191">
        <v>45716</v>
      </c>
      <c r="W324" s="35" t="s">
        <v>1337</v>
      </c>
      <c r="X324" s="155">
        <v>2.5</v>
      </c>
      <c r="Y324" s="155">
        <v>100</v>
      </c>
      <c r="Z324" s="155" t="s">
        <v>2353</v>
      </c>
      <c r="AA324" s="327">
        <v>45713</v>
      </c>
      <c r="AB324" s="328">
        <v>100</v>
      </c>
      <c r="AC324" s="328" t="s">
        <v>2354</v>
      </c>
      <c r="AD324" s="327">
        <v>45713</v>
      </c>
      <c r="AE324" s="328">
        <v>100</v>
      </c>
      <c r="AF324" s="328">
        <v>2.5</v>
      </c>
      <c r="XFD324" s="68"/>
    </row>
    <row r="325" spans="1:32 16384:16384" ht="58.5" customHeight="1" x14ac:dyDescent="0.25">
      <c r="A325" s="192" t="s">
        <v>1367</v>
      </c>
      <c r="B325" s="68" t="s">
        <v>1367</v>
      </c>
      <c r="C325" s="155" t="s">
        <v>2338</v>
      </c>
      <c r="D325" s="155">
        <v>2</v>
      </c>
      <c r="E325" s="155" t="s">
        <v>467</v>
      </c>
      <c r="F325" s="155" t="s">
        <v>1367</v>
      </c>
      <c r="G325" s="155" t="s">
        <v>19</v>
      </c>
      <c r="H325" s="155">
        <v>0</v>
      </c>
      <c r="I325" s="155">
        <v>0</v>
      </c>
      <c r="J325" s="155">
        <v>0</v>
      </c>
      <c r="K325" s="155" t="s">
        <v>19</v>
      </c>
      <c r="L325" s="155">
        <v>0</v>
      </c>
      <c r="M325" s="155" t="s">
        <v>19</v>
      </c>
      <c r="N325" s="155" t="s">
        <v>574</v>
      </c>
      <c r="O325" s="155" t="s">
        <v>19</v>
      </c>
      <c r="P325" s="155" t="s">
        <v>1774</v>
      </c>
      <c r="Q325" s="155">
        <v>30</v>
      </c>
      <c r="R325" s="155">
        <v>1</v>
      </c>
      <c r="S325" s="155" t="s">
        <v>465</v>
      </c>
      <c r="T325" s="155" t="s">
        <v>1775</v>
      </c>
      <c r="U325" s="191">
        <v>45719</v>
      </c>
      <c r="V325" s="191">
        <v>45863</v>
      </c>
      <c r="W325" s="324" t="s">
        <v>1337</v>
      </c>
      <c r="X325" s="155">
        <v>7.5</v>
      </c>
      <c r="Y325" s="155">
        <v>100</v>
      </c>
      <c r="Z325" s="155" t="s">
        <v>2355</v>
      </c>
      <c r="AA325" s="327">
        <v>45863</v>
      </c>
      <c r="AB325" s="328">
        <v>100</v>
      </c>
      <c r="AC325" s="328" t="s">
        <v>2356</v>
      </c>
      <c r="AD325" s="327">
        <v>45863</v>
      </c>
      <c r="AE325" s="328">
        <v>100</v>
      </c>
      <c r="AF325" s="328">
        <v>7.5</v>
      </c>
    </row>
    <row r="326" spans="1:32 16384:16384" ht="58.5" customHeight="1" x14ac:dyDescent="0.25">
      <c r="A326" s="192" t="s">
        <v>1368</v>
      </c>
      <c r="B326" s="68" t="s">
        <v>1368</v>
      </c>
      <c r="C326" s="155" t="s">
        <v>2338</v>
      </c>
      <c r="D326" s="155">
        <v>2</v>
      </c>
      <c r="E326" s="155" t="s">
        <v>467</v>
      </c>
      <c r="F326" s="155" t="s">
        <v>1368</v>
      </c>
      <c r="G326" s="155" t="s">
        <v>19</v>
      </c>
      <c r="H326" s="155">
        <v>0</v>
      </c>
      <c r="I326" s="155">
        <v>0</v>
      </c>
      <c r="J326" s="155">
        <v>0</v>
      </c>
      <c r="K326" s="155" t="s">
        <v>19</v>
      </c>
      <c r="L326" s="155">
        <v>0</v>
      </c>
      <c r="M326" s="155" t="s">
        <v>19</v>
      </c>
      <c r="N326" s="155" t="s">
        <v>574</v>
      </c>
      <c r="O326" s="155" t="s">
        <v>19</v>
      </c>
      <c r="P326" s="155" t="s">
        <v>1776</v>
      </c>
      <c r="Q326" s="155">
        <v>60</v>
      </c>
      <c r="R326" s="155">
        <v>100</v>
      </c>
      <c r="S326" s="155" t="s">
        <v>493</v>
      </c>
      <c r="T326" s="155" t="s">
        <v>1339</v>
      </c>
      <c r="U326" s="191">
        <v>45719</v>
      </c>
      <c r="V326" s="191">
        <v>46010</v>
      </c>
      <c r="W326" s="324" t="s">
        <v>1337</v>
      </c>
      <c r="X326" s="155">
        <v>15</v>
      </c>
      <c r="Y326" s="155">
        <v>0</v>
      </c>
      <c r="Z326" s="155">
        <v>0</v>
      </c>
      <c r="AA326" s="327"/>
      <c r="AB326" s="328">
        <v>0</v>
      </c>
      <c r="AC326" s="328">
        <v>0</v>
      </c>
      <c r="AD326" s="327"/>
      <c r="AE326" s="328">
        <v>0</v>
      </c>
      <c r="AF326" s="328">
        <v>0</v>
      </c>
    </row>
    <row r="327" spans="1:32 16384:16384" ht="58.5" customHeight="1" x14ac:dyDescent="0.25">
      <c r="A327" s="192" t="s">
        <v>972</v>
      </c>
      <c r="B327" s="183" t="s">
        <v>972</v>
      </c>
      <c r="C327" s="181" t="s">
        <v>2012</v>
      </c>
      <c r="D327" s="181">
        <v>1</v>
      </c>
      <c r="E327" s="181" t="s">
        <v>460</v>
      </c>
      <c r="F327" s="181" t="s">
        <v>972</v>
      </c>
      <c r="G327" s="181" t="s">
        <v>681</v>
      </c>
      <c r="H327" s="181" t="s">
        <v>9</v>
      </c>
      <c r="I327" s="181" t="s">
        <v>1401</v>
      </c>
      <c r="J327" s="181" t="s">
        <v>1439</v>
      </c>
      <c r="K327" s="181" t="s">
        <v>1821</v>
      </c>
      <c r="L327" s="181">
        <v>0</v>
      </c>
      <c r="M327" s="181" t="s">
        <v>32</v>
      </c>
      <c r="N327" s="181" t="s">
        <v>614</v>
      </c>
      <c r="O327" s="181">
        <v>0</v>
      </c>
      <c r="P327" s="181" t="s">
        <v>112</v>
      </c>
      <c r="Q327" s="181">
        <v>50</v>
      </c>
      <c r="R327" s="181">
        <v>60</v>
      </c>
      <c r="S327" s="181" t="s">
        <v>493</v>
      </c>
      <c r="T327" s="181" t="s">
        <v>973</v>
      </c>
      <c r="U327" s="182">
        <v>45659</v>
      </c>
      <c r="V327" s="182">
        <v>46022</v>
      </c>
      <c r="W327" s="323" t="s">
        <v>971</v>
      </c>
      <c r="X327" s="181">
        <v>50</v>
      </c>
      <c r="Y327" s="181">
        <v>42.7</v>
      </c>
      <c r="Z327" s="181" t="s">
        <v>2013</v>
      </c>
      <c r="AA327" s="325"/>
      <c r="AB327" s="326">
        <v>43</v>
      </c>
      <c r="AC327" s="326" t="s">
        <v>2014</v>
      </c>
      <c r="AD327" s="325"/>
      <c r="AE327" s="326">
        <v>0</v>
      </c>
      <c r="AF327" s="326">
        <v>21.5</v>
      </c>
    </row>
    <row r="328" spans="1:32 16384:16384" ht="58.5" customHeight="1" x14ac:dyDescent="0.25">
      <c r="A328" s="192" t="s">
        <v>974</v>
      </c>
      <c r="B328" s="68" t="s">
        <v>974</v>
      </c>
      <c r="C328" s="155" t="s">
        <v>2012</v>
      </c>
      <c r="D328" s="155">
        <v>1</v>
      </c>
      <c r="E328" s="155" t="s">
        <v>467</v>
      </c>
      <c r="F328" s="155" t="s">
        <v>974</v>
      </c>
      <c r="G328" s="155" t="s">
        <v>19</v>
      </c>
      <c r="H328" s="155">
        <v>0</v>
      </c>
      <c r="I328" s="155">
        <v>0</v>
      </c>
      <c r="J328" s="155">
        <v>0</v>
      </c>
      <c r="K328" s="155" t="s">
        <v>19</v>
      </c>
      <c r="L328" s="155">
        <v>0</v>
      </c>
      <c r="M328" s="155" t="s">
        <v>19</v>
      </c>
      <c r="N328" s="155" t="s">
        <v>614</v>
      </c>
      <c r="O328" s="155" t="s">
        <v>19</v>
      </c>
      <c r="P328" s="155" t="s">
        <v>113</v>
      </c>
      <c r="Q328" s="155">
        <v>100</v>
      </c>
      <c r="R328" s="155">
        <v>60</v>
      </c>
      <c r="S328" s="155" t="s">
        <v>493</v>
      </c>
      <c r="T328" s="155" t="s">
        <v>973</v>
      </c>
      <c r="U328" s="191">
        <v>45659</v>
      </c>
      <c r="V328" s="191">
        <v>46022</v>
      </c>
      <c r="W328" s="324" t="s">
        <v>971</v>
      </c>
      <c r="X328" s="155">
        <v>50</v>
      </c>
      <c r="Y328" s="155">
        <v>42.7</v>
      </c>
      <c r="Z328" s="155" t="s">
        <v>2015</v>
      </c>
      <c r="AA328" s="327"/>
      <c r="AB328" s="328">
        <v>43</v>
      </c>
      <c r="AC328" s="328" t="s">
        <v>2016</v>
      </c>
      <c r="AD328" s="327"/>
      <c r="AE328" s="328">
        <v>0</v>
      </c>
      <c r="AF328" s="328">
        <v>21.5</v>
      </c>
    </row>
    <row r="329" spans="1:32 16384:16384" ht="58.5" customHeight="1" x14ac:dyDescent="0.25">
      <c r="A329" s="192" t="s">
        <v>975</v>
      </c>
      <c r="B329" s="183" t="s">
        <v>975</v>
      </c>
      <c r="C329" s="181" t="s">
        <v>2012</v>
      </c>
      <c r="D329" s="181">
        <v>1</v>
      </c>
      <c r="E329" s="181" t="s">
        <v>460</v>
      </c>
      <c r="F329" s="181" t="s">
        <v>975</v>
      </c>
      <c r="G329" s="181" t="s">
        <v>19</v>
      </c>
      <c r="H329" s="181" t="s">
        <v>12</v>
      </c>
      <c r="I329" s="181" t="s">
        <v>1395</v>
      </c>
      <c r="J329" s="181" t="s">
        <v>1396</v>
      </c>
      <c r="K329" s="181" t="s">
        <v>1821</v>
      </c>
      <c r="L329" s="181">
        <v>0</v>
      </c>
      <c r="M329" s="181" t="s">
        <v>19</v>
      </c>
      <c r="N329" s="181" t="s">
        <v>614</v>
      </c>
      <c r="O329" s="181">
        <v>0</v>
      </c>
      <c r="P329" s="181" t="s">
        <v>124</v>
      </c>
      <c r="Q329" s="181">
        <v>10</v>
      </c>
      <c r="R329" s="181">
        <v>1</v>
      </c>
      <c r="S329" s="181" t="s">
        <v>465</v>
      </c>
      <c r="T329" s="181" t="s">
        <v>976</v>
      </c>
      <c r="U329" s="182">
        <v>45719</v>
      </c>
      <c r="V329" s="182">
        <v>45961</v>
      </c>
      <c r="W329" s="323" t="s">
        <v>977</v>
      </c>
      <c r="X329" s="181">
        <v>10</v>
      </c>
      <c r="Y329" s="181">
        <v>0</v>
      </c>
      <c r="Z329" s="181" t="s">
        <v>2017</v>
      </c>
      <c r="AA329" s="325"/>
      <c r="AB329" s="326">
        <v>0</v>
      </c>
      <c r="AC329" s="326" t="s">
        <v>2018</v>
      </c>
      <c r="AD329" s="325"/>
      <c r="AE329" s="326">
        <v>0</v>
      </c>
      <c r="AF329" s="326">
        <v>0</v>
      </c>
    </row>
    <row r="330" spans="1:32 16384:16384" ht="58.5" customHeight="1" x14ac:dyDescent="0.25">
      <c r="A330" s="68" t="s">
        <v>978</v>
      </c>
      <c r="B330" s="155" t="s">
        <v>978</v>
      </c>
      <c r="C330" s="155" t="s">
        <v>2012</v>
      </c>
      <c r="D330" s="155">
        <v>1</v>
      </c>
      <c r="E330" s="155" t="s">
        <v>1856</v>
      </c>
      <c r="F330" s="155" t="s">
        <v>978</v>
      </c>
      <c r="G330" s="155" t="s">
        <v>19</v>
      </c>
      <c r="H330" s="155">
        <v>0</v>
      </c>
      <c r="I330" s="155">
        <v>0</v>
      </c>
      <c r="J330" s="155">
        <v>0</v>
      </c>
      <c r="K330" s="155" t="s">
        <v>19</v>
      </c>
      <c r="L330" s="155">
        <v>0</v>
      </c>
      <c r="M330" s="155" t="s">
        <v>19</v>
      </c>
      <c r="N330" s="155" t="s">
        <v>614</v>
      </c>
      <c r="O330" s="155" t="s">
        <v>19</v>
      </c>
      <c r="P330" s="155" t="s">
        <v>125</v>
      </c>
      <c r="Q330" s="155">
        <v>0</v>
      </c>
      <c r="R330" s="155">
        <v>1</v>
      </c>
      <c r="S330" s="155" t="s">
        <v>465</v>
      </c>
      <c r="T330" s="191" t="s">
        <v>979</v>
      </c>
      <c r="U330" s="191">
        <v>45719</v>
      </c>
      <c r="V330" s="191">
        <v>45747</v>
      </c>
      <c r="W330" s="35" t="s">
        <v>688</v>
      </c>
      <c r="X330" s="155">
        <v>0</v>
      </c>
      <c r="Y330" s="155">
        <v>100</v>
      </c>
      <c r="Z330" s="155" t="s">
        <v>2019</v>
      </c>
      <c r="AA330" s="327">
        <v>45742</v>
      </c>
      <c r="AB330" s="328">
        <v>100</v>
      </c>
      <c r="AC330" s="328" t="s">
        <v>2020</v>
      </c>
      <c r="AD330" s="327">
        <v>45742</v>
      </c>
      <c r="AE330" s="328">
        <v>100</v>
      </c>
      <c r="AF330" s="328">
        <v>0</v>
      </c>
      <c r="XFD330" s="68"/>
    </row>
    <row r="331" spans="1:32 16384:16384" ht="58.5" customHeight="1" x14ac:dyDescent="0.25">
      <c r="A331" s="192" t="s">
        <v>980</v>
      </c>
      <c r="B331" s="68" t="s">
        <v>980</v>
      </c>
      <c r="C331" s="155" t="s">
        <v>2012</v>
      </c>
      <c r="D331" s="155">
        <v>1</v>
      </c>
      <c r="E331" s="155" t="s">
        <v>467</v>
      </c>
      <c r="F331" s="155" t="s">
        <v>980</v>
      </c>
      <c r="G331" s="155" t="s">
        <v>19</v>
      </c>
      <c r="H331" s="155">
        <v>0</v>
      </c>
      <c r="I331" s="155">
        <v>0</v>
      </c>
      <c r="J331" s="155">
        <v>0</v>
      </c>
      <c r="K331" s="155" t="s">
        <v>19</v>
      </c>
      <c r="L331" s="155">
        <v>0</v>
      </c>
      <c r="M331" s="155" t="s">
        <v>19</v>
      </c>
      <c r="N331" s="155" t="s">
        <v>614</v>
      </c>
      <c r="O331" s="155" t="s">
        <v>19</v>
      </c>
      <c r="P331" s="155" t="s">
        <v>126</v>
      </c>
      <c r="Q331" s="155">
        <v>50</v>
      </c>
      <c r="R331" s="155">
        <v>1</v>
      </c>
      <c r="S331" s="155" t="s">
        <v>465</v>
      </c>
      <c r="T331" s="155" t="s">
        <v>981</v>
      </c>
      <c r="U331" s="191">
        <v>45748</v>
      </c>
      <c r="V331" s="191">
        <v>45807</v>
      </c>
      <c r="W331" s="324" t="s">
        <v>977</v>
      </c>
      <c r="X331" s="155">
        <v>5</v>
      </c>
      <c r="Y331" s="155">
        <v>100</v>
      </c>
      <c r="Z331" s="155" t="s">
        <v>2021</v>
      </c>
      <c r="AA331" s="327">
        <v>45806</v>
      </c>
      <c r="AB331" s="328">
        <v>100</v>
      </c>
      <c r="AC331" s="328" t="s">
        <v>2022</v>
      </c>
      <c r="AD331" s="327">
        <v>45806</v>
      </c>
      <c r="AE331" s="328">
        <v>100</v>
      </c>
      <c r="AF331" s="328">
        <v>5</v>
      </c>
    </row>
    <row r="332" spans="1:32 16384:16384" ht="58.5" customHeight="1" x14ac:dyDescent="0.25">
      <c r="A332" s="192" t="s">
        <v>982</v>
      </c>
      <c r="B332" s="68" t="s">
        <v>982</v>
      </c>
      <c r="C332" s="155" t="s">
        <v>2012</v>
      </c>
      <c r="D332" s="155">
        <v>1</v>
      </c>
      <c r="E332" s="155" t="s">
        <v>1856</v>
      </c>
      <c r="F332" s="155" t="s">
        <v>982</v>
      </c>
      <c r="G332" s="155" t="s">
        <v>19</v>
      </c>
      <c r="H332" s="155">
        <v>0</v>
      </c>
      <c r="I332" s="155">
        <v>0</v>
      </c>
      <c r="J332" s="155">
        <v>0</v>
      </c>
      <c r="K332" s="155" t="s">
        <v>19</v>
      </c>
      <c r="L332" s="155">
        <v>0</v>
      </c>
      <c r="M332" s="155" t="s">
        <v>19</v>
      </c>
      <c r="N332" s="155" t="s">
        <v>614</v>
      </c>
      <c r="O332" s="155" t="s">
        <v>19</v>
      </c>
      <c r="P332" s="155" t="s">
        <v>127</v>
      </c>
      <c r="Q332" s="155">
        <v>0</v>
      </c>
      <c r="R332" s="155">
        <v>1</v>
      </c>
      <c r="S332" s="155" t="s">
        <v>465</v>
      </c>
      <c r="T332" s="155" t="s">
        <v>983</v>
      </c>
      <c r="U332" s="191">
        <v>45811</v>
      </c>
      <c r="V332" s="191">
        <v>45898</v>
      </c>
      <c r="W332" s="324" t="s">
        <v>688</v>
      </c>
      <c r="X332" s="155">
        <v>0</v>
      </c>
      <c r="Y332" s="155">
        <v>100</v>
      </c>
      <c r="Z332" s="155" t="s">
        <v>2023</v>
      </c>
      <c r="AA332" s="327">
        <v>45897</v>
      </c>
      <c r="AB332" s="328">
        <v>100</v>
      </c>
      <c r="AC332" s="328" t="s">
        <v>2024</v>
      </c>
      <c r="AD332" s="327">
        <v>45897</v>
      </c>
      <c r="AE332" s="328">
        <v>100</v>
      </c>
      <c r="AF332" s="328">
        <v>0</v>
      </c>
    </row>
    <row r="333" spans="1:32 16384:16384" ht="58.5" customHeight="1" x14ac:dyDescent="0.25">
      <c r="A333" s="68" t="s">
        <v>984</v>
      </c>
      <c r="B333" s="155" t="s">
        <v>984</v>
      </c>
      <c r="C333" s="155" t="s">
        <v>2012</v>
      </c>
      <c r="D333" s="155">
        <v>1</v>
      </c>
      <c r="E333" s="155" t="s">
        <v>467</v>
      </c>
      <c r="F333" s="155" t="s">
        <v>984</v>
      </c>
      <c r="G333" s="155" t="s">
        <v>19</v>
      </c>
      <c r="H333" s="155">
        <v>0</v>
      </c>
      <c r="I333" s="155">
        <v>0</v>
      </c>
      <c r="J333" s="155">
        <v>0</v>
      </c>
      <c r="K333" s="155" t="s">
        <v>19</v>
      </c>
      <c r="L333" s="155">
        <v>0</v>
      </c>
      <c r="M333" s="155" t="s">
        <v>19</v>
      </c>
      <c r="N333" s="155" t="s">
        <v>614</v>
      </c>
      <c r="O333" s="155" t="s">
        <v>19</v>
      </c>
      <c r="P333" s="155" t="s">
        <v>128</v>
      </c>
      <c r="Q333" s="155">
        <v>50</v>
      </c>
      <c r="R333" s="155">
        <v>1</v>
      </c>
      <c r="S333" s="155" t="s">
        <v>465</v>
      </c>
      <c r="T333" s="191" t="s">
        <v>976</v>
      </c>
      <c r="U333" s="191">
        <v>45901</v>
      </c>
      <c r="V333" s="191">
        <v>45961</v>
      </c>
      <c r="W333" s="35" t="s">
        <v>977</v>
      </c>
      <c r="X333" s="155">
        <v>5</v>
      </c>
      <c r="Y333" s="155">
        <v>0</v>
      </c>
      <c r="Z333" s="155" t="s">
        <v>2017</v>
      </c>
      <c r="AA333" s="327"/>
      <c r="AB333" s="328">
        <v>0</v>
      </c>
      <c r="AC333" s="328" t="s">
        <v>2025</v>
      </c>
      <c r="AD333" s="327"/>
      <c r="AE333" s="328">
        <v>0</v>
      </c>
      <c r="AF333" s="328">
        <v>0</v>
      </c>
      <c r="XFD333" s="68"/>
    </row>
    <row r="334" spans="1:32 16384:16384" ht="58.5" customHeight="1" x14ac:dyDescent="0.25">
      <c r="A334" s="192" t="s">
        <v>985</v>
      </c>
      <c r="B334" s="183" t="s">
        <v>985</v>
      </c>
      <c r="C334" s="181" t="s">
        <v>2012</v>
      </c>
      <c r="D334" s="181">
        <v>1</v>
      </c>
      <c r="E334" s="181" t="s">
        <v>460</v>
      </c>
      <c r="F334" s="181" t="s">
        <v>985</v>
      </c>
      <c r="G334" s="181" t="s">
        <v>462</v>
      </c>
      <c r="H334" s="181" t="s">
        <v>11</v>
      </c>
      <c r="I334" s="181" t="s">
        <v>1397</v>
      </c>
      <c r="J334" s="181" t="s">
        <v>1398</v>
      </c>
      <c r="K334" s="181" t="s">
        <v>1832</v>
      </c>
      <c r="L334" s="181">
        <v>0</v>
      </c>
      <c r="M334" s="181" t="s">
        <v>19</v>
      </c>
      <c r="N334" s="181" t="s">
        <v>986</v>
      </c>
      <c r="O334" s="181">
        <v>0</v>
      </c>
      <c r="P334" s="181" t="s">
        <v>120</v>
      </c>
      <c r="Q334" s="181">
        <v>10</v>
      </c>
      <c r="R334" s="181">
        <v>1</v>
      </c>
      <c r="S334" s="181" t="s">
        <v>465</v>
      </c>
      <c r="T334" s="181" t="s">
        <v>987</v>
      </c>
      <c r="U334" s="182">
        <v>45691</v>
      </c>
      <c r="V334" s="182">
        <v>45989</v>
      </c>
      <c r="W334" s="323" t="s">
        <v>988</v>
      </c>
      <c r="X334" s="181">
        <v>10</v>
      </c>
      <c r="Y334" s="181">
        <v>0</v>
      </c>
      <c r="Z334" s="181" t="s">
        <v>2026</v>
      </c>
      <c r="AA334" s="325"/>
      <c r="AB334" s="326">
        <v>0</v>
      </c>
      <c r="AC334" s="326" t="s">
        <v>2027</v>
      </c>
      <c r="AD334" s="325"/>
      <c r="AE334" s="326">
        <v>0</v>
      </c>
      <c r="AF334" s="326">
        <v>0</v>
      </c>
    </row>
    <row r="335" spans="1:32 16384:16384" ht="58.5" customHeight="1" x14ac:dyDescent="0.25">
      <c r="A335" s="192" t="s">
        <v>989</v>
      </c>
      <c r="B335" s="68" t="s">
        <v>989</v>
      </c>
      <c r="C335" s="155" t="s">
        <v>2012</v>
      </c>
      <c r="D335" s="155">
        <v>1</v>
      </c>
      <c r="E335" s="155" t="s">
        <v>467</v>
      </c>
      <c r="F335" s="155" t="s">
        <v>989</v>
      </c>
      <c r="G335" s="155" t="s">
        <v>19</v>
      </c>
      <c r="H335" s="155">
        <v>0</v>
      </c>
      <c r="I335" s="155">
        <v>0</v>
      </c>
      <c r="J335" s="155">
        <v>0</v>
      </c>
      <c r="K335" s="155" t="s">
        <v>19</v>
      </c>
      <c r="L335" s="155">
        <v>0</v>
      </c>
      <c r="M335" s="155" t="s">
        <v>19</v>
      </c>
      <c r="N335" s="155" t="s">
        <v>986</v>
      </c>
      <c r="O335" s="155" t="s">
        <v>19</v>
      </c>
      <c r="P335" s="155" t="s">
        <v>121</v>
      </c>
      <c r="Q335" s="155">
        <v>10</v>
      </c>
      <c r="R335" s="155">
        <v>1</v>
      </c>
      <c r="S335" s="155" t="s">
        <v>465</v>
      </c>
      <c r="T335" s="155" t="s">
        <v>990</v>
      </c>
      <c r="U335" s="191">
        <v>45691</v>
      </c>
      <c r="V335" s="191">
        <v>45716</v>
      </c>
      <c r="W335" s="324" t="s">
        <v>988</v>
      </c>
      <c r="X335" s="155">
        <v>1</v>
      </c>
      <c r="Y335" s="155">
        <v>100</v>
      </c>
      <c r="Z335" s="155" t="s">
        <v>2028</v>
      </c>
      <c r="AA335" s="327">
        <v>45698</v>
      </c>
      <c r="AB335" s="328">
        <v>100</v>
      </c>
      <c r="AC335" s="328" t="s">
        <v>2029</v>
      </c>
      <c r="AD335" s="327">
        <v>45716</v>
      </c>
      <c r="AE335" s="328">
        <v>100</v>
      </c>
      <c r="AF335" s="328">
        <v>1</v>
      </c>
    </row>
    <row r="336" spans="1:32 16384:16384" ht="58.5" customHeight="1" x14ac:dyDescent="0.25">
      <c r="A336" s="192" t="s">
        <v>991</v>
      </c>
      <c r="B336" s="68" t="s">
        <v>991</v>
      </c>
      <c r="C336" s="155" t="s">
        <v>2012</v>
      </c>
      <c r="D336" s="155">
        <v>1</v>
      </c>
      <c r="E336" s="155" t="s">
        <v>467</v>
      </c>
      <c r="F336" s="155" t="s">
        <v>991</v>
      </c>
      <c r="G336" s="155" t="s">
        <v>19</v>
      </c>
      <c r="H336" s="155">
        <v>0</v>
      </c>
      <c r="I336" s="155">
        <v>0</v>
      </c>
      <c r="J336" s="155">
        <v>0</v>
      </c>
      <c r="K336" s="155" t="s">
        <v>19</v>
      </c>
      <c r="L336" s="155">
        <v>0</v>
      </c>
      <c r="M336" s="155" t="s">
        <v>19</v>
      </c>
      <c r="N336" s="155" t="s">
        <v>986</v>
      </c>
      <c r="O336" s="155" t="s">
        <v>19</v>
      </c>
      <c r="P336" s="155" t="s">
        <v>122</v>
      </c>
      <c r="Q336" s="155">
        <v>60</v>
      </c>
      <c r="R336" s="155">
        <v>8</v>
      </c>
      <c r="S336" s="155" t="s">
        <v>465</v>
      </c>
      <c r="T336" s="155" t="s">
        <v>992</v>
      </c>
      <c r="U336" s="191">
        <v>45719</v>
      </c>
      <c r="V336" s="191">
        <v>45961</v>
      </c>
      <c r="W336" s="324" t="s">
        <v>971</v>
      </c>
      <c r="X336" s="155">
        <v>6</v>
      </c>
      <c r="Y336" s="155">
        <v>87.5</v>
      </c>
      <c r="Z336" s="155" t="s">
        <v>2030</v>
      </c>
      <c r="AA336" s="327"/>
      <c r="AB336" s="328">
        <v>87.5</v>
      </c>
      <c r="AC336" s="328" t="s">
        <v>2031</v>
      </c>
      <c r="AD336" s="327"/>
      <c r="AE336" s="328">
        <v>0</v>
      </c>
      <c r="AF336" s="328">
        <v>5.25</v>
      </c>
    </row>
    <row r="337" spans="1:32 16384:16384" ht="58.5" customHeight="1" x14ac:dyDescent="0.25">
      <c r="A337" s="68" t="s">
        <v>993</v>
      </c>
      <c r="B337" s="155" t="s">
        <v>993</v>
      </c>
      <c r="C337" s="155" t="s">
        <v>2012</v>
      </c>
      <c r="D337" s="155">
        <v>1</v>
      </c>
      <c r="E337" s="155" t="s">
        <v>467</v>
      </c>
      <c r="F337" s="155" t="s">
        <v>993</v>
      </c>
      <c r="G337" s="155" t="s">
        <v>19</v>
      </c>
      <c r="H337" s="155">
        <v>0</v>
      </c>
      <c r="I337" s="155">
        <v>0</v>
      </c>
      <c r="J337" s="155">
        <v>0</v>
      </c>
      <c r="K337" s="155" t="s">
        <v>19</v>
      </c>
      <c r="L337" s="155">
        <v>0</v>
      </c>
      <c r="M337" s="155" t="s">
        <v>19</v>
      </c>
      <c r="N337" s="155" t="s">
        <v>986</v>
      </c>
      <c r="O337" s="155" t="s">
        <v>19</v>
      </c>
      <c r="P337" s="155" t="s">
        <v>123</v>
      </c>
      <c r="Q337" s="155">
        <v>30</v>
      </c>
      <c r="R337" s="155">
        <v>1</v>
      </c>
      <c r="S337" s="155" t="s">
        <v>465</v>
      </c>
      <c r="T337" s="191" t="s">
        <v>994</v>
      </c>
      <c r="U337" s="191">
        <v>45965</v>
      </c>
      <c r="V337" s="191">
        <v>45989</v>
      </c>
      <c r="W337" s="35" t="s">
        <v>988</v>
      </c>
      <c r="X337" s="155">
        <v>3</v>
      </c>
      <c r="Y337" s="155">
        <v>0</v>
      </c>
      <c r="Z337" s="155">
        <v>0</v>
      </c>
      <c r="AA337" s="327"/>
      <c r="AB337" s="328">
        <v>0</v>
      </c>
      <c r="AC337" s="328">
        <v>0</v>
      </c>
      <c r="AD337" s="327"/>
      <c r="AE337" s="328">
        <v>0</v>
      </c>
      <c r="AF337" s="328">
        <v>0</v>
      </c>
      <c r="XFD337" s="68"/>
    </row>
    <row r="338" spans="1:32 16384:16384" ht="58.5" customHeight="1" x14ac:dyDescent="0.25">
      <c r="A338" s="192" t="s">
        <v>995</v>
      </c>
      <c r="B338" s="183" t="s">
        <v>995</v>
      </c>
      <c r="C338" s="181" t="s">
        <v>2012</v>
      </c>
      <c r="D338" s="181">
        <v>1</v>
      </c>
      <c r="E338" s="181" t="s">
        <v>460</v>
      </c>
      <c r="F338" s="181" t="s">
        <v>995</v>
      </c>
      <c r="G338" s="181" t="s">
        <v>479</v>
      </c>
      <c r="H338" s="181" t="s">
        <v>11</v>
      </c>
      <c r="I338" s="181" t="s">
        <v>1397</v>
      </c>
      <c r="J338" s="181" t="s">
        <v>1398</v>
      </c>
      <c r="K338" s="181" t="s">
        <v>19</v>
      </c>
      <c r="L338" s="181">
        <v>0</v>
      </c>
      <c r="M338" s="181" t="s">
        <v>19</v>
      </c>
      <c r="N338" s="181" t="s">
        <v>986</v>
      </c>
      <c r="O338" s="181">
        <v>0</v>
      </c>
      <c r="P338" s="181" t="s">
        <v>405</v>
      </c>
      <c r="Q338" s="181">
        <v>10</v>
      </c>
      <c r="R338" s="181">
        <v>1</v>
      </c>
      <c r="S338" s="181" t="s">
        <v>465</v>
      </c>
      <c r="T338" s="181" t="s">
        <v>983</v>
      </c>
      <c r="U338" s="182">
        <v>45677</v>
      </c>
      <c r="V338" s="182">
        <v>45989</v>
      </c>
      <c r="W338" s="323" t="s">
        <v>996</v>
      </c>
      <c r="X338" s="181">
        <v>10</v>
      </c>
      <c r="Y338" s="181">
        <v>0</v>
      </c>
      <c r="Z338" s="181" t="s">
        <v>2032</v>
      </c>
      <c r="AA338" s="325"/>
      <c r="AB338" s="326">
        <v>0</v>
      </c>
      <c r="AC338" s="326" t="s">
        <v>2025</v>
      </c>
      <c r="AD338" s="325"/>
      <c r="AE338" s="326">
        <v>0</v>
      </c>
      <c r="AF338" s="326">
        <v>0</v>
      </c>
    </row>
    <row r="339" spans="1:32 16384:16384" ht="58.5" customHeight="1" x14ac:dyDescent="0.25">
      <c r="A339" s="192" t="s">
        <v>997</v>
      </c>
      <c r="B339" s="68" t="s">
        <v>997</v>
      </c>
      <c r="C339" s="155" t="s">
        <v>2012</v>
      </c>
      <c r="D339" s="155">
        <v>1</v>
      </c>
      <c r="E339" s="155" t="s">
        <v>467</v>
      </c>
      <c r="F339" s="155" t="s">
        <v>997</v>
      </c>
      <c r="G339" s="155" t="s">
        <v>19</v>
      </c>
      <c r="H339" s="155">
        <v>0</v>
      </c>
      <c r="I339" s="155">
        <v>0</v>
      </c>
      <c r="J339" s="155">
        <v>0</v>
      </c>
      <c r="K339" s="155" t="s">
        <v>19</v>
      </c>
      <c r="L339" s="155">
        <v>0</v>
      </c>
      <c r="M339" s="155" t="s">
        <v>19</v>
      </c>
      <c r="N339" s="155" t="s">
        <v>986</v>
      </c>
      <c r="O339" s="155" t="s">
        <v>19</v>
      </c>
      <c r="P339" s="155" t="s">
        <v>406</v>
      </c>
      <c r="Q339" s="155">
        <v>40</v>
      </c>
      <c r="R339" s="155">
        <v>1</v>
      </c>
      <c r="S339" s="155" t="s">
        <v>465</v>
      </c>
      <c r="T339" s="155" t="s">
        <v>998</v>
      </c>
      <c r="U339" s="191">
        <v>45677</v>
      </c>
      <c r="V339" s="191">
        <v>45716</v>
      </c>
      <c r="W339" s="324" t="s">
        <v>999</v>
      </c>
      <c r="X339" s="155">
        <v>4</v>
      </c>
      <c r="Y339" s="155">
        <v>100</v>
      </c>
      <c r="Z339" s="155" t="s">
        <v>2033</v>
      </c>
      <c r="AA339" s="327">
        <v>45712</v>
      </c>
      <c r="AB339" s="328">
        <v>100</v>
      </c>
      <c r="AC339" s="328" t="s">
        <v>2034</v>
      </c>
      <c r="AD339" s="327">
        <v>45716</v>
      </c>
      <c r="AE339" s="328">
        <v>100</v>
      </c>
      <c r="AF339" s="328">
        <v>4</v>
      </c>
    </row>
    <row r="340" spans="1:32 16384:16384" ht="58.5" customHeight="1" x14ac:dyDescent="0.25">
      <c r="A340" s="192" t="s">
        <v>1000</v>
      </c>
      <c r="B340" s="68" t="s">
        <v>1000</v>
      </c>
      <c r="C340" s="155" t="s">
        <v>2012</v>
      </c>
      <c r="D340" s="155">
        <v>1</v>
      </c>
      <c r="E340" s="155" t="s">
        <v>1856</v>
      </c>
      <c r="F340" s="155" t="s">
        <v>1000</v>
      </c>
      <c r="G340" s="155" t="s">
        <v>19</v>
      </c>
      <c r="H340" s="155">
        <v>0</v>
      </c>
      <c r="I340" s="155">
        <v>0</v>
      </c>
      <c r="J340" s="155">
        <v>0</v>
      </c>
      <c r="K340" s="155" t="s">
        <v>19</v>
      </c>
      <c r="L340" s="155">
        <v>0</v>
      </c>
      <c r="M340" s="155" t="s">
        <v>19</v>
      </c>
      <c r="N340" s="155" t="s">
        <v>986</v>
      </c>
      <c r="O340" s="155" t="s">
        <v>19</v>
      </c>
      <c r="P340" s="155" t="s">
        <v>407</v>
      </c>
      <c r="Q340" s="155">
        <v>0</v>
      </c>
      <c r="R340" s="155">
        <v>1</v>
      </c>
      <c r="S340" s="155" t="s">
        <v>465</v>
      </c>
      <c r="T340" s="155" t="s">
        <v>1001</v>
      </c>
      <c r="U340" s="191">
        <v>45677</v>
      </c>
      <c r="V340" s="191">
        <v>45716</v>
      </c>
      <c r="W340" s="324" t="s">
        <v>1002</v>
      </c>
      <c r="X340" s="155">
        <v>0</v>
      </c>
      <c r="Y340" s="155">
        <v>100</v>
      </c>
      <c r="Z340" s="155" t="s">
        <v>2035</v>
      </c>
      <c r="AA340" s="327">
        <v>45712</v>
      </c>
      <c r="AB340" s="328">
        <v>100</v>
      </c>
      <c r="AC340" s="328" t="s">
        <v>2036</v>
      </c>
      <c r="AD340" s="327">
        <v>45712</v>
      </c>
      <c r="AE340" s="328">
        <v>100</v>
      </c>
      <c r="AF340" s="328">
        <v>0</v>
      </c>
    </row>
    <row r="341" spans="1:32 16384:16384" ht="58.5" customHeight="1" x14ac:dyDescent="0.25">
      <c r="A341" s="68" t="s">
        <v>1003</v>
      </c>
      <c r="B341" s="155" t="s">
        <v>1003</v>
      </c>
      <c r="C341" s="155" t="s">
        <v>2012</v>
      </c>
      <c r="D341" s="155">
        <v>1</v>
      </c>
      <c r="E341" s="155" t="s">
        <v>467</v>
      </c>
      <c r="F341" s="155" t="s">
        <v>1003</v>
      </c>
      <c r="G341" s="155" t="s">
        <v>19</v>
      </c>
      <c r="H341" s="155">
        <v>0</v>
      </c>
      <c r="I341" s="155">
        <v>0</v>
      </c>
      <c r="J341" s="155">
        <v>0</v>
      </c>
      <c r="K341" s="155" t="s">
        <v>19</v>
      </c>
      <c r="L341" s="155">
        <v>0</v>
      </c>
      <c r="M341" s="155" t="s">
        <v>19</v>
      </c>
      <c r="N341" s="155" t="s">
        <v>986</v>
      </c>
      <c r="O341" s="155" t="s">
        <v>19</v>
      </c>
      <c r="P341" s="155" t="s">
        <v>408</v>
      </c>
      <c r="Q341" s="155">
        <v>30</v>
      </c>
      <c r="R341" s="155">
        <v>1</v>
      </c>
      <c r="S341" s="155" t="s">
        <v>465</v>
      </c>
      <c r="T341" s="191" t="s">
        <v>979</v>
      </c>
      <c r="U341" s="191">
        <v>45719</v>
      </c>
      <c r="V341" s="191">
        <v>45777</v>
      </c>
      <c r="W341" s="35" t="s">
        <v>999</v>
      </c>
      <c r="X341" s="155">
        <v>3</v>
      </c>
      <c r="Y341" s="155">
        <v>100</v>
      </c>
      <c r="Z341" s="155" t="s">
        <v>2037</v>
      </c>
      <c r="AA341" s="327">
        <v>45775</v>
      </c>
      <c r="AB341" s="328">
        <v>100</v>
      </c>
      <c r="AC341" s="328" t="s">
        <v>2038</v>
      </c>
      <c r="AD341" s="327">
        <v>45775</v>
      </c>
      <c r="AE341" s="328">
        <v>100</v>
      </c>
      <c r="AF341" s="328">
        <v>3</v>
      </c>
      <c r="XFD341" s="68"/>
    </row>
    <row r="342" spans="1:32 16384:16384" ht="58.5" customHeight="1" x14ac:dyDescent="0.25">
      <c r="A342" s="192" t="s">
        <v>1004</v>
      </c>
      <c r="B342" s="68" t="s">
        <v>1004</v>
      </c>
      <c r="C342" s="155" t="s">
        <v>2012</v>
      </c>
      <c r="D342" s="155">
        <v>1</v>
      </c>
      <c r="E342" s="155" t="s">
        <v>467</v>
      </c>
      <c r="F342" s="155" t="s">
        <v>1004</v>
      </c>
      <c r="G342" s="155" t="s">
        <v>19</v>
      </c>
      <c r="H342" s="155">
        <v>0</v>
      </c>
      <c r="I342" s="155">
        <v>0</v>
      </c>
      <c r="J342" s="155">
        <v>0</v>
      </c>
      <c r="K342" s="155" t="s">
        <v>19</v>
      </c>
      <c r="L342" s="155">
        <v>0</v>
      </c>
      <c r="M342" s="155" t="s">
        <v>19</v>
      </c>
      <c r="N342" s="155" t="s">
        <v>986</v>
      </c>
      <c r="O342" s="155" t="s">
        <v>19</v>
      </c>
      <c r="P342" s="155" t="s">
        <v>409</v>
      </c>
      <c r="Q342" s="155">
        <v>30</v>
      </c>
      <c r="R342" s="155">
        <v>1</v>
      </c>
      <c r="S342" s="155" t="s">
        <v>465</v>
      </c>
      <c r="T342" s="155" t="s">
        <v>983</v>
      </c>
      <c r="U342" s="191">
        <v>45782</v>
      </c>
      <c r="V342" s="191">
        <v>45989</v>
      </c>
      <c r="W342" s="324" t="s">
        <v>999</v>
      </c>
      <c r="X342" s="155">
        <v>3</v>
      </c>
      <c r="Y342" s="155">
        <v>0</v>
      </c>
      <c r="Z342" s="155" t="s">
        <v>2032</v>
      </c>
      <c r="AA342" s="327"/>
      <c r="AB342" s="328">
        <v>0</v>
      </c>
      <c r="AC342" s="328" t="s">
        <v>2031</v>
      </c>
      <c r="AD342" s="327"/>
      <c r="AE342" s="328">
        <v>0</v>
      </c>
      <c r="AF342" s="328">
        <v>0</v>
      </c>
    </row>
    <row r="343" spans="1:32 16384:16384" ht="58.5" customHeight="1" x14ac:dyDescent="0.25">
      <c r="A343" s="192" t="s">
        <v>1005</v>
      </c>
      <c r="B343" s="183" t="s">
        <v>1005</v>
      </c>
      <c r="C343" s="181" t="s">
        <v>2012</v>
      </c>
      <c r="D343" s="181">
        <v>1</v>
      </c>
      <c r="E343" s="181" t="s">
        <v>460</v>
      </c>
      <c r="F343" s="181" t="s">
        <v>1005</v>
      </c>
      <c r="G343" s="181" t="s">
        <v>462</v>
      </c>
      <c r="H343" s="181" t="s">
        <v>11</v>
      </c>
      <c r="I343" s="181" t="s">
        <v>1397</v>
      </c>
      <c r="J343" s="181" t="s">
        <v>1398</v>
      </c>
      <c r="K343" s="181" t="s">
        <v>1832</v>
      </c>
      <c r="L343" s="181">
        <v>0</v>
      </c>
      <c r="M343" s="181" t="s">
        <v>20</v>
      </c>
      <c r="N343" s="181" t="s">
        <v>510</v>
      </c>
      <c r="O343" s="181">
        <v>0</v>
      </c>
      <c r="P343" s="181" t="s">
        <v>379</v>
      </c>
      <c r="Q343" s="181">
        <v>10</v>
      </c>
      <c r="R343" s="181">
        <v>4</v>
      </c>
      <c r="S343" s="181" t="s">
        <v>465</v>
      </c>
      <c r="T343" s="181" t="s">
        <v>1006</v>
      </c>
      <c r="U343" s="182">
        <v>45664</v>
      </c>
      <c r="V343" s="182">
        <v>45989</v>
      </c>
      <c r="W343" s="323" t="s">
        <v>1007</v>
      </c>
      <c r="X343" s="181">
        <v>10</v>
      </c>
      <c r="Y343" s="181">
        <v>75</v>
      </c>
      <c r="Z343" s="181" t="s">
        <v>2039</v>
      </c>
      <c r="AA343" s="325"/>
      <c r="AB343" s="326">
        <v>75</v>
      </c>
      <c r="AC343" s="326" t="s">
        <v>2040</v>
      </c>
      <c r="AD343" s="325"/>
      <c r="AE343" s="326">
        <v>0</v>
      </c>
      <c r="AF343" s="326">
        <v>7.5</v>
      </c>
    </row>
    <row r="344" spans="1:32 16384:16384" ht="58.5" customHeight="1" x14ac:dyDescent="0.25">
      <c r="A344" s="192" t="s">
        <v>1008</v>
      </c>
      <c r="B344" s="68" t="s">
        <v>1008</v>
      </c>
      <c r="C344" s="155" t="s">
        <v>2012</v>
      </c>
      <c r="D344" s="155">
        <v>1</v>
      </c>
      <c r="E344" s="155" t="s">
        <v>467</v>
      </c>
      <c r="F344" s="155" t="s">
        <v>1008</v>
      </c>
      <c r="G344" s="155" t="s">
        <v>19</v>
      </c>
      <c r="H344" s="155">
        <v>0</v>
      </c>
      <c r="I344" s="155">
        <v>0</v>
      </c>
      <c r="J344" s="155">
        <v>0</v>
      </c>
      <c r="K344" s="155" t="s">
        <v>19</v>
      </c>
      <c r="L344" s="155">
        <v>0</v>
      </c>
      <c r="M344" s="155" t="s">
        <v>19</v>
      </c>
      <c r="N344" s="155" t="s">
        <v>510</v>
      </c>
      <c r="O344" s="155" t="s">
        <v>19</v>
      </c>
      <c r="P344" s="155" t="s">
        <v>380</v>
      </c>
      <c r="Q344" s="155">
        <v>50</v>
      </c>
      <c r="R344" s="155">
        <v>4</v>
      </c>
      <c r="S344" s="155" t="s">
        <v>465</v>
      </c>
      <c r="T344" s="155" t="s">
        <v>1009</v>
      </c>
      <c r="U344" s="191">
        <v>45664</v>
      </c>
      <c r="V344" s="191">
        <v>45989</v>
      </c>
      <c r="W344" s="324" t="s">
        <v>1007</v>
      </c>
      <c r="X344" s="155">
        <v>5</v>
      </c>
      <c r="Y344" s="155">
        <v>75</v>
      </c>
      <c r="Z344" s="155" t="s">
        <v>2041</v>
      </c>
      <c r="AA344" s="327"/>
      <c r="AB344" s="328">
        <v>75</v>
      </c>
      <c r="AC344" s="328" t="s">
        <v>2040</v>
      </c>
      <c r="AD344" s="327"/>
      <c r="AE344" s="328">
        <v>0</v>
      </c>
      <c r="AF344" s="328">
        <v>3.75</v>
      </c>
    </row>
    <row r="345" spans="1:32 16384:16384" ht="58.5" customHeight="1" x14ac:dyDescent="0.25">
      <c r="A345" s="68" t="s">
        <v>1010</v>
      </c>
      <c r="B345" s="155" t="s">
        <v>1010</v>
      </c>
      <c r="C345" s="155" t="s">
        <v>2012</v>
      </c>
      <c r="D345" s="155">
        <v>1</v>
      </c>
      <c r="E345" s="155" t="s">
        <v>467</v>
      </c>
      <c r="F345" s="155" t="s">
        <v>1010</v>
      </c>
      <c r="G345" s="155" t="s">
        <v>19</v>
      </c>
      <c r="H345" s="155">
        <v>0</v>
      </c>
      <c r="I345" s="155">
        <v>0</v>
      </c>
      <c r="J345" s="155">
        <v>0</v>
      </c>
      <c r="K345" s="155" t="s">
        <v>19</v>
      </c>
      <c r="L345" s="155">
        <v>0</v>
      </c>
      <c r="M345" s="155" t="s">
        <v>19</v>
      </c>
      <c r="N345" s="155" t="s">
        <v>510</v>
      </c>
      <c r="O345" s="155" t="s">
        <v>19</v>
      </c>
      <c r="P345" s="155" t="s">
        <v>381</v>
      </c>
      <c r="Q345" s="155">
        <v>50</v>
      </c>
      <c r="R345" s="155">
        <v>4</v>
      </c>
      <c r="S345" s="155" t="s">
        <v>465</v>
      </c>
      <c r="T345" s="191" t="s">
        <v>1006</v>
      </c>
      <c r="U345" s="191">
        <v>45748</v>
      </c>
      <c r="V345" s="191">
        <v>45989</v>
      </c>
      <c r="W345" s="35" t="s">
        <v>1007</v>
      </c>
      <c r="X345" s="155">
        <v>5</v>
      </c>
      <c r="Y345" s="155">
        <v>75</v>
      </c>
      <c r="Z345" s="155" t="s">
        <v>2042</v>
      </c>
      <c r="AA345" s="327"/>
      <c r="AB345" s="328">
        <v>75</v>
      </c>
      <c r="AC345" s="328" t="s">
        <v>2040</v>
      </c>
      <c r="AD345" s="327"/>
      <c r="AE345" s="328">
        <v>0</v>
      </c>
      <c r="AF345" s="328">
        <v>3.75</v>
      </c>
      <c r="XFD345" s="68"/>
    </row>
    <row r="346" spans="1:32 16384:16384" ht="58.5" customHeight="1" x14ac:dyDescent="0.25">
      <c r="A346" s="192" t="s">
        <v>1011</v>
      </c>
      <c r="B346" s="183" t="s">
        <v>1011</v>
      </c>
      <c r="C346" s="181" t="s">
        <v>2012</v>
      </c>
      <c r="D346" s="181">
        <v>1</v>
      </c>
      <c r="E346" s="181" t="s">
        <v>460</v>
      </c>
      <c r="F346" s="181" t="s">
        <v>1011</v>
      </c>
      <c r="G346" s="181" t="s">
        <v>462</v>
      </c>
      <c r="H346" s="181" t="s">
        <v>59</v>
      </c>
      <c r="I346" s="181" t="s">
        <v>1736</v>
      </c>
      <c r="J346" s="181" t="s">
        <v>1394</v>
      </c>
      <c r="K346" s="181" t="s">
        <v>19</v>
      </c>
      <c r="L346" s="181">
        <v>0</v>
      </c>
      <c r="M346" s="181" t="s">
        <v>19</v>
      </c>
      <c r="N346" s="181" t="s">
        <v>1442</v>
      </c>
      <c r="O346" s="181">
        <v>0</v>
      </c>
      <c r="P346" s="181" t="s">
        <v>1779</v>
      </c>
      <c r="Q346" s="181">
        <v>10</v>
      </c>
      <c r="R346" s="181">
        <v>2</v>
      </c>
      <c r="S346" s="181" t="s">
        <v>465</v>
      </c>
      <c r="T346" s="181" t="s">
        <v>1780</v>
      </c>
      <c r="U346" s="182">
        <v>45677</v>
      </c>
      <c r="V346" s="182">
        <v>45856</v>
      </c>
      <c r="W346" s="323" t="s">
        <v>1012</v>
      </c>
      <c r="X346" s="181">
        <v>10</v>
      </c>
      <c r="Y346" s="181">
        <v>100</v>
      </c>
      <c r="Z346" s="181" t="s">
        <v>2043</v>
      </c>
      <c r="AA346" s="325">
        <v>45856</v>
      </c>
      <c r="AB346" s="326">
        <v>100</v>
      </c>
      <c r="AC346" s="326" t="s">
        <v>2044</v>
      </c>
      <c r="AD346" s="325">
        <v>45856</v>
      </c>
      <c r="AE346" s="326">
        <v>95</v>
      </c>
      <c r="AF346" s="326">
        <v>10</v>
      </c>
    </row>
    <row r="347" spans="1:32 16384:16384" ht="58.5" customHeight="1" x14ac:dyDescent="0.25">
      <c r="A347" s="192" t="s">
        <v>1013</v>
      </c>
      <c r="B347" s="68" t="s">
        <v>1013</v>
      </c>
      <c r="C347" s="155" t="s">
        <v>2012</v>
      </c>
      <c r="D347" s="155">
        <v>1</v>
      </c>
      <c r="E347" s="155" t="s">
        <v>1856</v>
      </c>
      <c r="F347" s="155" t="s">
        <v>1013</v>
      </c>
      <c r="G347" s="155" t="s">
        <v>19</v>
      </c>
      <c r="H347" s="155">
        <v>0</v>
      </c>
      <c r="I347" s="155">
        <v>0</v>
      </c>
      <c r="J347" s="155">
        <v>0</v>
      </c>
      <c r="K347" s="155" t="s">
        <v>19</v>
      </c>
      <c r="L347" s="155">
        <v>0</v>
      </c>
      <c r="M347" s="155" t="s">
        <v>19</v>
      </c>
      <c r="N347" s="155" t="s">
        <v>1442</v>
      </c>
      <c r="O347" s="155" t="s">
        <v>19</v>
      </c>
      <c r="P347" s="155" t="s">
        <v>437</v>
      </c>
      <c r="Q347" s="155">
        <v>0</v>
      </c>
      <c r="R347" s="155">
        <v>2</v>
      </c>
      <c r="S347" s="155" t="s">
        <v>465</v>
      </c>
      <c r="T347" s="155" t="s">
        <v>1014</v>
      </c>
      <c r="U347" s="191">
        <v>45677</v>
      </c>
      <c r="V347" s="191">
        <v>45807</v>
      </c>
      <c r="W347" s="324" t="s">
        <v>1015</v>
      </c>
      <c r="X347" s="155">
        <v>0</v>
      </c>
      <c r="Y347" s="155">
        <v>100</v>
      </c>
      <c r="Z347" s="155" t="s">
        <v>2045</v>
      </c>
      <c r="AA347" s="327">
        <v>45807</v>
      </c>
      <c r="AB347" s="328">
        <v>100</v>
      </c>
      <c r="AC347" s="328" t="s">
        <v>2046</v>
      </c>
      <c r="AD347" s="327">
        <v>45797</v>
      </c>
      <c r="AE347" s="328">
        <v>100</v>
      </c>
      <c r="AF347" s="328">
        <v>0</v>
      </c>
    </row>
    <row r="348" spans="1:32 16384:16384" ht="58.5" customHeight="1" x14ac:dyDescent="0.25">
      <c r="A348" s="192" t="s">
        <v>1016</v>
      </c>
      <c r="B348" s="68" t="s">
        <v>1016</v>
      </c>
      <c r="C348" s="155" t="s">
        <v>2012</v>
      </c>
      <c r="D348" s="155">
        <v>1</v>
      </c>
      <c r="E348" s="155" t="s">
        <v>1856</v>
      </c>
      <c r="F348" s="155" t="s">
        <v>1016</v>
      </c>
      <c r="G348" s="155" t="s">
        <v>19</v>
      </c>
      <c r="H348" s="155">
        <v>0</v>
      </c>
      <c r="I348" s="155">
        <v>0</v>
      </c>
      <c r="J348" s="155">
        <v>0</v>
      </c>
      <c r="K348" s="155" t="s">
        <v>19</v>
      </c>
      <c r="L348" s="155">
        <v>0</v>
      </c>
      <c r="M348" s="155" t="s">
        <v>19</v>
      </c>
      <c r="N348" s="155" t="s">
        <v>1442</v>
      </c>
      <c r="O348" s="155" t="s">
        <v>19</v>
      </c>
      <c r="P348" s="155" t="s">
        <v>438</v>
      </c>
      <c r="Q348" s="155">
        <v>0</v>
      </c>
      <c r="R348" s="155">
        <v>2</v>
      </c>
      <c r="S348" s="155" t="s">
        <v>465</v>
      </c>
      <c r="T348" s="155" t="s">
        <v>1017</v>
      </c>
      <c r="U348" s="191">
        <v>45677</v>
      </c>
      <c r="V348" s="191">
        <v>45807</v>
      </c>
      <c r="W348" s="324" t="s">
        <v>1015</v>
      </c>
      <c r="X348" s="155">
        <v>0</v>
      </c>
      <c r="Y348" s="155">
        <v>100</v>
      </c>
      <c r="Z348" s="155" t="s">
        <v>2047</v>
      </c>
      <c r="AA348" s="327">
        <v>45792</v>
      </c>
      <c r="AB348" s="328">
        <v>100</v>
      </c>
      <c r="AC348" s="328" t="s">
        <v>2048</v>
      </c>
      <c r="AD348" s="327">
        <v>45792</v>
      </c>
      <c r="AE348" s="328">
        <v>100</v>
      </c>
      <c r="AF348" s="328">
        <v>0</v>
      </c>
    </row>
    <row r="349" spans="1:32 16384:16384" ht="58.5" customHeight="1" x14ac:dyDescent="0.25">
      <c r="A349" s="68" t="s">
        <v>1018</v>
      </c>
      <c r="B349" s="155" t="s">
        <v>1018</v>
      </c>
      <c r="C349" s="155" t="s">
        <v>2012</v>
      </c>
      <c r="D349" s="155">
        <v>1</v>
      </c>
      <c r="E349" s="155" t="s">
        <v>467</v>
      </c>
      <c r="F349" s="155" t="s">
        <v>1018</v>
      </c>
      <c r="G349" s="155" t="s">
        <v>19</v>
      </c>
      <c r="H349" s="155">
        <v>0</v>
      </c>
      <c r="I349" s="155">
        <v>0</v>
      </c>
      <c r="J349" s="155">
        <v>0</v>
      </c>
      <c r="K349" s="155" t="s">
        <v>19</v>
      </c>
      <c r="L349" s="155">
        <v>0</v>
      </c>
      <c r="M349" s="155" t="s">
        <v>19</v>
      </c>
      <c r="N349" s="155" t="s">
        <v>1442</v>
      </c>
      <c r="O349" s="155" t="s">
        <v>19</v>
      </c>
      <c r="P349" s="155" t="s">
        <v>1781</v>
      </c>
      <c r="Q349" s="155">
        <v>50</v>
      </c>
      <c r="R349" s="155">
        <v>2</v>
      </c>
      <c r="S349" s="155" t="s">
        <v>465</v>
      </c>
      <c r="T349" s="191" t="s">
        <v>1782</v>
      </c>
      <c r="U349" s="191">
        <v>45811</v>
      </c>
      <c r="V349" s="191">
        <v>45835</v>
      </c>
      <c r="W349" s="35" t="s">
        <v>971</v>
      </c>
      <c r="X349" s="155">
        <v>5</v>
      </c>
      <c r="Y349" s="155">
        <v>100</v>
      </c>
      <c r="Z349" s="155" t="s">
        <v>2049</v>
      </c>
      <c r="AA349" s="327">
        <v>45828</v>
      </c>
      <c r="AB349" s="328">
        <v>100</v>
      </c>
      <c r="AC349" s="328" t="s">
        <v>2050</v>
      </c>
      <c r="AD349" s="327">
        <v>45828</v>
      </c>
      <c r="AE349" s="328">
        <v>100</v>
      </c>
      <c r="AF349" s="328">
        <v>5</v>
      </c>
      <c r="XFD349" s="68"/>
    </row>
    <row r="350" spans="1:32 16384:16384" ht="58.5" customHeight="1" x14ac:dyDescent="0.25">
      <c r="A350" s="192" t="s">
        <v>1019</v>
      </c>
      <c r="B350" s="68" t="s">
        <v>1019</v>
      </c>
      <c r="C350" s="155" t="s">
        <v>2012</v>
      </c>
      <c r="D350" s="155">
        <v>1</v>
      </c>
      <c r="E350" s="155" t="s">
        <v>467</v>
      </c>
      <c r="F350" s="155" t="s">
        <v>1019</v>
      </c>
      <c r="G350" s="155" t="s">
        <v>19</v>
      </c>
      <c r="H350" s="155">
        <v>0</v>
      </c>
      <c r="I350" s="155">
        <v>0</v>
      </c>
      <c r="J350" s="155">
        <v>0</v>
      </c>
      <c r="K350" s="155" t="s">
        <v>19</v>
      </c>
      <c r="L350" s="155">
        <v>0</v>
      </c>
      <c r="M350" s="155" t="s">
        <v>19</v>
      </c>
      <c r="N350" s="155" t="s">
        <v>1442</v>
      </c>
      <c r="O350" s="155" t="s">
        <v>19</v>
      </c>
      <c r="P350" s="155" t="s">
        <v>1783</v>
      </c>
      <c r="Q350" s="155">
        <v>50</v>
      </c>
      <c r="R350" s="155">
        <v>2</v>
      </c>
      <c r="S350" s="155" t="s">
        <v>465</v>
      </c>
      <c r="T350" s="155" t="s">
        <v>1782</v>
      </c>
      <c r="U350" s="191">
        <v>45839</v>
      </c>
      <c r="V350" s="191">
        <v>45856</v>
      </c>
      <c r="W350" s="324" t="s">
        <v>971</v>
      </c>
      <c r="X350" s="155">
        <v>5</v>
      </c>
      <c r="Y350" s="155">
        <v>100</v>
      </c>
      <c r="Z350" s="155" t="s">
        <v>2051</v>
      </c>
      <c r="AA350" s="327">
        <v>45856</v>
      </c>
      <c r="AB350" s="328">
        <v>100</v>
      </c>
      <c r="AC350" s="328" t="s">
        <v>2052</v>
      </c>
      <c r="AD350" s="327">
        <v>45856</v>
      </c>
      <c r="AE350" s="328">
        <v>95</v>
      </c>
      <c r="AF350" s="328">
        <v>5</v>
      </c>
    </row>
    <row r="351" spans="1:32 16384:16384" ht="58.5" customHeight="1" x14ac:dyDescent="0.25">
      <c r="A351" s="192" t="s">
        <v>491</v>
      </c>
      <c r="B351" s="183" t="s">
        <v>491</v>
      </c>
      <c r="C351" s="181" t="s">
        <v>2193</v>
      </c>
      <c r="D351" s="181">
        <v>4</v>
      </c>
      <c r="E351" s="181" t="s">
        <v>460</v>
      </c>
      <c r="F351" s="181" t="s">
        <v>491</v>
      </c>
      <c r="G351" s="181" t="s">
        <v>462</v>
      </c>
      <c r="H351" s="181" t="s">
        <v>59</v>
      </c>
      <c r="I351" s="181" t="s">
        <v>1736</v>
      </c>
      <c r="J351" s="181" t="s">
        <v>1394</v>
      </c>
      <c r="K351" s="181" t="s">
        <v>19</v>
      </c>
      <c r="L351" s="181">
        <v>0</v>
      </c>
      <c r="M351" s="181" t="s">
        <v>19</v>
      </c>
      <c r="N351" s="181" t="s">
        <v>492</v>
      </c>
      <c r="O351" s="181">
        <v>0</v>
      </c>
      <c r="P351" s="181" t="s">
        <v>144</v>
      </c>
      <c r="Q351" s="181">
        <v>50</v>
      </c>
      <c r="R351" s="181">
        <v>100</v>
      </c>
      <c r="S351" s="181" t="s">
        <v>493</v>
      </c>
      <c r="T351" s="181" t="s">
        <v>494</v>
      </c>
      <c r="U351" s="182">
        <v>45659</v>
      </c>
      <c r="V351" s="182">
        <v>46022</v>
      </c>
      <c r="W351" s="323" t="s">
        <v>490</v>
      </c>
      <c r="X351" s="181">
        <v>50</v>
      </c>
      <c r="Y351" s="181">
        <v>0</v>
      </c>
      <c r="Z351" s="181">
        <v>0</v>
      </c>
      <c r="AA351" s="325"/>
      <c r="AB351" s="326">
        <v>0</v>
      </c>
      <c r="AC351" s="326">
        <v>0</v>
      </c>
      <c r="AD351" s="325"/>
      <c r="AE351" s="326">
        <v>0</v>
      </c>
      <c r="AF351" s="326">
        <v>0</v>
      </c>
    </row>
    <row r="352" spans="1:32 16384:16384" ht="58.5" customHeight="1" x14ac:dyDescent="0.25">
      <c r="A352" s="192" t="s">
        <v>495</v>
      </c>
      <c r="B352" s="68" t="s">
        <v>495</v>
      </c>
      <c r="C352" s="155" t="s">
        <v>2193</v>
      </c>
      <c r="D352" s="155">
        <v>4</v>
      </c>
      <c r="E352" s="155" t="s">
        <v>467</v>
      </c>
      <c r="F352" s="155" t="s">
        <v>495</v>
      </c>
      <c r="G352" s="155" t="s">
        <v>19</v>
      </c>
      <c r="H352" s="155">
        <v>0</v>
      </c>
      <c r="I352" s="155">
        <v>0</v>
      </c>
      <c r="J352" s="155">
        <v>0</v>
      </c>
      <c r="K352" s="155" t="s">
        <v>19</v>
      </c>
      <c r="L352" s="155">
        <v>0</v>
      </c>
      <c r="M352" s="155" t="s">
        <v>19</v>
      </c>
      <c r="N352" s="155" t="s">
        <v>492</v>
      </c>
      <c r="O352" s="155" t="s">
        <v>19</v>
      </c>
      <c r="P352" s="155" t="s">
        <v>145</v>
      </c>
      <c r="Q352" s="155">
        <v>80</v>
      </c>
      <c r="R352" s="155">
        <v>100</v>
      </c>
      <c r="S352" s="155" t="s">
        <v>493</v>
      </c>
      <c r="T352" s="155" t="s">
        <v>494</v>
      </c>
      <c r="U352" s="191">
        <v>45659</v>
      </c>
      <c r="V352" s="191">
        <v>46022</v>
      </c>
      <c r="W352" s="324" t="s">
        <v>490</v>
      </c>
      <c r="X352" s="155">
        <v>40</v>
      </c>
      <c r="Y352" s="155">
        <v>60</v>
      </c>
      <c r="Z352" s="155" t="s">
        <v>2194</v>
      </c>
      <c r="AA352" s="327"/>
      <c r="AB352" s="328">
        <v>60</v>
      </c>
      <c r="AC352" s="328" t="s">
        <v>2195</v>
      </c>
      <c r="AD352" s="327"/>
      <c r="AE352" s="328">
        <v>0</v>
      </c>
      <c r="AF352" s="328">
        <v>24</v>
      </c>
    </row>
    <row r="353" spans="1:32 16384:16384" ht="58.5" customHeight="1" x14ac:dyDescent="0.25">
      <c r="A353" s="68" t="s">
        <v>496</v>
      </c>
      <c r="B353" s="155" t="s">
        <v>496</v>
      </c>
      <c r="C353" s="155" t="s">
        <v>2193</v>
      </c>
      <c r="D353" s="155">
        <v>4</v>
      </c>
      <c r="E353" s="155" t="s">
        <v>467</v>
      </c>
      <c r="F353" s="155" t="s">
        <v>496</v>
      </c>
      <c r="G353" s="155" t="s">
        <v>19</v>
      </c>
      <c r="H353" s="155">
        <v>0</v>
      </c>
      <c r="I353" s="155">
        <v>0</v>
      </c>
      <c r="J353" s="155">
        <v>0</v>
      </c>
      <c r="K353" s="155" t="s">
        <v>19</v>
      </c>
      <c r="L353" s="155">
        <v>0</v>
      </c>
      <c r="M353" s="155" t="s">
        <v>19</v>
      </c>
      <c r="N353" s="155" t="s">
        <v>492</v>
      </c>
      <c r="O353" s="155" t="s">
        <v>19</v>
      </c>
      <c r="P353" s="155" t="s">
        <v>146</v>
      </c>
      <c r="Q353" s="155">
        <v>20</v>
      </c>
      <c r="R353" s="155">
        <v>2</v>
      </c>
      <c r="S353" s="155" t="s">
        <v>465</v>
      </c>
      <c r="T353" s="191" t="s">
        <v>497</v>
      </c>
      <c r="U353" s="191">
        <v>45811</v>
      </c>
      <c r="V353" s="191">
        <v>46022</v>
      </c>
      <c r="W353" s="35" t="s">
        <v>490</v>
      </c>
      <c r="X353" s="155">
        <v>10</v>
      </c>
      <c r="Y353" s="155">
        <v>0</v>
      </c>
      <c r="Z353" s="155">
        <v>0</v>
      </c>
      <c r="AA353" s="327"/>
      <c r="AB353" s="328">
        <v>0</v>
      </c>
      <c r="AC353" s="328">
        <v>0</v>
      </c>
      <c r="AD353" s="327"/>
      <c r="AE353" s="328">
        <v>0</v>
      </c>
      <c r="AF353" s="328">
        <v>0</v>
      </c>
      <c r="XFD353" s="68"/>
    </row>
    <row r="354" spans="1:32 16384:16384" ht="58.5" customHeight="1" x14ac:dyDescent="0.25">
      <c r="A354" s="192" t="s">
        <v>498</v>
      </c>
      <c r="B354" s="183" t="s">
        <v>498</v>
      </c>
      <c r="C354" s="181" t="s">
        <v>2193</v>
      </c>
      <c r="D354" s="181">
        <v>4</v>
      </c>
      <c r="E354" s="181" t="s">
        <v>460</v>
      </c>
      <c r="F354" s="181" t="s">
        <v>498</v>
      </c>
      <c r="G354" s="181" t="s">
        <v>462</v>
      </c>
      <c r="H354" s="181" t="s">
        <v>59</v>
      </c>
      <c r="I354" s="181" t="s">
        <v>1736</v>
      </c>
      <c r="J354" s="181" t="s">
        <v>1394</v>
      </c>
      <c r="K354" s="181" t="s">
        <v>1821</v>
      </c>
      <c r="L354" s="181">
        <v>0</v>
      </c>
      <c r="M354" s="181" t="s">
        <v>19</v>
      </c>
      <c r="N354" s="181" t="s">
        <v>492</v>
      </c>
      <c r="O354" s="181">
        <v>0</v>
      </c>
      <c r="P354" s="181" t="s">
        <v>1818</v>
      </c>
      <c r="Q354" s="181">
        <v>25</v>
      </c>
      <c r="R354" s="181">
        <v>1</v>
      </c>
      <c r="S354" s="181" t="s">
        <v>465</v>
      </c>
      <c r="T354" s="181" t="s">
        <v>1819</v>
      </c>
      <c r="U354" s="182">
        <v>45748</v>
      </c>
      <c r="V354" s="182">
        <v>45869</v>
      </c>
      <c r="W354" s="323" t="s">
        <v>490</v>
      </c>
      <c r="X354" s="181">
        <v>25</v>
      </c>
      <c r="Y354" s="181">
        <v>100</v>
      </c>
      <c r="Z354" s="181" t="s">
        <v>2196</v>
      </c>
      <c r="AA354" s="325">
        <v>45768</v>
      </c>
      <c r="AB354" s="326">
        <v>100</v>
      </c>
      <c r="AC354" s="326" t="s">
        <v>2197</v>
      </c>
      <c r="AD354" s="325">
        <v>45804</v>
      </c>
      <c r="AE354" s="326">
        <v>100</v>
      </c>
      <c r="AF354" s="326">
        <v>25</v>
      </c>
    </row>
    <row r="355" spans="1:32 16384:16384" ht="58.5" customHeight="1" x14ac:dyDescent="0.25">
      <c r="A355" s="192" t="s">
        <v>500</v>
      </c>
      <c r="B355" s="68" t="s">
        <v>500</v>
      </c>
      <c r="C355" s="155" t="s">
        <v>2193</v>
      </c>
      <c r="D355" s="155">
        <v>4</v>
      </c>
      <c r="E355" s="155" t="s">
        <v>467</v>
      </c>
      <c r="F355" s="155" t="s">
        <v>500</v>
      </c>
      <c r="G355" s="155" t="s">
        <v>19</v>
      </c>
      <c r="H355" s="155">
        <v>0</v>
      </c>
      <c r="I355" s="155">
        <v>0</v>
      </c>
      <c r="J355" s="155">
        <v>0</v>
      </c>
      <c r="K355" s="155" t="s">
        <v>19</v>
      </c>
      <c r="L355" s="155">
        <v>0</v>
      </c>
      <c r="M355" s="155" t="s">
        <v>19</v>
      </c>
      <c r="N355" s="155" t="s">
        <v>492</v>
      </c>
      <c r="O355" s="155" t="s">
        <v>19</v>
      </c>
      <c r="P355" s="155" t="s">
        <v>108</v>
      </c>
      <c r="Q355" s="155">
        <v>80</v>
      </c>
      <c r="R355" s="155">
        <v>1</v>
      </c>
      <c r="S355" s="155" t="s">
        <v>465</v>
      </c>
      <c r="T355" s="155" t="s">
        <v>1809</v>
      </c>
      <c r="U355" s="191">
        <v>45748</v>
      </c>
      <c r="V355" s="191">
        <v>45869</v>
      </c>
      <c r="W355" s="324" t="s">
        <v>490</v>
      </c>
      <c r="X355" s="155">
        <v>20</v>
      </c>
      <c r="Y355" s="155">
        <v>100</v>
      </c>
      <c r="Z355" s="155" t="s">
        <v>2198</v>
      </c>
      <c r="AA355" s="327">
        <v>45869</v>
      </c>
      <c r="AB355" s="328">
        <v>100</v>
      </c>
      <c r="AC355" s="328" t="s">
        <v>2199</v>
      </c>
      <c r="AD355" s="327">
        <v>45733</v>
      </c>
      <c r="AE355" s="328">
        <v>100</v>
      </c>
      <c r="AF355" s="328">
        <v>20</v>
      </c>
    </row>
    <row r="356" spans="1:32 16384:16384" ht="58.5" customHeight="1" x14ac:dyDescent="0.25">
      <c r="A356" s="192" t="s">
        <v>501</v>
      </c>
      <c r="B356" s="68" t="s">
        <v>501</v>
      </c>
      <c r="C356" s="155" t="s">
        <v>2193</v>
      </c>
      <c r="D356" s="155">
        <v>4</v>
      </c>
      <c r="E356" s="155" t="s">
        <v>467</v>
      </c>
      <c r="F356" s="155" t="s">
        <v>501</v>
      </c>
      <c r="G356" s="155" t="s">
        <v>19</v>
      </c>
      <c r="H356" s="155">
        <v>0</v>
      </c>
      <c r="I356" s="155">
        <v>0</v>
      </c>
      <c r="J356" s="155">
        <v>0</v>
      </c>
      <c r="K356" s="155" t="s">
        <v>19</v>
      </c>
      <c r="L356" s="155">
        <v>0</v>
      </c>
      <c r="M356" s="155" t="s">
        <v>19</v>
      </c>
      <c r="N356" s="155" t="s">
        <v>492</v>
      </c>
      <c r="O356" s="155" t="s">
        <v>19</v>
      </c>
      <c r="P356" s="155" t="s">
        <v>109</v>
      </c>
      <c r="Q356" s="155">
        <v>20</v>
      </c>
      <c r="R356" s="155">
        <v>1</v>
      </c>
      <c r="S356" s="155" t="s">
        <v>465</v>
      </c>
      <c r="T356" s="155" t="s">
        <v>1820</v>
      </c>
      <c r="U356" s="191">
        <v>45748</v>
      </c>
      <c r="V356" s="191">
        <v>45869</v>
      </c>
      <c r="W356" s="324" t="s">
        <v>490</v>
      </c>
      <c r="X356" s="155">
        <v>5</v>
      </c>
      <c r="Y356" s="155">
        <v>100</v>
      </c>
      <c r="Z356" s="155" t="s">
        <v>2200</v>
      </c>
      <c r="AA356" s="327">
        <v>45869</v>
      </c>
      <c r="AB356" s="328">
        <v>100</v>
      </c>
      <c r="AC356" s="328" t="s">
        <v>2199</v>
      </c>
      <c r="AD356" s="327">
        <v>45804</v>
      </c>
      <c r="AE356" s="328">
        <v>100</v>
      </c>
      <c r="AF356" s="328">
        <v>5</v>
      </c>
    </row>
    <row r="357" spans="1:32 16384:16384" ht="58.5" customHeight="1" x14ac:dyDescent="0.25">
      <c r="A357" s="192" t="s">
        <v>502</v>
      </c>
      <c r="B357" s="183" t="s">
        <v>502</v>
      </c>
      <c r="C357" s="181" t="s">
        <v>2193</v>
      </c>
      <c r="D357" s="181">
        <v>4</v>
      </c>
      <c r="E357" s="181" t="s">
        <v>460</v>
      </c>
      <c r="F357" s="181" t="s">
        <v>502</v>
      </c>
      <c r="G357" s="181" t="s">
        <v>462</v>
      </c>
      <c r="H357" s="181" t="s">
        <v>59</v>
      </c>
      <c r="I357" s="181" t="s">
        <v>1736</v>
      </c>
      <c r="J357" s="181" t="s">
        <v>1394</v>
      </c>
      <c r="K357" s="181" t="s">
        <v>19</v>
      </c>
      <c r="L357" s="181">
        <v>0</v>
      </c>
      <c r="M357" s="181" t="s">
        <v>19</v>
      </c>
      <c r="N357" s="181" t="s">
        <v>492</v>
      </c>
      <c r="O357" s="181">
        <v>0</v>
      </c>
      <c r="P357" s="181" t="s">
        <v>110</v>
      </c>
      <c r="Q357" s="181">
        <v>25</v>
      </c>
      <c r="R357" s="181">
        <v>1</v>
      </c>
      <c r="S357" s="181" t="s">
        <v>465</v>
      </c>
      <c r="T357" s="181" t="s">
        <v>503</v>
      </c>
      <c r="U357" s="182">
        <v>45707</v>
      </c>
      <c r="V357" s="182">
        <v>45873</v>
      </c>
      <c r="W357" s="323" t="s">
        <v>490</v>
      </c>
      <c r="X357" s="181">
        <v>25</v>
      </c>
      <c r="Y357" s="181">
        <v>100</v>
      </c>
      <c r="Z357" s="181" t="s">
        <v>2201</v>
      </c>
      <c r="AA357" s="325">
        <v>45873</v>
      </c>
      <c r="AB357" s="326">
        <v>100</v>
      </c>
      <c r="AC357" s="326" t="s">
        <v>2202</v>
      </c>
      <c r="AD357" s="325">
        <v>45873</v>
      </c>
      <c r="AE357" s="326">
        <v>100</v>
      </c>
      <c r="AF357" s="326">
        <v>25</v>
      </c>
    </row>
    <row r="358" spans="1:32 16384:16384" ht="58.5" customHeight="1" x14ac:dyDescent="0.25">
      <c r="A358" s="68" t="s">
        <v>504</v>
      </c>
      <c r="B358" s="155" t="s">
        <v>504</v>
      </c>
      <c r="C358" s="155" t="s">
        <v>2193</v>
      </c>
      <c r="D358" s="155">
        <v>4</v>
      </c>
      <c r="E358" s="155" t="s">
        <v>467</v>
      </c>
      <c r="F358" s="155" t="s">
        <v>504</v>
      </c>
      <c r="G358" s="155" t="s">
        <v>19</v>
      </c>
      <c r="H358" s="155">
        <v>0</v>
      </c>
      <c r="I358" s="155">
        <v>0</v>
      </c>
      <c r="J358" s="155">
        <v>0</v>
      </c>
      <c r="K358" s="155" t="s">
        <v>19</v>
      </c>
      <c r="L358" s="155">
        <v>0</v>
      </c>
      <c r="M358" s="155" t="s">
        <v>19</v>
      </c>
      <c r="N358" s="155" t="s">
        <v>492</v>
      </c>
      <c r="O358" s="155" t="s">
        <v>19</v>
      </c>
      <c r="P358" s="155" t="s">
        <v>111</v>
      </c>
      <c r="Q358" s="155">
        <v>80</v>
      </c>
      <c r="R358" s="155">
        <v>1</v>
      </c>
      <c r="S358" s="155" t="s">
        <v>465</v>
      </c>
      <c r="T358" s="191" t="s">
        <v>505</v>
      </c>
      <c r="U358" s="191">
        <v>45707</v>
      </c>
      <c r="V358" s="191">
        <v>45873</v>
      </c>
      <c r="W358" s="35" t="s">
        <v>490</v>
      </c>
      <c r="X358" s="155">
        <v>20</v>
      </c>
      <c r="Y358" s="155">
        <v>100</v>
      </c>
      <c r="Z358" s="155" t="s">
        <v>2203</v>
      </c>
      <c r="AA358" s="327">
        <v>45873</v>
      </c>
      <c r="AB358" s="328">
        <v>100</v>
      </c>
      <c r="AC358" s="328" t="s">
        <v>2204</v>
      </c>
      <c r="AD358" s="327">
        <v>45769</v>
      </c>
      <c r="AE358" s="328">
        <v>100</v>
      </c>
      <c r="AF358" s="328">
        <v>20</v>
      </c>
      <c r="XFD358" s="68"/>
    </row>
    <row r="359" spans="1:32 16384:16384" ht="58.5" customHeight="1" x14ac:dyDescent="0.25">
      <c r="A359" s="192" t="s">
        <v>507</v>
      </c>
      <c r="B359" s="68" t="s">
        <v>507</v>
      </c>
      <c r="C359" s="155" t="s">
        <v>2193</v>
      </c>
      <c r="D359" s="155">
        <v>4</v>
      </c>
      <c r="E359" s="155" t="s">
        <v>467</v>
      </c>
      <c r="F359" s="155" t="s">
        <v>507</v>
      </c>
      <c r="G359" s="155" t="s">
        <v>19</v>
      </c>
      <c r="H359" s="155">
        <v>0</v>
      </c>
      <c r="I359" s="155">
        <v>0</v>
      </c>
      <c r="J359" s="155">
        <v>0</v>
      </c>
      <c r="K359" s="155" t="s">
        <v>19</v>
      </c>
      <c r="L359" s="155">
        <v>0</v>
      </c>
      <c r="M359" s="155" t="s">
        <v>19</v>
      </c>
      <c r="N359" s="155" t="e">
        <v>#REF!</v>
      </c>
      <c r="O359" s="155" t="s">
        <v>19</v>
      </c>
      <c r="P359" s="155" t="s">
        <v>45</v>
      </c>
      <c r="Q359" s="155">
        <v>20</v>
      </c>
      <c r="R359" s="155">
        <v>1</v>
      </c>
      <c r="S359" s="155" t="s">
        <v>465</v>
      </c>
      <c r="T359" s="155" t="s">
        <v>503</v>
      </c>
      <c r="U359" s="191">
        <v>45707</v>
      </c>
      <c r="V359" s="191">
        <v>45873</v>
      </c>
      <c r="W359" s="324" t="s">
        <v>490</v>
      </c>
      <c r="X359" s="155">
        <v>5</v>
      </c>
      <c r="Y359" s="155">
        <v>100</v>
      </c>
      <c r="Z359" s="155" t="s">
        <v>2205</v>
      </c>
      <c r="AA359" s="327">
        <v>45873</v>
      </c>
      <c r="AB359" s="328">
        <v>100</v>
      </c>
      <c r="AC359" s="328" t="s">
        <v>2206</v>
      </c>
      <c r="AD359" s="327">
        <v>45769</v>
      </c>
      <c r="AE359" s="328">
        <v>100</v>
      </c>
      <c r="AF359" s="328">
        <v>5</v>
      </c>
    </row>
    <row r="360" spans="1:32 16384:16384" ht="58.5" customHeight="1" x14ac:dyDescent="0.25">
      <c r="A360" s="192" t="s">
        <v>911</v>
      </c>
      <c r="B360" s="183" t="s">
        <v>911</v>
      </c>
      <c r="C360" s="181" t="s">
        <v>2402</v>
      </c>
      <c r="D360" s="181">
        <v>2</v>
      </c>
      <c r="E360" s="181" t="s">
        <v>460</v>
      </c>
      <c r="F360" s="181" t="s">
        <v>911</v>
      </c>
      <c r="G360" s="181" t="s">
        <v>462</v>
      </c>
      <c r="H360" s="181" t="s">
        <v>59</v>
      </c>
      <c r="I360" s="181" t="s">
        <v>1736</v>
      </c>
      <c r="J360" s="181" t="s">
        <v>1394</v>
      </c>
      <c r="K360" s="181" t="s">
        <v>19</v>
      </c>
      <c r="L360" s="181">
        <v>0</v>
      </c>
      <c r="M360" s="181" t="s">
        <v>22</v>
      </c>
      <c r="N360" s="181" t="s">
        <v>697</v>
      </c>
      <c r="O360" s="181">
        <v>0</v>
      </c>
      <c r="P360" s="181" t="s">
        <v>318</v>
      </c>
      <c r="Q360" s="181">
        <v>30</v>
      </c>
      <c r="R360" s="181">
        <v>100</v>
      </c>
      <c r="S360" s="181" t="s">
        <v>493</v>
      </c>
      <c r="T360" s="181" t="s">
        <v>912</v>
      </c>
      <c r="U360" s="182">
        <v>45672</v>
      </c>
      <c r="V360" s="182">
        <v>45975</v>
      </c>
      <c r="W360" s="323" t="s">
        <v>910</v>
      </c>
      <c r="X360" s="181">
        <v>30</v>
      </c>
      <c r="Y360" s="181">
        <v>0</v>
      </c>
      <c r="Z360" s="181" t="s">
        <v>2403</v>
      </c>
      <c r="AA360" s="325"/>
      <c r="AB360" s="326">
        <v>0</v>
      </c>
      <c r="AC360" s="326" t="s">
        <v>2404</v>
      </c>
      <c r="AD360" s="325"/>
      <c r="AE360" s="326">
        <v>0</v>
      </c>
      <c r="AF360" s="326">
        <v>0</v>
      </c>
    </row>
    <row r="361" spans="1:32 16384:16384" ht="58.5" customHeight="1" x14ac:dyDescent="0.25">
      <c r="A361" s="68" t="s">
        <v>913</v>
      </c>
      <c r="B361" s="155" t="s">
        <v>913</v>
      </c>
      <c r="C361" s="155" t="s">
        <v>2402</v>
      </c>
      <c r="D361" s="155">
        <v>2</v>
      </c>
      <c r="E361" s="155" t="s">
        <v>467</v>
      </c>
      <c r="F361" s="155" t="s">
        <v>913</v>
      </c>
      <c r="G361" s="155" t="s">
        <v>19</v>
      </c>
      <c r="H361" s="155">
        <v>0</v>
      </c>
      <c r="I361" s="155">
        <v>0</v>
      </c>
      <c r="J361" s="155">
        <v>0</v>
      </c>
      <c r="K361" s="155" t="s">
        <v>19</v>
      </c>
      <c r="L361" s="155">
        <v>0</v>
      </c>
      <c r="M361" s="155" t="s">
        <v>19</v>
      </c>
      <c r="N361" s="155" t="s">
        <v>697</v>
      </c>
      <c r="O361" s="155" t="s">
        <v>19</v>
      </c>
      <c r="P361" s="155" t="s">
        <v>319</v>
      </c>
      <c r="Q361" s="155">
        <v>10</v>
      </c>
      <c r="R361" s="155">
        <v>1</v>
      </c>
      <c r="S361" s="155" t="s">
        <v>465</v>
      </c>
      <c r="T361" s="191" t="s">
        <v>914</v>
      </c>
      <c r="U361" s="191">
        <v>45672</v>
      </c>
      <c r="V361" s="191">
        <v>45706</v>
      </c>
      <c r="W361" s="35" t="s">
        <v>910</v>
      </c>
      <c r="X361" s="155">
        <v>3</v>
      </c>
      <c r="Y361" s="155">
        <v>100</v>
      </c>
      <c r="Z361" s="155" t="s">
        <v>2405</v>
      </c>
      <c r="AA361" s="327">
        <v>45706</v>
      </c>
      <c r="AB361" s="328">
        <v>100</v>
      </c>
      <c r="AC361" s="328" t="s">
        <v>2406</v>
      </c>
      <c r="AD361" s="327">
        <v>45706</v>
      </c>
      <c r="AE361" s="328">
        <v>100</v>
      </c>
      <c r="AF361" s="328">
        <v>3</v>
      </c>
      <c r="XFD361" s="68"/>
    </row>
    <row r="362" spans="1:32 16384:16384" ht="58.5" customHeight="1" x14ac:dyDescent="0.25">
      <c r="A362" s="192" t="s">
        <v>915</v>
      </c>
      <c r="B362" s="68" t="s">
        <v>915</v>
      </c>
      <c r="C362" s="155" t="s">
        <v>2402</v>
      </c>
      <c r="D362" s="155">
        <v>2</v>
      </c>
      <c r="E362" s="155" t="s">
        <v>467</v>
      </c>
      <c r="F362" s="155" t="s">
        <v>915</v>
      </c>
      <c r="G362" s="155" t="s">
        <v>19</v>
      </c>
      <c r="H362" s="155">
        <v>0</v>
      </c>
      <c r="I362" s="155">
        <v>0</v>
      </c>
      <c r="J362" s="155">
        <v>0</v>
      </c>
      <c r="K362" s="155" t="s">
        <v>19</v>
      </c>
      <c r="L362" s="155">
        <v>0</v>
      </c>
      <c r="M362" s="155" t="s">
        <v>19</v>
      </c>
      <c r="N362" s="155" t="s">
        <v>697</v>
      </c>
      <c r="O362" s="155" t="s">
        <v>19</v>
      </c>
      <c r="P362" s="155" t="s">
        <v>320</v>
      </c>
      <c r="Q362" s="155">
        <v>10</v>
      </c>
      <c r="R362" s="155">
        <v>1</v>
      </c>
      <c r="S362" s="155" t="s">
        <v>465</v>
      </c>
      <c r="T362" s="155" t="s">
        <v>916</v>
      </c>
      <c r="U362" s="191">
        <v>45707</v>
      </c>
      <c r="V362" s="191">
        <v>45716</v>
      </c>
      <c r="W362" s="324" t="s">
        <v>910</v>
      </c>
      <c r="X362" s="155">
        <v>3</v>
      </c>
      <c r="Y362" s="155">
        <v>100</v>
      </c>
      <c r="Z362" s="155" t="s">
        <v>2407</v>
      </c>
      <c r="AA362" s="327">
        <v>45716</v>
      </c>
      <c r="AB362" s="328">
        <v>100</v>
      </c>
      <c r="AC362" s="328" t="s">
        <v>2408</v>
      </c>
      <c r="AD362" s="327">
        <v>45716</v>
      </c>
      <c r="AE362" s="328">
        <v>100</v>
      </c>
      <c r="AF362" s="328">
        <v>3</v>
      </c>
    </row>
    <row r="363" spans="1:32 16384:16384" ht="58.5" customHeight="1" x14ac:dyDescent="0.25">
      <c r="A363" s="192" t="s">
        <v>917</v>
      </c>
      <c r="B363" s="68" t="s">
        <v>917</v>
      </c>
      <c r="C363" s="155" t="s">
        <v>2402</v>
      </c>
      <c r="D363" s="155">
        <v>2</v>
      </c>
      <c r="E363" s="155" t="s">
        <v>467</v>
      </c>
      <c r="F363" s="155" t="s">
        <v>917</v>
      </c>
      <c r="G363" s="155" t="s">
        <v>19</v>
      </c>
      <c r="H363" s="155">
        <v>0</v>
      </c>
      <c r="I363" s="155">
        <v>0</v>
      </c>
      <c r="J363" s="155">
        <v>0</v>
      </c>
      <c r="K363" s="155" t="s">
        <v>19</v>
      </c>
      <c r="L363" s="155">
        <v>0</v>
      </c>
      <c r="M363" s="155" t="s">
        <v>19</v>
      </c>
      <c r="N363" s="155" t="s">
        <v>697</v>
      </c>
      <c r="O363" s="155" t="s">
        <v>19</v>
      </c>
      <c r="P363" s="155" t="s">
        <v>321</v>
      </c>
      <c r="Q363" s="155">
        <v>15</v>
      </c>
      <c r="R363" s="155">
        <v>2</v>
      </c>
      <c r="S363" s="155" t="s">
        <v>465</v>
      </c>
      <c r="T363" s="155" t="s">
        <v>918</v>
      </c>
      <c r="U363" s="191">
        <v>45719</v>
      </c>
      <c r="V363" s="191">
        <v>45930</v>
      </c>
      <c r="W363" s="324" t="s">
        <v>910</v>
      </c>
      <c r="X363" s="155">
        <v>4.5</v>
      </c>
      <c r="Y363" s="155">
        <v>100</v>
      </c>
      <c r="Z363" s="155" t="s">
        <v>2409</v>
      </c>
      <c r="AA363" s="327">
        <v>45930</v>
      </c>
      <c r="AB363" s="328">
        <v>100</v>
      </c>
      <c r="AC363" s="328" t="s">
        <v>2410</v>
      </c>
      <c r="AD363" s="327">
        <v>45930</v>
      </c>
      <c r="AE363" s="328">
        <v>100</v>
      </c>
      <c r="AF363" s="328">
        <v>4.5</v>
      </c>
    </row>
    <row r="364" spans="1:32 16384:16384" ht="58.5" customHeight="1" x14ac:dyDescent="0.25">
      <c r="A364" s="68" t="s">
        <v>919</v>
      </c>
      <c r="B364" s="155" t="s">
        <v>919</v>
      </c>
      <c r="C364" s="155" t="s">
        <v>2402</v>
      </c>
      <c r="D364" s="155">
        <v>2</v>
      </c>
      <c r="E364" s="155" t="s">
        <v>467</v>
      </c>
      <c r="F364" s="155" t="s">
        <v>919</v>
      </c>
      <c r="G364" s="155" t="s">
        <v>19</v>
      </c>
      <c r="H364" s="155">
        <v>0</v>
      </c>
      <c r="I364" s="155">
        <v>0</v>
      </c>
      <c r="J364" s="155">
        <v>0</v>
      </c>
      <c r="K364" s="155" t="s">
        <v>19</v>
      </c>
      <c r="L364" s="155">
        <v>0</v>
      </c>
      <c r="M364" s="155" t="s">
        <v>19</v>
      </c>
      <c r="N364" s="155" t="s">
        <v>697</v>
      </c>
      <c r="O364" s="155" t="s">
        <v>19</v>
      </c>
      <c r="P364" s="155" t="s">
        <v>322</v>
      </c>
      <c r="Q364" s="155">
        <v>20</v>
      </c>
      <c r="R364" s="155">
        <v>2</v>
      </c>
      <c r="S364" s="155" t="s">
        <v>465</v>
      </c>
      <c r="T364" s="191" t="s">
        <v>920</v>
      </c>
      <c r="U364" s="191">
        <v>45748</v>
      </c>
      <c r="V364" s="191">
        <v>45961</v>
      </c>
      <c r="W364" s="35" t="s">
        <v>910</v>
      </c>
      <c r="X364" s="155">
        <v>6</v>
      </c>
      <c r="Y364" s="155">
        <v>0</v>
      </c>
      <c r="Z364" s="155">
        <v>0</v>
      </c>
      <c r="AA364" s="327"/>
      <c r="AB364" s="328">
        <v>0</v>
      </c>
      <c r="AC364" s="328">
        <v>0</v>
      </c>
      <c r="AD364" s="327"/>
      <c r="AE364" s="328">
        <v>0</v>
      </c>
      <c r="AF364" s="328">
        <v>0</v>
      </c>
      <c r="XFD364" s="68"/>
    </row>
    <row r="365" spans="1:32 16384:16384" ht="58.5" customHeight="1" x14ac:dyDescent="0.25">
      <c r="A365" s="192" t="s">
        <v>921</v>
      </c>
      <c r="B365" s="68" t="s">
        <v>921</v>
      </c>
      <c r="C365" s="155" t="s">
        <v>2402</v>
      </c>
      <c r="D365" s="155">
        <v>2</v>
      </c>
      <c r="E365" s="155" t="s">
        <v>467</v>
      </c>
      <c r="F365" s="155" t="s">
        <v>921</v>
      </c>
      <c r="G365" s="155" t="s">
        <v>19</v>
      </c>
      <c r="H365" s="155">
        <v>0</v>
      </c>
      <c r="I365" s="155">
        <v>0</v>
      </c>
      <c r="J365" s="155">
        <v>0</v>
      </c>
      <c r="K365" s="155" t="s">
        <v>19</v>
      </c>
      <c r="L365" s="155">
        <v>0</v>
      </c>
      <c r="M365" s="155" t="s">
        <v>19</v>
      </c>
      <c r="N365" s="155" t="s">
        <v>697</v>
      </c>
      <c r="O365" s="155" t="s">
        <v>19</v>
      </c>
      <c r="P365" s="155" t="s">
        <v>323</v>
      </c>
      <c r="Q365" s="155">
        <v>15</v>
      </c>
      <c r="R365" s="155">
        <v>2</v>
      </c>
      <c r="S365" s="155" t="s">
        <v>465</v>
      </c>
      <c r="T365" s="155" t="s">
        <v>922</v>
      </c>
      <c r="U365" s="191">
        <v>45754</v>
      </c>
      <c r="V365" s="191">
        <v>45930</v>
      </c>
      <c r="W365" s="324" t="s">
        <v>910</v>
      </c>
      <c r="X365" s="155">
        <v>4.5</v>
      </c>
      <c r="Y365" s="155">
        <v>50</v>
      </c>
      <c r="Z365" s="155" t="s">
        <v>2411</v>
      </c>
      <c r="AA365" s="327"/>
      <c r="AB365" s="328">
        <v>50</v>
      </c>
      <c r="AC365" s="328" t="s">
        <v>2412</v>
      </c>
      <c r="AD365" s="327"/>
      <c r="AE365" s="328">
        <v>0</v>
      </c>
      <c r="AF365" s="328">
        <v>2.25</v>
      </c>
    </row>
    <row r="366" spans="1:32 16384:16384" ht="58.5" customHeight="1" x14ac:dyDescent="0.25">
      <c r="A366" s="192" t="s">
        <v>923</v>
      </c>
      <c r="B366" s="68" t="s">
        <v>923</v>
      </c>
      <c r="C366" s="155" t="s">
        <v>2402</v>
      </c>
      <c r="D366" s="155">
        <v>2</v>
      </c>
      <c r="E366" s="155" t="s">
        <v>467</v>
      </c>
      <c r="F366" s="155" t="s">
        <v>923</v>
      </c>
      <c r="G366" s="155" t="s">
        <v>19</v>
      </c>
      <c r="H366" s="155">
        <v>0</v>
      </c>
      <c r="I366" s="155">
        <v>0</v>
      </c>
      <c r="J366" s="155">
        <v>0</v>
      </c>
      <c r="K366" s="155" t="s">
        <v>19</v>
      </c>
      <c r="L366" s="155">
        <v>0</v>
      </c>
      <c r="M366" s="155" t="s">
        <v>19</v>
      </c>
      <c r="N366" s="155" t="s">
        <v>697</v>
      </c>
      <c r="O366" s="155" t="s">
        <v>19</v>
      </c>
      <c r="P366" s="155" t="s">
        <v>324</v>
      </c>
      <c r="Q366" s="155">
        <v>10</v>
      </c>
      <c r="R366" s="155">
        <v>2</v>
      </c>
      <c r="S366" s="155" t="s">
        <v>465</v>
      </c>
      <c r="T366" s="155" t="s">
        <v>924</v>
      </c>
      <c r="U366" s="191">
        <v>45779</v>
      </c>
      <c r="V366" s="191">
        <v>45930</v>
      </c>
      <c r="W366" s="324" t="s">
        <v>910</v>
      </c>
      <c r="X366" s="155">
        <v>3</v>
      </c>
      <c r="Y366" s="155">
        <v>100</v>
      </c>
      <c r="Z366" s="155" t="s">
        <v>2413</v>
      </c>
      <c r="AA366" s="327">
        <v>45924</v>
      </c>
      <c r="AB366" s="328">
        <v>100</v>
      </c>
      <c r="AC366" s="328" t="s">
        <v>2414</v>
      </c>
      <c r="AD366" s="327">
        <v>45924</v>
      </c>
      <c r="AE366" s="328">
        <v>100</v>
      </c>
      <c r="AF366" s="328">
        <v>3</v>
      </c>
    </row>
    <row r="367" spans="1:32 16384:16384" ht="58.5" customHeight="1" x14ac:dyDescent="0.25">
      <c r="A367" s="68" t="s">
        <v>925</v>
      </c>
      <c r="B367" s="155" t="s">
        <v>925</v>
      </c>
      <c r="C367" s="155" t="s">
        <v>2402</v>
      </c>
      <c r="D367" s="155">
        <v>2</v>
      </c>
      <c r="E367" s="155" t="s">
        <v>467</v>
      </c>
      <c r="F367" s="155" t="s">
        <v>925</v>
      </c>
      <c r="G367" s="155" t="s">
        <v>19</v>
      </c>
      <c r="H367" s="155">
        <v>0</v>
      </c>
      <c r="I367" s="155">
        <v>0</v>
      </c>
      <c r="J367" s="155">
        <v>0</v>
      </c>
      <c r="K367" s="155" t="s">
        <v>19</v>
      </c>
      <c r="L367" s="155">
        <v>0</v>
      </c>
      <c r="M367" s="155" t="s">
        <v>19</v>
      </c>
      <c r="N367" s="155" t="s">
        <v>697</v>
      </c>
      <c r="O367" s="155" t="s">
        <v>19</v>
      </c>
      <c r="P367" s="155" t="s">
        <v>325</v>
      </c>
      <c r="Q367" s="155">
        <v>10</v>
      </c>
      <c r="R367" s="155">
        <v>100</v>
      </c>
      <c r="S367" s="155" t="s">
        <v>493</v>
      </c>
      <c r="T367" s="191" t="s">
        <v>835</v>
      </c>
      <c r="U367" s="191">
        <v>45779</v>
      </c>
      <c r="V367" s="191">
        <v>45930</v>
      </c>
      <c r="W367" s="35" t="s">
        <v>910</v>
      </c>
      <c r="X367" s="155">
        <v>3</v>
      </c>
      <c r="Y367" s="155">
        <v>48</v>
      </c>
      <c r="Z367" s="155" t="s">
        <v>2415</v>
      </c>
      <c r="AA367" s="327"/>
      <c r="AB367" s="328">
        <v>28</v>
      </c>
      <c r="AC367" s="328" t="s">
        <v>2416</v>
      </c>
      <c r="AD367" s="327"/>
      <c r="AE367" s="328">
        <v>0</v>
      </c>
      <c r="AF367" s="328">
        <v>0.84</v>
      </c>
      <c r="XFD367" s="68"/>
    </row>
    <row r="368" spans="1:32 16384:16384" ht="58.5" customHeight="1" x14ac:dyDescent="0.25">
      <c r="A368" s="192" t="s">
        <v>926</v>
      </c>
      <c r="B368" s="68" t="s">
        <v>926</v>
      </c>
      <c r="C368" s="155" t="s">
        <v>2402</v>
      </c>
      <c r="D368" s="155">
        <v>2</v>
      </c>
      <c r="E368" s="155" t="s">
        <v>467</v>
      </c>
      <c r="F368" s="155" t="s">
        <v>926</v>
      </c>
      <c r="G368" s="155" t="s">
        <v>19</v>
      </c>
      <c r="H368" s="155">
        <v>0</v>
      </c>
      <c r="I368" s="155">
        <v>0</v>
      </c>
      <c r="J368" s="155">
        <v>0</v>
      </c>
      <c r="K368" s="155" t="s">
        <v>19</v>
      </c>
      <c r="L368" s="155">
        <v>0</v>
      </c>
      <c r="M368" s="155" t="s">
        <v>19</v>
      </c>
      <c r="N368" s="155" t="s">
        <v>697</v>
      </c>
      <c r="O368" s="155" t="s">
        <v>19</v>
      </c>
      <c r="P368" s="155" t="s">
        <v>326</v>
      </c>
      <c r="Q368" s="155">
        <v>10</v>
      </c>
      <c r="R368" s="155">
        <v>1</v>
      </c>
      <c r="S368" s="155" t="s">
        <v>465</v>
      </c>
      <c r="T368" s="155" t="s">
        <v>927</v>
      </c>
      <c r="U368" s="191">
        <v>45931</v>
      </c>
      <c r="V368" s="191">
        <v>45975</v>
      </c>
      <c r="W368" s="324" t="s">
        <v>910</v>
      </c>
      <c r="X368" s="155">
        <v>3</v>
      </c>
      <c r="Y368" s="155">
        <v>0</v>
      </c>
      <c r="Z368" s="155">
        <v>0</v>
      </c>
      <c r="AA368" s="327"/>
      <c r="AB368" s="328">
        <v>0</v>
      </c>
      <c r="AC368" s="328">
        <v>0</v>
      </c>
      <c r="AD368" s="327"/>
      <c r="AE368" s="328">
        <v>0</v>
      </c>
      <c r="AF368" s="328">
        <v>0</v>
      </c>
    </row>
    <row r="369" spans="1:32 16384:16384" ht="58.5" customHeight="1" x14ac:dyDescent="0.25">
      <c r="A369" s="192" t="s">
        <v>928</v>
      </c>
      <c r="B369" s="183" t="s">
        <v>928</v>
      </c>
      <c r="C369" s="181" t="s">
        <v>2402</v>
      </c>
      <c r="D369" s="181">
        <v>2</v>
      </c>
      <c r="E369" s="181" t="s">
        <v>460</v>
      </c>
      <c r="F369" s="181" t="s">
        <v>928</v>
      </c>
      <c r="G369" s="181" t="s">
        <v>462</v>
      </c>
      <c r="H369" s="181" t="s">
        <v>9</v>
      </c>
      <c r="I369" s="181" t="s">
        <v>1401</v>
      </c>
      <c r="J369" s="181" t="s">
        <v>1439</v>
      </c>
      <c r="K369" s="181" t="s">
        <v>19</v>
      </c>
      <c r="L369" s="181">
        <v>0</v>
      </c>
      <c r="M369" s="181" t="s">
        <v>22</v>
      </c>
      <c r="N369" s="181" t="s">
        <v>614</v>
      </c>
      <c r="O369" s="181">
        <v>0</v>
      </c>
      <c r="P369" s="181" t="s">
        <v>188</v>
      </c>
      <c r="Q369" s="181">
        <v>25</v>
      </c>
      <c r="R369" s="181">
        <v>1</v>
      </c>
      <c r="S369" s="181" t="s">
        <v>465</v>
      </c>
      <c r="T369" s="181" t="s">
        <v>929</v>
      </c>
      <c r="U369" s="182">
        <v>45691</v>
      </c>
      <c r="V369" s="182">
        <v>46022</v>
      </c>
      <c r="W369" s="323" t="s">
        <v>910</v>
      </c>
      <c r="X369" s="181">
        <v>25</v>
      </c>
      <c r="Y369" s="181">
        <v>0</v>
      </c>
      <c r="Z369" s="181" t="s">
        <v>2417</v>
      </c>
      <c r="AA369" s="325"/>
      <c r="AB369" s="326">
        <v>0</v>
      </c>
      <c r="AC369" s="326" t="s">
        <v>2418</v>
      </c>
      <c r="AD369" s="325"/>
      <c r="AE369" s="326">
        <v>0</v>
      </c>
      <c r="AF369" s="326">
        <v>0</v>
      </c>
    </row>
    <row r="370" spans="1:32 16384:16384" ht="58.5" customHeight="1" x14ac:dyDescent="0.25">
      <c r="A370" s="68" t="s">
        <v>930</v>
      </c>
      <c r="B370" s="155" t="s">
        <v>930</v>
      </c>
      <c r="C370" s="155" t="s">
        <v>2402</v>
      </c>
      <c r="D370" s="155">
        <v>2</v>
      </c>
      <c r="E370" s="155" t="s">
        <v>467</v>
      </c>
      <c r="F370" s="155" t="s">
        <v>930</v>
      </c>
      <c r="G370" s="155" t="s">
        <v>19</v>
      </c>
      <c r="H370" s="155">
        <v>0</v>
      </c>
      <c r="I370" s="155">
        <v>0</v>
      </c>
      <c r="J370" s="155">
        <v>0</v>
      </c>
      <c r="K370" s="155" t="s">
        <v>19</v>
      </c>
      <c r="L370" s="155">
        <v>0</v>
      </c>
      <c r="M370" s="155" t="s">
        <v>19</v>
      </c>
      <c r="N370" s="155" t="s">
        <v>614</v>
      </c>
      <c r="O370" s="155" t="s">
        <v>19</v>
      </c>
      <c r="P370" s="155" t="s">
        <v>189</v>
      </c>
      <c r="Q370" s="155">
        <v>30</v>
      </c>
      <c r="R370" s="155">
        <v>1</v>
      </c>
      <c r="S370" s="155" t="s">
        <v>465</v>
      </c>
      <c r="T370" s="191" t="s">
        <v>931</v>
      </c>
      <c r="U370" s="191">
        <v>45691</v>
      </c>
      <c r="V370" s="191">
        <v>45747</v>
      </c>
      <c r="W370" s="35" t="s">
        <v>910</v>
      </c>
      <c r="X370" s="155">
        <v>7.5</v>
      </c>
      <c r="Y370" s="155">
        <v>100</v>
      </c>
      <c r="Z370" s="155" t="s">
        <v>2419</v>
      </c>
      <c r="AA370" s="327">
        <v>45748</v>
      </c>
      <c r="AB370" s="328">
        <v>100</v>
      </c>
      <c r="AC370" s="328" t="s">
        <v>2420</v>
      </c>
      <c r="AD370" s="327">
        <v>45748</v>
      </c>
      <c r="AE370" s="328">
        <v>95</v>
      </c>
      <c r="AF370" s="328">
        <v>7.5</v>
      </c>
      <c r="XFD370" s="68"/>
    </row>
    <row r="371" spans="1:32 16384:16384" ht="58.5" customHeight="1" x14ac:dyDescent="0.25">
      <c r="A371" s="68" t="s">
        <v>932</v>
      </c>
      <c r="B371" s="155" t="s">
        <v>932</v>
      </c>
      <c r="C371" s="155" t="s">
        <v>2402</v>
      </c>
      <c r="D371" s="155">
        <v>2</v>
      </c>
      <c r="E371" s="155" t="s">
        <v>467</v>
      </c>
      <c r="F371" s="155" t="s">
        <v>932</v>
      </c>
      <c r="G371" s="155" t="s">
        <v>19</v>
      </c>
      <c r="H371" s="155">
        <v>0</v>
      </c>
      <c r="I371" s="155">
        <v>0</v>
      </c>
      <c r="J371" s="155">
        <v>0</v>
      </c>
      <c r="K371" s="155" t="s">
        <v>19</v>
      </c>
      <c r="L371" s="155">
        <v>0</v>
      </c>
      <c r="M371" s="155" t="s">
        <v>19</v>
      </c>
      <c r="N371" s="155" t="s">
        <v>614</v>
      </c>
      <c r="O371" s="155" t="s">
        <v>19</v>
      </c>
      <c r="P371" s="155" t="s">
        <v>190</v>
      </c>
      <c r="Q371" s="155">
        <v>60</v>
      </c>
      <c r="R371" s="155">
        <v>100</v>
      </c>
      <c r="S371" s="155" t="s">
        <v>493</v>
      </c>
      <c r="T371" s="191" t="s">
        <v>1784</v>
      </c>
      <c r="U371" s="191">
        <v>45748</v>
      </c>
      <c r="V371" s="191">
        <v>46022</v>
      </c>
      <c r="W371" s="35" t="s">
        <v>910</v>
      </c>
      <c r="X371" s="155">
        <v>15</v>
      </c>
      <c r="Y371" s="155">
        <v>36</v>
      </c>
      <c r="Z371" s="155" t="s">
        <v>2421</v>
      </c>
      <c r="AA371" s="327"/>
      <c r="AB371" s="328">
        <v>36</v>
      </c>
      <c r="AC371" s="328" t="s">
        <v>2422</v>
      </c>
      <c r="AD371" s="327"/>
      <c r="AE371" s="328">
        <v>0</v>
      </c>
      <c r="AF371" s="328">
        <v>5.4</v>
      </c>
      <c r="XFD371" s="68"/>
    </row>
    <row r="372" spans="1:32 16384:16384" ht="58.5" customHeight="1" x14ac:dyDescent="0.25">
      <c r="A372" s="192" t="s">
        <v>933</v>
      </c>
      <c r="B372" s="68" t="s">
        <v>933</v>
      </c>
      <c r="C372" s="155" t="s">
        <v>2402</v>
      </c>
      <c r="D372" s="155">
        <v>2</v>
      </c>
      <c r="E372" s="155" t="s">
        <v>467</v>
      </c>
      <c r="F372" s="155" t="s">
        <v>933</v>
      </c>
      <c r="G372" s="155" t="s">
        <v>19</v>
      </c>
      <c r="H372" s="155">
        <v>0</v>
      </c>
      <c r="I372" s="155">
        <v>0</v>
      </c>
      <c r="J372" s="155">
        <v>0</v>
      </c>
      <c r="K372" s="155" t="s">
        <v>19</v>
      </c>
      <c r="L372" s="155">
        <v>0</v>
      </c>
      <c r="M372" s="155" t="s">
        <v>19</v>
      </c>
      <c r="N372" s="155" t="s">
        <v>614</v>
      </c>
      <c r="O372" s="155" t="s">
        <v>19</v>
      </c>
      <c r="P372" s="155" t="s">
        <v>191</v>
      </c>
      <c r="Q372" s="155">
        <v>10</v>
      </c>
      <c r="R372" s="155">
        <v>1</v>
      </c>
      <c r="S372" s="155" t="s">
        <v>465</v>
      </c>
      <c r="T372" s="155" t="s">
        <v>934</v>
      </c>
      <c r="U372" s="191">
        <v>45992</v>
      </c>
      <c r="V372" s="191">
        <v>46022</v>
      </c>
      <c r="W372" s="324" t="s">
        <v>910</v>
      </c>
      <c r="X372" s="155">
        <v>2.5</v>
      </c>
      <c r="Y372" s="155">
        <v>0</v>
      </c>
      <c r="Z372" s="155">
        <v>0</v>
      </c>
      <c r="AA372" s="327"/>
      <c r="AB372" s="328">
        <v>0</v>
      </c>
      <c r="AC372" s="328">
        <v>0</v>
      </c>
      <c r="AD372" s="327"/>
      <c r="AE372" s="328">
        <v>0</v>
      </c>
      <c r="AF372" s="328">
        <v>0</v>
      </c>
    </row>
    <row r="373" spans="1:32 16384:16384" ht="58.5" customHeight="1" x14ac:dyDescent="0.25">
      <c r="A373" s="192" t="s">
        <v>935</v>
      </c>
      <c r="B373" s="183" t="s">
        <v>935</v>
      </c>
      <c r="C373" s="181" t="s">
        <v>2402</v>
      </c>
      <c r="D373" s="181">
        <v>2</v>
      </c>
      <c r="E373" s="181" t="s">
        <v>460</v>
      </c>
      <c r="F373" s="181" t="s">
        <v>935</v>
      </c>
      <c r="G373" s="181" t="s">
        <v>479</v>
      </c>
      <c r="H373" s="181" t="s">
        <v>10</v>
      </c>
      <c r="I373" s="181" t="s">
        <v>1399</v>
      </c>
      <c r="J373" s="181" t="s">
        <v>1400</v>
      </c>
      <c r="K373" s="181" t="s">
        <v>19</v>
      </c>
      <c r="L373" s="181">
        <v>0</v>
      </c>
      <c r="M373" s="181" t="s">
        <v>22</v>
      </c>
      <c r="N373" s="181" t="s">
        <v>697</v>
      </c>
      <c r="O373" s="181">
        <v>0</v>
      </c>
      <c r="P373" s="181" t="s">
        <v>327</v>
      </c>
      <c r="Q373" s="181">
        <v>25</v>
      </c>
      <c r="R373" s="181">
        <v>1</v>
      </c>
      <c r="S373" s="181" t="s">
        <v>465</v>
      </c>
      <c r="T373" s="181" t="s">
        <v>929</v>
      </c>
      <c r="U373" s="182">
        <v>45691</v>
      </c>
      <c r="V373" s="182">
        <v>45989</v>
      </c>
      <c r="W373" s="323" t="s">
        <v>936</v>
      </c>
      <c r="X373" s="181">
        <v>25</v>
      </c>
      <c r="Y373" s="181">
        <v>0</v>
      </c>
      <c r="Z373" s="181" t="s">
        <v>2423</v>
      </c>
      <c r="AA373" s="325"/>
      <c r="AB373" s="326">
        <v>0</v>
      </c>
      <c r="AC373" s="326" t="s">
        <v>2424</v>
      </c>
      <c r="AD373" s="325"/>
      <c r="AE373" s="326">
        <v>0</v>
      </c>
      <c r="AF373" s="326">
        <v>0</v>
      </c>
    </row>
    <row r="374" spans="1:32 16384:16384" ht="58.5" customHeight="1" x14ac:dyDescent="0.25">
      <c r="A374" s="192" t="s">
        <v>937</v>
      </c>
      <c r="B374" s="68" t="s">
        <v>937</v>
      </c>
      <c r="C374" s="155" t="s">
        <v>2402</v>
      </c>
      <c r="D374" s="155">
        <v>2</v>
      </c>
      <c r="E374" s="155" t="s">
        <v>467</v>
      </c>
      <c r="F374" s="155" t="s">
        <v>937</v>
      </c>
      <c r="G374" s="155" t="s">
        <v>19</v>
      </c>
      <c r="H374" s="155">
        <v>0</v>
      </c>
      <c r="I374" s="155">
        <v>0</v>
      </c>
      <c r="J374" s="155">
        <v>0</v>
      </c>
      <c r="K374" s="155" t="s">
        <v>19</v>
      </c>
      <c r="L374" s="155">
        <v>0</v>
      </c>
      <c r="M374" s="155" t="s">
        <v>19</v>
      </c>
      <c r="N374" s="155" t="s">
        <v>697</v>
      </c>
      <c r="O374" s="155" t="s">
        <v>19</v>
      </c>
      <c r="P374" s="155" t="s">
        <v>328</v>
      </c>
      <c r="Q374" s="155">
        <v>15</v>
      </c>
      <c r="R374" s="155">
        <v>1</v>
      </c>
      <c r="S374" s="155" t="s">
        <v>465</v>
      </c>
      <c r="T374" s="155" t="s">
        <v>938</v>
      </c>
      <c r="U374" s="191">
        <v>45691</v>
      </c>
      <c r="V374" s="191">
        <v>45730</v>
      </c>
      <c r="W374" s="324" t="s">
        <v>910</v>
      </c>
      <c r="X374" s="155">
        <v>3.75</v>
      </c>
      <c r="Y374" s="155">
        <v>100</v>
      </c>
      <c r="Z374" s="155" t="s">
        <v>2425</v>
      </c>
      <c r="AA374" s="327">
        <v>45730</v>
      </c>
      <c r="AB374" s="328">
        <v>100</v>
      </c>
      <c r="AC374" s="328" t="s">
        <v>2426</v>
      </c>
      <c r="AD374" s="327">
        <v>45730</v>
      </c>
      <c r="AE374" s="328">
        <v>100</v>
      </c>
      <c r="AF374" s="328">
        <v>3.75</v>
      </c>
    </row>
    <row r="375" spans="1:32 16384:16384" ht="58.5" customHeight="1" x14ac:dyDescent="0.25">
      <c r="A375" s="68" t="s">
        <v>939</v>
      </c>
      <c r="B375" s="155" t="s">
        <v>939</v>
      </c>
      <c r="C375" s="155" t="s">
        <v>2402</v>
      </c>
      <c r="D375" s="155">
        <v>2</v>
      </c>
      <c r="E375" s="155" t="s">
        <v>467</v>
      </c>
      <c r="F375" s="155" t="s">
        <v>939</v>
      </c>
      <c r="G375" s="155" t="s">
        <v>19</v>
      </c>
      <c r="H375" s="155">
        <v>0</v>
      </c>
      <c r="I375" s="155">
        <v>0</v>
      </c>
      <c r="J375" s="155">
        <v>0</v>
      </c>
      <c r="K375" s="155" t="s">
        <v>19</v>
      </c>
      <c r="L375" s="155">
        <v>0</v>
      </c>
      <c r="M375" s="155" t="s">
        <v>19</v>
      </c>
      <c r="N375" s="155" t="s">
        <v>697</v>
      </c>
      <c r="O375" s="155" t="s">
        <v>19</v>
      </c>
      <c r="P375" s="155" t="s">
        <v>329</v>
      </c>
      <c r="Q375" s="155">
        <v>15</v>
      </c>
      <c r="R375" s="155">
        <v>1</v>
      </c>
      <c r="S375" s="155" t="s">
        <v>465</v>
      </c>
      <c r="T375" s="191" t="s">
        <v>940</v>
      </c>
      <c r="U375" s="191">
        <v>45734</v>
      </c>
      <c r="V375" s="191">
        <v>45898</v>
      </c>
      <c r="W375" s="35" t="s">
        <v>941</v>
      </c>
      <c r="X375" s="155">
        <v>3.75</v>
      </c>
      <c r="Y375" s="155">
        <v>100</v>
      </c>
      <c r="Z375" s="155" t="s">
        <v>2427</v>
      </c>
      <c r="AA375" s="327">
        <v>45929</v>
      </c>
      <c r="AB375" s="328">
        <v>100</v>
      </c>
      <c r="AC375" s="328" t="s">
        <v>2428</v>
      </c>
      <c r="AD375" s="327">
        <v>45929</v>
      </c>
      <c r="AE375" s="328">
        <v>95</v>
      </c>
      <c r="AF375" s="328">
        <v>3.75</v>
      </c>
      <c r="XFD375" s="68"/>
    </row>
    <row r="376" spans="1:32 16384:16384" ht="58.5" customHeight="1" x14ac:dyDescent="0.25">
      <c r="A376" s="192" t="s">
        <v>942</v>
      </c>
      <c r="B376" s="68" t="s">
        <v>942</v>
      </c>
      <c r="C376" s="155" t="s">
        <v>2402</v>
      </c>
      <c r="D376" s="155">
        <v>2</v>
      </c>
      <c r="E376" s="155" t="s">
        <v>467</v>
      </c>
      <c r="F376" s="155" t="s">
        <v>942</v>
      </c>
      <c r="G376" s="155" t="s">
        <v>19</v>
      </c>
      <c r="H376" s="155">
        <v>0</v>
      </c>
      <c r="I376" s="155">
        <v>0</v>
      </c>
      <c r="J376" s="155">
        <v>0</v>
      </c>
      <c r="K376" s="155" t="s">
        <v>19</v>
      </c>
      <c r="L376" s="155">
        <v>0</v>
      </c>
      <c r="M376" s="155" t="s">
        <v>19</v>
      </c>
      <c r="N376" s="155" t="s">
        <v>697</v>
      </c>
      <c r="O376" s="155" t="s">
        <v>19</v>
      </c>
      <c r="P376" s="155" t="s">
        <v>330</v>
      </c>
      <c r="Q376" s="155">
        <v>20</v>
      </c>
      <c r="R376" s="155">
        <v>1</v>
      </c>
      <c r="S376" s="155" t="s">
        <v>465</v>
      </c>
      <c r="T376" s="155" t="s">
        <v>943</v>
      </c>
      <c r="U376" s="191">
        <v>45748</v>
      </c>
      <c r="V376" s="191">
        <v>45812</v>
      </c>
      <c r="W376" s="324" t="s">
        <v>910</v>
      </c>
      <c r="X376" s="155">
        <v>5</v>
      </c>
      <c r="Y376" s="155">
        <v>100</v>
      </c>
      <c r="Z376" s="155" t="s">
        <v>2429</v>
      </c>
      <c r="AA376" s="327">
        <v>45811</v>
      </c>
      <c r="AB376" s="328">
        <v>100</v>
      </c>
      <c r="AC376" s="328" t="s">
        <v>2430</v>
      </c>
      <c r="AD376" s="327">
        <v>45811</v>
      </c>
      <c r="AE376" s="328">
        <v>100</v>
      </c>
      <c r="AF376" s="328">
        <v>5</v>
      </c>
    </row>
    <row r="377" spans="1:32 16384:16384" ht="58.5" customHeight="1" x14ac:dyDescent="0.25">
      <c r="A377" s="68" t="s">
        <v>946</v>
      </c>
      <c r="B377" s="155" t="s">
        <v>946</v>
      </c>
      <c r="C377" s="155" t="s">
        <v>2402</v>
      </c>
      <c r="D377" s="155">
        <v>2</v>
      </c>
      <c r="E377" s="155" t="s">
        <v>467</v>
      </c>
      <c r="F377" s="155" t="s">
        <v>946</v>
      </c>
      <c r="G377" s="155" t="s">
        <v>19</v>
      </c>
      <c r="H377" s="155">
        <v>0</v>
      </c>
      <c r="I377" s="155">
        <v>0</v>
      </c>
      <c r="J377" s="155">
        <v>0</v>
      </c>
      <c r="K377" s="155" t="s">
        <v>19</v>
      </c>
      <c r="L377" s="155">
        <v>0</v>
      </c>
      <c r="M377" s="155" t="s">
        <v>19</v>
      </c>
      <c r="N377" s="155" t="e">
        <v>#REF!</v>
      </c>
      <c r="O377" s="155" t="s">
        <v>19</v>
      </c>
      <c r="P377" s="155" t="s">
        <v>331</v>
      </c>
      <c r="Q377" s="155">
        <v>50</v>
      </c>
      <c r="R377" s="155">
        <v>1</v>
      </c>
      <c r="S377" s="155" t="s">
        <v>465</v>
      </c>
      <c r="T377" s="191" t="s">
        <v>947</v>
      </c>
      <c r="U377" s="191">
        <v>45828</v>
      </c>
      <c r="V377" s="191">
        <v>45989</v>
      </c>
      <c r="W377" s="35" t="s">
        <v>945</v>
      </c>
      <c r="X377" s="155">
        <v>12.5</v>
      </c>
      <c r="Y377" s="155">
        <v>30</v>
      </c>
      <c r="Z377" s="155" t="s">
        <v>2431</v>
      </c>
      <c r="AA377" s="327"/>
      <c r="AB377" s="328">
        <v>0</v>
      </c>
      <c r="AC377" s="328" t="s">
        <v>2432</v>
      </c>
      <c r="AD377" s="327"/>
      <c r="AE377" s="328">
        <v>0</v>
      </c>
      <c r="AF377" s="328">
        <v>0</v>
      </c>
      <c r="XFD377" s="68"/>
    </row>
    <row r="378" spans="1:32 16384:16384" ht="58.5" customHeight="1" x14ac:dyDescent="0.25">
      <c r="A378" s="192" t="s">
        <v>948</v>
      </c>
      <c r="B378" s="183" t="s">
        <v>948</v>
      </c>
      <c r="C378" s="181" t="s">
        <v>2402</v>
      </c>
      <c r="D378" s="181">
        <v>2</v>
      </c>
      <c r="E378" s="181" t="s">
        <v>460</v>
      </c>
      <c r="F378" s="181" t="s">
        <v>948</v>
      </c>
      <c r="G378" s="181" t="s">
        <v>462</v>
      </c>
      <c r="H378" s="181" t="s">
        <v>59</v>
      </c>
      <c r="I378" s="181" t="s">
        <v>1736</v>
      </c>
      <c r="J378" s="181" t="s">
        <v>1394</v>
      </c>
      <c r="K378" s="181" t="s">
        <v>1821</v>
      </c>
      <c r="L378" s="181">
        <v>0</v>
      </c>
      <c r="M378" s="181" t="s">
        <v>22</v>
      </c>
      <c r="N378" s="181" t="s">
        <v>697</v>
      </c>
      <c r="O378" s="181" t="s">
        <v>1560</v>
      </c>
      <c r="P378" s="181" t="s">
        <v>332</v>
      </c>
      <c r="Q378" s="181">
        <v>20</v>
      </c>
      <c r="R378" s="181">
        <v>30</v>
      </c>
      <c r="S378" s="181" t="s">
        <v>493</v>
      </c>
      <c r="T378" s="181" t="s">
        <v>949</v>
      </c>
      <c r="U378" s="182">
        <v>45672</v>
      </c>
      <c r="V378" s="182">
        <v>46006</v>
      </c>
      <c r="W378" s="323" t="s">
        <v>910</v>
      </c>
      <c r="X378" s="181">
        <v>20</v>
      </c>
      <c r="Y378" s="181">
        <v>23</v>
      </c>
      <c r="Z378" s="181" t="s">
        <v>2433</v>
      </c>
      <c r="AA378" s="325"/>
      <c r="AB378" s="326">
        <v>23</v>
      </c>
      <c r="AC378" s="326" t="s">
        <v>2434</v>
      </c>
      <c r="AD378" s="325"/>
      <c r="AE378" s="326">
        <v>0</v>
      </c>
      <c r="AF378" s="326">
        <v>4.5999999999999996</v>
      </c>
    </row>
    <row r="379" spans="1:32 16384:16384" ht="58.5" customHeight="1" x14ac:dyDescent="0.25">
      <c r="A379" s="192" t="s">
        <v>950</v>
      </c>
      <c r="B379" s="68" t="s">
        <v>950</v>
      </c>
      <c r="C379" s="155" t="s">
        <v>2402</v>
      </c>
      <c r="D379" s="155">
        <v>2</v>
      </c>
      <c r="E379" s="155" t="s">
        <v>467</v>
      </c>
      <c r="F379" s="155" t="s">
        <v>950</v>
      </c>
      <c r="G379" s="155" t="s">
        <v>19</v>
      </c>
      <c r="H379" s="155">
        <v>0</v>
      </c>
      <c r="I379" s="155">
        <v>0</v>
      </c>
      <c r="J379" s="155">
        <v>0</v>
      </c>
      <c r="K379" s="155" t="s">
        <v>19</v>
      </c>
      <c r="L379" s="155">
        <v>0</v>
      </c>
      <c r="M379" s="155" t="s">
        <v>19</v>
      </c>
      <c r="N379" s="155" t="s">
        <v>697</v>
      </c>
      <c r="O379" s="155" t="s">
        <v>19</v>
      </c>
      <c r="P379" s="155" t="s">
        <v>333</v>
      </c>
      <c r="Q379" s="155">
        <v>25</v>
      </c>
      <c r="R379" s="155">
        <v>1</v>
      </c>
      <c r="S379" s="155" t="s">
        <v>465</v>
      </c>
      <c r="T379" s="155" t="s">
        <v>951</v>
      </c>
      <c r="U379" s="191">
        <v>45672</v>
      </c>
      <c r="V379" s="191">
        <v>45706</v>
      </c>
      <c r="W379" s="324" t="s">
        <v>910</v>
      </c>
      <c r="X379" s="155">
        <v>5</v>
      </c>
      <c r="Y379" s="155">
        <v>100</v>
      </c>
      <c r="Z379" s="155" t="s">
        <v>2435</v>
      </c>
      <c r="AA379" s="327">
        <v>45716</v>
      </c>
      <c r="AB379" s="328">
        <v>100</v>
      </c>
      <c r="AC379" s="328" t="s">
        <v>2436</v>
      </c>
      <c r="AD379" s="327">
        <v>45744</v>
      </c>
      <c r="AE379" s="328">
        <v>100</v>
      </c>
      <c r="AF379" s="328">
        <v>5</v>
      </c>
    </row>
    <row r="380" spans="1:32 16384:16384" ht="58.5" customHeight="1" x14ac:dyDescent="0.25">
      <c r="A380" s="192" t="s">
        <v>952</v>
      </c>
      <c r="B380" s="68" t="s">
        <v>952</v>
      </c>
      <c r="C380" s="155" t="s">
        <v>2402</v>
      </c>
      <c r="D380" s="155">
        <v>2</v>
      </c>
      <c r="E380" s="155" t="s">
        <v>467</v>
      </c>
      <c r="F380" s="155" t="s">
        <v>952</v>
      </c>
      <c r="G380" s="155" t="s">
        <v>19</v>
      </c>
      <c r="H380" s="155">
        <v>0</v>
      </c>
      <c r="I380" s="155">
        <v>0</v>
      </c>
      <c r="J380" s="155">
        <v>0</v>
      </c>
      <c r="K380" s="155" t="s">
        <v>19</v>
      </c>
      <c r="L380" s="155">
        <v>0</v>
      </c>
      <c r="M380" s="155" t="s">
        <v>19</v>
      </c>
      <c r="N380" s="155" t="s">
        <v>697</v>
      </c>
      <c r="O380" s="155" t="s">
        <v>19</v>
      </c>
      <c r="P380" s="155" t="s">
        <v>334</v>
      </c>
      <c r="Q380" s="155">
        <v>20</v>
      </c>
      <c r="R380" s="155">
        <v>1</v>
      </c>
      <c r="S380" s="155" t="s">
        <v>465</v>
      </c>
      <c r="T380" s="155" t="s">
        <v>953</v>
      </c>
      <c r="U380" s="191">
        <v>45707</v>
      </c>
      <c r="V380" s="191">
        <v>45716</v>
      </c>
      <c r="W380" s="324" t="s">
        <v>910</v>
      </c>
      <c r="X380" s="155">
        <v>4</v>
      </c>
      <c r="Y380" s="155">
        <v>100</v>
      </c>
      <c r="Z380" s="155" t="s">
        <v>2437</v>
      </c>
      <c r="AA380" s="327">
        <v>45716</v>
      </c>
      <c r="AB380" s="328">
        <v>100</v>
      </c>
      <c r="AC380" s="328" t="s">
        <v>2438</v>
      </c>
      <c r="AD380" s="327">
        <v>45716</v>
      </c>
      <c r="AE380" s="328">
        <v>100</v>
      </c>
      <c r="AF380" s="328">
        <v>4</v>
      </c>
    </row>
    <row r="381" spans="1:32 16384:16384" ht="58.5" customHeight="1" x14ac:dyDescent="0.25">
      <c r="A381" s="68" t="s">
        <v>954</v>
      </c>
      <c r="B381" s="155" t="s">
        <v>954</v>
      </c>
      <c r="C381" s="155" t="s">
        <v>2402</v>
      </c>
      <c r="D381" s="155">
        <v>2</v>
      </c>
      <c r="E381" s="155" t="s">
        <v>467</v>
      </c>
      <c r="F381" s="155" t="s">
        <v>954</v>
      </c>
      <c r="G381" s="155" t="s">
        <v>19</v>
      </c>
      <c r="H381" s="155">
        <v>0</v>
      </c>
      <c r="I381" s="155">
        <v>0</v>
      </c>
      <c r="J381" s="155">
        <v>0</v>
      </c>
      <c r="K381" s="155" t="s">
        <v>19</v>
      </c>
      <c r="L381" s="155">
        <v>0</v>
      </c>
      <c r="M381" s="155" t="s">
        <v>19</v>
      </c>
      <c r="N381" s="155" t="s">
        <v>697</v>
      </c>
      <c r="O381" s="155" t="s">
        <v>19</v>
      </c>
      <c r="P381" s="155" t="s">
        <v>335</v>
      </c>
      <c r="Q381" s="155">
        <v>30</v>
      </c>
      <c r="R381" s="155">
        <v>100</v>
      </c>
      <c r="S381" s="155" t="s">
        <v>493</v>
      </c>
      <c r="T381" s="191" t="s">
        <v>1785</v>
      </c>
      <c r="U381" s="191">
        <v>45719</v>
      </c>
      <c r="V381" s="191">
        <v>45975</v>
      </c>
      <c r="W381" s="35" t="s">
        <v>910</v>
      </c>
      <c r="X381" s="155">
        <v>6</v>
      </c>
      <c r="Y381" s="155">
        <v>55</v>
      </c>
      <c r="Z381" s="155" t="s">
        <v>2439</v>
      </c>
      <c r="AA381" s="327"/>
      <c r="AB381" s="328">
        <v>55</v>
      </c>
      <c r="AC381" s="328" t="s">
        <v>2440</v>
      </c>
      <c r="AD381" s="327"/>
      <c r="AE381" s="328">
        <v>0</v>
      </c>
      <c r="AF381" s="328">
        <v>3.3</v>
      </c>
      <c r="XFD381" s="68"/>
    </row>
    <row r="382" spans="1:32 16384:16384" ht="58.5" customHeight="1" x14ac:dyDescent="0.25">
      <c r="A382" s="192" t="s">
        <v>955</v>
      </c>
      <c r="B382" s="68" t="s">
        <v>955</v>
      </c>
      <c r="C382" s="155" t="s">
        <v>2402</v>
      </c>
      <c r="D382" s="155">
        <v>2</v>
      </c>
      <c r="E382" s="155" t="s">
        <v>467</v>
      </c>
      <c r="F382" s="155" t="s">
        <v>955</v>
      </c>
      <c r="G382" s="155" t="s">
        <v>19</v>
      </c>
      <c r="H382" s="155">
        <v>0</v>
      </c>
      <c r="I382" s="155">
        <v>0</v>
      </c>
      <c r="J382" s="155">
        <v>0</v>
      </c>
      <c r="K382" s="155" t="s">
        <v>19</v>
      </c>
      <c r="L382" s="155">
        <v>0</v>
      </c>
      <c r="M382" s="155" t="s">
        <v>19</v>
      </c>
      <c r="N382" s="155" t="s">
        <v>697</v>
      </c>
      <c r="O382" s="155" t="s">
        <v>19</v>
      </c>
      <c r="P382" s="155" t="s">
        <v>336</v>
      </c>
      <c r="Q382" s="155">
        <v>25</v>
      </c>
      <c r="R382" s="155">
        <v>1</v>
      </c>
      <c r="S382" s="155" t="s">
        <v>465</v>
      </c>
      <c r="T382" s="155" t="s">
        <v>956</v>
      </c>
      <c r="U382" s="191">
        <v>45992</v>
      </c>
      <c r="V382" s="191">
        <v>46006</v>
      </c>
      <c r="W382" s="324" t="s">
        <v>910</v>
      </c>
      <c r="X382" s="155">
        <v>5</v>
      </c>
      <c r="Y382" s="155">
        <v>0</v>
      </c>
      <c r="Z382" s="155">
        <v>0</v>
      </c>
      <c r="AA382" s="327"/>
      <c r="AB382" s="328">
        <v>0</v>
      </c>
      <c r="AC382" s="328">
        <v>0</v>
      </c>
      <c r="AD382" s="327"/>
      <c r="AE382" s="328">
        <v>0</v>
      </c>
      <c r="AF382" s="328">
        <v>0</v>
      </c>
    </row>
    <row r="383" spans="1:32 16384:16384" ht="58.5" customHeight="1" x14ac:dyDescent="0.25">
      <c r="A383" s="192" t="s">
        <v>877</v>
      </c>
      <c r="B383" s="183" t="s">
        <v>877</v>
      </c>
      <c r="C383" s="181" t="s">
        <v>2618</v>
      </c>
      <c r="D383" s="181">
        <v>2</v>
      </c>
      <c r="E383" s="181" t="s">
        <v>460</v>
      </c>
      <c r="F383" s="181" t="s">
        <v>877</v>
      </c>
      <c r="G383" s="181" t="s">
        <v>462</v>
      </c>
      <c r="H383" s="181" t="s">
        <v>10</v>
      </c>
      <c r="I383" s="181" t="s">
        <v>1399</v>
      </c>
      <c r="J383" s="181" t="s">
        <v>1400</v>
      </c>
      <c r="K383" s="181" t="s">
        <v>1851</v>
      </c>
      <c r="L383" s="181">
        <v>0</v>
      </c>
      <c r="M383" s="181" t="s">
        <v>23</v>
      </c>
      <c r="N383" s="181" t="s">
        <v>697</v>
      </c>
      <c r="O383" s="181">
        <v>0</v>
      </c>
      <c r="P383" s="181" t="s">
        <v>359</v>
      </c>
      <c r="Q383" s="181">
        <v>50</v>
      </c>
      <c r="R383" s="181">
        <v>6</v>
      </c>
      <c r="S383" s="181" t="s">
        <v>465</v>
      </c>
      <c r="T383" s="181" t="s">
        <v>878</v>
      </c>
      <c r="U383" s="182">
        <v>45692</v>
      </c>
      <c r="V383" s="182">
        <v>46007</v>
      </c>
      <c r="W383" s="323" t="s">
        <v>879</v>
      </c>
      <c r="X383" s="181">
        <v>50</v>
      </c>
      <c r="Y383" s="181">
        <v>83.33</v>
      </c>
      <c r="Z383" s="181" t="s">
        <v>2619</v>
      </c>
      <c r="AA383" s="325"/>
      <c r="AB383" s="326">
        <v>83.33</v>
      </c>
      <c r="AC383" s="326" t="s">
        <v>2620</v>
      </c>
      <c r="AD383" s="325"/>
      <c r="AE383" s="326">
        <v>0</v>
      </c>
      <c r="AF383" s="326">
        <v>41.664999999999999</v>
      </c>
    </row>
    <row r="384" spans="1:32 16384:16384" ht="58.5" customHeight="1" x14ac:dyDescent="0.25">
      <c r="A384" s="192" t="s">
        <v>880</v>
      </c>
      <c r="B384" s="68" t="s">
        <v>880</v>
      </c>
      <c r="C384" s="155" t="s">
        <v>2618</v>
      </c>
      <c r="D384" s="155">
        <v>2</v>
      </c>
      <c r="E384" s="155" t="s">
        <v>467</v>
      </c>
      <c r="F384" s="155" t="s">
        <v>880</v>
      </c>
      <c r="G384" s="155" t="s">
        <v>19</v>
      </c>
      <c r="H384" s="155">
        <v>0</v>
      </c>
      <c r="I384" s="155">
        <v>0</v>
      </c>
      <c r="J384" s="155">
        <v>0</v>
      </c>
      <c r="K384" s="155" t="s">
        <v>19</v>
      </c>
      <c r="L384" s="155">
        <v>0</v>
      </c>
      <c r="M384" s="155" t="s">
        <v>19</v>
      </c>
      <c r="N384" s="155" t="s">
        <v>697</v>
      </c>
      <c r="O384" s="155" t="s">
        <v>19</v>
      </c>
      <c r="P384" s="155" t="s">
        <v>360</v>
      </c>
      <c r="Q384" s="155">
        <v>10</v>
      </c>
      <c r="R384" s="155">
        <v>1</v>
      </c>
      <c r="S384" s="155" t="s">
        <v>465</v>
      </c>
      <c r="T384" s="155" t="s">
        <v>881</v>
      </c>
      <c r="U384" s="191">
        <v>45692</v>
      </c>
      <c r="V384" s="191">
        <v>45695</v>
      </c>
      <c r="W384" s="324" t="s">
        <v>876</v>
      </c>
      <c r="X384" s="155">
        <v>5</v>
      </c>
      <c r="Y384" s="155">
        <v>100</v>
      </c>
      <c r="Z384" s="155" t="s">
        <v>2621</v>
      </c>
      <c r="AA384" s="327">
        <v>45695</v>
      </c>
      <c r="AB384" s="328">
        <v>100</v>
      </c>
      <c r="AC384" s="328" t="s">
        <v>2622</v>
      </c>
      <c r="AD384" s="327">
        <v>45695</v>
      </c>
      <c r="AE384" s="328">
        <v>100</v>
      </c>
      <c r="AF384" s="328">
        <v>5</v>
      </c>
    </row>
    <row r="385" spans="1:32 16384:16384" ht="58.5" customHeight="1" x14ac:dyDescent="0.25">
      <c r="A385" s="68" t="s">
        <v>882</v>
      </c>
      <c r="B385" s="155" t="s">
        <v>882</v>
      </c>
      <c r="C385" s="155" t="s">
        <v>2618</v>
      </c>
      <c r="D385" s="155">
        <v>2</v>
      </c>
      <c r="E385" s="155" t="s">
        <v>467</v>
      </c>
      <c r="F385" s="155" t="s">
        <v>882</v>
      </c>
      <c r="G385" s="155" t="s">
        <v>19</v>
      </c>
      <c r="H385" s="155">
        <v>0</v>
      </c>
      <c r="I385" s="155">
        <v>0</v>
      </c>
      <c r="J385" s="155">
        <v>0</v>
      </c>
      <c r="K385" s="155" t="s">
        <v>19</v>
      </c>
      <c r="L385" s="155">
        <v>0</v>
      </c>
      <c r="M385" s="155" t="s">
        <v>19</v>
      </c>
      <c r="N385" s="155" t="s">
        <v>697</v>
      </c>
      <c r="O385" s="155" t="s">
        <v>19</v>
      </c>
      <c r="P385" s="155" t="s">
        <v>361</v>
      </c>
      <c r="Q385" s="155">
        <v>60</v>
      </c>
      <c r="R385" s="155">
        <v>6</v>
      </c>
      <c r="S385" s="155" t="s">
        <v>465</v>
      </c>
      <c r="T385" s="191" t="s">
        <v>878</v>
      </c>
      <c r="U385" s="191">
        <v>45699</v>
      </c>
      <c r="V385" s="191">
        <v>45989</v>
      </c>
      <c r="W385" s="35" t="s">
        <v>879</v>
      </c>
      <c r="X385" s="155">
        <v>30</v>
      </c>
      <c r="Y385" s="155">
        <v>83.33</v>
      </c>
      <c r="Z385" s="155" t="s">
        <v>2623</v>
      </c>
      <c r="AA385" s="327"/>
      <c r="AB385" s="328">
        <v>83.33</v>
      </c>
      <c r="AC385" s="328" t="s">
        <v>2624</v>
      </c>
      <c r="AD385" s="327"/>
      <c r="AE385" s="328">
        <v>0</v>
      </c>
      <c r="AF385" s="328">
        <v>24.999000000000002</v>
      </c>
      <c r="XFD385" s="68"/>
    </row>
    <row r="386" spans="1:32 16384:16384" ht="58.5" customHeight="1" x14ac:dyDescent="0.25">
      <c r="A386" s="192" t="s">
        <v>883</v>
      </c>
      <c r="B386" s="68" t="s">
        <v>883</v>
      </c>
      <c r="C386" s="155" t="s">
        <v>2618</v>
      </c>
      <c r="D386" s="155">
        <v>2</v>
      </c>
      <c r="E386" s="155" t="s">
        <v>467</v>
      </c>
      <c r="F386" s="155" t="s">
        <v>883</v>
      </c>
      <c r="G386" s="155" t="s">
        <v>19</v>
      </c>
      <c r="H386" s="155">
        <v>0</v>
      </c>
      <c r="I386" s="155">
        <v>0</v>
      </c>
      <c r="J386" s="155">
        <v>0</v>
      </c>
      <c r="K386" s="155" t="s">
        <v>19</v>
      </c>
      <c r="L386" s="155">
        <v>0</v>
      </c>
      <c r="M386" s="155" t="s">
        <v>19</v>
      </c>
      <c r="N386" s="155" t="s">
        <v>697</v>
      </c>
      <c r="O386" s="155" t="s">
        <v>19</v>
      </c>
      <c r="P386" s="155" t="s">
        <v>362</v>
      </c>
      <c r="Q386" s="155">
        <v>30</v>
      </c>
      <c r="R386" s="155">
        <v>6</v>
      </c>
      <c r="S386" s="155" t="s">
        <v>465</v>
      </c>
      <c r="T386" s="155" t="s">
        <v>884</v>
      </c>
      <c r="U386" s="191">
        <v>45699</v>
      </c>
      <c r="V386" s="191">
        <v>46007</v>
      </c>
      <c r="W386" s="324" t="s">
        <v>876</v>
      </c>
      <c r="X386" s="155">
        <v>15</v>
      </c>
      <c r="Y386" s="155">
        <v>83.33</v>
      </c>
      <c r="Z386" s="155" t="s">
        <v>2625</v>
      </c>
      <c r="AA386" s="327"/>
      <c r="AB386" s="328">
        <v>83.33</v>
      </c>
      <c r="AC386" s="328" t="s">
        <v>2626</v>
      </c>
      <c r="AD386" s="327"/>
      <c r="AE386" s="328">
        <v>0</v>
      </c>
      <c r="AF386" s="328">
        <v>12.499500000000001</v>
      </c>
    </row>
    <row r="387" spans="1:32 16384:16384" ht="58.5" customHeight="1" x14ac:dyDescent="0.25">
      <c r="A387" s="192" t="s">
        <v>885</v>
      </c>
      <c r="B387" s="183" t="s">
        <v>885</v>
      </c>
      <c r="C387" s="181" t="s">
        <v>2618</v>
      </c>
      <c r="D387" s="181">
        <v>2</v>
      </c>
      <c r="E387" s="181" t="s">
        <v>460</v>
      </c>
      <c r="F387" s="181" t="s">
        <v>885</v>
      </c>
      <c r="G387" s="181" t="s">
        <v>479</v>
      </c>
      <c r="H387" s="181" t="s">
        <v>9</v>
      </c>
      <c r="I387" s="181" t="s">
        <v>1401</v>
      </c>
      <c r="J387" s="181" t="s">
        <v>1439</v>
      </c>
      <c r="K387" s="181" t="s">
        <v>19</v>
      </c>
      <c r="L387" s="181">
        <v>0</v>
      </c>
      <c r="M387" s="181" t="s">
        <v>23</v>
      </c>
      <c r="N387" s="181" t="s">
        <v>574</v>
      </c>
      <c r="O387" s="181">
        <v>0</v>
      </c>
      <c r="P387" s="181" t="s">
        <v>175</v>
      </c>
      <c r="Q387" s="181">
        <v>50</v>
      </c>
      <c r="R387" s="181">
        <v>1</v>
      </c>
      <c r="S387" s="181" t="s">
        <v>465</v>
      </c>
      <c r="T387" s="181" t="s">
        <v>886</v>
      </c>
      <c r="U387" s="182">
        <v>45691</v>
      </c>
      <c r="V387" s="182">
        <v>45930</v>
      </c>
      <c r="W387" s="323" t="s">
        <v>876</v>
      </c>
      <c r="X387" s="181">
        <v>50</v>
      </c>
      <c r="Y387" s="181">
        <v>100</v>
      </c>
      <c r="Z387" s="181" t="s">
        <v>2627</v>
      </c>
      <c r="AA387" s="325">
        <v>45930</v>
      </c>
      <c r="AB387" s="326">
        <v>100</v>
      </c>
      <c r="AC387" s="326" t="s">
        <v>2628</v>
      </c>
      <c r="AD387" s="325">
        <v>45930</v>
      </c>
      <c r="AE387" s="326">
        <v>100</v>
      </c>
      <c r="AF387" s="326">
        <v>50</v>
      </c>
    </row>
    <row r="388" spans="1:32 16384:16384" ht="58.5" customHeight="1" x14ac:dyDescent="0.25">
      <c r="A388" s="192" t="s">
        <v>887</v>
      </c>
      <c r="B388" s="68" t="s">
        <v>887</v>
      </c>
      <c r="C388" s="155" t="s">
        <v>2618</v>
      </c>
      <c r="D388" s="155">
        <v>2</v>
      </c>
      <c r="E388" s="155" t="s">
        <v>467</v>
      </c>
      <c r="F388" s="155" t="s">
        <v>887</v>
      </c>
      <c r="G388" s="155" t="s">
        <v>19</v>
      </c>
      <c r="H388" s="155">
        <v>0</v>
      </c>
      <c r="I388" s="155">
        <v>0</v>
      </c>
      <c r="J388" s="155">
        <v>0</v>
      </c>
      <c r="K388" s="155" t="s">
        <v>19</v>
      </c>
      <c r="L388" s="155">
        <v>0</v>
      </c>
      <c r="M388" s="155" t="s">
        <v>19</v>
      </c>
      <c r="N388" s="155" t="s">
        <v>574</v>
      </c>
      <c r="O388" s="155" t="s">
        <v>19</v>
      </c>
      <c r="P388" s="155" t="s">
        <v>176</v>
      </c>
      <c r="Q388" s="155">
        <v>20</v>
      </c>
      <c r="R388" s="155">
        <v>1</v>
      </c>
      <c r="S388" s="155" t="s">
        <v>465</v>
      </c>
      <c r="T388" s="155" t="s">
        <v>888</v>
      </c>
      <c r="U388" s="191">
        <v>45691</v>
      </c>
      <c r="V388" s="191">
        <v>45733</v>
      </c>
      <c r="W388" s="324" t="s">
        <v>876</v>
      </c>
      <c r="X388" s="155">
        <v>10</v>
      </c>
      <c r="Y388" s="155">
        <v>100</v>
      </c>
      <c r="Z388" s="155" t="s">
        <v>2629</v>
      </c>
      <c r="AA388" s="327">
        <v>45733</v>
      </c>
      <c r="AB388" s="328">
        <v>100</v>
      </c>
      <c r="AC388" s="328" t="s">
        <v>2630</v>
      </c>
      <c r="AD388" s="327">
        <v>45733</v>
      </c>
      <c r="AE388" s="328">
        <v>100</v>
      </c>
      <c r="AF388" s="328">
        <v>10</v>
      </c>
    </row>
    <row r="389" spans="1:32 16384:16384" ht="58.5" customHeight="1" x14ac:dyDescent="0.25">
      <c r="A389" s="68" t="s">
        <v>889</v>
      </c>
      <c r="B389" s="155" t="s">
        <v>889</v>
      </c>
      <c r="C389" s="155" t="s">
        <v>2618</v>
      </c>
      <c r="D389" s="155">
        <v>2</v>
      </c>
      <c r="E389" s="155" t="s">
        <v>467</v>
      </c>
      <c r="F389" s="155" t="s">
        <v>889</v>
      </c>
      <c r="G389" s="155" t="s">
        <v>19</v>
      </c>
      <c r="H389" s="155">
        <v>0</v>
      </c>
      <c r="I389" s="155">
        <v>0</v>
      </c>
      <c r="J389" s="155">
        <v>0</v>
      </c>
      <c r="K389" s="155" t="s">
        <v>19</v>
      </c>
      <c r="L389" s="155">
        <v>0</v>
      </c>
      <c r="M389" s="155" t="s">
        <v>19</v>
      </c>
      <c r="N389" s="155" t="s">
        <v>574</v>
      </c>
      <c r="O389" s="155" t="s">
        <v>19</v>
      </c>
      <c r="P389" s="155" t="s">
        <v>177</v>
      </c>
      <c r="Q389" s="155">
        <v>30</v>
      </c>
      <c r="R389" s="155">
        <v>1</v>
      </c>
      <c r="S389" s="155" t="s">
        <v>465</v>
      </c>
      <c r="T389" s="191" t="s">
        <v>888</v>
      </c>
      <c r="U389" s="191">
        <v>45734</v>
      </c>
      <c r="V389" s="191">
        <v>45806</v>
      </c>
      <c r="W389" s="35" t="s">
        <v>876</v>
      </c>
      <c r="X389" s="155">
        <v>15</v>
      </c>
      <c r="Y389" s="155">
        <v>100</v>
      </c>
      <c r="Z389" s="155" t="s">
        <v>177</v>
      </c>
      <c r="AA389" s="327">
        <v>45805</v>
      </c>
      <c r="AB389" s="328">
        <v>100</v>
      </c>
      <c r="AC389" s="328" t="s">
        <v>2010</v>
      </c>
      <c r="AD389" s="327">
        <v>45805</v>
      </c>
      <c r="AE389" s="328">
        <v>100</v>
      </c>
      <c r="AF389" s="328">
        <v>15</v>
      </c>
      <c r="XFD389" s="68"/>
    </row>
    <row r="390" spans="1:32 16384:16384" ht="58.5" customHeight="1" x14ac:dyDescent="0.25">
      <c r="A390" s="192" t="s">
        <v>890</v>
      </c>
      <c r="B390" s="68" t="s">
        <v>890</v>
      </c>
      <c r="C390" s="155" t="s">
        <v>2618</v>
      </c>
      <c r="D390" s="155">
        <v>2</v>
      </c>
      <c r="E390" s="155" t="s">
        <v>467</v>
      </c>
      <c r="F390" s="155" t="s">
        <v>890</v>
      </c>
      <c r="G390" s="155" t="s">
        <v>19</v>
      </c>
      <c r="H390" s="155">
        <v>0</v>
      </c>
      <c r="I390" s="155">
        <v>0</v>
      </c>
      <c r="J390" s="155">
        <v>0</v>
      </c>
      <c r="K390" s="155" t="s">
        <v>19</v>
      </c>
      <c r="L390" s="155">
        <v>0</v>
      </c>
      <c r="M390" s="155" t="s">
        <v>19</v>
      </c>
      <c r="N390" s="155" t="s">
        <v>574</v>
      </c>
      <c r="O390" s="155" t="s">
        <v>19</v>
      </c>
      <c r="P390" s="155" t="s">
        <v>178</v>
      </c>
      <c r="Q390" s="155">
        <v>20</v>
      </c>
      <c r="R390" s="155">
        <v>1</v>
      </c>
      <c r="S390" s="155" t="s">
        <v>465</v>
      </c>
      <c r="T390" s="155" t="s">
        <v>888</v>
      </c>
      <c r="U390" s="191">
        <v>45811</v>
      </c>
      <c r="V390" s="191">
        <v>45849</v>
      </c>
      <c r="W390" s="324" t="s">
        <v>876</v>
      </c>
      <c r="X390" s="155">
        <v>10</v>
      </c>
      <c r="Y390" s="155">
        <v>100</v>
      </c>
      <c r="Z390" s="155" t="s">
        <v>2631</v>
      </c>
      <c r="AA390" s="327">
        <v>45842</v>
      </c>
      <c r="AB390" s="328">
        <v>100</v>
      </c>
      <c r="AC390" s="328" t="s">
        <v>2632</v>
      </c>
      <c r="AD390" s="327"/>
      <c r="AE390" s="328">
        <v>100</v>
      </c>
      <c r="AF390" s="328">
        <v>10</v>
      </c>
    </row>
    <row r="391" spans="1:32 16384:16384" ht="58.5" customHeight="1" x14ac:dyDescent="0.25">
      <c r="A391" s="192" t="s">
        <v>891</v>
      </c>
      <c r="B391" s="68" t="s">
        <v>891</v>
      </c>
      <c r="C391" s="155" t="s">
        <v>2618</v>
      </c>
      <c r="D391" s="155">
        <v>2</v>
      </c>
      <c r="E391" s="155" t="s">
        <v>467</v>
      </c>
      <c r="F391" s="155" t="s">
        <v>891</v>
      </c>
      <c r="G391" s="155" t="s">
        <v>19</v>
      </c>
      <c r="H391" s="155">
        <v>0</v>
      </c>
      <c r="I391" s="155">
        <v>0</v>
      </c>
      <c r="J391" s="155">
        <v>0</v>
      </c>
      <c r="K391" s="155" t="s">
        <v>19</v>
      </c>
      <c r="L391" s="155">
        <v>0</v>
      </c>
      <c r="M391" s="155" t="s">
        <v>19</v>
      </c>
      <c r="N391" s="155" t="s">
        <v>574</v>
      </c>
      <c r="O391" s="155" t="s">
        <v>19</v>
      </c>
      <c r="P391" s="155" t="s">
        <v>179</v>
      </c>
      <c r="Q391" s="155">
        <v>10</v>
      </c>
      <c r="R391" s="155">
        <v>1</v>
      </c>
      <c r="S391" s="155" t="s">
        <v>465</v>
      </c>
      <c r="T391" s="155" t="s">
        <v>892</v>
      </c>
      <c r="U391" s="191">
        <v>45852</v>
      </c>
      <c r="V391" s="191">
        <v>45898</v>
      </c>
      <c r="W391" s="324" t="s">
        <v>876</v>
      </c>
      <c r="X391" s="155">
        <v>5</v>
      </c>
      <c r="Y391" s="155">
        <v>100</v>
      </c>
      <c r="Z391" s="155" t="s">
        <v>2633</v>
      </c>
      <c r="AA391" s="327">
        <v>45898</v>
      </c>
      <c r="AB391" s="328">
        <v>100</v>
      </c>
      <c r="AC391" s="328" t="s">
        <v>2634</v>
      </c>
      <c r="AD391" s="327">
        <v>45898</v>
      </c>
      <c r="AE391" s="328">
        <v>100</v>
      </c>
      <c r="AF391" s="328">
        <v>5</v>
      </c>
    </row>
    <row r="392" spans="1:32 16384:16384" ht="58.5" customHeight="1" x14ac:dyDescent="0.25">
      <c r="A392" s="68" t="s">
        <v>893</v>
      </c>
      <c r="B392" s="155" t="s">
        <v>893</v>
      </c>
      <c r="C392" s="155" t="s">
        <v>2618</v>
      </c>
      <c r="D392" s="155">
        <v>2</v>
      </c>
      <c r="E392" s="155" t="s">
        <v>467</v>
      </c>
      <c r="F392" s="155" t="s">
        <v>893</v>
      </c>
      <c r="G392" s="155" t="s">
        <v>19</v>
      </c>
      <c r="H392" s="155">
        <v>0</v>
      </c>
      <c r="I392" s="155">
        <v>0</v>
      </c>
      <c r="J392" s="155">
        <v>0</v>
      </c>
      <c r="K392" s="155" t="s">
        <v>19</v>
      </c>
      <c r="L392" s="155">
        <v>0</v>
      </c>
      <c r="M392" s="155" t="s">
        <v>19</v>
      </c>
      <c r="N392" s="155" t="s">
        <v>574</v>
      </c>
      <c r="O392" s="155" t="s">
        <v>19</v>
      </c>
      <c r="P392" s="155" t="s">
        <v>180</v>
      </c>
      <c r="Q392" s="155">
        <v>20</v>
      </c>
      <c r="R392" s="155">
        <v>1</v>
      </c>
      <c r="S392" s="155" t="s">
        <v>465</v>
      </c>
      <c r="T392" s="191" t="s">
        <v>886</v>
      </c>
      <c r="U392" s="191">
        <v>45901</v>
      </c>
      <c r="V392" s="191">
        <v>45930</v>
      </c>
      <c r="W392" s="35" t="s">
        <v>876</v>
      </c>
      <c r="X392" s="155">
        <v>10</v>
      </c>
      <c r="Y392" s="155">
        <v>100</v>
      </c>
      <c r="Z392" s="155" t="s">
        <v>2635</v>
      </c>
      <c r="AA392" s="327">
        <v>45930</v>
      </c>
      <c r="AB392" s="328">
        <v>100</v>
      </c>
      <c r="AC392" s="328" t="s">
        <v>2636</v>
      </c>
      <c r="AD392" s="327">
        <v>45930</v>
      </c>
      <c r="AE392" s="328">
        <v>100</v>
      </c>
      <c r="AF392" s="328">
        <v>10</v>
      </c>
      <c r="XFD392" s="68"/>
    </row>
    <row r="393" spans="1:32 16384:16384" ht="58.5" customHeight="1" x14ac:dyDescent="0.25">
      <c r="A393" s="192" t="s">
        <v>1154</v>
      </c>
      <c r="B393" s="183" t="s">
        <v>1154</v>
      </c>
      <c r="C393" s="181" t="s">
        <v>2313</v>
      </c>
      <c r="D393" s="181">
        <v>4</v>
      </c>
      <c r="E393" s="181" t="s">
        <v>460</v>
      </c>
      <c r="F393" s="181" t="s">
        <v>1154</v>
      </c>
      <c r="G393" s="181" t="s">
        <v>462</v>
      </c>
      <c r="H393" s="181" t="s">
        <v>10</v>
      </c>
      <c r="I393" s="181" t="s">
        <v>1399</v>
      </c>
      <c r="J393" s="181" t="s">
        <v>1400</v>
      </c>
      <c r="K393" s="181" t="s">
        <v>19</v>
      </c>
      <c r="L393" s="181">
        <v>0</v>
      </c>
      <c r="M393" s="181" t="s">
        <v>22</v>
      </c>
      <c r="N393" s="181" t="s">
        <v>614</v>
      </c>
      <c r="O393" s="181">
        <v>0</v>
      </c>
      <c r="P393" s="181" t="s">
        <v>185</v>
      </c>
      <c r="Q393" s="181">
        <v>30</v>
      </c>
      <c r="R393" s="181">
        <v>100</v>
      </c>
      <c r="S393" s="181" t="s">
        <v>493</v>
      </c>
      <c r="T393" s="181" t="s">
        <v>1155</v>
      </c>
      <c r="U393" s="182">
        <v>45691</v>
      </c>
      <c r="V393" s="182">
        <v>46010</v>
      </c>
      <c r="W393" s="323" t="s">
        <v>1153</v>
      </c>
      <c r="X393" s="181">
        <v>30</v>
      </c>
      <c r="Y393" s="181">
        <v>80</v>
      </c>
      <c r="Z393" s="181" t="s">
        <v>2314</v>
      </c>
      <c r="AA393" s="325"/>
      <c r="AB393" s="326">
        <v>80</v>
      </c>
      <c r="AC393" s="326" t="s">
        <v>2315</v>
      </c>
      <c r="AD393" s="325"/>
      <c r="AE393" s="326">
        <v>0</v>
      </c>
      <c r="AF393" s="326">
        <v>24</v>
      </c>
    </row>
    <row r="394" spans="1:32 16384:16384" ht="58.5" customHeight="1" x14ac:dyDescent="0.25">
      <c r="A394" s="192" t="s">
        <v>1156</v>
      </c>
      <c r="B394" s="68" t="s">
        <v>1156</v>
      </c>
      <c r="C394" s="155" t="s">
        <v>2313</v>
      </c>
      <c r="D394" s="155">
        <v>4</v>
      </c>
      <c r="E394" s="155" t="s">
        <v>467</v>
      </c>
      <c r="F394" s="155" t="s">
        <v>1156</v>
      </c>
      <c r="G394" s="155" t="s">
        <v>19</v>
      </c>
      <c r="H394" s="155">
        <v>0</v>
      </c>
      <c r="I394" s="155">
        <v>0</v>
      </c>
      <c r="J394" s="155">
        <v>0</v>
      </c>
      <c r="K394" s="155" t="s">
        <v>19</v>
      </c>
      <c r="L394" s="155">
        <v>0</v>
      </c>
      <c r="M394" s="155" t="s">
        <v>19</v>
      </c>
      <c r="N394" s="155" t="s">
        <v>614</v>
      </c>
      <c r="O394" s="155" t="s">
        <v>19</v>
      </c>
      <c r="P394" s="155" t="s">
        <v>186</v>
      </c>
      <c r="Q394" s="155">
        <v>30</v>
      </c>
      <c r="R394" s="155">
        <v>1</v>
      </c>
      <c r="S394" s="155" t="s">
        <v>465</v>
      </c>
      <c r="T394" s="155" t="s">
        <v>1157</v>
      </c>
      <c r="U394" s="191">
        <v>45691</v>
      </c>
      <c r="V394" s="191">
        <v>45744</v>
      </c>
      <c r="W394" s="324" t="s">
        <v>1153</v>
      </c>
      <c r="X394" s="155">
        <v>9</v>
      </c>
      <c r="Y394" s="155">
        <v>100</v>
      </c>
      <c r="Z394" s="155" t="s">
        <v>2316</v>
      </c>
      <c r="AA394" s="327">
        <v>45744</v>
      </c>
      <c r="AB394" s="328">
        <v>100</v>
      </c>
      <c r="AC394" s="328" t="s">
        <v>2317</v>
      </c>
      <c r="AD394" s="327">
        <v>45744</v>
      </c>
      <c r="AE394" s="328">
        <v>100</v>
      </c>
      <c r="AF394" s="328">
        <v>9</v>
      </c>
    </row>
    <row r="395" spans="1:32 16384:16384" ht="58.5" customHeight="1" x14ac:dyDescent="0.25">
      <c r="A395" s="192" t="s">
        <v>1158</v>
      </c>
      <c r="B395" s="68" t="s">
        <v>1158</v>
      </c>
      <c r="C395" s="155" t="s">
        <v>2313</v>
      </c>
      <c r="D395" s="155">
        <v>4</v>
      </c>
      <c r="E395" s="155" t="s">
        <v>467</v>
      </c>
      <c r="F395" s="155" t="s">
        <v>1158</v>
      </c>
      <c r="G395" s="155" t="s">
        <v>19</v>
      </c>
      <c r="H395" s="155">
        <v>0</v>
      </c>
      <c r="I395" s="155">
        <v>0</v>
      </c>
      <c r="J395" s="155">
        <v>0</v>
      </c>
      <c r="K395" s="155" t="s">
        <v>19</v>
      </c>
      <c r="L395" s="155">
        <v>0</v>
      </c>
      <c r="M395" s="155" t="s">
        <v>19</v>
      </c>
      <c r="N395" s="155" t="s">
        <v>614</v>
      </c>
      <c r="O395" s="155" t="s">
        <v>19</v>
      </c>
      <c r="P395" s="155" t="s">
        <v>33</v>
      </c>
      <c r="Q395" s="155">
        <v>60</v>
      </c>
      <c r="R395" s="155">
        <v>30</v>
      </c>
      <c r="S395" s="155" t="s">
        <v>465</v>
      </c>
      <c r="T395" s="155" t="s">
        <v>1748</v>
      </c>
      <c r="U395" s="191">
        <v>45748</v>
      </c>
      <c r="V395" s="191">
        <v>45996</v>
      </c>
      <c r="W395" s="324" t="s">
        <v>1153</v>
      </c>
      <c r="X395" s="155">
        <v>18</v>
      </c>
      <c r="Y395" s="155">
        <v>80</v>
      </c>
      <c r="Z395" s="155" t="s">
        <v>2318</v>
      </c>
      <c r="AA395" s="327"/>
      <c r="AB395" s="328">
        <v>80</v>
      </c>
      <c r="AC395" s="328" t="s">
        <v>2319</v>
      </c>
      <c r="AD395" s="327"/>
      <c r="AE395" s="328">
        <v>0</v>
      </c>
      <c r="AF395" s="328">
        <v>14.4</v>
      </c>
    </row>
    <row r="396" spans="1:32 16384:16384" ht="58.5" customHeight="1" x14ac:dyDescent="0.25">
      <c r="A396" s="68" t="s">
        <v>1159</v>
      </c>
      <c r="B396" s="155" t="s">
        <v>1159</v>
      </c>
      <c r="C396" s="155" t="s">
        <v>2313</v>
      </c>
      <c r="D396" s="155">
        <v>4</v>
      </c>
      <c r="E396" s="155" t="s">
        <v>467</v>
      </c>
      <c r="F396" s="155" t="s">
        <v>1159</v>
      </c>
      <c r="G396" s="155" t="s">
        <v>19</v>
      </c>
      <c r="H396" s="155">
        <v>0</v>
      </c>
      <c r="I396" s="155">
        <v>0</v>
      </c>
      <c r="J396" s="155">
        <v>0</v>
      </c>
      <c r="K396" s="155" t="s">
        <v>19</v>
      </c>
      <c r="L396" s="155">
        <v>0</v>
      </c>
      <c r="M396" s="155" t="s">
        <v>19</v>
      </c>
      <c r="N396" s="155" t="s">
        <v>614</v>
      </c>
      <c r="O396" s="155" t="s">
        <v>19</v>
      </c>
      <c r="P396" s="155" t="s">
        <v>187</v>
      </c>
      <c r="Q396" s="155">
        <v>10</v>
      </c>
      <c r="R396" s="155">
        <v>3</v>
      </c>
      <c r="S396" s="155" t="s">
        <v>465</v>
      </c>
      <c r="T396" s="191" t="s">
        <v>1160</v>
      </c>
      <c r="U396" s="191">
        <v>45748</v>
      </c>
      <c r="V396" s="191">
        <v>46010</v>
      </c>
      <c r="W396" s="35" t="s">
        <v>1153</v>
      </c>
      <c r="X396" s="155">
        <v>3</v>
      </c>
      <c r="Y396" s="155">
        <v>66</v>
      </c>
      <c r="Z396" s="155" t="s">
        <v>2320</v>
      </c>
      <c r="AA396" s="327"/>
      <c r="AB396" s="328">
        <v>66</v>
      </c>
      <c r="AC396" s="328" t="s">
        <v>2321</v>
      </c>
      <c r="AD396" s="327"/>
      <c r="AE396" s="328">
        <v>0</v>
      </c>
      <c r="AF396" s="328">
        <v>1.98</v>
      </c>
      <c r="XFD396" s="68"/>
    </row>
    <row r="397" spans="1:32 16384:16384" ht="58.5" customHeight="1" x14ac:dyDescent="0.25">
      <c r="A397" s="192" t="s">
        <v>1161</v>
      </c>
      <c r="B397" s="183" t="s">
        <v>1161</v>
      </c>
      <c r="C397" s="181" t="s">
        <v>2313</v>
      </c>
      <c r="D397" s="181">
        <v>4</v>
      </c>
      <c r="E397" s="181" t="s">
        <v>460</v>
      </c>
      <c r="F397" s="181" t="s">
        <v>1161</v>
      </c>
      <c r="G397" s="181" t="s">
        <v>462</v>
      </c>
      <c r="H397" s="181" t="s">
        <v>10</v>
      </c>
      <c r="I397" s="181" t="s">
        <v>1399</v>
      </c>
      <c r="J397" s="181" t="s">
        <v>1400</v>
      </c>
      <c r="K397" s="181" t="s">
        <v>1821</v>
      </c>
      <c r="L397" s="181">
        <v>0</v>
      </c>
      <c r="M397" s="181" t="s">
        <v>22</v>
      </c>
      <c r="N397" s="181" t="s">
        <v>697</v>
      </c>
      <c r="O397" s="181">
        <v>0</v>
      </c>
      <c r="P397" s="181" t="s">
        <v>314</v>
      </c>
      <c r="Q397" s="181">
        <v>20</v>
      </c>
      <c r="R397" s="181">
        <v>100</v>
      </c>
      <c r="S397" s="181" t="s">
        <v>493</v>
      </c>
      <c r="T397" s="181" t="s">
        <v>1162</v>
      </c>
      <c r="U397" s="182">
        <v>45691</v>
      </c>
      <c r="V397" s="182">
        <v>45989</v>
      </c>
      <c r="W397" s="323" t="s">
        <v>1153</v>
      </c>
      <c r="X397" s="181">
        <v>20</v>
      </c>
      <c r="Y397" s="181">
        <v>70</v>
      </c>
      <c r="Z397" s="181" t="s">
        <v>2322</v>
      </c>
      <c r="AA397" s="325"/>
      <c r="AB397" s="326">
        <v>70</v>
      </c>
      <c r="AC397" s="326" t="s">
        <v>2323</v>
      </c>
      <c r="AD397" s="325"/>
      <c r="AE397" s="326">
        <v>0</v>
      </c>
      <c r="AF397" s="326">
        <v>14</v>
      </c>
    </row>
    <row r="398" spans="1:32 16384:16384" ht="58.5" customHeight="1" x14ac:dyDescent="0.25">
      <c r="A398" s="192" t="s">
        <v>1163</v>
      </c>
      <c r="B398" s="68" t="s">
        <v>1163</v>
      </c>
      <c r="C398" s="155" t="s">
        <v>2313</v>
      </c>
      <c r="D398" s="155">
        <v>4</v>
      </c>
      <c r="E398" s="155" t="s">
        <v>467</v>
      </c>
      <c r="F398" s="155" t="s">
        <v>1163</v>
      </c>
      <c r="G398" s="155" t="s">
        <v>19</v>
      </c>
      <c r="H398" s="155">
        <v>0</v>
      </c>
      <c r="I398" s="155">
        <v>0</v>
      </c>
      <c r="J398" s="155">
        <v>0</v>
      </c>
      <c r="K398" s="155" t="s">
        <v>19</v>
      </c>
      <c r="L398" s="155">
        <v>0</v>
      </c>
      <c r="M398" s="155" t="s">
        <v>19</v>
      </c>
      <c r="N398" s="155" t="s">
        <v>697</v>
      </c>
      <c r="O398" s="155" t="s">
        <v>19</v>
      </c>
      <c r="P398" s="155" t="s">
        <v>315</v>
      </c>
      <c r="Q398" s="155">
        <v>30</v>
      </c>
      <c r="R398" s="155">
        <v>1</v>
      </c>
      <c r="S398" s="155" t="s">
        <v>465</v>
      </c>
      <c r="T398" s="155" t="s">
        <v>1164</v>
      </c>
      <c r="U398" s="191">
        <v>45691</v>
      </c>
      <c r="V398" s="191">
        <v>45747</v>
      </c>
      <c r="W398" s="324" t="s">
        <v>1153</v>
      </c>
      <c r="X398" s="155">
        <v>6</v>
      </c>
      <c r="Y398" s="155">
        <v>100</v>
      </c>
      <c r="Z398" s="155" t="s">
        <v>2324</v>
      </c>
      <c r="AA398" s="327">
        <v>45747</v>
      </c>
      <c r="AB398" s="328">
        <v>100</v>
      </c>
      <c r="AC398" s="328" t="s">
        <v>2325</v>
      </c>
      <c r="AD398" s="327">
        <v>45747</v>
      </c>
      <c r="AE398" s="328">
        <v>100</v>
      </c>
      <c r="AF398" s="328">
        <v>6</v>
      </c>
    </row>
    <row r="399" spans="1:32 16384:16384" ht="58.5" customHeight="1" x14ac:dyDescent="0.25">
      <c r="A399" s="192" t="s">
        <v>1165</v>
      </c>
      <c r="B399" s="68" t="s">
        <v>1165</v>
      </c>
      <c r="C399" s="155" t="s">
        <v>2313</v>
      </c>
      <c r="D399" s="155">
        <v>4</v>
      </c>
      <c r="E399" s="155" t="s">
        <v>467</v>
      </c>
      <c r="F399" s="155" t="s">
        <v>1165</v>
      </c>
      <c r="G399" s="155" t="s">
        <v>19</v>
      </c>
      <c r="H399" s="155">
        <v>0</v>
      </c>
      <c r="I399" s="155">
        <v>0</v>
      </c>
      <c r="J399" s="155">
        <v>0</v>
      </c>
      <c r="K399" s="155" t="s">
        <v>19</v>
      </c>
      <c r="L399" s="155">
        <v>0</v>
      </c>
      <c r="M399" s="155" t="s">
        <v>19</v>
      </c>
      <c r="N399" s="155" t="s">
        <v>697</v>
      </c>
      <c r="O399" s="155" t="s">
        <v>19</v>
      </c>
      <c r="P399" s="155" t="s">
        <v>316</v>
      </c>
      <c r="Q399" s="155">
        <v>60</v>
      </c>
      <c r="R399" s="155">
        <v>1</v>
      </c>
      <c r="S399" s="155" t="s">
        <v>465</v>
      </c>
      <c r="T399" s="155" t="s">
        <v>1166</v>
      </c>
      <c r="U399" s="191">
        <v>45748</v>
      </c>
      <c r="V399" s="191">
        <v>45989</v>
      </c>
      <c r="W399" s="324" t="s">
        <v>1153</v>
      </c>
      <c r="X399" s="155">
        <v>12</v>
      </c>
      <c r="Y399" s="155">
        <v>0</v>
      </c>
      <c r="Z399" s="155">
        <v>0</v>
      </c>
      <c r="AA399" s="327"/>
      <c r="AB399" s="328">
        <v>0</v>
      </c>
      <c r="AC399" s="328">
        <v>0</v>
      </c>
      <c r="AD399" s="327"/>
      <c r="AE399" s="328">
        <v>0</v>
      </c>
      <c r="AF399" s="328">
        <v>0</v>
      </c>
    </row>
    <row r="400" spans="1:32 16384:16384" ht="58.5" customHeight="1" x14ac:dyDescent="0.25">
      <c r="A400" s="68" t="s">
        <v>1167</v>
      </c>
      <c r="B400" s="155" t="s">
        <v>1167</v>
      </c>
      <c r="C400" s="155" t="s">
        <v>2313</v>
      </c>
      <c r="D400" s="155">
        <v>4</v>
      </c>
      <c r="E400" s="155" t="s">
        <v>467</v>
      </c>
      <c r="F400" s="155" t="s">
        <v>1167</v>
      </c>
      <c r="G400" s="155" t="s">
        <v>19</v>
      </c>
      <c r="H400" s="155">
        <v>0</v>
      </c>
      <c r="I400" s="155">
        <v>0</v>
      </c>
      <c r="J400" s="155">
        <v>0</v>
      </c>
      <c r="K400" s="155" t="s">
        <v>19</v>
      </c>
      <c r="L400" s="155">
        <v>0</v>
      </c>
      <c r="M400" s="155" t="s">
        <v>19</v>
      </c>
      <c r="N400" s="155" t="s">
        <v>697</v>
      </c>
      <c r="O400" s="155" t="s">
        <v>19</v>
      </c>
      <c r="P400" s="155" t="s">
        <v>317</v>
      </c>
      <c r="Q400" s="155">
        <v>10</v>
      </c>
      <c r="R400" s="155">
        <v>100</v>
      </c>
      <c r="S400" s="155" t="s">
        <v>493</v>
      </c>
      <c r="T400" s="191" t="s">
        <v>1763</v>
      </c>
      <c r="U400" s="191">
        <v>45748</v>
      </c>
      <c r="V400" s="191">
        <v>45989</v>
      </c>
      <c r="W400" s="35" t="s">
        <v>1153</v>
      </c>
      <c r="X400" s="155">
        <v>2</v>
      </c>
      <c r="Y400" s="155">
        <v>70</v>
      </c>
      <c r="Z400" s="155" t="s">
        <v>2326</v>
      </c>
      <c r="AA400" s="327"/>
      <c r="AB400" s="328">
        <v>70</v>
      </c>
      <c r="AC400" s="328" t="s">
        <v>2327</v>
      </c>
      <c r="AD400" s="327"/>
      <c r="AE400" s="328">
        <v>0</v>
      </c>
      <c r="AF400" s="328">
        <v>1.4</v>
      </c>
      <c r="XFD400" s="68"/>
    </row>
    <row r="401" spans="1:32 16384:16384" ht="58.5" customHeight="1" x14ac:dyDescent="0.25">
      <c r="A401" s="192" t="s">
        <v>1168</v>
      </c>
      <c r="B401" s="183" t="s">
        <v>1168</v>
      </c>
      <c r="C401" s="181" t="s">
        <v>2313</v>
      </c>
      <c r="D401" s="181">
        <v>4</v>
      </c>
      <c r="E401" s="181" t="s">
        <v>460</v>
      </c>
      <c r="F401" s="181" t="s">
        <v>1168</v>
      </c>
      <c r="G401" s="181" t="s">
        <v>462</v>
      </c>
      <c r="H401" s="181" t="s">
        <v>11</v>
      </c>
      <c r="I401" s="181" t="s">
        <v>1397</v>
      </c>
      <c r="J401" s="181" t="s">
        <v>1398</v>
      </c>
      <c r="K401" s="181" t="s">
        <v>19</v>
      </c>
      <c r="L401" s="181">
        <v>0</v>
      </c>
      <c r="M401" s="181" t="s">
        <v>22</v>
      </c>
      <c r="N401" s="181" t="s">
        <v>614</v>
      </c>
      <c r="O401" s="181">
        <v>0</v>
      </c>
      <c r="P401" s="181" t="s">
        <v>1786</v>
      </c>
      <c r="Q401" s="181">
        <v>20</v>
      </c>
      <c r="R401" s="181">
        <v>100</v>
      </c>
      <c r="S401" s="181" t="s">
        <v>493</v>
      </c>
      <c r="T401" s="181" t="s">
        <v>1787</v>
      </c>
      <c r="U401" s="182">
        <v>45705</v>
      </c>
      <c r="V401" s="182">
        <v>46003</v>
      </c>
      <c r="W401" s="323" t="s">
        <v>1153</v>
      </c>
      <c r="X401" s="181">
        <v>20</v>
      </c>
      <c r="Y401" s="181">
        <v>45</v>
      </c>
      <c r="Z401" s="181" t="s">
        <v>2328</v>
      </c>
      <c r="AA401" s="325"/>
      <c r="AB401" s="326">
        <v>45</v>
      </c>
      <c r="AC401" s="326" t="s">
        <v>2329</v>
      </c>
      <c r="AD401" s="325"/>
      <c r="AE401" s="326">
        <v>0</v>
      </c>
      <c r="AF401" s="326">
        <v>9</v>
      </c>
    </row>
    <row r="402" spans="1:32 16384:16384" ht="58.5" customHeight="1" x14ac:dyDescent="0.25">
      <c r="A402" s="192" t="s">
        <v>1169</v>
      </c>
      <c r="B402" s="68" t="s">
        <v>1169</v>
      </c>
      <c r="C402" s="155" t="s">
        <v>2313</v>
      </c>
      <c r="D402" s="155">
        <v>4</v>
      </c>
      <c r="E402" s="155" t="s">
        <v>467</v>
      </c>
      <c r="F402" s="155" t="s">
        <v>1169</v>
      </c>
      <c r="G402" s="155" t="s">
        <v>19</v>
      </c>
      <c r="H402" s="155">
        <v>0</v>
      </c>
      <c r="I402" s="155">
        <v>0</v>
      </c>
      <c r="J402" s="155">
        <v>0</v>
      </c>
      <c r="K402" s="155" t="s">
        <v>19</v>
      </c>
      <c r="L402" s="155">
        <v>0</v>
      </c>
      <c r="M402" s="155" t="s">
        <v>19</v>
      </c>
      <c r="N402" s="155" t="s">
        <v>614</v>
      </c>
      <c r="O402" s="155" t="s">
        <v>19</v>
      </c>
      <c r="P402" s="155" t="s">
        <v>1788</v>
      </c>
      <c r="Q402" s="155">
        <v>30</v>
      </c>
      <c r="R402" s="155">
        <v>1</v>
      </c>
      <c r="S402" s="155" t="s">
        <v>465</v>
      </c>
      <c r="T402" s="155" t="s">
        <v>1789</v>
      </c>
      <c r="U402" s="191">
        <v>45705</v>
      </c>
      <c r="V402" s="191">
        <v>45853</v>
      </c>
      <c r="W402" s="324" t="s">
        <v>1153</v>
      </c>
      <c r="X402" s="155">
        <v>6</v>
      </c>
      <c r="Y402" s="155">
        <v>100</v>
      </c>
      <c r="Z402" s="155" t="s">
        <v>2330</v>
      </c>
      <c r="AA402" s="327">
        <v>45853</v>
      </c>
      <c r="AB402" s="328">
        <v>100</v>
      </c>
      <c r="AC402" s="328" t="s">
        <v>2331</v>
      </c>
      <c r="AD402" s="327">
        <v>45853</v>
      </c>
      <c r="AE402" s="328">
        <v>100</v>
      </c>
      <c r="AF402" s="328">
        <v>6</v>
      </c>
    </row>
    <row r="403" spans="1:32 16384:16384" ht="58.5" customHeight="1" x14ac:dyDescent="0.25">
      <c r="A403" s="192" t="s">
        <v>1170</v>
      </c>
      <c r="B403" s="68" t="s">
        <v>1170</v>
      </c>
      <c r="C403" s="155" t="s">
        <v>2313</v>
      </c>
      <c r="D403" s="155">
        <v>4</v>
      </c>
      <c r="E403" s="155" t="s">
        <v>467</v>
      </c>
      <c r="F403" s="155" t="s">
        <v>1170</v>
      </c>
      <c r="G403" s="155" t="s">
        <v>19</v>
      </c>
      <c r="H403" s="155">
        <v>0</v>
      </c>
      <c r="I403" s="155">
        <v>0</v>
      </c>
      <c r="J403" s="155">
        <v>0</v>
      </c>
      <c r="K403" s="155" t="s">
        <v>19</v>
      </c>
      <c r="L403" s="155">
        <v>0</v>
      </c>
      <c r="M403" s="155" t="s">
        <v>19</v>
      </c>
      <c r="N403" s="155" t="s">
        <v>614</v>
      </c>
      <c r="O403" s="155" t="s">
        <v>19</v>
      </c>
      <c r="P403" s="155" t="s">
        <v>1790</v>
      </c>
      <c r="Q403" s="155">
        <v>20</v>
      </c>
      <c r="R403" s="155">
        <v>1</v>
      </c>
      <c r="S403" s="155" t="s">
        <v>465</v>
      </c>
      <c r="T403" s="155" t="s">
        <v>1791</v>
      </c>
      <c r="U403" s="191">
        <v>45733</v>
      </c>
      <c r="V403" s="191">
        <v>45869</v>
      </c>
      <c r="W403" s="324" t="s">
        <v>1153</v>
      </c>
      <c r="X403" s="155">
        <v>4</v>
      </c>
      <c r="Y403" s="155">
        <v>100</v>
      </c>
      <c r="Z403" s="155" t="s">
        <v>2332</v>
      </c>
      <c r="AA403" s="327">
        <v>45869</v>
      </c>
      <c r="AB403" s="328">
        <v>100</v>
      </c>
      <c r="AC403" s="328" t="s">
        <v>2333</v>
      </c>
      <c r="AD403" s="327">
        <v>45869</v>
      </c>
      <c r="AE403" s="328">
        <v>100</v>
      </c>
      <c r="AF403" s="328">
        <v>4</v>
      </c>
    </row>
    <row r="404" spans="1:32 16384:16384" ht="58.5" customHeight="1" x14ac:dyDescent="0.25">
      <c r="A404" s="68" t="s">
        <v>1171</v>
      </c>
      <c r="B404" s="155" t="s">
        <v>1171</v>
      </c>
      <c r="C404" s="155" t="s">
        <v>2313</v>
      </c>
      <c r="D404" s="155">
        <v>4</v>
      </c>
      <c r="E404" s="155" t="s">
        <v>467</v>
      </c>
      <c r="F404" s="155" t="s">
        <v>1171</v>
      </c>
      <c r="G404" s="155" t="s">
        <v>19</v>
      </c>
      <c r="H404" s="155">
        <v>0</v>
      </c>
      <c r="I404" s="155">
        <v>0</v>
      </c>
      <c r="J404" s="155">
        <v>0</v>
      </c>
      <c r="K404" s="155" t="s">
        <v>19</v>
      </c>
      <c r="L404" s="155">
        <v>0</v>
      </c>
      <c r="M404" s="155" t="s">
        <v>19</v>
      </c>
      <c r="N404" s="155" t="s">
        <v>614</v>
      </c>
      <c r="O404" s="155" t="s">
        <v>19</v>
      </c>
      <c r="P404" s="155" t="s">
        <v>1792</v>
      </c>
      <c r="Q404" s="155">
        <v>40</v>
      </c>
      <c r="R404" s="155">
        <v>100</v>
      </c>
      <c r="S404" s="155" t="s">
        <v>493</v>
      </c>
      <c r="T404" s="191" t="s">
        <v>1793</v>
      </c>
      <c r="U404" s="191">
        <v>45748</v>
      </c>
      <c r="V404" s="191">
        <v>45996</v>
      </c>
      <c r="W404" s="35" t="s">
        <v>1153</v>
      </c>
      <c r="X404" s="155">
        <v>8</v>
      </c>
      <c r="Y404" s="155">
        <v>45</v>
      </c>
      <c r="Z404" s="155" t="s">
        <v>2328</v>
      </c>
      <c r="AA404" s="327"/>
      <c r="AB404" s="328">
        <v>45</v>
      </c>
      <c r="AC404" s="328" t="s">
        <v>2334</v>
      </c>
      <c r="AD404" s="327"/>
      <c r="AE404" s="328">
        <v>0</v>
      </c>
      <c r="AF404" s="328">
        <v>3.6</v>
      </c>
      <c r="XFD404" s="68"/>
    </row>
    <row r="405" spans="1:32 16384:16384" ht="58.5" customHeight="1" x14ac:dyDescent="0.25">
      <c r="A405" s="192" t="s">
        <v>1172</v>
      </c>
      <c r="B405" s="68" t="s">
        <v>1172</v>
      </c>
      <c r="C405" s="155" t="s">
        <v>2313</v>
      </c>
      <c r="D405" s="155">
        <v>4</v>
      </c>
      <c r="E405" s="155" t="s">
        <v>467</v>
      </c>
      <c r="F405" s="155" t="s">
        <v>1172</v>
      </c>
      <c r="G405" s="155" t="s">
        <v>19</v>
      </c>
      <c r="H405" s="155">
        <v>0</v>
      </c>
      <c r="I405" s="155">
        <v>0</v>
      </c>
      <c r="J405" s="155">
        <v>0</v>
      </c>
      <c r="K405" s="155" t="s">
        <v>19</v>
      </c>
      <c r="L405" s="155">
        <v>0</v>
      </c>
      <c r="M405" s="155" t="s">
        <v>19</v>
      </c>
      <c r="N405" s="155" t="s">
        <v>614</v>
      </c>
      <c r="O405" s="155" t="s">
        <v>19</v>
      </c>
      <c r="P405" s="155" t="s">
        <v>1794</v>
      </c>
      <c r="Q405" s="155">
        <v>10</v>
      </c>
      <c r="R405" s="155">
        <v>1</v>
      </c>
      <c r="S405" s="155" t="s">
        <v>465</v>
      </c>
      <c r="T405" s="155" t="s">
        <v>1795</v>
      </c>
      <c r="U405" s="191">
        <v>45992</v>
      </c>
      <c r="V405" s="191">
        <v>46003</v>
      </c>
      <c r="W405" s="324" t="s">
        <v>1153</v>
      </c>
      <c r="X405" s="155">
        <v>2</v>
      </c>
      <c r="Y405" s="155">
        <v>0</v>
      </c>
      <c r="Z405" s="155">
        <v>0</v>
      </c>
      <c r="AA405" s="327"/>
      <c r="AB405" s="328">
        <v>0</v>
      </c>
      <c r="AC405" s="328">
        <v>0</v>
      </c>
      <c r="AD405" s="327"/>
      <c r="AE405" s="328">
        <v>0</v>
      </c>
      <c r="AF405" s="328">
        <v>0</v>
      </c>
    </row>
    <row r="406" spans="1:32 16384:16384" ht="58.5" customHeight="1" x14ac:dyDescent="0.25">
      <c r="A406" s="192" t="s">
        <v>1173</v>
      </c>
      <c r="B406" s="183" t="s">
        <v>1173</v>
      </c>
      <c r="C406" s="181" t="s">
        <v>2313</v>
      </c>
      <c r="D406" s="181">
        <v>4</v>
      </c>
      <c r="E406" s="181" t="s">
        <v>460</v>
      </c>
      <c r="F406" s="181" t="s">
        <v>1173</v>
      </c>
      <c r="G406" s="181" t="s">
        <v>462</v>
      </c>
      <c r="H406" s="181" t="s">
        <v>10</v>
      </c>
      <c r="I406" s="181" t="s">
        <v>1399</v>
      </c>
      <c r="J406" s="181" t="s">
        <v>1400</v>
      </c>
      <c r="K406" s="181" t="s">
        <v>19</v>
      </c>
      <c r="L406" s="181">
        <v>0</v>
      </c>
      <c r="M406" s="181" t="s">
        <v>22</v>
      </c>
      <c r="N406" s="181" t="s">
        <v>614</v>
      </c>
      <c r="O406" s="181" t="s">
        <v>1565</v>
      </c>
      <c r="P406" s="181" t="s">
        <v>1749</v>
      </c>
      <c r="Q406" s="181">
        <v>30</v>
      </c>
      <c r="R406" s="181">
        <v>290</v>
      </c>
      <c r="S406" s="181" t="s">
        <v>465</v>
      </c>
      <c r="T406" s="181" t="s">
        <v>1750</v>
      </c>
      <c r="U406" s="182">
        <v>45717</v>
      </c>
      <c r="V406" s="182">
        <v>46003</v>
      </c>
      <c r="W406" s="323" t="s">
        <v>1153</v>
      </c>
      <c r="X406" s="181">
        <v>30</v>
      </c>
      <c r="Y406" s="181">
        <v>77</v>
      </c>
      <c r="Z406" s="181" t="s">
        <v>2335</v>
      </c>
      <c r="AA406" s="325"/>
      <c r="AB406" s="326">
        <v>77</v>
      </c>
      <c r="AC406" s="326" t="s">
        <v>2336</v>
      </c>
      <c r="AD406" s="325"/>
      <c r="AE406" s="326">
        <v>0</v>
      </c>
      <c r="AF406" s="326">
        <v>23.1</v>
      </c>
    </row>
    <row r="407" spans="1:32 16384:16384" ht="58.5" customHeight="1" x14ac:dyDescent="0.25">
      <c r="A407" s="192" t="s">
        <v>1174</v>
      </c>
      <c r="B407" s="68" t="s">
        <v>1174</v>
      </c>
      <c r="C407" s="155" t="s">
        <v>2313</v>
      </c>
      <c r="D407" s="155">
        <v>4</v>
      </c>
      <c r="E407" s="155" t="s">
        <v>467</v>
      </c>
      <c r="F407" s="155" t="s">
        <v>1174</v>
      </c>
      <c r="G407" s="155" t="s">
        <v>19</v>
      </c>
      <c r="H407" s="155">
        <v>0</v>
      </c>
      <c r="I407" s="155">
        <v>0</v>
      </c>
      <c r="J407" s="155">
        <v>0</v>
      </c>
      <c r="K407" s="155" t="s">
        <v>19</v>
      </c>
      <c r="L407" s="155">
        <v>0</v>
      </c>
      <c r="M407" s="155" t="s">
        <v>19</v>
      </c>
      <c r="N407" s="155" t="s">
        <v>614</v>
      </c>
      <c r="O407" s="155" t="s">
        <v>19</v>
      </c>
      <c r="P407" s="155" t="s">
        <v>1796</v>
      </c>
      <c r="Q407" s="155">
        <v>70</v>
      </c>
      <c r="R407" s="155">
        <v>290</v>
      </c>
      <c r="S407" s="155" t="s">
        <v>465</v>
      </c>
      <c r="T407" s="155" t="s">
        <v>1797</v>
      </c>
      <c r="U407" s="191">
        <v>45717</v>
      </c>
      <c r="V407" s="191">
        <v>46003</v>
      </c>
      <c r="W407" s="324" t="s">
        <v>1153</v>
      </c>
      <c r="X407" s="155">
        <v>21</v>
      </c>
      <c r="Y407" s="155">
        <v>77</v>
      </c>
      <c r="Z407" s="155" t="s">
        <v>2335</v>
      </c>
      <c r="AA407" s="327"/>
      <c r="AB407" s="328">
        <v>77</v>
      </c>
      <c r="AC407" s="328" t="s">
        <v>2337</v>
      </c>
      <c r="AD407" s="327"/>
      <c r="AE407" s="328">
        <v>0</v>
      </c>
      <c r="AF407" s="328">
        <v>16.170000000000002</v>
      </c>
    </row>
    <row r="408" spans="1:32 16384:16384" ht="58.5" customHeight="1" x14ac:dyDescent="0.25">
      <c r="A408" s="68" t="s">
        <v>1175</v>
      </c>
      <c r="B408" s="155" t="s">
        <v>1175</v>
      </c>
      <c r="C408" s="155" t="s">
        <v>2313</v>
      </c>
      <c r="D408" s="155">
        <v>4</v>
      </c>
      <c r="E408" s="155" t="s">
        <v>467</v>
      </c>
      <c r="F408" s="155" t="s">
        <v>1175</v>
      </c>
      <c r="G408" s="155" t="s">
        <v>19</v>
      </c>
      <c r="H408" s="155">
        <v>0</v>
      </c>
      <c r="I408" s="155">
        <v>0</v>
      </c>
      <c r="J408" s="155">
        <v>0</v>
      </c>
      <c r="K408" s="155" t="s">
        <v>19</v>
      </c>
      <c r="L408" s="155">
        <v>0</v>
      </c>
      <c r="M408" s="155" t="s">
        <v>19</v>
      </c>
      <c r="N408" s="155" t="s">
        <v>614</v>
      </c>
      <c r="O408" s="155" t="s">
        <v>19</v>
      </c>
      <c r="P408" s="155" t="s">
        <v>1751</v>
      </c>
      <c r="Q408" s="155">
        <v>30</v>
      </c>
      <c r="R408" s="155">
        <v>1</v>
      </c>
      <c r="S408" s="155" t="s">
        <v>465</v>
      </c>
      <c r="T408" s="191" t="s">
        <v>1752</v>
      </c>
      <c r="U408" s="191">
        <v>45992</v>
      </c>
      <c r="V408" s="191">
        <v>46003</v>
      </c>
      <c r="W408" s="35" t="s">
        <v>1153</v>
      </c>
      <c r="X408" s="155">
        <v>9</v>
      </c>
      <c r="Y408" s="155">
        <v>0</v>
      </c>
      <c r="Z408" s="155">
        <v>0</v>
      </c>
      <c r="AA408" s="327"/>
      <c r="AB408" s="328">
        <v>0</v>
      </c>
      <c r="AC408" s="328">
        <v>0</v>
      </c>
      <c r="AD408" s="327"/>
      <c r="AE408" s="328">
        <v>0</v>
      </c>
      <c r="AF408" s="328">
        <v>0</v>
      </c>
      <c r="XFD408" s="68"/>
    </row>
    <row r="409" spans="1:32 16384:16384" ht="58.5" customHeight="1" x14ac:dyDescent="0.25">
      <c r="A409" s="192" t="s">
        <v>1245</v>
      </c>
      <c r="B409" s="183" t="s">
        <v>1245</v>
      </c>
      <c r="C409" s="181" t="s">
        <v>1947</v>
      </c>
      <c r="D409" s="181">
        <v>3</v>
      </c>
      <c r="E409" s="181" t="s">
        <v>460</v>
      </c>
      <c r="F409" s="181" t="s">
        <v>1245</v>
      </c>
      <c r="G409" s="181" t="s">
        <v>462</v>
      </c>
      <c r="H409" s="181" t="s">
        <v>10</v>
      </c>
      <c r="I409" s="181" t="s">
        <v>1399</v>
      </c>
      <c r="J409" s="181" t="s">
        <v>1400</v>
      </c>
      <c r="K409" s="181" t="s">
        <v>19</v>
      </c>
      <c r="L409" s="181">
        <v>0</v>
      </c>
      <c r="M409" s="181" t="s">
        <v>31</v>
      </c>
      <c r="N409" s="181" t="s">
        <v>614</v>
      </c>
      <c r="O409" s="181" t="s">
        <v>1569</v>
      </c>
      <c r="P409" s="181" t="s">
        <v>245</v>
      </c>
      <c r="Q409" s="181">
        <v>20</v>
      </c>
      <c r="R409" s="181">
        <v>100</v>
      </c>
      <c r="S409" s="181" t="s">
        <v>493</v>
      </c>
      <c r="T409" s="181" t="s">
        <v>1246</v>
      </c>
      <c r="U409" s="182">
        <v>45670</v>
      </c>
      <c r="V409" s="182">
        <v>46022</v>
      </c>
      <c r="W409" s="323" t="s">
        <v>1247</v>
      </c>
      <c r="X409" s="181">
        <v>20</v>
      </c>
      <c r="Y409" s="181">
        <v>73.180000000000007</v>
      </c>
      <c r="Z409" s="181" t="s">
        <v>1948</v>
      </c>
      <c r="AA409" s="325"/>
      <c r="AB409" s="326">
        <v>73.180000000000007</v>
      </c>
      <c r="AC409" s="326" t="s">
        <v>1949</v>
      </c>
      <c r="AD409" s="325"/>
      <c r="AE409" s="326">
        <v>0</v>
      </c>
      <c r="AF409" s="326">
        <v>14.636000000000001</v>
      </c>
    </row>
    <row r="410" spans="1:32 16384:16384" ht="58.5" customHeight="1" x14ac:dyDescent="0.25">
      <c r="A410" s="192" t="s">
        <v>1248</v>
      </c>
      <c r="B410" s="68" t="s">
        <v>1248</v>
      </c>
      <c r="C410" s="155" t="s">
        <v>1947</v>
      </c>
      <c r="D410" s="155">
        <v>3</v>
      </c>
      <c r="E410" s="155" t="s">
        <v>467</v>
      </c>
      <c r="F410" s="155" t="s">
        <v>1248</v>
      </c>
      <c r="G410" s="155" t="s">
        <v>19</v>
      </c>
      <c r="H410" s="155">
        <v>0</v>
      </c>
      <c r="I410" s="155">
        <v>0</v>
      </c>
      <c r="J410" s="155">
        <v>0</v>
      </c>
      <c r="K410" s="155" t="s">
        <v>19</v>
      </c>
      <c r="L410" s="155">
        <v>0</v>
      </c>
      <c r="M410" s="155" t="s">
        <v>19</v>
      </c>
      <c r="N410" s="155" t="s">
        <v>614</v>
      </c>
      <c r="O410" s="155" t="s">
        <v>19</v>
      </c>
      <c r="P410" s="155" t="s">
        <v>246</v>
      </c>
      <c r="Q410" s="155">
        <v>30</v>
      </c>
      <c r="R410" s="155">
        <v>1</v>
      </c>
      <c r="S410" s="155" t="s">
        <v>465</v>
      </c>
      <c r="T410" s="155" t="s">
        <v>1249</v>
      </c>
      <c r="U410" s="191">
        <v>45670</v>
      </c>
      <c r="V410" s="191">
        <v>45691</v>
      </c>
      <c r="W410" s="324" t="s">
        <v>1244</v>
      </c>
      <c r="X410" s="155">
        <v>6</v>
      </c>
      <c r="Y410" s="155">
        <v>100</v>
      </c>
      <c r="Z410" s="155" t="s">
        <v>1950</v>
      </c>
      <c r="AA410" s="327">
        <v>45691</v>
      </c>
      <c r="AB410" s="328">
        <v>100</v>
      </c>
      <c r="AC410" s="328" t="s">
        <v>1951</v>
      </c>
      <c r="AD410" s="327">
        <v>45691</v>
      </c>
      <c r="AE410" s="328">
        <v>100</v>
      </c>
      <c r="AF410" s="328">
        <v>6</v>
      </c>
    </row>
    <row r="411" spans="1:32 16384:16384" ht="58.5" customHeight="1" x14ac:dyDescent="0.25">
      <c r="A411" s="192" t="s">
        <v>1250</v>
      </c>
      <c r="B411" s="68" t="s">
        <v>1250</v>
      </c>
      <c r="C411" s="155" t="s">
        <v>1947</v>
      </c>
      <c r="D411" s="155">
        <v>3</v>
      </c>
      <c r="E411" s="155" t="s">
        <v>1856</v>
      </c>
      <c r="F411" s="155" t="s">
        <v>1250</v>
      </c>
      <c r="G411" s="155" t="s">
        <v>19</v>
      </c>
      <c r="H411" s="155">
        <v>0</v>
      </c>
      <c r="I411" s="155">
        <v>0</v>
      </c>
      <c r="J411" s="155">
        <v>0</v>
      </c>
      <c r="K411" s="155" t="s">
        <v>19</v>
      </c>
      <c r="L411" s="155">
        <v>0</v>
      </c>
      <c r="M411" s="155" t="s">
        <v>19</v>
      </c>
      <c r="N411" s="155" t="s">
        <v>614</v>
      </c>
      <c r="O411" s="155" t="s">
        <v>19</v>
      </c>
      <c r="P411" s="155" t="s">
        <v>247</v>
      </c>
      <c r="Q411" s="155">
        <v>0</v>
      </c>
      <c r="R411" s="155">
        <v>1</v>
      </c>
      <c r="S411" s="155" t="s">
        <v>465</v>
      </c>
      <c r="T411" s="155" t="s">
        <v>1251</v>
      </c>
      <c r="U411" s="191">
        <v>45691</v>
      </c>
      <c r="V411" s="191">
        <v>45716</v>
      </c>
      <c r="W411" s="324" t="s">
        <v>1252</v>
      </c>
      <c r="X411" s="155">
        <v>0</v>
      </c>
      <c r="Y411" s="155">
        <v>100</v>
      </c>
      <c r="Z411" s="155" t="s">
        <v>1952</v>
      </c>
      <c r="AA411" s="327">
        <v>45715</v>
      </c>
      <c r="AB411" s="328">
        <v>100</v>
      </c>
      <c r="AC411" s="328" t="s">
        <v>1951</v>
      </c>
      <c r="AD411" s="327">
        <v>45715</v>
      </c>
      <c r="AE411" s="328">
        <v>100</v>
      </c>
      <c r="AF411" s="328">
        <v>0</v>
      </c>
    </row>
    <row r="412" spans="1:32 16384:16384" ht="58.5" customHeight="1" x14ac:dyDescent="0.25">
      <c r="A412" s="68" t="s">
        <v>1253</v>
      </c>
      <c r="B412" s="155" t="s">
        <v>1253</v>
      </c>
      <c r="C412" s="155" t="s">
        <v>1947</v>
      </c>
      <c r="D412" s="155">
        <v>3</v>
      </c>
      <c r="E412" s="155" t="s">
        <v>467</v>
      </c>
      <c r="F412" s="155" t="s">
        <v>1253</v>
      </c>
      <c r="G412" s="155" t="s">
        <v>19</v>
      </c>
      <c r="H412" s="155">
        <v>0</v>
      </c>
      <c r="I412" s="155">
        <v>0</v>
      </c>
      <c r="J412" s="155">
        <v>0</v>
      </c>
      <c r="K412" s="155" t="s">
        <v>19</v>
      </c>
      <c r="L412" s="155">
        <v>0</v>
      </c>
      <c r="M412" s="155" t="s">
        <v>19</v>
      </c>
      <c r="N412" s="155" t="s">
        <v>614</v>
      </c>
      <c r="O412" s="155" t="s">
        <v>19</v>
      </c>
      <c r="P412" s="155" t="s">
        <v>248</v>
      </c>
      <c r="Q412" s="155">
        <v>70</v>
      </c>
      <c r="R412" s="155">
        <v>100</v>
      </c>
      <c r="S412" s="155" t="s">
        <v>493</v>
      </c>
      <c r="T412" s="191" t="s">
        <v>1798</v>
      </c>
      <c r="U412" s="191">
        <v>45691</v>
      </c>
      <c r="V412" s="191">
        <v>46022</v>
      </c>
      <c r="W412" s="35" t="s">
        <v>1244</v>
      </c>
      <c r="X412" s="155">
        <v>14</v>
      </c>
      <c r="Y412" s="155">
        <v>73.180000000000007</v>
      </c>
      <c r="Z412" s="155" t="s">
        <v>1953</v>
      </c>
      <c r="AA412" s="327"/>
      <c r="AB412" s="328">
        <v>73.180000000000007</v>
      </c>
      <c r="AC412" s="328" t="s">
        <v>1954</v>
      </c>
      <c r="AD412" s="327"/>
      <c r="AE412" s="328">
        <v>0</v>
      </c>
      <c r="AF412" s="328">
        <v>10.245200000000001</v>
      </c>
      <c r="XFD412" s="68"/>
    </row>
    <row r="413" spans="1:32 16384:16384" ht="58.5" customHeight="1" x14ac:dyDescent="0.25">
      <c r="A413" s="192" t="s">
        <v>1254</v>
      </c>
      <c r="B413" s="183" t="s">
        <v>1254</v>
      </c>
      <c r="C413" s="181" t="s">
        <v>1947</v>
      </c>
      <c r="D413" s="181">
        <v>3</v>
      </c>
      <c r="E413" s="181" t="s">
        <v>460</v>
      </c>
      <c r="F413" s="181" t="s">
        <v>1254</v>
      </c>
      <c r="G413" s="181" t="s">
        <v>462</v>
      </c>
      <c r="H413" s="181" t="s">
        <v>9</v>
      </c>
      <c r="I413" s="181" t="s">
        <v>1401</v>
      </c>
      <c r="J413" s="181" t="s">
        <v>1439</v>
      </c>
      <c r="K413" s="181" t="s">
        <v>19</v>
      </c>
      <c r="L413" s="181">
        <v>0</v>
      </c>
      <c r="M413" s="181" t="s">
        <v>31</v>
      </c>
      <c r="N413" s="181" t="s">
        <v>614</v>
      </c>
      <c r="O413" s="181">
        <v>0</v>
      </c>
      <c r="P413" s="181" t="s">
        <v>249</v>
      </c>
      <c r="Q413" s="181">
        <v>10</v>
      </c>
      <c r="R413" s="181">
        <v>40</v>
      </c>
      <c r="S413" s="181" t="s">
        <v>493</v>
      </c>
      <c r="T413" s="181" t="s">
        <v>1255</v>
      </c>
      <c r="U413" s="182">
        <v>45691</v>
      </c>
      <c r="V413" s="182">
        <v>46022</v>
      </c>
      <c r="W413" s="323" t="s">
        <v>1244</v>
      </c>
      <c r="X413" s="181">
        <v>10</v>
      </c>
      <c r="Y413" s="181">
        <v>0</v>
      </c>
      <c r="Z413" s="181" t="s">
        <v>1955</v>
      </c>
      <c r="AA413" s="325"/>
      <c r="AB413" s="326">
        <v>0</v>
      </c>
      <c r="AC413" s="326" t="s">
        <v>1956</v>
      </c>
      <c r="AD413" s="325"/>
      <c r="AE413" s="326">
        <v>0</v>
      </c>
      <c r="AF413" s="326">
        <v>0</v>
      </c>
    </row>
    <row r="414" spans="1:32 16384:16384" ht="58.5" customHeight="1" x14ac:dyDescent="0.25">
      <c r="A414" s="192" t="s">
        <v>1256</v>
      </c>
      <c r="B414" s="68" t="s">
        <v>1256</v>
      </c>
      <c r="C414" s="155" t="s">
        <v>1947</v>
      </c>
      <c r="D414" s="155">
        <v>3</v>
      </c>
      <c r="E414" s="155" t="s">
        <v>467</v>
      </c>
      <c r="F414" s="155" t="s">
        <v>1256</v>
      </c>
      <c r="G414" s="155" t="s">
        <v>19</v>
      </c>
      <c r="H414" s="155">
        <v>0</v>
      </c>
      <c r="I414" s="155">
        <v>0</v>
      </c>
      <c r="J414" s="155">
        <v>0</v>
      </c>
      <c r="K414" s="155" t="s">
        <v>19</v>
      </c>
      <c r="L414" s="155">
        <v>0</v>
      </c>
      <c r="M414" s="155" t="s">
        <v>19</v>
      </c>
      <c r="N414" s="155" t="s">
        <v>614</v>
      </c>
      <c r="O414" s="155" t="s">
        <v>19</v>
      </c>
      <c r="P414" s="155" t="s">
        <v>250</v>
      </c>
      <c r="Q414" s="155">
        <v>30</v>
      </c>
      <c r="R414" s="155">
        <v>4000</v>
      </c>
      <c r="S414" s="155" t="s">
        <v>465</v>
      </c>
      <c r="T414" s="155" t="s">
        <v>1257</v>
      </c>
      <c r="U414" s="191">
        <v>45691</v>
      </c>
      <c r="V414" s="191">
        <v>46022</v>
      </c>
      <c r="W414" s="324" t="s">
        <v>1244</v>
      </c>
      <c r="X414" s="155">
        <v>3</v>
      </c>
      <c r="Y414" s="155">
        <v>82.65</v>
      </c>
      <c r="Z414" s="155" t="s">
        <v>1957</v>
      </c>
      <c r="AA414" s="327"/>
      <c r="AB414" s="328">
        <v>82.65</v>
      </c>
      <c r="AC414" s="328" t="s">
        <v>1958</v>
      </c>
      <c r="AD414" s="327"/>
      <c r="AE414" s="328">
        <v>0</v>
      </c>
      <c r="AF414" s="328">
        <v>2.4795000000000003</v>
      </c>
    </row>
    <row r="415" spans="1:32 16384:16384" ht="58.5" customHeight="1" x14ac:dyDescent="0.25">
      <c r="A415" s="192" t="s">
        <v>1258</v>
      </c>
      <c r="B415" s="68" t="s">
        <v>1258</v>
      </c>
      <c r="C415" s="155" t="s">
        <v>1947</v>
      </c>
      <c r="D415" s="155">
        <v>3</v>
      </c>
      <c r="E415" s="155" t="s">
        <v>467</v>
      </c>
      <c r="F415" s="155" t="s">
        <v>1258</v>
      </c>
      <c r="G415" s="155" t="s">
        <v>19</v>
      </c>
      <c r="H415" s="155">
        <v>0</v>
      </c>
      <c r="I415" s="155">
        <v>0</v>
      </c>
      <c r="J415" s="155">
        <v>0</v>
      </c>
      <c r="K415" s="155" t="s">
        <v>19</v>
      </c>
      <c r="L415" s="155">
        <v>0</v>
      </c>
      <c r="M415" s="155" t="s">
        <v>19</v>
      </c>
      <c r="N415" s="155" t="s">
        <v>614</v>
      </c>
      <c r="O415" s="155" t="s">
        <v>19</v>
      </c>
      <c r="P415" s="155" t="s">
        <v>251</v>
      </c>
      <c r="Q415" s="155">
        <v>30</v>
      </c>
      <c r="R415" s="155">
        <v>4</v>
      </c>
      <c r="S415" s="155" t="s">
        <v>465</v>
      </c>
      <c r="T415" s="155" t="s">
        <v>1259</v>
      </c>
      <c r="U415" s="191">
        <v>45691</v>
      </c>
      <c r="V415" s="191">
        <v>46022</v>
      </c>
      <c r="W415" s="324" t="s">
        <v>1244</v>
      </c>
      <c r="X415" s="155">
        <v>3</v>
      </c>
      <c r="Y415" s="155">
        <v>75</v>
      </c>
      <c r="Z415" s="155" t="s">
        <v>1959</v>
      </c>
      <c r="AA415" s="327"/>
      <c r="AB415" s="328">
        <v>75</v>
      </c>
      <c r="AC415" s="328" t="s">
        <v>1960</v>
      </c>
      <c r="AD415" s="327"/>
      <c r="AE415" s="328">
        <v>0</v>
      </c>
      <c r="AF415" s="328">
        <v>2.25</v>
      </c>
    </row>
    <row r="416" spans="1:32 16384:16384" ht="58.5" customHeight="1" x14ac:dyDescent="0.25">
      <c r="A416" s="68" t="s">
        <v>1260</v>
      </c>
      <c r="B416" s="155" t="s">
        <v>1260</v>
      </c>
      <c r="C416" s="155" t="s">
        <v>1947</v>
      </c>
      <c r="D416" s="155">
        <v>3</v>
      </c>
      <c r="E416" s="155" t="s">
        <v>467</v>
      </c>
      <c r="F416" s="155" t="s">
        <v>1260</v>
      </c>
      <c r="G416" s="155" t="s">
        <v>19</v>
      </c>
      <c r="H416" s="155">
        <v>0</v>
      </c>
      <c r="I416" s="155">
        <v>0</v>
      </c>
      <c r="J416" s="155">
        <v>0</v>
      </c>
      <c r="K416" s="155" t="s">
        <v>19</v>
      </c>
      <c r="L416" s="155">
        <v>0</v>
      </c>
      <c r="M416" s="155" t="s">
        <v>19</v>
      </c>
      <c r="N416" s="155" t="s">
        <v>614</v>
      </c>
      <c r="O416" s="155" t="s">
        <v>19</v>
      </c>
      <c r="P416" s="155" t="s">
        <v>1799</v>
      </c>
      <c r="Q416" s="155">
        <v>40</v>
      </c>
      <c r="R416" s="155">
        <v>1600</v>
      </c>
      <c r="S416" s="155" t="s">
        <v>465</v>
      </c>
      <c r="T416" s="191" t="s">
        <v>1800</v>
      </c>
      <c r="U416" s="191">
        <v>45691</v>
      </c>
      <c r="V416" s="191">
        <v>46022</v>
      </c>
      <c r="W416" s="35" t="s">
        <v>1244</v>
      </c>
      <c r="X416" s="155">
        <v>4</v>
      </c>
      <c r="Y416" s="155">
        <v>91.81</v>
      </c>
      <c r="Z416" s="155" t="s">
        <v>1961</v>
      </c>
      <c r="AA416" s="327"/>
      <c r="AB416" s="328">
        <v>91.81</v>
      </c>
      <c r="AC416" s="328" t="s">
        <v>1962</v>
      </c>
      <c r="AD416" s="327"/>
      <c r="AE416" s="328">
        <v>0</v>
      </c>
      <c r="AF416" s="328">
        <v>3.6724000000000001</v>
      </c>
      <c r="XFD416" s="68"/>
    </row>
    <row r="417" spans="1:32 16384:16384" ht="58.5" customHeight="1" x14ac:dyDescent="0.25">
      <c r="A417" s="192" t="s">
        <v>1261</v>
      </c>
      <c r="B417" s="183" t="s">
        <v>1261</v>
      </c>
      <c r="C417" s="181" t="s">
        <v>1947</v>
      </c>
      <c r="D417" s="181">
        <v>3</v>
      </c>
      <c r="E417" s="181" t="s">
        <v>460</v>
      </c>
      <c r="F417" s="181" t="s">
        <v>1261</v>
      </c>
      <c r="G417" s="181" t="s">
        <v>479</v>
      </c>
      <c r="H417" s="181" t="s">
        <v>13</v>
      </c>
      <c r="I417" s="181" t="s">
        <v>1402</v>
      </c>
      <c r="J417" s="181" t="s">
        <v>1441</v>
      </c>
      <c r="K417" s="181" t="s">
        <v>19</v>
      </c>
      <c r="L417" s="181">
        <v>0</v>
      </c>
      <c r="M417" s="181" t="s">
        <v>31</v>
      </c>
      <c r="N417" s="181" t="s">
        <v>697</v>
      </c>
      <c r="O417" s="181" t="s">
        <v>1742</v>
      </c>
      <c r="P417" s="181" t="s">
        <v>354</v>
      </c>
      <c r="Q417" s="181">
        <v>20</v>
      </c>
      <c r="R417" s="181">
        <v>440</v>
      </c>
      <c r="S417" s="181" t="s">
        <v>465</v>
      </c>
      <c r="T417" s="181" t="s">
        <v>1262</v>
      </c>
      <c r="U417" s="182">
        <v>45691</v>
      </c>
      <c r="V417" s="182">
        <v>46022</v>
      </c>
      <c r="W417" s="323" t="s">
        <v>1244</v>
      </c>
      <c r="X417" s="181">
        <v>20</v>
      </c>
      <c r="Y417" s="181">
        <v>57.05</v>
      </c>
      <c r="Z417" s="181" t="s">
        <v>1963</v>
      </c>
      <c r="AA417" s="325"/>
      <c r="AB417" s="326">
        <v>57.05</v>
      </c>
      <c r="AC417" s="326" t="s">
        <v>1960</v>
      </c>
      <c r="AD417" s="325"/>
      <c r="AE417" s="326">
        <v>0</v>
      </c>
      <c r="AF417" s="326">
        <v>11.41</v>
      </c>
    </row>
    <row r="418" spans="1:32 16384:16384" ht="58.5" customHeight="1" x14ac:dyDescent="0.25">
      <c r="A418" s="192" t="s">
        <v>1263</v>
      </c>
      <c r="B418" s="68" t="s">
        <v>1263</v>
      </c>
      <c r="C418" s="155" t="s">
        <v>1947</v>
      </c>
      <c r="D418" s="155">
        <v>3</v>
      </c>
      <c r="E418" s="155" t="s">
        <v>467</v>
      </c>
      <c r="F418" s="155" t="s">
        <v>1263</v>
      </c>
      <c r="G418" s="155" t="s">
        <v>19</v>
      </c>
      <c r="H418" s="155">
        <v>0</v>
      </c>
      <c r="I418" s="155">
        <v>0</v>
      </c>
      <c r="J418" s="155">
        <v>0</v>
      </c>
      <c r="K418" s="155" t="s">
        <v>19</v>
      </c>
      <c r="L418" s="155">
        <v>0</v>
      </c>
      <c r="M418" s="155" t="s">
        <v>19</v>
      </c>
      <c r="N418" s="155" t="s">
        <v>697</v>
      </c>
      <c r="O418" s="155" t="s">
        <v>19</v>
      </c>
      <c r="P418" s="155" t="s">
        <v>355</v>
      </c>
      <c r="Q418" s="155">
        <v>20</v>
      </c>
      <c r="R418" s="155">
        <v>1</v>
      </c>
      <c r="S418" s="155" t="s">
        <v>465</v>
      </c>
      <c r="T418" s="155" t="s">
        <v>1264</v>
      </c>
      <c r="U418" s="191">
        <v>45691</v>
      </c>
      <c r="V418" s="191">
        <v>45716</v>
      </c>
      <c r="W418" s="324" t="s">
        <v>1244</v>
      </c>
      <c r="X418" s="155">
        <v>4</v>
      </c>
      <c r="Y418" s="155">
        <v>100</v>
      </c>
      <c r="Z418" s="155" t="s">
        <v>1964</v>
      </c>
      <c r="AA418" s="327">
        <v>45716</v>
      </c>
      <c r="AB418" s="328">
        <v>100</v>
      </c>
      <c r="AC418" s="328" t="s">
        <v>1965</v>
      </c>
      <c r="AD418" s="327">
        <v>45716</v>
      </c>
      <c r="AE418" s="328">
        <v>100</v>
      </c>
      <c r="AF418" s="328">
        <v>4</v>
      </c>
    </row>
    <row r="419" spans="1:32 16384:16384" ht="58.5" customHeight="1" x14ac:dyDescent="0.25">
      <c r="A419" s="192" t="s">
        <v>1265</v>
      </c>
      <c r="B419" s="68" t="s">
        <v>1265</v>
      </c>
      <c r="C419" s="155" t="s">
        <v>1947</v>
      </c>
      <c r="D419" s="155">
        <v>3</v>
      </c>
      <c r="E419" s="155" t="s">
        <v>467</v>
      </c>
      <c r="F419" s="155" t="s">
        <v>1265</v>
      </c>
      <c r="G419" s="155" t="s">
        <v>19</v>
      </c>
      <c r="H419" s="155">
        <v>0</v>
      </c>
      <c r="I419" s="155">
        <v>0</v>
      </c>
      <c r="J419" s="155">
        <v>0</v>
      </c>
      <c r="K419" s="155" t="s">
        <v>19</v>
      </c>
      <c r="L419" s="155">
        <v>0</v>
      </c>
      <c r="M419" s="155" t="s">
        <v>19</v>
      </c>
      <c r="N419" s="155" t="s">
        <v>697</v>
      </c>
      <c r="O419" s="155" t="s">
        <v>19</v>
      </c>
      <c r="P419" s="155" t="s">
        <v>356</v>
      </c>
      <c r="Q419" s="155">
        <v>80</v>
      </c>
      <c r="R419" s="155">
        <v>440</v>
      </c>
      <c r="S419" s="155" t="s">
        <v>465</v>
      </c>
      <c r="T419" s="155" t="s">
        <v>1266</v>
      </c>
      <c r="U419" s="191">
        <v>45691</v>
      </c>
      <c r="V419" s="191">
        <v>46022</v>
      </c>
      <c r="W419" s="324" t="s">
        <v>1244</v>
      </c>
      <c r="X419" s="155">
        <v>16</v>
      </c>
      <c r="Y419" s="155">
        <v>57</v>
      </c>
      <c r="Z419" s="155" t="s">
        <v>1966</v>
      </c>
      <c r="AA419" s="327"/>
      <c r="AB419" s="328">
        <v>57</v>
      </c>
      <c r="AC419" s="328" t="s">
        <v>1967</v>
      </c>
      <c r="AD419" s="327"/>
      <c r="AE419" s="328">
        <v>0</v>
      </c>
      <c r="AF419" s="328">
        <v>9.1199999999999992</v>
      </c>
    </row>
    <row r="420" spans="1:32 16384:16384" ht="58.5" customHeight="1" x14ac:dyDescent="0.25">
      <c r="A420" s="192" t="s">
        <v>1267</v>
      </c>
      <c r="B420" s="183" t="s">
        <v>1267</v>
      </c>
      <c r="C420" s="181" t="s">
        <v>1947</v>
      </c>
      <c r="D420" s="181">
        <v>3</v>
      </c>
      <c r="E420" s="181" t="s">
        <v>460</v>
      </c>
      <c r="F420" s="181" t="s">
        <v>1267</v>
      </c>
      <c r="G420" s="181" t="s">
        <v>462</v>
      </c>
      <c r="H420" s="181" t="s">
        <v>13</v>
      </c>
      <c r="I420" s="181" t="s">
        <v>1402</v>
      </c>
      <c r="J420" s="181" t="s">
        <v>1441</v>
      </c>
      <c r="K420" s="181" t="s">
        <v>19</v>
      </c>
      <c r="L420" s="181">
        <v>0</v>
      </c>
      <c r="M420" s="181" t="s">
        <v>31</v>
      </c>
      <c r="N420" s="181" t="s">
        <v>614</v>
      </c>
      <c r="O420" s="181" t="s">
        <v>1570</v>
      </c>
      <c r="P420" s="181" t="s">
        <v>252</v>
      </c>
      <c r="Q420" s="181">
        <v>15</v>
      </c>
      <c r="R420" s="181">
        <v>5</v>
      </c>
      <c r="S420" s="181" t="s">
        <v>465</v>
      </c>
      <c r="T420" s="181" t="s">
        <v>1801</v>
      </c>
      <c r="U420" s="182">
        <v>45691</v>
      </c>
      <c r="V420" s="182">
        <v>46010</v>
      </c>
      <c r="W420" s="323" t="s">
        <v>1268</v>
      </c>
      <c r="X420" s="181">
        <v>15</v>
      </c>
      <c r="Y420" s="181">
        <v>40</v>
      </c>
      <c r="Z420" s="181" t="s">
        <v>1968</v>
      </c>
      <c r="AA420" s="325"/>
      <c r="AB420" s="326">
        <v>40</v>
      </c>
      <c r="AC420" s="326" t="s">
        <v>1967</v>
      </c>
      <c r="AD420" s="325"/>
      <c r="AE420" s="326">
        <v>0</v>
      </c>
      <c r="AF420" s="326">
        <v>6</v>
      </c>
    </row>
    <row r="421" spans="1:32 16384:16384" ht="58.5" customHeight="1" x14ac:dyDescent="0.25">
      <c r="A421" s="68" t="s">
        <v>1269</v>
      </c>
      <c r="B421" s="155" t="s">
        <v>1269</v>
      </c>
      <c r="C421" s="155" t="s">
        <v>1947</v>
      </c>
      <c r="D421" s="155">
        <v>3</v>
      </c>
      <c r="E421" s="155" t="s">
        <v>467</v>
      </c>
      <c r="F421" s="155" t="s">
        <v>1269</v>
      </c>
      <c r="G421" s="155" t="s">
        <v>19</v>
      </c>
      <c r="H421" s="155">
        <v>0</v>
      </c>
      <c r="I421" s="155">
        <v>0</v>
      </c>
      <c r="J421" s="155">
        <v>0</v>
      </c>
      <c r="K421" s="155" t="s">
        <v>19</v>
      </c>
      <c r="L421" s="155">
        <v>0</v>
      </c>
      <c r="M421" s="155" t="s">
        <v>19</v>
      </c>
      <c r="N421" s="155" t="s">
        <v>614</v>
      </c>
      <c r="O421" s="155" t="s">
        <v>19</v>
      </c>
      <c r="P421" s="155" t="s">
        <v>253</v>
      </c>
      <c r="Q421" s="155">
        <v>20</v>
      </c>
      <c r="R421" s="155">
        <v>5</v>
      </c>
      <c r="S421" s="155" t="s">
        <v>465</v>
      </c>
      <c r="T421" s="191" t="s">
        <v>1270</v>
      </c>
      <c r="U421" s="191">
        <v>45691</v>
      </c>
      <c r="V421" s="191">
        <v>46010</v>
      </c>
      <c r="W421" s="35" t="s">
        <v>1244</v>
      </c>
      <c r="X421" s="155">
        <v>3</v>
      </c>
      <c r="Y421" s="155">
        <v>0</v>
      </c>
      <c r="Z421" s="155" t="s">
        <v>1969</v>
      </c>
      <c r="AA421" s="327"/>
      <c r="AB421" s="328">
        <v>0</v>
      </c>
      <c r="AC421" s="328" t="s">
        <v>1970</v>
      </c>
      <c r="AD421" s="327"/>
      <c r="AE421" s="328">
        <v>0</v>
      </c>
      <c r="AF421" s="328">
        <v>0</v>
      </c>
      <c r="XFD421" s="68"/>
    </row>
    <row r="422" spans="1:32 16384:16384" ht="58.5" customHeight="1" x14ac:dyDescent="0.25">
      <c r="A422" s="192" t="s">
        <v>1271</v>
      </c>
      <c r="B422" s="68" t="s">
        <v>1271</v>
      </c>
      <c r="C422" s="155" t="s">
        <v>1947</v>
      </c>
      <c r="D422" s="155">
        <v>3</v>
      </c>
      <c r="E422" s="155" t="s">
        <v>467</v>
      </c>
      <c r="F422" s="155" t="s">
        <v>1271</v>
      </c>
      <c r="G422" s="155" t="s">
        <v>19</v>
      </c>
      <c r="H422" s="155">
        <v>0</v>
      </c>
      <c r="I422" s="155">
        <v>0</v>
      </c>
      <c r="J422" s="155">
        <v>0</v>
      </c>
      <c r="K422" s="155" t="s">
        <v>19</v>
      </c>
      <c r="L422" s="155">
        <v>0</v>
      </c>
      <c r="M422" s="155" t="s">
        <v>19</v>
      </c>
      <c r="N422" s="155" t="s">
        <v>614</v>
      </c>
      <c r="O422" s="155" t="s">
        <v>19</v>
      </c>
      <c r="P422" s="155" t="s">
        <v>254</v>
      </c>
      <c r="Q422" s="155">
        <v>20</v>
      </c>
      <c r="R422" s="155">
        <v>5</v>
      </c>
      <c r="S422" s="155" t="s">
        <v>465</v>
      </c>
      <c r="T422" s="155" t="s">
        <v>1272</v>
      </c>
      <c r="U422" s="191">
        <v>45691</v>
      </c>
      <c r="V422" s="191">
        <v>46010</v>
      </c>
      <c r="W422" s="324" t="s">
        <v>1273</v>
      </c>
      <c r="X422" s="155">
        <v>3</v>
      </c>
      <c r="Y422" s="155">
        <v>0</v>
      </c>
      <c r="Z422" s="155" t="s">
        <v>1971</v>
      </c>
      <c r="AA422" s="327"/>
      <c r="AB422" s="328">
        <v>0</v>
      </c>
      <c r="AC422" s="328" t="s">
        <v>1972</v>
      </c>
      <c r="AD422" s="327"/>
      <c r="AE422" s="328">
        <v>0</v>
      </c>
      <c r="AF422" s="328">
        <v>0</v>
      </c>
    </row>
    <row r="423" spans="1:32 16384:16384" ht="58.5" customHeight="1" x14ac:dyDescent="0.25">
      <c r="A423" s="192" t="s">
        <v>1274</v>
      </c>
      <c r="B423" s="68" t="s">
        <v>1274</v>
      </c>
      <c r="C423" s="155" t="s">
        <v>1947</v>
      </c>
      <c r="D423" s="155">
        <v>3</v>
      </c>
      <c r="E423" s="155" t="s">
        <v>467</v>
      </c>
      <c r="F423" s="155" t="s">
        <v>1274</v>
      </c>
      <c r="G423" s="155" t="s">
        <v>19</v>
      </c>
      <c r="H423" s="155">
        <v>0</v>
      </c>
      <c r="I423" s="155">
        <v>0</v>
      </c>
      <c r="J423" s="155">
        <v>0</v>
      </c>
      <c r="K423" s="155" t="s">
        <v>19</v>
      </c>
      <c r="L423" s="155">
        <v>0</v>
      </c>
      <c r="M423" s="155" t="s">
        <v>19</v>
      </c>
      <c r="N423" s="155" t="s">
        <v>614</v>
      </c>
      <c r="O423" s="155" t="s">
        <v>19</v>
      </c>
      <c r="P423" s="155" t="s">
        <v>255</v>
      </c>
      <c r="Q423" s="155">
        <v>60</v>
      </c>
      <c r="R423" s="155">
        <v>5</v>
      </c>
      <c r="S423" s="155" t="s">
        <v>465</v>
      </c>
      <c r="T423" s="155" t="s">
        <v>1802</v>
      </c>
      <c r="U423" s="191">
        <v>45691</v>
      </c>
      <c r="V423" s="191">
        <v>46010</v>
      </c>
      <c r="W423" s="324" t="s">
        <v>1275</v>
      </c>
      <c r="X423" s="155">
        <v>9</v>
      </c>
      <c r="Y423" s="155">
        <v>0</v>
      </c>
      <c r="Z423" s="155" t="s">
        <v>1973</v>
      </c>
      <c r="AA423" s="327"/>
      <c r="AB423" s="328">
        <v>0</v>
      </c>
      <c r="AC423" s="328" t="s">
        <v>1970</v>
      </c>
      <c r="AD423" s="327"/>
      <c r="AE423" s="328">
        <v>0</v>
      </c>
      <c r="AF423" s="328">
        <v>0</v>
      </c>
    </row>
    <row r="424" spans="1:32 16384:16384" ht="58.5" customHeight="1" x14ac:dyDescent="0.25">
      <c r="A424" s="192" t="s">
        <v>1276</v>
      </c>
      <c r="B424" s="183" t="s">
        <v>1276</v>
      </c>
      <c r="C424" s="181" t="s">
        <v>1947</v>
      </c>
      <c r="D424" s="181">
        <v>3</v>
      </c>
      <c r="E424" s="181" t="s">
        <v>460</v>
      </c>
      <c r="F424" s="181" t="s">
        <v>1276</v>
      </c>
      <c r="G424" s="181" t="s">
        <v>479</v>
      </c>
      <c r="H424" s="181" t="s">
        <v>10</v>
      </c>
      <c r="I424" s="181" t="s">
        <v>1399</v>
      </c>
      <c r="J424" s="181" t="s">
        <v>1400</v>
      </c>
      <c r="K424" s="181" t="s">
        <v>1821</v>
      </c>
      <c r="L424" s="181">
        <v>0</v>
      </c>
      <c r="M424" s="181" t="s">
        <v>31</v>
      </c>
      <c r="N424" s="181" t="s">
        <v>749</v>
      </c>
      <c r="O424" s="181" t="s">
        <v>1571</v>
      </c>
      <c r="P424" s="181" t="s">
        <v>141</v>
      </c>
      <c r="Q424" s="181">
        <v>20</v>
      </c>
      <c r="R424" s="181">
        <v>1</v>
      </c>
      <c r="S424" s="181" t="s">
        <v>465</v>
      </c>
      <c r="T424" s="181" t="s">
        <v>1277</v>
      </c>
      <c r="U424" s="182">
        <v>45691</v>
      </c>
      <c r="V424" s="182">
        <v>46006</v>
      </c>
      <c r="W424" s="323" t="s">
        <v>1280</v>
      </c>
      <c r="X424" s="181">
        <v>20</v>
      </c>
      <c r="Y424" s="181">
        <v>0</v>
      </c>
      <c r="Z424" s="181" t="s">
        <v>1974</v>
      </c>
      <c r="AA424" s="325"/>
      <c r="AB424" s="326">
        <v>0</v>
      </c>
      <c r="AC424" s="326" t="s">
        <v>1975</v>
      </c>
      <c r="AD424" s="325"/>
      <c r="AE424" s="326">
        <v>0</v>
      </c>
      <c r="AF424" s="326">
        <v>0</v>
      </c>
    </row>
    <row r="425" spans="1:32 16384:16384" ht="58.5" customHeight="1" x14ac:dyDescent="0.25">
      <c r="A425" s="68" t="s">
        <v>1278</v>
      </c>
      <c r="B425" s="155" t="s">
        <v>1278</v>
      </c>
      <c r="C425" s="155" t="s">
        <v>1947</v>
      </c>
      <c r="D425" s="155">
        <v>3</v>
      </c>
      <c r="E425" s="155" t="s">
        <v>467</v>
      </c>
      <c r="F425" s="155" t="s">
        <v>1278</v>
      </c>
      <c r="G425" s="155" t="s">
        <v>19</v>
      </c>
      <c r="H425" s="155">
        <v>0</v>
      </c>
      <c r="I425" s="155">
        <v>0</v>
      </c>
      <c r="J425" s="155">
        <v>0</v>
      </c>
      <c r="K425" s="155" t="s">
        <v>19</v>
      </c>
      <c r="L425" s="155">
        <v>0</v>
      </c>
      <c r="M425" s="155" t="s">
        <v>19</v>
      </c>
      <c r="N425" s="155" t="s">
        <v>749</v>
      </c>
      <c r="O425" s="155" t="s">
        <v>19</v>
      </c>
      <c r="P425" s="155" t="s">
        <v>142</v>
      </c>
      <c r="Q425" s="155">
        <v>10</v>
      </c>
      <c r="R425" s="155">
        <v>1</v>
      </c>
      <c r="S425" s="155" t="s">
        <v>465</v>
      </c>
      <c r="T425" s="191" t="s">
        <v>1279</v>
      </c>
      <c r="U425" s="191">
        <v>45691</v>
      </c>
      <c r="V425" s="191">
        <v>45747</v>
      </c>
      <c r="W425" s="35" t="s">
        <v>1280</v>
      </c>
      <c r="X425" s="155">
        <v>2</v>
      </c>
      <c r="Y425" s="155">
        <v>100</v>
      </c>
      <c r="Z425" s="155" t="s">
        <v>1976</v>
      </c>
      <c r="AA425" s="327">
        <v>45743</v>
      </c>
      <c r="AB425" s="328">
        <v>100</v>
      </c>
      <c r="AC425" s="328" t="s">
        <v>1977</v>
      </c>
      <c r="AD425" s="327">
        <v>45743</v>
      </c>
      <c r="AE425" s="328">
        <v>100</v>
      </c>
      <c r="AF425" s="328">
        <v>2</v>
      </c>
      <c r="XFD425" s="68"/>
    </row>
    <row r="426" spans="1:32 16384:16384" ht="58.5" customHeight="1" x14ac:dyDescent="0.25">
      <c r="A426" s="192" t="s">
        <v>1281</v>
      </c>
      <c r="B426" s="68" t="s">
        <v>1281</v>
      </c>
      <c r="C426" s="155" t="s">
        <v>1947</v>
      </c>
      <c r="D426" s="155">
        <v>3</v>
      </c>
      <c r="E426" s="155" t="s">
        <v>467</v>
      </c>
      <c r="F426" s="155" t="s">
        <v>1281</v>
      </c>
      <c r="G426" s="155" t="s">
        <v>19</v>
      </c>
      <c r="H426" s="155">
        <v>0</v>
      </c>
      <c r="I426" s="155">
        <v>0</v>
      </c>
      <c r="J426" s="155">
        <v>0</v>
      </c>
      <c r="K426" s="155" t="s">
        <v>19</v>
      </c>
      <c r="L426" s="155">
        <v>0</v>
      </c>
      <c r="M426" s="155" t="s">
        <v>19</v>
      </c>
      <c r="N426" s="155" t="s">
        <v>749</v>
      </c>
      <c r="O426" s="155" t="s">
        <v>19</v>
      </c>
      <c r="P426" s="155" t="s">
        <v>143</v>
      </c>
      <c r="Q426" s="155">
        <v>50</v>
      </c>
      <c r="R426" s="155">
        <v>1</v>
      </c>
      <c r="S426" s="155" t="s">
        <v>465</v>
      </c>
      <c r="T426" s="155" t="s">
        <v>1282</v>
      </c>
      <c r="U426" s="191">
        <v>45748</v>
      </c>
      <c r="V426" s="191">
        <v>45898</v>
      </c>
      <c r="W426" s="324" t="s">
        <v>1244</v>
      </c>
      <c r="X426" s="155">
        <v>10</v>
      </c>
      <c r="Y426" s="155">
        <v>100</v>
      </c>
      <c r="Z426" s="155" t="s">
        <v>1978</v>
      </c>
      <c r="AA426" s="327"/>
      <c r="AB426" s="328">
        <v>100</v>
      </c>
      <c r="AC426" s="328" t="s">
        <v>1979</v>
      </c>
      <c r="AD426" s="327"/>
      <c r="AE426" s="328">
        <v>100</v>
      </c>
      <c r="AF426" s="328">
        <v>10</v>
      </c>
    </row>
    <row r="427" spans="1:32 16384:16384" ht="58.5" customHeight="1" x14ac:dyDescent="0.25">
      <c r="A427" s="192" t="s">
        <v>1283</v>
      </c>
      <c r="B427" s="68" t="s">
        <v>1283</v>
      </c>
      <c r="C427" s="155" t="s">
        <v>1947</v>
      </c>
      <c r="D427" s="155">
        <v>3</v>
      </c>
      <c r="E427" s="155" t="s">
        <v>467</v>
      </c>
      <c r="F427" s="155" t="s">
        <v>1283</v>
      </c>
      <c r="G427" s="155" t="s">
        <v>19</v>
      </c>
      <c r="H427" s="155">
        <v>0</v>
      </c>
      <c r="I427" s="155">
        <v>0</v>
      </c>
      <c r="J427" s="155">
        <v>0</v>
      </c>
      <c r="K427" s="155" t="s">
        <v>19</v>
      </c>
      <c r="L427" s="155">
        <v>0</v>
      </c>
      <c r="M427" s="155" t="s">
        <v>19</v>
      </c>
      <c r="N427" s="155" t="s">
        <v>749</v>
      </c>
      <c r="O427" s="155" t="s">
        <v>19</v>
      </c>
      <c r="P427" s="155" t="s">
        <v>1803</v>
      </c>
      <c r="Q427" s="155">
        <v>20</v>
      </c>
      <c r="R427" s="155">
        <v>1</v>
      </c>
      <c r="S427" s="155" t="s">
        <v>465</v>
      </c>
      <c r="T427" s="155" t="s">
        <v>1284</v>
      </c>
      <c r="U427" s="191">
        <v>45811</v>
      </c>
      <c r="V427" s="191">
        <v>45898</v>
      </c>
      <c r="W427" s="324" t="s">
        <v>1244</v>
      </c>
      <c r="X427" s="155">
        <v>4</v>
      </c>
      <c r="Y427" s="155">
        <v>100</v>
      </c>
      <c r="Z427" s="155" t="s">
        <v>1980</v>
      </c>
      <c r="AA427" s="327"/>
      <c r="AB427" s="328">
        <v>100</v>
      </c>
      <c r="AC427" s="328" t="s">
        <v>1981</v>
      </c>
      <c r="AD427" s="327">
        <v>45901</v>
      </c>
      <c r="AE427" s="328">
        <v>100</v>
      </c>
      <c r="AF427" s="328">
        <v>4</v>
      </c>
    </row>
    <row r="428" spans="1:32 16384:16384" ht="58.5" customHeight="1" x14ac:dyDescent="0.25">
      <c r="A428" s="68" t="s">
        <v>1285</v>
      </c>
      <c r="B428" s="155" t="s">
        <v>1285</v>
      </c>
      <c r="C428" s="155" t="s">
        <v>1947</v>
      </c>
      <c r="D428" s="155">
        <v>3</v>
      </c>
      <c r="E428" s="155" t="s">
        <v>467</v>
      </c>
      <c r="F428" s="155" t="s">
        <v>1285</v>
      </c>
      <c r="G428" s="155" t="s">
        <v>19</v>
      </c>
      <c r="H428" s="155">
        <v>0</v>
      </c>
      <c r="I428" s="155">
        <v>0</v>
      </c>
      <c r="J428" s="155">
        <v>0</v>
      </c>
      <c r="K428" s="155" t="s">
        <v>19</v>
      </c>
      <c r="L428" s="155">
        <v>0</v>
      </c>
      <c r="M428" s="155" t="s">
        <v>19</v>
      </c>
      <c r="N428" s="155" t="s">
        <v>749</v>
      </c>
      <c r="O428" s="155" t="s">
        <v>19</v>
      </c>
      <c r="P428" s="155" t="s">
        <v>1804</v>
      </c>
      <c r="Q428" s="155">
        <v>20</v>
      </c>
      <c r="R428" s="155">
        <v>1</v>
      </c>
      <c r="S428" s="155" t="s">
        <v>465</v>
      </c>
      <c r="T428" s="191" t="s">
        <v>1805</v>
      </c>
      <c r="U428" s="191">
        <v>45901</v>
      </c>
      <c r="V428" s="191">
        <v>46006</v>
      </c>
      <c r="W428" s="35" t="s">
        <v>1244</v>
      </c>
      <c r="X428" s="155">
        <v>4</v>
      </c>
      <c r="Y428" s="155">
        <v>0</v>
      </c>
      <c r="Z428" s="155" t="s">
        <v>1982</v>
      </c>
      <c r="AA428" s="327"/>
      <c r="AB428" s="328">
        <v>0</v>
      </c>
      <c r="AC428" s="328" t="s">
        <v>1983</v>
      </c>
      <c r="AD428" s="327"/>
      <c r="AE428" s="328">
        <v>0</v>
      </c>
      <c r="AF428" s="328">
        <v>0</v>
      </c>
      <c r="XFD428" s="68"/>
    </row>
    <row r="429" spans="1:32 16384:16384" ht="58.5" customHeight="1" x14ac:dyDescent="0.25">
      <c r="A429" s="192" t="s">
        <v>1286</v>
      </c>
      <c r="B429" s="183" t="s">
        <v>1286</v>
      </c>
      <c r="C429" s="181" t="s">
        <v>1947</v>
      </c>
      <c r="D429" s="181">
        <v>3</v>
      </c>
      <c r="E429" s="181" t="s">
        <v>460</v>
      </c>
      <c r="F429" s="181" t="s">
        <v>1286</v>
      </c>
      <c r="G429" s="181" t="s">
        <v>479</v>
      </c>
      <c r="H429" s="181" t="s">
        <v>13</v>
      </c>
      <c r="I429" s="181" t="s">
        <v>1402</v>
      </c>
      <c r="J429" s="181" t="s">
        <v>1441</v>
      </c>
      <c r="K429" s="181" t="s">
        <v>19</v>
      </c>
      <c r="L429" s="181">
        <v>0</v>
      </c>
      <c r="M429" s="181" t="s">
        <v>31</v>
      </c>
      <c r="N429" s="181" t="s">
        <v>697</v>
      </c>
      <c r="O429" s="181" t="s">
        <v>1570</v>
      </c>
      <c r="P429" s="181" t="s">
        <v>1806</v>
      </c>
      <c r="Q429" s="181">
        <v>15</v>
      </c>
      <c r="R429" s="181">
        <v>1</v>
      </c>
      <c r="S429" s="181" t="s">
        <v>465</v>
      </c>
      <c r="T429" s="181" t="s">
        <v>1807</v>
      </c>
      <c r="U429" s="182">
        <v>45691</v>
      </c>
      <c r="V429" s="182">
        <v>45835</v>
      </c>
      <c r="W429" s="323" t="s">
        <v>1244</v>
      </c>
      <c r="X429" s="181">
        <v>15</v>
      </c>
      <c r="Y429" s="181">
        <v>100</v>
      </c>
      <c r="Z429" s="181" t="s">
        <v>1984</v>
      </c>
      <c r="AA429" s="325">
        <v>45835</v>
      </c>
      <c r="AB429" s="326">
        <v>100</v>
      </c>
      <c r="AC429" s="326" t="s">
        <v>1985</v>
      </c>
      <c r="AD429" s="325">
        <v>45835</v>
      </c>
      <c r="AE429" s="326">
        <v>100</v>
      </c>
      <c r="AF429" s="326">
        <v>15</v>
      </c>
    </row>
    <row r="430" spans="1:32 16384:16384" ht="58.5" customHeight="1" x14ac:dyDescent="0.25">
      <c r="A430" s="192" t="s">
        <v>1287</v>
      </c>
      <c r="B430" s="68" t="s">
        <v>1287</v>
      </c>
      <c r="C430" s="155" t="s">
        <v>1947</v>
      </c>
      <c r="D430" s="155">
        <v>3</v>
      </c>
      <c r="E430" s="155" t="s">
        <v>467</v>
      </c>
      <c r="F430" s="155" t="s">
        <v>1287</v>
      </c>
      <c r="G430" s="155" t="s">
        <v>19</v>
      </c>
      <c r="H430" s="155">
        <v>0</v>
      </c>
      <c r="I430" s="155">
        <v>0</v>
      </c>
      <c r="J430" s="155">
        <v>0</v>
      </c>
      <c r="K430" s="155" t="s">
        <v>19</v>
      </c>
      <c r="L430" s="155">
        <v>0</v>
      </c>
      <c r="M430" s="155" t="s">
        <v>19</v>
      </c>
      <c r="N430" s="155" t="s">
        <v>697</v>
      </c>
      <c r="O430" s="155" t="s">
        <v>19</v>
      </c>
      <c r="P430" s="155" t="s">
        <v>357</v>
      </c>
      <c r="Q430" s="155">
        <v>10</v>
      </c>
      <c r="R430" s="155">
        <v>1</v>
      </c>
      <c r="S430" s="155" t="s">
        <v>465</v>
      </c>
      <c r="T430" s="155" t="s">
        <v>1288</v>
      </c>
      <c r="U430" s="191">
        <v>45691</v>
      </c>
      <c r="V430" s="191">
        <v>45761</v>
      </c>
      <c r="W430" s="324" t="s">
        <v>1244</v>
      </c>
      <c r="X430" s="155">
        <v>1.5</v>
      </c>
      <c r="Y430" s="155">
        <v>100</v>
      </c>
      <c r="Z430" s="155" t="s">
        <v>1986</v>
      </c>
      <c r="AA430" s="327">
        <v>45812</v>
      </c>
      <c r="AB430" s="328">
        <v>100</v>
      </c>
      <c r="AC430" s="328" t="s">
        <v>1987</v>
      </c>
      <c r="AD430" s="327">
        <v>45812</v>
      </c>
      <c r="AE430" s="328">
        <v>95</v>
      </c>
      <c r="AF430" s="328">
        <v>1.5</v>
      </c>
    </row>
    <row r="431" spans="1:32 16384:16384" ht="58.5" customHeight="1" x14ac:dyDescent="0.25">
      <c r="A431" s="192" t="s">
        <v>1289</v>
      </c>
      <c r="B431" s="68" t="s">
        <v>1289</v>
      </c>
      <c r="C431" s="155" t="s">
        <v>1947</v>
      </c>
      <c r="D431" s="155">
        <v>3</v>
      </c>
      <c r="E431" s="155" t="s">
        <v>467</v>
      </c>
      <c r="F431" s="155" t="s">
        <v>1289</v>
      </c>
      <c r="G431" s="155" t="s">
        <v>19</v>
      </c>
      <c r="H431" s="155">
        <v>0</v>
      </c>
      <c r="I431" s="155">
        <v>0</v>
      </c>
      <c r="J431" s="155">
        <v>0</v>
      </c>
      <c r="K431" s="155" t="s">
        <v>19</v>
      </c>
      <c r="L431" s="155">
        <v>0</v>
      </c>
      <c r="M431" s="155" t="s">
        <v>19</v>
      </c>
      <c r="N431" s="155" t="s">
        <v>697</v>
      </c>
      <c r="O431" s="155" t="s">
        <v>19</v>
      </c>
      <c r="P431" s="155" t="s">
        <v>358</v>
      </c>
      <c r="Q431" s="155">
        <v>10</v>
      </c>
      <c r="R431" s="155">
        <v>1</v>
      </c>
      <c r="S431" s="155" t="s">
        <v>465</v>
      </c>
      <c r="T431" s="155" t="s">
        <v>1290</v>
      </c>
      <c r="U431" s="191">
        <v>45748</v>
      </c>
      <c r="V431" s="191">
        <v>45777</v>
      </c>
      <c r="W431" s="324" t="s">
        <v>1244</v>
      </c>
      <c r="X431" s="155">
        <v>1.5</v>
      </c>
      <c r="Y431" s="155">
        <v>100</v>
      </c>
      <c r="Z431" s="155" t="s">
        <v>1988</v>
      </c>
      <c r="AA431" s="327">
        <v>45777</v>
      </c>
      <c r="AB431" s="328">
        <v>100</v>
      </c>
      <c r="AC431" s="328" t="s">
        <v>1989</v>
      </c>
      <c r="AD431" s="327">
        <v>45777</v>
      </c>
      <c r="AE431" s="328">
        <v>100</v>
      </c>
      <c r="AF431" s="328">
        <v>1.5</v>
      </c>
    </row>
    <row r="432" spans="1:32 16384:16384" ht="58.5" customHeight="1" x14ac:dyDescent="0.25">
      <c r="A432" s="68" t="s">
        <v>1291</v>
      </c>
      <c r="B432" s="155" t="s">
        <v>1291</v>
      </c>
      <c r="C432" s="155" t="s">
        <v>1947</v>
      </c>
      <c r="D432" s="155">
        <v>3</v>
      </c>
      <c r="E432" s="155" t="s">
        <v>467</v>
      </c>
      <c r="F432" s="155" t="s">
        <v>1291</v>
      </c>
      <c r="G432" s="155" t="s">
        <v>19</v>
      </c>
      <c r="H432" s="155">
        <v>0</v>
      </c>
      <c r="I432" s="155">
        <v>0</v>
      </c>
      <c r="J432" s="155">
        <v>0</v>
      </c>
      <c r="K432" s="155" t="s">
        <v>19</v>
      </c>
      <c r="L432" s="155">
        <v>0</v>
      </c>
      <c r="M432" s="155" t="s">
        <v>19</v>
      </c>
      <c r="N432" s="155" t="s">
        <v>697</v>
      </c>
      <c r="O432" s="155" t="s">
        <v>19</v>
      </c>
      <c r="P432" s="155" t="s">
        <v>1808</v>
      </c>
      <c r="Q432" s="155">
        <v>80</v>
      </c>
      <c r="R432" s="155">
        <v>1</v>
      </c>
      <c r="S432" s="155" t="s">
        <v>465</v>
      </c>
      <c r="T432" s="191" t="s">
        <v>1809</v>
      </c>
      <c r="U432" s="191">
        <v>45779</v>
      </c>
      <c r="V432" s="191">
        <v>45835</v>
      </c>
      <c r="W432" s="35" t="s">
        <v>1244</v>
      </c>
      <c r="X432" s="155">
        <v>12</v>
      </c>
      <c r="Y432" s="155">
        <v>100</v>
      </c>
      <c r="Z432" s="155" t="s">
        <v>1990</v>
      </c>
      <c r="AA432" s="327">
        <v>45835</v>
      </c>
      <c r="AB432" s="328">
        <v>100</v>
      </c>
      <c r="AC432" s="328" t="s">
        <v>1991</v>
      </c>
      <c r="AD432" s="327">
        <v>45835</v>
      </c>
      <c r="AE432" s="328">
        <v>100</v>
      </c>
      <c r="AF432" s="328">
        <v>12</v>
      </c>
      <c r="XFD432" s="68"/>
    </row>
    <row r="433" spans="1:32 16384:16384" ht="58.5" customHeight="1" x14ac:dyDescent="0.25">
      <c r="A433" s="192" t="s">
        <v>1108</v>
      </c>
      <c r="B433" s="183" t="s">
        <v>1108</v>
      </c>
      <c r="C433" s="181" t="s">
        <v>1912</v>
      </c>
      <c r="D433" s="181">
        <v>1</v>
      </c>
      <c r="E433" s="181" t="s">
        <v>460</v>
      </c>
      <c r="F433" s="181" t="s">
        <v>1108</v>
      </c>
      <c r="G433" s="181" t="s">
        <v>479</v>
      </c>
      <c r="H433" s="181" t="s">
        <v>10</v>
      </c>
      <c r="I433" s="181" t="s">
        <v>1399</v>
      </c>
      <c r="J433" s="181" t="s">
        <v>1400</v>
      </c>
      <c r="K433" s="181" t="s">
        <v>19</v>
      </c>
      <c r="L433" s="181">
        <v>0</v>
      </c>
      <c r="M433" s="181" t="s">
        <v>19</v>
      </c>
      <c r="N433" s="181" t="s">
        <v>697</v>
      </c>
      <c r="O433" s="181" t="s">
        <v>1562</v>
      </c>
      <c r="P433" s="181" t="s">
        <v>339</v>
      </c>
      <c r="Q433" s="181">
        <v>20</v>
      </c>
      <c r="R433" s="181">
        <v>56</v>
      </c>
      <c r="S433" s="181" t="s">
        <v>493</v>
      </c>
      <c r="T433" s="181" t="s">
        <v>1109</v>
      </c>
      <c r="U433" s="182">
        <v>45670</v>
      </c>
      <c r="V433" s="182">
        <v>46003</v>
      </c>
      <c r="W433" s="323" t="s">
        <v>1107</v>
      </c>
      <c r="X433" s="181">
        <v>20</v>
      </c>
      <c r="Y433" s="181">
        <v>33</v>
      </c>
      <c r="Z433" s="181" t="s">
        <v>1913</v>
      </c>
      <c r="AA433" s="325"/>
      <c r="AB433" s="326">
        <v>40.94</v>
      </c>
      <c r="AC433" s="326" t="s">
        <v>1914</v>
      </c>
      <c r="AD433" s="325"/>
      <c r="AE433" s="326">
        <v>0</v>
      </c>
      <c r="AF433" s="326">
        <v>8.1879999999999988</v>
      </c>
    </row>
    <row r="434" spans="1:32 16384:16384" ht="58.5" customHeight="1" x14ac:dyDescent="0.25">
      <c r="A434" s="68" t="s">
        <v>1110</v>
      </c>
      <c r="B434" s="155" t="s">
        <v>1110</v>
      </c>
      <c r="C434" s="155" t="s">
        <v>1912</v>
      </c>
      <c r="D434" s="155">
        <v>1</v>
      </c>
      <c r="E434" s="155" t="s">
        <v>467</v>
      </c>
      <c r="F434" s="155" t="s">
        <v>1110</v>
      </c>
      <c r="G434" s="155" t="s">
        <v>19</v>
      </c>
      <c r="H434" s="155">
        <v>0</v>
      </c>
      <c r="I434" s="155">
        <v>0</v>
      </c>
      <c r="J434" s="155">
        <v>0</v>
      </c>
      <c r="K434" s="155" t="s">
        <v>19</v>
      </c>
      <c r="L434" s="155">
        <v>0</v>
      </c>
      <c r="M434" s="155" t="s">
        <v>19</v>
      </c>
      <c r="N434" s="155" t="s">
        <v>697</v>
      </c>
      <c r="O434" s="155" t="s">
        <v>19</v>
      </c>
      <c r="P434" s="155" t="s">
        <v>340</v>
      </c>
      <c r="Q434" s="155">
        <v>20</v>
      </c>
      <c r="R434" s="155">
        <v>1</v>
      </c>
      <c r="S434" s="155" t="s">
        <v>465</v>
      </c>
      <c r="T434" s="191" t="s">
        <v>1111</v>
      </c>
      <c r="U434" s="191">
        <v>45670</v>
      </c>
      <c r="V434" s="191">
        <v>45716</v>
      </c>
      <c r="W434" s="35" t="s">
        <v>1107</v>
      </c>
      <c r="X434" s="155">
        <v>4</v>
      </c>
      <c r="Y434" s="155">
        <v>100</v>
      </c>
      <c r="Z434" s="155" t="s">
        <v>1915</v>
      </c>
      <c r="AA434" s="327">
        <v>45716</v>
      </c>
      <c r="AB434" s="328">
        <v>100</v>
      </c>
      <c r="AC434" s="328" t="s">
        <v>1916</v>
      </c>
      <c r="AD434" s="327">
        <v>45716</v>
      </c>
      <c r="AE434" s="328">
        <v>100</v>
      </c>
      <c r="AF434" s="328">
        <v>4</v>
      </c>
      <c r="XFD434" s="68"/>
    </row>
    <row r="435" spans="1:32 16384:16384" ht="58.5" customHeight="1" x14ac:dyDescent="0.25">
      <c r="A435" s="192" t="s">
        <v>1112</v>
      </c>
      <c r="B435" s="68" t="s">
        <v>1112</v>
      </c>
      <c r="C435" s="155" t="s">
        <v>1912</v>
      </c>
      <c r="D435" s="155">
        <v>1</v>
      </c>
      <c r="E435" s="155" t="s">
        <v>467</v>
      </c>
      <c r="F435" s="155" t="s">
        <v>1112</v>
      </c>
      <c r="G435" s="155" t="s">
        <v>19</v>
      </c>
      <c r="H435" s="155">
        <v>0</v>
      </c>
      <c r="I435" s="155">
        <v>0</v>
      </c>
      <c r="J435" s="155">
        <v>0</v>
      </c>
      <c r="K435" s="155" t="s">
        <v>19</v>
      </c>
      <c r="L435" s="155">
        <v>0</v>
      </c>
      <c r="M435" s="155" t="s">
        <v>19</v>
      </c>
      <c r="N435" s="155" t="s">
        <v>697</v>
      </c>
      <c r="O435" s="155" t="s">
        <v>19</v>
      </c>
      <c r="P435" s="155" t="s">
        <v>341</v>
      </c>
      <c r="Q435" s="155">
        <v>80</v>
      </c>
      <c r="R435" s="155">
        <v>100</v>
      </c>
      <c r="S435" s="155" t="s">
        <v>493</v>
      </c>
      <c r="T435" s="155" t="s">
        <v>1113</v>
      </c>
      <c r="U435" s="191">
        <v>45719</v>
      </c>
      <c r="V435" s="191">
        <v>46003</v>
      </c>
      <c r="W435" s="324" t="s">
        <v>1107</v>
      </c>
      <c r="X435" s="155">
        <v>16</v>
      </c>
      <c r="Y435" s="155">
        <v>70</v>
      </c>
      <c r="Z435" s="155" t="s">
        <v>1917</v>
      </c>
      <c r="AA435" s="327"/>
      <c r="AB435" s="328">
        <v>70</v>
      </c>
      <c r="AC435" s="328" t="s">
        <v>1918</v>
      </c>
      <c r="AD435" s="327"/>
      <c r="AE435" s="328">
        <v>0</v>
      </c>
      <c r="AF435" s="328">
        <v>11.2</v>
      </c>
    </row>
    <row r="436" spans="1:32 16384:16384" ht="58.5" customHeight="1" x14ac:dyDescent="0.25">
      <c r="A436" s="192" t="s">
        <v>1114</v>
      </c>
      <c r="B436" s="183" t="s">
        <v>1114</v>
      </c>
      <c r="C436" s="181" t="s">
        <v>1912</v>
      </c>
      <c r="D436" s="181">
        <v>1</v>
      </c>
      <c r="E436" s="181" t="s">
        <v>460</v>
      </c>
      <c r="F436" s="181" t="s">
        <v>1114</v>
      </c>
      <c r="G436" s="181" t="s">
        <v>479</v>
      </c>
      <c r="H436" s="181" t="s">
        <v>12</v>
      </c>
      <c r="I436" s="181" t="s">
        <v>1395</v>
      </c>
      <c r="J436" s="181" t="s">
        <v>1396</v>
      </c>
      <c r="K436" s="181" t="s">
        <v>19</v>
      </c>
      <c r="L436" s="181">
        <v>0</v>
      </c>
      <c r="M436" s="181" t="s">
        <v>19</v>
      </c>
      <c r="N436" s="181" t="s">
        <v>749</v>
      </c>
      <c r="O436" s="181" t="s">
        <v>1743</v>
      </c>
      <c r="P436" s="181" t="s">
        <v>199</v>
      </c>
      <c r="Q436" s="181">
        <v>20</v>
      </c>
      <c r="R436" s="181">
        <v>4</v>
      </c>
      <c r="S436" s="181" t="s">
        <v>465</v>
      </c>
      <c r="T436" s="181" t="s">
        <v>1115</v>
      </c>
      <c r="U436" s="182">
        <v>45691</v>
      </c>
      <c r="V436" s="182">
        <v>45989</v>
      </c>
      <c r="W436" s="323" t="s">
        <v>1116</v>
      </c>
      <c r="X436" s="181">
        <v>20</v>
      </c>
      <c r="Y436" s="181">
        <v>0</v>
      </c>
      <c r="Z436" s="181" t="s">
        <v>1919</v>
      </c>
      <c r="AA436" s="325"/>
      <c r="AB436" s="326">
        <v>0</v>
      </c>
      <c r="AC436" s="326" t="s">
        <v>1920</v>
      </c>
      <c r="AD436" s="325"/>
      <c r="AE436" s="326">
        <v>0</v>
      </c>
      <c r="AF436" s="326">
        <v>0</v>
      </c>
    </row>
    <row r="437" spans="1:32 16384:16384" ht="58.5" customHeight="1" x14ac:dyDescent="0.25">
      <c r="A437" s="192" t="s">
        <v>1117</v>
      </c>
      <c r="B437" s="68" t="s">
        <v>1117</v>
      </c>
      <c r="C437" s="155" t="s">
        <v>1912</v>
      </c>
      <c r="D437" s="155">
        <v>1</v>
      </c>
      <c r="E437" s="155" t="s">
        <v>467</v>
      </c>
      <c r="F437" s="155" t="s">
        <v>1117</v>
      </c>
      <c r="G437" s="155" t="s">
        <v>19</v>
      </c>
      <c r="H437" s="155">
        <v>0</v>
      </c>
      <c r="I437" s="155">
        <v>0</v>
      </c>
      <c r="J437" s="155">
        <v>0</v>
      </c>
      <c r="K437" s="155" t="s">
        <v>19</v>
      </c>
      <c r="L437" s="155">
        <v>0</v>
      </c>
      <c r="M437" s="155" t="s">
        <v>19</v>
      </c>
      <c r="N437" s="155" t="s">
        <v>749</v>
      </c>
      <c r="O437" s="155" t="s">
        <v>19</v>
      </c>
      <c r="P437" s="155" t="s">
        <v>200</v>
      </c>
      <c r="Q437" s="155">
        <v>50</v>
      </c>
      <c r="R437" s="155">
        <v>4</v>
      </c>
      <c r="S437" s="155" t="s">
        <v>465</v>
      </c>
      <c r="T437" s="155" t="s">
        <v>1118</v>
      </c>
      <c r="U437" s="191">
        <v>45691</v>
      </c>
      <c r="V437" s="191">
        <v>45869</v>
      </c>
      <c r="W437" s="324" t="s">
        <v>1107</v>
      </c>
      <c r="X437" s="155">
        <v>10</v>
      </c>
      <c r="Y437" s="155">
        <v>100</v>
      </c>
      <c r="Z437" s="155" t="s">
        <v>1921</v>
      </c>
      <c r="AA437" s="327">
        <v>45842</v>
      </c>
      <c r="AB437" s="328">
        <v>100</v>
      </c>
      <c r="AC437" s="328" t="s">
        <v>1922</v>
      </c>
      <c r="AD437" s="327"/>
      <c r="AE437" s="328">
        <v>100</v>
      </c>
      <c r="AF437" s="328">
        <v>10</v>
      </c>
    </row>
    <row r="438" spans="1:32 16384:16384" ht="58.5" customHeight="1" x14ac:dyDescent="0.25">
      <c r="A438" s="68" t="s">
        <v>1119</v>
      </c>
      <c r="B438" s="155" t="s">
        <v>1119</v>
      </c>
      <c r="C438" s="155" t="s">
        <v>1912</v>
      </c>
      <c r="D438" s="155">
        <v>1</v>
      </c>
      <c r="E438" s="155" t="s">
        <v>1856</v>
      </c>
      <c r="F438" s="155" t="s">
        <v>1119</v>
      </c>
      <c r="G438" s="155" t="s">
        <v>19</v>
      </c>
      <c r="H438" s="155">
        <v>0</v>
      </c>
      <c r="I438" s="155">
        <v>0</v>
      </c>
      <c r="J438" s="155">
        <v>0</v>
      </c>
      <c r="K438" s="155" t="s">
        <v>19</v>
      </c>
      <c r="L438" s="155">
        <v>0</v>
      </c>
      <c r="M438" s="155" t="s">
        <v>19</v>
      </c>
      <c r="N438" s="155" t="s">
        <v>749</v>
      </c>
      <c r="O438" s="155" t="s">
        <v>19</v>
      </c>
      <c r="P438" s="155" t="s">
        <v>1120</v>
      </c>
      <c r="Q438" s="155">
        <v>0</v>
      </c>
      <c r="R438" s="155">
        <v>4</v>
      </c>
      <c r="S438" s="155" t="s">
        <v>465</v>
      </c>
      <c r="T438" s="191" t="s">
        <v>1121</v>
      </c>
      <c r="U438" s="191">
        <v>45736</v>
      </c>
      <c r="V438" s="191">
        <v>45869</v>
      </c>
      <c r="W438" s="35" t="s">
        <v>1002</v>
      </c>
      <c r="X438" s="155">
        <v>0</v>
      </c>
      <c r="Y438" s="155">
        <v>100</v>
      </c>
      <c r="Z438" s="155" t="s">
        <v>1923</v>
      </c>
      <c r="AA438" s="327"/>
      <c r="AB438" s="328">
        <v>100</v>
      </c>
      <c r="AC438" s="328" t="s">
        <v>1924</v>
      </c>
      <c r="AD438" s="327"/>
      <c r="AE438" s="328">
        <v>100</v>
      </c>
      <c r="AF438" s="328">
        <v>0</v>
      </c>
      <c r="XFD438" s="68"/>
    </row>
    <row r="439" spans="1:32 16384:16384" ht="58.5" customHeight="1" x14ac:dyDescent="0.25">
      <c r="A439" s="192" t="s">
        <v>1122</v>
      </c>
      <c r="B439" s="68" t="s">
        <v>1122</v>
      </c>
      <c r="C439" s="155" t="s">
        <v>1912</v>
      </c>
      <c r="D439" s="155">
        <v>1</v>
      </c>
      <c r="E439" s="155" t="s">
        <v>467</v>
      </c>
      <c r="F439" s="155" t="s">
        <v>1122</v>
      </c>
      <c r="G439" s="155" t="s">
        <v>19</v>
      </c>
      <c r="H439" s="155">
        <v>0</v>
      </c>
      <c r="I439" s="155">
        <v>0</v>
      </c>
      <c r="J439" s="155">
        <v>0</v>
      </c>
      <c r="K439" s="155" t="s">
        <v>19</v>
      </c>
      <c r="L439" s="155">
        <v>0</v>
      </c>
      <c r="M439" s="155" t="s">
        <v>19</v>
      </c>
      <c r="N439" s="155" t="s">
        <v>749</v>
      </c>
      <c r="O439" s="155" t="s">
        <v>19</v>
      </c>
      <c r="P439" s="155" t="s">
        <v>201</v>
      </c>
      <c r="Q439" s="155">
        <v>30</v>
      </c>
      <c r="R439" s="155">
        <v>4</v>
      </c>
      <c r="S439" s="155" t="s">
        <v>465</v>
      </c>
      <c r="T439" s="155" t="s">
        <v>1123</v>
      </c>
      <c r="U439" s="191">
        <v>45870</v>
      </c>
      <c r="V439" s="191">
        <v>45898</v>
      </c>
      <c r="W439" s="324" t="s">
        <v>1107</v>
      </c>
      <c r="X439" s="155">
        <v>6</v>
      </c>
      <c r="Y439" s="155">
        <v>100</v>
      </c>
      <c r="Z439" s="155" t="s">
        <v>1925</v>
      </c>
      <c r="AA439" s="327">
        <v>45930</v>
      </c>
      <c r="AB439" s="328">
        <v>100</v>
      </c>
      <c r="AC439" s="328" t="s">
        <v>1926</v>
      </c>
      <c r="AD439" s="327">
        <v>45930</v>
      </c>
      <c r="AE439" s="328">
        <v>95</v>
      </c>
      <c r="AF439" s="328">
        <v>6</v>
      </c>
    </row>
    <row r="440" spans="1:32 16384:16384" ht="58.5" customHeight="1" x14ac:dyDescent="0.25">
      <c r="A440" s="192" t="s">
        <v>1124</v>
      </c>
      <c r="B440" s="68" t="s">
        <v>1124</v>
      </c>
      <c r="C440" s="155" t="s">
        <v>1912</v>
      </c>
      <c r="D440" s="155">
        <v>1</v>
      </c>
      <c r="E440" s="155" t="s">
        <v>1856</v>
      </c>
      <c r="F440" s="155" t="s">
        <v>1124</v>
      </c>
      <c r="G440" s="155" t="s">
        <v>19</v>
      </c>
      <c r="H440" s="155">
        <v>0</v>
      </c>
      <c r="I440" s="155">
        <v>0</v>
      </c>
      <c r="J440" s="155">
        <v>0</v>
      </c>
      <c r="K440" s="155" t="s">
        <v>19</v>
      </c>
      <c r="L440" s="155">
        <v>0</v>
      </c>
      <c r="M440" s="155" t="s">
        <v>19</v>
      </c>
      <c r="N440" s="155" t="s">
        <v>749</v>
      </c>
      <c r="O440" s="155" t="s">
        <v>19</v>
      </c>
      <c r="P440" s="155" t="s">
        <v>202</v>
      </c>
      <c r="Q440" s="155">
        <v>0</v>
      </c>
      <c r="R440" s="155">
        <v>4</v>
      </c>
      <c r="S440" s="155" t="s">
        <v>465</v>
      </c>
      <c r="T440" s="155" t="s">
        <v>1125</v>
      </c>
      <c r="U440" s="191">
        <v>45901</v>
      </c>
      <c r="V440" s="191">
        <v>45961</v>
      </c>
      <c r="W440" s="324" t="s">
        <v>586</v>
      </c>
      <c r="X440" s="155">
        <v>0</v>
      </c>
      <c r="Y440" s="155">
        <v>0</v>
      </c>
      <c r="Z440" s="155" t="s">
        <v>1927</v>
      </c>
      <c r="AA440" s="327"/>
      <c r="AB440" s="328">
        <v>0</v>
      </c>
      <c r="AC440" s="328" t="s">
        <v>1928</v>
      </c>
      <c r="AD440" s="327"/>
      <c r="AE440" s="328">
        <v>0</v>
      </c>
      <c r="AF440" s="328">
        <v>0</v>
      </c>
    </row>
    <row r="441" spans="1:32 16384:16384" ht="58.5" customHeight="1" x14ac:dyDescent="0.25">
      <c r="A441" s="68" t="s">
        <v>1126</v>
      </c>
      <c r="B441" s="155" t="s">
        <v>1126</v>
      </c>
      <c r="C441" s="155" t="s">
        <v>1912</v>
      </c>
      <c r="D441" s="155">
        <v>1</v>
      </c>
      <c r="E441" s="155" t="s">
        <v>467</v>
      </c>
      <c r="F441" s="155" t="s">
        <v>1126</v>
      </c>
      <c r="G441" s="155" t="s">
        <v>19</v>
      </c>
      <c r="H441" s="155">
        <v>0</v>
      </c>
      <c r="I441" s="155">
        <v>0</v>
      </c>
      <c r="J441" s="155">
        <v>0</v>
      </c>
      <c r="K441" s="155" t="s">
        <v>19</v>
      </c>
      <c r="L441" s="155">
        <v>0</v>
      </c>
      <c r="M441" s="155" t="s">
        <v>19</v>
      </c>
      <c r="N441" s="155" t="s">
        <v>749</v>
      </c>
      <c r="O441" s="155" t="s">
        <v>19</v>
      </c>
      <c r="P441" s="155" t="s">
        <v>203</v>
      </c>
      <c r="Q441" s="155">
        <v>20</v>
      </c>
      <c r="R441" s="155">
        <v>4</v>
      </c>
      <c r="S441" s="155" t="s">
        <v>465</v>
      </c>
      <c r="T441" s="191" t="s">
        <v>1127</v>
      </c>
      <c r="U441" s="191">
        <v>45965</v>
      </c>
      <c r="V441" s="191">
        <v>45989</v>
      </c>
      <c r="W441" s="35" t="s">
        <v>1107</v>
      </c>
      <c r="X441" s="155">
        <v>4</v>
      </c>
      <c r="Y441" s="155">
        <v>0</v>
      </c>
      <c r="Z441" s="155">
        <v>0</v>
      </c>
      <c r="AA441" s="327"/>
      <c r="AB441" s="328">
        <v>0</v>
      </c>
      <c r="AC441" s="328">
        <v>0</v>
      </c>
      <c r="AD441" s="327"/>
      <c r="AE441" s="328">
        <v>0</v>
      </c>
      <c r="AF441" s="328">
        <v>0</v>
      </c>
      <c r="XFD441" s="68"/>
    </row>
    <row r="442" spans="1:32 16384:16384" ht="58.5" customHeight="1" x14ac:dyDescent="0.25">
      <c r="A442" s="192" t="s">
        <v>1128</v>
      </c>
      <c r="B442" s="183" t="s">
        <v>1128</v>
      </c>
      <c r="C442" s="181" t="s">
        <v>1912</v>
      </c>
      <c r="D442" s="181">
        <v>1</v>
      </c>
      <c r="E442" s="181" t="s">
        <v>460</v>
      </c>
      <c r="F442" s="181" t="s">
        <v>1128</v>
      </c>
      <c r="G442" s="181" t="s">
        <v>479</v>
      </c>
      <c r="H442" s="181" t="s">
        <v>12</v>
      </c>
      <c r="I442" s="181" t="s">
        <v>1395</v>
      </c>
      <c r="J442" s="181" t="s">
        <v>1396</v>
      </c>
      <c r="K442" s="181" t="s">
        <v>19</v>
      </c>
      <c r="L442" s="181">
        <v>0</v>
      </c>
      <c r="M442" s="181" t="s">
        <v>19</v>
      </c>
      <c r="N442" s="181" t="s">
        <v>749</v>
      </c>
      <c r="O442" s="181" t="s">
        <v>1563</v>
      </c>
      <c r="P442" s="181" t="s">
        <v>342</v>
      </c>
      <c r="Q442" s="181">
        <v>15</v>
      </c>
      <c r="R442" s="181">
        <v>5</v>
      </c>
      <c r="S442" s="181" t="s">
        <v>465</v>
      </c>
      <c r="T442" s="181" t="s">
        <v>1129</v>
      </c>
      <c r="U442" s="182">
        <v>45691</v>
      </c>
      <c r="V442" s="182">
        <v>46003</v>
      </c>
      <c r="W442" s="323" t="s">
        <v>1107</v>
      </c>
      <c r="X442" s="181">
        <v>15</v>
      </c>
      <c r="Y442" s="181">
        <v>0</v>
      </c>
      <c r="Z442" s="181" t="s">
        <v>1929</v>
      </c>
      <c r="AA442" s="325"/>
      <c r="AB442" s="326">
        <v>0</v>
      </c>
      <c r="AC442" s="326" t="s">
        <v>1930</v>
      </c>
      <c r="AD442" s="325"/>
      <c r="AE442" s="326">
        <v>0</v>
      </c>
      <c r="AF442" s="326">
        <v>0</v>
      </c>
    </row>
    <row r="443" spans="1:32 16384:16384" ht="58.5" customHeight="1" x14ac:dyDescent="0.25">
      <c r="A443" s="192" t="s">
        <v>1130</v>
      </c>
      <c r="B443" s="68" t="s">
        <v>1130</v>
      </c>
      <c r="C443" s="155" t="s">
        <v>1912</v>
      </c>
      <c r="D443" s="155">
        <v>1</v>
      </c>
      <c r="E443" s="155" t="s">
        <v>467</v>
      </c>
      <c r="F443" s="155" t="s">
        <v>1130</v>
      </c>
      <c r="G443" s="155" t="s">
        <v>19</v>
      </c>
      <c r="H443" s="155">
        <v>0</v>
      </c>
      <c r="I443" s="155">
        <v>0</v>
      </c>
      <c r="J443" s="155">
        <v>0</v>
      </c>
      <c r="K443" s="155" t="s">
        <v>19</v>
      </c>
      <c r="L443" s="155">
        <v>0</v>
      </c>
      <c r="M443" s="155" t="s">
        <v>19</v>
      </c>
      <c r="N443" s="155" t="s">
        <v>749</v>
      </c>
      <c r="O443" s="155" t="s">
        <v>19</v>
      </c>
      <c r="P443" s="155" t="s">
        <v>343</v>
      </c>
      <c r="Q443" s="155">
        <v>20</v>
      </c>
      <c r="R443" s="155">
        <v>5</v>
      </c>
      <c r="S443" s="155" t="s">
        <v>465</v>
      </c>
      <c r="T443" s="155" t="s">
        <v>1131</v>
      </c>
      <c r="U443" s="191">
        <v>45691</v>
      </c>
      <c r="V443" s="191">
        <v>45716</v>
      </c>
      <c r="W443" s="324" t="s">
        <v>1107</v>
      </c>
      <c r="X443" s="155">
        <v>3</v>
      </c>
      <c r="Y443" s="155">
        <v>100</v>
      </c>
      <c r="Z443" s="155" t="s">
        <v>1931</v>
      </c>
      <c r="AA443" s="327">
        <v>45716</v>
      </c>
      <c r="AB443" s="328">
        <v>100</v>
      </c>
      <c r="AC443" s="328" t="s">
        <v>1932</v>
      </c>
      <c r="AD443" s="327">
        <v>45716</v>
      </c>
      <c r="AE443" s="328">
        <v>100</v>
      </c>
      <c r="AF443" s="328">
        <v>3</v>
      </c>
    </row>
    <row r="444" spans="1:32 16384:16384" ht="58.5" customHeight="1" x14ac:dyDescent="0.25">
      <c r="A444" s="192" t="s">
        <v>1132</v>
      </c>
      <c r="B444" s="68" t="s">
        <v>1132</v>
      </c>
      <c r="C444" s="155" t="s">
        <v>1912</v>
      </c>
      <c r="D444" s="155">
        <v>1</v>
      </c>
      <c r="E444" s="155" t="s">
        <v>467</v>
      </c>
      <c r="F444" s="155" t="s">
        <v>1132</v>
      </c>
      <c r="G444" s="155" t="s">
        <v>19</v>
      </c>
      <c r="H444" s="155">
        <v>0</v>
      </c>
      <c r="I444" s="155">
        <v>0</v>
      </c>
      <c r="J444" s="155">
        <v>0</v>
      </c>
      <c r="K444" s="155" t="s">
        <v>19</v>
      </c>
      <c r="L444" s="155">
        <v>0</v>
      </c>
      <c r="M444" s="155" t="s">
        <v>19</v>
      </c>
      <c r="N444" s="155" t="s">
        <v>749</v>
      </c>
      <c r="O444" s="155" t="s">
        <v>19</v>
      </c>
      <c r="P444" s="155" t="s">
        <v>344</v>
      </c>
      <c r="Q444" s="155">
        <v>80</v>
      </c>
      <c r="R444" s="155">
        <v>5</v>
      </c>
      <c r="S444" s="155" t="s">
        <v>465</v>
      </c>
      <c r="T444" s="155" t="s">
        <v>1133</v>
      </c>
      <c r="U444" s="191">
        <v>45719</v>
      </c>
      <c r="V444" s="191">
        <v>46003</v>
      </c>
      <c r="W444" s="324" t="s">
        <v>1107</v>
      </c>
      <c r="X444" s="155">
        <v>12</v>
      </c>
      <c r="Y444" s="155">
        <v>0</v>
      </c>
      <c r="Z444" s="155" t="s">
        <v>1929</v>
      </c>
      <c r="AA444" s="327"/>
      <c r="AB444" s="328">
        <v>0</v>
      </c>
      <c r="AC444" s="328" t="s">
        <v>1933</v>
      </c>
      <c r="AD444" s="327"/>
      <c r="AE444" s="328">
        <v>0</v>
      </c>
      <c r="AF444" s="328">
        <v>0</v>
      </c>
    </row>
    <row r="445" spans="1:32 16384:16384" ht="58.5" customHeight="1" x14ac:dyDescent="0.25">
      <c r="A445" s="192" t="s">
        <v>1134</v>
      </c>
      <c r="B445" s="183" t="s">
        <v>1134</v>
      </c>
      <c r="C445" s="181" t="s">
        <v>1912</v>
      </c>
      <c r="D445" s="181">
        <v>1</v>
      </c>
      <c r="E445" s="181" t="s">
        <v>460</v>
      </c>
      <c r="F445" s="181" t="s">
        <v>1134</v>
      </c>
      <c r="G445" s="181" t="s">
        <v>479</v>
      </c>
      <c r="H445" s="181" t="s">
        <v>13</v>
      </c>
      <c r="I445" s="181" t="s">
        <v>1402</v>
      </c>
      <c r="J445" s="181" t="s">
        <v>1441</v>
      </c>
      <c r="K445" s="181" t="s">
        <v>19</v>
      </c>
      <c r="L445" s="181">
        <v>0</v>
      </c>
      <c r="M445" s="181" t="s">
        <v>19</v>
      </c>
      <c r="N445" s="181" t="s">
        <v>1442</v>
      </c>
      <c r="O445" s="181" t="s">
        <v>1744</v>
      </c>
      <c r="P445" s="181" t="s">
        <v>165</v>
      </c>
      <c r="Q445" s="181">
        <v>15</v>
      </c>
      <c r="R445" s="181">
        <v>1</v>
      </c>
      <c r="S445" s="181" t="s">
        <v>465</v>
      </c>
      <c r="T445" s="181" t="s">
        <v>1135</v>
      </c>
      <c r="U445" s="182">
        <v>45691</v>
      </c>
      <c r="V445" s="182">
        <v>46010</v>
      </c>
      <c r="W445" s="323" t="s">
        <v>1107</v>
      </c>
      <c r="X445" s="181">
        <v>15</v>
      </c>
      <c r="Y445" s="181">
        <v>0</v>
      </c>
      <c r="Z445" s="181" t="s">
        <v>1934</v>
      </c>
      <c r="AA445" s="325"/>
      <c r="AB445" s="326">
        <v>0</v>
      </c>
      <c r="AC445" s="326" t="s">
        <v>1935</v>
      </c>
      <c r="AD445" s="325"/>
      <c r="AE445" s="326">
        <v>0</v>
      </c>
      <c r="AF445" s="326">
        <v>0</v>
      </c>
    </row>
    <row r="446" spans="1:32 16384:16384" ht="58.5" customHeight="1" x14ac:dyDescent="0.25">
      <c r="A446" s="68" t="s">
        <v>1136</v>
      </c>
      <c r="B446" s="155" t="s">
        <v>1136</v>
      </c>
      <c r="C446" s="155" t="s">
        <v>1912</v>
      </c>
      <c r="D446" s="155">
        <v>1</v>
      </c>
      <c r="E446" s="155" t="s">
        <v>467</v>
      </c>
      <c r="F446" s="155" t="s">
        <v>1136</v>
      </c>
      <c r="G446" s="155" t="s">
        <v>19</v>
      </c>
      <c r="H446" s="155">
        <v>0</v>
      </c>
      <c r="I446" s="155">
        <v>0</v>
      </c>
      <c r="J446" s="155">
        <v>0</v>
      </c>
      <c r="K446" s="155" t="s">
        <v>19</v>
      </c>
      <c r="L446" s="155">
        <v>0</v>
      </c>
      <c r="M446" s="155" t="s">
        <v>19</v>
      </c>
      <c r="N446" s="155" t="s">
        <v>1442</v>
      </c>
      <c r="O446" s="155" t="s">
        <v>19</v>
      </c>
      <c r="P446" s="155" t="s">
        <v>166</v>
      </c>
      <c r="Q446" s="155">
        <v>20</v>
      </c>
      <c r="R446" s="155">
        <v>6</v>
      </c>
      <c r="S446" s="155" t="s">
        <v>465</v>
      </c>
      <c r="T446" s="191" t="s">
        <v>1137</v>
      </c>
      <c r="U446" s="191">
        <v>45691</v>
      </c>
      <c r="V446" s="191">
        <v>45989</v>
      </c>
      <c r="W446" s="35" t="s">
        <v>1107</v>
      </c>
      <c r="X446" s="155">
        <v>3</v>
      </c>
      <c r="Y446" s="155">
        <v>50</v>
      </c>
      <c r="Z446" s="155" t="s">
        <v>1936</v>
      </c>
      <c r="AA446" s="327"/>
      <c r="AB446" s="328">
        <v>50</v>
      </c>
      <c r="AC446" s="328" t="s">
        <v>1937</v>
      </c>
      <c r="AD446" s="327"/>
      <c r="AE446" s="328">
        <v>0</v>
      </c>
      <c r="AF446" s="328">
        <v>1.5</v>
      </c>
      <c r="XFD446" s="68"/>
    </row>
    <row r="447" spans="1:32 16384:16384" ht="58.5" customHeight="1" x14ac:dyDescent="0.25">
      <c r="A447" s="192" t="s">
        <v>1138</v>
      </c>
      <c r="B447" s="68" t="s">
        <v>1138</v>
      </c>
      <c r="C447" s="155" t="s">
        <v>1912</v>
      </c>
      <c r="D447" s="155">
        <v>1</v>
      </c>
      <c r="E447" s="155" t="s">
        <v>467</v>
      </c>
      <c r="F447" s="155" t="s">
        <v>1138</v>
      </c>
      <c r="G447" s="155" t="s">
        <v>19</v>
      </c>
      <c r="H447" s="155">
        <v>0</v>
      </c>
      <c r="I447" s="155">
        <v>0</v>
      </c>
      <c r="J447" s="155">
        <v>0</v>
      </c>
      <c r="K447" s="155" t="s">
        <v>19</v>
      </c>
      <c r="L447" s="155">
        <v>0</v>
      </c>
      <c r="M447" s="155" t="s">
        <v>19</v>
      </c>
      <c r="N447" s="155" t="s">
        <v>1442</v>
      </c>
      <c r="O447" s="155" t="s">
        <v>19</v>
      </c>
      <c r="P447" s="155" t="s">
        <v>167</v>
      </c>
      <c r="Q447" s="155">
        <v>80</v>
      </c>
      <c r="R447" s="155">
        <v>1</v>
      </c>
      <c r="S447" s="155" t="s">
        <v>465</v>
      </c>
      <c r="T447" s="155" t="s">
        <v>1135</v>
      </c>
      <c r="U447" s="191">
        <v>45870</v>
      </c>
      <c r="V447" s="191">
        <v>46010</v>
      </c>
      <c r="W447" s="324" t="s">
        <v>1107</v>
      </c>
      <c r="X447" s="155">
        <v>12</v>
      </c>
      <c r="Y447" s="155">
        <v>0</v>
      </c>
      <c r="Z447" s="155" t="s">
        <v>1936</v>
      </c>
      <c r="AA447" s="327"/>
      <c r="AB447" s="328">
        <v>0</v>
      </c>
      <c r="AC447" s="328" t="s">
        <v>1928</v>
      </c>
      <c r="AD447" s="327"/>
      <c r="AE447" s="328">
        <v>0</v>
      </c>
      <c r="AF447" s="328">
        <v>0</v>
      </c>
    </row>
    <row r="448" spans="1:32 16384:16384" ht="58.5" customHeight="1" x14ac:dyDescent="0.25">
      <c r="A448" s="192" t="s">
        <v>1139</v>
      </c>
      <c r="B448" s="183" t="s">
        <v>1139</v>
      </c>
      <c r="C448" s="181" t="s">
        <v>1912</v>
      </c>
      <c r="D448" s="181">
        <v>1</v>
      </c>
      <c r="E448" s="181" t="s">
        <v>460</v>
      </c>
      <c r="F448" s="181" t="s">
        <v>1139</v>
      </c>
      <c r="G448" s="181" t="s">
        <v>479</v>
      </c>
      <c r="H448" s="181" t="s">
        <v>10</v>
      </c>
      <c r="I448" s="181" t="s">
        <v>1399</v>
      </c>
      <c r="J448" s="181" t="s">
        <v>1400</v>
      </c>
      <c r="K448" s="181" t="s">
        <v>1825</v>
      </c>
      <c r="L448" s="181">
        <v>0</v>
      </c>
      <c r="M448" s="181" t="s">
        <v>19</v>
      </c>
      <c r="N448" s="181" t="s">
        <v>614</v>
      </c>
      <c r="O448" s="181" t="s">
        <v>1564</v>
      </c>
      <c r="P448" s="181" t="s">
        <v>345</v>
      </c>
      <c r="Q448" s="181">
        <v>15</v>
      </c>
      <c r="R448" s="181">
        <v>1</v>
      </c>
      <c r="S448" s="181" t="s">
        <v>465</v>
      </c>
      <c r="T448" s="181" t="s">
        <v>1140</v>
      </c>
      <c r="U448" s="182">
        <v>45677</v>
      </c>
      <c r="V448" s="182">
        <v>46003</v>
      </c>
      <c r="W448" s="323" t="s">
        <v>1107</v>
      </c>
      <c r="X448" s="181">
        <v>15</v>
      </c>
      <c r="Y448" s="181">
        <v>0</v>
      </c>
      <c r="Z448" s="181" t="s">
        <v>1938</v>
      </c>
      <c r="AA448" s="325"/>
      <c r="AB448" s="326">
        <v>0</v>
      </c>
      <c r="AC448" s="326" t="s">
        <v>1928</v>
      </c>
      <c r="AD448" s="325"/>
      <c r="AE448" s="326">
        <v>0</v>
      </c>
      <c r="AF448" s="326">
        <v>0</v>
      </c>
    </row>
    <row r="449" spans="1:32 16384:16384" ht="58.5" customHeight="1" x14ac:dyDescent="0.25">
      <c r="A449" s="192" t="s">
        <v>1141</v>
      </c>
      <c r="B449" s="68" t="s">
        <v>1141</v>
      </c>
      <c r="C449" s="155" t="s">
        <v>1912</v>
      </c>
      <c r="D449" s="155">
        <v>1</v>
      </c>
      <c r="E449" s="155" t="s">
        <v>467</v>
      </c>
      <c r="F449" s="155" t="s">
        <v>1141</v>
      </c>
      <c r="G449" s="155" t="s">
        <v>19</v>
      </c>
      <c r="H449" s="155">
        <v>0</v>
      </c>
      <c r="I449" s="155">
        <v>0</v>
      </c>
      <c r="J449" s="155">
        <v>0</v>
      </c>
      <c r="K449" s="155" t="s">
        <v>19</v>
      </c>
      <c r="L449" s="155">
        <v>0</v>
      </c>
      <c r="M449" s="155" t="s">
        <v>19</v>
      </c>
      <c r="N449" s="155" t="s">
        <v>614</v>
      </c>
      <c r="O449" s="155" t="s">
        <v>19</v>
      </c>
      <c r="P449" s="155" t="s">
        <v>346</v>
      </c>
      <c r="Q449" s="155">
        <v>20</v>
      </c>
      <c r="R449" s="155">
        <v>1</v>
      </c>
      <c r="S449" s="155" t="s">
        <v>465</v>
      </c>
      <c r="T449" s="155" t="s">
        <v>1142</v>
      </c>
      <c r="U449" s="191">
        <v>45677</v>
      </c>
      <c r="V449" s="191">
        <v>45835</v>
      </c>
      <c r="W449" s="324" t="s">
        <v>1107</v>
      </c>
      <c r="X449" s="155">
        <v>3</v>
      </c>
      <c r="Y449" s="155">
        <v>100</v>
      </c>
      <c r="Z449" s="155" t="s">
        <v>1939</v>
      </c>
      <c r="AA449" s="327">
        <v>45835</v>
      </c>
      <c r="AB449" s="328">
        <v>100</v>
      </c>
      <c r="AC449" s="328" t="s">
        <v>1940</v>
      </c>
      <c r="AD449" s="327">
        <v>45835</v>
      </c>
      <c r="AE449" s="328">
        <v>100</v>
      </c>
      <c r="AF449" s="328">
        <v>3</v>
      </c>
    </row>
    <row r="450" spans="1:32 16384:16384" ht="58.5" customHeight="1" x14ac:dyDescent="0.25">
      <c r="A450" s="68" t="s">
        <v>1143</v>
      </c>
      <c r="B450" s="155" t="s">
        <v>1143</v>
      </c>
      <c r="C450" s="155" t="s">
        <v>1912</v>
      </c>
      <c r="D450" s="155">
        <v>1</v>
      </c>
      <c r="E450" s="155" t="s">
        <v>467</v>
      </c>
      <c r="F450" s="155" t="s">
        <v>1143</v>
      </c>
      <c r="G450" s="155" t="s">
        <v>19</v>
      </c>
      <c r="H450" s="155">
        <v>0</v>
      </c>
      <c r="I450" s="155">
        <v>0</v>
      </c>
      <c r="J450" s="155">
        <v>0</v>
      </c>
      <c r="K450" s="155" t="s">
        <v>19</v>
      </c>
      <c r="L450" s="155">
        <v>0</v>
      </c>
      <c r="M450" s="155" t="s">
        <v>19</v>
      </c>
      <c r="N450" s="155" t="s">
        <v>614</v>
      </c>
      <c r="O450" s="155" t="s">
        <v>19</v>
      </c>
      <c r="P450" s="155" t="s">
        <v>347</v>
      </c>
      <c r="Q450" s="155">
        <v>80</v>
      </c>
      <c r="R450" s="155">
        <v>1</v>
      </c>
      <c r="S450" s="155" t="s">
        <v>465</v>
      </c>
      <c r="T450" s="191" t="s">
        <v>1144</v>
      </c>
      <c r="U450" s="191">
        <v>45839</v>
      </c>
      <c r="V450" s="191">
        <v>46003</v>
      </c>
      <c r="W450" s="35" t="s">
        <v>1107</v>
      </c>
      <c r="X450" s="155">
        <v>12</v>
      </c>
      <c r="Y450" s="155">
        <v>0</v>
      </c>
      <c r="Z450" s="155" t="s">
        <v>1941</v>
      </c>
      <c r="AA450" s="327"/>
      <c r="AB450" s="328">
        <v>0</v>
      </c>
      <c r="AC450" s="328" t="s">
        <v>1942</v>
      </c>
      <c r="AD450" s="327"/>
      <c r="AE450" s="328">
        <v>0</v>
      </c>
      <c r="AF450" s="328">
        <v>0</v>
      </c>
      <c r="XFD450" s="68"/>
    </row>
    <row r="451" spans="1:32 16384:16384" ht="58.5" customHeight="1" x14ac:dyDescent="0.25">
      <c r="A451" s="192" t="s">
        <v>1145</v>
      </c>
      <c r="B451" s="183" t="s">
        <v>1145</v>
      </c>
      <c r="C451" s="181" t="s">
        <v>1912</v>
      </c>
      <c r="D451" s="181">
        <v>1</v>
      </c>
      <c r="E451" s="181" t="s">
        <v>460</v>
      </c>
      <c r="F451" s="181" t="s">
        <v>1145</v>
      </c>
      <c r="G451" s="181" t="s">
        <v>479</v>
      </c>
      <c r="H451" s="181" t="s">
        <v>9</v>
      </c>
      <c r="I451" s="181" t="s">
        <v>1401</v>
      </c>
      <c r="J451" s="181" t="s">
        <v>1439</v>
      </c>
      <c r="K451" s="181" t="s">
        <v>19</v>
      </c>
      <c r="L451" s="181">
        <v>0</v>
      </c>
      <c r="M451" s="181" t="s">
        <v>19</v>
      </c>
      <c r="N451" s="181" t="s">
        <v>574</v>
      </c>
      <c r="O451" s="181">
        <v>0</v>
      </c>
      <c r="P451" s="181" t="s">
        <v>168</v>
      </c>
      <c r="Q451" s="181">
        <v>15</v>
      </c>
      <c r="R451" s="181">
        <v>1</v>
      </c>
      <c r="S451" s="181" t="s">
        <v>465</v>
      </c>
      <c r="T451" s="181" t="s">
        <v>1146</v>
      </c>
      <c r="U451" s="182">
        <v>45677</v>
      </c>
      <c r="V451" s="182">
        <v>46003</v>
      </c>
      <c r="W451" s="323" t="s">
        <v>1107</v>
      </c>
      <c r="X451" s="181">
        <v>15</v>
      </c>
      <c r="Y451" s="181">
        <v>50</v>
      </c>
      <c r="Z451" s="181" t="s">
        <v>1943</v>
      </c>
      <c r="AA451" s="325"/>
      <c r="AB451" s="326">
        <v>0</v>
      </c>
      <c r="AC451" s="326" t="s">
        <v>1928</v>
      </c>
      <c r="AD451" s="325"/>
      <c r="AE451" s="326">
        <v>0</v>
      </c>
      <c r="AF451" s="326">
        <v>0</v>
      </c>
    </row>
    <row r="452" spans="1:32 16384:16384" ht="58.5" customHeight="1" x14ac:dyDescent="0.25">
      <c r="A452" s="192" t="s">
        <v>1147</v>
      </c>
      <c r="B452" s="68" t="s">
        <v>1147</v>
      </c>
      <c r="C452" s="155" t="s">
        <v>1912</v>
      </c>
      <c r="D452" s="155">
        <v>1</v>
      </c>
      <c r="E452" s="155" t="s">
        <v>467</v>
      </c>
      <c r="F452" s="155" t="s">
        <v>1147</v>
      </c>
      <c r="G452" s="155" t="s">
        <v>19</v>
      </c>
      <c r="H452" s="155">
        <v>0</v>
      </c>
      <c r="I452" s="155">
        <v>0</v>
      </c>
      <c r="J452" s="155">
        <v>0</v>
      </c>
      <c r="K452" s="155" t="s">
        <v>19</v>
      </c>
      <c r="L452" s="155">
        <v>0</v>
      </c>
      <c r="M452" s="155" t="s">
        <v>19</v>
      </c>
      <c r="N452" s="155" t="s">
        <v>574</v>
      </c>
      <c r="O452" s="155" t="s">
        <v>19</v>
      </c>
      <c r="P452" s="155" t="s">
        <v>169</v>
      </c>
      <c r="Q452" s="155">
        <v>20</v>
      </c>
      <c r="R452" s="155">
        <v>4</v>
      </c>
      <c r="S452" s="155" t="s">
        <v>465</v>
      </c>
      <c r="T452" s="155" t="s">
        <v>1148</v>
      </c>
      <c r="U452" s="191">
        <v>45677</v>
      </c>
      <c r="V452" s="191">
        <v>45835</v>
      </c>
      <c r="W452" s="324" t="s">
        <v>1107</v>
      </c>
      <c r="X452" s="155">
        <v>3</v>
      </c>
      <c r="Y452" s="155">
        <v>100</v>
      </c>
      <c r="Z452" s="155" t="s">
        <v>1944</v>
      </c>
      <c r="AA452" s="327">
        <v>45807</v>
      </c>
      <c r="AB452" s="328">
        <v>100</v>
      </c>
      <c r="AC452" s="328" t="s">
        <v>1945</v>
      </c>
      <c r="AD452" s="327">
        <v>45807</v>
      </c>
      <c r="AE452" s="328">
        <v>100</v>
      </c>
      <c r="AF452" s="328">
        <v>3</v>
      </c>
    </row>
    <row r="453" spans="1:32 16384:16384" ht="58.5" customHeight="1" x14ac:dyDescent="0.25">
      <c r="A453" s="192" t="s">
        <v>1149</v>
      </c>
      <c r="B453" s="68" t="s">
        <v>1149</v>
      </c>
      <c r="C453" s="155" t="s">
        <v>1912</v>
      </c>
      <c r="D453" s="155">
        <v>1</v>
      </c>
      <c r="E453" s="155" t="s">
        <v>467</v>
      </c>
      <c r="F453" s="155" t="s">
        <v>1149</v>
      </c>
      <c r="G453" s="155" t="s">
        <v>19</v>
      </c>
      <c r="H453" s="155">
        <v>0</v>
      </c>
      <c r="I453" s="155">
        <v>0</v>
      </c>
      <c r="J453" s="155">
        <v>0</v>
      </c>
      <c r="K453" s="155" t="s">
        <v>19</v>
      </c>
      <c r="L453" s="155">
        <v>0</v>
      </c>
      <c r="M453" s="155" t="s">
        <v>19</v>
      </c>
      <c r="N453" s="155" t="s">
        <v>574</v>
      </c>
      <c r="O453" s="155" t="s">
        <v>19</v>
      </c>
      <c r="P453" s="155" t="s">
        <v>170</v>
      </c>
      <c r="Q453" s="155">
        <v>40</v>
      </c>
      <c r="R453" s="155">
        <v>4</v>
      </c>
      <c r="S453" s="155" t="s">
        <v>465</v>
      </c>
      <c r="T453" s="155" t="s">
        <v>1150</v>
      </c>
      <c r="U453" s="191">
        <v>45839</v>
      </c>
      <c r="V453" s="191">
        <v>45975</v>
      </c>
      <c r="W453" s="324" t="s">
        <v>1107</v>
      </c>
      <c r="X453" s="155">
        <v>6</v>
      </c>
      <c r="Y453" s="155">
        <v>0</v>
      </c>
      <c r="Z453" s="155" t="s">
        <v>1946</v>
      </c>
      <c r="AA453" s="327"/>
      <c r="AB453" s="328">
        <v>0</v>
      </c>
      <c r="AC453" s="328" t="s">
        <v>1928</v>
      </c>
      <c r="AD453" s="327"/>
      <c r="AE453" s="328">
        <v>0</v>
      </c>
      <c r="AF453" s="328">
        <v>0</v>
      </c>
    </row>
    <row r="454" spans="1:32 16384:16384" ht="58.5" customHeight="1" x14ac:dyDescent="0.25">
      <c r="A454" s="68" t="s">
        <v>1151</v>
      </c>
      <c r="B454" s="155" t="s">
        <v>1151</v>
      </c>
      <c r="C454" s="155" t="s">
        <v>1912</v>
      </c>
      <c r="D454" s="155">
        <v>1</v>
      </c>
      <c r="E454" s="155" t="s">
        <v>467</v>
      </c>
      <c r="F454" s="155" t="s">
        <v>1151</v>
      </c>
      <c r="G454" s="155" t="s">
        <v>19</v>
      </c>
      <c r="H454" s="155">
        <v>0</v>
      </c>
      <c r="I454" s="155">
        <v>0</v>
      </c>
      <c r="J454" s="155">
        <v>0</v>
      </c>
      <c r="K454" s="155" t="s">
        <v>19</v>
      </c>
      <c r="L454" s="155">
        <v>0</v>
      </c>
      <c r="M454" s="155" t="s">
        <v>19</v>
      </c>
      <c r="N454" s="155" t="s">
        <v>574</v>
      </c>
      <c r="O454" s="155" t="s">
        <v>19</v>
      </c>
      <c r="P454" s="155" t="s">
        <v>171</v>
      </c>
      <c r="Q454" s="155">
        <v>40</v>
      </c>
      <c r="R454" s="155">
        <v>1</v>
      </c>
      <c r="S454" s="155" t="s">
        <v>465</v>
      </c>
      <c r="T454" s="191" t="s">
        <v>1152</v>
      </c>
      <c r="U454" s="191">
        <v>45975</v>
      </c>
      <c r="V454" s="191">
        <v>46003</v>
      </c>
      <c r="W454" s="35" t="s">
        <v>1107</v>
      </c>
      <c r="X454" s="155">
        <v>6</v>
      </c>
      <c r="Y454" s="155">
        <v>0</v>
      </c>
      <c r="Z454" s="155">
        <v>0</v>
      </c>
      <c r="AA454" s="327"/>
      <c r="AB454" s="328">
        <v>0</v>
      </c>
      <c r="AC454" s="328">
        <v>0</v>
      </c>
      <c r="AD454" s="327"/>
      <c r="AE454" s="328">
        <v>0</v>
      </c>
      <c r="AF454" s="328">
        <v>0</v>
      </c>
      <c r="XFD454" s="68"/>
    </row>
    <row r="455" spans="1:32 16384:16384" ht="58.5" customHeight="1" x14ac:dyDescent="0.25">
      <c r="A455" s="192" t="s">
        <v>461</v>
      </c>
      <c r="B455" s="183" t="s">
        <v>461</v>
      </c>
      <c r="C455" s="181" t="s">
        <v>2517</v>
      </c>
      <c r="D455" s="181">
        <v>2</v>
      </c>
      <c r="E455" s="181" t="s">
        <v>460</v>
      </c>
      <c r="F455" s="181" t="s">
        <v>461</v>
      </c>
      <c r="G455" s="181" t="s">
        <v>462</v>
      </c>
      <c r="H455" s="181" t="s">
        <v>59</v>
      </c>
      <c r="I455" s="181" t="s">
        <v>1736</v>
      </c>
      <c r="J455" s="181" t="s">
        <v>1394</v>
      </c>
      <c r="K455" s="181" t="s">
        <v>19</v>
      </c>
      <c r="L455" s="181">
        <v>0</v>
      </c>
      <c r="M455" s="181" t="s">
        <v>19</v>
      </c>
      <c r="N455" s="181" t="s">
        <v>464</v>
      </c>
      <c r="O455" s="181" t="s">
        <v>1541</v>
      </c>
      <c r="P455" s="181" t="s">
        <v>60</v>
      </c>
      <c r="Q455" s="181">
        <v>20</v>
      </c>
      <c r="R455" s="181">
        <v>1</v>
      </c>
      <c r="S455" s="181" t="s">
        <v>465</v>
      </c>
      <c r="T455" s="181" t="s">
        <v>466</v>
      </c>
      <c r="U455" s="182">
        <v>45672</v>
      </c>
      <c r="V455" s="182">
        <v>45688</v>
      </c>
      <c r="W455" s="323" t="s">
        <v>459</v>
      </c>
      <c r="X455" s="181">
        <v>20</v>
      </c>
      <c r="Y455" s="181">
        <v>100</v>
      </c>
      <c r="Z455" s="181" t="s">
        <v>2518</v>
      </c>
      <c r="AA455" s="325">
        <v>45688</v>
      </c>
      <c r="AB455" s="326">
        <v>100</v>
      </c>
      <c r="AC455" s="326" t="s">
        <v>2519</v>
      </c>
      <c r="AD455" s="325">
        <v>45688</v>
      </c>
      <c r="AE455" s="326">
        <v>100</v>
      </c>
      <c r="AF455" s="326">
        <v>20</v>
      </c>
    </row>
    <row r="456" spans="1:32 16384:16384" ht="58.5" customHeight="1" x14ac:dyDescent="0.25">
      <c r="A456" s="192" t="s">
        <v>468</v>
      </c>
      <c r="B456" s="68" t="s">
        <v>468</v>
      </c>
      <c r="C456" s="155" t="s">
        <v>2517</v>
      </c>
      <c r="D456" s="155">
        <v>2</v>
      </c>
      <c r="E456" s="155" t="s">
        <v>467</v>
      </c>
      <c r="F456" s="155" t="s">
        <v>468</v>
      </c>
      <c r="G456" s="155" t="s">
        <v>19</v>
      </c>
      <c r="H456" s="155">
        <v>0</v>
      </c>
      <c r="I456" s="155">
        <v>0</v>
      </c>
      <c r="J456" s="155">
        <v>0</v>
      </c>
      <c r="K456" s="155" t="s">
        <v>19</v>
      </c>
      <c r="L456" s="155">
        <v>0</v>
      </c>
      <c r="M456" s="155" t="s">
        <v>19</v>
      </c>
      <c r="N456" s="155" t="s">
        <v>464</v>
      </c>
      <c r="O456" s="155" t="s">
        <v>19</v>
      </c>
      <c r="P456" s="155" t="s">
        <v>61</v>
      </c>
      <c r="Q456" s="155">
        <v>50</v>
      </c>
      <c r="R456" s="155">
        <v>1</v>
      </c>
      <c r="S456" s="155" t="s">
        <v>465</v>
      </c>
      <c r="T456" s="155" t="s">
        <v>469</v>
      </c>
      <c r="U456" s="191">
        <v>45672</v>
      </c>
      <c r="V456" s="191">
        <v>45688</v>
      </c>
      <c r="W456" s="324" t="s">
        <v>459</v>
      </c>
      <c r="X456" s="155">
        <v>10</v>
      </c>
      <c r="Y456" s="155">
        <v>100</v>
      </c>
      <c r="Z456" s="155" t="s">
        <v>2520</v>
      </c>
      <c r="AA456" s="327">
        <v>45688</v>
      </c>
      <c r="AB456" s="328">
        <v>100</v>
      </c>
      <c r="AC456" s="328" t="s">
        <v>2521</v>
      </c>
      <c r="AD456" s="327">
        <v>45688</v>
      </c>
      <c r="AE456" s="328">
        <v>100</v>
      </c>
      <c r="AF456" s="328">
        <v>10</v>
      </c>
    </row>
    <row r="457" spans="1:32 16384:16384" ht="58.5" customHeight="1" x14ac:dyDescent="0.25">
      <c r="A457" s="192" t="s">
        <v>470</v>
      </c>
      <c r="B457" s="68" t="s">
        <v>470</v>
      </c>
      <c r="C457" s="155" t="s">
        <v>2517</v>
      </c>
      <c r="D457" s="155">
        <v>2</v>
      </c>
      <c r="E457" s="155" t="s">
        <v>467</v>
      </c>
      <c r="F457" s="155" t="s">
        <v>470</v>
      </c>
      <c r="G457" s="155" t="s">
        <v>19</v>
      </c>
      <c r="H457" s="155">
        <v>0</v>
      </c>
      <c r="I457" s="155">
        <v>0</v>
      </c>
      <c r="J457" s="155">
        <v>0</v>
      </c>
      <c r="K457" s="155" t="s">
        <v>19</v>
      </c>
      <c r="L457" s="155">
        <v>0</v>
      </c>
      <c r="M457" s="155" t="s">
        <v>19</v>
      </c>
      <c r="N457" s="155" t="s">
        <v>464</v>
      </c>
      <c r="O457" s="155" t="s">
        <v>19</v>
      </c>
      <c r="P457" s="155" t="s">
        <v>62</v>
      </c>
      <c r="Q457" s="155">
        <v>50</v>
      </c>
      <c r="R457" s="155">
        <v>1</v>
      </c>
      <c r="S457" s="155" t="s">
        <v>465</v>
      </c>
      <c r="T457" s="155" t="s">
        <v>471</v>
      </c>
      <c r="U457" s="191">
        <v>45672</v>
      </c>
      <c r="V457" s="191">
        <v>45688</v>
      </c>
      <c r="W457" s="324" t="s">
        <v>459</v>
      </c>
      <c r="X457" s="155">
        <v>10</v>
      </c>
      <c r="Y457" s="155">
        <v>100</v>
      </c>
      <c r="Z457" s="155" t="s">
        <v>2520</v>
      </c>
      <c r="AA457" s="327">
        <v>45688</v>
      </c>
      <c r="AB457" s="328">
        <v>100</v>
      </c>
      <c r="AC457" s="328" t="s">
        <v>2522</v>
      </c>
      <c r="AD457" s="327">
        <v>45688</v>
      </c>
      <c r="AE457" s="328">
        <v>100</v>
      </c>
      <c r="AF457" s="328">
        <v>10</v>
      </c>
    </row>
    <row r="458" spans="1:32 16384:16384" ht="58.5" customHeight="1" x14ac:dyDescent="0.25">
      <c r="A458" s="192" t="s">
        <v>472</v>
      </c>
      <c r="B458" s="183" t="s">
        <v>472</v>
      </c>
      <c r="C458" s="181" t="s">
        <v>2517</v>
      </c>
      <c r="D458" s="181">
        <v>2</v>
      </c>
      <c r="E458" s="181" t="s">
        <v>460</v>
      </c>
      <c r="F458" s="181" t="s">
        <v>472</v>
      </c>
      <c r="G458" s="181" t="s">
        <v>462</v>
      </c>
      <c r="H458" s="181" t="s">
        <v>59</v>
      </c>
      <c r="I458" s="181" t="s">
        <v>1736</v>
      </c>
      <c r="J458" s="181" t="s">
        <v>1394</v>
      </c>
      <c r="K458" s="181" t="s">
        <v>19</v>
      </c>
      <c r="L458" s="181">
        <v>0</v>
      </c>
      <c r="M458" s="181" t="s">
        <v>19</v>
      </c>
      <c r="N458" s="181" t="s">
        <v>464</v>
      </c>
      <c r="O458" s="181" t="s">
        <v>1541</v>
      </c>
      <c r="P458" s="181" t="s">
        <v>63</v>
      </c>
      <c r="Q458" s="181">
        <v>20</v>
      </c>
      <c r="R458" s="181">
        <v>1</v>
      </c>
      <c r="S458" s="181" t="s">
        <v>465</v>
      </c>
      <c r="T458" s="181" t="s">
        <v>473</v>
      </c>
      <c r="U458" s="182">
        <v>45672</v>
      </c>
      <c r="V458" s="182">
        <v>45688</v>
      </c>
      <c r="W458" s="323" t="s">
        <v>459</v>
      </c>
      <c r="X458" s="181">
        <v>20</v>
      </c>
      <c r="Y458" s="181">
        <v>100</v>
      </c>
      <c r="Z458" s="181" t="s">
        <v>2518</v>
      </c>
      <c r="AA458" s="325">
        <v>45688</v>
      </c>
      <c r="AB458" s="326">
        <v>100</v>
      </c>
      <c r="AC458" s="326" t="s">
        <v>2523</v>
      </c>
      <c r="AD458" s="325">
        <v>45688</v>
      </c>
      <c r="AE458" s="326">
        <v>100</v>
      </c>
      <c r="AF458" s="326">
        <v>20</v>
      </c>
    </row>
    <row r="459" spans="1:32 16384:16384" ht="58.5" customHeight="1" x14ac:dyDescent="0.25">
      <c r="A459" s="68" t="s">
        <v>474</v>
      </c>
      <c r="B459" s="155" t="s">
        <v>474</v>
      </c>
      <c r="C459" s="155" t="s">
        <v>2517</v>
      </c>
      <c r="D459" s="155">
        <v>2</v>
      </c>
      <c r="E459" s="155" t="s">
        <v>467</v>
      </c>
      <c r="F459" s="155" t="s">
        <v>474</v>
      </c>
      <c r="G459" s="155" t="s">
        <v>19</v>
      </c>
      <c r="H459" s="155">
        <v>0</v>
      </c>
      <c r="I459" s="155">
        <v>0</v>
      </c>
      <c r="J459" s="155">
        <v>0</v>
      </c>
      <c r="K459" s="155" t="s">
        <v>19</v>
      </c>
      <c r="L459" s="155">
        <v>0</v>
      </c>
      <c r="M459" s="155" t="s">
        <v>19</v>
      </c>
      <c r="N459" s="155" t="s">
        <v>464</v>
      </c>
      <c r="O459" s="155" t="s">
        <v>19</v>
      </c>
      <c r="P459" s="155" t="s">
        <v>64</v>
      </c>
      <c r="Q459" s="155">
        <v>50</v>
      </c>
      <c r="R459" s="155">
        <v>1</v>
      </c>
      <c r="S459" s="155" t="s">
        <v>465</v>
      </c>
      <c r="T459" s="191" t="s">
        <v>475</v>
      </c>
      <c r="U459" s="191">
        <v>45672</v>
      </c>
      <c r="V459" s="191">
        <v>45688</v>
      </c>
      <c r="W459" s="35" t="s">
        <v>459</v>
      </c>
      <c r="X459" s="155">
        <v>10</v>
      </c>
      <c r="Y459" s="155">
        <v>100</v>
      </c>
      <c r="Z459" s="155" t="s">
        <v>2520</v>
      </c>
      <c r="AA459" s="327">
        <v>45688</v>
      </c>
      <c r="AB459" s="328">
        <v>100</v>
      </c>
      <c r="AC459" s="328" t="s">
        <v>2524</v>
      </c>
      <c r="AD459" s="327">
        <v>45688</v>
      </c>
      <c r="AE459" s="328">
        <v>100</v>
      </c>
      <c r="AF459" s="328">
        <v>10</v>
      </c>
      <c r="XFD459" s="68"/>
    </row>
    <row r="460" spans="1:32 16384:16384" ht="58.5" customHeight="1" x14ac:dyDescent="0.25">
      <c r="A460" s="192" t="s">
        <v>476</v>
      </c>
      <c r="B460" s="68" t="s">
        <v>476</v>
      </c>
      <c r="C460" s="155" t="s">
        <v>2517</v>
      </c>
      <c r="D460" s="155">
        <v>2</v>
      </c>
      <c r="E460" s="155" t="s">
        <v>467</v>
      </c>
      <c r="F460" s="155" t="s">
        <v>476</v>
      </c>
      <c r="G460" s="155" t="s">
        <v>19</v>
      </c>
      <c r="H460" s="155">
        <v>0</v>
      </c>
      <c r="I460" s="155">
        <v>0</v>
      </c>
      <c r="J460" s="155">
        <v>0</v>
      </c>
      <c r="K460" s="155" t="s">
        <v>19</v>
      </c>
      <c r="L460" s="155">
        <v>0</v>
      </c>
      <c r="M460" s="155" t="s">
        <v>19</v>
      </c>
      <c r="N460" s="155" t="s">
        <v>464</v>
      </c>
      <c r="O460" s="155" t="s">
        <v>19</v>
      </c>
      <c r="P460" s="155" t="s">
        <v>65</v>
      </c>
      <c r="Q460" s="155">
        <v>50</v>
      </c>
      <c r="R460" s="155">
        <v>1</v>
      </c>
      <c r="S460" s="155" t="s">
        <v>465</v>
      </c>
      <c r="T460" s="155" t="s">
        <v>477</v>
      </c>
      <c r="U460" s="191">
        <v>45672</v>
      </c>
      <c r="V460" s="191">
        <v>45688</v>
      </c>
      <c r="W460" s="324" t="s">
        <v>459</v>
      </c>
      <c r="X460" s="155">
        <v>10</v>
      </c>
      <c r="Y460" s="155">
        <v>100</v>
      </c>
      <c r="Z460" s="155" t="s">
        <v>2520</v>
      </c>
      <c r="AA460" s="327">
        <v>45688</v>
      </c>
      <c r="AB460" s="328">
        <v>100</v>
      </c>
      <c r="AC460" s="328" t="s">
        <v>2525</v>
      </c>
      <c r="AD460" s="327">
        <v>45688</v>
      </c>
      <c r="AE460" s="328">
        <v>100</v>
      </c>
      <c r="AF460" s="328">
        <v>10</v>
      </c>
    </row>
    <row r="461" spans="1:32 16384:16384" ht="58.5" customHeight="1" x14ac:dyDescent="0.25">
      <c r="A461" s="192" t="s">
        <v>478</v>
      </c>
      <c r="B461" s="183" t="s">
        <v>478</v>
      </c>
      <c r="C461" s="181" t="s">
        <v>2517</v>
      </c>
      <c r="D461" s="181">
        <v>2</v>
      </c>
      <c r="E461" s="181" t="s">
        <v>460</v>
      </c>
      <c r="F461" s="181" t="s">
        <v>478</v>
      </c>
      <c r="G461" s="181" t="s">
        <v>479</v>
      </c>
      <c r="H461" s="181" t="s">
        <v>12</v>
      </c>
      <c r="I461" s="181" t="s">
        <v>1395</v>
      </c>
      <c r="J461" s="181" t="s">
        <v>1396</v>
      </c>
      <c r="K461" s="181" t="s">
        <v>19</v>
      </c>
      <c r="L461" s="181">
        <v>0</v>
      </c>
      <c r="M461" s="181" t="s">
        <v>22</v>
      </c>
      <c r="N461" s="181" t="s">
        <v>464</v>
      </c>
      <c r="O461" s="181">
        <v>0</v>
      </c>
      <c r="P461" s="181" t="s">
        <v>66</v>
      </c>
      <c r="Q461" s="181">
        <v>60</v>
      </c>
      <c r="R461" s="181">
        <v>1</v>
      </c>
      <c r="S461" s="181" t="s">
        <v>465</v>
      </c>
      <c r="T461" s="181" t="s">
        <v>481</v>
      </c>
      <c r="U461" s="182">
        <v>45659</v>
      </c>
      <c r="V461" s="182">
        <v>46010</v>
      </c>
      <c r="W461" s="323" t="s">
        <v>482</v>
      </c>
      <c r="X461" s="181">
        <v>60</v>
      </c>
      <c r="Y461" s="181">
        <v>0</v>
      </c>
      <c r="Z461" s="181">
        <v>0</v>
      </c>
      <c r="AA461" s="325"/>
      <c r="AB461" s="326">
        <v>0</v>
      </c>
      <c r="AC461" s="326">
        <v>0</v>
      </c>
      <c r="AD461" s="325"/>
      <c r="AE461" s="326">
        <v>0</v>
      </c>
      <c r="AF461" s="326">
        <v>0</v>
      </c>
    </row>
    <row r="462" spans="1:32 16384:16384" ht="58.5" customHeight="1" x14ac:dyDescent="0.25">
      <c r="A462" s="192" t="s">
        <v>483</v>
      </c>
      <c r="B462" s="68" t="s">
        <v>483</v>
      </c>
      <c r="C462" s="155" t="s">
        <v>2517</v>
      </c>
      <c r="D462" s="155">
        <v>2</v>
      </c>
      <c r="E462" s="155" t="s">
        <v>467</v>
      </c>
      <c r="F462" s="155" t="s">
        <v>483</v>
      </c>
      <c r="G462" s="155" t="s">
        <v>19</v>
      </c>
      <c r="H462" s="155">
        <v>0</v>
      </c>
      <c r="I462" s="155">
        <v>0</v>
      </c>
      <c r="J462" s="155">
        <v>0</v>
      </c>
      <c r="K462" s="155" t="s">
        <v>19</v>
      </c>
      <c r="L462" s="155">
        <v>0</v>
      </c>
      <c r="M462" s="155" t="s">
        <v>19</v>
      </c>
      <c r="N462" s="155" t="s">
        <v>464</v>
      </c>
      <c r="O462" s="155" t="s">
        <v>19</v>
      </c>
      <c r="P462" s="155" t="s">
        <v>67</v>
      </c>
      <c r="Q462" s="155">
        <v>50</v>
      </c>
      <c r="R462" s="155">
        <v>2</v>
      </c>
      <c r="S462" s="155" t="s">
        <v>465</v>
      </c>
      <c r="T462" s="155" t="s">
        <v>484</v>
      </c>
      <c r="U462" s="191">
        <v>45659</v>
      </c>
      <c r="V462" s="191">
        <v>45716</v>
      </c>
      <c r="W462" s="324" t="s">
        <v>485</v>
      </c>
      <c r="X462" s="155">
        <v>30</v>
      </c>
      <c r="Y462" s="155">
        <v>100</v>
      </c>
      <c r="Z462" s="155" t="s">
        <v>2526</v>
      </c>
      <c r="AA462" s="327">
        <v>45716</v>
      </c>
      <c r="AB462" s="328">
        <v>100</v>
      </c>
      <c r="AC462" s="328" t="s">
        <v>2527</v>
      </c>
      <c r="AD462" s="327">
        <v>45716</v>
      </c>
      <c r="AE462" s="328">
        <v>100</v>
      </c>
      <c r="AF462" s="328">
        <v>30</v>
      </c>
    </row>
    <row r="463" spans="1:32 16384:16384" ht="58.5" customHeight="1" x14ac:dyDescent="0.25">
      <c r="A463" s="68" t="s">
        <v>486</v>
      </c>
      <c r="B463" s="155" t="s">
        <v>486</v>
      </c>
      <c r="C463" s="155" t="s">
        <v>2517</v>
      </c>
      <c r="D463" s="155">
        <v>2</v>
      </c>
      <c r="E463" s="155" t="s">
        <v>467</v>
      </c>
      <c r="F463" s="155" t="s">
        <v>486</v>
      </c>
      <c r="G463" s="155" t="s">
        <v>19</v>
      </c>
      <c r="H463" s="155">
        <v>0</v>
      </c>
      <c r="I463" s="155">
        <v>0</v>
      </c>
      <c r="J463" s="155">
        <v>0</v>
      </c>
      <c r="K463" s="155" t="s">
        <v>19</v>
      </c>
      <c r="L463" s="155">
        <v>0</v>
      </c>
      <c r="M463" s="155" t="s">
        <v>19</v>
      </c>
      <c r="N463" s="155" t="s">
        <v>464</v>
      </c>
      <c r="O463" s="155" t="s">
        <v>19</v>
      </c>
      <c r="P463" s="155" t="s">
        <v>1753</v>
      </c>
      <c r="Q463" s="155">
        <v>25</v>
      </c>
      <c r="R463" s="155">
        <v>2</v>
      </c>
      <c r="S463" s="155" t="s">
        <v>465</v>
      </c>
      <c r="T463" s="191" t="s">
        <v>487</v>
      </c>
      <c r="U463" s="191">
        <v>45691</v>
      </c>
      <c r="V463" s="191">
        <v>46010</v>
      </c>
      <c r="W463" s="35" t="s">
        <v>482</v>
      </c>
      <c r="X463" s="155">
        <v>15</v>
      </c>
      <c r="Y463" s="155">
        <v>50</v>
      </c>
      <c r="Z463" s="155" t="s">
        <v>2528</v>
      </c>
      <c r="AA463" s="327"/>
      <c r="AB463" s="328">
        <v>50</v>
      </c>
      <c r="AC463" s="328" t="s">
        <v>2529</v>
      </c>
      <c r="AD463" s="327"/>
      <c r="AE463" s="328">
        <v>0</v>
      </c>
      <c r="AF463" s="328">
        <v>7.5</v>
      </c>
      <c r="XFD463" s="68"/>
    </row>
    <row r="464" spans="1:32 16384:16384" ht="58.5" customHeight="1" x14ac:dyDescent="0.25">
      <c r="A464" s="192" t="s">
        <v>488</v>
      </c>
      <c r="B464" s="68" t="s">
        <v>488</v>
      </c>
      <c r="C464" s="155" t="s">
        <v>2517</v>
      </c>
      <c r="D464" s="155">
        <v>2</v>
      </c>
      <c r="E464" s="155" t="s">
        <v>467</v>
      </c>
      <c r="F464" s="155" t="s">
        <v>488</v>
      </c>
      <c r="G464" s="155" t="s">
        <v>19</v>
      </c>
      <c r="H464" s="155">
        <v>0</v>
      </c>
      <c r="I464" s="155">
        <v>0</v>
      </c>
      <c r="J464" s="155">
        <v>0</v>
      </c>
      <c r="K464" s="155" t="s">
        <v>19</v>
      </c>
      <c r="L464" s="155">
        <v>0</v>
      </c>
      <c r="M464" s="155" t="s">
        <v>19</v>
      </c>
      <c r="N464" s="155" t="s">
        <v>464</v>
      </c>
      <c r="O464" s="155" t="s">
        <v>19</v>
      </c>
      <c r="P464" s="155" t="s">
        <v>68</v>
      </c>
      <c r="Q464" s="155">
        <v>25</v>
      </c>
      <c r="R464" s="155">
        <v>2</v>
      </c>
      <c r="S464" s="155" t="s">
        <v>465</v>
      </c>
      <c r="T464" s="155" t="s">
        <v>489</v>
      </c>
      <c r="U464" s="191">
        <v>45811</v>
      </c>
      <c r="V464" s="191">
        <v>46010</v>
      </c>
      <c r="W464" s="324" t="s">
        <v>459</v>
      </c>
      <c r="X464" s="155">
        <v>15</v>
      </c>
      <c r="Y464" s="155">
        <v>50</v>
      </c>
      <c r="Z464" s="155" t="s">
        <v>2530</v>
      </c>
      <c r="AA464" s="327"/>
      <c r="AB464" s="328">
        <v>50</v>
      </c>
      <c r="AC464" s="328" t="s">
        <v>2531</v>
      </c>
      <c r="AD464" s="327"/>
      <c r="AE464" s="328">
        <v>0</v>
      </c>
      <c r="AF464" s="328">
        <v>7.5</v>
      </c>
    </row>
    <row r="465" spans="1:32 16384:16384" ht="58.5" customHeight="1" x14ac:dyDescent="0.25">
      <c r="A465" s="192" t="s">
        <v>1061</v>
      </c>
      <c r="B465" s="183" t="s">
        <v>1061</v>
      </c>
      <c r="C465" s="181" t="s">
        <v>2207</v>
      </c>
      <c r="D465" s="181">
        <v>4</v>
      </c>
      <c r="E465" s="181" t="s">
        <v>460</v>
      </c>
      <c r="F465" s="181" t="s">
        <v>1061</v>
      </c>
      <c r="G465" s="181" t="s">
        <v>479</v>
      </c>
      <c r="H465" s="181" t="s">
        <v>9</v>
      </c>
      <c r="I465" s="181" t="s">
        <v>1401</v>
      </c>
      <c r="J465" s="181" t="s">
        <v>1439</v>
      </c>
      <c r="K465" s="181" t="s">
        <v>19</v>
      </c>
      <c r="L465" s="181">
        <v>0</v>
      </c>
      <c r="M465" s="181" t="s">
        <v>20</v>
      </c>
      <c r="N465" s="181" t="s">
        <v>499</v>
      </c>
      <c r="O465" s="181">
        <v>0</v>
      </c>
      <c r="P465" s="181" t="s">
        <v>103</v>
      </c>
      <c r="Q465" s="181">
        <v>20</v>
      </c>
      <c r="R465" s="181">
        <v>1</v>
      </c>
      <c r="S465" s="181" t="s">
        <v>465</v>
      </c>
      <c r="T465" s="181" t="s">
        <v>1062</v>
      </c>
      <c r="U465" s="182">
        <v>45730</v>
      </c>
      <c r="V465" s="182">
        <v>46006</v>
      </c>
      <c r="W465" s="323" t="s">
        <v>1060</v>
      </c>
      <c r="X465" s="181">
        <v>20</v>
      </c>
      <c r="Y465" s="181">
        <v>0</v>
      </c>
      <c r="Z465" s="181" t="s">
        <v>2208</v>
      </c>
      <c r="AA465" s="325"/>
      <c r="AB465" s="326">
        <v>0</v>
      </c>
      <c r="AC465" s="326" t="s">
        <v>1930</v>
      </c>
      <c r="AD465" s="325"/>
      <c r="AE465" s="326">
        <v>0</v>
      </c>
      <c r="AF465" s="326">
        <v>0</v>
      </c>
    </row>
    <row r="466" spans="1:32 16384:16384" ht="58.5" customHeight="1" x14ac:dyDescent="0.25">
      <c r="A466" s="192" t="s">
        <v>1063</v>
      </c>
      <c r="B466" s="68" t="s">
        <v>1063</v>
      </c>
      <c r="C466" s="155" t="s">
        <v>2207</v>
      </c>
      <c r="D466" s="155">
        <v>4</v>
      </c>
      <c r="E466" s="155" t="s">
        <v>467</v>
      </c>
      <c r="F466" s="155" t="s">
        <v>1063</v>
      </c>
      <c r="G466" s="155" t="s">
        <v>19</v>
      </c>
      <c r="H466" s="155">
        <v>0</v>
      </c>
      <c r="I466" s="155">
        <v>0</v>
      </c>
      <c r="J466" s="155">
        <v>0</v>
      </c>
      <c r="K466" s="155" t="s">
        <v>19</v>
      </c>
      <c r="L466" s="155">
        <v>0</v>
      </c>
      <c r="M466" s="155" t="s">
        <v>19</v>
      </c>
      <c r="N466" s="155" t="s">
        <v>499</v>
      </c>
      <c r="O466" s="155" t="s">
        <v>19</v>
      </c>
      <c r="P466" s="155" t="s">
        <v>104</v>
      </c>
      <c r="Q466" s="155">
        <v>20</v>
      </c>
      <c r="R466" s="155">
        <v>1</v>
      </c>
      <c r="S466" s="155" t="s">
        <v>465</v>
      </c>
      <c r="T466" s="155" t="s">
        <v>1064</v>
      </c>
      <c r="U466" s="191">
        <v>45730</v>
      </c>
      <c r="V466" s="191">
        <v>45762</v>
      </c>
      <c r="W466" s="324" t="s">
        <v>1060</v>
      </c>
      <c r="X466" s="155">
        <v>4</v>
      </c>
      <c r="Y466" s="155">
        <v>100</v>
      </c>
      <c r="Z466" s="155" t="s">
        <v>2209</v>
      </c>
      <c r="AA466" s="327">
        <v>45840</v>
      </c>
      <c r="AB466" s="328">
        <v>100</v>
      </c>
      <c r="AC466" s="328" t="s">
        <v>2210</v>
      </c>
      <c r="AD466" s="327">
        <v>45840</v>
      </c>
      <c r="AE466" s="328">
        <v>90</v>
      </c>
      <c r="AF466" s="328">
        <v>4</v>
      </c>
    </row>
    <row r="467" spans="1:32 16384:16384" ht="58.5" customHeight="1" x14ac:dyDescent="0.25">
      <c r="A467" s="68" t="s">
        <v>1065</v>
      </c>
      <c r="B467" s="155" t="s">
        <v>1065</v>
      </c>
      <c r="C467" s="155" t="s">
        <v>2207</v>
      </c>
      <c r="D467" s="155">
        <v>4</v>
      </c>
      <c r="E467" s="155" t="s">
        <v>467</v>
      </c>
      <c r="F467" s="155" t="s">
        <v>1065</v>
      </c>
      <c r="G467" s="155" t="s">
        <v>19</v>
      </c>
      <c r="H467" s="155">
        <v>0</v>
      </c>
      <c r="I467" s="155">
        <v>0</v>
      </c>
      <c r="J467" s="155">
        <v>0</v>
      </c>
      <c r="K467" s="155" t="s">
        <v>19</v>
      </c>
      <c r="L467" s="155">
        <v>0</v>
      </c>
      <c r="M467" s="155" t="s">
        <v>19</v>
      </c>
      <c r="N467" s="155" t="s">
        <v>499</v>
      </c>
      <c r="O467" s="155" t="s">
        <v>19</v>
      </c>
      <c r="P467" s="155" t="s">
        <v>105</v>
      </c>
      <c r="Q467" s="155">
        <v>20</v>
      </c>
      <c r="R467" s="155">
        <v>1</v>
      </c>
      <c r="S467" s="155" t="s">
        <v>465</v>
      </c>
      <c r="T467" s="191" t="s">
        <v>1066</v>
      </c>
      <c r="U467" s="191">
        <v>45765</v>
      </c>
      <c r="V467" s="191">
        <v>45779</v>
      </c>
      <c r="W467" s="35" t="s">
        <v>1060</v>
      </c>
      <c r="X467" s="155">
        <v>4</v>
      </c>
      <c r="Y467" s="155">
        <v>100</v>
      </c>
      <c r="Z467" s="155" t="s">
        <v>2211</v>
      </c>
      <c r="AA467" s="327">
        <v>45842</v>
      </c>
      <c r="AB467" s="328">
        <v>100</v>
      </c>
      <c r="AC467" s="328" t="s">
        <v>2212</v>
      </c>
      <c r="AD467" s="327">
        <v>45842</v>
      </c>
      <c r="AE467" s="328">
        <v>90</v>
      </c>
      <c r="AF467" s="328">
        <v>4</v>
      </c>
      <c r="XFD467" s="68"/>
    </row>
    <row r="468" spans="1:32 16384:16384" ht="58.5" customHeight="1" x14ac:dyDescent="0.25">
      <c r="A468" s="192" t="s">
        <v>1067</v>
      </c>
      <c r="B468" s="68" t="s">
        <v>1067</v>
      </c>
      <c r="C468" s="155" t="s">
        <v>2207</v>
      </c>
      <c r="D468" s="155">
        <v>4</v>
      </c>
      <c r="E468" s="155" t="s">
        <v>467</v>
      </c>
      <c r="F468" s="155" t="s">
        <v>1067</v>
      </c>
      <c r="G468" s="155" t="s">
        <v>19</v>
      </c>
      <c r="H468" s="155">
        <v>0</v>
      </c>
      <c r="I468" s="155">
        <v>0</v>
      </c>
      <c r="J468" s="155">
        <v>0</v>
      </c>
      <c r="K468" s="155" t="s">
        <v>19</v>
      </c>
      <c r="L468" s="155">
        <v>0</v>
      </c>
      <c r="M468" s="155" t="s">
        <v>19</v>
      </c>
      <c r="N468" s="155" t="s">
        <v>499</v>
      </c>
      <c r="O468" s="155" t="s">
        <v>19</v>
      </c>
      <c r="P468" s="155" t="s">
        <v>106</v>
      </c>
      <c r="Q468" s="155">
        <v>20</v>
      </c>
      <c r="R468" s="155">
        <v>1</v>
      </c>
      <c r="S468" s="155" t="s">
        <v>465</v>
      </c>
      <c r="T468" s="155" t="s">
        <v>1068</v>
      </c>
      <c r="U468" s="191">
        <v>45782</v>
      </c>
      <c r="V468" s="191">
        <v>45912</v>
      </c>
      <c r="W468" s="324" t="s">
        <v>1060</v>
      </c>
      <c r="X468" s="155">
        <v>4</v>
      </c>
      <c r="Y468" s="155">
        <v>0</v>
      </c>
      <c r="Z468" s="155">
        <v>0</v>
      </c>
      <c r="AA468" s="327"/>
      <c r="AB468" s="328">
        <v>0</v>
      </c>
      <c r="AC468" s="328">
        <v>0</v>
      </c>
      <c r="AD468" s="327"/>
      <c r="AE468" s="328">
        <v>0</v>
      </c>
      <c r="AF468" s="328">
        <v>0</v>
      </c>
    </row>
    <row r="469" spans="1:32 16384:16384" ht="58.5" customHeight="1" x14ac:dyDescent="0.25">
      <c r="A469" s="192" t="s">
        <v>1069</v>
      </c>
      <c r="B469" s="68" t="s">
        <v>1069</v>
      </c>
      <c r="C469" s="155" t="s">
        <v>2207</v>
      </c>
      <c r="D469" s="155">
        <v>4</v>
      </c>
      <c r="E469" s="155" t="s">
        <v>467</v>
      </c>
      <c r="F469" s="155" t="s">
        <v>1069</v>
      </c>
      <c r="G469" s="155" t="s">
        <v>19</v>
      </c>
      <c r="H469" s="155">
        <v>0</v>
      </c>
      <c r="I469" s="155">
        <v>0</v>
      </c>
      <c r="J469" s="155">
        <v>0</v>
      </c>
      <c r="K469" s="155" t="s">
        <v>19</v>
      </c>
      <c r="L469" s="155">
        <v>0</v>
      </c>
      <c r="M469" s="155" t="s">
        <v>19</v>
      </c>
      <c r="N469" s="155" t="s">
        <v>499</v>
      </c>
      <c r="O469" s="155" t="s">
        <v>19</v>
      </c>
      <c r="P469" s="155" t="s">
        <v>107</v>
      </c>
      <c r="Q469" s="155">
        <v>40</v>
      </c>
      <c r="R469" s="155">
        <v>2</v>
      </c>
      <c r="S469" s="155" t="s">
        <v>465</v>
      </c>
      <c r="T469" s="155" t="s">
        <v>1070</v>
      </c>
      <c r="U469" s="191">
        <v>45915</v>
      </c>
      <c r="V469" s="191">
        <v>46006</v>
      </c>
      <c r="W469" s="324" t="s">
        <v>1060</v>
      </c>
      <c r="X469" s="155">
        <v>8</v>
      </c>
      <c r="Y469" s="155">
        <v>0</v>
      </c>
      <c r="Z469" s="155" t="s">
        <v>2213</v>
      </c>
      <c r="AA469" s="327"/>
      <c r="AB469" s="328">
        <v>0</v>
      </c>
      <c r="AC469" s="328" t="s">
        <v>2214</v>
      </c>
      <c r="AD469" s="327"/>
      <c r="AE469" s="328">
        <v>0</v>
      </c>
      <c r="AF469" s="328">
        <v>0</v>
      </c>
    </row>
    <row r="470" spans="1:32 16384:16384" ht="58.5" customHeight="1" x14ac:dyDescent="0.25">
      <c r="A470" s="192" t="s">
        <v>1071</v>
      </c>
      <c r="B470" s="183" t="s">
        <v>1071</v>
      </c>
      <c r="C470" s="181" t="s">
        <v>2207</v>
      </c>
      <c r="D470" s="181">
        <v>4</v>
      </c>
      <c r="E470" s="181" t="s">
        <v>460</v>
      </c>
      <c r="F470" s="181" t="s">
        <v>1071</v>
      </c>
      <c r="G470" s="181" t="s">
        <v>479</v>
      </c>
      <c r="H470" s="181" t="s">
        <v>59</v>
      </c>
      <c r="I470" s="181" t="s">
        <v>1736</v>
      </c>
      <c r="J470" s="181" t="s">
        <v>1394</v>
      </c>
      <c r="K470" s="181" t="s">
        <v>1821</v>
      </c>
      <c r="L470" s="181">
        <v>0</v>
      </c>
      <c r="M470" s="181" t="s">
        <v>38</v>
      </c>
      <c r="N470" s="181" t="s">
        <v>574</v>
      </c>
      <c r="O470" s="181">
        <v>0</v>
      </c>
      <c r="P470" s="181" t="s">
        <v>154</v>
      </c>
      <c r="Q470" s="181">
        <v>20</v>
      </c>
      <c r="R470" s="181">
        <v>100</v>
      </c>
      <c r="S470" s="181" t="s">
        <v>493</v>
      </c>
      <c r="T470" s="181" t="s">
        <v>1072</v>
      </c>
      <c r="U470" s="182">
        <v>45712</v>
      </c>
      <c r="V470" s="182">
        <v>46010</v>
      </c>
      <c r="W470" s="323" t="s">
        <v>1060</v>
      </c>
      <c r="X470" s="181">
        <v>20</v>
      </c>
      <c r="Y470" s="181">
        <v>0</v>
      </c>
      <c r="Z470" s="181">
        <v>0</v>
      </c>
      <c r="AA470" s="325"/>
      <c r="AB470" s="326">
        <v>0</v>
      </c>
      <c r="AC470" s="326">
        <v>0</v>
      </c>
      <c r="AD470" s="325"/>
      <c r="AE470" s="326">
        <v>0</v>
      </c>
      <c r="AF470" s="326">
        <v>0</v>
      </c>
    </row>
    <row r="471" spans="1:32 16384:16384" ht="58.5" customHeight="1" x14ac:dyDescent="0.25">
      <c r="A471" s="68" t="s">
        <v>1073</v>
      </c>
      <c r="B471" s="155" t="s">
        <v>1073</v>
      </c>
      <c r="C471" s="155" t="s">
        <v>2207</v>
      </c>
      <c r="D471" s="155">
        <v>4</v>
      </c>
      <c r="E471" s="155" t="s">
        <v>467</v>
      </c>
      <c r="F471" s="155" t="s">
        <v>1073</v>
      </c>
      <c r="G471" s="155" t="s">
        <v>19</v>
      </c>
      <c r="H471" s="155">
        <v>0</v>
      </c>
      <c r="I471" s="155">
        <v>0</v>
      </c>
      <c r="J471" s="155">
        <v>0</v>
      </c>
      <c r="K471" s="155" t="s">
        <v>19</v>
      </c>
      <c r="L471" s="155">
        <v>0</v>
      </c>
      <c r="M471" s="155" t="s">
        <v>19</v>
      </c>
      <c r="N471" s="155" t="s">
        <v>574</v>
      </c>
      <c r="O471" s="155" t="s">
        <v>19</v>
      </c>
      <c r="P471" s="155" t="s">
        <v>155</v>
      </c>
      <c r="Q471" s="155">
        <v>15</v>
      </c>
      <c r="R471" s="155">
        <v>2</v>
      </c>
      <c r="S471" s="155" t="s">
        <v>465</v>
      </c>
      <c r="T471" s="191" t="s">
        <v>1074</v>
      </c>
      <c r="U471" s="191">
        <v>45712</v>
      </c>
      <c r="V471" s="191">
        <v>45723</v>
      </c>
      <c r="W471" s="35" t="s">
        <v>1060</v>
      </c>
      <c r="X471" s="155">
        <v>3</v>
      </c>
      <c r="Y471" s="155">
        <v>50</v>
      </c>
      <c r="Z471" s="155" t="s">
        <v>2215</v>
      </c>
      <c r="AA471" s="327"/>
      <c r="AB471" s="328">
        <v>0</v>
      </c>
      <c r="AC471" s="328" t="s">
        <v>2216</v>
      </c>
      <c r="AD471" s="327"/>
      <c r="AE471" s="328">
        <v>0</v>
      </c>
      <c r="AF471" s="328">
        <v>0</v>
      </c>
      <c r="XFD471" s="68"/>
    </row>
    <row r="472" spans="1:32 16384:16384" ht="58.5" customHeight="1" x14ac:dyDescent="0.25">
      <c r="A472" s="192" t="s">
        <v>1075</v>
      </c>
      <c r="B472" s="68" t="s">
        <v>1075</v>
      </c>
      <c r="C472" s="155" t="s">
        <v>2207</v>
      </c>
      <c r="D472" s="155">
        <v>4</v>
      </c>
      <c r="E472" s="155" t="s">
        <v>467</v>
      </c>
      <c r="F472" s="155" t="s">
        <v>1075</v>
      </c>
      <c r="G472" s="155" t="s">
        <v>19</v>
      </c>
      <c r="H472" s="155">
        <v>0</v>
      </c>
      <c r="I472" s="155">
        <v>0</v>
      </c>
      <c r="J472" s="155">
        <v>0</v>
      </c>
      <c r="K472" s="155" t="s">
        <v>19</v>
      </c>
      <c r="L472" s="155">
        <v>0</v>
      </c>
      <c r="M472" s="155" t="s">
        <v>19</v>
      </c>
      <c r="N472" s="155" t="s">
        <v>574</v>
      </c>
      <c r="O472" s="155" t="s">
        <v>19</v>
      </c>
      <c r="P472" s="155" t="s">
        <v>156</v>
      </c>
      <c r="Q472" s="155">
        <v>30</v>
      </c>
      <c r="R472" s="155">
        <v>1</v>
      </c>
      <c r="S472" s="155" t="s">
        <v>465</v>
      </c>
      <c r="T472" s="155" t="s">
        <v>1076</v>
      </c>
      <c r="U472" s="191">
        <v>45726</v>
      </c>
      <c r="V472" s="191">
        <v>45777</v>
      </c>
      <c r="W472" s="324" t="s">
        <v>1060</v>
      </c>
      <c r="X472" s="155">
        <v>6</v>
      </c>
      <c r="Y472" s="155">
        <v>0</v>
      </c>
      <c r="Z472" s="155">
        <v>0</v>
      </c>
      <c r="AA472" s="327"/>
      <c r="AB472" s="328">
        <v>0</v>
      </c>
      <c r="AC472" s="328">
        <v>0</v>
      </c>
      <c r="AD472" s="327"/>
      <c r="AE472" s="328">
        <v>0</v>
      </c>
      <c r="AF472" s="328">
        <v>0</v>
      </c>
    </row>
    <row r="473" spans="1:32 16384:16384" ht="58.5" customHeight="1" x14ac:dyDescent="0.25">
      <c r="A473" s="192" t="s">
        <v>1077</v>
      </c>
      <c r="B473" s="68" t="s">
        <v>1077</v>
      </c>
      <c r="C473" s="155" t="s">
        <v>2207</v>
      </c>
      <c r="D473" s="155">
        <v>4</v>
      </c>
      <c r="E473" s="155" t="s">
        <v>467</v>
      </c>
      <c r="F473" s="155" t="s">
        <v>1077</v>
      </c>
      <c r="G473" s="155" t="s">
        <v>19</v>
      </c>
      <c r="H473" s="155">
        <v>0</v>
      </c>
      <c r="I473" s="155">
        <v>0</v>
      </c>
      <c r="J473" s="155">
        <v>0</v>
      </c>
      <c r="K473" s="155" t="s">
        <v>19</v>
      </c>
      <c r="L473" s="155">
        <v>0</v>
      </c>
      <c r="M473" s="155" t="s">
        <v>19</v>
      </c>
      <c r="N473" s="155" t="s">
        <v>574</v>
      </c>
      <c r="O473" s="155" t="s">
        <v>19</v>
      </c>
      <c r="P473" s="155" t="s">
        <v>92</v>
      </c>
      <c r="Q473" s="155">
        <v>50</v>
      </c>
      <c r="R473" s="155">
        <v>100</v>
      </c>
      <c r="S473" s="155" t="s">
        <v>493</v>
      </c>
      <c r="T473" s="155" t="s">
        <v>835</v>
      </c>
      <c r="U473" s="191">
        <v>45778</v>
      </c>
      <c r="V473" s="191">
        <v>45989</v>
      </c>
      <c r="W473" s="324" t="s">
        <v>1060</v>
      </c>
      <c r="X473" s="155">
        <v>10</v>
      </c>
      <c r="Y473" s="155">
        <v>0</v>
      </c>
      <c r="Z473" s="155">
        <v>0</v>
      </c>
      <c r="AA473" s="327"/>
      <c r="AB473" s="328">
        <v>0</v>
      </c>
      <c r="AC473" s="328">
        <v>0</v>
      </c>
      <c r="AD473" s="327"/>
      <c r="AE473" s="328">
        <v>0</v>
      </c>
      <c r="AF473" s="328">
        <v>0</v>
      </c>
    </row>
    <row r="474" spans="1:32 16384:16384" ht="58.5" customHeight="1" x14ac:dyDescent="0.25">
      <c r="A474" s="68" t="s">
        <v>1078</v>
      </c>
      <c r="B474" s="155" t="s">
        <v>1078</v>
      </c>
      <c r="C474" s="155" t="s">
        <v>2207</v>
      </c>
      <c r="D474" s="155">
        <v>4</v>
      </c>
      <c r="E474" s="155" t="s">
        <v>467</v>
      </c>
      <c r="F474" s="155" t="s">
        <v>1078</v>
      </c>
      <c r="G474" s="155" t="s">
        <v>19</v>
      </c>
      <c r="H474" s="155">
        <v>0</v>
      </c>
      <c r="I474" s="155">
        <v>0</v>
      </c>
      <c r="J474" s="155">
        <v>0</v>
      </c>
      <c r="K474" s="155" t="s">
        <v>19</v>
      </c>
      <c r="L474" s="155">
        <v>0</v>
      </c>
      <c r="M474" s="155" t="s">
        <v>19</v>
      </c>
      <c r="N474" s="155" t="s">
        <v>574</v>
      </c>
      <c r="O474" s="155" t="s">
        <v>19</v>
      </c>
      <c r="P474" s="155" t="s">
        <v>157</v>
      </c>
      <c r="Q474" s="155">
        <v>5</v>
      </c>
      <c r="R474" s="155">
        <v>2</v>
      </c>
      <c r="S474" s="155" t="s">
        <v>465</v>
      </c>
      <c r="T474" s="191" t="s">
        <v>1079</v>
      </c>
      <c r="U474" s="191">
        <v>45992</v>
      </c>
      <c r="V474" s="191">
        <v>46010</v>
      </c>
      <c r="W474" s="35" t="s">
        <v>1060</v>
      </c>
      <c r="X474" s="155">
        <v>1</v>
      </c>
      <c r="Y474" s="155">
        <v>0</v>
      </c>
      <c r="Z474" s="155">
        <v>0</v>
      </c>
      <c r="AA474" s="327"/>
      <c r="AB474" s="328">
        <v>0</v>
      </c>
      <c r="AC474" s="328">
        <v>0</v>
      </c>
      <c r="AD474" s="327"/>
      <c r="AE474" s="328">
        <v>0</v>
      </c>
      <c r="AF474" s="328">
        <v>0</v>
      </c>
      <c r="XFD474" s="68"/>
    </row>
    <row r="475" spans="1:32 16384:16384" ht="58.5" customHeight="1" x14ac:dyDescent="0.25">
      <c r="A475" s="192" t="s">
        <v>1084</v>
      </c>
      <c r="B475" s="183" t="s">
        <v>1084</v>
      </c>
      <c r="C475" s="181" t="s">
        <v>2207</v>
      </c>
      <c r="D475" s="181">
        <v>4</v>
      </c>
      <c r="E475" s="181" t="s">
        <v>460</v>
      </c>
      <c r="F475" s="181" t="s">
        <v>1084</v>
      </c>
      <c r="G475" s="181" t="s">
        <v>479</v>
      </c>
      <c r="H475" s="181" t="s">
        <v>59</v>
      </c>
      <c r="I475" s="181" t="s">
        <v>1736</v>
      </c>
      <c r="J475" s="181" t="s">
        <v>1394</v>
      </c>
      <c r="K475" s="181" t="s">
        <v>1821</v>
      </c>
      <c r="L475" s="181">
        <v>0</v>
      </c>
      <c r="M475" s="181" t="s">
        <v>38</v>
      </c>
      <c r="N475" s="181" t="s">
        <v>1081</v>
      </c>
      <c r="O475" s="181">
        <v>0</v>
      </c>
      <c r="P475" s="181" t="s">
        <v>93</v>
      </c>
      <c r="Q475" s="181">
        <v>20</v>
      </c>
      <c r="R475" s="181">
        <v>1</v>
      </c>
      <c r="S475" s="181" t="s">
        <v>465</v>
      </c>
      <c r="T475" s="181" t="s">
        <v>1085</v>
      </c>
      <c r="U475" s="182">
        <v>45782</v>
      </c>
      <c r="V475" s="182">
        <v>45981</v>
      </c>
      <c r="W475" s="323" t="s">
        <v>1086</v>
      </c>
      <c r="X475" s="181">
        <v>20</v>
      </c>
      <c r="Y475" s="181">
        <v>0</v>
      </c>
      <c r="Z475" s="181" t="s">
        <v>2217</v>
      </c>
      <c r="AA475" s="325"/>
      <c r="AB475" s="326">
        <v>0</v>
      </c>
      <c r="AC475" s="326" t="s">
        <v>2214</v>
      </c>
      <c r="AD475" s="325"/>
      <c r="AE475" s="326">
        <v>0</v>
      </c>
      <c r="AF475" s="326">
        <v>0</v>
      </c>
    </row>
    <row r="476" spans="1:32 16384:16384" ht="58.5" customHeight="1" x14ac:dyDescent="0.25">
      <c r="A476" s="68" t="s">
        <v>1087</v>
      </c>
      <c r="B476" s="155" t="s">
        <v>1087</v>
      </c>
      <c r="C476" s="155" t="s">
        <v>2207</v>
      </c>
      <c r="D476" s="155">
        <v>4</v>
      </c>
      <c r="E476" s="155" t="s">
        <v>467</v>
      </c>
      <c r="F476" s="155" t="s">
        <v>1087</v>
      </c>
      <c r="G476" s="155" t="s">
        <v>19</v>
      </c>
      <c r="H476" s="155">
        <v>0</v>
      </c>
      <c r="I476" s="155">
        <v>0</v>
      </c>
      <c r="J476" s="155">
        <v>0</v>
      </c>
      <c r="K476" s="155" t="s">
        <v>19</v>
      </c>
      <c r="L476" s="155">
        <v>0</v>
      </c>
      <c r="M476" s="155" t="s">
        <v>19</v>
      </c>
      <c r="N476" s="155" t="s">
        <v>1081</v>
      </c>
      <c r="O476" s="155" t="s">
        <v>19</v>
      </c>
      <c r="P476" s="155" t="s">
        <v>94</v>
      </c>
      <c r="Q476" s="155">
        <v>10</v>
      </c>
      <c r="R476" s="155">
        <v>1</v>
      </c>
      <c r="S476" s="155" t="s">
        <v>465</v>
      </c>
      <c r="T476" s="191" t="s">
        <v>1088</v>
      </c>
      <c r="U476" s="191">
        <v>45782</v>
      </c>
      <c r="V476" s="191">
        <v>45814</v>
      </c>
      <c r="W476" s="35" t="s">
        <v>1060</v>
      </c>
      <c r="X476" s="155">
        <v>2</v>
      </c>
      <c r="Y476" s="155">
        <v>100</v>
      </c>
      <c r="Z476" s="155" t="s">
        <v>2218</v>
      </c>
      <c r="AA476" s="327">
        <v>45846</v>
      </c>
      <c r="AB476" s="328">
        <v>100</v>
      </c>
      <c r="AC476" s="328" t="s">
        <v>2219</v>
      </c>
      <c r="AD476" s="327">
        <v>45890</v>
      </c>
      <c r="AE476" s="328">
        <v>90</v>
      </c>
      <c r="AF476" s="328">
        <v>2</v>
      </c>
      <c r="XFD476" s="68"/>
    </row>
    <row r="477" spans="1:32 16384:16384" ht="58.5" customHeight="1" x14ac:dyDescent="0.25">
      <c r="A477" s="192" t="s">
        <v>1089</v>
      </c>
      <c r="B477" s="68" t="s">
        <v>1089</v>
      </c>
      <c r="C477" s="155" t="s">
        <v>2207</v>
      </c>
      <c r="D477" s="155">
        <v>4</v>
      </c>
      <c r="E477" s="155" t="s">
        <v>467</v>
      </c>
      <c r="F477" s="155" t="s">
        <v>1089</v>
      </c>
      <c r="G477" s="155" t="s">
        <v>19</v>
      </c>
      <c r="H477" s="155">
        <v>0</v>
      </c>
      <c r="I477" s="155">
        <v>0</v>
      </c>
      <c r="J477" s="155">
        <v>0</v>
      </c>
      <c r="K477" s="155" t="s">
        <v>19</v>
      </c>
      <c r="L477" s="155">
        <v>0</v>
      </c>
      <c r="M477" s="155" t="s">
        <v>19</v>
      </c>
      <c r="N477" s="155" t="s">
        <v>1081</v>
      </c>
      <c r="O477" s="155" t="s">
        <v>19</v>
      </c>
      <c r="P477" s="155" t="s">
        <v>1812</v>
      </c>
      <c r="Q477" s="155">
        <v>8</v>
      </c>
      <c r="R477" s="155">
        <v>100</v>
      </c>
      <c r="S477" s="155" t="s">
        <v>493</v>
      </c>
      <c r="T477" s="155" t="s">
        <v>1090</v>
      </c>
      <c r="U477" s="191">
        <v>45817</v>
      </c>
      <c r="V477" s="191">
        <v>45884</v>
      </c>
      <c r="W477" s="324" t="s">
        <v>1086</v>
      </c>
      <c r="X477" s="155">
        <v>1.6</v>
      </c>
      <c r="Y477" s="155">
        <v>100</v>
      </c>
      <c r="Z477" s="155" t="s">
        <v>2220</v>
      </c>
      <c r="AA477" s="327">
        <v>45884</v>
      </c>
      <c r="AB477" s="328">
        <v>100</v>
      </c>
      <c r="AC477" s="328" t="s">
        <v>2221</v>
      </c>
      <c r="AD477" s="327">
        <v>45890</v>
      </c>
      <c r="AE477" s="328">
        <v>100</v>
      </c>
      <c r="AF477" s="328">
        <v>1.6</v>
      </c>
    </row>
    <row r="478" spans="1:32 16384:16384" ht="58.5" customHeight="1" x14ac:dyDescent="0.25">
      <c r="A478" s="192" t="s">
        <v>1091</v>
      </c>
      <c r="B478" s="68" t="s">
        <v>1091</v>
      </c>
      <c r="C478" s="155" t="s">
        <v>2207</v>
      </c>
      <c r="D478" s="155">
        <v>4</v>
      </c>
      <c r="E478" s="155" t="s">
        <v>467</v>
      </c>
      <c r="F478" s="155" t="s">
        <v>1091</v>
      </c>
      <c r="G478" s="155" t="s">
        <v>19</v>
      </c>
      <c r="H478" s="155">
        <v>0</v>
      </c>
      <c r="I478" s="155">
        <v>0</v>
      </c>
      <c r="J478" s="155">
        <v>0</v>
      </c>
      <c r="K478" s="155" t="s">
        <v>19</v>
      </c>
      <c r="L478" s="155">
        <v>0</v>
      </c>
      <c r="M478" s="155" t="s">
        <v>19</v>
      </c>
      <c r="N478" s="155" t="s">
        <v>1081</v>
      </c>
      <c r="O478" s="155" t="s">
        <v>19</v>
      </c>
      <c r="P478" s="155" t="s">
        <v>1813</v>
      </c>
      <c r="Q478" s="155">
        <v>22</v>
      </c>
      <c r="R478" s="155">
        <v>100</v>
      </c>
      <c r="S478" s="155" t="s">
        <v>493</v>
      </c>
      <c r="T478" s="155" t="s">
        <v>1090</v>
      </c>
      <c r="U478" s="191">
        <v>45887</v>
      </c>
      <c r="V478" s="191">
        <v>45926</v>
      </c>
      <c r="W478" s="324" t="s">
        <v>1086</v>
      </c>
      <c r="X478" s="155">
        <v>4.4000000000000004</v>
      </c>
      <c r="Y478" s="155">
        <v>100</v>
      </c>
      <c r="Z478" s="155" t="s">
        <v>2222</v>
      </c>
      <c r="AA478" s="327">
        <v>45926</v>
      </c>
      <c r="AB478" s="328">
        <v>100</v>
      </c>
      <c r="AC478" s="328" t="s">
        <v>2223</v>
      </c>
      <c r="AD478" s="327">
        <v>45933</v>
      </c>
      <c r="AE478" s="328">
        <v>100</v>
      </c>
      <c r="AF478" s="328">
        <v>4.4000000000000004</v>
      </c>
    </row>
    <row r="479" spans="1:32 16384:16384" ht="58.5" customHeight="1" x14ac:dyDescent="0.25">
      <c r="A479" s="68" t="s">
        <v>1093</v>
      </c>
      <c r="B479" s="155" t="s">
        <v>1093</v>
      </c>
      <c r="C479" s="155" t="s">
        <v>2207</v>
      </c>
      <c r="D479" s="155">
        <v>4</v>
      </c>
      <c r="E479" s="155" t="s">
        <v>467</v>
      </c>
      <c r="F479" s="155" t="s">
        <v>1093</v>
      </c>
      <c r="G479" s="155" t="s">
        <v>19</v>
      </c>
      <c r="H479" s="155">
        <v>0</v>
      </c>
      <c r="I479" s="155">
        <v>0</v>
      </c>
      <c r="J479" s="155">
        <v>0</v>
      </c>
      <c r="K479" s="155" t="s">
        <v>19</v>
      </c>
      <c r="L479" s="155">
        <v>0</v>
      </c>
      <c r="M479" s="155" t="s">
        <v>19</v>
      </c>
      <c r="N479" s="155" t="s">
        <v>1081</v>
      </c>
      <c r="O479" s="155" t="s">
        <v>19</v>
      </c>
      <c r="P479" s="155" t="s">
        <v>95</v>
      </c>
      <c r="Q479" s="155">
        <v>50</v>
      </c>
      <c r="R479" s="155">
        <v>1</v>
      </c>
      <c r="S479" s="155" t="s">
        <v>465</v>
      </c>
      <c r="T479" s="191" t="s">
        <v>1092</v>
      </c>
      <c r="U479" s="191">
        <v>45854</v>
      </c>
      <c r="V479" s="191">
        <v>45980</v>
      </c>
      <c r="W479" s="35" t="s">
        <v>1086</v>
      </c>
      <c r="X479" s="155">
        <v>10</v>
      </c>
      <c r="Y479" s="155">
        <v>0</v>
      </c>
      <c r="Z479" s="155">
        <v>0</v>
      </c>
      <c r="AA479" s="327"/>
      <c r="AB479" s="328">
        <v>0</v>
      </c>
      <c r="AC479" s="328">
        <v>0</v>
      </c>
      <c r="AD479" s="327"/>
      <c r="AE479" s="328">
        <v>0</v>
      </c>
      <c r="AF479" s="328">
        <v>0</v>
      </c>
      <c r="XFD479" s="68"/>
    </row>
    <row r="480" spans="1:32 16384:16384" ht="58.5" customHeight="1" x14ac:dyDescent="0.25">
      <c r="A480" s="192" t="s">
        <v>1814</v>
      </c>
      <c r="B480" s="68" t="s">
        <v>1814</v>
      </c>
      <c r="C480" s="155" t="s">
        <v>2207</v>
      </c>
      <c r="D480" s="155">
        <v>4</v>
      </c>
      <c r="E480" s="155" t="s">
        <v>467</v>
      </c>
      <c r="F480" s="155" t="s">
        <v>1814</v>
      </c>
      <c r="G480" s="155" t="s">
        <v>19</v>
      </c>
      <c r="H480" s="155">
        <v>0</v>
      </c>
      <c r="I480" s="155">
        <v>0</v>
      </c>
      <c r="J480" s="155">
        <v>0</v>
      </c>
      <c r="K480" s="155" t="s">
        <v>19</v>
      </c>
      <c r="L480" s="155">
        <v>0</v>
      </c>
      <c r="M480" s="155" t="s">
        <v>19</v>
      </c>
      <c r="N480" s="155" t="s">
        <v>1081</v>
      </c>
      <c r="O480" s="155" t="s">
        <v>19</v>
      </c>
      <c r="P480" s="155" t="s">
        <v>96</v>
      </c>
      <c r="Q480" s="155">
        <v>10</v>
      </c>
      <c r="R480" s="155">
        <v>1</v>
      </c>
      <c r="S480" s="155" t="s">
        <v>465</v>
      </c>
      <c r="T480" s="155" t="s">
        <v>1094</v>
      </c>
      <c r="U480" s="191">
        <v>45964</v>
      </c>
      <c r="V480" s="191">
        <v>45981</v>
      </c>
      <c r="W480" s="324" t="s">
        <v>1086</v>
      </c>
      <c r="X480" s="155">
        <v>2</v>
      </c>
      <c r="Y480" s="155">
        <v>0</v>
      </c>
      <c r="Z480" s="155">
        <v>0</v>
      </c>
      <c r="AA480" s="327"/>
      <c r="AB480" s="328">
        <v>0</v>
      </c>
      <c r="AC480" s="328">
        <v>0</v>
      </c>
      <c r="AD480" s="327"/>
      <c r="AE480" s="328">
        <v>0</v>
      </c>
      <c r="AF480" s="328">
        <v>0</v>
      </c>
    </row>
    <row r="481" spans="1:32" ht="58.5" customHeight="1" x14ac:dyDescent="0.25">
      <c r="A481" s="192" t="s">
        <v>1095</v>
      </c>
      <c r="B481" s="183" t="s">
        <v>1095</v>
      </c>
      <c r="C481" s="181" t="s">
        <v>2207</v>
      </c>
      <c r="D481" s="181">
        <v>4</v>
      </c>
      <c r="E481" s="181" t="s">
        <v>460</v>
      </c>
      <c r="F481" s="181" t="s">
        <v>1095</v>
      </c>
      <c r="G481" s="181" t="s">
        <v>462</v>
      </c>
      <c r="H481" s="181" t="s">
        <v>59</v>
      </c>
      <c r="I481" s="181" t="s">
        <v>1736</v>
      </c>
      <c r="J481" s="181" t="s">
        <v>1394</v>
      </c>
      <c r="K481" s="181" t="s">
        <v>19</v>
      </c>
      <c r="L481" s="181">
        <v>0</v>
      </c>
      <c r="M481" s="181" t="s">
        <v>19</v>
      </c>
      <c r="N481" s="181" t="s">
        <v>1096</v>
      </c>
      <c r="O481" s="181">
        <v>0</v>
      </c>
      <c r="P481" s="181" t="s">
        <v>275</v>
      </c>
      <c r="Q481" s="181">
        <v>20</v>
      </c>
      <c r="R481" s="181">
        <v>100</v>
      </c>
      <c r="S481" s="181" t="s">
        <v>493</v>
      </c>
      <c r="T481" s="181" t="s">
        <v>1097</v>
      </c>
      <c r="U481" s="182">
        <v>45672</v>
      </c>
      <c r="V481" s="182">
        <v>46013</v>
      </c>
      <c r="W481" s="323" t="s">
        <v>1060</v>
      </c>
      <c r="X481" s="181">
        <v>20</v>
      </c>
      <c r="Y481" s="181">
        <v>0</v>
      </c>
      <c r="Z481" s="181">
        <v>0</v>
      </c>
      <c r="AA481" s="325"/>
      <c r="AB481" s="326">
        <v>0</v>
      </c>
      <c r="AC481" s="326">
        <v>0</v>
      </c>
      <c r="AD481" s="325"/>
      <c r="AE481" s="326">
        <v>0</v>
      </c>
      <c r="AF481" s="326">
        <v>0</v>
      </c>
    </row>
    <row r="482" spans="1:32" ht="58.5" customHeight="1" x14ac:dyDescent="0.25">
      <c r="A482" s="192" t="s">
        <v>1098</v>
      </c>
      <c r="B482" s="68" t="s">
        <v>1098</v>
      </c>
      <c r="C482" s="155" t="s">
        <v>2207</v>
      </c>
      <c r="D482" s="155">
        <v>4</v>
      </c>
      <c r="E482" s="155" t="s">
        <v>467</v>
      </c>
      <c r="F482" s="155" t="s">
        <v>1098</v>
      </c>
      <c r="G482" s="155" t="s">
        <v>19</v>
      </c>
      <c r="H482" s="155">
        <v>0</v>
      </c>
      <c r="I482" s="155">
        <v>0</v>
      </c>
      <c r="J482" s="155">
        <v>0</v>
      </c>
      <c r="K482" s="155" t="s">
        <v>19</v>
      </c>
      <c r="L482" s="155">
        <v>0</v>
      </c>
      <c r="M482" s="155" t="s">
        <v>19</v>
      </c>
      <c r="N482" s="155" t="s">
        <v>1096</v>
      </c>
      <c r="O482" s="155" t="s">
        <v>19</v>
      </c>
      <c r="P482" s="155" t="s">
        <v>276</v>
      </c>
      <c r="Q482" s="155">
        <v>20</v>
      </c>
      <c r="R482" s="155">
        <v>1</v>
      </c>
      <c r="S482" s="155" t="s">
        <v>465</v>
      </c>
      <c r="T482" s="155" t="s">
        <v>1099</v>
      </c>
      <c r="U482" s="191">
        <v>45672</v>
      </c>
      <c r="V482" s="191">
        <v>45744</v>
      </c>
      <c r="W482" s="324" t="s">
        <v>1060</v>
      </c>
      <c r="X482" s="155">
        <v>4</v>
      </c>
      <c r="Y482" s="155">
        <v>100</v>
      </c>
      <c r="Z482" s="155" t="s">
        <v>2224</v>
      </c>
      <c r="AA482" s="327">
        <v>45687</v>
      </c>
      <c r="AB482" s="328">
        <v>100</v>
      </c>
      <c r="AC482" s="328" t="s">
        <v>2225</v>
      </c>
      <c r="AD482" s="327">
        <v>45744</v>
      </c>
      <c r="AE482" s="328">
        <v>100</v>
      </c>
      <c r="AF482" s="328">
        <v>4</v>
      </c>
    </row>
    <row r="483" spans="1:32" ht="58.5" customHeight="1" x14ac:dyDescent="0.25">
      <c r="A483" s="192" t="s">
        <v>1100</v>
      </c>
      <c r="B483" s="68" t="s">
        <v>1100</v>
      </c>
      <c r="C483" s="155" t="s">
        <v>2207</v>
      </c>
      <c r="D483" s="155">
        <v>4</v>
      </c>
      <c r="E483" s="155" t="s">
        <v>467</v>
      </c>
      <c r="F483" s="155" t="s">
        <v>1100</v>
      </c>
      <c r="G483" s="155" t="s">
        <v>19</v>
      </c>
      <c r="H483" s="155">
        <v>0</v>
      </c>
      <c r="I483" s="155">
        <v>0</v>
      </c>
      <c r="J483" s="155">
        <v>0</v>
      </c>
      <c r="K483" s="155" t="s">
        <v>19</v>
      </c>
      <c r="L483" s="155">
        <v>0</v>
      </c>
      <c r="M483" s="155" t="s">
        <v>19</v>
      </c>
      <c r="N483" s="155" t="s">
        <v>1096</v>
      </c>
      <c r="O483" s="155" t="s">
        <v>19</v>
      </c>
      <c r="P483" s="155" t="s">
        <v>277</v>
      </c>
      <c r="Q483" s="155">
        <v>80</v>
      </c>
      <c r="R483" s="155">
        <v>100</v>
      </c>
      <c r="S483" s="155" t="s">
        <v>493</v>
      </c>
      <c r="T483" s="155" t="s">
        <v>1101</v>
      </c>
      <c r="U483" s="191">
        <v>45744</v>
      </c>
      <c r="V483" s="191">
        <v>46013</v>
      </c>
      <c r="W483" s="324" t="s">
        <v>1060</v>
      </c>
      <c r="X483" s="155">
        <v>16</v>
      </c>
      <c r="Y483" s="155">
        <v>13</v>
      </c>
      <c r="Z483" s="155" t="s">
        <v>2226</v>
      </c>
      <c r="AA483" s="327"/>
      <c r="AB483" s="328">
        <v>13</v>
      </c>
      <c r="AC483" s="328" t="s">
        <v>2227</v>
      </c>
      <c r="AD483" s="327"/>
      <c r="AE483" s="328">
        <v>0</v>
      </c>
      <c r="AF483" s="328">
        <v>2.08</v>
      </c>
    </row>
    <row r="484" spans="1:32" ht="58.5" customHeight="1" x14ac:dyDescent="0.25">
      <c r="A484" s="192" t="s">
        <v>1102</v>
      </c>
      <c r="B484" s="183" t="s">
        <v>1102</v>
      </c>
      <c r="C484" s="181" t="s">
        <v>2207</v>
      </c>
      <c r="D484" s="181">
        <v>4</v>
      </c>
      <c r="E484" s="181" t="s">
        <v>460</v>
      </c>
      <c r="F484" s="181" t="s">
        <v>1102</v>
      </c>
      <c r="G484" s="181" t="s">
        <v>462</v>
      </c>
      <c r="H484" s="181" t="s">
        <v>59</v>
      </c>
      <c r="I484" s="181" t="s">
        <v>1736</v>
      </c>
      <c r="J484" s="181" t="s">
        <v>1394</v>
      </c>
      <c r="K484" s="181" t="s">
        <v>19</v>
      </c>
      <c r="L484" s="181">
        <v>0</v>
      </c>
      <c r="M484" s="181" t="s">
        <v>19</v>
      </c>
      <c r="N484" s="181" t="s">
        <v>1103</v>
      </c>
      <c r="O484" s="181" t="s">
        <v>1541</v>
      </c>
      <c r="P484" s="181" t="s">
        <v>91</v>
      </c>
      <c r="Q484" s="181">
        <v>20</v>
      </c>
      <c r="R484" s="181">
        <v>100</v>
      </c>
      <c r="S484" s="181" t="s">
        <v>493</v>
      </c>
      <c r="T484" s="181" t="s">
        <v>1097</v>
      </c>
      <c r="U484" s="182">
        <v>45672</v>
      </c>
      <c r="V484" s="182">
        <v>46013</v>
      </c>
      <c r="W484" s="323" t="s">
        <v>1104</v>
      </c>
      <c r="X484" s="181">
        <v>20</v>
      </c>
      <c r="Y484" s="181">
        <v>0</v>
      </c>
      <c r="Z484" s="181">
        <v>0</v>
      </c>
      <c r="AA484" s="325"/>
      <c r="AB484" s="326">
        <v>0</v>
      </c>
      <c r="AC484" s="326">
        <v>0</v>
      </c>
      <c r="AD484" s="325"/>
      <c r="AE484" s="326">
        <v>0</v>
      </c>
      <c r="AF484" s="326">
        <v>0</v>
      </c>
    </row>
    <row r="485" spans="1:32" ht="58.5" customHeight="1" x14ac:dyDescent="0.25">
      <c r="A485" s="30" t="s">
        <v>1105</v>
      </c>
      <c r="B485" s="68" t="s">
        <v>1105</v>
      </c>
      <c r="C485" s="155" t="s">
        <v>2207</v>
      </c>
      <c r="D485" s="155">
        <v>4</v>
      </c>
      <c r="E485" s="155" t="s">
        <v>467</v>
      </c>
      <c r="F485" s="155" t="s">
        <v>1105</v>
      </c>
      <c r="G485" s="155" t="s">
        <v>19</v>
      </c>
      <c r="H485" s="155">
        <v>0</v>
      </c>
      <c r="I485" s="155">
        <v>0</v>
      </c>
      <c r="J485" s="155">
        <v>0</v>
      </c>
      <c r="K485" s="155" t="s">
        <v>19</v>
      </c>
      <c r="L485" s="155">
        <v>0</v>
      </c>
      <c r="M485" s="155" t="s">
        <v>19</v>
      </c>
      <c r="N485" s="155" t="s">
        <v>1103</v>
      </c>
      <c r="O485" s="155" t="s">
        <v>19</v>
      </c>
      <c r="P485" s="155" t="s">
        <v>57</v>
      </c>
      <c r="Q485" s="155">
        <v>20</v>
      </c>
      <c r="R485" s="155">
        <v>1</v>
      </c>
      <c r="S485" s="155" t="s">
        <v>465</v>
      </c>
      <c r="T485" s="155" t="s">
        <v>1099</v>
      </c>
      <c r="U485" s="191">
        <v>45672</v>
      </c>
      <c r="V485" s="191">
        <v>45703</v>
      </c>
      <c r="W485" s="324" t="s">
        <v>1104</v>
      </c>
      <c r="X485" s="155">
        <v>4</v>
      </c>
      <c r="Y485" s="155">
        <v>100</v>
      </c>
      <c r="Z485" s="155" t="s">
        <v>2228</v>
      </c>
      <c r="AA485" s="327">
        <v>45686</v>
      </c>
      <c r="AB485" s="328">
        <v>100</v>
      </c>
      <c r="AC485" s="328" t="s">
        <v>2229</v>
      </c>
      <c r="AD485" s="327">
        <v>45686</v>
      </c>
      <c r="AE485" s="328">
        <v>100</v>
      </c>
      <c r="AF485" s="328">
        <v>4</v>
      </c>
    </row>
    <row r="486" spans="1:32" ht="58.5" customHeight="1" x14ac:dyDescent="0.25">
      <c r="A486" s="30" t="s">
        <v>1106</v>
      </c>
      <c r="B486" s="68" t="s">
        <v>1106</v>
      </c>
      <c r="C486" s="155" t="s">
        <v>2207</v>
      </c>
      <c r="D486" s="155">
        <v>4</v>
      </c>
      <c r="E486" s="155" t="s">
        <v>467</v>
      </c>
      <c r="F486" s="155" t="s">
        <v>1106</v>
      </c>
      <c r="G486" s="155" t="s">
        <v>19</v>
      </c>
      <c r="H486" s="155">
        <v>0</v>
      </c>
      <c r="I486" s="155">
        <v>0</v>
      </c>
      <c r="J486" s="155">
        <v>0</v>
      </c>
      <c r="K486" s="155" t="s">
        <v>19</v>
      </c>
      <c r="L486" s="155">
        <v>0</v>
      </c>
      <c r="M486" s="155" t="s">
        <v>19</v>
      </c>
      <c r="N486" s="155" t="s">
        <v>1103</v>
      </c>
      <c r="O486" s="155" t="s">
        <v>19</v>
      </c>
      <c r="P486" s="155">
        <v>0</v>
      </c>
      <c r="Q486" s="155">
        <v>80</v>
      </c>
      <c r="R486" s="155">
        <v>100</v>
      </c>
      <c r="S486" s="155" t="s">
        <v>493</v>
      </c>
      <c r="T486" s="155" t="s">
        <v>1101</v>
      </c>
      <c r="U486" s="191">
        <v>45688</v>
      </c>
      <c r="V486" s="191">
        <v>46013</v>
      </c>
      <c r="W486" s="324" t="s">
        <v>1104</v>
      </c>
      <c r="X486" s="155">
        <v>16</v>
      </c>
      <c r="Y486" s="155">
        <v>50</v>
      </c>
      <c r="Z486" s="155" t="s">
        <v>2230</v>
      </c>
      <c r="AA486" s="327"/>
      <c r="AB486" s="328">
        <v>50</v>
      </c>
      <c r="AC486" s="328" t="s">
        <v>2229</v>
      </c>
      <c r="AD486" s="327"/>
      <c r="AE486" s="328">
        <v>0</v>
      </c>
      <c r="AF486" s="328">
        <v>8</v>
      </c>
    </row>
  </sheetData>
  <autoFilter ref="A5:XFD5" xr:uid="{42FF16A9-EC1A-4B95-B996-96DF87FDE5DF}"/>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filterMode="1">
    <tabColor rgb="FFFF0000"/>
  </sheetPr>
  <dimension ref="A1:AA491"/>
  <sheetViews>
    <sheetView topLeftCell="F1" zoomScale="115" zoomScaleNormal="115" workbookViewId="0">
      <selection activeCell="H332" sqref="H332"/>
    </sheetView>
  </sheetViews>
  <sheetFormatPr baseColWidth="10" defaultColWidth="9.140625" defaultRowHeight="15" x14ac:dyDescent="0.25"/>
  <cols>
    <col min="1" max="1" width="8.28515625" style="30" bestFit="1" customWidth="1"/>
    <col min="2" max="2" width="22.7109375" style="30" customWidth="1"/>
    <col min="3" max="4" width="24.42578125" style="30" customWidth="1"/>
    <col min="5" max="5" width="47.42578125" style="30" customWidth="1"/>
    <col min="6" max="6" width="42.7109375" style="30" customWidth="1"/>
    <col min="7" max="7" width="18.7109375" style="30" customWidth="1"/>
    <col min="8" max="8" width="47.28515625" style="30" customWidth="1"/>
    <col min="9" max="9" width="12.42578125" style="30" customWidth="1"/>
    <col min="10" max="10" width="15.5703125" style="30" customWidth="1"/>
    <col min="11" max="11" width="13.42578125" style="165" customWidth="1"/>
    <col min="12" max="12" width="16.5703125" style="165" customWidth="1"/>
    <col min="13" max="13" width="61.85546875" style="30" customWidth="1"/>
    <col min="14" max="15" width="17.5703125" style="30" customWidth="1"/>
    <col min="16" max="16" width="30.85546875" style="30" customWidth="1"/>
    <col min="17" max="17" width="48.28515625" style="30" customWidth="1"/>
    <col min="18" max="18" width="9.140625" style="30"/>
    <col min="19" max="19" width="23.28515625" style="30" customWidth="1"/>
    <col min="20" max="20" width="19.28515625" style="30" customWidth="1"/>
    <col min="21" max="21" width="29.42578125" style="30" customWidth="1"/>
    <col min="22" max="22" width="17.42578125" style="30" customWidth="1"/>
    <col min="23" max="23" width="15.7109375" style="30" customWidth="1"/>
    <col min="24" max="24" width="12.7109375" style="30" customWidth="1"/>
    <col min="25" max="25" width="19.5703125" style="30" customWidth="1"/>
    <col min="26" max="26" width="14.140625" style="30" customWidth="1"/>
    <col min="27" max="27" width="20.140625" style="30" customWidth="1"/>
    <col min="28" max="16384" width="9.140625" style="30"/>
  </cols>
  <sheetData>
    <row r="1" spans="1:27" ht="15.75" thickBot="1" x14ac:dyDescent="0.3">
      <c r="A1" s="30">
        <v>1</v>
      </c>
      <c r="B1" s="30">
        <v>2</v>
      </c>
      <c r="C1" s="30">
        <v>3</v>
      </c>
      <c r="D1" s="30">
        <v>4</v>
      </c>
      <c r="E1" s="30">
        <v>5</v>
      </c>
      <c r="F1" s="30">
        <v>6</v>
      </c>
      <c r="G1" s="30">
        <v>7</v>
      </c>
      <c r="H1" s="30">
        <v>8</v>
      </c>
      <c r="I1" s="30">
        <v>9</v>
      </c>
      <c r="J1" s="30">
        <v>10</v>
      </c>
      <c r="K1" s="165">
        <v>11</v>
      </c>
      <c r="L1" s="165">
        <v>12</v>
      </c>
      <c r="M1" s="30">
        <v>13</v>
      </c>
      <c r="N1" s="30">
        <v>14</v>
      </c>
      <c r="O1" s="30">
        <v>15</v>
      </c>
      <c r="P1" s="30">
        <v>16</v>
      </c>
      <c r="Q1" s="30">
        <v>17</v>
      </c>
    </row>
    <row r="2" spans="1:27" ht="31.5" x14ac:dyDescent="0.25">
      <c r="A2" s="74" t="s">
        <v>452</v>
      </c>
      <c r="B2" s="75"/>
      <c r="C2" s="82" t="s">
        <v>1516</v>
      </c>
      <c r="D2" s="82" t="s">
        <v>1734</v>
      </c>
      <c r="E2" s="82" t="s">
        <v>1735</v>
      </c>
      <c r="F2" s="82" t="s">
        <v>0</v>
      </c>
      <c r="G2" s="76" t="s">
        <v>1</v>
      </c>
      <c r="H2" s="76" t="s">
        <v>2</v>
      </c>
      <c r="I2" s="76" t="s">
        <v>3</v>
      </c>
      <c r="J2" s="76" t="s">
        <v>4</v>
      </c>
      <c r="K2" s="77" t="s">
        <v>5</v>
      </c>
      <c r="L2" s="77" t="s">
        <v>6</v>
      </c>
      <c r="M2" s="78" t="s">
        <v>7</v>
      </c>
      <c r="N2" s="82" t="s">
        <v>1437</v>
      </c>
      <c r="O2" s="82" t="s">
        <v>1491</v>
      </c>
      <c r="P2" s="82" t="s">
        <v>1489</v>
      </c>
      <c r="Q2" s="82" t="s">
        <v>1509</v>
      </c>
      <c r="S2" s="74" t="s">
        <v>452</v>
      </c>
      <c r="U2" s="82" t="s">
        <v>1516</v>
      </c>
      <c r="V2" s="30" t="s">
        <v>1754</v>
      </c>
      <c r="W2" s="30" t="s">
        <v>1755</v>
      </c>
      <c r="X2" s="30" t="s">
        <v>1756</v>
      </c>
      <c r="Y2" s="30" t="s">
        <v>1757</v>
      </c>
      <c r="Z2" s="30" t="s">
        <v>1815</v>
      </c>
      <c r="AA2" s="30" t="s">
        <v>1816</v>
      </c>
    </row>
    <row r="3" spans="1:27" hidden="1" x14ac:dyDescent="0.25">
      <c r="A3" s="80" t="s">
        <v>461</v>
      </c>
      <c r="B3" s="80" t="str">
        <f>VLOOKUP(A3,'PAI 2025 GPS rempl2)'!$A$3:$E$505,4,0)</f>
        <v>Producto</v>
      </c>
      <c r="C3" s="81" t="s">
        <v>1518</v>
      </c>
      <c r="D3" s="81" t="s">
        <v>1517</v>
      </c>
      <c r="E3" s="81" t="s">
        <v>464</v>
      </c>
      <c r="F3" s="81" t="s">
        <v>59</v>
      </c>
      <c r="G3" s="81" t="str">
        <f>VLOOKUP(A3,'PAI 2025 GPS rempl2)'!$E$4:$L$504,8,0)</f>
        <v>N/A</v>
      </c>
      <c r="H3" s="81" t="str">
        <f>VLOOKUP(A3,'PAI 2025 GPS rempl2)'!$A$4:$V$504,15,0)</f>
        <v>Plan anual de Previsión de Recursos Humanos, Elaborado y publicado en la página web de la SIC e Intrasic (Documento del Plan anual de Previsión de Recursos Humanos)</v>
      </c>
      <c r="I3" s="81">
        <f>VLOOKUP(A3,'PAI 2025 GPS rempl2)'!$A$4:$V$504,17,0)</f>
        <v>1</v>
      </c>
      <c r="J3" s="81" t="str">
        <f>VLOOKUP(A3,'PAI 2025 GPS rempl2)'!$A$4:$V$504,18,0)</f>
        <v>Númerica</v>
      </c>
      <c r="K3" s="166">
        <f>VLOOKUP(A3,'PAI 2025 GPS rempl2)'!$A$4:$V$504,20,0)</f>
        <v>45672</v>
      </c>
      <c r="L3" s="166">
        <f>VLOOKUP(A3,'PAI 2025 GPS rempl2)'!$A$4:$V$504,21,0)</f>
        <v>45688</v>
      </c>
      <c r="M3" s="81" t="str">
        <f>VLOOKUP(A3,'PAI 2025 GPS rempl2)'!$A$4:$V$504,22,0)</f>
        <v>111-GRUPO DE TRABAJO DE ADMINISTRACIÓN DE PERSONAL</v>
      </c>
      <c r="N3" s="81" t="s">
        <v>1736</v>
      </c>
      <c r="O3" s="81" t="s">
        <v>1394</v>
      </c>
      <c r="P3" s="81" t="s">
        <v>1541</v>
      </c>
      <c r="Q3" s="81" t="s">
        <v>1492</v>
      </c>
      <c r="S3" s="80" t="s">
        <v>461</v>
      </c>
      <c r="T3" s="80" t="str">
        <f>VLOOKUP(A3,'PAI 2025 GPS rempl2)'!$A$3:$E$505,4,0)</f>
        <v>Producto</v>
      </c>
      <c r="U3" s="81" t="s">
        <v>1518</v>
      </c>
      <c r="V3" s="30">
        <f>VLOOKUP(S3,'PAI 2025 GPS rempl2)'!$E$4:$P$504,12,0)</f>
        <v>20</v>
      </c>
      <c r="W3" s="30">
        <f>+(V3*100)/($V$3+$V$6+$V$9+$V$38+$V$43+$V$46+$V$49+$V$53+$V$57)</f>
        <v>10</v>
      </c>
      <c r="Z3" s="30" t="s">
        <v>1050</v>
      </c>
      <c r="AA3" s="154" t="s">
        <v>1810</v>
      </c>
    </row>
    <row r="4" spans="1:27" hidden="1" x14ac:dyDescent="0.25">
      <c r="A4" s="80" t="s">
        <v>468</v>
      </c>
      <c r="B4" s="80" t="str">
        <f>VLOOKUP(A4,'PAI 2025 GPS rempl2)'!$A$3:$E$505,4,0)</f>
        <v>Actividad propia</v>
      </c>
      <c r="C4" s="81" t="s">
        <v>1518</v>
      </c>
      <c r="D4" s="81" t="s">
        <v>1517</v>
      </c>
      <c r="E4" s="81" t="s">
        <v>464</v>
      </c>
      <c r="F4" s="81"/>
      <c r="G4" s="81" t="str">
        <f>VLOOKUP(A4,'PAI 2025 GPS rempl2)'!$E$4:$L$504,8,0)</f>
        <v>N/A</v>
      </c>
      <c r="H4" s="81" t="str">
        <f>VLOOKUP(A4,'PAI 2025 GPS rempl2)'!$A$4:$V$504,15,0)</f>
        <v>Elaborar el Plan anual de Previsión de Recursos Humanos (Único entregable) (Documento del Plan anual de Previsión de Recursos Humanos)</v>
      </c>
      <c r="I4" s="81">
        <f>VLOOKUP(A4,'PAI 2025 GPS rempl2)'!$A$4:$V$504,17,0)</f>
        <v>1</v>
      </c>
      <c r="J4" s="81" t="str">
        <f>VLOOKUP(A4,'PAI 2025 GPS rempl2)'!$A$4:$V$504,18,0)</f>
        <v>Númerica</v>
      </c>
      <c r="K4" s="166">
        <f>VLOOKUP(A4,'PAI 2025 GPS rempl2)'!$A$4:$V$504,20,0)</f>
        <v>45672</v>
      </c>
      <c r="L4" s="166">
        <f>VLOOKUP(A4,'PAI 2025 GPS rempl2)'!$A$4:$V$504,21,0)</f>
        <v>45688</v>
      </c>
      <c r="M4" s="81" t="str">
        <f>VLOOKUP(A4,'PAI 2025 GPS rempl2)'!$A$4:$V$504,22,0)</f>
        <v>111-GRUPO DE TRABAJO DE ADMINISTRACIÓN DE PERSONAL</v>
      </c>
      <c r="N4" s="81"/>
      <c r="O4" s="81"/>
      <c r="P4" s="81"/>
      <c r="Q4" s="81"/>
      <c r="S4" s="80" t="s">
        <v>468</v>
      </c>
      <c r="T4" s="80" t="str">
        <f>VLOOKUP(A4,'PAI 2025 GPS rempl2)'!$A$3:$E$505,4,0)</f>
        <v>Actividad propia</v>
      </c>
      <c r="U4" s="81" t="s">
        <v>1518</v>
      </c>
      <c r="V4" s="30">
        <f>VLOOKUP(S4,'PAI 2025 GPS rempl2)'!$E$4:$P$504,12,0)</f>
        <v>50</v>
      </c>
      <c r="W4" s="145">
        <f>+(V4*100)/($V$4+$V$5+$V$7+$V$8+$V$10+$V$11+$V$12+$V$39+$V$40+$V$41+$V$42+$V$44+$V$45+$V$47+$V$48+$V$50+$V$51+$V$52+$V$54+$V$55+$V$56+$V$58+$V$59)</f>
        <v>5.5555555555555554</v>
      </c>
      <c r="Z4" s="30" t="s">
        <v>1051</v>
      </c>
      <c r="AA4" s="154" t="s">
        <v>1777</v>
      </c>
    </row>
    <row r="5" spans="1:27" hidden="1" x14ac:dyDescent="0.25">
      <c r="A5" s="80" t="s">
        <v>470</v>
      </c>
      <c r="B5" s="80" t="str">
        <f>VLOOKUP(A5,'PAI 2025 GPS rempl2)'!$A$3:$E$505,4,0)</f>
        <v>Actividad propia</v>
      </c>
      <c r="C5" s="81" t="s">
        <v>1518</v>
      </c>
      <c r="D5" s="81" t="s">
        <v>1517</v>
      </c>
      <c r="E5" s="81" t="s">
        <v>464</v>
      </c>
      <c r="F5" s="81"/>
      <c r="G5" s="81" t="str">
        <f>VLOOKUP(A5,'PAI 2025 GPS rempl2)'!$E$4:$L$504,8,0)</f>
        <v>N/A</v>
      </c>
      <c r="H5" s="81" t="str">
        <f>VLOOKUP(A5,'PAI 2025 GPS rempl2)'!$A$4:$V$504,15,0)</f>
        <v>Publicar el Plan anual de Previsión de Recursos Humanos (Único entregable) (Captura de pantalla de la publicación en la página web de la SIC e Intrasic)</v>
      </c>
      <c r="I5" s="81">
        <f>VLOOKUP(A5,'PAI 2025 GPS rempl2)'!$A$4:$V$504,17,0)</f>
        <v>1</v>
      </c>
      <c r="J5" s="81" t="str">
        <f>VLOOKUP(A5,'PAI 2025 GPS rempl2)'!$A$4:$V$504,18,0)</f>
        <v>Númerica</v>
      </c>
      <c r="K5" s="166">
        <f>VLOOKUP(A5,'PAI 2025 GPS rempl2)'!$A$4:$V$504,20,0)</f>
        <v>45672</v>
      </c>
      <c r="L5" s="166">
        <f>VLOOKUP(A5,'PAI 2025 GPS rempl2)'!$A$4:$V$504,21,0)</f>
        <v>45688</v>
      </c>
      <c r="M5" s="81" t="str">
        <f>VLOOKUP(A5,'PAI 2025 GPS rempl2)'!$A$4:$V$504,22,0)</f>
        <v>111-GRUPO DE TRABAJO DE ADMINISTRACIÓN DE PERSONAL</v>
      </c>
      <c r="N5" s="81"/>
      <c r="O5" s="81"/>
      <c r="P5" s="81"/>
      <c r="Q5" s="81"/>
      <c r="S5" s="80" t="s">
        <v>470</v>
      </c>
      <c r="T5" s="80" t="str">
        <f>VLOOKUP(A5,'PAI 2025 GPS rempl2)'!$A$3:$E$505,4,0)</f>
        <v>Actividad propia</v>
      </c>
      <c r="U5" s="81" t="s">
        <v>1518</v>
      </c>
      <c r="V5" s="30">
        <f>VLOOKUP(S5,'PAI 2025 GPS rempl2)'!$E$4:$P$504,12,0)</f>
        <v>50</v>
      </c>
      <c r="W5" s="145">
        <f>+(V5*100)/($V$4+$V$5+$V$7+$V$8+$V$10+$V$11+$V$12+$V$39+$V$40+$V$41+$V$42+$V$44+$V$45+$V$47+$V$48+$V$50+$V$51+$V$52+$V$54+$V$55+$V$56+$V$58+$V$59)</f>
        <v>5.5555555555555554</v>
      </c>
      <c r="Z5" s="30" t="s">
        <v>1052</v>
      </c>
      <c r="AA5" s="154" t="s">
        <v>1778</v>
      </c>
    </row>
    <row r="6" spans="1:27" hidden="1" x14ac:dyDescent="0.25">
      <c r="A6" s="80" t="s">
        <v>472</v>
      </c>
      <c r="B6" s="80" t="str">
        <f>VLOOKUP(A6,'PAI 2025 GPS rempl2)'!$A$3:$E$505,4,0)</f>
        <v>Producto</v>
      </c>
      <c r="C6" s="81" t="s">
        <v>1518</v>
      </c>
      <c r="D6" s="81" t="s">
        <v>1517</v>
      </c>
      <c r="E6" s="81" t="s">
        <v>464</v>
      </c>
      <c r="F6" s="81" t="s">
        <v>59</v>
      </c>
      <c r="G6" s="81" t="str">
        <f>VLOOKUP(A6,'PAI 2025 GPS rempl2)'!$E$4:$L$504,8,0)</f>
        <v>N/A</v>
      </c>
      <c r="H6" s="81" t="str">
        <f>VLOOKUP(A6,'PAI 2025 GPS rempl2)'!$A$4:$V$504,15,0)</f>
        <v>Plan anual de Vacantes, Elaborado y publicado en la página web de la SIC e Intrasic (Documento del Plan anual de Vacantes)</v>
      </c>
      <c r="I6" s="81">
        <f>VLOOKUP(A6,'PAI 2025 GPS rempl2)'!$A$4:$V$504,17,0)</f>
        <v>1</v>
      </c>
      <c r="J6" s="81" t="str">
        <f>VLOOKUP(A6,'PAI 2025 GPS rempl2)'!$A$4:$V$504,18,0)</f>
        <v>Númerica</v>
      </c>
      <c r="K6" s="166">
        <f>VLOOKUP(A6,'PAI 2025 GPS rempl2)'!$A$4:$V$504,20,0)</f>
        <v>45672</v>
      </c>
      <c r="L6" s="166">
        <f>VLOOKUP(A6,'PAI 2025 GPS rempl2)'!$A$4:$V$504,21,0)</f>
        <v>45688</v>
      </c>
      <c r="M6" s="81" t="str">
        <f>VLOOKUP(A6,'PAI 2025 GPS rempl2)'!$A$4:$V$504,22,0)</f>
        <v>111-GRUPO DE TRABAJO DE ADMINISTRACIÓN DE PERSONAL</v>
      </c>
      <c r="N6" s="81" t="s">
        <v>1736</v>
      </c>
      <c r="O6" s="81" t="s">
        <v>1394</v>
      </c>
      <c r="P6" s="81" t="s">
        <v>1541</v>
      </c>
      <c r="Q6" s="81" t="s">
        <v>1492</v>
      </c>
      <c r="S6" s="80" t="s">
        <v>472</v>
      </c>
      <c r="T6" s="80" t="str">
        <f>VLOOKUP(A6,'PAI 2025 GPS rempl2)'!$A$3:$E$505,4,0)</f>
        <v>Producto</v>
      </c>
      <c r="U6" s="81" t="s">
        <v>1518</v>
      </c>
      <c r="V6" s="30">
        <f>VLOOKUP(S6,'PAI 2025 GPS rempl2)'!$E$4:$P$504,12,0)</f>
        <v>20</v>
      </c>
      <c r="W6" s="30">
        <f>+(V6*100)/($V$3+$V$6+$V$9+$V$38+$V$43+$V$46+$V$49+$V$53+$V$57)</f>
        <v>10</v>
      </c>
      <c r="Z6" s="30" t="s">
        <v>1053</v>
      </c>
      <c r="AA6" s="154" t="s">
        <v>1777</v>
      </c>
    </row>
    <row r="7" spans="1:27" hidden="1" x14ac:dyDescent="0.25">
      <c r="A7" s="80" t="s">
        <v>474</v>
      </c>
      <c r="B7" s="80" t="str">
        <f>VLOOKUP(A7,'PAI 2025 GPS rempl2)'!$A$3:$E$505,4,0)</f>
        <v>Actividad propia</v>
      </c>
      <c r="C7" s="81" t="s">
        <v>1518</v>
      </c>
      <c r="D7" s="81" t="s">
        <v>1517</v>
      </c>
      <c r="E7" s="81" t="s">
        <v>464</v>
      </c>
      <c r="F7" s="81"/>
      <c r="G7" s="81" t="str">
        <f>VLOOKUP(A7,'PAI 2025 GPS rempl2)'!$E$4:$L$504,8,0)</f>
        <v>N/A</v>
      </c>
      <c r="H7" s="81" t="str">
        <f>VLOOKUP(A7,'PAI 2025 GPS rempl2)'!$A$4:$V$504,15,0)</f>
        <v>Elaborar el Plan anual de Vacantes (Único entregable) (Documento del Plan anual de Vacantes)</v>
      </c>
      <c r="I7" s="81">
        <f>VLOOKUP(A7,'PAI 2025 GPS rempl2)'!$A$4:$V$504,17,0)</f>
        <v>1</v>
      </c>
      <c r="J7" s="81" t="str">
        <f>VLOOKUP(A7,'PAI 2025 GPS rempl2)'!$A$4:$V$504,18,0)</f>
        <v>Númerica</v>
      </c>
      <c r="K7" s="166">
        <f>VLOOKUP(A7,'PAI 2025 GPS rempl2)'!$A$4:$V$504,20,0)</f>
        <v>45672</v>
      </c>
      <c r="L7" s="166">
        <f>VLOOKUP(A7,'PAI 2025 GPS rempl2)'!$A$4:$V$504,21,0)</f>
        <v>45688</v>
      </c>
      <c r="M7" s="81" t="str">
        <f>VLOOKUP(A7,'PAI 2025 GPS rempl2)'!$A$4:$V$504,22,0)</f>
        <v>111-GRUPO DE TRABAJO DE ADMINISTRACIÓN DE PERSONAL</v>
      </c>
      <c r="N7" s="81"/>
      <c r="O7" s="81"/>
      <c r="P7" s="81"/>
      <c r="Q7" s="81"/>
      <c r="S7" s="80" t="s">
        <v>474</v>
      </c>
      <c r="T7" s="80" t="str">
        <f>VLOOKUP(A7,'PAI 2025 GPS rempl2)'!$A$3:$E$505,4,0)</f>
        <v>Actividad propia</v>
      </c>
      <c r="U7" s="81" t="s">
        <v>1518</v>
      </c>
      <c r="V7" s="30">
        <f>VLOOKUP(S7,'PAI 2025 GPS rempl2)'!$E$4:$P$504,12,0)</f>
        <v>50</v>
      </c>
      <c r="W7" s="145">
        <f t="shared" ref="W7:W8" si="0">+(V7*100)/($V$4+$V$5+$V$7+$V$8+$V$10+$V$11+$V$12+$V$39+$V$40+$V$41+$V$42+$V$44+$V$45+$V$47+$V$48+$V$50+$V$51+$V$52+$V$54+$V$55+$V$56+$V$58+$V$59)</f>
        <v>5.5555555555555554</v>
      </c>
      <c r="Z7" s="30" t="s">
        <v>1054</v>
      </c>
      <c r="AA7" s="154" t="s">
        <v>1777</v>
      </c>
    </row>
    <row r="8" spans="1:27" hidden="1" x14ac:dyDescent="0.25">
      <c r="A8" s="80" t="s">
        <v>476</v>
      </c>
      <c r="B8" s="80" t="str">
        <f>VLOOKUP(A8,'PAI 2025 GPS rempl2)'!$A$3:$E$505,4,0)</f>
        <v>Actividad propia</v>
      </c>
      <c r="C8" s="81" t="s">
        <v>1518</v>
      </c>
      <c r="D8" s="81" t="s">
        <v>1517</v>
      </c>
      <c r="E8" s="81" t="s">
        <v>464</v>
      </c>
      <c r="F8" s="81"/>
      <c r="G8" s="81" t="str">
        <f>VLOOKUP(A8,'PAI 2025 GPS rempl2)'!$E$4:$L$504,8,0)</f>
        <v>N/A</v>
      </c>
      <c r="H8" s="81" t="str">
        <f>VLOOKUP(A8,'PAI 2025 GPS rempl2)'!$A$4:$V$504,15,0)</f>
        <v>Publicar el Plan anual de Vacantes (Único entregable) (Captura de pantalla de la publicación en la página web de la SIC e Intrasic)</v>
      </c>
      <c r="I8" s="81">
        <f>VLOOKUP(A8,'PAI 2025 GPS rempl2)'!$A$4:$V$504,17,0)</f>
        <v>1</v>
      </c>
      <c r="J8" s="81" t="str">
        <f>VLOOKUP(A8,'PAI 2025 GPS rempl2)'!$A$4:$V$504,18,0)</f>
        <v>Númerica</v>
      </c>
      <c r="K8" s="166">
        <f>VLOOKUP(A8,'PAI 2025 GPS rempl2)'!$A$4:$V$504,20,0)</f>
        <v>45672</v>
      </c>
      <c r="L8" s="166">
        <f>VLOOKUP(A8,'PAI 2025 GPS rempl2)'!$A$4:$V$504,21,0)</f>
        <v>45688</v>
      </c>
      <c r="M8" s="81" t="str">
        <f>VLOOKUP(A8,'PAI 2025 GPS rempl2)'!$A$4:$V$504,22,0)</f>
        <v>111-GRUPO DE TRABAJO DE ADMINISTRACIÓN DE PERSONAL</v>
      </c>
      <c r="N8" s="81"/>
      <c r="O8" s="81"/>
      <c r="P8" s="81"/>
      <c r="Q8" s="81"/>
      <c r="S8" s="80" t="s">
        <v>476</v>
      </c>
      <c r="T8" s="80" t="str">
        <f>VLOOKUP(A8,'PAI 2025 GPS rempl2)'!$A$3:$E$505,4,0)</f>
        <v>Actividad propia</v>
      </c>
      <c r="U8" s="81" t="s">
        <v>1518</v>
      </c>
      <c r="V8" s="30">
        <f>VLOOKUP(S8,'PAI 2025 GPS rempl2)'!$E$4:$P$504,12,0)</f>
        <v>50</v>
      </c>
      <c r="W8" s="145">
        <f t="shared" si="0"/>
        <v>5.5555555555555554</v>
      </c>
      <c r="Z8" s="30" t="s">
        <v>1055</v>
      </c>
      <c r="AA8" s="154" t="s">
        <v>1778</v>
      </c>
    </row>
    <row r="9" spans="1:27" hidden="1" x14ac:dyDescent="0.25">
      <c r="A9" s="80" t="s">
        <v>478</v>
      </c>
      <c r="B9" s="80" t="str">
        <f>VLOOKUP(A9,'PAI 2025 GPS rempl2)'!$A$3:$E$505,4,0)</f>
        <v>Producto</v>
      </c>
      <c r="C9" s="81" t="s">
        <v>1518</v>
      </c>
      <c r="D9" s="81" t="s">
        <v>1517</v>
      </c>
      <c r="E9" s="81" t="s">
        <v>464</v>
      </c>
      <c r="F9" s="81" t="s">
        <v>12</v>
      </c>
      <c r="G9" s="81" t="str">
        <f>VLOOKUP(A9,'PAI 2025 GPS rempl2)'!$E$4:$L$504,8,0)</f>
        <v>C-3599-0200-0005-53105b</v>
      </c>
      <c r="H9" s="81" t="str">
        <f>VLOOKUP(A9,'PAI 2025 GPS rempl2)'!$A$4:$V$504,15,0)</f>
        <v>Estrategia que permita la continuidad en la prestación de servicio,  la garantía del bienestar integral y la adecuada gestión del conocimiento, implementada  (Herramienta tecnológica para retención del conocimiento)</v>
      </c>
      <c r="I9" s="81">
        <f>VLOOKUP(A9,'PAI 2025 GPS rempl2)'!$A$4:$V$504,17,0)</f>
        <v>1</v>
      </c>
      <c r="J9" s="81" t="str">
        <f>VLOOKUP(A9,'PAI 2025 GPS rempl2)'!$A$4:$V$504,18,0)</f>
        <v>Númerica</v>
      </c>
      <c r="K9" s="166">
        <f>VLOOKUP(A9,'PAI 2025 GPS rempl2)'!$A$4:$V$504,20,0)</f>
        <v>45659</v>
      </c>
      <c r="L9" s="166">
        <f>VLOOKUP(A9,'PAI 2025 GPS rempl2)'!$A$4:$V$504,21,0)</f>
        <v>46010</v>
      </c>
      <c r="M9" s="81" t="str">
        <f>VLOOKUP(A9,'PAI 2025 GPS rempl2)'!$A$4:$V$504,22,0)</f>
        <v>111-GRUPO DE TRABAJO DE ADMINISTRACIÓN DE PERSONAL;
20-OFICINA DE TECNOLOGÍA E INFORMÁTICA;
73-GRUPO DE TRABAJO DE COMUNICACION</v>
      </c>
      <c r="N9" s="81" t="s">
        <v>1395</v>
      </c>
      <c r="O9" s="81" t="s">
        <v>1396</v>
      </c>
      <c r="P9" s="81">
        <v>0</v>
      </c>
      <c r="Q9" s="81" t="s">
        <v>1492</v>
      </c>
      <c r="S9" s="80" t="s">
        <v>478</v>
      </c>
      <c r="T9" s="80" t="str">
        <f>VLOOKUP(A9,'PAI 2025 GPS rempl2)'!$A$3:$E$505,4,0)</f>
        <v>Producto</v>
      </c>
      <c r="U9" s="81" t="s">
        <v>1518</v>
      </c>
      <c r="V9" s="30">
        <f>VLOOKUP(S9,'PAI 2025 GPS rempl2)'!$E$4:$P$504,12,0)</f>
        <v>60</v>
      </c>
      <c r="W9" s="30">
        <f>+(V9*100)/($V$3+$V$6+$V$9+$V$38+$V$43+$V$46+$V$49+$V$53+$V$57)</f>
        <v>30</v>
      </c>
      <c r="Z9" s="30" t="s">
        <v>1056</v>
      </c>
      <c r="AA9" s="154" t="s">
        <v>1777</v>
      </c>
    </row>
    <row r="10" spans="1:27" hidden="1" x14ac:dyDescent="0.25">
      <c r="A10" s="80" t="s">
        <v>483</v>
      </c>
      <c r="B10" s="80" t="str">
        <f>VLOOKUP(A10,'PAI 2025 GPS rempl2)'!$A$3:$E$505,4,0)</f>
        <v>Actividad propia</v>
      </c>
      <c r="C10" s="81" t="s">
        <v>1518</v>
      </c>
      <c r="D10" s="81" t="s">
        <v>1517</v>
      </c>
      <c r="E10" s="81" t="s">
        <v>464</v>
      </c>
      <c r="F10" s="81"/>
      <c r="G10" s="81" t="str">
        <f>VLOOKUP(A10,'PAI 2025 GPS rempl2)'!$E$4:$L$504,8,0)</f>
        <v>N/A</v>
      </c>
      <c r="H10" s="81" t="str">
        <f>VLOOKUP(A10,'PAI 2025 GPS rempl2)'!$A$4:$V$504,15,0)</f>
        <v>Implementar una herramienta tecnológica para retención del conocimiento de los servidores públicos  de la entidad por retiro.  (Manual de usuario y acta de entrega de la herramienta)</v>
      </c>
      <c r="I10" s="81">
        <f>VLOOKUP(A10,'PAI 2025 GPS rempl2)'!$A$4:$V$504,17,0)</f>
        <v>2</v>
      </c>
      <c r="J10" s="81" t="str">
        <f>VLOOKUP(A10,'PAI 2025 GPS rempl2)'!$A$4:$V$504,18,0)</f>
        <v>Númerica</v>
      </c>
      <c r="K10" s="166">
        <f>VLOOKUP(A10,'PAI 2025 GPS rempl2)'!$A$4:$V$504,20,0)</f>
        <v>45659</v>
      </c>
      <c r="L10" s="166">
        <f>VLOOKUP(A10,'PAI 2025 GPS rempl2)'!$A$4:$V$504,21,0)</f>
        <v>45716</v>
      </c>
      <c r="M10" s="81" t="str">
        <f>VLOOKUP(A10,'PAI 2025 GPS rempl2)'!$A$4:$V$504,22,0)</f>
        <v>111-GRUPO DE TRABAJO DE ADMINISTRACIÓN DE PERSONAL;
20-OFICINA DE TECNOLOGÍA E INFORMÁTICA</v>
      </c>
      <c r="N10" s="81"/>
      <c r="O10" s="81"/>
      <c r="P10" s="81"/>
      <c r="Q10" s="81"/>
      <c r="S10" s="80" t="s">
        <v>483</v>
      </c>
      <c r="T10" s="80" t="str">
        <f>VLOOKUP(A10,'PAI 2025 GPS rempl2)'!$A$3:$E$505,4,0)</f>
        <v>Actividad propia</v>
      </c>
      <c r="U10" s="81" t="s">
        <v>1518</v>
      </c>
      <c r="V10" s="30">
        <f>VLOOKUP(S10,'PAI 2025 GPS rempl2)'!$E$4:$P$504,12,0)</f>
        <v>50</v>
      </c>
      <c r="W10" s="145">
        <f t="shared" ref="W10:W12" si="1">+(V10*100)/($V$4+$V$5+$V$7+$V$8+$V$10+$V$11+$V$12+$V$39+$V$40+$V$41+$V$42+$V$44+$V$45+$V$47+$V$48+$V$50+$V$51+$V$52+$V$54+$V$55+$V$56+$V$58+$V$59)</f>
        <v>5.5555555555555554</v>
      </c>
      <c r="Z10" s="30" t="s">
        <v>1361</v>
      </c>
      <c r="AA10" s="154" t="s">
        <v>1777</v>
      </c>
    </row>
    <row r="11" spans="1:27" hidden="1" x14ac:dyDescent="0.25">
      <c r="A11" s="80" t="s">
        <v>486</v>
      </c>
      <c r="B11" s="80" t="str">
        <f>VLOOKUP(A11,'PAI 2025 GPS rempl2)'!$A$3:$E$505,4,0)</f>
        <v>Actividad propia</v>
      </c>
      <c r="C11" s="81" t="s">
        <v>1518</v>
      </c>
      <c r="D11" s="81" t="s">
        <v>1517</v>
      </c>
      <c r="E11" s="81" t="s">
        <v>464</v>
      </c>
      <c r="F11" s="81"/>
      <c r="G11" s="81" t="str">
        <f>VLOOKUP(A11,'PAI 2025 GPS rempl2)'!$E$4:$L$504,8,0)</f>
        <v>N/A</v>
      </c>
      <c r="H11" s="81" t="str">
        <f>VLOOKUP(A11,'PAI 2025 GPS rempl2)'!$A$4:$V$504,15,0)</f>
        <v>Fomentar la apropiación de la herramienta a través de un recurso pedagógico y la encuesta de satisfacción   (Video didáctico para el diligenciamiento de la herramienta y resultados  de la encuesta de satisfacción)</v>
      </c>
      <c r="I11" s="81">
        <f>VLOOKUP(A11,'PAI 2025 GPS rempl2)'!$A$4:$V$504,17,0)</f>
        <v>2</v>
      </c>
      <c r="J11" s="81" t="str">
        <f>VLOOKUP(A11,'PAI 2025 GPS rempl2)'!$A$4:$V$504,18,0)</f>
        <v>Númerica</v>
      </c>
      <c r="K11" s="166">
        <f>VLOOKUP(A11,'PAI 2025 GPS rempl2)'!$A$4:$V$504,20,0)</f>
        <v>45691</v>
      </c>
      <c r="L11" s="166">
        <f>VLOOKUP(A11,'PAI 2025 GPS rempl2)'!$A$4:$V$504,21,0)</f>
        <v>46010</v>
      </c>
      <c r="M11" s="81" t="str">
        <f>VLOOKUP(A11,'PAI 2025 GPS rempl2)'!$A$4:$V$504,22,0)</f>
        <v>111-GRUPO DE TRABAJO DE ADMINISTRACIÓN DE PERSONAL;
20-OFICINA DE TECNOLOGÍA E INFORMÁTICA;
73-GRUPO DE TRABAJO DE COMUNICACION</v>
      </c>
      <c r="N11" s="81"/>
      <c r="O11" s="81"/>
      <c r="P11" s="81"/>
      <c r="Q11" s="81"/>
      <c r="S11" s="80" t="s">
        <v>486</v>
      </c>
      <c r="T11" s="80" t="str">
        <f>VLOOKUP(A11,'PAI 2025 GPS rempl2)'!$A$3:$E$505,4,0)</f>
        <v>Actividad propia</v>
      </c>
      <c r="U11" s="81" t="s">
        <v>1518</v>
      </c>
      <c r="V11" s="30">
        <f>VLOOKUP(S11,'PAI 2025 GPS rempl2)'!$E$4:$P$504,12,0)</f>
        <v>25</v>
      </c>
      <c r="W11" s="145">
        <f t="shared" si="1"/>
        <v>2.7777777777777777</v>
      </c>
      <c r="Z11" s="30" t="s">
        <v>1362</v>
      </c>
      <c r="AA11" s="154" t="s">
        <v>1777</v>
      </c>
    </row>
    <row r="12" spans="1:27" hidden="1" x14ac:dyDescent="0.25">
      <c r="A12" s="80" t="s">
        <v>488</v>
      </c>
      <c r="B12" s="80" t="str">
        <f>VLOOKUP(A12,'PAI 2025 GPS rempl2)'!$A$3:$E$505,4,0)</f>
        <v>Actividad propia</v>
      </c>
      <c r="C12" s="81" t="s">
        <v>1518</v>
      </c>
      <c r="D12" s="81" t="s">
        <v>1517</v>
      </c>
      <c r="E12" s="81" t="s">
        <v>464</v>
      </c>
      <c r="F12" s="81"/>
      <c r="G12" s="81" t="str">
        <f>VLOOKUP(A12,'PAI 2025 GPS rempl2)'!$E$4:$L$504,8,0)</f>
        <v>N/A</v>
      </c>
      <c r="H12" s="81" t="str">
        <f>VLOOKUP(A12,'PAI 2025 GPS rempl2)'!$A$4:$V$504,15,0)</f>
        <v>Realizar seguimiento trimestral  al diligenciamiento de la herramienta por parte de los servidores que se retiran y  apropiación por parte de los funcionarios que ingresan  y presentarlo al CIGD     (Informes (trimestrales)</v>
      </c>
      <c r="I12" s="81">
        <f>VLOOKUP(A12,'PAI 2025 GPS rempl2)'!$A$4:$V$504,17,0)</f>
        <v>2</v>
      </c>
      <c r="J12" s="81" t="str">
        <f>VLOOKUP(A12,'PAI 2025 GPS rempl2)'!$A$4:$V$504,18,0)</f>
        <v>Númerica</v>
      </c>
      <c r="K12" s="166">
        <f>VLOOKUP(A12,'PAI 2025 GPS rempl2)'!$A$4:$V$504,20,0)</f>
        <v>45811</v>
      </c>
      <c r="L12" s="166">
        <f>VLOOKUP(A12,'PAI 2025 GPS rempl2)'!$A$4:$V$504,21,0)</f>
        <v>46010</v>
      </c>
      <c r="M12" s="81" t="str">
        <f>VLOOKUP(A12,'PAI 2025 GPS rempl2)'!$A$4:$V$504,22,0)</f>
        <v>111-GRUPO DE TRABAJO DE ADMINISTRACIÓN DE PERSONAL</v>
      </c>
      <c r="N12" s="81"/>
      <c r="O12" s="81"/>
      <c r="P12" s="81"/>
      <c r="Q12" s="81"/>
      <c r="S12" s="80" t="s">
        <v>488</v>
      </c>
      <c r="T12" s="80" t="str">
        <f>VLOOKUP(A12,'PAI 2025 GPS rempl2)'!$A$3:$E$505,4,0)</f>
        <v>Actividad propia</v>
      </c>
      <c r="U12" s="81" t="s">
        <v>1518</v>
      </c>
      <c r="V12" s="30">
        <f>VLOOKUP(S12,'PAI 2025 GPS rempl2)'!$E$4:$P$504,12,0)</f>
        <v>25</v>
      </c>
      <c r="W12" s="145">
        <f t="shared" si="1"/>
        <v>2.7777777777777777</v>
      </c>
      <c r="Z12" s="30" t="s">
        <v>1369</v>
      </c>
      <c r="AA12" s="154" t="s">
        <v>1777</v>
      </c>
    </row>
    <row r="13" spans="1:27" hidden="1" x14ac:dyDescent="0.25">
      <c r="A13" s="80" t="s">
        <v>491</v>
      </c>
      <c r="B13" s="80" t="str">
        <f>VLOOKUP(A13,'PAI 2025 GPS rempl2)'!$A$3:$E$505,4,0)</f>
        <v>Producto</v>
      </c>
      <c r="C13" s="81" t="s">
        <v>1520</v>
      </c>
      <c r="D13" s="81" t="s">
        <v>1519</v>
      </c>
      <c r="E13" s="81" t="s">
        <v>492</v>
      </c>
      <c r="F13" s="81" t="s">
        <v>59</v>
      </c>
      <c r="G13" s="81" t="str">
        <f>VLOOKUP(A13,'PAI 2025 GPS rempl2)'!$E$4:$L$504,8,0)</f>
        <v>N/A</v>
      </c>
      <c r="H13" s="81" t="str">
        <f>VLOOKUP(A13,'PAI 2025 GPS rempl2)'!$A$4:$V$504,15,0)</f>
        <v>Plan Anual de Auditorías ejecutado y presentado al CICCI (actas del CICCI firmadas semestralmente por Superintendente y jefe OCI)</v>
      </c>
      <c r="I13" s="81">
        <f>VLOOKUP(A13,'PAI 2025 GPS rempl2)'!$A$4:$V$504,17,0)</f>
        <v>100</v>
      </c>
      <c r="J13" s="81" t="str">
        <f>VLOOKUP(A13,'PAI 2025 GPS rempl2)'!$A$4:$V$504,18,0)</f>
        <v>Porcentual</v>
      </c>
      <c r="K13" s="166">
        <f>VLOOKUP(A13,'PAI 2025 GPS rempl2)'!$A$4:$V$504,20,0)</f>
        <v>45659</v>
      </c>
      <c r="L13" s="166">
        <f>VLOOKUP(A13,'PAI 2025 GPS rempl2)'!$A$4:$V$504,21,0)</f>
        <v>46022</v>
      </c>
      <c r="M13" s="81" t="str">
        <f>VLOOKUP(A13,'PAI 2025 GPS rempl2)'!$A$4:$V$504,22,0)</f>
        <v>50-OFICINA DE CONTROL INTERNO</v>
      </c>
      <c r="N13" s="81" t="s">
        <v>1736</v>
      </c>
      <c r="O13" s="81" t="s">
        <v>1394</v>
      </c>
      <c r="P13" s="81">
        <v>0</v>
      </c>
      <c r="Q13" s="81" t="s">
        <v>1492</v>
      </c>
      <c r="S13" s="80" t="s">
        <v>491</v>
      </c>
      <c r="T13" s="80" t="str">
        <f>VLOOKUP(A13,'PAI 2025 GPS rempl2)'!$A$3:$E$505,4,0)</f>
        <v>Producto</v>
      </c>
      <c r="U13" s="81" t="s">
        <v>1520</v>
      </c>
      <c r="V13" s="30">
        <f>VLOOKUP(S13,'PAI 2025 GPS rempl2)'!$E$4:$P$504,12,0)</f>
        <v>50</v>
      </c>
      <c r="W13" s="30">
        <f>+V13</f>
        <v>50</v>
      </c>
      <c r="Z13" s="30" t="s">
        <v>1370</v>
      </c>
      <c r="AA13" s="154" t="s">
        <v>1777</v>
      </c>
    </row>
    <row r="14" spans="1:27" hidden="1" x14ac:dyDescent="0.25">
      <c r="A14" s="80" t="s">
        <v>495</v>
      </c>
      <c r="B14" s="80" t="str">
        <f>VLOOKUP(A14,'PAI 2025 GPS rempl2)'!$A$3:$E$505,4,0)</f>
        <v>Actividad propia</v>
      </c>
      <c r="C14" s="81" t="s">
        <v>1520</v>
      </c>
      <c r="D14" s="81" t="s">
        <v>1519</v>
      </c>
      <c r="E14" s="81" t="s">
        <v>492</v>
      </c>
      <c r="F14" s="81"/>
      <c r="G14" s="81" t="str">
        <f>VLOOKUP(A14,'PAI 2025 GPS rempl2)'!$E$4:$L$504,8,0)</f>
        <v>N/A</v>
      </c>
      <c r="H14" s="81" t="str">
        <f>VLOOKUP(A14,'PAI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1">
        <f>VLOOKUP(A14,'PAI 2025 GPS rempl2)'!$A$4:$V$504,17,0)</f>
        <v>100</v>
      </c>
      <c r="J14" s="81" t="str">
        <f>VLOOKUP(A14,'PAI 2025 GPS rempl2)'!$A$4:$V$504,18,0)</f>
        <v>Porcentual</v>
      </c>
      <c r="K14" s="166">
        <f>VLOOKUP(A14,'PAI 2025 GPS rempl2)'!$A$4:$V$504,20,0)</f>
        <v>45659</v>
      </c>
      <c r="L14" s="166">
        <f>VLOOKUP(A14,'PAI 2025 GPS rempl2)'!$A$4:$V$504,21,0)</f>
        <v>46022</v>
      </c>
      <c r="M14" s="81" t="str">
        <f>VLOOKUP(A14,'PAI 2025 GPS rempl2)'!$A$4:$V$504,22,0)</f>
        <v>50-OFICINA DE CONTROL INTERNO</v>
      </c>
      <c r="N14" s="81"/>
      <c r="O14" s="81"/>
      <c r="P14" s="81"/>
      <c r="Q14" s="81"/>
      <c r="S14" s="80" t="s">
        <v>495</v>
      </c>
      <c r="T14" s="80" t="str">
        <f>VLOOKUP(A14,'PAI 2025 GPS rempl2)'!$A$3:$E$505,4,0)</f>
        <v>Actividad propia</v>
      </c>
      <c r="U14" s="81" t="s">
        <v>1520</v>
      </c>
      <c r="V14" s="30">
        <f>VLOOKUP(S14,'PAI 2025 GPS rempl2)'!$E$4:$P$504,12,0)</f>
        <v>80</v>
      </c>
      <c r="W14" s="146" t="e">
        <f>+(V14*100)/($V$14+$V$15+$V$17+$V$18+$V$20+$V$21+$V$22)</f>
        <v>#N/A</v>
      </c>
      <c r="Z14" s="30" t="s">
        <v>506</v>
      </c>
      <c r="AA14" s="154" t="s">
        <v>1777</v>
      </c>
    </row>
    <row r="15" spans="1:27" hidden="1" x14ac:dyDescent="0.25">
      <c r="A15" s="80" t="s">
        <v>496</v>
      </c>
      <c r="B15" s="80" t="str">
        <f>VLOOKUP(A15,'PAI 2025 GPS rempl2)'!$A$3:$E$505,4,0)</f>
        <v>Actividad propia</v>
      </c>
      <c r="C15" s="81" t="s">
        <v>1520</v>
      </c>
      <c r="D15" s="81" t="s">
        <v>1519</v>
      </c>
      <c r="E15" s="81" t="s">
        <v>492</v>
      </c>
      <c r="F15" s="81"/>
      <c r="G15" s="81" t="str">
        <f>VLOOKUP(A15,'PAI 2025 GPS rempl2)'!$E$4:$L$504,8,0)</f>
        <v>N/A</v>
      </c>
      <c r="H15" s="81" t="str">
        <f>VLOOKUP(A15,'PAI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1">
        <f>VLOOKUP(A15,'PAI 2025 GPS rempl2)'!$A$4:$V$504,17,0)</f>
        <v>2</v>
      </c>
      <c r="J15" s="81" t="str">
        <f>VLOOKUP(A15,'PAI 2025 GPS rempl2)'!$A$4:$V$504,18,0)</f>
        <v>Númerica</v>
      </c>
      <c r="K15" s="166">
        <f>VLOOKUP(A15,'PAI 2025 GPS rempl2)'!$A$4:$V$504,20,0)</f>
        <v>45811</v>
      </c>
      <c r="L15" s="166">
        <f>VLOOKUP(A15,'PAI 2025 GPS rempl2)'!$A$4:$V$504,21,0)</f>
        <v>46022</v>
      </c>
      <c r="M15" s="81" t="str">
        <f>VLOOKUP(A15,'PAI 2025 GPS rempl2)'!$A$4:$V$504,22,0)</f>
        <v>50-OFICINA DE CONTROL INTERNO</v>
      </c>
      <c r="N15" s="81"/>
      <c r="O15" s="81"/>
      <c r="P15" s="81"/>
      <c r="Q15" s="81"/>
      <c r="S15" s="80" t="s">
        <v>496</v>
      </c>
      <c r="T15" s="80" t="str">
        <f>VLOOKUP(A15,'PAI 2025 GPS rempl2)'!$A$3:$E$505,4,0)</f>
        <v>Actividad propia</v>
      </c>
      <c r="U15" s="81" t="s">
        <v>1520</v>
      </c>
      <c r="V15" s="30">
        <f>VLOOKUP(S15,'PAI 2025 GPS rempl2)'!$E$4:$P$504,12,0)</f>
        <v>20</v>
      </c>
      <c r="W15" s="146" t="e">
        <f>+(V15*100)/($V$14+$V$15+$V$17+$V$18+$V$20+$V$21+$V$22)</f>
        <v>#N/A</v>
      </c>
      <c r="Z15" s="30" t="s">
        <v>944</v>
      </c>
      <c r="AA15" s="154" t="s">
        <v>1777</v>
      </c>
    </row>
    <row r="16" spans="1:27" hidden="1" x14ac:dyDescent="0.25">
      <c r="A16" s="80" t="s">
        <v>498</v>
      </c>
      <c r="B16" s="80" t="str">
        <f>VLOOKUP(A16,'PAI 2025 GPS rempl2)'!$A$3:$E$505,4,0)</f>
        <v>Producto</v>
      </c>
      <c r="C16" s="81" t="s">
        <v>1520</v>
      </c>
      <c r="D16" s="81" t="s">
        <v>1519</v>
      </c>
      <c r="E16" s="81" t="s">
        <v>492</v>
      </c>
      <c r="F16" s="81" t="s">
        <v>59</v>
      </c>
      <c r="G16" s="81" t="str">
        <f>VLOOKUP(A16,'PAI 2025 GPS rempl2)'!$E$4:$L$504,8,0)</f>
        <v>N/A</v>
      </c>
      <c r="H16" s="81" t="str">
        <f>VLOOKUP(A16,'PAI 2025 GPS rempl2)'!$A$4:$V$504,15,0)</f>
        <v>Seguimiento Planes de trabajo MIPG en el marco de la Política Control Interno, con seguimiento realizado y radicado ante la OAP  (Informe)Entregable: (Informes de seguimiento  a la implementación y actas del comité)</v>
      </c>
      <c r="I16" s="81">
        <f>VLOOKUP(A16,'PAI 2025 GPS rempl2)'!$A$4:$V$504,17,0)</f>
        <v>1</v>
      </c>
      <c r="J16" s="81" t="str">
        <f>VLOOKUP(A16,'PAI 2025 GPS rempl2)'!$A$4:$V$504,18,0)</f>
        <v>Númerica</v>
      </c>
      <c r="K16" s="166">
        <f>VLOOKUP(A16,'PAI 2025 GPS rempl2)'!$A$4:$V$504,20,0)</f>
        <v>45748</v>
      </c>
      <c r="L16" s="166">
        <f>VLOOKUP(A16,'PAI 2025 GPS rempl2)'!$A$4:$V$504,21,0)</f>
        <v>45869</v>
      </c>
      <c r="M16" s="81" t="str">
        <f>VLOOKUP(A16,'PAI 2025 GPS rempl2)'!$A$4:$V$504,22,0)</f>
        <v>50-OFICINA DE CONTROL INTERNO</v>
      </c>
      <c r="N16" s="81" t="s">
        <v>1736</v>
      </c>
      <c r="O16" s="81" t="s">
        <v>1394</v>
      </c>
      <c r="P16" s="81">
        <v>0</v>
      </c>
      <c r="Q16" s="81" t="s">
        <v>1492</v>
      </c>
      <c r="S16" s="80" t="s">
        <v>498</v>
      </c>
      <c r="T16" s="80" t="str">
        <f>VLOOKUP(A16,'PAI 2025 GPS rempl2)'!$A$3:$E$505,4,0)</f>
        <v>Producto</v>
      </c>
      <c r="U16" s="81" t="s">
        <v>1520</v>
      </c>
      <c r="V16" s="30">
        <f>VLOOKUP(S16,'PAI 2025 GPS rempl2)'!$E$4:$P$504,12,0)</f>
        <v>25</v>
      </c>
      <c r="W16" s="30">
        <f>+V16</f>
        <v>25</v>
      </c>
      <c r="Z16" s="30" t="s">
        <v>1292</v>
      </c>
      <c r="AA16" s="154" t="s">
        <v>1777</v>
      </c>
    </row>
    <row r="17" spans="1:27" hidden="1" x14ac:dyDescent="0.25">
      <c r="A17" s="80" t="s">
        <v>500</v>
      </c>
      <c r="B17" s="80" t="str">
        <f>VLOOKUP(A17,'PAI 2025 GPS rempl2)'!$A$3:$E$505,4,0)</f>
        <v>Actividad propia</v>
      </c>
      <c r="C17" s="81" t="s">
        <v>1520</v>
      </c>
      <c r="D17" s="81" t="s">
        <v>1519</v>
      </c>
      <c r="E17" s="81" t="s">
        <v>492</v>
      </c>
      <c r="F17" s="81"/>
      <c r="G17" s="81" t="str">
        <f>VLOOKUP(A17,'PAI 2025 GPS rempl2)'!$E$4:$L$504,8,0)</f>
        <v>N/A</v>
      </c>
      <c r="H17" s="81" t="str">
        <f>VLOOKUP(A17,'PAI 2025 GPS rempl2)'!$A$4:$V$504,15,0)</f>
        <v>Realizar seguimiento a  los Planes de trabajo MIPG que afectan a la Política Control Interno, conforme a las recomendaciones del FURAG (Correo de solicitud de información a las áreas frente a los seguimientos de las MIPG cuando aplique)</v>
      </c>
      <c r="I17" s="81">
        <f>VLOOKUP(A17,'PAI 2025 GPS rempl2)'!$A$4:$V$504,17,0)</f>
        <v>1</v>
      </c>
      <c r="J17" s="81" t="str">
        <f>VLOOKUP(A17,'PAI 2025 GPS rempl2)'!$A$4:$V$504,18,0)</f>
        <v>Númerica</v>
      </c>
      <c r="K17" s="166">
        <f>VLOOKUP(A17,'PAI 2025 GPS rempl2)'!$A$4:$V$504,20,0)</f>
        <v>45748</v>
      </c>
      <c r="L17" s="166">
        <f>VLOOKUP(A17,'PAI 2025 GPS rempl2)'!$A$4:$V$504,21,0)</f>
        <v>45869</v>
      </c>
      <c r="M17" s="81" t="str">
        <f>VLOOKUP(A17,'PAI 2025 GPS rempl2)'!$A$4:$V$504,22,0)</f>
        <v>50-OFICINA DE CONTROL INTERNO</v>
      </c>
      <c r="N17" s="81"/>
      <c r="O17" s="81"/>
      <c r="P17" s="81"/>
      <c r="Q17" s="81"/>
      <c r="S17" s="80" t="s">
        <v>500</v>
      </c>
      <c r="T17" s="80" t="str">
        <f>VLOOKUP(A17,'PAI 2025 GPS rempl2)'!$A$3:$E$505,4,0)</f>
        <v>Actividad propia</v>
      </c>
      <c r="U17" s="81" t="s">
        <v>1520</v>
      </c>
      <c r="V17" s="30">
        <f>VLOOKUP(S17,'PAI 2025 GPS rempl2)'!$E$4:$P$504,12,0)</f>
        <v>80</v>
      </c>
      <c r="W17" s="146" t="e">
        <f t="shared" ref="W17:W18" si="2">+(V17*100)/($V$14+$V$15+$V$17+$V$18+$V$20+$V$21+$V$22)</f>
        <v>#N/A</v>
      </c>
      <c r="Z17" s="30" t="s">
        <v>1293</v>
      </c>
      <c r="AA17" s="154" t="s">
        <v>1778</v>
      </c>
    </row>
    <row r="18" spans="1:27" hidden="1" x14ac:dyDescent="0.25">
      <c r="A18" s="80" t="s">
        <v>501</v>
      </c>
      <c r="B18" s="80" t="str">
        <f>VLOOKUP(A18,'PAI 2025 GPS rempl2)'!$A$3:$E$505,4,0)</f>
        <v>Actividad propia</v>
      </c>
      <c r="C18" s="81" t="s">
        <v>1520</v>
      </c>
      <c r="D18" s="81" t="s">
        <v>1519</v>
      </c>
      <c r="E18" s="81" t="s">
        <v>492</v>
      </c>
      <c r="F18" s="81"/>
      <c r="G18" s="81" t="str">
        <f>VLOOKUP(A18,'PAI 2025 GPS rempl2)'!$E$4:$L$504,8,0)</f>
        <v>N/A</v>
      </c>
      <c r="H18" s="81" t="str">
        <f>VLOOKUP(A18,'PAI 2025 GPS rempl2)'!$A$4:$V$504,15,0)</f>
        <v>Elaborar y presentar al Comité Institucional de Gestión y Desempeño el informe de seguimiento a la implementación del MIPG (Actas de CIGD)</v>
      </c>
      <c r="I18" s="81">
        <f>VLOOKUP(A18,'PAI 2025 GPS rempl2)'!$A$4:$V$504,17,0)</f>
        <v>1</v>
      </c>
      <c r="J18" s="81" t="str">
        <f>VLOOKUP(A18,'PAI 2025 GPS rempl2)'!$A$4:$V$504,18,0)</f>
        <v>Númerica</v>
      </c>
      <c r="K18" s="166">
        <f>VLOOKUP(A18,'PAI 2025 GPS rempl2)'!$A$4:$V$504,20,0)</f>
        <v>45748</v>
      </c>
      <c r="L18" s="166">
        <f>VLOOKUP(A18,'PAI 2025 GPS rempl2)'!$A$4:$V$504,21,0)</f>
        <v>45869</v>
      </c>
      <c r="M18" s="81" t="str">
        <f>VLOOKUP(A18,'PAI 2025 GPS rempl2)'!$A$4:$V$504,22,0)</f>
        <v>50-OFICINA DE CONTROL INTERNO</v>
      </c>
      <c r="N18" s="81"/>
      <c r="O18" s="81"/>
      <c r="P18" s="81"/>
      <c r="Q18" s="81"/>
      <c r="S18" s="80" t="s">
        <v>501</v>
      </c>
      <c r="T18" s="80" t="str">
        <f>VLOOKUP(A18,'PAI 2025 GPS rempl2)'!$A$3:$E$505,4,0)</f>
        <v>Actividad propia</v>
      </c>
      <c r="U18" s="81" t="s">
        <v>1520</v>
      </c>
      <c r="V18" s="30">
        <f>VLOOKUP(S18,'PAI 2025 GPS rempl2)'!$E$4:$P$504,12,0)</f>
        <v>20</v>
      </c>
      <c r="W18" s="146" t="e">
        <f t="shared" si="2"/>
        <v>#N/A</v>
      </c>
      <c r="Z18" s="30" t="s">
        <v>1294</v>
      </c>
      <c r="AA18" s="154" t="s">
        <v>1778</v>
      </c>
    </row>
    <row r="19" spans="1:27" hidden="1" x14ac:dyDescent="0.25">
      <c r="A19" s="80" t="s">
        <v>502</v>
      </c>
      <c r="B19" s="80" t="str">
        <f>VLOOKUP(A19,'PAI 2025 GPS rempl2)'!$A$3:$E$505,4,0)</f>
        <v>Producto</v>
      </c>
      <c r="C19" s="81" t="s">
        <v>1520</v>
      </c>
      <c r="D19" s="81" t="s">
        <v>1519</v>
      </c>
      <c r="E19" s="81" t="s">
        <v>492</v>
      </c>
      <c r="F19" s="81" t="s">
        <v>59</v>
      </c>
      <c r="G19" s="81" t="str">
        <f>VLOOKUP(A19,'PAI 2025 GPS rempl2)'!$E$4:$L$504,8,0)</f>
        <v>N/A</v>
      </c>
      <c r="H19" s="81" t="str">
        <f>VLOOKUP(A19,'PAI 2025 GPS rempl2)'!$A$4:$V$504,15,0)</f>
        <v>Objetivos estratégicos y orientaciones PND, evaluados frente a la planeación 2025 y el PES (Informe elaborado y enviado a Despacho y OAP/memorando o correo)</v>
      </c>
      <c r="I19" s="81">
        <f>VLOOKUP(A19,'PAI 2025 GPS rempl2)'!$A$4:$V$504,17,0)</f>
        <v>1</v>
      </c>
      <c r="J19" s="81" t="str">
        <f>VLOOKUP(A19,'PAI 2025 GPS rempl2)'!$A$4:$V$504,18,0)</f>
        <v>Númerica</v>
      </c>
      <c r="K19" s="166">
        <f>VLOOKUP(A19,'PAI 2025 GPS rempl2)'!$A$4:$V$504,20,0)</f>
        <v>45707</v>
      </c>
      <c r="L19" s="166">
        <f>VLOOKUP(A19,'PAI 2025 GPS rempl2)'!$A$4:$V$504,21,0)</f>
        <v>45873</v>
      </c>
      <c r="M19" s="81" t="str">
        <f>VLOOKUP(A19,'PAI 2025 GPS rempl2)'!$A$4:$V$504,22,0)</f>
        <v>50-OFICINA DE CONTROL INTERNO</v>
      </c>
      <c r="N19" s="81" t="s">
        <v>1736</v>
      </c>
      <c r="O19" s="81" t="s">
        <v>1394</v>
      </c>
      <c r="P19" s="81">
        <v>0</v>
      </c>
      <c r="Q19" s="81" t="s">
        <v>1492</v>
      </c>
      <c r="S19" s="80" t="s">
        <v>502</v>
      </c>
      <c r="T19" s="80" t="str">
        <f>VLOOKUP(A19,'PAI 2025 GPS rempl2)'!$A$3:$E$505,4,0)</f>
        <v>Producto</v>
      </c>
      <c r="U19" s="81" t="s">
        <v>1520</v>
      </c>
      <c r="V19" s="30">
        <f>VLOOKUP(S19,'PAI 2025 GPS rempl2)'!$E$4:$P$504,12,0)</f>
        <v>25</v>
      </c>
      <c r="W19" s="30">
        <f>+V19</f>
        <v>25</v>
      </c>
      <c r="Z19" s="30" t="s">
        <v>1295</v>
      </c>
      <c r="AA19" s="154" t="s">
        <v>1778</v>
      </c>
    </row>
    <row r="20" spans="1:27" hidden="1" x14ac:dyDescent="0.25">
      <c r="A20" s="80" t="s">
        <v>504</v>
      </c>
      <c r="B20" s="80" t="str">
        <f>VLOOKUP(A20,'PAI 2025 GPS rempl2)'!$A$3:$E$505,4,0)</f>
        <v>Actividad propia</v>
      </c>
      <c r="C20" s="81" t="s">
        <v>1520</v>
      </c>
      <c r="D20" s="81" t="s">
        <v>1519</v>
      </c>
      <c r="E20" s="81" t="s">
        <v>492</v>
      </c>
      <c r="F20" s="81"/>
      <c r="G20" s="81" t="str">
        <f>VLOOKUP(A20,'PAI 2025 GPS rempl2)'!$E$4:$L$504,8,0)</f>
        <v>N/A</v>
      </c>
      <c r="H20" s="81" t="str">
        <f>VLOOKUP(A20,'PAI 2025 GPS rempl2)'!$A$4:$V$504,15,0)</f>
        <v>Evaluar el cumplimiento de compromisos que la Superintendencia  tiene en el Plan Estratégico Sectorial frente a los objetivos estratégicos del ministerio (informe con los resultados de la evaluación elaborado)</v>
      </c>
      <c r="I20" s="81">
        <f>VLOOKUP(A20,'PAI 2025 GPS rempl2)'!$A$4:$V$504,17,0)</f>
        <v>1</v>
      </c>
      <c r="J20" s="81" t="str">
        <f>VLOOKUP(A20,'PAI 2025 GPS rempl2)'!$A$4:$V$504,18,0)</f>
        <v>Númerica</v>
      </c>
      <c r="K20" s="166">
        <f>VLOOKUP(A20,'PAI 2025 GPS rempl2)'!$A$4:$V$504,20,0)</f>
        <v>45707</v>
      </c>
      <c r="L20" s="166">
        <f>VLOOKUP(A20,'PAI 2025 GPS rempl2)'!$A$4:$V$504,21,0)</f>
        <v>45873</v>
      </c>
      <c r="M20" s="81" t="str">
        <f>VLOOKUP(A20,'PAI 2025 GPS rempl2)'!$A$4:$V$504,22,0)</f>
        <v>50-OFICINA DE CONTROL INTERNO</v>
      </c>
      <c r="N20" s="81"/>
      <c r="O20" s="81"/>
      <c r="P20" s="81"/>
      <c r="Q20" s="81"/>
      <c r="S20" s="80" t="s">
        <v>504</v>
      </c>
      <c r="T20" s="80" t="str">
        <f>VLOOKUP(A20,'PAI 2025 GPS rempl2)'!$A$3:$E$505,4,0)</f>
        <v>Actividad propia</v>
      </c>
      <c r="U20" s="81" t="s">
        <v>1520</v>
      </c>
      <c r="V20" s="30">
        <f>VLOOKUP(S20,'PAI 2025 GPS rempl2)'!$E$4:$P$504,12,0)</f>
        <v>80</v>
      </c>
      <c r="W20" s="146" t="e">
        <f t="shared" ref="W20:W22" si="3">+(V20*100)/($V$14+$V$15+$V$17+$V$18+$V$20+$V$21+$V$22)</f>
        <v>#N/A</v>
      </c>
      <c r="Z20" s="30" t="s">
        <v>1296</v>
      </c>
      <c r="AA20" s="154" t="s">
        <v>1777</v>
      </c>
    </row>
    <row r="21" spans="1:27" hidden="1" x14ac:dyDescent="0.25">
      <c r="A21" s="80" t="s">
        <v>506</v>
      </c>
      <c r="B21" s="80" t="e">
        <f>VLOOKUP(A21,'PAI 2025 GPS rempl2)'!$A$3:$E$505,4,0)</f>
        <v>#N/A</v>
      </c>
      <c r="C21" s="81" t="s">
        <v>1520</v>
      </c>
      <c r="D21" s="81" t="s">
        <v>1519</v>
      </c>
      <c r="E21" s="81" t="s">
        <v>492</v>
      </c>
      <c r="F21" s="81"/>
      <c r="G21" s="81" t="e">
        <f>VLOOKUP(A21,'PAI 2025 GPS rempl2)'!$E$4:$L$504,8,0)</f>
        <v>#N/A</v>
      </c>
      <c r="H21" s="81" t="e">
        <f>VLOOKUP(A21,'PAI 2025 GPS rempl2)'!$A$4:$V$504,15,0)</f>
        <v>#N/A</v>
      </c>
      <c r="I21" s="81" t="e">
        <f>VLOOKUP(A21,'PAI 2025 GPS rempl2)'!$A$4:$V$504,17,0)</f>
        <v>#N/A</v>
      </c>
      <c r="J21" s="81" t="e">
        <f>VLOOKUP(A21,'PAI 2025 GPS rempl2)'!$A$4:$V$504,18,0)</f>
        <v>#N/A</v>
      </c>
      <c r="K21" s="166" t="e">
        <f>VLOOKUP(A21,'PAI 2025 GPS rempl2)'!$A$4:$V$504,20,0)</f>
        <v>#N/A</v>
      </c>
      <c r="L21" s="166" t="e">
        <f>VLOOKUP(A21,'PAI 2025 GPS rempl2)'!$A$4:$V$504,21,0)</f>
        <v>#N/A</v>
      </c>
      <c r="M21" s="81" t="e">
        <f>VLOOKUP(A21,'PAI 2025 GPS rempl2)'!$A$4:$V$504,22,0)</f>
        <v>#N/A</v>
      </c>
      <c r="N21" s="81"/>
      <c r="O21" s="81"/>
      <c r="P21" s="81"/>
      <c r="Q21" s="81"/>
      <c r="S21" s="80" t="s">
        <v>506</v>
      </c>
      <c r="T21" s="80" t="e">
        <f>VLOOKUP(A21,'PAI 2025 GPS rempl2)'!$A$3:$E$505,4,0)</f>
        <v>#N/A</v>
      </c>
      <c r="U21" s="81" t="s">
        <v>1520</v>
      </c>
      <c r="V21" s="30" t="e">
        <f>VLOOKUP(S21,'PAI 2025 GPS rempl2)'!$E$4:$P$504,12,0)</f>
        <v>#N/A</v>
      </c>
      <c r="W21" s="146" t="e">
        <f t="shared" si="3"/>
        <v>#N/A</v>
      </c>
      <c r="Z21" s="30" t="s">
        <v>1080</v>
      </c>
      <c r="AA21" s="154" t="s">
        <v>1810</v>
      </c>
    </row>
    <row r="22" spans="1:27" hidden="1" x14ac:dyDescent="0.25">
      <c r="A22" s="80" t="s">
        <v>507</v>
      </c>
      <c r="B22" s="80" t="str">
        <f>VLOOKUP(A22,'PAI 2025 GPS rempl2)'!$A$3:$E$505,4,0)</f>
        <v>Actividad propia</v>
      </c>
      <c r="C22" s="81" t="s">
        <v>1520</v>
      </c>
      <c r="D22" s="81" t="s">
        <v>1519</v>
      </c>
      <c r="E22" s="81" t="s">
        <v>492</v>
      </c>
      <c r="F22" s="81"/>
      <c r="G22" s="81" t="str">
        <f>VLOOKUP(A22,'PAI 2025 GPS rempl2)'!$E$4:$L$504,8,0)</f>
        <v>N/A</v>
      </c>
      <c r="H22" s="81" t="str">
        <f>VLOOKUP(A22,'PAI 2025 GPS rempl2)'!$A$4:$V$504,15,0)</f>
        <v>Elaborar y radicar ante los responsables, el informe. (informe con los resultados de la evaluación elaborado y radicado al Superintendente y OAP / Correo-Memorando)</v>
      </c>
      <c r="I22" s="81">
        <f>VLOOKUP(A22,'PAI 2025 GPS rempl2)'!$A$4:$V$504,17,0)</f>
        <v>1</v>
      </c>
      <c r="J22" s="81" t="str">
        <f>VLOOKUP(A22,'PAI 2025 GPS rempl2)'!$A$4:$V$504,18,0)</f>
        <v>Númerica</v>
      </c>
      <c r="K22" s="166">
        <f>VLOOKUP(A22,'PAI 2025 GPS rempl2)'!$A$4:$V$504,20,0)</f>
        <v>45707</v>
      </c>
      <c r="L22" s="166">
        <f>VLOOKUP(A22,'PAI 2025 GPS rempl2)'!$A$4:$V$504,21,0)</f>
        <v>45873</v>
      </c>
      <c r="M22" s="81" t="str">
        <f>VLOOKUP(A22,'PAI 2025 GPS rempl2)'!$A$4:$V$504,22,0)</f>
        <v>50-OFICINA DE CONTROL INTERNO</v>
      </c>
      <c r="N22" s="81"/>
      <c r="O22" s="81"/>
      <c r="P22" s="81"/>
      <c r="Q22" s="81"/>
      <c r="S22" s="80" t="s">
        <v>507</v>
      </c>
      <c r="T22" s="80" t="str">
        <f>VLOOKUP(A22,'PAI 2025 GPS rempl2)'!$A$3:$E$505,4,0)</f>
        <v>Actividad propia</v>
      </c>
      <c r="U22" s="81" t="s">
        <v>1520</v>
      </c>
      <c r="V22" s="30">
        <f>VLOOKUP(S22,'PAI 2025 GPS rempl2)'!$E$4:$P$504,12,0)</f>
        <v>20</v>
      </c>
      <c r="W22" s="146" t="e">
        <f t="shared" si="3"/>
        <v>#N/A</v>
      </c>
      <c r="Z22" s="30" t="s">
        <v>1082</v>
      </c>
      <c r="AA22" s="154" t="s">
        <v>1777</v>
      </c>
    </row>
    <row r="23" spans="1:27" hidden="1" x14ac:dyDescent="0.25">
      <c r="A23" s="80" t="s">
        <v>509</v>
      </c>
      <c r="B23" s="80" t="str">
        <f>VLOOKUP(A23,'PAI 2025 GPS rempl2)'!$A$3:$E$505,4,0)</f>
        <v>Producto</v>
      </c>
      <c r="C23" s="81" t="s">
        <v>1522</v>
      </c>
      <c r="D23" s="81" t="s">
        <v>1521</v>
      </c>
      <c r="E23" s="81" t="s">
        <v>510</v>
      </c>
      <c r="F23" s="81" t="s">
        <v>12</v>
      </c>
      <c r="G23" s="81" t="str">
        <f>VLOOKUP(A23,'PAI 2025 GPS rempl2)'!$E$4:$L$504,8,0)</f>
        <v>C-3599-0200-0006-53105d</v>
      </c>
      <c r="H23" s="81" t="str">
        <f>VLOOKUP(A23,'PAI 2025 GPS rempl2)'!$A$4:$V$504,15,0)</f>
        <v>Plan de acción para el intercambio de información, implementado  (Informe semestral de  la implementación del plan de acción para el intercambio de información- soportes documentales de cumplimiento)</v>
      </c>
      <c r="I23" s="81">
        <f>VLOOKUP(A23,'PAI 2025 GPS rempl2)'!$A$4:$V$504,17,0)</f>
        <v>100</v>
      </c>
      <c r="J23" s="81" t="str">
        <f>VLOOKUP(A23,'PAI 2025 GPS rempl2)'!$A$4:$V$504,18,0)</f>
        <v>Porcentual</v>
      </c>
      <c r="K23" s="166">
        <f>VLOOKUP(A23,'PAI 2025 GPS rempl2)'!$A$4:$V$504,20,0)</f>
        <v>45691</v>
      </c>
      <c r="L23" s="166">
        <f>VLOOKUP(A23,'PAI 2025 GPS rempl2)'!$A$4:$V$504,21,0)</f>
        <v>46003</v>
      </c>
      <c r="M23" s="81" t="str">
        <f>VLOOKUP(A23,'PAI 2025 GPS rempl2)'!$A$4:$V$504,22,0)</f>
        <v>20-OFICINA DE TECNOLOGÍA E INFORMÁTICA</v>
      </c>
      <c r="N23" s="81" t="s">
        <v>1395</v>
      </c>
      <c r="O23" s="81" t="s">
        <v>1396</v>
      </c>
      <c r="P23" s="81" t="s">
        <v>1542</v>
      </c>
      <c r="Q23" s="81" t="s">
        <v>1492</v>
      </c>
      <c r="S23" s="80" t="s">
        <v>509</v>
      </c>
      <c r="T23" s="80" t="str">
        <f>VLOOKUP(A23,'PAI 2025 GPS rempl2)'!$A$3:$E$505,4,0)</f>
        <v>Producto</v>
      </c>
      <c r="U23" s="81" t="s">
        <v>1522</v>
      </c>
      <c r="V23" s="30">
        <f>VLOOKUP(S23,'PAI 2025 GPS rempl2)'!$E$4:$P$504,12,0)</f>
        <v>20</v>
      </c>
      <c r="W23" s="145">
        <f>(V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Z23" s="30" t="s">
        <v>1083</v>
      </c>
      <c r="AA23" s="154" t="s">
        <v>1777</v>
      </c>
    </row>
    <row r="24" spans="1:27" hidden="1" x14ac:dyDescent="0.25">
      <c r="A24" s="80" t="s">
        <v>511</v>
      </c>
      <c r="B24" s="80" t="str">
        <f>VLOOKUP(A24,'PAI 2025 GPS rempl2)'!$A$3:$E$505,4,0)</f>
        <v>Actividad propia</v>
      </c>
      <c r="C24" s="81" t="s">
        <v>1522</v>
      </c>
      <c r="D24" s="81" t="s">
        <v>1521</v>
      </c>
      <c r="E24" s="81" t="s">
        <v>510</v>
      </c>
      <c r="F24" s="81"/>
      <c r="G24" s="81" t="str">
        <f>VLOOKUP(A24,'PAI 2025 GPS rempl2)'!$E$4:$L$504,8,0)</f>
        <v>N/A</v>
      </c>
      <c r="H24" s="81" t="str">
        <f>VLOOKUP(A24,'PAI 2025 GPS rempl2)'!$A$4:$V$504,15,0)</f>
        <v>Definir plan de acción para el intercambio de información de acuerdo con el marco de Interoperabilidad  (Plan definido / único entregable)</v>
      </c>
      <c r="I24" s="81">
        <f>VLOOKUP(A24,'PAI 2025 GPS rempl2)'!$A$4:$V$504,17,0)</f>
        <v>1</v>
      </c>
      <c r="J24" s="81" t="str">
        <f>VLOOKUP(A24,'PAI 2025 GPS rempl2)'!$A$4:$V$504,18,0)</f>
        <v>Númerica</v>
      </c>
      <c r="K24" s="166">
        <f>VLOOKUP(A24,'PAI 2025 GPS rempl2)'!$A$4:$V$504,20,0)</f>
        <v>45691</v>
      </c>
      <c r="L24" s="166">
        <f>VLOOKUP(A24,'PAI 2025 GPS rempl2)'!$A$4:$V$504,21,0)</f>
        <v>45716</v>
      </c>
      <c r="M24" s="81" t="str">
        <f>VLOOKUP(A24,'PAI 2025 GPS rempl2)'!$A$4:$V$504,22,0)</f>
        <v>20-OFICINA DE TECNOLOGÍA E INFORMÁTICA</v>
      </c>
      <c r="N24" s="81"/>
      <c r="O24" s="81"/>
      <c r="P24" s="81"/>
      <c r="Q24" s="81"/>
      <c r="S24" s="80" t="s">
        <v>511</v>
      </c>
      <c r="T24" s="80" t="str">
        <f>VLOOKUP(A24,'PAI 2025 GPS rempl2)'!$A$3:$E$505,4,0)</f>
        <v>Actividad propia</v>
      </c>
      <c r="U24" s="81" t="s">
        <v>1522</v>
      </c>
      <c r="V24" s="30">
        <f>VLOOKUP(S24,'PAI 2025 GPS rempl2)'!$E$4:$P$504,12,0)</f>
        <v>20</v>
      </c>
      <c r="W24" s="147" t="e">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 spans="1:27" hidden="1" x14ac:dyDescent="0.25">
      <c r="A25" s="80" t="s">
        <v>513</v>
      </c>
      <c r="B25" s="80" t="str">
        <f>VLOOKUP(A25,'PAI 2025 GPS rempl2)'!$A$3:$E$505,4,0)</f>
        <v>Actividad propia</v>
      </c>
      <c r="C25" s="81" t="s">
        <v>1522</v>
      </c>
      <c r="D25" s="81" t="s">
        <v>1521</v>
      </c>
      <c r="E25" s="81" t="s">
        <v>510</v>
      </c>
      <c r="F25" s="81"/>
      <c r="G25" s="81" t="str">
        <f>VLOOKUP(A25,'PAI 2025 GPS rempl2)'!$E$4:$L$504,8,0)</f>
        <v>N/A</v>
      </c>
      <c r="H25" s="81" t="str">
        <f>VLOOKUP(A25,'PAI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81">
        <f>VLOOKUP(A25,'PAI 2025 GPS rempl2)'!$A$4:$V$504,17,0)</f>
        <v>100</v>
      </c>
      <c r="J25" s="81" t="str">
        <f>VLOOKUP(A25,'PAI 2025 GPS rempl2)'!$A$4:$V$504,18,0)</f>
        <v>Porcentual</v>
      </c>
      <c r="K25" s="166">
        <f>VLOOKUP(A25,'PAI 2025 GPS rempl2)'!$A$4:$V$504,20,0)</f>
        <v>45719</v>
      </c>
      <c r="L25" s="166">
        <f>VLOOKUP(A25,'PAI 2025 GPS rempl2)'!$A$4:$V$504,21,0)</f>
        <v>46003</v>
      </c>
      <c r="M25" s="81" t="str">
        <f>VLOOKUP(A25,'PAI 2025 GPS rempl2)'!$A$4:$V$504,22,0)</f>
        <v>20-OFICINA DE TECNOLOGÍA E INFORMÁTICA</v>
      </c>
      <c r="N25" s="81"/>
      <c r="O25" s="81"/>
      <c r="P25" s="81"/>
      <c r="Q25" s="81"/>
      <c r="S25" s="80" t="s">
        <v>513</v>
      </c>
      <c r="T25" s="80" t="str">
        <f>VLOOKUP(A25,'PAI 2025 GPS rempl2)'!$A$3:$E$505,4,0)</f>
        <v>Actividad propia</v>
      </c>
      <c r="U25" s="81" t="s">
        <v>1522</v>
      </c>
      <c r="V25" s="30">
        <f>VLOOKUP(S25,'PAI 2025 GPS rempl2)'!$E$4:$P$504,12,0)</f>
        <v>80</v>
      </c>
      <c r="W25" s="147" t="e">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 spans="1:27" hidden="1" x14ac:dyDescent="0.25">
      <c r="A26" s="80" t="s">
        <v>514</v>
      </c>
      <c r="B26" s="80" t="str">
        <f>VLOOKUP(A26,'PAI 2025 GPS rempl2)'!$A$3:$E$505,4,0)</f>
        <v>Producto</v>
      </c>
      <c r="C26" s="81" t="s">
        <v>1522</v>
      </c>
      <c r="D26" s="81" t="s">
        <v>1521</v>
      </c>
      <c r="E26" s="81" t="s">
        <v>510</v>
      </c>
      <c r="F26" s="81" t="s">
        <v>12</v>
      </c>
      <c r="G26" s="81" t="str">
        <f>VLOOKUP(A26,'PAI 2025 GPS rempl2)'!$E$4:$L$504,8,0)</f>
        <v>C-3599-0200-0006-53105d</v>
      </c>
      <c r="H26" s="81" t="str">
        <f>VLOOKUP(A26,'PAI 2025 GPS rempl2)'!$A$4:$V$504,15,0)</f>
        <v>Modelo de gobierno y gestión de datos en el marco del Plan Nacional de Infraestructura de Datos,  implementado  (Informes de seguimiento y avance trimestrales con soportes documentales del cumplimiento)</v>
      </c>
      <c r="I26" s="81">
        <f>VLOOKUP(A26,'PAI 2025 GPS rempl2)'!$A$4:$V$504,17,0)</f>
        <v>100</v>
      </c>
      <c r="J26" s="81" t="str">
        <f>VLOOKUP(A26,'PAI 2025 GPS rempl2)'!$A$4:$V$504,18,0)</f>
        <v>Porcentual</v>
      </c>
      <c r="K26" s="166">
        <f>VLOOKUP(A26,'PAI 2025 GPS rempl2)'!$A$4:$V$504,20,0)</f>
        <v>45691</v>
      </c>
      <c r="L26" s="166">
        <f>VLOOKUP(A26,'PAI 2025 GPS rempl2)'!$A$4:$V$504,21,0)</f>
        <v>46003</v>
      </c>
      <c r="M26" s="81" t="str">
        <f>VLOOKUP(A26,'PAI 2025 GPS rempl2)'!$A$4:$V$504,22,0)</f>
        <v>20-OFICINA DE TECNOLOGÍA E INFORMÁTICA</v>
      </c>
      <c r="N26" s="81" t="s">
        <v>1395</v>
      </c>
      <c r="O26" s="81" t="s">
        <v>1396</v>
      </c>
      <c r="P26" s="81">
        <v>0</v>
      </c>
      <c r="Q26" s="81" t="s">
        <v>1492</v>
      </c>
      <c r="S26" s="80" t="s">
        <v>514</v>
      </c>
      <c r="T26" s="80" t="str">
        <f>VLOOKUP(A26,'PAI 2025 GPS rempl2)'!$A$3:$E$505,4,0)</f>
        <v>Producto</v>
      </c>
      <c r="U26" s="81" t="s">
        <v>1522</v>
      </c>
      <c r="V26" s="30">
        <f>VLOOKUP(S26,'PAI 2025 GPS rempl2)'!$E$4:$P$504,12,0)</f>
        <v>20</v>
      </c>
      <c r="W26" s="145">
        <f>(V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6" s="30">
        <v>2023</v>
      </c>
    </row>
    <row r="27" spans="1:27" hidden="1" x14ac:dyDescent="0.25">
      <c r="A27" s="80" t="s">
        <v>515</v>
      </c>
      <c r="B27" s="80" t="str">
        <f>VLOOKUP(A27,'PAI 2025 GPS rempl2)'!$A$3:$E$505,4,0)</f>
        <v>Actividad propia</v>
      </c>
      <c r="C27" s="81" t="s">
        <v>1522</v>
      </c>
      <c r="D27" s="81" t="s">
        <v>1521</v>
      </c>
      <c r="E27" s="81" t="s">
        <v>510</v>
      </c>
      <c r="F27" s="81"/>
      <c r="G27" s="81" t="str">
        <f>VLOOKUP(A27,'PAI 2025 GPS rempl2)'!$E$4:$L$504,8,0)</f>
        <v>N/A</v>
      </c>
      <c r="H27" s="81" t="str">
        <f>VLOOKUP(A27,'PAI 2025 GPS rempl2)'!$A$4:$V$504,15,0)</f>
        <v>Definir el plan de trabajo para la estrategia de gobierno y calidad de datos para la SIC (Documento del Plan  de trabajo para la estrategia de gobierno y calidad de datos, elaborado / único entregable)</v>
      </c>
      <c r="I27" s="81">
        <f>VLOOKUP(A27,'PAI 2025 GPS rempl2)'!$A$4:$V$504,17,0)</f>
        <v>1</v>
      </c>
      <c r="J27" s="81" t="str">
        <f>VLOOKUP(A27,'PAI 2025 GPS rempl2)'!$A$4:$V$504,18,0)</f>
        <v>Númerica</v>
      </c>
      <c r="K27" s="166">
        <f>VLOOKUP(A27,'PAI 2025 GPS rempl2)'!$A$4:$V$504,20,0)</f>
        <v>45691</v>
      </c>
      <c r="L27" s="166">
        <f>VLOOKUP(A27,'PAI 2025 GPS rempl2)'!$A$4:$V$504,21,0)</f>
        <v>45745</v>
      </c>
      <c r="M27" s="81" t="str">
        <f>VLOOKUP(A27,'PAI 2025 GPS rempl2)'!$A$4:$V$504,22,0)</f>
        <v>20-OFICINA DE TECNOLOGÍA E INFORMÁTICA</v>
      </c>
      <c r="N27" s="81"/>
      <c r="O27" s="81"/>
      <c r="P27" s="81"/>
      <c r="Q27" s="81"/>
      <c r="S27" s="80" t="s">
        <v>515</v>
      </c>
      <c r="T27" s="80" t="str">
        <f>VLOOKUP(A27,'PAI 2025 GPS rempl2)'!$A$3:$E$505,4,0)</f>
        <v>Actividad propia</v>
      </c>
      <c r="U27" s="81" t="s">
        <v>1522</v>
      </c>
      <c r="V27" s="30">
        <f>VLOOKUP(S27,'PAI 2025 GPS rempl2)'!$E$4:$P$504,12,0)</f>
        <v>20</v>
      </c>
      <c r="W27" s="147" t="e">
        <f>+(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8" spans="1:27" hidden="1" x14ac:dyDescent="0.25">
      <c r="A28" s="80" t="s">
        <v>516</v>
      </c>
      <c r="B28" s="80" t="str">
        <f>VLOOKUP(A28,'PAI 2025 GPS rempl2)'!$A$3:$E$505,4,0)</f>
        <v>Actividad propia</v>
      </c>
      <c r="C28" s="81" t="s">
        <v>1522</v>
      </c>
      <c r="D28" s="81" t="s">
        <v>1521</v>
      </c>
      <c r="E28" s="81" t="s">
        <v>510</v>
      </c>
      <c r="F28" s="81"/>
      <c r="G28" s="81" t="str">
        <f>VLOOKUP(A28,'PAI 2025 GPS rempl2)'!$E$4:$L$504,8,0)</f>
        <v>N/A</v>
      </c>
      <c r="H28" s="81" t="str">
        <f>VLOOKUP(A28,'PAI 2025 GPS rempl2)'!$A$4:$V$504,15,0)</f>
        <v>Implementar el plan de trabajo para la estrategia de gobierno y calidad de datos   (Informes de seguimiento y avance trimestrales con soportes documentales del cumplimiento con corte  marzo, junio, septiembre, diciembre)</v>
      </c>
      <c r="I28" s="81">
        <f>VLOOKUP(A28,'PAI 2025 GPS rempl2)'!$A$4:$V$504,17,0)</f>
        <v>100</v>
      </c>
      <c r="J28" s="81" t="str">
        <f>VLOOKUP(A28,'PAI 2025 GPS rempl2)'!$A$4:$V$504,18,0)</f>
        <v>Porcentual</v>
      </c>
      <c r="K28" s="166">
        <f>VLOOKUP(A28,'PAI 2025 GPS rempl2)'!$A$4:$V$504,20,0)</f>
        <v>45719</v>
      </c>
      <c r="L28" s="166">
        <f>VLOOKUP(A28,'PAI 2025 GPS rempl2)'!$A$4:$V$504,21,0)</f>
        <v>46003</v>
      </c>
      <c r="M28" s="81" t="str">
        <f>VLOOKUP(A28,'PAI 2025 GPS rempl2)'!$A$4:$V$504,22,0)</f>
        <v>20-OFICINA DE TECNOLOGÍA E INFORMÁTICA</v>
      </c>
      <c r="N28" s="81"/>
      <c r="O28" s="81"/>
      <c r="P28" s="81"/>
      <c r="Q28" s="81"/>
      <c r="S28" s="80" t="s">
        <v>516</v>
      </c>
      <c r="T28" s="80" t="str">
        <f>VLOOKUP(A28,'PAI 2025 GPS rempl2)'!$A$3:$E$505,4,0)</f>
        <v>Actividad propia</v>
      </c>
      <c r="U28" s="81" t="s">
        <v>1522</v>
      </c>
      <c r="V28" s="30">
        <f>VLOOKUP(S28,'PAI 2025 GPS rempl2)'!$E$4:$P$504,12,0)</f>
        <v>80</v>
      </c>
      <c r="W28" s="147" t="e">
        <f>+(V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 spans="1:27" hidden="1" x14ac:dyDescent="0.25">
      <c r="A29" s="80" t="s">
        <v>517</v>
      </c>
      <c r="B29" s="80" t="str">
        <f>VLOOKUP(A29,'PAI 2025 GPS rempl2)'!$A$3:$E$505,4,0)</f>
        <v>Producto</v>
      </c>
      <c r="C29" s="81" t="s">
        <v>1522</v>
      </c>
      <c r="D29" s="81" t="s">
        <v>1523</v>
      </c>
      <c r="E29" s="81" t="s">
        <v>1438</v>
      </c>
      <c r="F29" s="81" t="s">
        <v>59</v>
      </c>
      <c r="G29" s="81" t="str">
        <f>VLOOKUP(A29,'PAI 2025 GPS rempl2)'!$E$4:$L$504,8,0)</f>
        <v>C-3599-0200-0006-53105d</v>
      </c>
      <c r="H29" s="81" t="str">
        <f>VLOOKUP(A29,'PAI 2025 GPS rempl2)'!$A$4:$V$504,15,0)</f>
        <v>Plan de implementación de Seguridad y privacidad de la información, ejecutado (Informes de seguimiento y avance trimestrales con soportes documentales del cumplimiento)</v>
      </c>
      <c r="I29" s="81">
        <f>VLOOKUP(A29,'PAI 2025 GPS rempl2)'!$A$4:$V$504,17,0)</f>
        <v>100</v>
      </c>
      <c r="J29" s="81" t="str">
        <f>VLOOKUP(A29,'PAI 2025 GPS rempl2)'!$A$4:$V$504,18,0)</f>
        <v>Porcentual</v>
      </c>
      <c r="K29" s="166">
        <f>VLOOKUP(A29,'PAI 2025 GPS rempl2)'!$A$4:$V$504,20,0)</f>
        <v>45670</v>
      </c>
      <c r="L29" s="166">
        <f>VLOOKUP(A29,'PAI 2025 GPS rempl2)'!$A$4:$V$504,21,0)</f>
        <v>46003</v>
      </c>
      <c r="M29" s="81" t="str">
        <f>VLOOKUP(A29,'PAI 2025 GPS rempl2)'!$A$4:$V$504,22,0)</f>
        <v>20-OFICINA DE TECNOLOGÍA E INFORMÁTICA</v>
      </c>
      <c r="N29" s="81" t="s">
        <v>1736</v>
      </c>
      <c r="O29" s="81" t="s">
        <v>1394</v>
      </c>
      <c r="P29" s="81" t="s">
        <v>1543</v>
      </c>
      <c r="Q29" s="81" t="s">
        <v>1492</v>
      </c>
      <c r="S29" s="80" t="s">
        <v>517</v>
      </c>
      <c r="T29" s="80" t="str">
        <f>VLOOKUP(A29,'PAI 2025 GPS rempl2)'!$A$3:$E$505,4,0)</f>
        <v>Producto</v>
      </c>
      <c r="U29" s="81" t="s">
        <v>1522</v>
      </c>
      <c r="V29" s="30">
        <f>VLOOKUP(S29,'PAI 2025 GPS rempl2)'!$E$4:$P$504,12,0)</f>
        <v>20</v>
      </c>
      <c r="W29" s="145">
        <f>(V29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0" spans="1:27" hidden="1" x14ac:dyDescent="0.25">
      <c r="A30" s="80" t="s">
        <v>518</v>
      </c>
      <c r="B30" s="80" t="str">
        <f>VLOOKUP(A30,'PAI 2025 GPS rempl2)'!$A$3:$E$505,4,0)</f>
        <v>Actividad propia</v>
      </c>
      <c r="C30" s="81" t="s">
        <v>1522</v>
      </c>
      <c r="D30" s="81" t="s">
        <v>1523</v>
      </c>
      <c r="E30" s="81" t="s">
        <v>1438</v>
      </c>
      <c r="F30" s="81"/>
      <c r="G30" s="81" t="str">
        <f>VLOOKUP(A30,'PAI 2025 GPS rempl2)'!$E$4:$L$504,8,0)</f>
        <v>N/A</v>
      </c>
      <c r="H30" s="81" t="str">
        <f>VLOOKUP(A30,'PAI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1">
        <f>VLOOKUP(A30,'PAI 2025 GPS rempl2)'!$A$4:$V$504,17,0)</f>
        <v>1</v>
      </c>
      <c r="J30" s="81" t="str">
        <f>VLOOKUP(A30,'PAI 2025 GPS rempl2)'!$A$4:$V$504,18,0)</f>
        <v>Númerica</v>
      </c>
      <c r="K30" s="166">
        <f>VLOOKUP(A30,'PAI 2025 GPS rempl2)'!$A$4:$V$504,20,0)</f>
        <v>45670</v>
      </c>
      <c r="L30" s="166">
        <f>VLOOKUP(A30,'PAI 2025 GPS rempl2)'!$A$4:$V$504,21,0)</f>
        <v>45688</v>
      </c>
      <c r="M30" s="81" t="str">
        <f>VLOOKUP(A30,'PAI 2025 GPS rempl2)'!$A$4:$V$504,22,0)</f>
        <v>20-OFICINA DE TECNOLOGÍA E INFORMÁTICA</v>
      </c>
      <c r="N30" s="81"/>
      <c r="O30" s="81"/>
      <c r="P30" s="81"/>
      <c r="Q30" s="81"/>
      <c r="S30" s="80" t="s">
        <v>518</v>
      </c>
      <c r="T30" s="80" t="str">
        <f>VLOOKUP(A30,'PAI 2025 GPS rempl2)'!$A$3:$E$505,4,0)</f>
        <v>Actividad propia</v>
      </c>
      <c r="U30" s="81" t="s">
        <v>1522</v>
      </c>
      <c r="V30" s="30">
        <f>VLOOKUP(S30,'PAI 2025 GPS rempl2)'!$E$4:$P$504,12,0)</f>
        <v>20</v>
      </c>
      <c r="W30" s="147" t="e">
        <f>+(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1" spans="1:27" hidden="1" x14ac:dyDescent="0.25">
      <c r="A31" s="80" t="s">
        <v>519</v>
      </c>
      <c r="B31" s="80" t="str">
        <f>VLOOKUP(A31,'PAI 2025 GPS rempl2)'!$A$3:$E$505,4,0)</f>
        <v>Actividad propia</v>
      </c>
      <c r="C31" s="81" t="s">
        <v>1522</v>
      </c>
      <c r="D31" s="81" t="s">
        <v>1523</v>
      </c>
      <c r="E31" s="81" t="s">
        <v>1438</v>
      </c>
      <c r="F31" s="81"/>
      <c r="G31" s="81" t="str">
        <f>VLOOKUP(A31,'PAI 2025 GPS rempl2)'!$E$4:$L$504,8,0)</f>
        <v>N/A</v>
      </c>
      <c r="H31" s="81" t="str">
        <f>VLOOKUP(A31,'PAI 2025 GPS rempl2)'!$A$4:$V$504,15,0)</f>
        <v>Implementar el Plan de Seguridad  y Privacidad de la información aprobado (Informes de seguimiento y avance trimestrales con soportes documentales del cumplimiento con corte  marzo, junio, septiembre, diciembre)</v>
      </c>
      <c r="I31" s="81">
        <f>VLOOKUP(A31,'PAI 2025 GPS rempl2)'!$A$4:$V$504,17,0)</f>
        <v>100</v>
      </c>
      <c r="J31" s="81" t="str">
        <f>VLOOKUP(A31,'PAI 2025 GPS rempl2)'!$A$4:$V$504,18,0)</f>
        <v>Porcentual</v>
      </c>
      <c r="K31" s="166">
        <f>VLOOKUP(A31,'PAI 2025 GPS rempl2)'!$A$4:$V$504,20,0)</f>
        <v>45691</v>
      </c>
      <c r="L31" s="166">
        <f>VLOOKUP(A31,'PAI 2025 GPS rempl2)'!$A$4:$V$504,21,0)</f>
        <v>46003</v>
      </c>
      <c r="M31" s="81" t="str">
        <f>VLOOKUP(A31,'PAI 2025 GPS rempl2)'!$A$4:$V$504,22,0)</f>
        <v>20-OFICINA DE TECNOLOGÍA E INFORMÁTICA</v>
      </c>
      <c r="N31" s="81"/>
      <c r="O31" s="81"/>
      <c r="P31" s="81"/>
      <c r="Q31" s="81"/>
      <c r="S31" s="80" t="s">
        <v>519</v>
      </c>
      <c r="T31" s="80" t="str">
        <f>VLOOKUP(A31,'PAI 2025 GPS rempl2)'!$A$3:$E$505,4,0)</f>
        <v>Actividad propia</v>
      </c>
      <c r="U31" s="81" t="s">
        <v>1522</v>
      </c>
      <c r="V31" s="30">
        <f>VLOOKUP(S31,'PAI 2025 GPS rempl2)'!$E$4:$P$504,12,0)</f>
        <v>80</v>
      </c>
      <c r="W31" s="147" t="e">
        <f>+(V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2" spans="1:27" hidden="1" x14ac:dyDescent="0.25">
      <c r="A32" s="80" t="s">
        <v>520</v>
      </c>
      <c r="B32" s="80" t="str">
        <f>VLOOKUP(A32,'PAI 2025 GPS rempl2)'!$A$3:$E$505,4,0)</f>
        <v>Producto</v>
      </c>
      <c r="C32" s="81" t="s">
        <v>1522</v>
      </c>
      <c r="D32" s="81" t="s">
        <v>1523</v>
      </c>
      <c r="E32" s="81" t="s">
        <v>1438</v>
      </c>
      <c r="F32" s="81" t="s">
        <v>59</v>
      </c>
      <c r="G32" s="81" t="str">
        <f>VLOOKUP(A32,'PAI 2025 GPS rempl2)'!$E$4:$L$504,8,0)</f>
        <v>C-3599-0200-0006-53105d</v>
      </c>
      <c r="H32" s="81" t="str">
        <f>VLOOKUP(A32,'PAI 2025 GPS rempl2)'!$A$4:$V$504,15,0)</f>
        <v>Plan de tratamiento de riesgos de Seguridad y Privacidad de la información, monitoreado (Informes de seguimiento y avance trimestrales con soportes documentales del cumplimiento)</v>
      </c>
      <c r="I32" s="81">
        <f>VLOOKUP(A32,'PAI 2025 GPS rempl2)'!$A$4:$V$504,17,0)</f>
        <v>100</v>
      </c>
      <c r="J32" s="81" t="str">
        <f>VLOOKUP(A32,'PAI 2025 GPS rempl2)'!$A$4:$V$504,18,0)</f>
        <v>Porcentual</v>
      </c>
      <c r="K32" s="166">
        <f>VLOOKUP(A32,'PAI 2025 GPS rempl2)'!$A$4:$V$504,20,0)</f>
        <v>45684</v>
      </c>
      <c r="L32" s="166">
        <f>VLOOKUP(A32,'PAI 2025 GPS rempl2)'!$A$4:$V$504,21,0)</f>
        <v>46003</v>
      </c>
      <c r="M32" s="81" t="str">
        <f>VLOOKUP(A32,'PAI 2025 GPS rempl2)'!$A$4:$V$504,22,0)</f>
        <v>20-OFICINA DE TECNOLOGÍA E INFORMÁTICA</v>
      </c>
      <c r="N32" s="81" t="s">
        <v>1736</v>
      </c>
      <c r="O32" s="81" t="s">
        <v>1394</v>
      </c>
      <c r="P32" s="81" t="s">
        <v>1541</v>
      </c>
      <c r="Q32" s="81" t="s">
        <v>1492</v>
      </c>
      <c r="S32" s="80" t="s">
        <v>520</v>
      </c>
      <c r="T32" s="80" t="str">
        <f>VLOOKUP(A32,'PAI 2025 GPS rempl2)'!$A$3:$E$505,4,0)</f>
        <v>Producto</v>
      </c>
      <c r="U32" s="81" t="s">
        <v>1522</v>
      </c>
      <c r="V32" s="30">
        <f>VLOOKUP(S32,'PAI 2025 GPS rempl2)'!$E$4:$P$504,12,0)</f>
        <v>20</v>
      </c>
      <c r="W32" s="145">
        <f>(V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 spans="1:23" hidden="1" x14ac:dyDescent="0.25">
      <c r="A33" s="80" t="s">
        <v>522</v>
      </c>
      <c r="B33" s="80" t="str">
        <f>VLOOKUP(A33,'PAI 2025 GPS rempl2)'!$A$3:$E$505,4,0)</f>
        <v>Actividad propia</v>
      </c>
      <c r="C33" s="81" t="s">
        <v>1522</v>
      </c>
      <c r="D33" s="81" t="s">
        <v>1523</v>
      </c>
      <c r="E33" s="81" t="s">
        <v>1438</v>
      </c>
      <c r="F33" s="81"/>
      <c r="G33" s="81" t="str">
        <f>VLOOKUP(A33,'PAI 2025 GPS rempl2)'!$E$4:$L$504,8,0)</f>
        <v>N/A</v>
      </c>
      <c r="H33" s="81" t="str">
        <f>VLOOKUP(A33,'PAI 2025 GPS rempl2)'!$A$4:$V$504,15,0)</f>
        <v>Consolidar los riesgos de seguridad de la información con sus respectivos tratamientos, fechas y responsables  (Excel del plan de tratamiento de riesgos de seguridad y privacidad de la información/ único entregable)</v>
      </c>
      <c r="I33" s="81">
        <f>VLOOKUP(A33,'PAI 2025 GPS rempl2)'!$A$4:$V$504,17,0)</f>
        <v>1</v>
      </c>
      <c r="J33" s="81" t="str">
        <f>VLOOKUP(A33,'PAI 2025 GPS rempl2)'!$A$4:$V$504,18,0)</f>
        <v>Númerica</v>
      </c>
      <c r="K33" s="166">
        <f>VLOOKUP(A33,'PAI 2025 GPS rempl2)'!$A$4:$V$504,20,0)</f>
        <v>45684</v>
      </c>
      <c r="L33" s="166">
        <f>VLOOKUP(A33,'PAI 2025 GPS rempl2)'!$A$4:$V$504,21,0)</f>
        <v>45777</v>
      </c>
      <c r="M33" s="81" t="str">
        <f>VLOOKUP(A33,'PAI 2025 GPS rempl2)'!$A$4:$V$504,22,0)</f>
        <v>20-OFICINA DE TECNOLOGÍA E INFORMÁTICA</v>
      </c>
      <c r="N33" s="81"/>
      <c r="O33" s="81"/>
      <c r="P33" s="81"/>
      <c r="Q33" s="81"/>
      <c r="S33" s="80" t="s">
        <v>522</v>
      </c>
      <c r="T33" s="80" t="str">
        <f>VLOOKUP(A33,'PAI 2025 GPS rempl2)'!$A$3:$E$505,4,0)</f>
        <v>Actividad propia</v>
      </c>
      <c r="U33" s="81" t="s">
        <v>1522</v>
      </c>
      <c r="V33" s="30">
        <f>VLOOKUP(S33,'PAI 2025 GPS rempl2)'!$E$4:$P$504,12,0)</f>
        <v>40</v>
      </c>
      <c r="W33" s="147" t="e">
        <f>+(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4" spans="1:23" hidden="1" x14ac:dyDescent="0.25">
      <c r="A34" s="80" t="s">
        <v>524</v>
      </c>
      <c r="B34" s="80" t="str">
        <f>VLOOKUP(A34,'PAI 2025 GPS rempl2)'!$A$3:$E$505,4,0)</f>
        <v>Actividad propia</v>
      </c>
      <c r="C34" s="81" t="s">
        <v>1522</v>
      </c>
      <c r="D34" s="81" t="s">
        <v>1523</v>
      </c>
      <c r="E34" s="81" t="s">
        <v>1438</v>
      </c>
      <c r="F34" s="81"/>
      <c r="G34" s="81" t="str">
        <f>VLOOKUP(A34,'PAI 2025 GPS rempl2)'!$E$4:$L$504,8,0)</f>
        <v>N/A</v>
      </c>
      <c r="H34" s="81" t="str">
        <f>VLOOKUP(A34,'PAI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81">
        <f>VLOOKUP(A34,'PAI 2025 GPS rempl2)'!$A$4:$V$504,17,0)</f>
        <v>100</v>
      </c>
      <c r="J34" s="81" t="str">
        <f>VLOOKUP(A34,'PAI 2025 GPS rempl2)'!$A$4:$V$504,18,0)</f>
        <v>Porcentual</v>
      </c>
      <c r="K34" s="166">
        <f>VLOOKUP(A34,'PAI 2025 GPS rempl2)'!$A$4:$V$504,20,0)</f>
        <v>45748</v>
      </c>
      <c r="L34" s="166">
        <f>VLOOKUP(A34,'PAI 2025 GPS rempl2)'!$A$4:$V$504,21,0)</f>
        <v>46003</v>
      </c>
      <c r="M34" s="81" t="str">
        <f>VLOOKUP(A34,'PAI 2025 GPS rempl2)'!$A$4:$V$504,22,0)</f>
        <v>20-OFICINA DE TECNOLOGÍA E INFORMÁTICA</v>
      </c>
      <c r="N34" s="81"/>
      <c r="O34" s="81"/>
      <c r="P34" s="81"/>
      <c r="Q34" s="81"/>
      <c r="S34" s="80" t="s">
        <v>524</v>
      </c>
      <c r="T34" s="80" t="str">
        <f>VLOOKUP(A34,'PAI 2025 GPS rempl2)'!$A$3:$E$505,4,0)</f>
        <v>Actividad propia</v>
      </c>
      <c r="U34" s="81" t="s">
        <v>1522</v>
      </c>
      <c r="V34" s="30">
        <f>VLOOKUP(S34,'PAI 2025 GPS rempl2)'!$E$4:$P$504,12,0)</f>
        <v>60</v>
      </c>
      <c r="W34" s="147" t="e">
        <f>+(V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 spans="1:23" hidden="1" x14ac:dyDescent="0.25">
      <c r="A35" s="80" t="s">
        <v>525</v>
      </c>
      <c r="B35" s="80" t="str">
        <f>VLOOKUP(A35,'PAI 2025 GPS rempl2)'!$A$3:$E$505,4,0)</f>
        <v>Producto</v>
      </c>
      <c r="C35" s="81" t="s">
        <v>1522</v>
      </c>
      <c r="D35" s="81" t="s">
        <v>1521</v>
      </c>
      <c r="E35" s="81" t="s">
        <v>510</v>
      </c>
      <c r="F35" s="81" t="s">
        <v>11</v>
      </c>
      <c r="G35" s="81" t="str">
        <f>VLOOKUP(A35,'PAI 2025 GPS rempl2)'!$E$4:$L$504,8,0)</f>
        <v>C-3599-0200-0006-53105d</v>
      </c>
      <c r="H35" s="81" t="str">
        <f>VLOOKUP(A35,'PAI 2025 GPS rempl2)'!$A$4:$V$504,15,0)</f>
        <v>Plan estratégico de tecnologías de información, ejecutado (Informes de seguimiento y avance trimestrales con soportes documentales del cumplimiento)</v>
      </c>
      <c r="I35" s="81">
        <f>VLOOKUP(A35,'PAI 2025 GPS rempl2)'!$A$4:$V$504,17,0)</f>
        <v>100</v>
      </c>
      <c r="J35" s="81" t="str">
        <f>VLOOKUP(A35,'PAI 2025 GPS rempl2)'!$A$4:$V$504,18,0)</f>
        <v>Porcentual</v>
      </c>
      <c r="K35" s="166">
        <f>VLOOKUP(A35,'PAI 2025 GPS rempl2)'!$A$4:$V$504,20,0)</f>
        <v>45670</v>
      </c>
      <c r="L35" s="166">
        <f>VLOOKUP(A35,'PAI 2025 GPS rempl2)'!$A$4:$V$504,21,0)</f>
        <v>46003</v>
      </c>
      <c r="M35" s="81" t="str">
        <f>VLOOKUP(A35,'PAI 2025 GPS rempl2)'!$A$4:$V$504,22,0)</f>
        <v>20-OFICINA DE TECNOLOGÍA E INFORMÁTICA</v>
      </c>
      <c r="N35" s="81" t="s">
        <v>1397</v>
      </c>
      <c r="O35" s="81" t="s">
        <v>1398</v>
      </c>
      <c r="P35" s="81" t="s">
        <v>1541</v>
      </c>
      <c r="Q35" s="81" t="s">
        <v>1493</v>
      </c>
      <c r="S35" s="80" t="s">
        <v>525</v>
      </c>
      <c r="T35" s="80" t="str">
        <f>VLOOKUP(A35,'PAI 2025 GPS rempl2)'!$A$3:$E$505,4,0)</f>
        <v>Producto</v>
      </c>
      <c r="U35" s="81" t="s">
        <v>1522</v>
      </c>
      <c r="V35" s="30">
        <f>VLOOKUP(S35,'PAI 2025 GPS rempl2)'!$E$4:$P$504,12,0)</f>
        <v>20</v>
      </c>
      <c r="W35" s="145">
        <f>(V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 spans="1:23" hidden="1" x14ac:dyDescent="0.25">
      <c r="A36" s="80" t="s">
        <v>527</v>
      </c>
      <c r="B36" s="80" t="str">
        <f>VLOOKUP(A36,'PAI 2025 GPS rempl2)'!$A$3:$E$505,4,0)</f>
        <v>Actividad propia</v>
      </c>
      <c r="C36" s="81" t="s">
        <v>1522</v>
      </c>
      <c r="D36" s="81" t="s">
        <v>1521</v>
      </c>
      <c r="E36" s="81" t="s">
        <v>510</v>
      </c>
      <c r="F36" s="81"/>
      <c r="G36" s="81" t="str">
        <f>VLOOKUP(A36,'PAI 2025 GPS rempl2)'!$E$4:$L$504,8,0)</f>
        <v>N/A</v>
      </c>
      <c r="H36" s="81" t="str">
        <f>VLOOKUP(A36,'PAI 2025 GPS rempl2)'!$A$4:$V$504,15,0)</f>
        <v>Formular plan estratégico de tecnologías de información PETI incluyendo hoja de ruta para la vigencia   (Hoja de ruta del PETI actualizada/ único entregable)</v>
      </c>
      <c r="I36" s="81">
        <f>VLOOKUP(A36,'PAI 2025 GPS rempl2)'!$A$4:$V$504,17,0)</f>
        <v>1</v>
      </c>
      <c r="J36" s="81" t="str">
        <f>VLOOKUP(A36,'PAI 2025 GPS rempl2)'!$A$4:$V$504,18,0)</f>
        <v>Númerica</v>
      </c>
      <c r="K36" s="166">
        <f>VLOOKUP(A36,'PAI 2025 GPS rempl2)'!$A$4:$V$504,20,0)</f>
        <v>45670</v>
      </c>
      <c r="L36" s="166">
        <f>VLOOKUP(A36,'PAI 2025 GPS rempl2)'!$A$4:$V$504,21,0)</f>
        <v>45688</v>
      </c>
      <c r="M36" s="81" t="str">
        <f>VLOOKUP(A36,'PAI 2025 GPS rempl2)'!$A$4:$V$504,22,0)</f>
        <v>20-OFICINA DE TECNOLOGÍA E INFORMÁTICA</v>
      </c>
      <c r="N36" s="81"/>
      <c r="O36" s="81"/>
      <c r="P36" s="81"/>
      <c r="Q36" s="81"/>
      <c r="S36" s="80" t="s">
        <v>527</v>
      </c>
      <c r="T36" s="80" t="str">
        <f>VLOOKUP(A36,'PAI 2025 GPS rempl2)'!$A$3:$E$505,4,0)</f>
        <v>Actividad propia</v>
      </c>
      <c r="U36" s="81" t="s">
        <v>1522</v>
      </c>
      <c r="V36" s="30">
        <f>VLOOKUP(S36,'PAI 2025 GPS rempl2)'!$E$4:$P$504,12,0)</f>
        <v>20</v>
      </c>
      <c r="W36" s="147" t="e">
        <f>+(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7" spans="1:23" hidden="1" x14ac:dyDescent="0.25">
      <c r="A37" s="80" t="s">
        <v>528</v>
      </c>
      <c r="B37" s="80" t="str">
        <f>VLOOKUP(A37,'PAI 2025 GPS rempl2)'!$A$3:$E$505,4,0)</f>
        <v>Actividad propia</v>
      </c>
      <c r="C37" s="81" t="s">
        <v>1522</v>
      </c>
      <c r="D37" s="81" t="s">
        <v>1521</v>
      </c>
      <c r="E37" s="81" t="s">
        <v>510</v>
      </c>
      <c r="F37" s="81"/>
      <c r="G37" s="81" t="str">
        <f>VLOOKUP(A37,'PAI 2025 GPS rempl2)'!$E$4:$L$504,8,0)</f>
        <v>N/A</v>
      </c>
      <c r="H37" s="81" t="str">
        <f>VLOOKUP(A37,'PAI 2025 GPS rempl2)'!$A$4:$V$504,15,0)</f>
        <v>Realizar seguimiento trimestral a la ejecución del PETI. (Informes de seguimiento y avance trimestrales con soportes documentales del cumplimiento con corte  marzo, junio, septiembre, diciembre)</v>
      </c>
      <c r="I37" s="81">
        <f>VLOOKUP(A37,'PAI 2025 GPS rempl2)'!$A$4:$V$504,17,0)</f>
        <v>100</v>
      </c>
      <c r="J37" s="81" t="str">
        <f>VLOOKUP(A37,'PAI 2025 GPS rempl2)'!$A$4:$V$504,18,0)</f>
        <v>Porcentual</v>
      </c>
      <c r="K37" s="166">
        <f>VLOOKUP(A37,'PAI 2025 GPS rempl2)'!$A$4:$V$504,20,0)</f>
        <v>45691</v>
      </c>
      <c r="L37" s="166">
        <f>VLOOKUP(A37,'PAI 2025 GPS rempl2)'!$A$4:$V$504,21,0)</f>
        <v>46003</v>
      </c>
      <c r="M37" s="81" t="str">
        <f>VLOOKUP(A37,'PAI 2025 GPS rempl2)'!$A$4:$V$504,22,0)</f>
        <v>20-OFICINA DE TECNOLOGÍA E INFORMÁTICA</v>
      </c>
      <c r="N37" s="81"/>
      <c r="O37" s="81"/>
      <c r="P37" s="81"/>
      <c r="Q37" s="81"/>
      <c r="S37" s="80" t="s">
        <v>528</v>
      </c>
      <c r="T37" s="80" t="str">
        <f>VLOOKUP(A37,'PAI 2025 GPS rempl2)'!$A$3:$E$505,4,0)</f>
        <v>Actividad propia</v>
      </c>
      <c r="U37" s="81" t="s">
        <v>1522</v>
      </c>
      <c r="V37" s="30">
        <f>VLOOKUP(S37,'PAI 2025 GPS rempl2)'!$E$4:$P$504,12,0)</f>
        <v>80</v>
      </c>
      <c r="W37" s="147" t="e">
        <f>+(V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 spans="1:23" hidden="1" x14ac:dyDescent="0.25">
      <c r="A38" s="80" t="s">
        <v>530</v>
      </c>
      <c r="B38" s="80" t="str">
        <f>VLOOKUP(A38,'PAI 2025 GPS rempl2)'!$A$3:$E$505,4,0)</f>
        <v>Producto</v>
      </c>
      <c r="C38" s="81" t="s">
        <v>1518</v>
      </c>
      <c r="D38" s="81" t="s">
        <v>1517</v>
      </c>
      <c r="E38" s="81" t="s">
        <v>464</v>
      </c>
      <c r="F38" s="81" t="s">
        <v>12</v>
      </c>
      <c r="G38" s="81" t="str">
        <f>VLOOKUP(A38,'PAI 2025 GPS rempl2)'!$E$4:$L$504,8,0)</f>
        <v>N/A</v>
      </c>
      <c r="H38" s="81" t="str">
        <f>VLOOKUP(A38,'PAI 2025 GPS rempl2)'!$A$4:$V$504,15,0)</f>
        <v>Estrategia de ingreso efectivo de nuevos funcionarios que conduzca a la garantía del bienestar integral implementada. (Informe final de la implementación de la estrategia)</v>
      </c>
      <c r="I38" s="81">
        <f>VLOOKUP(A38,'PAI 2025 GPS rempl2)'!$A$4:$V$504,17,0)</f>
        <v>100</v>
      </c>
      <c r="J38" s="81" t="str">
        <f>VLOOKUP(A38,'PAI 2025 GPS rempl2)'!$A$4:$V$504,18,0)</f>
        <v>Porcentual</v>
      </c>
      <c r="K38" s="166">
        <f>VLOOKUP(A38,'PAI 2025 GPS rempl2)'!$A$4:$V$504,20,0)</f>
        <v>45691</v>
      </c>
      <c r="L38" s="166">
        <f>VLOOKUP(A38,'PAI 2025 GPS rempl2)'!$A$4:$V$504,21,0)</f>
        <v>45989</v>
      </c>
      <c r="M38" s="81" t="str">
        <f>VLOOKUP(A38,'PAI 2025 GPS rempl2)'!$A$4:$V$504,22,0)</f>
        <v>117-GRUPO DE TRABAJO DE DESARROLLO DE TALENTO HUMANO</v>
      </c>
      <c r="N38" s="81" t="s">
        <v>1395</v>
      </c>
      <c r="O38" s="81" t="s">
        <v>1396</v>
      </c>
      <c r="P38" s="81">
        <v>0</v>
      </c>
      <c r="Q38" s="81" t="s">
        <v>1492</v>
      </c>
      <c r="S38" s="80" t="s">
        <v>530</v>
      </c>
      <c r="T38" s="80" t="str">
        <f>VLOOKUP(A38,'PAI 2025 GPS rempl2)'!$A$3:$E$505,4,0)</f>
        <v>Producto</v>
      </c>
      <c r="U38" s="81" t="s">
        <v>1518</v>
      </c>
      <c r="V38" s="30">
        <f>VLOOKUP(S38,'PAI 2025 GPS rempl2)'!$E$4:$P$504,12,0)</f>
        <v>15</v>
      </c>
      <c r="W38" s="30">
        <f>+(V38*100)/($V$3+$V$6+$V$9+$V$38+$V$43+$V$46+$V$49+$V$53+$V$57)</f>
        <v>7.5</v>
      </c>
    </row>
    <row r="39" spans="1:23" hidden="1" x14ac:dyDescent="0.25">
      <c r="A39" s="80" t="s">
        <v>532</v>
      </c>
      <c r="B39" s="80" t="str">
        <f>VLOOKUP(A39,'PAI 2025 GPS rempl2)'!$A$3:$E$505,4,0)</f>
        <v>Actividad propia</v>
      </c>
      <c r="C39" s="81" t="s">
        <v>1518</v>
      </c>
      <c r="D39" s="81" t="s">
        <v>1517</v>
      </c>
      <c r="E39" s="81" t="s">
        <v>464</v>
      </c>
      <c r="F39" s="81"/>
      <c r="G39" s="81" t="str">
        <f>VLOOKUP(A39,'PAI 2025 GPS rempl2)'!$E$4:$L$504,8,0)</f>
        <v>N/A</v>
      </c>
      <c r="H39" s="81" t="str">
        <f>VLOOKUP(A39,'PAI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1">
        <f>VLOOKUP(A39,'PAI 2025 GPS rempl2)'!$A$4:$V$504,17,0)</f>
        <v>100</v>
      </c>
      <c r="J39" s="81" t="str">
        <f>VLOOKUP(A39,'PAI 2025 GPS rempl2)'!$A$4:$V$504,18,0)</f>
        <v>Porcentual</v>
      </c>
      <c r="K39" s="166">
        <f>VLOOKUP(A39,'PAI 2025 GPS rempl2)'!$A$4:$V$504,20,0)</f>
        <v>45691</v>
      </c>
      <c r="L39" s="166">
        <f>VLOOKUP(A39,'PAI 2025 GPS rempl2)'!$A$4:$V$504,21,0)</f>
        <v>45989</v>
      </c>
      <c r="M39" s="81" t="str">
        <f>VLOOKUP(A39,'PAI 2025 GPS rempl2)'!$A$4:$V$504,22,0)</f>
        <v>117-GRUPO DE TRABAJO DE DESARROLLO DE TALENTO HUMANO</v>
      </c>
      <c r="N39" s="81"/>
      <c r="O39" s="81"/>
      <c r="P39" s="81"/>
      <c r="Q39" s="81"/>
      <c r="S39" s="80" t="s">
        <v>532</v>
      </c>
      <c r="T39" s="80" t="str">
        <f>VLOOKUP(A39,'PAI 2025 GPS rempl2)'!$A$3:$E$505,4,0)</f>
        <v>Actividad propia</v>
      </c>
      <c r="U39" s="81" t="s">
        <v>1518</v>
      </c>
      <c r="V39" s="30">
        <f>VLOOKUP(S39,'PAI 2025 GPS rempl2)'!$E$4:$P$504,12,0)</f>
        <v>25</v>
      </c>
      <c r="W39" s="145">
        <f t="shared" ref="W39:W42" si="4">+(V39*100)/($V$4+$V$5+$V$7+$V$8+$V$10+$V$11+$V$12+$V$39+$V$40+$V$41+$V$42+$V$44+$V$45+$V$47+$V$48+$V$50+$V$51+$V$52+$V$54+$V$55+$V$56+$V$58+$V$59)</f>
        <v>2.7777777777777777</v>
      </c>
    </row>
    <row r="40" spans="1:23" hidden="1" x14ac:dyDescent="0.25">
      <c r="A40" s="80" t="s">
        <v>534</v>
      </c>
      <c r="B40" s="80" t="str">
        <f>VLOOKUP(A40,'PAI 2025 GPS rempl2)'!$A$3:$E$505,4,0)</f>
        <v>Actividad propia</v>
      </c>
      <c r="C40" s="81" t="s">
        <v>1518</v>
      </c>
      <c r="D40" s="81" t="s">
        <v>1517</v>
      </c>
      <c r="E40" s="81" t="s">
        <v>464</v>
      </c>
      <c r="F40" s="81"/>
      <c r="G40" s="81" t="str">
        <f>VLOOKUP(A40,'PAI 2025 GPS rempl2)'!$E$4:$L$504,8,0)</f>
        <v>N/A</v>
      </c>
      <c r="H40" s="81" t="str">
        <f>VLOOKUP(A40,'PAI 2025 GPS rempl2)'!$A$4:$V$504,15,0)</f>
        <v>Realizar un Taller de adaptación al cambio dirigido a los líderes de las área (Listado de asistencia del taller)</v>
      </c>
      <c r="I40" s="81">
        <f>VLOOKUP(A40,'PAI 2025 GPS rempl2)'!$A$4:$V$504,17,0)</f>
        <v>1</v>
      </c>
      <c r="J40" s="81" t="str">
        <f>VLOOKUP(A40,'PAI 2025 GPS rempl2)'!$A$4:$V$504,18,0)</f>
        <v>Númerica</v>
      </c>
      <c r="K40" s="166">
        <f>VLOOKUP(A40,'PAI 2025 GPS rempl2)'!$A$4:$V$504,20,0)</f>
        <v>45748</v>
      </c>
      <c r="L40" s="166">
        <f>VLOOKUP(A40,'PAI 2025 GPS rempl2)'!$A$4:$V$504,21,0)</f>
        <v>45777</v>
      </c>
      <c r="M40" s="81" t="str">
        <f>VLOOKUP(A40,'PAI 2025 GPS rempl2)'!$A$4:$V$504,22,0)</f>
        <v>117-GRUPO DE TRABAJO DE DESARROLLO DE TALENTO HUMANO</v>
      </c>
      <c r="N40" s="81"/>
      <c r="O40" s="81"/>
      <c r="P40" s="81"/>
      <c r="Q40" s="81"/>
      <c r="S40" s="80" t="s">
        <v>534</v>
      </c>
      <c r="T40" s="80" t="str">
        <f>VLOOKUP(A40,'PAI 2025 GPS rempl2)'!$A$3:$E$505,4,0)</f>
        <v>Actividad propia</v>
      </c>
      <c r="U40" s="81" t="s">
        <v>1518</v>
      </c>
      <c r="V40" s="30">
        <f>VLOOKUP(S40,'PAI 2025 GPS rempl2)'!$E$4:$P$504,12,0)</f>
        <v>25</v>
      </c>
      <c r="W40" s="145">
        <f t="shared" si="4"/>
        <v>2.7777777777777777</v>
      </c>
    </row>
    <row r="41" spans="1:23" hidden="1" x14ac:dyDescent="0.25">
      <c r="A41" s="80" t="s">
        <v>536</v>
      </c>
      <c r="B41" s="80" t="str">
        <f>VLOOKUP(A41,'PAI 2025 GPS rempl2)'!$A$3:$E$505,4,0)</f>
        <v>Actividad propia</v>
      </c>
      <c r="C41" s="81" t="s">
        <v>1518</v>
      </c>
      <c r="D41" s="81" t="s">
        <v>1517</v>
      </c>
      <c r="E41" s="81" t="s">
        <v>464</v>
      </c>
      <c r="F41" s="81"/>
      <c r="G41" s="81" t="str">
        <f>VLOOKUP(A41,'PAI 2025 GPS rempl2)'!$E$4:$L$504,8,0)</f>
        <v>N/A</v>
      </c>
      <c r="H41" s="81" t="str">
        <f>VLOOKUP(A41,'PAI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81">
        <f>VLOOKUP(A41,'PAI 2025 GPS rempl2)'!$A$4:$V$504,17,0)</f>
        <v>1</v>
      </c>
      <c r="J41" s="81" t="str">
        <f>VLOOKUP(A41,'PAI 2025 GPS rempl2)'!$A$4:$V$504,18,0)</f>
        <v>Númerica</v>
      </c>
      <c r="K41" s="166">
        <f>VLOOKUP(A41,'PAI 2025 GPS rempl2)'!$A$4:$V$504,20,0)</f>
        <v>45811</v>
      </c>
      <c r="L41" s="166">
        <f>VLOOKUP(A41,'PAI 2025 GPS rempl2)'!$A$4:$V$504,21,0)</f>
        <v>45839</v>
      </c>
      <c r="M41" s="81" t="str">
        <f>VLOOKUP(A41,'PAI 2025 GPS rempl2)'!$A$4:$V$504,22,0)</f>
        <v>117-GRUPO DE TRABAJO DE DESARROLLO DE TALENTO HUMANO</v>
      </c>
      <c r="N41" s="81"/>
      <c r="O41" s="81"/>
      <c r="P41" s="81"/>
      <c r="Q41" s="81"/>
      <c r="S41" s="80" t="s">
        <v>536</v>
      </c>
      <c r="T41" s="80" t="str">
        <f>VLOOKUP(A41,'PAI 2025 GPS rempl2)'!$A$3:$E$505,4,0)</f>
        <v>Actividad propia</v>
      </c>
      <c r="U41" s="81" t="s">
        <v>1518</v>
      </c>
      <c r="V41" s="30">
        <f>VLOOKUP(S41,'PAI 2025 GPS rempl2)'!$E$4:$P$504,12,0)</f>
        <v>25</v>
      </c>
      <c r="W41" s="145">
        <f t="shared" si="4"/>
        <v>2.7777777777777777</v>
      </c>
    </row>
    <row r="42" spans="1:23" hidden="1" x14ac:dyDescent="0.25">
      <c r="A42" s="80" t="s">
        <v>538</v>
      </c>
      <c r="B42" s="80" t="str">
        <f>VLOOKUP(A42,'PAI 2025 GPS rempl2)'!$A$3:$E$505,4,0)</f>
        <v>Actividad propia</v>
      </c>
      <c r="C42" s="81" t="s">
        <v>1518</v>
      </c>
      <c r="D42" s="81" t="s">
        <v>1517</v>
      </c>
      <c r="E42" s="81" t="s">
        <v>464</v>
      </c>
      <c r="F42" s="81"/>
      <c r="G42" s="81" t="str">
        <f>VLOOKUP(A42,'PAI 2025 GPS rempl2)'!$E$4:$L$504,8,0)</f>
        <v>N/A</v>
      </c>
      <c r="H42" s="81" t="str">
        <f>VLOOKUP(A42,'PAI 2025 GPS rempl2)'!$A$4:$V$504,15,0)</f>
        <v>Realizar campañas "escuchando tus emociones" (Informe con estadísticas de las personas que participaron de la campaña)</v>
      </c>
      <c r="I42" s="81">
        <f>VLOOKUP(A42,'PAI 2025 GPS rempl2)'!$A$4:$V$504,17,0)</f>
        <v>6</v>
      </c>
      <c r="J42" s="81" t="str">
        <f>VLOOKUP(A42,'PAI 2025 GPS rempl2)'!$A$4:$V$504,18,0)</f>
        <v>Númerica</v>
      </c>
      <c r="K42" s="166">
        <f>VLOOKUP(A42,'PAI 2025 GPS rempl2)'!$A$4:$V$504,20,0)</f>
        <v>45811</v>
      </c>
      <c r="L42" s="166">
        <f>VLOOKUP(A42,'PAI 2025 GPS rempl2)'!$A$4:$V$504,21,0)</f>
        <v>45989</v>
      </c>
      <c r="M42" s="81" t="str">
        <f>VLOOKUP(A42,'PAI 2025 GPS rempl2)'!$A$4:$V$504,22,0)</f>
        <v>117-GRUPO DE TRABAJO DE DESARROLLO DE TALENTO HUMANO</v>
      </c>
      <c r="N42" s="81"/>
      <c r="O42" s="81"/>
      <c r="P42" s="81"/>
      <c r="Q42" s="81"/>
      <c r="S42" s="80" t="s">
        <v>538</v>
      </c>
      <c r="T42" s="80" t="str">
        <f>VLOOKUP(A42,'PAI 2025 GPS rempl2)'!$A$3:$E$505,4,0)</f>
        <v>Actividad propia</v>
      </c>
      <c r="U42" s="81" t="s">
        <v>1518</v>
      </c>
      <c r="V42" s="30">
        <f>VLOOKUP(S42,'PAI 2025 GPS rempl2)'!$E$4:$P$504,12,0)</f>
        <v>25</v>
      </c>
      <c r="W42" s="145">
        <f t="shared" si="4"/>
        <v>2.7777777777777777</v>
      </c>
    </row>
    <row r="43" spans="1:23" hidden="1" x14ac:dyDescent="0.25">
      <c r="A43" s="80" t="s">
        <v>540</v>
      </c>
      <c r="B43" s="80" t="str">
        <f>VLOOKUP(A43,'PAI 2025 GPS rempl2)'!$A$3:$E$505,4,0)</f>
        <v>Producto</v>
      </c>
      <c r="C43" s="81" t="s">
        <v>1518</v>
      </c>
      <c r="D43" s="81" t="s">
        <v>1517</v>
      </c>
      <c r="E43" s="81" t="s">
        <v>464</v>
      </c>
      <c r="F43" s="81" t="s">
        <v>59</v>
      </c>
      <c r="G43" s="81" t="str">
        <f>VLOOKUP(A43,'PAI 2025 GPS rempl2)'!$E$4:$L$504,8,0)</f>
        <v>N/A</v>
      </c>
      <c r="H43" s="81" t="str">
        <f>VLOOKUP(A43,'PAI 2025 GPS rempl2)'!$A$4:$V$504,15,0)</f>
        <v>Documento del Plan Estratégico de Talento Humano, elaborado y publicado  (Plan elaborado y captura de pantalla de la publicación en página web de la SIC e Intrasic)</v>
      </c>
      <c r="I43" s="81">
        <f>VLOOKUP(A43,'PAI 2025 GPS rempl2)'!$A$4:$V$504,17,0)</f>
        <v>1</v>
      </c>
      <c r="J43" s="81" t="str">
        <f>VLOOKUP(A43,'PAI 2025 GPS rempl2)'!$A$4:$V$504,18,0)</f>
        <v>Númerica</v>
      </c>
      <c r="K43" s="166">
        <f>VLOOKUP(A43,'PAI 2025 GPS rempl2)'!$A$4:$V$504,20,0)</f>
        <v>45677</v>
      </c>
      <c r="L43" s="166">
        <f>VLOOKUP(A43,'PAI 2025 GPS rempl2)'!$A$4:$V$504,21,0)</f>
        <v>45716</v>
      </c>
      <c r="M43" s="81" t="str">
        <f>VLOOKUP(A43,'PAI 2025 GPS rempl2)'!$A$4:$V$504,22,0)</f>
        <v>117-GRUPO DE TRABAJO DE DESARROLLO DE TALENTO HUMANO</v>
      </c>
      <c r="N43" s="81" t="s">
        <v>1736</v>
      </c>
      <c r="O43" s="81" t="s">
        <v>1394</v>
      </c>
      <c r="P43" s="81" t="s">
        <v>1544</v>
      </c>
      <c r="Q43" s="81" t="s">
        <v>1492</v>
      </c>
      <c r="S43" s="80" t="s">
        <v>540</v>
      </c>
      <c r="T43" s="80" t="str">
        <f>VLOOKUP(A43,'PAI 2025 GPS rempl2)'!$A$3:$E$505,4,0)</f>
        <v>Producto</v>
      </c>
      <c r="U43" s="81" t="s">
        <v>1518</v>
      </c>
      <c r="V43" s="30">
        <f>VLOOKUP(S43,'PAI 2025 GPS rempl2)'!$E$4:$P$504,12,0)</f>
        <v>17</v>
      </c>
      <c r="W43" s="30">
        <f>+(V43*100)/($V$3+$V$6+$V$9+$V$38+$V$43+$V$46+$V$49+$V$53+$V$57)</f>
        <v>8.5</v>
      </c>
    </row>
    <row r="44" spans="1:23" hidden="1" x14ac:dyDescent="0.25">
      <c r="A44" s="80" t="s">
        <v>542</v>
      </c>
      <c r="B44" s="80" t="str">
        <f>VLOOKUP(A44,'PAI 2025 GPS rempl2)'!$A$3:$E$505,4,0)</f>
        <v>Actividad propia</v>
      </c>
      <c r="C44" s="81" t="s">
        <v>1518</v>
      </c>
      <c r="D44" s="81" t="s">
        <v>1517</v>
      </c>
      <c r="E44" s="81" t="s">
        <v>464</v>
      </c>
      <c r="F44" s="81"/>
      <c r="G44" s="81" t="str">
        <f>VLOOKUP(A44,'PAI 2025 GPS rempl2)'!$E$4:$L$504,8,0)</f>
        <v>N/A</v>
      </c>
      <c r="H44" s="81" t="str">
        <f>VLOOKUP(A44,'PAI 2025 GPS rempl2)'!$A$4:$V$504,15,0)</f>
        <v>Elaborar el documento del Plan Estratégico de Talento Humano (Documento del plan/único entregable)</v>
      </c>
      <c r="I44" s="81">
        <f>VLOOKUP(A44,'PAI 2025 GPS rempl2)'!$A$4:$V$504,17,0)</f>
        <v>1</v>
      </c>
      <c r="J44" s="81" t="str">
        <f>VLOOKUP(A44,'PAI 2025 GPS rempl2)'!$A$4:$V$504,18,0)</f>
        <v>Númerica</v>
      </c>
      <c r="K44" s="166">
        <f>VLOOKUP(A44,'PAI 2025 GPS rempl2)'!$A$4:$V$504,20,0)</f>
        <v>45677</v>
      </c>
      <c r="L44" s="166">
        <f>VLOOKUP(A44,'PAI 2025 GPS rempl2)'!$A$4:$V$504,21,0)</f>
        <v>45688</v>
      </c>
      <c r="M44" s="81" t="str">
        <f>VLOOKUP(A44,'PAI 2025 GPS rempl2)'!$A$4:$V$504,22,0)</f>
        <v>117-GRUPO DE TRABAJO DE DESARROLLO DE TALENTO HUMANO</v>
      </c>
      <c r="N44" s="81"/>
      <c r="O44" s="81"/>
      <c r="P44" s="81"/>
      <c r="Q44" s="81"/>
      <c r="S44" s="80" t="s">
        <v>542</v>
      </c>
      <c r="T44" s="80" t="str">
        <f>VLOOKUP(A44,'PAI 2025 GPS rempl2)'!$A$3:$E$505,4,0)</f>
        <v>Actividad propia</v>
      </c>
      <c r="U44" s="81" t="s">
        <v>1518</v>
      </c>
      <c r="V44" s="30">
        <f>VLOOKUP(S44,'PAI 2025 GPS rempl2)'!$E$4:$P$504,12,0)</f>
        <v>60</v>
      </c>
      <c r="W44" s="145">
        <f t="shared" ref="W44:W45" si="5">+(V44*100)/($V$4+$V$5+$V$7+$V$8+$V$10+$V$11+$V$12+$V$39+$V$40+$V$41+$V$42+$V$44+$V$45+$V$47+$V$48+$V$50+$V$51+$V$52+$V$54+$V$55+$V$56+$V$58+$V$59)</f>
        <v>6.666666666666667</v>
      </c>
    </row>
    <row r="45" spans="1:23" hidden="1" x14ac:dyDescent="0.25">
      <c r="A45" s="80" t="s">
        <v>544</v>
      </c>
      <c r="B45" s="80" t="str">
        <f>VLOOKUP(A45,'PAI 2025 GPS rempl2)'!$A$3:$E$505,4,0)</f>
        <v>Actividad propia</v>
      </c>
      <c r="C45" s="81" t="s">
        <v>1518</v>
      </c>
      <c r="D45" s="81" t="s">
        <v>1517</v>
      </c>
      <c r="E45" s="81" t="s">
        <v>464</v>
      </c>
      <c r="F45" s="81"/>
      <c r="G45" s="81" t="str">
        <f>VLOOKUP(A45,'PAI 2025 GPS rempl2)'!$E$4:$L$504,8,0)</f>
        <v>N/A</v>
      </c>
      <c r="H45" s="81" t="str">
        <f>VLOOKUP(A45,'PAI 2025 GPS rempl2)'!$A$4:$V$504,15,0)</f>
        <v>Publicar el Plan Estratégico de Talento Humano  (Captura de pantalla de la publicación en página web de la SIC e Intrasic)</v>
      </c>
      <c r="I45" s="81">
        <f>VLOOKUP(A45,'PAI 2025 GPS rempl2)'!$A$4:$V$504,17,0)</f>
        <v>1</v>
      </c>
      <c r="J45" s="81" t="str">
        <f>VLOOKUP(A45,'PAI 2025 GPS rempl2)'!$A$4:$V$504,18,0)</f>
        <v>Númerica</v>
      </c>
      <c r="K45" s="166">
        <f>VLOOKUP(A45,'PAI 2025 GPS rempl2)'!$A$4:$V$504,20,0)</f>
        <v>45691</v>
      </c>
      <c r="L45" s="166">
        <f>VLOOKUP(A45,'PAI 2025 GPS rempl2)'!$A$4:$V$504,21,0)</f>
        <v>45716</v>
      </c>
      <c r="M45" s="81" t="str">
        <f>VLOOKUP(A45,'PAI 2025 GPS rempl2)'!$A$4:$V$504,22,0)</f>
        <v>117-GRUPO DE TRABAJO DE DESARROLLO DE TALENTO HUMANO</v>
      </c>
      <c r="N45" s="81"/>
      <c r="O45" s="81"/>
      <c r="P45" s="81"/>
      <c r="Q45" s="81"/>
      <c r="S45" s="80" t="s">
        <v>544</v>
      </c>
      <c r="T45" s="80" t="str">
        <f>VLOOKUP(A45,'PAI 2025 GPS rempl2)'!$A$3:$E$505,4,0)</f>
        <v>Actividad propia</v>
      </c>
      <c r="U45" s="81" t="s">
        <v>1518</v>
      </c>
      <c r="V45" s="30">
        <f>VLOOKUP(S45,'PAI 2025 GPS rempl2)'!$E$4:$P$504,12,0)</f>
        <v>40</v>
      </c>
      <c r="W45" s="145">
        <f t="shared" si="5"/>
        <v>4.4444444444444446</v>
      </c>
    </row>
    <row r="46" spans="1:23" hidden="1" x14ac:dyDescent="0.25">
      <c r="A46" s="80" t="s">
        <v>546</v>
      </c>
      <c r="B46" s="80" t="str">
        <f>VLOOKUP(A46,'PAI 2025 GPS rempl2)'!$A$3:$E$505,4,0)</f>
        <v>Producto</v>
      </c>
      <c r="C46" s="81" t="s">
        <v>1518</v>
      </c>
      <c r="D46" s="81" t="s">
        <v>1517</v>
      </c>
      <c r="E46" s="81" t="s">
        <v>464</v>
      </c>
      <c r="F46" s="81" t="s">
        <v>59</v>
      </c>
      <c r="G46" s="81" t="str">
        <f>VLOOKUP(A46,'PAI 2025 GPS rempl2)'!$E$4:$L$504,8,0)</f>
        <v>N/A</v>
      </c>
      <c r="H46" s="81" t="str">
        <f>VLOOKUP(A46,'PAI 2025 GPS rempl2)'!$A$4:$V$504,15,0)</f>
        <v>Objetivo de mejora Empresas Familiarmente responsables efr, cumplidos (Informe consolidado de cumplimiento de objetivos de mejora, único entregable)</v>
      </c>
      <c r="I46" s="81">
        <f>VLOOKUP(A46,'PAI 2025 GPS rempl2)'!$A$4:$V$504,17,0)</f>
        <v>1</v>
      </c>
      <c r="J46" s="81" t="str">
        <f>VLOOKUP(A46,'PAI 2025 GPS rempl2)'!$A$4:$V$504,18,0)</f>
        <v>Númerica</v>
      </c>
      <c r="K46" s="166">
        <f>VLOOKUP(A46,'PAI 2025 GPS rempl2)'!$A$4:$V$504,20,0)</f>
        <v>45677</v>
      </c>
      <c r="L46" s="166">
        <f>VLOOKUP(A46,'PAI 2025 GPS rempl2)'!$A$4:$V$504,21,0)</f>
        <v>46013</v>
      </c>
      <c r="M46" s="81" t="str">
        <f>VLOOKUP(A46,'PAI 2025 GPS rempl2)'!$A$4:$V$504,22,0)</f>
        <v>117-GRUPO DE TRABAJO DE DESARROLLO DE TALENTO HUMANO</v>
      </c>
      <c r="N46" s="81" t="s">
        <v>1736</v>
      </c>
      <c r="O46" s="81" t="s">
        <v>1394</v>
      </c>
      <c r="P46" s="81">
        <v>0</v>
      </c>
      <c r="Q46" s="81" t="s">
        <v>1492</v>
      </c>
      <c r="S46" s="80" t="s">
        <v>546</v>
      </c>
      <c r="T46" s="80" t="str">
        <f>VLOOKUP(A46,'PAI 2025 GPS rempl2)'!$A$3:$E$505,4,0)</f>
        <v>Producto</v>
      </c>
      <c r="U46" s="81" t="s">
        <v>1518</v>
      </c>
      <c r="V46" s="30">
        <f>VLOOKUP(S46,'PAI 2025 GPS rempl2)'!$E$4:$P$504,12,0)</f>
        <v>17</v>
      </c>
      <c r="W46" s="30">
        <f>+(V46*100)/($V$3+$V$6+$V$9+$V$38+$V$43+$V$46+$V$49+$V$53+$V$57)</f>
        <v>8.5</v>
      </c>
    </row>
    <row r="47" spans="1:23" hidden="1" x14ac:dyDescent="0.25">
      <c r="A47" s="80" t="s">
        <v>548</v>
      </c>
      <c r="B47" s="80" t="str">
        <f>VLOOKUP(A47,'PAI 2025 GPS rempl2)'!$A$3:$E$505,4,0)</f>
        <v>Actividad propia</v>
      </c>
      <c r="C47" s="81" t="s">
        <v>1518</v>
      </c>
      <c r="D47" s="81" t="s">
        <v>1517</v>
      </c>
      <c r="E47" s="81" t="s">
        <v>464</v>
      </c>
      <c r="F47" s="81"/>
      <c r="G47" s="81" t="str">
        <f>VLOOKUP(A47,'PAI 2025 GPS rempl2)'!$E$4:$L$504,8,0)</f>
        <v>N/A</v>
      </c>
      <c r="H47" s="81" t="str">
        <f>VLOOKUP(A47,'PAI 2025 GPS rempl2)'!$A$4:$V$504,15,0)</f>
        <v>Establecer plan de trabajo con acciones, fechas y responsables, para el cumplimiento de los objetivos de mejora efr   (Plan de trabajo / único entregable)</v>
      </c>
      <c r="I47" s="81">
        <f>VLOOKUP(A47,'PAI 2025 GPS rempl2)'!$A$4:$V$504,17,0)</f>
        <v>1</v>
      </c>
      <c r="J47" s="81" t="str">
        <f>VLOOKUP(A47,'PAI 2025 GPS rempl2)'!$A$4:$V$504,18,0)</f>
        <v>Númerica</v>
      </c>
      <c r="K47" s="166">
        <f>VLOOKUP(A47,'PAI 2025 GPS rempl2)'!$A$4:$V$504,20,0)</f>
        <v>45677</v>
      </c>
      <c r="L47" s="166">
        <f>VLOOKUP(A47,'PAI 2025 GPS rempl2)'!$A$4:$V$504,21,0)</f>
        <v>45688</v>
      </c>
      <c r="M47" s="81" t="str">
        <f>VLOOKUP(A47,'PAI 2025 GPS rempl2)'!$A$4:$V$504,22,0)</f>
        <v>117-GRUPO DE TRABAJO DE DESARROLLO DE TALENTO HUMANO</v>
      </c>
      <c r="N47" s="81"/>
      <c r="O47" s="81"/>
      <c r="P47" s="81"/>
      <c r="Q47" s="81"/>
      <c r="S47" s="80" t="s">
        <v>548</v>
      </c>
      <c r="T47" s="80" t="str">
        <f>VLOOKUP(A47,'PAI 2025 GPS rempl2)'!$A$3:$E$505,4,0)</f>
        <v>Actividad propia</v>
      </c>
      <c r="U47" s="81" t="s">
        <v>1518</v>
      </c>
      <c r="V47" s="30">
        <f>VLOOKUP(S47,'PAI 2025 GPS rempl2)'!$E$4:$P$504,12,0)</f>
        <v>80</v>
      </c>
      <c r="W47" s="145">
        <f t="shared" ref="W47:W48" si="6">+(V47*100)/($V$4+$V$5+$V$7+$V$8+$V$10+$V$11+$V$12+$V$39+$V$40+$V$41+$V$42+$V$44+$V$45+$V$47+$V$48+$V$50+$V$51+$V$52+$V$54+$V$55+$V$56+$V$58+$V$59)</f>
        <v>8.8888888888888893</v>
      </c>
    </row>
    <row r="48" spans="1:23" hidden="1" x14ac:dyDescent="0.25">
      <c r="A48" s="80" t="s">
        <v>549</v>
      </c>
      <c r="B48" s="80" t="str">
        <f>VLOOKUP(A48,'PAI 2025 GPS rempl2)'!$A$3:$E$505,4,0)</f>
        <v>Actividad propia</v>
      </c>
      <c r="C48" s="81" t="s">
        <v>1518</v>
      </c>
      <c r="D48" s="81" t="s">
        <v>1517</v>
      </c>
      <c r="E48" s="81" t="s">
        <v>464</v>
      </c>
      <c r="F48" s="81"/>
      <c r="G48" s="81" t="str">
        <f>VLOOKUP(A48,'PAI 2025 GPS rempl2)'!$E$4:$L$504,8,0)</f>
        <v>N/A</v>
      </c>
      <c r="H48" s="81" t="str">
        <f>VLOOKUP(A48,'PAI 2025 GPS rempl2)'!$A$4:$V$504,15,0)</f>
        <v>Ejecutar el plan de trabajo para el cumplimiento de los objetivos de mejora efr  (Informes trimestrales (4) de seguimiento y soportes documentales de cumplimiento)</v>
      </c>
      <c r="I48" s="81">
        <f>VLOOKUP(A48,'PAI 2025 GPS rempl2)'!$A$4:$V$504,17,0)</f>
        <v>100</v>
      </c>
      <c r="J48" s="81" t="str">
        <f>VLOOKUP(A48,'PAI 2025 GPS rempl2)'!$A$4:$V$504,18,0)</f>
        <v>Porcentual</v>
      </c>
      <c r="K48" s="166">
        <f>VLOOKUP(A48,'PAI 2025 GPS rempl2)'!$A$4:$V$504,20,0)</f>
        <v>45691</v>
      </c>
      <c r="L48" s="166">
        <f>VLOOKUP(A48,'PAI 2025 GPS rempl2)'!$A$4:$V$504,21,0)</f>
        <v>46013</v>
      </c>
      <c r="M48" s="81" t="str">
        <f>VLOOKUP(A48,'PAI 2025 GPS rempl2)'!$A$4:$V$504,22,0)</f>
        <v>117-GRUPO DE TRABAJO DE DESARROLLO DE TALENTO HUMANO</v>
      </c>
      <c r="N48" s="81"/>
      <c r="O48" s="81"/>
      <c r="P48" s="81"/>
      <c r="Q48" s="81"/>
      <c r="S48" s="80" t="s">
        <v>549</v>
      </c>
      <c r="T48" s="80" t="str">
        <f>VLOOKUP(A48,'PAI 2025 GPS rempl2)'!$A$3:$E$505,4,0)</f>
        <v>Actividad propia</v>
      </c>
      <c r="U48" s="81" t="s">
        <v>1518</v>
      </c>
      <c r="V48" s="30">
        <f>VLOOKUP(S48,'PAI 2025 GPS rempl2)'!$E$4:$P$504,12,0)</f>
        <v>20</v>
      </c>
      <c r="W48" s="145">
        <f t="shared" si="6"/>
        <v>2.2222222222222223</v>
      </c>
    </row>
    <row r="49" spans="1:23" hidden="1" x14ac:dyDescent="0.25">
      <c r="A49" s="80" t="s">
        <v>551</v>
      </c>
      <c r="B49" s="80" t="str">
        <f>VLOOKUP(A49,'PAI 2025 GPS rempl2)'!$A$3:$E$505,4,0)</f>
        <v>Producto</v>
      </c>
      <c r="C49" s="81" t="s">
        <v>1518</v>
      </c>
      <c r="D49" s="81" t="s">
        <v>1517</v>
      </c>
      <c r="E49" s="81" t="s">
        <v>464</v>
      </c>
      <c r="F49" s="81" t="s">
        <v>59</v>
      </c>
      <c r="G49" s="81" t="str">
        <f>VLOOKUP(A49,'PAI 2025 GPS rempl2)'!$E$4:$L$504,8,0)</f>
        <v>FUNCIONAMIENTO</v>
      </c>
      <c r="H49" s="81" t="str">
        <f>VLOOKUP(A49,'PAI 2025 GPS rempl2)'!$A$4:$V$504,15,0)</f>
        <v>Plan de Bienestar Social y Estímulos, elaborado y ejecutado (Informe semestral de la ejecución del plan / único entregable)</v>
      </c>
      <c r="I49" s="81">
        <f>VLOOKUP(A49,'PAI 2025 GPS rempl2)'!$A$4:$V$504,17,0)</f>
        <v>100</v>
      </c>
      <c r="J49" s="81" t="str">
        <f>VLOOKUP(A49,'PAI 2025 GPS rempl2)'!$A$4:$V$504,18,0)</f>
        <v>Porcentual</v>
      </c>
      <c r="K49" s="166">
        <f>VLOOKUP(A49,'PAI 2025 GPS rempl2)'!$A$4:$V$504,20,0)</f>
        <v>45670</v>
      </c>
      <c r="L49" s="166">
        <f>VLOOKUP(A49,'PAI 2025 GPS rempl2)'!$A$4:$V$504,21,0)</f>
        <v>46013</v>
      </c>
      <c r="M49" s="81" t="str">
        <f>VLOOKUP(A49,'PAI 2025 GPS rempl2)'!$A$4:$V$504,22,0)</f>
        <v>117-GRUPO DE TRABAJO DE DESARROLLO DE TALENTO HUMANO</v>
      </c>
      <c r="N49" s="81" t="s">
        <v>1736</v>
      </c>
      <c r="O49" s="81" t="s">
        <v>1394</v>
      </c>
      <c r="P49" s="81" t="s">
        <v>1541</v>
      </c>
      <c r="Q49" s="81" t="s">
        <v>1492</v>
      </c>
      <c r="S49" s="80" t="s">
        <v>551</v>
      </c>
      <c r="T49" s="80" t="str">
        <f>VLOOKUP(A49,'PAI 2025 GPS rempl2)'!$A$3:$E$505,4,0)</f>
        <v>Producto</v>
      </c>
      <c r="U49" s="81" t="s">
        <v>1518</v>
      </c>
      <c r="V49" s="30">
        <f>VLOOKUP(S49,'PAI 2025 GPS rempl2)'!$E$4:$P$504,12,0)</f>
        <v>17</v>
      </c>
      <c r="W49" s="30">
        <f>+(V49*100)/($V$3+$V$6+$V$9+$V$38+$V$43+$V$46+$V$49+$V$53+$V$57)</f>
        <v>8.5</v>
      </c>
    </row>
    <row r="50" spans="1:23" hidden="1" x14ac:dyDescent="0.25">
      <c r="A50" s="80" t="s">
        <v>553</v>
      </c>
      <c r="B50" s="80" t="str">
        <f>VLOOKUP(A50,'PAI 2025 GPS rempl2)'!$A$3:$E$505,4,0)</f>
        <v>Actividad propia</v>
      </c>
      <c r="C50" s="81" t="s">
        <v>1518</v>
      </c>
      <c r="D50" s="81" t="s">
        <v>1517</v>
      </c>
      <c r="E50" s="81" t="s">
        <v>464</v>
      </c>
      <c r="F50" s="81"/>
      <c r="G50" s="81" t="str">
        <f>VLOOKUP(A50,'PAI 2025 GPS rempl2)'!$E$4:$L$504,8,0)</f>
        <v>N/A</v>
      </c>
      <c r="H50" s="81" t="str">
        <f>VLOOKUP(A50,'PAI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1">
        <f>VLOOKUP(A50,'PAI 2025 GPS rempl2)'!$A$4:$V$504,17,0)</f>
        <v>1</v>
      </c>
      <c r="J50" s="81" t="str">
        <f>VLOOKUP(A50,'PAI 2025 GPS rempl2)'!$A$4:$V$504,18,0)</f>
        <v>Númerica</v>
      </c>
      <c r="K50" s="166">
        <f>VLOOKUP(A50,'PAI 2025 GPS rempl2)'!$A$4:$V$504,20,0)</f>
        <v>45670</v>
      </c>
      <c r="L50" s="166">
        <f>VLOOKUP(A50,'PAI 2025 GPS rempl2)'!$A$4:$V$504,21,0)</f>
        <v>45688</v>
      </c>
      <c r="M50" s="81" t="str">
        <f>VLOOKUP(A50,'PAI 2025 GPS rempl2)'!$A$4:$V$504,22,0)</f>
        <v>117-GRUPO DE TRABAJO DE DESARROLLO DE TALENTO HUMANO</v>
      </c>
      <c r="N50" s="81"/>
      <c r="O50" s="81"/>
      <c r="P50" s="81"/>
      <c r="Q50" s="81"/>
      <c r="S50" s="80" t="s">
        <v>553</v>
      </c>
      <c r="T50" s="80" t="str">
        <f>VLOOKUP(A50,'PAI 2025 GPS rempl2)'!$A$3:$E$505,4,0)</f>
        <v>Actividad propia</v>
      </c>
      <c r="U50" s="81" t="s">
        <v>1518</v>
      </c>
      <c r="V50" s="30">
        <f>VLOOKUP(S50,'PAI 2025 GPS rempl2)'!$E$4:$P$504,12,0)</f>
        <v>15</v>
      </c>
      <c r="W50" s="145">
        <f t="shared" ref="W50:W52" si="7">+(V50*100)/($V$4+$V$5+$V$7+$V$8+$V$10+$V$11+$V$12+$V$39+$V$40+$V$41+$V$42+$V$44+$V$45+$V$47+$V$48+$V$50+$V$51+$V$52+$V$54+$V$55+$V$56+$V$58+$V$59)</f>
        <v>1.6666666666666667</v>
      </c>
    </row>
    <row r="51" spans="1:23" hidden="1" x14ac:dyDescent="0.25">
      <c r="A51" s="80" t="s">
        <v>555</v>
      </c>
      <c r="B51" s="80" t="str">
        <f>VLOOKUP(A51,'PAI 2025 GPS rempl2)'!$A$3:$E$505,4,0)</f>
        <v>Actividad propia</v>
      </c>
      <c r="C51" s="81" t="s">
        <v>1518</v>
      </c>
      <c r="D51" s="81" t="s">
        <v>1517</v>
      </c>
      <c r="E51" s="81" t="s">
        <v>464</v>
      </c>
      <c r="F51" s="81"/>
      <c r="G51" s="81" t="str">
        <f>VLOOKUP(A51,'PAI 2025 GPS rempl2)'!$E$4:$L$504,8,0)</f>
        <v>N/A</v>
      </c>
      <c r="H51" s="81" t="str">
        <f>VLOOKUP(A51,'PAI 2025 GPS rempl2)'!$A$4:$V$504,15,0)</f>
        <v>Realizar la Resolución de adopción del plan de bienestar social y Estímulos  y publicar el plan aprobado en la página web e intrasic (Resolución adoptando el Plan de Bienestar Social y Estímulos y  Soporte de publicación del plan)</v>
      </c>
      <c r="I51" s="81">
        <f>VLOOKUP(A51,'PAI 2025 GPS rempl2)'!$A$4:$V$504,17,0)</f>
        <v>1</v>
      </c>
      <c r="J51" s="81" t="str">
        <f>VLOOKUP(A51,'PAI 2025 GPS rempl2)'!$A$4:$V$504,18,0)</f>
        <v>Númerica</v>
      </c>
      <c r="K51" s="166">
        <f>VLOOKUP(A51,'PAI 2025 GPS rempl2)'!$A$4:$V$504,20,0)</f>
        <v>45670</v>
      </c>
      <c r="L51" s="166">
        <f>VLOOKUP(A51,'PAI 2025 GPS rempl2)'!$A$4:$V$504,21,0)</f>
        <v>45688</v>
      </c>
      <c r="M51" s="81" t="str">
        <f>VLOOKUP(A51,'PAI 2025 GPS rempl2)'!$A$4:$V$504,22,0)</f>
        <v>117-GRUPO DE TRABAJO DE DESARROLLO DE TALENTO HUMANO</v>
      </c>
      <c r="N51" s="81"/>
      <c r="O51" s="81"/>
      <c r="P51" s="81"/>
      <c r="Q51" s="81"/>
      <c r="S51" s="80" t="s">
        <v>555</v>
      </c>
      <c r="T51" s="80" t="str">
        <f>VLOOKUP(A51,'PAI 2025 GPS rempl2)'!$A$3:$E$505,4,0)</f>
        <v>Actividad propia</v>
      </c>
      <c r="U51" s="81" t="s">
        <v>1518</v>
      </c>
      <c r="V51" s="30">
        <f>VLOOKUP(S51,'PAI 2025 GPS rempl2)'!$E$4:$P$504,12,0)</f>
        <v>15</v>
      </c>
      <c r="W51" s="145">
        <f t="shared" si="7"/>
        <v>1.6666666666666667</v>
      </c>
    </row>
    <row r="52" spans="1:23" hidden="1" x14ac:dyDescent="0.25">
      <c r="A52" s="80" t="s">
        <v>557</v>
      </c>
      <c r="B52" s="80" t="str">
        <f>VLOOKUP(A52,'PAI 2025 GPS rempl2)'!$A$3:$E$505,4,0)</f>
        <v>Actividad propia</v>
      </c>
      <c r="C52" s="81" t="s">
        <v>1518</v>
      </c>
      <c r="D52" s="81" t="s">
        <v>1517</v>
      </c>
      <c r="E52" s="81" t="s">
        <v>464</v>
      </c>
      <c r="F52" s="81"/>
      <c r="G52" s="81" t="str">
        <f>VLOOKUP(A52,'PAI 2025 GPS rempl2)'!$E$4:$L$504,8,0)</f>
        <v>N/A</v>
      </c>
      <c r="H52" s="81" t="str">
        <f>VLOOKUP(A52,'PAI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1">
        <f>VLOOKUP(A52,'PAI 2025 GPS rempl2)'!$A$4:$V$504,17,0)</f>
        <v>100</v>
      </c>
      <c r="J52" s="81" t="str">
        <f>VLOOKUP(A52,'PAI 2025 GPS rempl2)'!$A$4:$V$504,18,0)</f>
        <v>Porcentual</v>
      </c>
      <c r="K52" s="166">
        <f>VLOOKUP(A52,'PAI 2025 GPS rempl2)'!$A$4:$V$504,20,0)</f>
        <v>45691</v>
      </c>
      <c r="L52" s="166">
        <f>VLOOKUP(A52,'PAI 2025 GPS rempl2)'!$A$4:$V$504,21,0)</f>
        <v>46013</v>
      </c>
      <c r="M52" s="81" t="str">
        <f>VLOOKUP(A52,'PAI 2025 GPS rempl2)'!$A$4:$V$504,22,0)</f>
        <v>117-GRUPO DE TRABAJO DE DESARROLLO DE TALENTO HUMANO</v>
      </c>
      <c r="N52" s="81"/>
      <c r="O52" s="81"/>
      <c r="P52" s="81"/>
      <c r="Q52" s="81"/>
      <c r="S52" s="80" t="s">
        <v>557</v>
      </c>
      <c r="T52" s="80" t="str">
        <f>VLOOKUP(A52,'PAI 2025 GPS rempl2)'!$A$3:$E$505,4,0)</f>
        <v>Actividad propia</v>
      </c>
      <c r="U52" s="81" t="s">
        <v>1518</v>
      </c>
      <c r="V52" s="30">
        <f>VLOOKUP(S52,'PAI 2025 GPS rempl2)'!$E$4:$P$504,12,0)</f>
        <v>70</v>
      </c>
      <c r="W52" s="145">
        <f t="shared" si="7"/>
        <v>7.7777777777777777</v>
      </c>
    </row>
    <row r="53" spans="1:23" hidden="1" x14ac:dyDescent="0.25">
      <c r="A53" s="80" t="s">
        <v>558</v>
      </c>
      <c r="B53" s="80" t="str">
        <f>VLOOKUP(A53,'PAI 2025 GPS rempl2)'!$A$3:$E$505,4,0)</f>
        <v>Producto</v>
      </c>
      <c r="C53" s="81" t="s">
        <v>1518</v>
      </c>
      <c r="D53" s="81" t="s">
        <v>1517</v>
      </c>
      <c r="E53" s="81" t="s">
        <v>464</v>
      </c>
      <c r="F53" s="81" t="s">
        <v>59</v>
      </c>
      <c r="G53" s="81" t="str">
        <f>VLOOKUP(A53,'PAI 2025 GPS rempl2)'!$E$4:$L$504,8,0)</f>
        <v>FUNCIONAMIENTO</v>
      </c>
      <c r="H53" s="81" t="str">
        <f>VLOOKUP(A53,'PAI 2025 GPS rempl2)'!$A$4:$V$504,15,0)</f>
        <v>Plan de Capacitación, elaborado y ejecutado  (Informe semestral de la ejecución del plan)</v>
      </c>
      <c r="I53" s="81">
        <f>VLOOKUP(A53,'PAI 2025 GPS rempl2)'!$A$4:$V$504,17,0)</f>
        <v>100</v>
      </c>
      <c r="J53" s="81" t="str">
        <f>VLOOKUP(A53,'PAI 2025 GPS rempl2)'!$A$4:$V$504,18,0)</f>
        <v>Porcentual</v>
      </c>
      <c r="K53" s="166">
        <f>VLOOKUP(A53,'PAI 2025 GPS rempl2)'!$A$4:$V$504,20,0)</f>
        <v>45670</v>
      </c>
      <c r="L53" s="166">
        <f>VLOOKUP(A53,'PAI 2025 GPS rempl2)'!$A$4:$V$504,21,0)</f>
        <v>46013</v>
      </c>
      <c r="M53" s="81" t="str">
        <f>VLOOKUP(A53,'PAI 2025 GPS rempl2)'!$A$4:$V$504,22,0)</f>
        <v>117-GRUPO DE TRABAJO DE DESARROLLO DE TALENTO HUMANO</v>
      </c>
      <c r="N53" s="81" t="s">
        <v>1736</v>
      </c>
      <c r="O53" s="81" t="s">
        <v>1394</v>
      </c>
      <c r="P53" s="81" t="s">
        <v>1541</v>
      </c>
      <c r="Q53" s="81" t="s">
        <v>1492</v>
      </c>
      <c r="S53" s="80" t="s">
        <v>558</v>
      </c>
      <c r="T53" s="80" t="str">
        <f>VLOOKUP(A53,'PAI 2025 GPS rempl2)'!$A$3:$E$505,4,0)</f>
        <v>Producto</v>
      </c>
      <c r="U53" s="81" t="s">
        <v>1518</v>
      </c>
      <c r="V53" s="30">
        <f>VLOOKUP(S53,'PAI 2025 GPS rempl2)'!$E$4:$P$504,12,0)</f>
        <v>17</v>
      </c>
      <c r="W53" s="30">
        <f>+(V53*100)/($V$3+$V$6+$V$9+$V$38+$V$43+$V$46+$V$49+$V$53+$V$57)</f>
        <v>8.5</v>
      </c>
    </row>
    <row r="54" spans="1:23" hidden="1" x14ac:dyDescent="0.25">
      <c r="A54" s="80" t="s">
        <v>560</v>
      </c>
      <c r="B54" s="80" t="str">
        <f>VLOOKUP(A54,'PAI 2025 GPS rempl2)'!$A$3:$E$505,4,0)</f>
        <v>Actividad propia</v>
      </c>
      <c r="C54" s="81" t="s">
        <v>1518</v>
      </c>
      <c r="D54" s="81" t="s">
        <v>1517</v>
      </c>
      <c r="E54" s="81" t="s">
        <v>464</v>
      </c>
      <c r="F54" s="81"/>
      <c r="G54" s="81" t="str">
        <f>VLOOKUP(A54,'PAI 2025 GPS rempl2)'!$E$4:$L$504,8,0)</f>
        <v>N/A</v>
      </c>
      <c r="H54" s="81" t="str">
        <f>VLOOKUP(A54,'PAI 2025 GPS rempl2)'!$A$4:$V$504,15,0)</f>
        <v>Elaborar y presentar para aprobación del Comité Institucional de Gestión y desempeño la propuesta de plan de capacitación (Acta de Comité Institucional de Gestión y Desempeño aprobando el Plan de Capacitación único entregable)</v>
      </c>
      <c r="I54" s="81">
        <f>VLOOKUP(A54,'PAI 2025 GPS rempl2)'!$A$4:$V$504,17,0)</f>
        <v>1</v>
      </c>
      <c r="J54" s="81" t="str">
        <f>VLOOKUP(A54,'PAI 2025 GPS rempl2)'!$A$4:$V$504,18,0)</f>
        <v>Númerica</v>
      </c>
      <c r="K54" s="166">
        <f>VLOOKUP(A54,'PAI 2025 GPS rempl2)'!$A$4:$V$504,20,0)</f>
        <v>45670</v>
      </c>
      <c r="L54" s="166">
        <f>VLOOKUP(A54,'PAI 2025 GPS rempl2)'!$A$4:$V$504,21,0)</f>
        <v>45688</v>
      </c>
      <c r="M54" s="81" t="str">
        <f>VLOOKUP(A54,'PAI 2025 GPS rempl2)'!$A$4:$V$504,22,0)</f>
        <v>117-GRUPO DE TRABAJO DE DESARROLLO DE TALENTO HUMANO</v>
      </c>
      <c r="N54" s="81"/>
      <c r="O54" s="81"/>
      <c r="P54" s="81"/>
      <c r="Q54" s="81"/>
      <c r="S54" s="80" t="s">
        <v>560</v>
      </c>
      <c r="T54" s="80" t="str">
        <f>VLOOKUP(A54,'PAI 2025 GPS rempl2)'!$A$3:$E$505,4,0)</f>
        <v>Actividad propia</v>
      </c>
      <c r="U54" s="81" t="s">
        <v>1518</v>
      </c>
      <c r="V54" s="30">
        <f>VLOOKUP(S54,'PAI 2025 GPS rempl2)'!$E$4:$P$504,12,0)</f>
        <v>15</v>
      </c>
      <c r="W54" s="145">
        <f t="shared" ref="W54:W56" si="8">+(V54*100)/($V$4+$V$5+$V$7+$V$8+$V$10+$V$11+$V$12+$V$39+$V$40+$V$41+$V$42+$V$44+$V$45+$V$47+$V$48+$V$50+$V$51+$V$52+$V$54+$V$55+$V$56+$V$58+$V$59)</f>
        <v>1.6666666666666667</v>
      </c>
    </row>
    <row r="55" spans="1:23" hidden="1" x14ac:dyDescent="0.25">
      <c r="A55" s="80" t="s">
        <v>562</v>
      </c>
      <c r="B55" s="80" t="str">
        <f>VLOOKUP(A55,'PAI 2025 GPS rempl2)'!$A$3:$E$505,4,0)</f>
        <v>Actividad propia</v>
      </c>
      <c r="C55" s="81" t="s">
        <v>1518</v>
      </c>
      <c r="D55" s="81" t="s">
        <v>1517</v>
      </c>
      <c r="E55" s="81" t="s">
        <v>464</v>
      </c>
      <c r="F55" s="81"/>
      <c r="G55" s="81" t="str">
        <f>VLOOKUP(A55,'PAI 2025 GPS rempl2)'!$E$4:$L$504,8,0)</f>
        <v>N/A</v>
      </c>
      <c r="H55" s="81" t="str">
        <f>VLOOKUP(A55,'PAI 2025 GPS rempl2)'!$A$4:$V$504,15,0)</f>
        <v>Realizar la Resolución de adopción del plan de capacitación y publicar el plan aprobado en la página web e intrasic (Resolución adoptando el Plan de Capacitación-único entregable)</v>
      </c>
      <c r="I55" s="81">
        <f>VLOOKUP(A55,'PAI 2025 GPS rempl2)'!$A$4:$V$504,17,0)</f>
        <v>1</v>
      </c>
      <c r="J55" s="81" t="str">
        <f>VLOOKUP(A55,'PAI 2025 GPS rempl2)'!$A$4:$V$504,18,0)</f>
        <v>Númerica</v>
      </c>
      <c r="K55" s="166">
        <f>VLOOKUP(A55,'PAI 2025 GPS rempl2)'!$A$4:$V$504,20,0)</f>
        <v>45670</v>
      </c>
      <c r="L55" s="166">
        <f>VLOOKUP(A55,'PAI 2025 GPS rempl2)'!$A$4:$V$504,21,0)</f>
        <v>45688</v>
      </c>
      <c r="M55" s="81" t="str">
        <f>VLOOKUP(A55,'PAI 2025 GPS rempl2)'!$A$4:$V$504,22,0)</f>
        <v>117-GRUPO DE TRABAJO DE DESARROLLO DE TALENTO HUMANO</v>
      </c>
      <c r="N55" s="81"/>
      <c r="O55" s="81"/>
      <c r="P55" s="81"/>
      <c r="Q55" s="81"/>
      <c r="S55" s="80" t="s">
        <v>562</v>
      </c>
      <c r="T55" s="80" t="str">
        <f>VLOOKUP(A55,'PAI 2025 GPS rempl2)'!$A$3:$E$505,4,0)</f>
        <v>Actividad propia</v>
      </c>
      <c r="U55" s="81" t="s">
        <v>1518</v>
      </c>
      <c r="V55" s="30">
        <f>VLOOKUP(S55,'PAI 2025 GPS rempl2)'!$E$4:$P$504,12,0)</f>
        <v>15</v>
      </c>
      <c r="W55" s="145">
        <f t="shared" si="8"/>
        <v>1.6666666666666667</v>
      </c>
    </row>
    <row r="56" spans="1:23" hidden="1" x14ac:dyDescent="0.25">
      <c r="A56" s="80" t="s">
        <v>564</v>
      </c>
      <c r="B56" s="80" t="str">
        <f>VLOOKUP(A56,'PAI 2025 GPS rempl2)'!$A$3:$E$505,4,0)</f>
        <v>Actividad propia</v>
      </c>
      <c r="C56" s="81" t="s">
        <v>1518</v>
      </c>
      <c r="D56" s="81" t="s">
        <v>1517</v>
      </c>
      <c r="E56" s="81" t="s">
        <v>464</v>
      </c>
      <c r="F56" s="81"/>
      <c r="G56" s="81" t="str">
        <f>VLOOKUP(A56,'PAI 2025 GPS rempl2)'!$E$4:$L$504,8,0)</f>
        <v>N/A</v>
      </c>
      <c r="H56" s="81" t="str">
        <f>VLOOKUP(A56,'PAI 2025 GPS rempl2)'!$A$4:$V$504,15,0)</f>
        <v>Ejecutar el  plan de Capacitación (Listas de asistencia cuando aplique, captura de pantalla de la reunión de capacitaciones cuando aplique e informe semestral de las actividades realizadas)</v>
      </c>
      <c r="I56" s="81">
        <f>VLOOKUP(A56,'PAI 2025 GPS rempl2)'!$A$4:$V$504,17,0)</f>
        <v>100</v>
      </c>
      <c r="J56" s="81" t="str">
        <f>VLOOKUP(A56,'PAI 2025 GPS rempl2)'!$A$4:$V$504,18,0)</f>
        <v>Porcentual</v>
      </c>
      <c r="K56" s="166">
        <f>VLOOKUP(A56,'PAI 2025 GPS rempl2)'!$A$4:$V$504,20,0)</f>
        <v>45691</v>
      </c>
      <c r="L56" s="166">
        <f>VLOOKUP(A56,'PAI 2025 GPS rempl2)'!$A$4:$V$504,21,0)</f>
        <v>46013</v>
      </c>
      <c r="M56" s="81" t="str">
        <f>VLOOKUP(A56,'PAI 2025 GPS rempl2)'!$A$4:$V$504,22,0)</f>
        <v>117-GRUPO DE TRABAJO DE DESARROLLO DE TALENTO HUMANO</v>
      </c>
      <c r="N56" s="81"/>
      <c r="O56" s="81"/>
      <c r="P56" s="81"/>
      <c r="Q56" s="81"/>
      <c r="S56" s="80" t="s">
        <v>564</v>
      </c>
      <c r="T56" s="80" t="str">
        <f>VLOOKUP(A56,'PAI 2025 GPS rempl2)'!$A$3:$E$505,4,0)</f>
        <v>Actividad propia</v>
      </c>
      <c r="U56" s="81" t="s">
        <v>1518</v>
      </c>
      <c r="V56" s="30">
        <f>VLOOKUP(S56,'PAI 2025 GPS rempl2)'!$E$4:$P$504,12,0)</f>
        <v>70</v>
      </c>
      <c r="W56" s="145">
        <f t="shared" si="8"/>
        <v>7.7777777777777777</v>
      </c>
    </row>
    <row r="57" spans="1:23" hidden="1" x14ac:dyDescent="0.25">
      <c r="A57" s="80" t="s">
        <v>565</v>
      </c>
      <c r="B57" s="80" t="str">
        <f>VLOOKUP(A57,'PAI 2025 GPS rempl2)'!$A$3:$E$505,4,0)</f>
        <v>Producto</v>
      </c>
      <c r="C57" s="81" t="s">
        <v>1518</v>
      </c>
      <c r="D57" s="81" t="s">
        <v>1517</v>
      </c>
      <c r="E57" s="81" t="s">
        <v>464</v>
      </c>
      <c r="F57" s="81" t="s">
        <v>59</v>
      </c>
      <c r="G57" s="81" t="str">
        <f>VLOOKUP(A57,'PAI 2025 GPS rempl2)'!$E$4:$L$504,8,0)</f>
        <v>FUNCIONAMIENTO</v>
      </c>
      <c r="H57" s="81" t="str">
        <f>VLOOKUP(A57,'PAI 2025 GPS rempl2)'!$A$4:$V$504,15,0)</f>
        <v>Plan de Seguridad y salud en el Trabajo SST, elaborado y ejecutado  (Informe semestral de la ejecución del plan)</v>
      </c>
      <c r="I57" s="81">
        <f>VLOOKUP(A57,'PAI 2025 GPS rempl2)'!$A$4:$V$504,17,0)</f>
        <v>100</v>
      </c>
      <c r="J57" s="81" t="str">
        <f>VLOOKUP(A57,'PAI 2025 GPS rempl2)'!$A$4:$V$504,18,0)</f>
        <v>Porcentual</v>
      </c>
      <c r="K57" s="166">
        <f>VLOOKUP(A57,'PAI 2025 GPS rempl2)'!$A$4:$V$504,20,0)</f>
        <v>45670</v>
      </c>
      <c r="L57" s="166">
        <f>VLOOKUP(A57,'PAI 2025 GPS rempl2)'!$A$4:$V$504,21,0)</f>
        <v>46013</v>
      </c>
      <c r="M57" s="81" t="str">
        <f>VLOOKUP(A57,'PAI 2025 GPS rempl2)'!$A$4:$V$504,22,0)</f>
        <v>117-GRUPO DE TRABAJO DE DESARROLLO DE TALENTO HUMANO</v>
      </c>
      <c r="N57" s="81" t="s">
        <v>1736</v>
      </c>
      <c r="O57" s="81" t="s">
        <v>1394</v>
      </c>
      <c r="P57" s="81" t="s">
        <v>1541</v>
      </c>
      <c r="Q57" s="81" t="s">
        <v>1492</v>
      </c>
      <c r="S57" s="80" t="s">
        <v>565</v>
      </c>
      <c r="T57" s="80" t="str">
        <f>VLOOKUP(A57,'PAI 2025 GPS rempl2)'!$A$3:$E$505,4,0)</f>
        <v>Producto</v>
      </c>
      <c r="U57" s="81" t="s">
        <v>1518</v>
      </c>
      <c r="V57" s="30">
        <f>VLOOKUP(S57,'PAI 2025 GPS rempl2)'!$E$4:$P$504,12,0)</f>
        <v>17</v>
      </c>
      <c r="W57" s="30">
        <f>+(V57*100)/($V$3+$V$6+$V$9+$V$38+$V$43+$V$46+$V$49+$V$53+$V$57)</f>
        <v>8.5</v>
      </c>
    </row>
    <row r="58" spans="1:23" hidden="1" x14ac:dyDescent="0.25">
      <c r="A58" s="80" t="s">
        <v>567</v>
      </c>
      <c r="B58" s="80" t="str">
        <f>VLOOKUP(A58,'PAI 2025 GPS rempl2)'!$A$3:$E$505,4,0)</f>
        <v>Actividad propia</v>
      </c>
      <c r="C58" s="81" t="s">
        <v>1518</v>
      </c>
      <c r="D58" s="81" t="s">
        <v>1517</v>
      </c>
      <c r="E58" s="81" t="s">
        <v>464</v>
      </c>
      <c r="F58" s="81"/>
      <c r="G58" s="81" t="str">
        <f>VLOOKUP(A58,'PAI 2025 GPS rempl2)'!$E$4:$L$504,8,0)</f>
        <v>N/A</v>
      </c>
      <c r="H58" s="81" t="str">
        <f>VLOOKUP(A58,'PAI 2025 GPS rempl2)'!$A$4:$V$504,15,0)</f>
        <v>Realizar la resolución de adopción del Plan de SST  (Resolución adoptando el Plan de SST-único entregable)</v>
      </c>
      <c r="I58" s="81">
        <f>VLOOKUP(A58,'PAI 2025 GPS rempl2)'!$A$4:$V$504,17,0)</f>
        <v>1</v>
      </c>
      <c r="J58" s="81" t="str">
        <f>VLOOKUP(A58,'PAI 2025 GPS rempl2)'!$A$4:$V$504,18,0)</f>
        <v>Porcentual</v>
      </c>
      <c r="K58" s="166">
        <f>VLOOKUP(A58,'PAI 2025 GPS rempl2)'!$A$4:$V$504,20,0)</f>
        <v>45670</v>
      </c>
      <c r="L58" s="166">
        <f>VLOOKUP(A58,'PAI 2025 GPS rempl2)'!$A$4:$V$504,21,0)</f>
        <v>45688</v>
      </c>
      <c r="M58" s="81" t="str">
        <f>VLOOKUP(A58,'PAI 2025 GPS rempl2)'!$A$4:$V$504,22,0)</f>
        <v>117-GRUPO DE TRABAJO DE DESARROLLO DE TALENTO HUMANO</v>
      </c>
      <c r="N58" s="81"/>
      <c r="O58" s="81"/>
      <c r="P58" s="81"/>
      <c r="Q58" s="81"/>
      <c r="S58" s="80" t="s">
        <v>567</v>
      </c>
      <c r="T58" s="80" t="str">
        <f>VLOOKUP(A58,'PAI 2025 GPS rempl2)'!$A$3:$E$505,4,0)</f>
        <v>Actividad propia</v>
      </c>
      <c r="U58" s="81" t="s">
        <v>1518</v>
      </c>
      <c r="V58" s="30">
        <f>VLOOKUP(S58,'PAI 2025 GPS rempl2)'!$E$4:$P$504,12,0)</f>
        <v>30</v>
      </c>
      <c r="W58" s="145">
        <f t="shared" ref="W58:W59" si="9">+(V58*100)/($V$4+$V$5+$V$7+$V$8+$V$10+$V$11+$V$12+$V$39+$V$40+$V$41+$V$42+$V$44+$V$45+$V$47+$V$48+$V$50+$V$51+$V$52+$V$54+$V$55+$V$56+$V$58+$V$59)</f>
        <v>3.3333333333333335</v>
      </c>
    </row>
    <row r="59" spans="1:23" hidden="1" x14ac:dyDescent="0.25">
      <c r="A59" s="80" t="s">
        <v>569</v>
      </c>
      <c r="B59" s="80" t="str">
        <f>VLOOKUP(A59,'PAI 2025 GPS rempl2)'!$A$3:$E$505,4,0)</f>
        <v>Actividad propia</v>
      </c>
      <c r="C59" s="81" t="s">
        <v>1518</v>
      </c>
      <c r="D59" s="81" t="s">
        <v>1517</v>
      </c>
      <c r="E59" s="81" t="s">
        <v>464</v>
      </c>
      <c r="F59" s="81"/>
      <c r="G59" s="81" t="str">
        <f>VLOOKUP(A59,'PAI 2025 GPS rempl2)'!$E$4:$L$504,8,0)</f>
        <v>N/A</v>
      </c>
      <c r="H59" s="81" t="str">
        <f>VLOOKUP(A59,'PAI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1">
        <f>VLOOKUP(A59,'PAI 2025 GPS rempl2)'!$A$4:$V$504,17,0)</f>
        <v>100</v>
      </c>
      <c r="J59" s="81" t="str">
        <f>VLOOKUP(A59,'PAI 2025 GPS rempl2)'!$A$4:$V$504,18,0)</f>
        <v>Porcentual</v>
      </c>
      <c r="K59" s="166">
        <f>VLOOKUP(A59,'PAI 2025 GPS rempl2)'!$A$4:$V$504,20,0)</f>
        <v>45691</v>
      </c>
      <c r="L59" s="166">
        <f>VLOOKUP(A59,'PAI 2025 GPS rempl2)'!$A$4:$V$504,21,0)</f>
        <v>46013</v>
      </c>
      <c r="M59" s="81" t="str">
        <f>VLOOKUP(A59,'PAI 2025 GPS rempl2)'!$A$4:$V$504,22,0)</f>
        <v>117-GRUPO DE TRABAJO DE DESARROLLO DE TALENTO HUMANO</v>
      </c>
      <c r="N59" s="81"/>
      <c r="O59" s="81"/>
      <c r="P59" s="81"/>
      <c r="Q59" s="81"/>
      <c r="S59" s="80" t="s">
        <v>569</v>
      </c>
      <c r="T59" s="80" t="str">
        <f>VLOOKUP(A59,'PAI 2025 GPS rempl2)'!$A$3:$E$505,4,0)</f>
        <v>Actividad propia</v>
      </c>
      <c r="U59" s="81" t="s">
        <v>1518</v>
      </c>
      <c r="V59" s="30">
        <f>VLOOKUP(S59,'PAI 2025 GPS rempl2)'!$E$4:$P$504,12,0)</f>
        <v>70</v>
      </c>
      <c r="W59" s="145">
        <f t="shared" si="9"/>
        <v>7.7777777777777777</v>
      </c>
    </row>
    <row r="60" spans="1:23" hidden="1" x14ac:dyDescent="0.25">
      <c r="A60" s="80" t="s">
        <v>572</v>
      </c>
      <c r="B60" s="80" t="str">
        <f>VLOOKUP(A60,'PAI 2025 GPS rempl2)'!$A$3:$E$505,4,0)</f>
        <v>Producto</v>
      </c>
      <c r="C60" s="81" t="s">
        <v>1522</v>
      </c>
      <c r="D60" s="81" t="s">
        <v>1524</v>
      </c>
      <c r="E60" s="81" t="s">
        <v>574</v>
      </c>
      <c r="F60" s="81" t="s">
        <v>59</v>
      </c>
      <c r="G60" s="81" t="str">
        <f>VLOOKUP(A60,'PAI 2025 GPS rempl2)'!$E$4:$L$504,8,0)</f>
        <v>FUNCIONAMIENTO</v>
      </c>
      <c r="H60" s="81" t="str">
        <f>VLOOKUP(A60,'PAI 2025 GPS rempl2)'!$A$4:$V$504,15,0)</f>
        <v>Estrategia para la reducción de emisiones, adaptación al cambio climático y la transición energética y la protección del medio ambiente, ejecutada (Informe final)</v>
      </c>
      <c r="I60" s="81">
        <f>VLOOKUP(A60,'PAI 2025 GPS rempl2)'!$A$4:$V$504,17,0)</f>
        <v>100</v>
      </c>
      <c r="J60" s="81" t="str">
        <f>VLOOKUP(A60,'PAI 2025 GPS rempl2)'!$A$4:$V$504,18,0)</f>
        <v>Porcentual</v>
      </c>
      <c r="K60" s="166">
        <f>VLOOKUP(A60,'PAI 2025 GPS rempl2)'!$A$4:$V$504,20,0)</f>
        <v>45659</v>
      </c>
      <c r="L60" s="166">
        <f>VLOOKUP(A60,'PAI 2025 GPS rempl2)'!$A$4:$V$504,21,0)</f>
        <v>46013</v>
      </c>
      <c r="M60" s="81" t="str">
        <f>VLOOKUP(A60,'PAI 2025 GPS rempl2)'!$A$4:$V$504,22,0)</f>
        <v>142-GRUPO DE TRABAJO DE SERVICIOS ADMINISTRATIVOS Y RECURSOS FÍSICOS</v>
      </c>
      <c r="N60" s="81" t="s">
        <v>1736</v>
      </c>
      <c r="O60" s="81" t="s">
        <v>1394</v>
      </c>
      <c r="P60" s="81">
        <v>0</v>
      </c>
      <c r="Q60" s="81" t="s">
        <v>1492</v>
      </c>
      <c r="S60" s="80" t="s">
        <v>572</v>
      </c>
      <c r="T60" s="80" t="str">
        <f>VLOOKUP(A60,'PAI 2025 GPS rempl2)'!$A$3:$E$505,4,0)</f>
        <v>Producto</v>
      </c>
      <c r="U60" s="81" t="s">
        <v>1522</v>
      </c>
      <c r="V60" s="30">
        <f>VLOOKUP(S60,'PAI 2025 GPS rempl2)'!$E$4:$P$504,12,0)</f>
        <v>100</v>
      </c>
      <c r="W60" s="145">
        <f>(V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61" spans="1:23" hidden="1" x14ac:dyDescent="0.25">
      <c r="A61" s="80" t="s">
        <v>576</v>
      </c>
      <c r="B61" s="80" t="str">
        <f>VLOOKUP(A61,'PAI 2025 GPS rempl2)'!$A$3:$E$505,4,0)</f>
        <v>Actividad propia</v>
      </c>
      <c r="C61" s="81" t="s">
        <v>1522</v>
      </c>
      <c r="D61" s="81" t="s">
        <v>1524</v>
      </c>
      <c r="E61" s="81" t="s">
        <v>574</v>
      </c>
      <c r="F61" s="81"/>
      <c r="G61" s="81" t="str">
        <f>VLOOKUP(A61,'PAI 2025 GPS rempl2)'!$E$4:$L$504,8,0)</f>
        <v>N/A</v>
      </c>
      <c r="H61" s="81" t="str">
        <f>VLOOKUP(A61,'PAI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1">
        <f>VLOOKUP(A61,'PAI 2025 GPS rempl2)'!$A$4:$V$504,17,0)</f>
        <v>100</v>
      </c>
      <c r="J61" s="81" t="str">
        <f>VLOOKUP(A61,'PAI 2025 GPS rempl2)'!$A$4:$V$504,18,0)</f>
        <v>Porcentual</v>
      </c>
      <c r="K61" s="166">
        <f>VLOOKUP(A61,'PAI 2025 GPS rempl2)'!$A$4:$V$504,20,0)</f>
        <v>45659</v>
      </c>
      <c r="L61" s="166">
        <f>VLOOKUP(A61,'PAI 2025 GPS rempl2)'!$A$4:$V$504,21,0)</f>
        <v>46013</v>
      </c>
      <c r="M61" s="81" t="str">
        <f>VLOOKUP(A61,'PAI 2025 GPS rempl2)'!$A$4:$V$504,22,0)</f>
        <v>142-GRUPO DE TRABAJO DE SERVICIOS ADMINISTRATIVOS Y RECURSOS FÍSICOS</v>
      </c>
      <c r="N61" s="81"/>
      <c r="O61" s="81"/>
      <c r="P61" s="81"/>
      <c r="Q61" s="81"/>
      <c r="S61" s="80" t="s">
        <v>576</v>
      </c>
      <c r="T61" s="80" t="str">
        <f>VLOOKUP(A61,'PAI 2025 GPS rempl2)'!$A$3:$E$505,4,0)</f>
        <v>Actividad propia</v>
      </c>
      <c r="U61" s="81" t="s">
        <v>1522</v>
      </c>
      <c r="V61" s="30">
        <f>VLOOKUP(S61,'PAI 2025 GPS rempl2)'!$E$4:$P$504,12,0)</f>
        <v>25</v>
      </c>
      <c r="W61" s="147" t="e">
        <f>+(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2" spans="1:23" hidden="1" x14ac:dyDescent="0.25">
      <c r="A62" s="80" t="s">
        <v>578</v>
      </c>
      <c r="B62" s="80" t="str">
        <f>VLOOKUP(A62,'PAI 2025 GPS rempl2)'!$A$3:$E$505,4,0)</f>
        <v>Actividad propia</v>
      </c>
      <c r="C62" s="81" t="s">
        <v>1522</v>
      </c>
      <c r="D62" s="81" t="s">
        <v>1524</v>
      </c>
      <c r="E62" s="81" t="s">
        <v>574</v>
      </c>
      <c r="F62" s="81"/>
      <c r="G62" s="81" t="str">
        <f>VLOOKUP(A62,'PAI 2025 GPS rempl2)'!$E$4:$L$504,8,0)</f>
        <v>N/A</v>
      </c>
      <c r="H62" s="81" t="str">
        <f>VLOOKUP(A62,'PAI 2025 GPS rempl2)'!$A$4:$V$504,15,0)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62" s="81">
        <f>VLOOKUP(A62,'PAI 2025 GPS rempl2)'!$A$4:$V$504,17,0)</f>
        <v>100</v>
      </c>
      <c r="J62" s="81" t="str">
        <f>VLOOKUP(A62,'PAI 2025 GPS rempl2)'!$A$4:$V$504,18,0)</f>
        <v>Porcentual</v>
      </c>
      <c r="K62" s="166">
        <f>VLOOKUP(A62,'PAI 2025 GPS rempl2)'!$A$4:$V$504,20,0)</f>
        <v>45659</v>
      </c>
      <c r="L62" s="166">
        <f>VLOOKUP(A62,'PAI 2025 GPS rempl2)'!$A$4:$V$504,21,0)</f>
        <v>46013</v>
      </c>
      <c r="M62" s="81" t="str">
        <f>VLOOKUP(A62,'PAI 2025 GPS rempl2)'!$A$4:$V$504,22,0)</f>
        <v>142-GRUPO DE TRABAJO DE SERVICIOS ADMINISTRATIVOS Y RECURSOS FÍSICOS</v>
      </c>
      <c r="N62" s="81"/>
      <c r="O62" s="81"/>
      <c r="P62" s="81"/>
      <c r="Q62" s="81"/>
      <c r="S62" s="80" t="s">
        <v>578</v>
      </c>
      <c r="T62" s="80" t="str">
        <f>VLOOKUP(A62,'PAI 2025 GPS rempl2)'!$A$3:$E$505,4,0)</f>
        <v>Actividad propia</v>
      </c>
      <c r="U62" s="81" t="s">
        <v>1522</v>
      </c>
      <c r="V62" s="30">
        <f>VLOOKUP(S62,'PAI 2025 GPS rempl2)'!$E$4:$P$504,12,0)</f>
        <v>25</v>
      </c>
      <c r="W62" s="147" t="e">
        <f>+(V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3" spans="1:23" hidden="1" x14ac:dyDescent="0.25">
      <c r="A63" s="80" t="s">
        <v>580</v>
      </c>
      <c r="B63" s="80" t="str">
        <f>VLOOKUP(A63,'PAI 2025 GPS rempl2)'!$A$3:$E$505,4,0)</f>
        <v>Actividad propia</v>
      </c>
      <c r="C63" s="81" t="s">
        <v>1522</v>
      </c>
      <c r="D63" s="81" t="s">
        <v>1524</v>
      </c>
      <c r="E63" s="81" t="s">
        <v>574</v>
      </c>
      <c r="F63" s="81"/>
      <c r="G63" s="81" t="str">
        <f>VLOOKUP(A63,'PAI 2025 GPS rempl2)'!$E$4:$L$504,8,0)</f>
        <v>N/A</v>
      </c>
      <c r="H63" s="81" t="str">
        <f>VLOOKUP(A63,'PAI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1">
        <f>VLOOKUP(A63,'PAI 2025 GPS rempl2)'!$A$4:$V$504,17,0)</f>
        <v>1</v>
      </c>
      <c r="J63" s="81" t="str">
        <f>VLOOKUP(A63,'PAI 2025 GPS rempl2)'!$A$4:$V$504,18,0)</f>
        <v>Númerica</v>
      </c>
      <c r="K63" s="166">
        <f>VLOOKUP(A63,'PAI 2025 GPS rempl2)'!$A$4:$V$504,20,0)</f>
        <v>45717</v>
      </c>
      <c r="L63" s="166">
        <f>VLOOKUP(A63,'PAI 2025 GPS rempl2)'!$A$4:$V$504,21,0)</f>
        <v>45839</v>
      </c>
      <c r="M63" s="81" t="str">
        <f>VLOOKUP(A63,'PAI 2025 GPS rempl2)'!$A$4:$V$504,22,0)</f>
        <v>142-GRUPO DE TRABAJO DE SERVICIOS ADMINISTRATIVOS Y RECURSOS FÍSICOS</v>
      </c>
      <c r="N63" s="81"/>
      <c r="O63" s="81"/>
      <c r="P63" s="81"/>
      <c r="Q63" s="81"/>
      <c r="S63" s="80" t="s">
        <v>580</v>
      </c>
      <c r="T63" s="80" t="str">
        <f>VLOOKUP(A63,'PAI 2025 GPS rempl2)'!$A$3:$E$505,4,0)</f>
        <v>Actividad propia</v>
      </c>
      <c r="U63" s="81" t="s">
        <v>1522</v>
      </c>
      <c r="V63" s="30">
        <f>VLOOKUP(S63,'PAI 2025 GPS rempl2)'!$E$4:$P$504,12,0)</f>
        <v>10</v>
      </c>
      <c r="W63" s="147" t="e">
        <f>+(V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4" spans="1:23" hidden="1" x14ac:dyDescent="0.25">
      <c r="A64" s="80" t="s">
        <v>582</v>
      </c>
      <c r="B64" s="80" t="str">
        <f>VLOOKUP(A64,'PAI 2025 GPS rempl2)'!$A$3:$E$505,4,0)</f>
        <v>Actividad propia</v>
      </c>
      <c r="C64" s="81" t="s">
        <v>1522</v>
      </c>
      <c r="D64" s="81" t="s">
        <v>1524</v>
      </c>
      <c r="E64" s="81" t="s">
        <v>574</v>
      </c>
      <c r="F64" s="81"/>
      <c r="G64" s="81" t="str">
        <f>VLOOKUP(A64,'PAI 2025 GPS rempl2)'!$E$4:$L$504,8,0)</f>
        <v>N/A</v>
      </c>
      <c r="H64" s="81" t="str">
        <f>VLOOKUP(A64,'PAI 2025 GPS rempl2)'!$A$4:$V$504,15,0)</f>
        <v>Elaborar matriz que permita identificar los aspectos más significativos y ejecutar las alternativas que conlleven a reducir los impactos ambientales de la SIC. (Matriz de aspectos ambientales)</v>
      </c>
      <c r="I64" s="81">
        <f>VLOOKUP(A64,'PAI 2025 GPS rempl2)'!$A$4:$V$504,17,0)</f>
        <v>1</v>
      </c>
      <c r="J64" s="81" t="str">
        <f>VLOOKUP(A64,'PAI 2025 GPS rempl2)'!$A$4:$V$504,18,0)</f>
        <v>Númerica</v>
      </c>
      <c r="K64" s="166">
        <f>VLOOKUP(A64,'PAI 2025 GPS rempl2)'!$A$4:$V$504,20,0)</f>
        <v>45779</v>
      </c>
      <c r="L64" s="166">
        <f>VLOOKUP(A64,'PAI 2025 GPS rempl2)'!$A$4:$V$504,21,0)</f>
        <v>45835</v>
      </c>
      <c r="M64" s="81" t="str">
        <f>VLOOKUP(A64,'PAI 2025 GPS rempl2)'!$A$4:$V$504,22,0)</f>
        <v>142-GRUPO DE TRABAJO DE SERVICIOS ADMINISTRATIVOS Y RECURSOS FÍSICOS</v>
      </c>
      <c r="N64" s="81"/>
      <c r="O64" s="81"/>
      <c r="P64" s="81"/>
      <c r="Q64" s="81"/>
      <c r="S64" s="80" t="s">
        <v>582</v>
      </c>
      <c r="T64" s="80" t="str">
        <f>VLOOKUP(A64,'PAI 2025 GPS rempl2)'!$A$3:$E$505,4,0)</f>
        <v>Actividad propia</v>
      </c>
      <c r="U64" s="81" t="s">
        <v>1522</v>
      </c>
      <c r="V64" s="30">
        <f>VLOOKUP(S64,'PAI 2025 GPS rempl2)'!$E$4:$P$504,12,0)</f>
        <v>20</v>
      </c>
      <c r="W64" s="147" t="e">
        <f>+(V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5" spans="1:23" hidden="1" x14ac:dyDescent="0.25">
      <c r="A65" s="80" t="s">
        <v>584</v>
      </c>
      <c r="B65" s="80" t="str">
        <f>VLOOKUP(A65,'PAI 2025 GPS rempl2)'!$A$3:$E$505,4,0)</f>
        <v>Actividad propia</v>
      </c>
      <c r="C65" s="81" t="s">
        <v>1522</v>
      </c>
      <c r="D65" s="81" t="s">
        <v>1524</v>
      </c>
      <c r="E65" s="81" t="s">
        <v>574</v>
      </c>
      <c r="F65" s="81"/>
      <c r="G65" s="81" t="str">
        <f>VLOOKUP(A65,'PAI 2025 GPS rempl2)'!$E$4:$L$504,8,0)</f>
        <v>N/A</v>
      </c>
      <c r="H65" s="81" t="str">
        <f>VLOOKUP(A65,'PAI 2025 GPS rempl2)'!$A$4:$V$504,15,0)</f>
        <v>Certificar el cumplimiento de la ISO 14001  (Certificación de 1ra recertificación ISO 14001:2015) Reporte y/o informe final de auditoría de 1ra recertificación ISO 14001:2015)</v>
      </c>
      <c r="I65" s="81">
        <f>VLOOKUP(A65,'PAI 2025 GPS rempl2)'!$A$4:$V$504,17,0)</f>
        <v>1</v>
      </c>
      <c r="J65" s="81" t="str">
        <f>VLOOKUP(A65,'PAI 2025 GPS rempl2)'!$A$4:$V$504,18,0)</f>
        <v>Númerica</v>
      </c>
      <c r="K65" s="166">
        <f>VLOOKUP(A65,'PAI 2025 GPS rempl2)'!$A$4:$V$504,20,0)</f>
        <v>45931</v>
      </c>
      <c r="L65" s="166">
        <f>VLOOKUP(A65,'PAI 2025 GPS rempl2)'!$A$4:$V$504,21,0)</f>
        <v>46013</v>
      </c>
      <c r="M65" s="81" t="str">
        <f>VLOOKUP(A65,'PAI 2025 GPS rempl2)'!$A$4:$V$504,22,0)</f>
        <v>142-GRUPO DE TRABAJO DE SERVICIOS ADMINISTRATIVOS Y RECURSOS FÍSICOS</v>
      </c>
      <c r="N65" s="81"/>
      <c r="O65" s="81"/>
      <c r="P65" s="81"/>
      <c r="Q65" s="81"/>
      <c r="S65" s="80" t="s">
        <v>584</v>
      </c>
      <c r="T65" s="80" t="str">
        <f>VLOOKUP(A65,'PAI 2025 GPS rempl2)'!$A$3:$E$505,4,0)</f>
        <v>Actividad propia</v>
      </c>
      <c r="U65" s="81" t="s">
        <v>1522</v>
      </c>
      <c r="V65" s="30">
        <f>VLOOKUP(S65,'PAI 2025 GPS rempl2)'!$E$4:$P$504,12,0)</f>
        <v>20</v>
      </c>
      <c r="W65" s="147" t="e">
        <f>+(V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6" spans="1:23" hidden="1" x14ac:dyDescent="0.25">
      <c r="A66" s="80" t="s">
        <v>587</v>
      </c>
      <c r="B66" s="80" t="str">
        <f>VLOOKUP(A66,'PAI 2025 GPS rempl2)'!$A$3:$E$505,4,0)</f>
        <v>Producto</v>
      </c>
      <c r="C66" s="81" t="s">
        <v>1522</v>
      </c>
      <c r="D66" s="81" t="s">
        <v>1525</v>
      </c>
      <c r="E66" s="81" t="s">
        <v>588</v>
      </c>
      <c r="F66" s="81" t="s">
        <v>12</v>
      </c>
      <c r="G66" s="81" t="str">
        <f>VLOOKUP(A66,'PAI 2025 GPS rempl2)'!$E$4:$L$504,8,0)</f>
        <v>C-3599-0200-0005-53105b</v>
      </c>
      <c r="H66" s="81" t="str">
        <f>VLOOKUP(A66,'PAI 2025 GPS rempl2)'!$A$4:$V$504,15,0)</f>
        <v>SIC alineada a la directriz de manejo de imágen y plan de medios de la Presidencia de la República, realizada. (Informe de contenidos producidos)</v>
      </c>
      <c r="I66" s="81">
        <f>VLOOKUP(A66,'PAI 2025 GPS rempl2)'!$A$4:$V$504,17,0)</f>
        <v>100</v>
      </c>
      <c r="J66" s="81" t="str">
        <f>VLOOKUP(A66,'PAI 2025 GPS rempl2)'!$A$4:$V$504,18,0)</f>
        <v>Porcentual</v>
      </c>
      <c r="K66" s="166">
        <f>VLOOKUP(A66,'PAI 2025 GPS rempl2)'!$A$4:$V$504,20,0)</f>
        <v>45691</v>
      </c>
      <c r="L66" s="166">
        <f>VLOOKUP(A66,'PAI 2025 GPS rempl2)'!$A$4:$V$504,21,0)</f>
        <v>46022</v>
      </c>
      <c r="M66" s="81" t="str">
        <f>VLOOKUP(A66,'PAI 2025 GPS rempl2)'!$A$4:$V$504,22,0)</f>
        <v>73-GRUPO DE TRABAJO DE COMUNICACION</v>
      </c>
      <c r="N66" s="81" t="s">
        <v>1395</v>
      </c>
      <c r="O66" s="81" t="s">
        <v>1396</v>
      </c>
      <c r="P66" s="81" t="s">
        <v>1545</v>
      </c>
      <c r="Q66" s="81" t="s">
        <v>1492</v>
      </c>
      <c r="S66" s="80" t="s">
        <v>587</v>
      </c>
      <c r="T66" s="80" t="str">
        <f>VLOOKUP(A66,'PAI 2025 GPS rempl2)'!$A$3:$E$505,4,0)</f>
        <v>Producto</v>
      </c>
      <c r="U66" s="81" t="s">
        <v>1522</v>
      </c>
      <c r="V66" s="30">
        <f>VLOOKUP(S66,'PAI 2025 GPS rempl2)'!$E$4:$P$504,12,0)</f>
        <v>30</v>
      </c>
      <c r="W66" s="145">
        <f>(V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67" spans="1:23" hidden="1" x14ac:dyDescent="0.25">
      <c r="A67" s="80" t="s">
        <v>590</v>
      </c>
      <c r="B67" s="80" t="str">
        <f>VLOOKUP(A67,'PAI 2025 GPS rempl2)'!$A$3:$E$505,4,0)</f>
        <v>Actividad propia</v>
      </c>
      <c r="C67" s="81" t="s">
        <v>1522</v>
      </c>
      <c r="D67" s="81" t="s">
        <v>1525</v>
      </c>
      <c r="E67" s="81" t="s">
        <v>588</v>
      </c>
      <c r="F67" s="81"/>
      <c r="G67" s="81" t="str">
        <f>VLOOKUP(A67,'PAI 2025 GPS rempl2)'!$E$4:$L$504,8,0)</f>
        <v>N/A</v>
      </c>
      <c r="H67" s="81" t="str">
        <f>VLOOKUP(A67,'PAI 2025 GPS rempl2)'!$A$4:$V$504,15,0)</f>
        <v>Producir los boletines, foto noticias, videos y/o ruedas de prensa de conformidad con la directriz de Presidencia sobre el manejo de imágen (Documento con evidencias)</v>
      </c>
      <c r="I67" s="81">
        <f>VLOOKUP(A67,'PAI 2025 GPS rempl2)'!$A$4:$V$504,17,0)</f>
        <v>100</v>
      </c>
      <c r="J67" s="81" t="str">
        <f>VLOOKUP(A67,'PAI 2025 GPS rempl2)'!$A$4:$V$504,18,0)</f>
        <v>Porcentual</v>
      </c>
      <c r="K67" s="166">
        <f>VLOOKUP(A67,'PAI 2025 GPS rempl2)'!$A$4:$V$504,20,0)</f>
        <v>45691</v>
      </c>
      <c r="L67" s="166">
        <f>VLOOKUP(A67,'PAI 2025 GPS rempl2)'!$A$4:$V$504,21,0)</f>
        <v>46022</v>
      </c>
      <c r="M67" s="81" t="str">
        <f>VLOOKUP(A67,'PAI 2025 GPS rempl2)'!$A$4:$V$504,22,0)</f>
        <v>73-GRUPO DE TRABAJO DE COMUNICACION</v>
      </c>
      <c r="N67" s="81"/>
      <c r="O67" s="81"/>
      <c r="P67" s="81"/>
      <c r="Q67" s="81"/>
      <c r="S67" s="80" t="s">
        <v>590</v>
      </c>
      <c r="T67" s="80" t="str">
        <f>VLOOKUP(A67,'PAI 2025 GPS rempl2)'!$A$3:$E$505,4,0)</f>
        <v>Actividad propia</v>
      </c>
      <c r="U67" s="81" t="s">
        <v>1522</v>
      </c>
      <c r="V67" s="30">
        <f>VLOOKUP(S67,'PAI 2025 GPS rempl2)'!$E$4:$P$504,12,0)</f>
        <v>80</v>
      </c>
      <c r="W67" s="147" t="e">
        <f>+(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8" spans="1:23" hidden="1" x14ac:dyDescent="0.25">
      <c r="A68" s="80" t="s">
        <v>592</v>
      </c>
      <c r="B68" s="80" t="str">
        <f>VLOOKUP(A68,'PAI 2025 GPS rempl2)'!$A$3:$E$505,4,0)</f>
        <v>Actividad propia</v>
      </c>
      <c r="C68" s="81" t="s">
        <v>1522</v>
      </c>
      <c r="D68" s="81" t="s">
        <v>1525</v>
      </c>
      <c r="E68" s="81" t="s">
        <v>588</v>
      </c>
      <c r="F68" s="81"/>
      <c r="G68" s="81" t="str">
        <f>VLOOKUP(A68,'PAI 2025 GPS rempl2)'!$E$4:$L$504,8,0)</f>
        <v>N/A</v>
      </c>
      <c r="H68" s="81" t="str">
        <f>VLOOKUP(A68,'PAI 2025 GPS rempl2)'!$A$4:$V$504,15,0)</f>
        <v>Consolidar el informe final de los contenidos producidos por la SIC respecto a la directriz de manejo de imagen del gobierno nacional. (Informe consoldiado de los contenidos producidos)</v>
      </c>
      <c r="I68" s="81">
        <f>VLOOKUP(A68,'PAI 2025 GPS rempl2)'!$A$4:$V$504,17,0)</f>
        <v>100</v>
      </c>
      <c r="J68" s="81" t="str">
        <f>VLOOKUP(A68,'PAI 2025 GPS rempl2)'!$A$4:$V$504,18,0)</f>
        <v>Porcentual</v>
      </c>
      <c r="K68" s="166">
        <f>VLOOKUP(A68,'PAI 2025 GPS rempl2)'!$A$4:$V$504,20,0)</f>
        <v>45993</v>
      </c>
      <c r="L68" s="166">
        <f>VLOOKUP(A68,'PAI 2025 GPS rempl2)'!$A$4:$V$504,21,0)</f>
        <v>46022</v>
      </c>
      <c r="M68" s="81" t="str">
        <f>VLOOKUP(A68,'PAI 2025 GPS rempl2)'!$A$4:$V$504,22,0)</f>
        <v>73-GRUPO DE TRABAJO DE COMUNICACION</v>
      </c>
      <c r="N68" s="81"/>
      <c r="O68" s="81"/>
      <c r="P68" s="81"/>
      <c r="Q68" s="81"/>
      <c r="S68" s="80" t="s">
        <v>592</v>
      </c>
      <c r="T68" s="80" t="str">
        <f>VLOOKUP(A68,'PAI 2025 GPS rempl2)'!$A$3:$E$505,4,0)</f>
        <v>Actividad propia</v>
      </c>
      <c r="U68" s="81" t="s">
        <v>1522</v>
      </c>
      <c r="V68" s="30">
        <f>VLOOKUP(S68,'PAI 2025 GPS rempl2)'!$E$4:$P$504,12,0)</f>
        <v>20</v>
      </c>
      <c r="W68" s="147" t="e">
        <f>+(V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9" spans="1:23" hidden="1" x14ac:dyDescent="0.25">
      <c r="A69" s="80" t="s">
        <v>594</v>
      </c>
      <c r="B69" s="80" t="str">
        <f>VLOOKUP(A69,'PAI 2025 GPS rempl2)'!$A$3:$E$505,4,0)</f>
        <v>Producto</v>
      </c>
      <c r="C69" s="81" t="s">
        <v>1522</v>
      </c>
      <c r="D69" s="81" t="s">
        <v>1525</v>
      </c>
      <c r="E69" s="81" t="s">
        <v>588</v>
      </c>
      <c r="F69" s="81" t="s">
        <v>12</v>
      </c>
      <c r="G69" s="81" t="str">
        <f>VLOOKUP(A69,'PAI 2025 GPS rempl2)'!$E$4:$L$504,8,0)</f>
        <v>C-3599-0200-0005-53105b</v>
      </c>
      <c r="H69" s="81" t="str">
        <f>VLOOKUP(A69,'PAI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1">
        <f>VLOOKUP(A69,'PAI 2025 GPS rempl2)'!$A$4:$V$504,17,0)</f>
        <v>100</v>
      </c>
      <c r="J69" s="81" t="str">
        <f>VLOOKUP(A69,'PAI 2025 GPS rempl2)'!$A$4:$V$504,18,0)</f>
        <v>Porcentual</v>
      </c>
      <c r="K69" s="166">
        <f>VLOOKUP(A69,'PAI 2025 GPS rempl2)'!$A$4:$V$504,20,0)</f>
        <v>45691</v>
      </c>
      <c r="L69" s="166">
        <f>VLOOKUP(A69,'PAI 2025 GPS rempl2)'!$A$4:$V$504,21,0)</f>
        <v>46003</v>
      </c>
      <c r="M69" s="81" t="str">
        <f>VLOOKUP(A69,'PAI 2025 GPS rempl2)'!$A$4:$V$504,22,0)</f>
        <v>100-SECRETARIA GENERAL;
73-GRUPO DE TRABAJO DE COMUNICACION</v>
      </c>
      <c r="N69" s="81" t="s">
        <v>1395</v>
      </c>
      <c r="O69" s="81" t="s">
        <v>1396</v>
      </c>
      <c r="P69" s="81">
        <v>0</v>
      </c>
      <c r="Q69" s="81" t="s">
        <v>1492</v>
      </c>
      <c r="S69" s="80" t="s">
        <v>594</v>
      </c>
      <c r="T69" s="80" t="str">
        <f>VLOOKUP(A69,'PAI 2025 GPS rempl2)'!$A$3:$E$505,4,0)</f>
        <v>Producto</v>
      </c>
      <c r="U69" s="81" t="s">
        <v>1522</v>
      </c>
      <c r="V69" s="30">
        <f>VLOOKUP(S69,'PAI 2025 GPS rempl2)'!$E$4:$P$504,12,0)</f>
        <v>20</v>
      </c>
      <c r="W69" s="145">
        <f>(V69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70" spans="1:23" hidden="1" x14ac:dyDescent="0.25">
      <c r="A70" s="80" t="s">
        <v>596</v>
      </c>
      <c r="B70" s="80" t="str">
        <f>VLOOKUP(A70,'PAI 2025 GPS rempl2)'!$A$3:$E$505,4,0)</f>
        <v>Actividad propia</v>
      </c>
      <c r="C70" s="81" t="s">
        <v>1522</v>
      </c>
      <c r="D70" s="81" t="s">
        <v>1525</v>
      </c>
      <c r="E70" s="81" t="s">
        <v>588</v>
      </c>
      <c r="F70" s="81"/>
      <c r="G70" s="81" t="str">
        <f>VLOOKUP(A70,'PAI 2025 GPS rempl2)'!$E$4:$L$504,8,0)</f>
        <v>N/A</v>
      </c>
      <c r="H70" s="81" t="str">
        <f>VLOOKUP(A70,'PAI 2025 GPS rempl2)'!$A$4:$V$504,15,0)</f>
        <v>Realizar un diagnóstico de las necesidades para la comunicaciones internas (Documento de diagnóstico)</v>
      </c>
      <c r="I70" s="81">
        <f>VLOOKUP(A70,'PAI 2025 GPS rempl2)'!$A$4:$V$504,17,0)</f>
        <v>1</v>
      </c>
      <c r="J70" s="81" t="str">
        <f>VLOOKUP(A70,'PAI 2025 GPS rempl2)'!$A$4:$V$504,18,0)</f>
        <v>Númerica</v>
      </c>
      <c r="K70" s="166">
        <f>VLOOKUP(A70,'PAI 2025 GPS rempl2)'!$A$4:$V$504,20,0)</f>
        <v>45691</v>
      </c>
      <c r="L70" s="166">
        <f>VLOOKUP(A70,'PAI 2025 GPS rempl2)'!$A$4:$V$504,21,0)</f>
        <v>45744</v>
      </c>
      <c r="M70" s="81" t="str">
        <f>VLOOKUP(A70,'PAI 2025 GPS rempl2)'!$A$4:$V$504,22,0)</f>
        <v>73-GRUPO DE TRABAJO DE COMUNICACION</v>
      </c>
      <c r="N70" s="81"/>
      <c r="O70" s="81"/>
      <c r="P70" s="81"/>
      <c r="Q70" s="81"/>
      <c r="S70" s="80" t="s">
        <v>596</v>
      </c>
      <c r="T70" s="80" t="str">
        <f>VLOOKUP(A70,'PAI 2025 GPS rempl2)'!$A$3:$E$505,4,0)</f>
        <v>Actividad propia</v>
      </c>
      <c r="U70" s="81" t="s">
        <v>1522</v>
      </c>
      <c r="V70" s="30">
        <f>VLOOKUP(S70,'PAI 2025 GPS rempl2)'!$E$4:$P$504,12,0)</f>
        <v>20</v>
      </c>
      <c r="W70" s="147" t="e">
        <f>+(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1" spans="1:23" hidden="1" x14ac:dyDescent="0.25">
      <c r="A71" s="80" t="s">
        <v>598</v>
      </c>
      <c r="B71" s="80" t="str">
        <f>VLOOKUP(A71,'PAI 2025 GPS rempl2)'!$A$3:$E$505,4,0)</f>
        <v>Actividad propia</v>
      </c>
      <c r="C71" s="81" t="s">
        <v>1522</v>
      </c>
      <c r="D71" s="81" t="s">
        <v>1525</v>
      </c>
      <c r="E71" s="81" t="s">
        <v>588</v>
      </c>
      <c r="F71" s="81"/>
      <c r="G71" s="81" t="str">
        <f>VLOOKUP(A71,'PAI 2025 GPS rempl2)'!$E$4:$L$504,8,0)</f>
        <v>N/A</v>
      </c>
      <c r="H71" s="81" t="str">
        <f>VLOOKUP(A71,'PAI 2025 GPS rempl2)'!$A$4:$V$504,15,0)</f>
        <v>Elaborar la estrategia de comunicaciones internas que incluya el plan de trabajo para su realización (Documento de estrategia que incluya plan de trabajo)</v>
      </c>
      <c r="I71" s="81">
        <f>VLOOKUP(A71,'PAI 2025 GPS rempl2)'!$A$4:$V$504,17,0)</f>
        <v>100</v>
      </c>
      <c r="J71" s="81" t="str">
        <f>VLOOKUP(A71,'PAI 2025 GPS rempl2)'!$A$4:$V$504,18,0)</f>
        <v>Porcentual</v>
      </c>
      <c r="K71" s="166">
        <f>VLOOKUP(A71,'PAI 2025 GPS rempl2)'!$A$4:$V$504,20,0)</f>
        <v>45748</v>
      </c>
      <c r="L71" s="166">
        <f>VLOOKUP(A71,'PAI 2025 GPS rempl2)'!$A$4:$V$504,21,0)</f>
        <v>45777</v>
      </c>
      <c r="M71" s="81" t="str">
        <f>VLOOKUP(A71,'PAI 2025 GPS rempl2)'!$A$4:$V$504,22,0)</f>
        <v>73-GRUPO DE TRABAJO DE COMUNICACION</v>
      </c>
      <c r="N71" s="81"/>
      <c r="O71" s="81"/>
      <c r="P71" s="81"/>
      <c r="Q71" s="81"/>
      <c r="S71" s="80" t="s">
        <v>598</v>
      </c>
      <c r="T71" s="80" t="str">
        <f>VLOOKUP(A71,'PAI 2025 GPS rempl2)'!$A$3:$E$505,4,0)</f>
        <v>Actividad propia</v>
      </c>
      <c r="U71" s="81" t="s">
        <v>1522</v>
      </c>
      <c r="V71" s="30">
        <f>VLOOKUP(S71,'PAI 2025 GPS rempl2)'!$E$4:$P$504,12,0)</f>
        <v>30</v>
      </c>
      <c r="W71" s="147" t="e">
        <f>+(V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2" spans="1:23" hidden="1" x14ac:dyDescent="0.25">
      <c r="A72" s="80" t="s">
        <v>600</v>
      </c>
      <c r="B72" s="80" t="str">
        <f>VLOOKUP(A72,'PAI 2025 GPS rempl2)'!$A$3:$E$505,4,0)</f>
        <v>Actividad propia</v>
      </c>
      <c r="C72" s="81" t="s">
        <v>1522</v>
      </c>
      <c r="D72" s="81" t="s">
        <v>1525</v>
      </c>
      <c r="E72" s="81" t="s">
        <v>588</v>
      </c>
      <c r="F72" s="81"/>
      <c r="G72" s="81" t="str">
        <f>VLOOKUP(A72,'PAI 2025 GPS rempl2)'!$E$4:$L$504,8,0)</f>
        <v>N/A</v>
      </c>
      <c r="H72" s="81" t="str">
        <f>VLOOKUP(A72,'PAI 2025 GPS rempl2)'!$A$4:$V$504,15,0)</f>
        <v>Ejecutar el Plan de trabajo de la estrategia de comunicaciones internas (Documento de seguimiento trimestral)</v>
      </c>
      <c r="I72" s="81">
        <f>VLOOKUP(A72,'PAI 2025 GPS rempl2)'!$A$4:$V$504,17,0)</f>
        <v>3</v>
      </c>
      <c r="J72" s="81" t="str">
        <f>VLOOKUP(A72,'PAI 2025 GPS rempl2)'!$A$4:$V$504,18,0)</f>
        <v>Númerica</v>
      </c>
      <c r="K72" s="166">
        <f>VLOOKUP(A72,'PAI 2025 GPS rempl2)'!$A$4:$V$504,20,0)</f>
        <v>45748</v>
      </c>
      <c r="L72" s="166">
        <f>VLOOKUP(A72,'PAI 2025 GPS rempl2)'!$A$4:$V$504,21,0)</f>
        <v>45982</v>
      </c>
      <c r="M72" s="81" t="str">
        <f>VLOOKUP(A72,'PAI 2025 GPS rempl2)'!$A$4:$V$504,22,0)</f>
        <v>100-SECRETARIA GENERAL;
73-GRUPO DE TRABAJO DE COMUNICACION</v>
      </c>
      <c r="N72" s="81"/>
      <c r="O72" s="81"/>
      <c r="P72" s="81"/>
      <c r="Q72" s="81"/>
      <c r="S72" s="80" t="s">
        <v>600</v>
      </c>
      <c r="T72" s="80" t="str">
        <f>VLOOKUP(A72,'PAI 2025 GPS rempl2)'!$A$3:$E$505,4,0)</f>
        <v>Actividad propia</v>
      </c>
      <c r="U72" s="81" t="s">
        <v>1522</v>
      </c>
      <c r="V72" s="30">
        <f>VLOOKUP(S72,'PAI 2025 GPS rempl2)'!$E$4:$P$504,12,0)</f>
        <v>40</v>
      </c>
      <c r="W72" s="147" t="e">
        <f>+(V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3" spans="1:23" hidden="1" x14ac:dyDescent="0.25">
      <c r="A73" s="80" t="s">
        <v>602</v>
      </c>
      <c r="B73" s="80" t="str">
        <f>VLOOKUP(A73,'PAI 2025 GPS rempl2)'!$A$3:$E$505,4,0)</f>
        <v>Actividad propia</v>
      </c>
      <c r="C73" s="81" t="s">
        <v>1522</v>
      </c>
      <c r="D73" s="81" t="s">
        <v>1525</v>
      </c>
      <c r="E73" s="81" t="s">
        <v>588</v>
      </c>
      <c r="F73" s="81"/>
      <c r="G73" s="81" t="str">
        <f>VLOOKUP(A73,'PAI 2025 GPS rempl2)'!$E$4:$L$504,8,0)</f>
        <v>N/A</v>
      </c>
      <c r="H73" s="81" t="str">
        <f>VLOOKUP(A73,'PAI 2025 GPS rempl2)'!$A$4:$V$504,15,0)</f>
        <v>Elaborar informe final de los resultados de la implementación de la estrategia de comunicaciones internas (Informe de resultados de implementación)</v>
      </c>
      <c r="I73" s="81">
        <f>VLOOKUP(A73,'PAI 2025 GPS rempl2)'!$A$4:$V$504,17,0)</f>
        <v>1</v>
      </c>
      <c r="J73" s="81" t="str">
        <f>VLOOKUP(A73,'PAI 2025 GPS rempl2)'!$A$4:$V$504,18,0)</f>
        <v>Númerica</v>
      </c>
      <c r="K73" s="166">
        <f>VLOOKUP(A73,'PAI 2025 GPS rempl2)'!$A$4:$V$504,20,0)</f>
        <v>45985</v>
      </c>
      <c r="L73" s="166">
        <f>VLOOKUP(A73,'PAI 2025 GPS rempl2)'!$A$4:$V$504,21,0)</f>
        <v>46003</v>
      </c>
      <c r="M73" s="81" t="str">
        <f>VLOOKUP(A73,'PAI 2025 GPS rempl2)'!$A$4:$V$504,22,0)</f>
        <v>100-SECRETARIA GENERAL;
73-GRUPO DE TRABAJO DE COMUNICACION</v>
      </c>
      <c r="N73" s="81"/>
      <c r="O73" s="81"/>
      <c r="P73" s="81"/>
      <c r="Q73" s="81"/>
      <c r="S73" s="80" t="s">
        <v>602</v>
      </c>
      <c r="T73" s="80" t="str">
        <f>VLOOKUP(A73,'PAI 2025 GPS rempl2)'!$A$3:$E$505,4,0)</f>
        <v>Actividad propia</v>
      </c>
      <c r="U73" s="81" t="s">
        <v>1522</v>
      </c>
      <c r="V73" s="30">
        <f>VLOOKUP(S73,'PAI 2025 GPS rempl2)'!$E$4:$P$504,12,0)</f>
        <v>10</v>
      </c>
      <c r="W73" s="147" t="e">
        <f>+(V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4" spans="1:23" hidden="1" x14ac:dyDescent="0.25">
      <c r="A74" s="80" t="s">
        <v>604</v>
      </c>
      <c r="B74" s="80" t="str">
        <f>VLOOKUP(A74,'PAI 2025 GPS rempl2)'!$A$3:$E$505,4,0)</f>
        <v>Producto</v>
      </c>
      <c r="C74" s="81" t="s">
        <v>1522</v>
      </c>
      <c r="D74" s="81" t="s">
        <v>1525</v>
      </c>
      <c r="E74" s="81" t="s">
        <v>588</v>
      </c>
      <c r="F74" s="81" t="s">
        <v>10</v>
      </c>
      <c r="G74" s="81" t="str">
        <f>VLOOKUP(A74,'PAI 2025 GPS rempl2)'!$E$4:$L$504,8,0)</f>
        <v>C-3599-0200-0005-53105b</v>
      </c>
      <c r="H74" s="81" t="str">
        <f>VLOOKUP(A74,'PAI 2025 GPS rempl2)'!$A$4:$V$504,15,0)</f>
        <v>Estrategia de fortalecimiento de la difusión de la misionalidad de la Entidad a nivel nacional, elaborada e implementada (Informe de resultados de implementación)</v>
      </c>
      <c r="I74" s="81">
        <f>VLOOKUP(A74,'PAI 2025 GPS rempl2)'!$A$4:$V$504,17,0)</f>
        <v>100</v>
      </c>
      <c r="J74" s="81" t="str">
        <f>VLOOKUP(A74,'PAI 2025 GPS rempl2)'!$A$4:$V$504,18,0)</f>
        <v>Porcentual</v>
      </c>
      <c r="K74" s="166">
        <f>VLOOKUP(A74,'PAI 2025 GPS rempl2)'!$A$4:$V$504,20,0)</f>
        <v>45672</v>
      </c>
      <c r="L74" s="166">
        <f>VLOOKUP(A74,'PAI 2025 GPS rempl2)'!$A$4:$V$504,21,0)</f>
        <v>46022</v>
      </c>
      <c r="M74" s="81" t="str">
        <f>VLOOKUP(A74,'PAI 2025 GPS rempl2)'!$A$4:$V$504,22,0)</f>
        <v>73-GRUPO DE TRABAJO DE COMUNICACION</v>
      </c>
      <c r="N74" s="81" t="s">
        <v>1399</v>
      </c>
      <c r="O74" s="81" t="s">
        <v>1400</v>
      </c>
      <c r="P74" s="81">
        <v>0</v>
      </c>
      <c r="Q74" s="81" t="s">
        <v>1494</v>
      </c>
      <c r="S74" s="80" t="s">
        <v>604</v>
      </c>
      <c r="T74" s="80" t="str">
        <f>VLOOKUP(A74,'PAI 2025 GPS rempl2)'!$A$3:$E$505,4,0)</f>
        <v>Producto</v>
      </c>
      <c r="U74" s="81" t="s">
        <v>1522</v>
      </c>
      <c r="V74" s="30">
        <f>VLOOKUP(S74,'PAI 2025 GPS rempl2)'!$E$4:$P$504,12,0)</f>
        <v>30</v>
      </c>
      <c r="W74" s="145">
        <f>(V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75" spans="1:23" hidden="1" x14ac:dyDescent="0.25">
      <c r="A75" s="80" t="s">
        <v>605</v>
      </c>
      <c r="B75" s="80" t="str">
        <f>VLOOKUP(A75,'PAI 2025 GPS rempl2)'!$A$3:$E$505,4,0)</f>
        <v>Actividad propia</v>
      </c>
      <c r="C75" s="81" t="s">
        <v>1522</v>
      </c>
      <c r="D75" s="81" t="s">
        <v>1525</v>
      </c>
      <c r="E75" s="81" t="s">
        <v>588</v>
      </c>
      <c r="F75" s="81"/>
      <c r="G75" s="81" t="str">
        <f>VLOOKUP(A75,'PAI 2025 GPS rempl2)'!$E$4:$L$504,8,0)</f>
        <v>N/A</v>
      </c>
      <c r="H75" s="81" t="str">
        <f>VLOOKUP(A75,'PAI 2025 GPS rempl2)'!$A$4:$V$504,15,0)</f>
        <v>Diseñar la estrategia de fortalecimiento de la difusión de la misionalidad de la Entidad a nivel nacional que incluya el plan de trabajo de ejecución  (Documento de estrategia que incluya plan de trabajo)</v>
      </c>
      <c r="I75" s="81">
        <f>VLOOKUP(A75,'PAI 2025 GPS rempl2)'!$A$4:$V$504,17,0)</f>
        <v>1</v>
      </c>
      <c r="J75" s="81" t="str">
        <f>VLOOKUP(A75,'PAI 2025 GPS rempl2)'!$A$4:$V$504,18,0)</f>
        <v>Númerica</v>
      </c>
      <c r="K75" s="166">
        <f>VLOOKUP(A75,'PAI 2025 GPS rempl2)'!$A$4:$V$504,20,0)</f>
        <v>45672</v>
      </c>
      <c r="L75" s="166">
        <f>VLOOKUP(A75,'PAI 2025 GPS rempl2)'!$A$4:$V$504,21,0)</f>
        <v>45716</v>
      </c>
      <c r="M75" s="81" t="str">
        <f>VLOOKUP(A75,'PAI 2025 GPS rempl2)'!$A$4:$V$504,22,0)</f>
        <v>73-GRUPO DE TRABAJO DE COMUNICACION</v>
      </c>
      <c r="N75" s="81"/>
      <c r="O75" s="81"/>
      <c r="P75" s="81"/>
      <c r="Q75" s="81"/>
      <c r="S75" s="80" t="s">
        <v>605</v>
      </c>
      <c r="T75" s="80" t="str">
        <f>VLOOKUP(A75,'PAI 2025 GPS rempl2)'!$A$3:$E$505,4,0)</f>
        <v>Actividad propia</v>
      </c>
      <c r="U75" s="81" t="s">
        <v>1522</v>
      </c>
      <c r="V75" s="30">
        <f>VLOOKUP(S75,'PAI 2025 GPS rempl2)'!$E$4:$P$504,12,0)</f>
        <v>30</v>
      </c>
      <c r="W75" s="147" t="e">
        <f>+(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6" spans="1:23" hidden="1" x14ac:dyDescent="0.25">
      <c r="A76" s="80" t="s">
        <v>607</v>
      </c>
      <c r="B76" s="80" t="str">
        <f>VLOOKUP(A76,'PAI 2025 GPS rempl2)'!$A$3:$E$505,4,0)</f>
        <v>Actividad propia</v>
      </c>
      <c r="C76" s="81" t="s">
        <v>1522</v>
      </c>
      <c r="D76" s="81" t="s">
        <v>1525</v>
      </c>
      <c r="E76" s="81" t="s">
        <v>588</v>
      </c>
      <c r="F76" s="81"/>
      <c r="G76" s="81" t="str">
        <f>VLOOKUP(A76,'PAI 2025 GPS rempl2)'!$E$4:$L$504,8,0)</f>
        <v>N/A</v>
      </c>
      <c r="H76" s="81" t="str">
        <f>VLOOKUP(A76,'PAI 2025 GPS rempl2)'!$A$4:$V$504,15,0)</f>
        <v>Ejecutar el plan de trabajo de la estrategia de comunicaciones externas (Informe de avance trimestral)</v>
      </c>
      <c r="I76" s="81">
        <f>VLOOKUP(A76,'PAI 2025 GPS rempl2)'!$A$4:$V$504,17,0)</f>
        <v>3</v>
      </c>
      <c r="J76" s="81" t="str">
        <f>VLOOKUP(A76,'PAI 2025 GPS rempl2)'!$A$4:$V$504,18,0)</f>
        <v>Númerica</v>
      </c>
      <c r="K76" s="166">
        <f>VLOOKUP(A76,'PAI 2025 GPS rempl2)'!$A$4:$V$504,20,0)</f>
        <v>45720</v>
      </c>
      <c r="L76" s="166">
        <f>VLOOKUP(A76,'PAI 2025 GPS rempl2)'!$A$4:$V$504,21,0)</f>
        <v>45989</v>
      </c>
      <c r="M76" s="81" t="str">
        <f>VLOOKUP(A76,'PAI 2025 GPS rempl2)'!$A$4:$V$504,22,0)</f>
        <v>73-GRUPO DE TRABAJO DE COMUNICACION</v>
      </c>
      <c r="N76" s="81"/>
      <c r="O76" s="81"/>
      <c r="P76" s="81"/>
      <c r="Q76" s="81"/>
      <c r="S76" s="80" t="s">
        <v>607</v>
      </c>
      <c r="T76" s="80" t="str">
        <f>VLOOKUP(A76,'PAI 2025 GPS rempl2)'!$A$3:$E$505,4,0)</f>
        <v>Actividad propia</v>
      </c>
      <c r="U76" s="81" t="s">
        <v>1522</v>
      </c>
      <c r="V76" s="30">
        <f>VLOOKUP(S76,'PAI 2025 GPS rempl2)'!$E$4:$P$504,12,0)</f>
        <v>40</v>
      </c>
      <c r="W76" s="147" t="e">
        <f>+(V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7" spans="1:23" hidden="1" x14ac:dyDescent="0.25">
      <c r="A77" s="80" t="s">
        <v>609</v>
      </c>
      <c r="B77" s="80" t="str">
        <f>VLOOKUP(A77,'PAI 2025 GPS rempl2)'!$A$3:$E$505,4,0)</f>
        <v>Actividad propia</v>
      </c>
      <c r="C77" s="81" t="s">
        <v>1522</v>
      </c>
      <c r="D77" s="81" t="s">
        <v>1525</v>
      </c>
      <c r="E77" s="81" t="s">
        <v>588</v>
      </c>
      <c r="F77" s="81"/>
      <c r="G77" s="81" t="str">
        <f>VLOOKUP(A77,'PAI 2025 GPS rempl2)'!$E$4:$L$504,8,0)</f>
        <v>N/A</v>
      </c>
      <c r="H77" s="81" t="str">
        <f>VLOOKUP(A77,'PAI 2025 GPS rempl2)'!$A$4:$V$504,15,0)</f>
        <v>Elaborar informe trimestral de los resultados de la implementación de la estrategia de fortalecimiento (Informe de avance trimestral)</v>
      </c>
      <c r="I77" s="81">
        <f>VLOOKUP(A77,'PAI 2025 GPS rempl2)'!$A$4:$V$504,17,0)</f>
        <v>4</v>
      </c>
      <c r="J77" s="81" t="str">
        <f>VLOOKUP(A77,'PAI 2025 GPS rempl2)'!$A$4:$V$504,18,0)</f>
        <v>Númerica</v>
      </c>
      <c r="K77" s="166">
        <f>VLOOKUP(A77,'PAI 2025 GPS rempl2)'!$A$4:$V$504,20,0)</f>
        <v>45730</v>
      </c>
      <c r="L77" s="166">
        <f>VLOOKUP(A77,'PAI 2025 GPS rempl2)'!$A$4:$V$504,21,0)</f>
        <v>46022</v>
      </c>
      <c r="M77" s="81" t="str">
        <f>VLOOKUP(A77,'PAI 2025 GPS rempl2)'!$A$4:$V$504,22,0)</f>
        <v>73-GRUPO DE TRABAJO DE COMUNICACION</v>
      </c>
      <c r="N77" s="81"/>
      <c r="O77" s="81"/>
      <c r="P77" s="81"/>
      <c r="Q77" s="81"/>
      <c r="S77" s="80" t="s">
        <v>609</v>
      </c>
      <c r="T77" s="80" t="str">
        <f>VLOOKUP(A77,'PAI 2025 GPS rempl2)'!$A$3:$E$505,4,0)</f>
        <v>Actividad propia</v>
      </c>
      <c r="U77" s="81" t="s">
        <v>1522</v>
      </c>
      <c r="V77" s="30">
        <f>VLOOKUP(S77,'PAI 2025 GPS rempl2)'!$E$4:$P$504,12,0)</f>
        <v>20</v>
      </c>
      <c r="W77" s="147" t="e">
        <f>+(V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8" spans="1:23" hidden="1" x14ac:dyDescent="0.25">
      <c r="A78" s="80" t="s">
        <v>611</v>
      </c>
      <c r="B78" s="80" t="str">
        <f>VLOOKUP(A78,'PAI 2025 GPS rempl2)'!$A$3:$E$505,4,0)</f>
        <v>Actividad propia</v>
      </c>
      <c r="C78" s="81" t="s">
        <v>1522</v>
      </c>
      <c r="D78" s="81" t="s">
        <v>1525</v>
      </c>
      <c r="E78" s="81" t="s">
        <v>588</v>
      </c>
      <c r="F78" s="81"/>
      <c r="G78" s="81" t="str">
        <f>VLOOKUP(A78,'PAI 2025 GPS rempl2)'!$E$4:$L$504,8,0)</f>
        <v>N/A</v>
      </c>
      <c r="H78" s="81" t="str">
        <f>VLOOKUP(A78,'PAI 2025 GPS rempl2)'!$A$4:$V$504,15,0)</f>
        <v>Realizar y consolidar informe de monitoreo de medios (Informe de avance trimestral)</v>
      </c>
      <c r="I78" s="81">
        <f>VLOOKUP(A78,'PAI 2025 GPS rempl2)'!$A$4:$V$504,17,0)</f>
        <v>2</v>
      </c>
      <c r="J78" s="81" t="str">
        <f>VLOOKUP(A78,'PAI 2025 GPS rempl2)'!$A$4:$V$504,18,0)</f>
        <v>Númerica</v>
      </c>
      <c r="K78" s="166">
        <f>VLOOKUP(A78,'PAI 2025 GPS rempl2)'!$A$4:$V$504,20,0)</f>
        <v>45839</v>
      </c>
      <c r="L78" s="166">
        <f>VLOOKUP(A78,'PAI 2025 GPS rempl2)'!$A$4:$V$504,21,0)</f>
        <v>46022</v>
      </c>
      <c r="M78" s="81" t="str">
        <f>VLOOKUP(A78,'PAI 2025 GPS rempl2)'!$A$4:$V$504,22,0)</f>
        <v>73-GRUPO DE TRABAJO DE COMUNICACION</v>
      </c>
      <c r="N78" s="81"/>
      <c r="O78" s="81"/>
      <c r="P78" s="81"/>
      <c r="Q78" s="81"/>
      <c r="S78" s="80" t="s">
        <v>611</v>
      </c>
      <c r="T78" s="80" t="str">
        <f>VLOOKUP(A78,'PAI 2025 GPS rempl2)'!$A$3:$E$505,4,0)</f>
        <v>Actividad propia</v>
      </c>
      <c r="U78" s="81" t="s">
        <v>1522</v>
      </c>
      <c r="V78" s="30">
        <f>VLOOKUP(S78,'PAI 2025 GPS rempl2)'!$E$4:$P$504,12,0)</f>
        <v>10</v>
      </c>
      <c r="W78" s="147" t="e">
        <f>+(V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9" spans="1:23" hidden="1" x14ac:dyDescent="0.25">
      <c r="A79" s="80" t="s">
        <v>613</v>
      </c>
      <c r="B79" s="80" t="str">
        <f>VLOOKUP(A79,'PAI 2025 GPS rempl2)'!$A$3:$E$505,4,0)</f>
        <v>Producto</v>
      </c>
      <c r="C79" s="81" t="s">
        <v>1522</v>
      </c>
      <c r="D79" s="81" t="s">
        <v>1526</v>
      </c>
      <c r="E79" s="81" t="s">
        <v>614</v>
      </c>
      <c r="F79" s="81" t="s">
        <v>12</v>
      </c>
      <c r="G79" s="81" t="str">
        <f>VLOOKUP(A79,'PAI 2025 GPS rempl2)'!$E$4:$L$504,8,0)</f>
        <v>C-3599-0200-0005-53105b</v>
      </c>
      <c r="H79" s="81" t="str">
        <f>VLOOKUP(A79,'PAI 2025 GPS rempl2)'!$A$4:$V$504,15,0)</f>
        <v>Planeación, gestión y seguimiento de los eventos institucionales y procesos digital interno y externo liderados por el Grupo de Comunicación, sistematizados. (Informe de implementación de la sistematización)</v>
      </c>
      <c r="I79" s="81">
        <f>VLOOKUP(A79,'PAI 2025 GPS rempl2)'!$A$4:$V$504,17,0)</f>
        <v>100</v>
      </c>
      <c r="J79" s="81" t="str">
        <f>VLOOKUP(A79,'PAI 2025 GPS rempl2)'!$A$4:$V$504,18,0)</f>
        <v>Porcentual</v>
      </c>
      <c r="K79" s="166">
        <f>VLOOKUP(A79,'PAI 2025 GPS rempl2)'!$A$4:$V$504,20,0)</f>
        <v>45695</v>
      </c>
      <c r="L79" s="166">
        <f>VLOOKUP(A79,'PAI 2025 GPS rempl2)'!$A$4:$V$504,21,0)</f>
        <v>46010</v>
      </c>
      <c r="M79" s="81" t="str">
        <f>VLOOKUP(A79,'PAI 2025 GPS rempl2)'!$A$4:$V$504,22,0)</f>
        <v>73-GRUPO DE TRABAJO DE COMUNICACION</v>
      </c>
      <c r="N79" s="81" t="s">
        <v>1395</v>
      </c>
      <c r="O79" s="81" t="s">
        <v>1396</v>
      </c>
      <c r="P79" s="81">
        <v>0</v>
      </c>
      <c r="Q79" s="81" t="s">
        <v>1492</v>
      </c>
      <c r="S79" s="80" t="s">
        <v>613</v>
      </c>
      <c r="T79" s="80" t="str">
        <f>VLOOKUP(A79,'PAI 2025 GPS rempl2)'!$A$3:$E$505,4,0)</f>
        <v>Producto</v>
      </c>
      <c r="U79" s="81" t="s">
        <v>1522</v>
      </c>
      <c r="V79" s="30">
        <f>VLOOKUP(S79,'PAI 2025 GPS rempl2)'!$E$4:$P$504,12,0)</f>
        <v>20</v>
      </c>
      <c r="W79" s="145">
        <f>(V79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80" spans="1:23" hidden="1" x14ac:dyDescent="0.25">
      <c r="A80" s="80" t="s">
        <v>616</v>
      </c>
      <c r="B80" s="80" t="str">
        <f>VLOOKUP(A80,'PAI 2025 GPS rempl2)'!$A$3:$E$505,4,0)</f>
        <v>Actividad propia</v>
      </c>
      <c r="C80" s="81" t="s">
        <v>1522</v>
      </c>
      <c r="D80" s="81" t="s">
        <v>1526</v>
      </c>
      <c r="E80" s="81" t="s">
        <v>614</v>
      </c>
      <c r="F80" s="81"/>
      <c r="G80" s="81" t="str">
        <f>VLOOKUP(A80,'PAI 2025 GPS rempl2)'!$E$4:$L$504,8,0)</f>
        <v>N/A</v>
      </c>
      <c r="H80" s="81" t="str">
        <f>VLOOKUP(A80,'PAI 2025 GPS rempl2)'!$A$4:$V$504,15,0)</f>
        <v>Identificar las necesidades de sistematización de los procesos de planeación, ejecución y seguimiento a los eventos y elaborar la propuesta de implementación  (Documento de propuesta)</v>
      </c>
      <c r="I80" s="81">
        <f>VLOOKUP(A80,'PAI 2025 GPS rempl2)'!$A$4:$V$504,17,0)</f>
        <v>1</v>
      </c>
      <c r="J80" s="81" t="str">
        <f>VLOOKUP(A80,'PAI 2025 GPS rempl2)'!$A$4:$V$504,18,0)</f>
        <v>Númerica</v>
      </c>
      <c r="K80" s="166">
        <f>VLOOKUP(A80,'PAI 2025 GPS rempl2)'!$A$4:$V$504,20,0)</f>
        <v>45695</v>
      </c>
      <c r="L80" s="166">
        <f>VLOOKUP(A80,'PAI 2025 GPS rempl2)'!$A$4:$V$504,21,0)</f>
        <v>45758</v>
      </c>
      <c r="M80" s="81" t="str">
        <f>VLOOKUP(A80,'PAI 2025 GPS rempl2)'!$A$4:$V$504,22,0)</f>
        <v>73-GRUPO DE TRABAJO DE COMUNICACION</v>
      </c>
      <c r="N80" s="81"/>
      <c r="O80" s="81"/>
      <c r="P80" s="81"/>
      <c r="Q80" s="81"/>
      <c r="S80" s="80" t="s">
        <v>616</v>
      </c>
      <c r="T80" s="80" t="str">
        <f>VLOOKUP(A80,'PAI 2025 GPS rempl2)'!$A$3:$E$505,4,0)</f>
        <v>Actividad propia</v>
      </c>
      <c r="U80" s="81" t="s">
        <v>1522</v>
      </c>
      <c r="V80" s="30">
        <f>VLOOKUP(S80,'PAI 2025 GPS rempl2)'!$E$4:$P$504,12,0)</f>
        <v>10</v>
      </c>
      <c r="W80" s="147" t="e">
        <f>+(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1" spans="1:23" hidden="1" x14ac:dyDescent="0.25">
      <c r="A81" s="80" t="s">
        <v>618</v>
      </c>
      <c r="B81" s="80" t="str">
        <f>VLOOKUP(A81,'PAI 2025 GPS rempl2)'!$A$3:$E$505,4,0)</f>
        <v>Actividad propia</v>
      </c>
      <c r="C81" s="81" t="s">
        <v>1522</v>
      </c>
      <c r="D81" s="81" t="s">
        <v>1526</v>
      </c>
      <c r="E81" s="81" t="s">
        <v>614</v>
      </c>
      <c r="F81" s="81"/>
      <c r="G81" s="81" t="str">
        <f>VLOOKUP(A81,'PAI 2025 GPS rempl2)'!$E$4:$L$504,8,0)</f>
        <v>N/A</v>
      </c>
      <c r="H81" s="81" t="str">
        <f>VLOOKUP(A81,'PAI 2025 GPS rempl2)'!$A$4:$V$504,15,0)</f>
        <v>Identificar las necesidades de sistematización de los procesos de planeación, ejecución y seguimiento a los procesos digitales internos y externos y elaborar la propuesta de implementación  (Documento de propuesta)</v>
      </c>
      <c r="I81" s="81">
        <f>VLOOKUP(A81,'PAI 2025 GPS rempl2)'!$A$4:$V$504,17,0)</f>
        <v>1</v>
      </c>
      <c r="J81" s="81" t="str">
        <f>VLOOKUP(A81,'PAI 2025 GPS rempl2)'!$A$4:$V$504,18,0)</f>
        <v>Númerica</v>
      </c>
      <c r="K81" s="166">
        <f>VLOOKUP(A81,'PAI 2025 GPS rempl2)'!$A$4:$V$504,20,0)</f>
        <v>45695</v>
      </c>
      <c r="L81" s="166">
        <f>VLOOKUP(A81,'PAI 2025 GPS rempl2)'!$A$4:$V$504,21,0)</f>
        <v>45747</v>
      </c>
      <c r="M81" s="81" t="str">
        <f>VLOOKUP(A81,'PAI 2025 GPS rempl2)'!$A$4:$V$504,22,0)</f>
        <v>73-GRUPO DE TRABAJO DE COMUNICACION</v>
      </c>
      <c r="N81" s="81"/>
      <c r="O81" s="81"/>
      <c r="P81" s="81"/>
      <c r="Q81" s="81"/>
      <c r="S81" s="80" t="s">
        <v>618</v>
      </c>
      <c r="T81" s="80" t="str">
        <f>VLOOKUP(A81,'PAI 2025 GPS rempl2)'!$A$3:$E$505,4,0)</f>
        <v>Actividad propia</v>
      </c>
      <c r="U81" s="81" t="s">
        <v>1522</v>
      </c>
      <c r="V81" s="30">
        <f>VLOOKUP(S81,'PAI 2025 GPS rempl2)'!$E$4:$P$504,12,0)</f>
        <v>10</v>
      </c>
      <c r="W81" s="147" t="e">
        <f>+(V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2" spans="1:23" hidden="1" x14ac:dyDescent="0.25">
      <c r="A82" s="80" t="s">
        <v>620</v>
      </c>
      <c r="B82" s="80" t="str">
        <f>VLOOKUP(A82,'PAI 2025 GPS rempl2)'!$A$3:$E$505,4,0)</f>
        <v>Actividad propia</v>
      </c>
      <c r="C82" s="81" t="s">
        <v>1522</v>
      </c>
      <c r="D82" s="81" t="s">
        <v>1526</v>
      </c>
      <c r="E82" s="81" t="s">
        <v>614</v>
      </c>
      <c r="F82" s="81"/>
      <c r="G82" s="81" t="str">
        <f>VLOOKUP(A82,'PAI 2025 GPS rempl2)'!$E$4:$L$504,8,0)</f>
        <v>N/A</v>
      </c>
      <c r="H82" s="81" t="str">
        <f>VLOOKUP(A82,'PAI 2025 GPS rempl2)'!$A$4:$V$504,15,0)</f>
        <v>Realizar la sistematización de los procesos planeación, ejecución y seguimiento a procesos digitales internos y externos  (Documento de evidencias de sistematización)</v>
      </c>
      <c r="I82" s="81">
        <f>VLOOKUP(A82,'PAI 2025 GPS rempl2)'!$A$4:$V$504,17,0)</f>
        <v>100</v>
      </c>
      <c r="J82" s="81" t="str">
        <f>VLOOKUP(A82,'PAI 2025 GPS rempl2)'!$A$4:$V$504,18,0)</f>
        <v>Porcentual</v>
      </c>
      <c r="K82" s="166">
        <f>VLOOKUP(A82,'PAI 2025 GPS rempl2)'!$A$4:$V$504,20,0)</f>
        <v>45748</v>
      </c>
      <c r="L82" s="166">
        <f>VLOOKUP(A82,'PAI 2025 GPS rempl2)'!$A$4:$V$504,21,0)</f>
        <v>45961</v>
      </c>
      <c r="M82" s="81" t="str">
        <f>VLOOKUP(A82,'PAI 2025 GPS rempl2)'!$A$4:$V$504,22,0)</f>
        <v>73-GRUPO DE TRABAJO DE COMUNICACION</v>
      </c>
      <c r="N82" s="81"/>
      <c r="O82" s="81"/>
      <c r="P82" s="81"/>
      <c r="Q82" s="81"/>
      <c r="S82" s="80" t="s">
        <v>620</v>
      </c>
      <c r="T82" s="80" t="str">
        <f>VLOOKUP(A82,'PAI 2025 GPS rempl2)'!$A$3:$E$505,4,0)</f>
        <v>Actividad propia</v>
      </c>
      <c r="U82" s="81" t="s">
        <v>1522</v>
      </c>
      <c r="V82" s="30">
        <f>VLOOKUP(S82,'PAI 2025 GPS rempl2)'!$E$4:$P$504,12,0)</f>
        <v>30</v>
      </c>
      <c r="W82" s="147" t="e">
        <f>+(V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3" spans="1:23" hidden="1" x14ac:dyDescent="0.25">
      <c r="A83" s="80" t="s">
        <v>622</v>
      </c>
      <c r="B83" s="80" t="str">
        <f>VLOOKUP(A83,'PAI 2025 GPS rempl2)'!$A$3:$E$505,4,0)</f>
        <v>Actividad propia</v>
      </c>
      <c r="C83" s="81" t="s">
        <v>1522</v>
      </c>
      <c r="D83" s="81" t="s">
        <v>1526</v>
      </c>
      <c r="E83" s="81" t="s">
        <v>614</v>
      </c>
      <c r="F83" s="81"/>
      <c r="G83" s="81" t="str">
        <f>VLOOKUP(A83,'PAI 2025 GPS rempl2)'!$E$4:$L$504,8,0)</f>
        <v>N/A</v>
      </c>
      <c r="H83" s="81" t="str">
        <f>VLOOKUP(A83,'PAI 2025 GPS rempl2)'!$A$4:$V$504,15,0)</f>
        <v>Realizar la sistematización de los procesos planeación, ejecución y seguimiento a los eventos  (Documento de evidencias de sistematización)</v>
      </c>
      <c r="I83" s="81">
        <f>VLOOKUP(A83,'PAI 2025 GPS rempl2)'!$A$4:$V$504,17,0)</f>
        <v>100</v>
      </c>
      <c r="J83" s="81" t="str">
        <f>VLOOKUP(A83,'PAI 2025 GPS rempl2)'!$A$4:$V$504,18,0)</f>
        <v>Porcentual</v>
      </c>
      <c r="K83" s="166">
        <f>VLOOKUP(A83,'PAI 2025 GPS rempl2)'!$A$4:$V$504,20,0)</f>
        <v>45769</v>
      </c>
      <c r="L83" s="166">
        <f>VLOOKUP(A83,'PAI 2025 GPS rempl2)'!$A$4:$V$504,21,0)</f>
        <v>45982</v>
      </c>
      <c r="M83" s="81" t="str">
        <f>VLOOKUP(A83,'PAI 2025 GPS rempl2)'!$A$4:$V$504,22,0)</f>
        <v>73-GRUPO DE TRABAJO DE COMUNICACION</v>
      </c>
      <c r="N83" s="81"/>
      <c r="O83" s="81"/>
      <c r="P83" s="81"/>
      <c r="Q83" s="81"/>
      <c r="S83" s="80" t="s">
        <v>622</v>
      </c>
      <c r="T83" s="80" t="str">
        <f>VLOOKUP(A83,'PAI 2025 GPS rempl2)'!$A$3:$E$505,4,0)</f>
        <v>Actividad propia</v>
      </c>
      <c r="U83" s="81" t="s">
        <v>1522</v>
      </c>
      <c r="V83" s="30">
        <f>VLOOKUP(S83,'PAI 2025 GPS rempl2)'!$E$4:$P$504,12,0)</f>
        <v>30</v>
      </c>
      <c r="W83" s="147" t="e">
        <f>+(V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4" spans="1:23" hidden="1" x14ac:dyDescent="0.25">
      <c r="A84" s="80" t="s">
        <v>624</v>
      </c>
      <c r="B84" s="80" t="str">
        <f>VLOOKUP(A84,'PAI 2025 GPS rempl2)'!$A$3:$E$505,4,0)</f>
        <v>Actividad propia</v>
      </c>
      <c r="C84" s="81" t="s">
        <v>1522</v>
      </c>
      <c r="D84" s="81" t="s">
        <v>1526</v>
      </c>
      <c r="E84" s="81" t="s">
        <v>614</v>
      </c>
      <c r="F84" s="81"/>
      <c r="G84" s="81" t="str">
        <f>VLOOKUP(A84,'PAI 2025 GPS rempl2)'!$E$4:$L$504,8,0)</f>
        <v>N/A</v>
      </c>
      <c r="H84" s="81" t="str">
        <f>VLOOKUP(A84,'PAI 2025 GPS rempl2)'!$A$4:$V$504,15,0)</f>
        <v>Realizar el informe de seguimiento a la implementación de la sistematización en los procesos digitales internos y externos (Informe trimestral de seguimiento elaborado)</v>
      </c>
      <c r="I84" s="81">
        <f>VLOOKUP(A84,'PAI 2025 GPS rempl2)'!$A$4:$V$504,17,0)</f>
        <v>3</v>
      </c>
      <c r="J84" s="81" t="str">
        <f>VLOOKUP(A84,'PAI 2025 GPS rempl2)'!$A$4:$V$504,18,0)</f>
        <v>Númerica</v>
      </c>
      <c r="K84" s="166">
        <f>VLOOKUP(A84,'PAI 2025 GPS rempl2)'!$A$4:$V$504,20,0)</f>
        <v>45965</v>
      </c>
      <c r="L84" s="166">
        <f>VLOOKUP(A84,'PAI 2025 GPS rempl2)'!$A$4:$V$504,21,0)</f>
        <v>45979</v>
      </c>
      <c r="M84" s="81" t="str">
        <f>VLOOKUP(A84,'PAI 2025 GPS rempl2)'!$A$4:$V$504,22,0)</f>
        <v>73-GRUPO DE TRABAJO DE COMUNICACION</v>
      </c>
      <c r="N84" s="81"/>
      <c r="O84" s="81"/>
      <c r="P84" s="81"/>
      <c r="Q84" s="81"/>
      <c r="S84" s="80" t="s">
        <v>624</v>
      </c>
      <c r="T84" s="80" t="str">
        <f>VLOOKUP(A84,'PAI 2025 GPS rempl2)'!$A$3:$E$505,4,0)</f>
        <v>Actividad propia</v>
      </c>
      <c r="U84" s="81" t="s">
        <v>1522</v>
      </c>
      <c r="V84" s="30">
        <f>VLOOKUP(S84,'PAI 2025 GPS rempl2)'!$E$4:$P$504,12,0)</f>
        <v>10</v>
      </c>
      <c r="W84" s="147" t="e">
        <f>+(V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5" spans="1:23" hidden="1" x14ac:dyDescent="0.25">
      <c r="A85" s="80" t="s">
        <v>626</v>
      </c>
      <c r="B85" s="80" t="str">
        <f>VLOOKUP(A85,'PAI 2025 GPS rempl2)'!$A$3:$E$505,4,0)</f>
        <v>Actividad propia</v>
      </c>
      <c r="C85" s="81" t="s">
        <v>1522</v>
      </c>
      <c r="D85" s="81" t="s">
        <v>1526</v>
      </c>
      <c r="E85" s="81" t="s">
        <v>614</v>
      </c>
      <c r="F85" s="81"/>
      <c r="G85" s="81" t="str">
        <f>VLOOKUP(A85,'PAI 2025 GPS rempl2)'!$E$4:$L$504,8,0)</f>
        <v>N/A</v>
      </c>
      <c r="H85" s="81" t="str">
        <f>VLOOKUP(A85,'PAI 2025 GPS rempl2)'!$A$4:$V$504,15,0)</f>
        <v>Realizar el informe de seguimiento a la implementación de la sistematización de los eventos (Informe trimestral de seguimiento elaborado)</v>
      </c>
      <c r="I85" s="81">
        <f>VLOOKUP(A85,'PAI 2025 GPS rempl2)'!$A$4:$V$504,17,0)</f>
        <v>3</v>
      </c>
      <c r="J85" s="81" t="str">
        <f>VLOOKUP(A85,'PAI 2025 GPS rempl2)'!$A$4:$V$504,18,0)</f>
        <v>Númerica</v>
      </c>
      <c r="K85" s="166">
        <f>VLOOKUP(A85,'PAI 2025 GPS rempl2)'!$A$4:$V$504,20,0)</f>
        <v>45992</v>
      </c>
      <c r="L85" s="166">
        <f>VLOOKUP(A85,'PAI 2025 GPS rempl2)'!$A$4:$V$504,21,0)</f>
        <v>46010</v>
      </c>
      <c r="M85" s="81" t="str">
        <f>VLOOKUP(A85,'PAI 2025 GPS rempl2)'!$A$4:$V$504,22,0)</f>
        <v>73-GRUPO DE TRABAJO DE COMUNICACION</v>
      </c>
      <c r="N85" s="81"/>
      <c r="O85" s="81"/>
      <c r="P85" s="81"/>
      <c r="Q85" s="81"/>
      <c r="S85" s="80" t="s">
        <v>626</v>
      </c>
      <c r="T85" s="80" t="str">
        <f>VLOOKUP(A85,'PAI 2025 GPS rempl2)'!$A$3:$E$505,4,0)</f>
        <v>Actividad propia</v>
      </c>
      <c r="U85" s="81" t="s">
        <v>1522</v>
      </c>
      <c r="V85" s="30">
        <f>VLOOKUP(S85,'PAI 2025 GPS rempl2)'!$E$4:$P$504,12,0)</f>
        <v>10</v>
      </c>
      <c r="W85" s="147" t="e">
        <f>+(V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6" spans="1:23" hidden="1" x14ac:dyDescent="0.25">
      <c r="A86" s="80" t="s">
        <v>629</v>
      </c>
      <c r="B86" s="80" t="str">
        <f>VLOOKUP(A86,'PAI 2025 GPS rempl2)'!$A$3:$E$505,4,0)</f>
        <v>Producto</v>
      </c>
      <c r="C86" s="81" t="s">
        <v>1522</v>
      </c>
      <c r="D86" s="81" t="s">
        <v>1526</v>
      </c>
      <c r="E86" s="81" t="s">
        <v>614</v>
      </c>
      <c r="F86" s="81" t="s">
        <v>10</v>
      </c>
      <c r="G86" s="81" t="str">
        <f>VLOOKUP(A86,'PAI 2025 GPS rempl2)'!$E$4:$L$504,8,0)</f>
        <v>FUNCIONAMIENTO</v>
      </c>
      <c r="H86" s="81" t="str">
        <f>VLOOKUP(A86,'PAI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1">
        <f>VLOOKUP(A86,'PAI 2025 GPS rempl2)'!$A$4:$V$504,17,0)</f>
        <v>1070</v>
      </c>
      <c r="J86" s="81" t="str">
        <f>VLOOKUP(A86,'PAI 2025 GPS rempl2)'!$A$4:$V$504,18,0)</f>
        <v>Númerica</v>
      </c>
      <c r="K86" s="166">
        <f>VLOOKUP(A86,'PAI 2025 GPS rempl2)'!$A$4:$V$504,20,0)</f>
        <v>45706</v>
      </c>
      <c r="L86" s="166">
        <f>VLOOKUP(A86,'PAI 2025 GPS rempl2)'!$A$4:$V$504,21,0)</f>
        <v>45989</v>
      </c>
      <c r="M86" s="81" t="str">
        <f>VLOOKUP(A86,'PAI 2025 GPS rempl2)'!$A$4:$V$504,22,0)</f>
        <v>3100-DIRECCION DE INVESTIGACIONES DE PROTECCION AL CONSUMIDOR</v>
      </c>
      <c r="N86" s="81" t="s">
        <v>1399</v>
      </c>
      <c r="O86" s="81" t="s">
        <v>1400</v>
      </c>
      <c r="P86" s="81" t="s">
        <v>1546</v>
      </c>
      <c r="Q86" s="81" t="s">
        <v>1737</v>
      </c>
      <c r="S86" s="80" t="s">
        <v>629</v>
      </c>
      <c r="T86" s="80" t="str">
        <f>VLOOKUP(A86,'PAI 2025 GPS rempl2)'!$A$3:$E$505,4,0)</f>
        <v>Producto</v>
      </c>
      <c r="U86" s="81" t="s">
        <v>1522</v>
      </c>
      <c r="V86" s="30">
        <f>VLOOKUP(S86,'PAI 2025 GPS rempl2)'!$E$4:$P$504,12,0)</f>
        <v>40</v>
      </c>
      <c r="W86" s="145">
        <f>(V86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87" spans="1:23" hidden="1" x14ac:dyDescent="0.25">
      <c r="A87" s="80" t="s">
        <v>630</v>
      </c>
      <c r="B87" s="80" t="str">
        <f>VLOOKUP(A87,'PAI 2025 GPS rempl2)'!$A$3:$E$505,4,0)</f>
        <v>Actividad propia</v>
      </c>
      <c r="C87" s="81" t="s">
        <v>1522</v>
      </c>
      <c r="D87" s="81" t="s">
        <v>1526</v>
      </c>
      <c r="E87" s="81" t="s">
        <v>614</v>
      </c>
      <c r="F87" s="81"/>
      <c r="G87" s="81" t="str">
        <f>VLOOKUP(A87,'PAI 2025 GPS rempl2)'!$E$4:$L$504,8,0)</f>
        <v>N/A</v>
      </c>
      <c r="H87" s="81" t="str">
        <f>VLOOKUP(A87,'PAI 2025 GPS rempl2)'!$A$4:$V$504,15,0)</f>
        <v>Verificar las denuncias recibidas en 2024 para identificar a los denunciados en el comercio electrónico con el mayor número de quejas (Informe de la verificación realizada)</v>
      </c>
      <c r="I87" s="81">
        <f>VLOOKUP(A87,'PAI 2025 GPS rempl2)'!$A$4:$V$504,17,0)</f>
        <v>1</v>
      </c>
      <c r="J87" s="81" t="str">
        <f>VLOOKUP(A87,'PAI 2025 GPS rempl2)'!$A$4:$V$504,18,0)</f>
        <v>Númerica</v>
      </c>
      <c r="K87" s="166">
        <f>VLOOKUP(A87,'PAI 2025 GPS rempl2)'!$A$4:$V$504,20,0)</f>
        <v>45706</v>
      </c>
      <c r="L87" s="166">
        <f>VLOOKUP(A87,'PAI 2025 GPS rempl2)'!$A$4:$V$504,21,0)</f>
        <v>45747</v>
      </c>
      <c r="M87" s="81" t="str">
        <f>VLOOKUP(A87,'PAI 2025 GPS rempl2)'!$A$4:$V$504,22,0)</f>
        <v>3100-DIRECCION DE INVESTIGACIONES DE PROTECCION AL CONSUMIDOR</v>
      </c>
      <c r="N87" s="81"/>
      <c r="O87" s="81"/>
      <c r="P87" s="81"/>
      <c r="Q87" s="81"/>
      <c r="S87" s="80" t="s">
        <v>630</v>
      </c>
      <c r="T87" s="80" t="str">
        <f>VLOOKUP(A87,'PAI 2025 GPS rempl2)'!$A$3:$E$505,4,0)</f>
        <v>Actividad propia</v>
      </c>
      <c r="U87" s="81" t="s">
        <v>1522</v>
      </c>
      <c r="V87" s="30">
        <f>VLOOKUP(S87,'PAI 2025 GPS rempl2)'!$E$4:$P$504,12,0)</f>
        <v>15</v>
      </c>
      <c r="W87" s="147" t="e">
        <f>+(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8" spans="1:23" hidden="1" x14ac:dyDescent="0.25">
      <c r="A88" s="80" t="s">
        <v>632</v>
      </c>
      <c r="B88" s="80" t="str">
        <f>VLOOKUP(A88,'PAI 2025 GPS rempl2)'!$A$3:$E$505,4,0)</f>
        <v>Actividad propia</v>
      </c>
      <c r="C88" s="81" t="s">
        <v>1522</v>
      </c>
      <c r="D88" s="81" t="s">
        <v>1526</v>
      </c>
      <c r="E88" s="81" t="s">
        <v>614</v>
      </c>
      <c r="F88" s="81"/>
      <c r="G88" s="81" t="str">
        <f>VLOOKUP(A88,'PAI 2025 GPS rempl2)'!$E$4:$L$504,8,0)</f>
        <v>N/A</v>
      </c>
      <c r="H88" s="81" t="str">
        <f>VLOOKUP(A88,'PAI 2025 GPS rempl2)'!$A$4:$V$504,15,0)</f>
        <v>Definir el cronograma de las actuaciones de  inspección a realizar (Documentos con la programación)</v>
      </c>
      <c r="I88" s="81">
        <f>VLOOKUP(A88,'PAI 2025 GPS rempl2)'!$A$4:$V$504,17,0)</f>
        <v>1</v>
      </c>
      <c r="J88" s="81" t="str">
        <f>VLOOKUP(A88,'PAI 2025 GPS rempl2)'!$A$4:$V$504,18,0)</f>
        <v>Númerica</v>
      </c>
      <c r="K88" s="166">
        <f>VLOOKUP(A88,'PAI 2025 GPS rempl2)'!$A$4:$V$504,20,0)</f>
        <v>45748</v>
      </c>
      <c r="L88" s="166">
        <f>VLOOKUP(A88,'PAI 2025 GPS rempl2)'!$A$4:$V$504,21,0)</f>
        <v>45777</v>
      </c>
      <c r="M88" s="81" t="str">
        <f>VLOOKUP(A88,'PAI 2025 GPS rempl2)'!$A$4:$V$504,22,0)</f>
        <v>3100-DIRECCION DE INVESTIGACIONES DE PROTECCION AL CONSUMIDOR</v>
      </c>
      <c r="N88" s="81"/>
      <c r="O88" s="81"/>
      <c r="P88" s="81"/>
      <c r="Q88" s="81"/>
      <c r="S88" s="80" t="s">
        <v>632</v>
      </c>
      <c r="T88" s="80" t="str">
        <f>VLOOKUP(A88,'PAI 2025 GPS rempl2)'!$A$3:$E$505,4,0)</f>
        <v>Actividad propia</v>
      </c>
      <c r="U88" s="81" t="s">
        <v>1522</v>
      </c>
      <c r="V88" s="30">
        <f>VLOOKUP(S88,'PAI 2025 GPS rempl2)'!$E$4:$P$504,12,0)</f>
        <v>25</v>
      </c>
      <c r="W88" s="147" t="e">
        <f>+(V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9" spans="1:23" hidden="1" x14ac:dyDescent="0.25">
      <c r="A89" s="80" t="s">
        <v>634</v>
      </c>
      <c r="B89" s="80" t="str">
        <f>VLOOKUP(A89,'PAI 2025 GPS rempl2)'!$A$3:$E$505,4,0)</f>
        <v>Actividad propia</v>
      </c>
      <c r="C89" s="81" t="s">
        <v>1522</v>
      </c>
      <c r="D89" s="81" t="s">
        <v>1526</v>
      </c>
      <c r="E89" s="81" t="s">
        <v>614</v>
      </c>
      <c r="F89" s="81"/>
      <c r="G89" s="81" t="str">
        <f>VLOOKUP(A89,'PAI 2025 GPS rempl2)'!$E$4:$L$504,8,0)</f>
        <v>N/A</v>
      </c>
      <c r="H89" s="81" t="str">
        <f>VLOOKUP(A89,'PAI 2025 GPS rempl2)'!$A$4:$V$504,15,0)</f>
        <v>Realizar visitas de inspección a personas naturales o jurídicas sujetas de inspección y vigilancia (Relación de los números de radicación de las visitas de inspección web realizadas)</v>
      </c>
      <c r="I89" s="81">
        <f>VLOOKUP(A89,'PAI 2025 GPS rempl2)'!$A$4:$V$504,17,0)</f>
        <v>1070</v>
      </c>
      <c r="J89" s="81" t="str">
        <f>VLOOKUP(A89,'PAI 2025 GPS rempl2)'!$A$4:$V$504,18,0)</f>
        <v>Númerica</v>
      </c>
      <c r="K89" s="166">
        <f>VLOOKUP(A89,'PAI 2025 GPS rempl2)'!$A$4:$V$504,20,0)</f>
        <v>45755</v>
      </c>
      <c r="L89" s="166">
        <f>VLOOKUP(A89,'PAI 2025 GPS rempl2)'!$A$4:$V$504,21,0)</f>
        <v>45989</v>
      </c>
      <c r="M89" s="81" t="str">
        <f>VLOOKUP(A89,'PAI 2025 GPS rempl2)'!$A$4:$V$504,22,0)</f>
        <v>3100-DIRECCION DE INVESTIGACIONES DE PROTECCION AL CONSUMIDOR</v>
      </c>
      <c r="N89" s="81"/>
      <c r="O89" s="81"/>
      <c r="P89" s="81"/>
      <c r="Q89" s="81"/>
      <c r="S89" s="80" t="s">
        <v>634</v>
      </c>
      <c r="T89" s="80" t="str">
        <f>VLOOKUP(A89,'PAI 2025 GPS rempl2)'!$A$3:$E$505,4,0)</f>
        <v>Actividad propia</v>
      </c>
      <c r="U89" s="81" t="s">
        <v>1522</v>
      </c>
      <c r="V89" s="30">
        <f>VLOOKUP(S89,'PAI 2025 GPS rempl2)'!$E$4:$P$504,12,0)</f>
        <v>60</v>
      </c>
      <c r="W89" s="147" t="e">
        <f>+(V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0" spans="1:23" hidden="1" x14ac:dyDescent="0.25">
      <c r="A90" s="80" t="s">
        <v>635</v>
      </c>
      <c r="B90" s="80" t="str">
        <f>VLOOKUP(A90,'PAI 2025 GPS rempl2)'!$A$3:$E$505,4,0)</f>
        <v>Producto</v>
      </c>
      <c r="C90" s="81" t="s">
        <v>1522</v>
      </c>
      <c r="D90" s="81" t="s">
        <v>1526</v>
      </c>
      <c r="E90" s="81" t="s">
        <v>614</v>
      </c>
      <c r="F90" s="81" t="s">
        <v>10</v>
      </c>
      <c r="G90" s="81" t="str">
        <f>VLOOKUP(A90,'PAI 2025 GPS rempl2)'!$E$4:$L$504,8,0)</f>
        <v>C-3503-0200-0015-40401c</v>
      </c>
      <c r="H90" s="81" t="str">
        <f>VLOOKUP(A90,'PAI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81">
        <f>VLOOKUP(A90,'PAI 2025 GPS rempl2)'!$A$4:$V$504,17,0)</f>
        <v>40</v>
      </c>
      <c r="J90" s="81" t="str">
        <f>VLOOKUP(A90,'PAI 2025 GPS rempl2)'!$A$4:$V$504,18,0)</f>
        <v>Númerica</v>
      </c>
      <c r="K90" s="166">
        <f>VLOOKUP(A90,'PAI 2025 GPS rempl2)'!$A$4:$V$504,20,0)</f>
        <v>45671</v>
      </c>
      <c r="L90" s="166">
        <f>VLOOKUP(A90,'PAI 2025 GPS rempl2)'!$A$4:$V$504,21,0)</f>
        <v>45989</v>
      </c>
      <c r="M90" s="81" t="str">
        <f>VLOOKUP(A90,'PAI 2025 GPS rempl2)'!$A$4:$V$504,22,0)</f>
        <v>3100-DIRECCION DE INVESTIGACIONES DE PROTECCION AL CONSUMIDOR</v>
      </c>
      <c r="N90" s="81" t="s">
        <v>1399</v>
      </c>
      <c r="O90" s="81" t="s">
        <v>1400</v>
      </c>
      <c r="P90" s="81" t="s">
        <v>1547</v>
      </c>
      <c r="Q90" s="81" t="s">
        <v>1494</v>
      </c>
      <c r="S90" s="80" t="s">
        <v>635</v>
      </c>
      <c r="T90" s="80" t="str">
        <f>VLOOKUP(A90,'PAI 2025 GPS rempl2)'!$A$3:$E$505,4,0)</f>
        <v>Producto</v>
      </c>
      <c r="U90" s="81" t="s">
        <v>1522</v>
      </c>
      <c r="V90" s="30">
        <f>VLOOKUP(S90,'PAI 2025 GPS rempl2)'!$E$4:$P$504,12,0)</f>
        <v>40</v>
      </c>
      <c r="W90" s="145">
        <f>(V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91" spans="1:23" hidden="1" x14ac:dyDescent="0.25">
      <c r="A91" s="80" t="s">
        <v>638</v>
      </c>
      <c r="B91" s="80" t="str">
        <f>VLOOKUP(A91,'PAI 2025 GPS rempl2)'!$A$3:$E$505,4,0)</f>
        <v>Actividad propia</v>
      </c>
      <c r="C91" s="81" t="s">
        <v>1522</v>
      </c>
      <c r="D91" s="81" t="s">
        <v>1526</v>
      </c>
      <c r="E91" s="81" t="s">
        <v>614</v>
      </c>
      <c r="F91" s="81"/>
      <c r="G91" s="81" t="str">
        <f>VLOOKUP(A91,'PAI 2025 GPS rempl2)'!$E$4:$L$504,8,0)</f>
        <v>N/A</v>
      </c>
      <c r="H91" s="81" t="str">
        <f>VLOOKUP(A91,'PAI 2025 GPS rempl2)'!$A$4:$V$504,15,0)</f>
        <v>Determinar los sectores en los cuales se llevarán a cabo las actuaciones administrativas de inspección, vigilancia y control. (Acta de reunión)</v>
      </c>
      <c r="I91" s="81">
        <f>VLOOKUP(A91,'PAI 2025 GPS rempl2)'!$A$4:$V$504,17,0)</f>
        <v>1</v>
      </c>
      <c r="J91" s="81" t="str">
        <f>VLOOKUP(A91,'PAI 2025 GPS rempl2)'!$A$4:$V$504,18,0)</f>
        <v>Númerica</v>
      </c>
      <c r="K91" s="166">
        <f>VLOOKUP(A91,'PAI 2025 GPS rempl2)'!$A$4:$V$504,20,0)</f>
        <v>45671</v>
      </c>
      <c r="L91" s="166">
        <f>VLOOKUP(A91,'PAI 2025 GPS rempl2)'!$A$4:$V$504,21,0)</f>
        <v>45695</v>
      </c>
      <c r="M91" s="81" t="str">
        <f>VLOOKUP(A91,'PAI 2025 GPS rempl2)'!$A$4:$V$504,22,0)</f>
        <v>3100-DIRECCION DE INVESTIGACIONES DE PROTECCION AL CONSUMIDOR</v>
      </c>
      <c r="N91" s="81"/>
      <c r="O91" s="81"/>
      <c r="P91" s="81"/>
      <c r="Q91" s="81"/>
      <c r="S91" s="80" t="s">
        <v>638</v>
      </c>
      <c r="T91" s="80" t="str">
        <f>VLOOKUP(A91,'PAI 2025 GPS rempl2)'!$A$3:$E$505,4,0)</f>
        <v>Actividad propia</v>
      </c>
      <c r="U91" s="81" t="s">
        <v>1522</v>
      </c>
      <c r="V91" s="30">
        <f>VLOOKUP(S91,'PAI 2025 GPS rempl2)'!$E$4:$P$504,12,0)</f>
        <v>15</v>
      </c>
      <c r="W91" s="147" t="e">
        <f>+(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2" spans="1:23" hidden="1" x14ac:dyDescent="0.25">
      <c r="A92" s="80" t="s">
        <v>640</v>
      </c>
      <c r="B92" s="80" t="str">
        <f>VLOOKUP(A92,'PAI 2025 GPS rempl2)'!$A$3:$E$505,4,0)</f>
        <v>Actividad propia</v>
      </c>
      <c r="C92" s="81" t="s">
        <v>1522</v>
      </c>
      <c r="D92" s="81" t="s">
        <v>1526</v>
      </c>
      <c r="E92" s="81" t="s">
        <v>614</v>
      </c>
      <c r="F92" s="81"/>
      <c r="G92" s="81" t="str">
        <f>VLOOKUP(A92,'PAI 2025 GPS rempl2)'!$E$4:$L$504,8,0)</f>
        <v>N/A</v>
      </c>
      <c r="H92" s="81" t="str">
        <f>VLOOKUP(A92,'PAI 2025 GPS rempl2)'!$A$4:$V$504,15,0)</f>
        <v>Programar las visitas de inspección a realizar (Programación trimestral de las actuaciones administrativas)</v>
      </c>
      <c r="I92" s="81">
        <f>VLOOKUP(A92,'PAI 2025 GPS rempl2)'!$A$4:$V$504,17,0)</f>
        <v>4</v>
      </c>
      <c r="J92" s="81" t="str">
        <f>VLOOKUP(A92,'PAI 2025 GPS rempl2)'!$A$4:$V$504,18,0)</f>
        <v>Númerica</v>
      </c>
      <c r="K92" s="166">
        <f>VLOOKUP(A92,'PAI 2025 GPS rempl2)'!$A$4:$V$504,20,0)</f>
        <v>45671</v>
      </c>
      <c r="L92" s="166">
        <f>VLOOKUP(A92,'PAI 2025 GPS rempl2)'!$A$4:$V$504,21,0)</f>
        <v>45961</v>
      </c>
      <c r="M92" s="81" t="str">
        <f>VLOOKUP(A92,'PAI 2025 GPS rempl2)'!$A$4:$V$504,22,0)</f>
        <v>3100-DIRECCION DE INVESTIGACIONES DE PROTECCION AL CONSUMIDOR</v>
      </c>
      <c r="N92" s="81"/>
      <c r="O92" s="81"/>
      <c r="P92" s="81"/>
      <c r="Q92" s="81"/>
      <c r="S92" s="80" t="s">
        <v>640</v>
      </c>
      <c r="T92" s="80" t="str">
        <f>VLOOKUP(A92,'PAI 2025 GPS rempl2)'!$A$3:$E$505,4,0)</f>
        <v>Actividad propia</v>
      </c>
      <c r="U92" s="81" t="s">
        <v>1522</v>
      </c>
      <c r="V92" s="30">
        <f>VLOOKUP(S92,'PAI 2025 GPS rempl2)'!$E$4:$P$504,12,0)</f>
        <v>15</v>
      </c>
      <c r="W92" s="147" t="e">
        <f>+(V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3" spans="1:23" hidden="1" x14ac:dyDescent="0.25">
      <c r="A93" s="80" t="s">
        <v>642</v>
      </c>
      <c r="B93" s="80" t="str">
        <f>VLOOKUP(A93,'PAI 2025 GPS rempl2)'!$A$3:$E$505,4,0)</f>
        <v>Actividad propia</v>
      </c>
      <c r="C93" s="81" t="s">
        <v>1522</v>
      </c>
      <c r="D93" s="81" t="s">
        <v>1526</v>
      </c>
      <c r="E93" s="81" t="s">
        <v>614</v>
      </c>
      <c r="F93" s="81"/>
      <c r="G93" s="81" t="str">
        <f>VLOOKUP(A93,'PAI 2025 GPS rempl2)'!$E$4:$L$504,8,0)</f>
        <v>N/A</v>
      </c>
      <c r="H93" s="81" t="str">
        <f>VLOOKUP(A93,'PAI 2025 GPS rempl2)'!$A$4:$V$504,15,0)</f>
        <v>Realizar las visitas de inspección a las personas naturales o jurídicas sujetas de inspección y vigilancia (Relación de los números de radicación de las visitas de inspección realizados)</v>
      </c>
      <c r="I93" s="81">
        <f>VLOOKUP(A93,'PAI 2025 GPS rempl2)'!$A$4:$V$504,17,0)</f>
        <v>40</v>
      </c>
      <c r="J93" s="81" t="str">
        <f>VLOOKUP(A93,'PAI 2025 GPS rempl2)'!$A$4:$V$504,18,0)</f>
        <v>Númerica</v>
      </c>
      <c r="K93" s="166">
        <f>VLOOKUP(A93,'PAI 2025 GPS rempl2)'!$A$4:$V$504,20,0)</f>
        <v>45695</v>
      </c>
      <c r="L93" s="166">
        <f>VLOOKUP(A93,'PAI 2025 GPS rempl2)'!$A$4:$V$504,21,0)</f>
        <v>45989</v>
      </c>
      <c r="M93" s="81" t="str">
        <f>VLOOKUP(A93,'PAI 2025 GPS rempl2)'!$A$4:$V$504,22,0)</f>
        <v>3100-DIRECCION DE INVESTIGACIONES DE PROTECCION AL CONSUMIDOR</v>
      </c>
      <c r="N93" s="81"/>
      <c r="O93" s="81"/>
      <c r="P93" s="81"/>
      <c r="Q93" s="81"/>
      <c r="S93" s="80" t="s">
        <v>642</v>
      </c>
      <c r="T93" s="80" t="str">
        <f>VLOOKUP(A93,'PAI 2025 GPS rempl2)'!$A$3:$E$505,4,0)</f>
        <v>Actividad propia</v>
      </c>
      <c r="U93" s="81" t="s">
        <v>1522</v>
      </c>
      <c r="V93" s="30">
        <f>VLOOKUP(S93,'PAI 2025 GPS rempl2)'!$E$4:$P$504,12,0)</f>
        <v>70</v>
      </c>
      <c r="W93" s="147" t="e">
        <f>+(V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4" spans="1:23" hidden="1" x14ac:dyDescent="0.25">
      <c r="A94" s="80" t="s">
        <v>643</v>
      </c>
      <c r="B94" s="80" t="str">
        <f>VLOOKUP(A94,'PAI 2025 GPS rempl2)'!$A$3:$E$505,4,0)</f>
        <v>Producto</v>
      </c>
      <c r="C94" s="81" t="s">
        <v>1522</v>
      </c>
      <c r="D94" s="81" t="s">
        <v>1526</v>
      </c>
      <c r="E94" s="81" t="s">
        <v>614</v>
      </c>
      <c r="F94" s="81" t="s">
        <v>9</v>
      </c>
      <c r="G94" s="81" t="str">
        <f>VLOOKUP(A94,'PAI 2025 GPS rempl2)'!$E$4:$L$504,8,0)</f>
        <v>FUNCIONAMIENTO</v>
      </c>
      <c r="H94" s="81" t="str">
        <f>VLOOKUP(A94,'PAI 2025 GPS rempl2)'!$A$4:$V$504,15,0)</f>
        <v>Recursos de reposición interpuestos, decididos dentro de los 6 meses siguientes a su presentación (Relación de los números de radicación de los recursos decididos, fecha de entrada y salida)</v>
      </c>
      <c r="I94" s="81">
        <f>VLOOKUP(A94,'PAI 2025 GPS rempl2)'!$A$4:$V$504,17,0)</f>
        <v>80</v>
      </c>
      <c r="J94" s="81" t="str">
        <f>VLOOKUP(A94,'PAI 2025 GPS rempl2)'!$A$4:$V$504,18,0)</f>
        <v>Porcentual</v>
      </c>
      <c r="K94" s="166">
        <f>VLOOKUP(A94,'PAI 2025 GPS rempl2)'!$A$4:$V$504,20,0)</f>
        <v>45659</v>
      </c>
      <c r="L94" s="166">
        <f>VLOOKUP(A94,'PAI 2025 GPS rempl2)'!$A$4:$V$504,21,0)</f>
        <v>46022</v>
      </c>
      <c r="M94" s="81" t="str">
        <f>VLOOKUP(A94,'PAI 2025 GPS rempl2)'!$A$4:$V$504,22,0)</f>
        <v>3100-DIRECCION DE INVESTIGACIONES DE PROTECCION AL CONSUMIDOR</v>
      </c>
      <c r="N94" s="81" t="s">
        <v>1401</v>
      </c>
      <c r="O94" s="81" t="s">
        <v>1439</v>
      </c>
      <c r="P94" s="81">
        <v>0</v>
      </c>
      <c r="Q94" s="81" t="s">
        <v>1492</v>
      </c>
      <c r="S94" s="80" t="s">
        <v>643</v>
      </c>
      <c r="T94" s="80" t="str">
        <f>VLOOKUP(A94,'PAI 2025 GPS rempl2)'!$A$3:$E$505,4,0)</f>
        <v>Producto</v>
      </c>
      <c r="U94" s="81" t="s">
        <v>1522</v>
      </c>
      <c r="V94" s="30">
        <f>VLOOKUP(S94,'PAI 2025 GPS rempl2)'!$E$4:$P$504,12,0)</f>
        <v>20</v>
      </c>
      <c r="W94" s="145">
        <f>(V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95" spans="1:23" hidden="1" x14ac:dyDescent="0.25">
      <c r="A95" s="80" t="s">
        <v>646</v>
      </c>
      <c r="B95" s="80" t="str">
        <f>VLOOKUP(A95,'PAI 2025 GPS rempl2)'!$A$3:$E$505,4,0)</f>
        <v>Actividad propia</v>
      </c>
      <c r="C95" s="81" t="s">
        <v>1522</v>
      </c>
      <c r="D95" s="81" t="s">
        <v>1526</v>
      </c>
      <c r="E95" s="81" t="s">
        <v>614</v>
      </c>
      <c r="F95" s="81"/>
      <c r="G95" s="81" t="str">
        <f>VLOOKUP(A95,'PAI 2025 GPS rempl2)'!$E$4:$L$504,8,0)</f>
        <v>N/A</v>
      </c>
      <c r="H95" s="81" t="str">
        <f>VLOOKUP(A95,'PAI 2025 GPS rempl2)'!$A$4:$V$504,15,0)</f>
        <v>Crear y actualizar periódicamente el listado de los recursos de reposición que ingresan a partir del 1° de enero hasta el 30 de septiembre de 2025, incluyendo la información necesaria para verificar su cumplimiento (Listado de recursos interpuestos)</v>
      </c>
      <c r="I95" s="81">
        <f>VLOOKUP(A95,'PAI 2025 GPS rempl2)'!$A$4:$V$504,17,0)</f>
        <v>1</v>
      </c>
      <c r="J95" s="81" t="str">
        <f>VLOOKUP(A95,'PAI 2025 GPS rempl2)'!$A$4:$V$504,18,0)</f>
        <v>Númerica</v>
      </c>
      <c r="K95" s="166">
        <f>VLOOKUP(A95,'PAI 2025 GPS rempl2)'!$A$4:$V$504,20,0)</f>
        <v>45659</v>
      </c>
      <c r="L95" s="166">
        <f>VLOOKUP(A95,'PAI 2025 GPS rempl2)'!$A$4:$V$504,21,0)</f>
        <v>45930</v>
      </c>
      <c r="M95" s="81" t="str">
        <f>VLOOKUP(A95,'PAI 2025 GPS rempl2)'!$A$4:$V$504,22,0)</f>
        <v>3100-DIRECCION DE INVESTIGACIONES DE PROTECCION AL CONSUMIDOR</v>
      </c>
      <c r="N95" s="81"/>
      <c r="O95" s="81"/>
      <c r="P95" s="81"/>
      <c r="Q95" s="81"/>
      <c r="S95" s="80" t="s">
        <v>646</v>
      </c>
      <c r="T95" s="80" t="str">
        <f>VLOOKUP(A95,'PAI 2025 GPS rempl2)'!$A$3:$E$505,4,0)</f>
        <v>Actividad propia</v>
      </c>
      <c r="U95" s="81" t="s">
        <v>1522</v>
      </c>
      <c r="V95" s="30">
        <f>VLOOKUP(S95,'PAI 2025 GPS rempl2)'!$E$4:$P$504,12,0)</f>
        <v>30</v>
      </c>
      <c r="W95" s="147" t="e">
        <f>+(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6" spans="1:23" hidden="1" x14ac:dyDescent="0.25">
      <c r="A96" s="80" t="s">
        <v>648</v>
      </c>
      <c r="B96" s="80" t="str">
        <f>VLOOKUP(A96,'PAI 2025 GPS rempl2)'!$A$3:$E$505,4,0)</f>
        <v>Actividad propia</v>
      </c>
      <c r="C96" s="81" t="s">
        <v>1522</v>
      </c>
      <c r="D96" s="81" t="s">
        <v>1526</v>
      </c>
      <c r="E96" s="81" t="s">
        <v>614</v>
      </c>
      <c r="F96" s="81"/>
      <c r="G96" s="81" t="str">
        <f>VLOOKUP(A96,'PAI 2025 GPS rempl2)'!$E$4:$L$504,8,0)</f>
        <v>N/A</v>
      </c>
      <c r="H96" s="81" t="str">
        <f>VLOOKUP(A96,'PAI 2025 GPS rempl2)'!$A$4:$V$504,15,0)</f>
        <v>Decidir los recursos de reposición interpuestos dentro de los términos definidos. (Relación de los números de radicación de los recursos decididos)</v>
      </c>
      <c r="I96" s="81">
        <f>VLOOKUP(A96,'PAI 2025 GPS rempl2)'!$A$4:$V$504,17,0)</f>
        <v>80</v>
      </c>
      <c r="J96" s="81" t="str">
        <f>VLOOKUP(A96,'PAI 2025 GPS rempl2)'!$A$4:$V$504,18,0)</f>
        <v>Porcentual</v>
      </c>
      <c r="K96" s="166">
        <f>VLOOKUP(A96,'PAI 2025 GPS rempl2)'!$A$4:$V$504,20,0)</f>
        <v>45659</v>
      </c>
      <c r="L96" s="166">
        <f>VLOOKUP(A96,'PAI 2025 GPS rempl2)'!$A$4:$V$504,21,0)</f>
        <v>46022</v>
      </c>
      <c r="M96" s="81" t="str">
        <f>VLOOKUP(A96,'PAI 2025 GPS rempl2)'!$A$4:$V$504,22,0)</f>
        <v>3100-DIRECCION DE INVESTIGACIONES DE PROTECCION AL CONSUMIDOR</v>
      </c>
      <c r="N96" s="81"/>
      <c r="O96" s="81"/>
      <c r="P96" s="81"/>
      <c r="Q96" s="81"/>
      <c r="S96" s="80" t="s">
        <v>648</v>
      </c>
      <c r="T96" s="80" t="str">
        <f>VLOOKUP(A96,'PAI 2025 GPS rempl2)'!$A$3:$E$505,4,0)</f>
        <v>Actividad propia</v>
      </c>
      <c r="U96" s="81" t="s">
        <v>1522</v>
      </c>
      <c r="V96" s="30">
        <f>VLOOKUP(S96,'PAI 2025 GPS rempl2)'!$E$4:$P$504,12,0)</f>
        <v>70</v>
      </c>
      <c r="W96" s="147" t="e">
        <f>+(V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7" spans="1:23" hidden="1" x14ac:dyDescent="0.25">
      <c r="A97" s="80" t="s">
        <v>650</v>
      </c>
      <c r="B97" s="80" t="str">
        <f>VLOOKUP(A97,'PAI 2025 GPS rempl2)'!$A$3:$E$505,4,0)</f>
        <v>Producto</v>
      </c>
      <c r="C97" s="81" t="s">
        <v>1522</v>
      </c>
      <c r="D97" s="81" t="s">
        <v>1527</v>
      </c>
      <c r="E97" s="81" t="s">
        <v>1440</v>
      </c>
      <c r="F97" s="81" t="s">
        <v>59</v>
      </c>
      <c r="G97" s="81" t="str">
        <f>VLOOKUP(A97,'PAI 2025 GPS rempl2)'!$E$4:$L$504,8,0)</f>
        <v>N/A</v>
      </c>
      <c r="H97" s="81" t="str">
        <f>VLOOKUP(A97,'PAI 2025 GPS rempl2)'!$A$4:$V$504,15,0)</f>
        <v>Política de prevención del Daño Antijurídico, implementada y presentada al Comité (Informe de implementación de la PPDA y acta de comité)</v>
      </c>
      <c r="I97" s="81">
        <f>VLOOKUP(A97,'PAI 2025 GPS rempl2)'!$A$4:$V$504,17,0)</f>
        <v>1</v>
      </c>
      <c r="J97" s="81" t="str">
        <f>VLOOKUP(A97,'PAI 2025 GPS rempl2)'!$A$4:$V$504,18,0)</f>
        <v>Númerica</v>
      </c>
      <c r="K97" s="166">
        <f>VLOOKUP(A97,'PAI 2025 GPS rempl2)'!$A$4:$V$504,20,0)</f>
        <v>45691</v>
      </c>
      <c r="L97" s="166">
        <f>VLOOKUP(A97,'PAI 2025 GPS rempl2)'!$A$4:$V$504,21,0)</f>
        <v>46010</v>
      </c>
      <c r="M97" s="81" t="str">
        <f>VLOOKUP(A97,'PAI 2025 GPS rempl2)'!$A$4:$V$504,22,0)</f>
        <v>60-GRUPO DE TRABAJO DE GESTIÓN JUDICIAL ADSCRITO A LA OFICINA ASESORA JURÍDICA</v>
      </c>
      <c r="N97" s="81" t="s">
        <v>1736</v>
      </c>
      <c r="O97" s="81" t="s">
        <v>1394</v>
      </c>
      <c r="P97" s="81">
        <v>0</v>
      </c>
      <c r="Q97" s="81" t="s">
        <v>1492</v>
      </c>
      <c r="S97" s="80" t="s">
        <v>650</v>
      </c>
      <c r="T97" s="80" t="str">
        <f>VLOOKUP(A97,'PAI 2025 GPS rempl2)'!$A$3:$E$505,4,0)</f>
        <v>Producto</v>
      </c>
      <c r="U97" s="81" t="s">
        <v>1522</v>
      </c>
      <c r="V97" s="30">
        <f>VLOOKUP(S97,'PAI 2025 GPS rempl2)'!$E$4:$P$504,12,0)</f>
        <v>35</v>
      </c>
      <c r="W97" s="145">
        <f>(V97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98" spans="1:23" hidden="1" x14ac:dyDescent="0.25">
      <c r="A98" s="80" t="s">
        <v>652</v>
      </c>
      <c r="B98" s="80" t="str">
        <f>VLOOKUP(A98,'PAI 2025 GPS rempl2)'!$A$3:$E$505,4,0)</f>
        <v>Actividad propia</v>
      </c>
      <c r="C98" s="81" t="s">
        <v>1522</v>
      </c>
      <c r="D98" s="81" t="s">
        <v>1527</v>
      </c>
      <c r="E98" s="81" t="s">
        <v>1440</v>
      </c>
      <c r="F98" s="81"/>
      <c r="G98" s="81" t="str">
        <f>VLOOKUP(A98,'PAI 2025 GPS rempl2)'!$E$4:$L$504,8,0)</f>
        <v>N/A</v>
      </c>
      <c r="H98" s="81" t="str">
        <f>VLOOKUP(A98,'PAI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81">
        <f>VLOOKUP(A98,'PAI 2025 GPS rempl2)'!$A$4:$V$504,17,0)</f>
        <v>1</v>
      </c>
      <c r="J98" s="81" t="str">
        <f>VLOOKUP(A98,'PAI 2025 GPS rempl2)'!$A$4:$V$504,18,0)</f>
        <v>Númerica</v>
      </c>
      <c r="K98" s="166">
        <f>VLOOKUP(A98,'PAI 2025 GPS rempl2)'!$A$4:$V$504,20,0)</f>
        <v>45691</v>
      </c>
      <c r="L98" s="166">
        <f>VLOOKUP(A98,'PAI 2025 GPS rempl2)'!$A$4:$V$504,21,0)</f>
        <v>45747</v>
      </c>
      <c r="M98" s="81" t="str">
        <f>VLOOKUP(A98,'PAI 2025 GPS rempl2)'!$A$4:$V$504,22,0)</f>
        <v>60-GRUPO DE TRABAJO DE GESTIÓN JUDICIAL ADSCRITO A LA OFICINA ASESORA JURÍDICA</v>
      </c>
      <c r="N98" s="81"/>
      <c r="O98" s="81"/>
      <c r="P98" s="81"/>
      <c r="Q98" s="81"/>
      <c r="S98" s="80" t="s">
        <v>652</v>
      </c>
      <c r="T98" s="80" t="str">
        <f>VLOOKUP(A98,'PAI 2025 GPS rempl2)'!$A$3:$E$505,4,0)</f>
        <v>Actividad propia</v>
      </c>
      <c r="U98" s="81" t="s">
        <v>1522</v>
      </c>
      <c r="V98" s="30">
        <f>VLOOKUP(S98,'PAI 2025 GPS rempl2)'!$E$4:$P$504,12,0)</f>
        <v>20</v>
      </c>
      <c r="W98" s="147" t="e">
        <f>+(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9" spans="1:23" hidden="1" x14ac:dyDescent="0.25">
      <c r="A99" s="80" t="s">
        <v>654</v>
      </c>
      <c r="B99" s="80" t="str">
        <f>VLOOKUP(A99,'PAI 2025 GPS rempl2)'!$A$3:$E$505,4,0)</f>
        <v>Actividad propia</v>
      </c>
      <c r="C99" s="81" t="s">
        <v>1522</v>
      </c>
      <c r="D99" s="81" t="s">
        <v>1527</v>
      </c>
      <c r="E99" s="81" t="s">
        <v>1440</v>
      </c>
      <c r="F99" s="81"/>
      <c r="G99" s="81" t="str">
        <f>VLOOKUP(A99,'PAI 2025 GPS rempl2)'!$E$4:$L$504,8,0)</f>
        <v>N/A</v>
      </c>
      <c r="H99" s="81" t="str">
        <f>VLOOKUP(A99,'PAI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1">
        <f>VLOOKUP(A99,'PAI 2025 GPS rempl2)'!$A$4:$V$504,17,0)</f>
        <v>1</v>
      </c>
      <c r="J99" s="81" t="str">
        <f>VLOOKUP(A99,'PAI 2025 GPS rempl2)'!$A$4:$V$504,18,0)</f>
        <v>Númerica</v>
      </c>
      <c r="K99" s="166">
        <f>VLOOKUP(A99,'PAI 2025 GPS rempl2)'!$A$4:$V$504,20,0)</f>
        <v>45839</v>
      </c>
      <c r="L99" s="166">
        <f>VLOOKUP(A99,'PAI 2025 GPS rempl2)'!$A$4:$V$504,21,0)</f>
        <v>45869</v>
      </c>
      <c r="M99" s="81" t="str">
        <f>VLOOKUP(A99,'PAI 2025 GPS rempl2)'!$A$4:$V$504,22,0)</f>
        <v>60-GRUPO DE TRABAJO DE GESTIÓN JUDICIAL ADSCRITO A LA OFICINA ASESORA JURÍDICA</v>
      </c>
      <c r="N99" s="81"/>
      <c r="O99" s="81"/>
      <c r="P99" s="81"/>
      <c r="Q99" s="81"/>
      <c r="S99" s="80" t="s">
        <v>654</v>
      </c>
      <c r="T99" s="80" t="str">
        <f>VLOOKUP(A99,'PAI 2025 GPS rempl2)'!$A$3:$E$505,4,0)</f>
        <v>Actividad propia</v>
      </c>
      <c r="U99" s="81" t="s">
        <v>1522</v>
      </c>
      <c r="V99" s="30">
        <f>VLOOKUP(S99,'PAI 2025 GPS rempl2)'!$E$4:$P$504,12,0)</f>
        <v>20</v>
      </c>
      <c r="W99" s="147" t="e">
        <f>+(V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0" spans="1:23" hidden="1" x14ac:dyDescent="0.25">
      <c r="A100" s="80" t="s">
        <v>656</v>
      </c>
      <c r="B100" s="80" t="str">
        <f>VLOOKUP(A100,'PAI 2025 GPS rempl2)'!$A$3:$E$505,4,0)</f>
        <v>Actividad propia</v>
      </c>
      <c r="C100" s="81" t="s">
        <v>1522</v>
      </c>
      <c r="D100" s="81" t="s">
        <v>1527</v>
      </c>
      <c r="E100" s="81" t="s">
        <v>1440</v>
      </c>
      <c r="F100" s="81"/>
      <c r="G100" s="81" t="str">
        <f>VLOOKUP(A100,'PAI 2025 GPS rempl2)'!$E$4:$L$504,8,0)</f>
        <v>N/A</v>
      </c>
      <c r="H100" s="81" t="str">
        <f>VLOOKUP(A100,'PAI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1">
        <f>VLOOKUP(A100,'PAI 2025 GPS rempl2)'!$A$4:$V$504,17,0)</f>
        <v>1</v>
      </c>
      <c r="J100" s="81" t="str">
        <f>VLOOKUP(A100,'PAI 2025 GPS rempl2)'!$A$4:$V$504,18,0)</f>
        <v>Númerica</v>
      </c>
      <c r="K100" s="166">
        <f>VLOOKUP(A100,'PAI 2025 GPS rempl2)'!$A$4:$V$504,20,0)</f>
        <v>45931</v>
      </c>
      <c r="L100" s="166">
        <f>VLOOKUP(A100,'PAI 2025 GPS rempl2)'!$A$4:$V$504,21,0)</f>
        <v>45989</v>
      </c>
      <c r="M100" s="81" t="str">
        <f>VLOOKUP(A100,'PAI 2025 GPS rempl2)'!$A$4:$V$504,22,0)</f>
        <v>60-GRUPO DE TRABAJO DE GESTIÓN JUDICIAL ADSCRITO A LA OFICINA ASESORA JURÍDICA</v>
      </c>
      <c r="N100" s="81"/>
      <c r="O100" s="81"/>
      <c r="P100" s="81"/>
      <c r="Q100" s="81"/>
      <c r="S100" s="80" t="s">
        <v>656</v>
      </c>
      <c r="T100" s="80" t="str">
        <f>VLOOKUP(A100,'PAI 2025 GPS rempl2)'!$A$3:$E$505,4,0)</f>
        <v>Actividad propia</v>
      </c>
      <c r="U100" s="81" t="s">
        <v>1522</v>
      </c>
      <c r="V100" s="30">
        <f>VLOOKUP(S100,'PAI 2025 GPS rempl2)'!$E$4:$P$504,12,0)</f>
        <v>30</v>
      </c>
      <c r="W100" s="147" t="e">
        <f>+(V100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1" spans="1:23" hidden="1" x14ac:dyDescent="0.25">
      <c r="A101" s="80" t="s">
        <v>658</v>
      </c>
      <c r="B101" s="80" t="str">
        <f>VLOOKUP(A101,'PAI 2025 GPS rempl2)'!$A$3:$E$505,4,0)</f>
        <v>Actividad propia</v>
      </c>
      <c r="C101" s="81" t="s">
        <v>1522</v>
      </c>
      <c r="D101" s="81" t="s">
        <v>1527</v>
      </c>
      <c r="E101" s="81" t="s">
        <v>1440</v>
      </c>
      <c r="F101" s="81"/>
      <c r="G101" s="81" t="str">
        <f>VLOOKUP(A101,'PAI 2025 GPS rempl2)'!$E$4:$L$504,8,0)</f>
        <v>N/A</v>
      </c>
      <c r="H101" s="81" t="str">
        <f>VLOOKUP(A101,'PAI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81">
        <f>VLOOKUP(A101,'PAI 2025 GPS rempl2)'!$A$4:$V$504,17,0)</f>
        <v>1</v>
      </c>
      <c r="J101" s="81" t="str">
        <f>VLOOKUP(A101,'PAI 2025 GPS rempl2)'!$A$4:$V$504,18,0)</f>
        <v>Númerica</v>
      </c>
      <c r="K101" s="166">
        <f>VLOOKUP(A101,'PAI 2025 GPS rempl2)'!$A$4:$V$504,20,0)</f>
        <v>45992</v>
      </c>
      <c r="L101" s="166">
        <f>VLOOKUP(A101,'PAI 2025 GPS rempl2)'!$A$4:$V$504,21,0)</f>
        <v>46010</v>
      </c>
      <c r="M101" s="81" t="str">
        <f>VLOOKUP(A101,'PAI 2025 GPS rempl2)'!$A$4:$V$504,22,0)</f>
        <v>60-GRUPO DE TRABAJO DE GESTIÓN JUDICIAL ADSCRITO A LA OFICINA ASESORA JURÍDICA</v>
      </c>
      <c r="N101" s="81"/>
      <c r="O101" s="81"/>
      <c r="P101" s="81"/>
      <c r="Q101" s="81"/>
      <c r="S101" s="80" t="s">
        <v>658</v>
      </c>
      <c r="T101" s="80" t="str">
        <f>VLOOKUP(A101,'PAI 2025 GPS rempl2)'!$A$3:$E$505,4,0)</f>
        <v>Actividad propia</v>
      </c>
      <c r="U101" s="81" t="s">
        <v>1522</v>
      </c>
      <c r="V101" s="30">
        <f>VLOOKUP(S101,'PAI 2025 GPS rempl2)'!$E$4:$P$504,12,0)</f>
        <v>30</v>
      </c>
      <c r="W101" s="147" t="e">
        <f>+(V101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2" spans="1:23" hidden="1" x14ac:dyDescent="0.25">
      <c r="A102" s="80" t="s">
        <v>660</v>
      </c>
      <c r="B102" s="80" t="str">
        <f>VLOOKUP(A102,'PAI 2025 GPS rempl2)'!$A$3:$E$505,4,0)</f>
        <v>Producto</v>
      </c>
      <c r="C102" s="81" t="s">
        <v>1522</v>
      </c>
      <c r="D102" s="81" t="s">
        <v>1527</v>
      </c>
      <c r="E102" s="81" t="s">
        <v>1440</v>
      </c>
      <c r="F102" s="81" t="s">
        <v>59</v>
      </c>
      <c r="G102" s="81" t="str">
        <f>VLOOKUP(A102,'PAI 2025 GPS rempl2)'!$E$4:$L$504,8,0)</f>
        <v>N/A</v>
      </c>
      <c r="H102" s="81" t="str">
        <f>VLOOKUP(A102,'PAI 2025 GPS rempl2)'!$A$4:$V$504,15,0)</f>
        <v>Política de Prevención del Daño Antijurídico para la bianulidad 2026-2027, formulada (Documento con la Política de prevención del Daño Antijurídico formulada)</v>
      </c>
      <c r="I102" s="81">
        <f>VLOOKUP(A102,'PAI 2025 GPS rempl2)'!$A$4:$V$504,17,0)</f>
        <v>1</v>
      </c>
      <c r="J102" s="81" t="str">
        <f>VLOOKUP(A102,'PAI 2025 GPS rempl2)'!$A$4:$V$504,18,0)</f>
        <v>Númerica</v>
      </c>
      <c r="K102" s="166">
        <f>VLOOKUP(A102,'PAI 2025 GPS rempl2)'!$A$4:$V$504,20,0)</f>
        <v>45811</v>
      </c>
      <c r="L102" s="166">
        <f>VLOOKUP(A102,'PAI 2025 GPS rempl2)'!$A$4:$V$504,21,0)</f>
        <v>46022</v>
      </c>
      <c r="M102" s="81" t="str">
        <f>VLOOKUP(A102,'PAI 2025 GPS rempl2)'!$A$4:$V$504,22,0)</f>
        <v>60-GRUPO DE TRABAJO DE GESTIÓN JUDICIAL ADSCRITO A LA OFICINA ASESORA JURÍDICA</v>
      </c>
      <c r="N102" s="81" t="s">
        <v>1736</v>
      </c>
      <c r="O102" s="81" t="s">
        <v>1394</v>
      </c>
      <c r="P102" s="81" t="s">
        <v>1548</v>
      </c>
      <c r="Q102" s="81" t="s">
        <v>1492</v>
      </c>
      <c r="S102" s="80" t="s">
        <v>660</v>
      </c>
      <c r="T102" s="80" t="str">
        <f>VLOOKUP(A102,'PAI 2025 GPS rempl2)'!$A$3:$E$505,4,0)</f>
        <v>Producto</v>
      </c>
      <c r="U102" s="81" t="s">
        <v>1522</v>
      </c>
      <c r="V102" s="30">
        <f>VLOOKUP(S102,'PAI 2025 GPS rempl2)'!$E$4:$P$504,12,0)</f>
        <v>35</v>
      </c>
      <c r="W102" s="145">
        <f>(V102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103" spans="1:23" hidden="1" x14ac:dyDescent="0.25">
      <c r="A103" s="80" t="s">
        <v>662</v>
      </c>
      <c r="B103" s="80" t="str">
        <f>VLOOKUP(A103,'PAI 2025 GPS rempl2)'!$A$3:$E$505,4,0)</f>
        <v>Actividad propia</v>
      </c>
      <c r="C103" s="81" t="s">
        <v>1522</v>
      </c>
      <c r="D103" s="81" t="s">
        <v>1527</v>
      </c>
      <c r="E103" s="81" t="s">
        <v>1440</v>
      </c>
      <c r="F103" s="81"/>
      <c r="G103" s="81" t="str">
        <f>VLOOKUP(A103,'PAI 2025 GPS rempl2)'!$E$4:$L$504,8,0)</f>
        <v>N/A</v>
      </c>
      <c r="H103" s="81" t="str">
        <f>VLOOKUP(A103,'PAI 2025 GPS rempl2)'!$A$4:$V$504,15,0)</f>
        <v>Realizar informe de análisis de causas de demanda y condena para la formulación de la Política de Prevención del Daño Antijurídico. (Informe de análisis de causas de demanda y condena/único entregable)</v>
      </c>
      <c r="I103" s="81">
        <f>VLOOKUP(A103,'PAI 2025 GPS rempl2)'!$A$4:$V$504,17,0)</f>
        <v>1</v>
      </c>
      <c r="J103" s="81" t="str">
        <f>VLOOKUP(A103,'PAI 2025 GPS rempl2)'!$A$4:$V$504,18,0)</f>
        <v>Númerica</v>
      </c>
      <c r="K103" s="166">
        <f>VLOOKUP(A103,'PAI 2025 GPS rempl2)'!$A$4:$V$504,20,0)</f>
        <v>45811</v>
      </c>
      <c r="L103" s="166">
        <f>VLOOKUP(A103,'PAI 2025 GPS rempl2)'!$A$4:$V$504,21,0)</f>
        <v>45930</v>
      </c>
      <c r="M103" s="81" t="str">
        <f>VLOOKUP(A103,'PAI 2025 GPS rempl2)'!$A$4:$V$504,22,0)</f>
        <v>60-GRUPO DE TRABAJO DE GESTIÓN JUDICIAL ADSCRITO A LA OFICINA ASESORA JURÍDICA</v>
      </c>
      <c r="N103" s="81"/>
      <c r="O103" s="81"/>
      <c r="P103" s="81"/>
      <c r="Q103" s="81"/>
      <c r="S103" s="80" t="s">
        <v>662</v>
      </c>
      <c r="T103" s="80" t="str">
        <f>VLOOKUP(A103,'PAI 2025 GPS rempl2)'!$A$3:$E$505,4,0)</f>
        <v>Actividad propia</v>
      </c>
      <c r="U103" s="81" t="s">
        <v>1522</v>
      </c>
      <c r="V103" s="30">
        <f>VLOOKUP(S103,'PAI 2025 GPS rempl2)'!$E$4:$P$504,12,0)</f>
        <v>15</v>
      </c>
      <c r="W103" s="147" t="e">
        <f>+(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4" spans="1:23" hidden="1" x14ac:dyDescent="0.25">
      <c r="A104" s="80" t="s">
        <v>664</v>
      </c>
      <c r="B104" s="80" t="str">
        <f>VLOOKUP(A104,'PAI 2025 GPS rempl2)'!$A$3:$E$505,4,0)</f>
        <v>Actividad propia</v>
      </c>
      <c r="C104" s="81" t="s">
        <v>1522</v>
      </c>
      <c r="D104" s="81" t="s">
        <v>1527</v>
      </c>
      <c r="E104" s="81" t="s">
        <v>1440</v>
      </c>
      <c r="F104" s="81"/>
      <c r="G104" s="81" t="str">
        <f>VLOOKUP(A104,'PAI 2025 GPS rempl2)'!$E$4:$L$504,8,0)</f>
        <v>N/A</v>
      </c>
      <c r="H104" s="81" t="str">
        <f>VLOOKUP(A104,'PAI 2025 GPS rempl2)'!$A$4:$V$504,15,0)</f>
        <v>Presentar y socializar informe de análisis de causas de demanda y condena A las áreas misionales de la Entidad.	 (Acta de reunión y/o capturas de pantalla de la reunión)</v>
      </c>
      <c r="I104" s="81">
        <f>VLOOKUP(A104,'PAI 2025 GPS rempl2)'!$A$4:$V$504,17,0)</f>
        <v>1</v>
      </c>
      <c r="J104" s="81" t="str">
        <f>VLOOKUP(A104,'PAI 2025 GPS rempl2)'!$A$4:$V$504,18,0)</f>
        <v>Númerica</v>
      </c>
      <c r="K104" s="166">
        <f>VLOOKUP(A104,'PAI 2025 GPS rempl2)'!$A$4:$V$504,20,0)</f>
        <v>45931</v>
      </c>
      <c r="L104" s="166">
        <f>VLOOKUP(A104,'PAI 2025 GPS rempl2)'!$A$4:$V$504,21,0)</f>
        <v>45961</v>
      </c>
      <c r="M104" s="81" t="str">
        <f>VLOOKUP(A104,'PAI 2025 GPS rempl2)'!$A$4:$V$504,22,0)</f>
        <v>60-GRUPO DE TRABAJO DE GESTIÓN JUDICIAL ADSCRITO A LA OFICINA ASESORA JURÍDICA</v>
      </c>
      <c r="N104" s="81"/>
      <c r="O104" s="81"/>
      <c r="P104" s="81"/>
      <c r="Q104" s="81"/>
      <c r="S104" s="80" t="s">
        <v>664</v>
      </c>
      <c r="T104" s="80" t="str">
        <f>VLOOKUP(A104,'PAI 2025 GPS rempl2)'!$A$3:$E$505,4,0)</f>
        <v>Actividad propia</v>
      </c>
      <c r="U104" s="81" t="s">
        <v>1522</v>
      </c>
      <c r="V104" s="30">
        <f>VLOOKUP(S104,'PAI 2025 GPS rempl2)'!$E$4:$P$504,12,0)</f>
        <v>20</v>
      </c>
      <c r="W104" s="147" t="e">
        <f>+(V104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5" spans="1:23" hidden="1" x14ac:dyDescent="0.25">
      <c r="A105" s="80" t="s">
        <v>666</v>
      </c>
      <c r="B105" s="80" t="str">
        <f>VLOOKUP(A105,'PAI 2025 GPS rempl2)'!$A$3:$E$505,4,0)</f>
        <v>Actividad propia</v>
      </c>
      <c r="C105" s="81" t="s">
        <v>1522</v>
      </c>
      <c r="D105" s="81" t="s">
        <v>1527</v>
      </c>
      <c r="E105" s="81" t="s">
        <v>1440</v>
      </c>
      <c r="F105" s="81"/>
      <c r="G105" s="81" t="str">
        <f>VLOOKUP(A105,'PAI 2025 GPS rempl2)'!$E$4:$L$504,8,0)</f>
        <v>N/A</v>
      </c>
      <c r="H105" s="81" t="str">
        <f>VLOOKUP(A105,'PAI 2025 GPS rempl2)'!$A$4:$V$504,15,0)</f>
        <v>Formular proyecto de la Política de Prevención del Daño Antijurídico de acuerdo con los lineamientos de la ANDJE (Documento de formulación/único entregable)</v>
      </c>
      <c r="I105" s="81">
        <f>VLOOKUP(A105,'PAI 2025 GPS rempl2)'!$A$4:$V$504,17,0)</f>
        <v>1</v>
      </c>
      <c r="J105" s="81" t="str">
        <f>VLOOKUP(A105,'PAI 2025 GPS rempl2)'!$A$4:$V$504,18,0)</f>
        <v>Númerica</v>
      </c>
      <c r="K105" s="166">
        <f>VLOOKUP(A105,'PAI 2025 GPS rempl2)'!$A$4:$V$504,20,0)</f>
        <v>45965</v>
      </c>
      <c r="L105" s="166">
        <f>VLOOKUP(A105,'PAI 2025 GPS rempl2)'!$A$4:$V$504,21,0)</f>
        <v>45989</v>
      </c>
      <c r="M105" s="81" t="str">
        <f>VLOOKUP(A105,'PAI 2025 GPS rempl2)'!$A$4:$V$504,22,0)</f>
        <v>60-GRUPO DE TRABAJO DE GESTIÓN JUDICIAL ADSCRITO A LA OFICINA ASESORA JURÍDICA</v>
      </c>
      <c r="N105" s="81"/>
      <c r="O105" s="81"/>
      <c r="P105" s="81"/>
      <c r="Q105" s="81"/>
      <c r="S105" s="80" t="s">
        <v>666</v>
      </c>
      <c r="T105" s="80" t="str">
        <f>VLOOKUP(A105,'PAI 2025 GPS rempl2)'!$A$3:$E$505,4,0)</f>
        <v>Actividad propia</v>
      </c>
      <c r="U105" s="81" t="s">
        <v>1522</v>
      </c>
      <c r="V105" s="30">
        <f>VLOOKUP(S105,'PAI 2025 GPS rempl2)'!$E$4:$P$504,12,0)</f>
        <v>25</v>
      </c>
      <c r="W105" s="147" t="e">
        <f>+(V105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6" spans="1:23" hidden="1" x14ac:dyDescent="0.25">
      <c r="A106" s="80" t="s">
        <v>668</v>
      </c>
      <c r="B106" s="80" t="str">
        <f>VLOOKUP(A106,'PAI 2025 GPS rempl2)'!$A$3:$E$505,4,0)</f>
        <v>Actividad propia</v>
      </c>
      <c r="C106" s="81" t="s">
        <v>1522</v>
      </c>
      <c r="D106" s="81" t="s">
        <v>1527</v>
      </c>
      <c r="E106" s="81" t="s">
        <v>1440</v>
      </c>
      <c r="F106" s="81"/>
      <c r="G106" s="81" t="str">
        <f>VLOOKUP(A106,'PAI 2025 GPS rempl2)'!$E$4:$L$504,8,0)</f>
        <v>N/A</v>
      </c>
      <c r="H106" s="81" t="str">
        <f>VLOOKUP(A106,'PAI 2025 GPS rempl2)'!$A$4:$V$504,15,0)</f>
        <v>Presentar la formulación de la Política de Prevención del Daño Antijurídico al Comité de Conciliación. (Acta del comité de conciliación y/o documento de la presentación)</v>
      </c>
      <c r="I106" s="81">
        <f>VLOOKUP(A106,'PAI 2025 GPS rempl2)'!$A$4:$V$504,17,0)</f>
        <v>1</v>
      </c>
      <c r="J106" s="81" t="str">
        <f>VLOOKUP(A106,'PAI 2025 GPS rempl2)'!$A$4:$V$504,18,0)</f>
        <v>Númerica</v>
      </c>
      <c r="K106" s="166">
        <f>VLOOKUP(A106,'PAI 2025 GPS rempl2)'!$A$4:$V$504,20,0)</f>
        <v>45992</v>
      </c>
      <c r="L106" s="166">
        <f>VLOOKUP(A106,'PAI 2025 GPS rempl2)'!$A$4:$V$504,21,0)</f>
        <v>46006</v>
      </c>
      <c r="M106" s="81" t="str">
        <f>VLOOKUP(A106,'PAI 2025 GPS rempl2)'!$A$4:$V$504,22,0)</f>
        <v>60-GRUPO DE TRABAJO DE GESTIÓN JUDICIAL ADSCRITO A LA OFICINA ASESORA JURÍDICA</v>
      </c>
      <c r="N106" s="81"/>
      <c r="O106" s="81"/>
      <c r="P106" s="81"/>
      <c r="Q106" s="81"/>
      <c r="S106" s="80" t="s">
        <v>668</v>
      </c>
      <c r="T106" s="80" t="str">
        <f>VLOOKUP(A106,'PAI 2025 GPS rempl2)'!$A$3:$E$505,4,0)</f>
        <v>Actividad propia</v>
      </c>
      <c r="U106" s="81" t="s">
        <v>1522</v>
      </c>
      <c r="V106" s="30">
        <f>VLOOKUP(S106,'PAI 2025 GPS rempl2)'!$E$4:$P$504,12,0)</f>
        <v>20</v>
      </c>
      <c r="W106" s="147" t="e">
        <f>+(V106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7" spans="1:23" hidden="1" x14ac:dyDescent="0.25">
      <c r="A107" s="80" t="s">
        <v>670</v>
      </c>
      <c r="B107" s="80" t="str">
        <f>VLOOKUP(A107,'PAI 2025 GPS rempl2)'!$A$3:$E$505,4,0)</f>
        <v>Actividad propia</v>
      </c>
      <c r="C107" s="81" t="s">
        <v>1522</v>
      </c>
      <c r="D107" s="81" t="s">
        <v>1527</v>
      </c>
      <c r="E107" s="81" t="s">
        <v>1440</v>
      </c>
      <c r="F107" s="81"/>
      <c r="G107" s="81" t="str">
        <f>VLOOKUP(A107,'PAI 2025 GPS rempl2)'!$E$4:$L$504,8,0)</f>
        <v>N/A</v>
      </c>
      <c r="H107" s="81" t="str">
        <f>VLOOKUP(A107,'PAI 2025 GPS rempl2)'!$A$4:$V$504,15,0)</f>
        <v>Enviar a la ANDJE la formulación de la Política de Prevención del Daño Antijurídico para aprobación. (Soporte de envío del documento a la ANDJE/único entregable)</v>
      </c>
      <c r="I107" s="81">
        <f>VLOOKUP(A107,'PAI 2025 GPS rempl2)'!$A$4:$V$504,17,0)</f>
        <v>1</v>
      </c>
      <c r="J107" s="81" t="str">
        <f>VLOOKUP(A107,'PAI 2025 GPS rempl2)'!$A$4:$V$504,18,0)</f>
        <v>Númerica</v>
      </c>
      <c r="K107" s="166">
        <f>VLOOKUP(A107,'PAI 2025 GPS rempl2)'!$A$4:$V$504,20,0)</f>
        <v>46007</v>
      </c>
      <c r="L107" s="166">
        <f>VLOOKUP(A107,'PAI 2025 GPS rempl2)'!$A$4:$V$504,21,0)</f>
        <v>46022</v>
      </c>
      <c r="M107" s="81" t="str">
        <f>VLOOKUP(A107,'PAI 2025 GPS rempl2)'!$A$4:$V$504,22,0)</f>
        <v>60-GRUPO DE TRABAJO DE GESTIÓN JUDICIAL ADSCRITO A LA OFICINA ASESORA JURÍDICA</v>
      </c>
      <c r="N107" s="81"/>
      <c r="O107" s="81"/>
      <c r="P107" s="81"/>
      <c r="Q107" s="81"/>
      <c r="S107" s="80" t="s">
        <v>670</v>
      </c>
      <c r="T107" s="80" t="str">
        <f>VLOOKUP(A107,'PAI 2025 GPS rempl2)'!$A$3:$E$505,4,0)</f>
        <v>Actividad propia</v>
      </c>
      <c r="U107" s="81" t="s">
        <v>1522</v>
      </c>
      <c r="V107" s="30">
        <f>VLOOKUP(S107,'PAI 2025 GPS rempl2)'!$E$4:$P$504,12,0)</f>
        <v>20</v>
      </c>
      <c r="W107" s="147" t="e">
        <f>+(V107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8" spans="1:23" hidden="1" x14ac:dyDescent="0.25">
      <c r="A108" s="80" t="s">
        <v>672</v>
      </c>
      <c r="B108" s="80" t="str">
        <f>VLOOKUP(A108,'PAI 2025 GPS rempl2)'!$A$3:$E$505,4,0)</f>
        <v>Producto</v>
      </c>
      <c r="C108" s="81" t="s">
        <v>1522</v>
      </c>
      <c r="D108" s="81" t="s">
        <v>1527</v>
      </c>
      <c r="E108" s="81" t="s">
        <v>1440</v>
      </c>
      <c r="F108" s="81" t="s">
        <v>12</v>
      </c>
      <c r="G108" s="81" t="str">
        <f>VLOOKUP(A108,'PAI 2025 GPS rempl2)'!$E$4:$L$504,8,0)</f>
        <v>N/A</v>
      </c>
      <c r="H108" s="81" t="str">
        <f>VLOOKUP(A108,'PAI 2025 GPS rempl2)'!$A$4:$V$504,15,0)</f>
        <v>Equipo jurídico del Grupo de Gestión Judicial , fortalecido (Listas de asistencia y/o capturas de pantalla/único entregable)</v>
      </c>
      <c r="I108" s="81">
        <f>VLOOKUP(A108,'PAI 2025 GPS rempl2)'!$A$4:$V$504,17,0)</f>
        <v>2</v>
      </c>
      <c r="J108" s="81" t="str">
        <f>VLOOKUP(A108,'PAI 2025 GPS rempl2)'!$A$4:$V$504,18,0)</f>
        <v>Númerica</v>
      </c>
      <c r="K108" s="166">
        <f>VLOOKUP(A108,'PAI 2025 GPS rempl2)'!$A$4:$V$504,20,0)</f>
        <v>45684</v>
      </c>
      <c r="L108" s="166">
        <f>VLOOKUP(A108,'PAI 2025 GPS rempl2)'!$A$4:$V$504,21,0)</f>
        <v>45989</v>
      </c>
      <c r="M108" s="81" t="str">
        <f>VLOOKUP(A108,'PAI 2025 GPS rempl2)'!$A$4:$V$504,22,0)</f>
        <v>60-GRUPO DE TRABAJO DE GESTIÓN JUDICIAL ADSCRITO A LA OFICINA ASESORA JURÍDICA</v>
      </c>
      <c r="N108" s="81" t="s">
        <v>1395</v>
      </c>
      <c r="O108" s="81" t="s">
        <v>1396</v>
      </c>
      <c r="P108" s="81" t="s">
        <v>1549</v>
      </c>
      <c r="Q108" s="81" t="s">
        <v>1492</v>
      </c>
      <c r="S108" s="80" t="s">
        <v>672</v>
      </c>
      <c r="T108" s="80" t="str">
        <f>VLOOKUP(A108,'PAI 2025 GPS rempl2)'!$A$3:$E$505,4,0)</f>
        <v>Producto</v>
      </c>
      <c r="U108" s="81" t="s">
        <v>1522</v>
      </c>
      <c r="V108" s="30">
        <f>VLOOKUP(S108,'PAI 2025 GPS rempl2)'!$E$4:$P$504,12,0)</f>
        <v>30</v>
      </c>
      <c r="W108" s="145">
        <f>(V108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09" spans="1:23" hidden="1" x14ac:dyDescent="0.25">
      <c r="A109" s="80" t="s">
        <v>674</v>
      </c>
      <c r="B109" s="80" t="str">
        <f>VLOOKUP(A109,'PAI 2025 GPS rempl2)'!$A$3:$E$505,4,0)</f>
        <v>Actividad propia</v>
      </c>
      <c r="C109" s="81" t="s">
        <v>1522</v>
      </c>
      <c r="D109" s="81" t="s">
        <v>1527</v>
      </c>
      <c r="E109" s="81" t="s">
        <v>1440</v>
      </c>
      <c r="F109" s="81"/>
      <c r="G109" s="81" t="str">
        <f>VLOOKUP(A109,'PAI 2025 GPS rempl2)'!$E$4:$L$504,8,0)</f>
        <v>N/A</v>
      </c>
      <c r="H109" s="81" t="str">
        <f>VLOOKUP(A109,'PAI 2025 GPS rempl2)'!$A$4:$V$504,15,0)</f>
        <v>Solicitar mediante correo electrónico a la ANDJE que se realicen dos jornadas de capacitación. (Correo electrónico a la ANDJE/único entregable)</v>
      </c>
      <c r="I109" s="81">
        <f>VLOOKUP(A109,'PAI 2025 GPS rempl2)'!$A$4:$V$504,17,0)</f>
        <v>1</v>
      </c>
      <c r="J109" s="81" t="str">
        <f>VLOOKUP(A109,'PAI 2025 GPS rempl2)'!$A$4:$V$504,18,0)</f>
        <v>Númerica</v>
      </c>
      <c r="K109" s="166">
        <f>VLOOKUP(A109,'PAI 2025 GPS rempl2)'!$A$4:$V$504,20,0)</f>
        <v>45684</v>
      </c>
      <c r="L109" s="166">
        <f>VLOOKUP(A109,'PAI 2025 GPS rempl2)'!$A$4:$V$504,21,0)</f>
        <v>45716</v>
      </c>
      <c r="M109" s="81" t="str">
        <f>VLOOKUP(A109,'PAI 2025 GPS rempl2)'!$A$4:$V$504,22,0)</f>
        <v>60-GRUPO DE TRABAJO DE GESTIÓN JUDICIAL ADSCRITO A LA OFICINA ASESORA JURÍDICA</v>
      </c>
      <c r="N109" s="81"/>
      <c r="O109" s="81"/>
      <c r="P109" s="81"/>
      <c r="Q109" s="81"/>
      <c r="S109" s="80" t="s">
        <v>674</v>
      </c>
      <c r="T109" s="80" t="str">
        <f>VLOOKUP(A109,'PAI 2025 GPS rempl2)'!$A$3:$E$505,4,0)</f>
        <v>Actividad propia</v>
      </c>
      <c r="U109" s="81" t="s">
        <v>1522</v>
      </c>
      <c r="V109" s="30">
        <f>VLOOKUP(S109,'PAI 2025 GPS rempl2)'!$E$4:$P$504,12,0)</f>
        <v>30</v>
      </c>
      <c r="W109" s="147" t="e">
        <f>+(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0" spans="1:23" hidden="1" x14ac:dyDescent="0.25">
      <c r="A110" s="80" t="s">
        <v>676</v>
      </c>
      <c r="B110" s="80" t="str">
        <f>VLOOKUP(A110,'PAI 2025 GPS rempl2)'!$A$3:$E$505,4,0)</f>
        <v>Actividad propia</v>
      </c>
      <c r="C110" s="81" t="s">
        <v>1522</v>
      </c>
      <c r="D110" s="81" t="s">
        <v>1527</v>
      </c>
      <c r="E110" s="81" t="s">
        <v>1440</v>
      </c>
      <c r="F110" s="81"/>
      <c r="G110" s="81" t="str">
        <f>VLOOKUP(A110,'PAI 2025 GPS rempl2)'!$E$4:$L$504,8,0)</f>
        <v>N/A</v>
      </c>
      <c r="H110" s="81" t="str">
        <f>VLOOKUP(A110,'PAI 2025 GPS rempl2)'!$A$4:$V$504,15,0)</f>
        <v>Participar en capacitaciones desarrolladas por la Agencia Nacional de Defensa Jurídica del Estado (Capturas de pantalla de las capacitaciones y/o listado de asistencia)</v>
      </c>
      <c r="I110" s="81">
        <f>VLOOKUP(A110,'PAI 2025 GPS rempl2)'!$A$4:$V$504,17,0)</f>
        <v>2</v>
      </c>
      <c r="J110" s="81" t="str">
        <f>VLOOKUP(A110,'PAI 2025 GPS rempl2)'!$A$4:$V$504,18,0)</f>
        <v>Númerica</v>
      </c>
      <c r="K110" s="166">
        <f>VLOOKUP(A110,'PAI 2025 GPS rempl2)'!$A$4:$V$504,20,0)</f>
        <v>45719</v>
      </c>
      <c r="L110" s="166">
        <f>VLOOKUP(A110,'PAI 2025 GPS rempl2)'!$A$4:$V$504,21,0)</f>
        <v>45930</v>
      </c>
      <c r="M110" s="81" t="str">
        <f>VLOOKUP(A110,'PAI 2025 GPS rempl2)'!$A$4:$V$504,22,0)</f>
        <v>60-GRUPO DE TRABAJO DE GESTIÓN JUDICIAL ADSCRITO A LA OFICINA ASESORA JURÍDICA</v>
      </c>
      <c r="N110" s="81"/>
      <c r="O110" s="81"/>
      <c r="P110" s="81"/>
      <c r="Q110" s="81"/>
      <c r="S110" s="80" t="s">
        <v>676</v>
      </c>
      <c r="T110" s="80" t="str">
        <f>VLOOKUP(A110,'PAI 2025 GPS rempl2)'!$A$3:$E$505,4,0)</f>
        <v>Actividad propia</v>
      </c>
      <c r="U110" s="81" t="s">
        <v>1522</v>
      </c>
      <c r="V110" s="30">
        <f>VLOOKUP(S110,'PAI 2025 GPS rempl2)'!$E$4:$P$504,12,0)</f>
        <v>40</v>
      </c>
      <c r="W110" s="147" t="e">
        <f>+(V110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1" spans="1:23" hidden="1" x14ac:dyDescent="0.25">
      <c r="A111" s="80" t="s">
        <v>677</v>
      </c>
      <c r="B111" s="80" t="str">
        <f>VLOOKUP(A111,'PAI 2025 GPS rempl2)'!$A$3:$E$505,4,0)</f>
        <v>Actividad propia</v>
      </c>
      <c r="C111" s="81" t="s">
        <v>1522</v>
      </c>
      <c r="D111" s="81" t="s">
        <v>1527</v>
      </c>
      <c r="E111" s="81" t="s">
        <v>1440</v>
      </c>
      <c r="F111" s="81"/>
      <c r="G111" s="81" t="str">
        <f>VLOOKUP(A111,'PAI 2025 GPS rempl2)'!$E$4:$L$504,8,0)</f>
        <v>N/A</v>
      </c>
      <c r="H111" s="81" t="str">
        <f>VLOOKUP(A111,'PAI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1">
        <f>VLOOKUP(A111,'PAI 2025 GPS rempl2)'!$A$4:$V$504,17,0)</f>
        <v>2</v>
      </c>
      <c r="J111" s="81" t="str">
        <f>VLOOKUP(A111,'PAI 2025 GPS rempl2)'!$A$4:$V$504,18,0)</f>
        <v>Númerica</v>
      </c>
      <c r="K111" s="166">
        <f>VLOOKUP(A111,'PAI 2025 GPS rempl2)'!$A$4:$V$504,20,0)</f>
        <v>45748</v>
      </c>
      <c r="L111" s="166">
        <f>VLOOKUP(A111,'PAI 2025 GPS rempl2)'!$A$4:$V$504,21,0)</f>
        <v>45989</v>
      </c>
      <c r="M111" s="81" t="str">
        <f>VLOOKUP(A111,'PAI 2025 GPS rempl2)'!$A$4:$V$504,22,0)</f>
        <v>60-GRUPO DE TRABAJO DE GESTIÓN JUDICIAL ADSCRITO A LA OFICINA ASESORA JURÍDICA</v>
      </c>
      <c r="N111" s="81"/>
      <c r="O111" s="81"/>
      <c r="P111" s="81"/>
      <c r="Q111" s="81"/>
      <c r="S111" s="80" t="s">
        <v>677</v>
      </c>
      <c r="T111" s="80" t="str">
        <f>VLOOKUP(A111,'PAI 2025 GPS rempl2)'!$A$3:$E$505,4,0)</f>
        <v>Actividad propia</v>
      </c>
      <c r="U111" s="81" t="s">
        <v>1522</v>
      </c>
      <c r="V111" s="30">
        <f>VLOOKUP(S111,'PAI 2025 GPS rempl2)'!$E$4:$P$504,12,0)</f>
        <v>30</v>
      </c>
      <c r="W111" s="147" t="e">
        <f>+(V111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2" spans="1:23" hidden="1" x14ac:dyDescent="0.25">
      <c r="A112" s="80" t="s">
        <v>680</v>
      </c>
      <c r="B112" s="80" t="str">
        <f>VLOOKUP(A112,'PAI 2025 GPS rempl2)'!$A$3:$E$505,4,0)</f>
        <v>Producto</v>
      </c>
      <c r="C112" s="81" t="s">
        <v>1529</v>
      </c>
      <c r="D112" s="81" t="s">
        <v>1528</v>
      </c>
      <c r="E112" s="81" t="s">
        <v>1393</v>
      </c>
      <c r="F112" s="81" t="s">
        <v>59</v>
      </c>
      <c r="G112" s="81" t="str">
        <f>VLOOKUP(A112,'PAI 2025 GPS rempl2)'!$E$4:$L$504,8,0)</f>
        <v>N/A</v>
      </c>
      <c r="H112" s="81" t="str">
        <f>VLOOKUP(A112,'PAI 2025 GPS rempl2)'!$A$4:$V$504,15,0)</f>
        <v>Diagnóstico de necesidades que permita realizar el seguimiento del ciclo de contratación, elaborado  (Documento diagnostico )</v>
      </c>
      <c r="I112" s="81">
        <f>VLOOKUP(A112,'PAI 2025 GPS rempl2)'!$A$4:$V$504,17,0)</f>
        <v>1</v>
      </c>
      <c r="J112" s="81" t="str">
        <f>VLOOKUP(A112,'PAI 2025 GPS rempl2)'!$A$4:$V$504,18,0)</f>
        <v>Númerica</v>
      </c>
      <c r="K112" s="166">
        <f>VLOOKUP(A112,'PAI 2025 GPS rempl2)'!$A$4:$V$504,20,0)</f>
        <v>45839</v>
      </c>
      <c r="L112" s="166">
        <f>VLOOKUP(A112,'PAI 2025 GPS rempl2)'!$A$4:$V$504,21,0)</f>
        <v>45989</v>
      </c>
      <c r="M112" s="81" t="str">
        <f>VLOOKUP(A112,'PAI 2025 GPS rempl2)'!$A$4:$V$504,22,0)</f>
        <v>105-GRUPO DE TRABAJO DE CONTRATACIÓN;
20-OFICINA DE TECNOLOGÍA E INFORMÁTICA</v>
      </c>
      <c r="N112" s="81" t="s">
        <v>1736</v>
      </c>
      <c r="O112" s="81" t="s">
        <v>1394</v>
      </c>
      <c r="P112" s="81">
        <v>0</v>
      </c>
      <c r="Q112" s="81" t="s">
        <v>1492</v>
      </c>
      <c r="S112" s="80" t="s">
        <v>680</v>
      </c>
      <c r="T112" s="80" t="str">
        <f>VLOOKUP(A112,'PAI 2025 GPS rempl2)'!$A$3:$E$505,4,0)</f>
        <v>Producto</v>
      </c>
      <c r="U112" s="81" t="s">
        <v>1529</v>
      </c>
      <c r="V112" s="30">
        <f>VLOOKUP(S112,'PAI 2025 GPS rempl2)'!$E$4:$P$504,12,0)</f>
        <v>100</v>
      </c>
      <c r="W112" s="30" t="e">
        <f>+(V112*100)/($V$112+#REF!+$V$321+$V$330+$V$371)</f>
        <v>#REF!</v>
      </c>
    </row>
    <row r="113" spans="1:23" hidden="1" x14ac:dyDescent="0.25">
      <c r="A113" s="80" t="s">
        <v>684</v>
      </c>
      <c r="B113" s="80" t="str">
        <f>VLOOKUP(A113,'PAI 2025 GPS rempl2)'!$A$3:$E$505,4,0)</f>
        <v>Actividad propia</v>
      </c>
      <c r="C113" s="81" t="s">
        <v>1529</v>
      </c>
      <c r="D113" s="81" t="s">
        <v>1528</v>
      </c>
      <c r="E113" s="81" t="s">
        <v>1393</v>
      </c>
      <c r="F113" s="81"/>
      <c r="G113" s="81" t="str">
        <f>VLOOKUP(A113,'PAI 2025 GPS rempl2)'!$E$4:$L$504,8,0)</f>
        <v>N/A</v>
      </c>
      <c r="H113" s="81" t="str">
        <f>VLOOKUP(A113,'PAI 2025 GPS rempl2)'!$A$4:$V$504,15,0)</f>
        <v>Identificar las necesidades de  ajuste a herramientas tecnológicas para el seguimiento del ciclo  de contratción (Documento con las necesidades identificadas)</v>
      </c>
      <c r="I113" s="81">
        <f>VLOOKUP(A113,'PAI 2025 GPS rempl2)'!$A$4:$V$504,17,0)</f>
        <v>1</v>
      </c>
      <c r="J113" s="81" t="str">
        <f>VLOOKUP(A113,'PAI 2025 GPS rempl2)'!$A$4:$V$504,18,0)</f>
        <v>Númerica</v>
      </c>
      <c r="K113" s="166">
        <f>VLOOKUP(A113,'PAI 2025 GPS rempl2)'!$A$4:$V$504,20,0)</f>
        <v>45839</v>
      </c>
      <c r="L113" s="166">
        <f>VLOOKUP(A113,'PAI 2025 GPS rempl2)'!$A$4:$V$504,21,0)</f>
        <v>45930</v>
      </c>
      <c r="M113" s="81" t="str">
        <f>VLOOKUP(A113,'PAI 2025 GPS rempl2)'!$A$4:$V$504,22,0)</f>
        <v>105-GRUPO DE TRABAJO DE CONTRATACIÓN;
20-OFICINA DE TECNOLOGÍA E INFORMÁTICA</v>
      </c>
      <c r="N113" s="81"/>
      <c r="O113" s="81"/>
      <c r="P113" s="81"/>
      <c r="Q113" s="81"/>
      <c r="S113" s="80" t="s">
        <v>684</v>
      </c>
      <c r="T113" s="80" t="str">
        <f>VLOOKUP(A113,'PAI 2025 GPS rempl2)'!$A$3:$E$505,4,0)</f>
        <v>Actividad propia</v>
      </c>
      <c r="U113" s="81" t="s">
        <v>1529</v>
      </c>
      <c r="V113" s="30">
        <f>VLOOKUP(S113,'PAI 2025 GPS rempl2)'!$E$4:$P$504,12,0)</f>
        <v>100</v>
      </c>
      <c r="W113" s="30" t="e">
        <f>+(V113*100)/($V$113+#REF!+#REF!+$V$322+$V$323+$V$324+$V$325+$V$331+$V$332+$V$372+$V$373+$V$375+$V$376)</f>
        <v>#REF!</v>
      </c>
    </row>
    <row r="114" spans="1:23" hidden="1" x14ac:dyDescent="0.25">
      <c r="A114" s="80" t="s">
        <v>686</v>
      </c>
      <c r="B114" s="80" t="str">
        <f>VLOOKUP(A114,'PAI 2025 GPS rempl2)'!$A$3:$E$505,4,0)</f>
        <v>Actividad sin participación</v>
      </c>
      <c r="C114" s="81" t="s">
        <v>1529</v>
      </c>
      <c r="D114" s="81" t="s">
        <v>1528</v>
      </c>
      <c r="E114" s="81" t="s">
        <v>1393</v>
      </c>
      <c r="F114" s="81"/>
      <c r="G114" s="81" t="str">
        <f>VLOOKUP(A114,'PAI 2025 GPS rempl2)'!$E$4:$L$504,8,0)</f>
        <v>N/A</v>
      </c>
      <c r="H114" s="81" t="str">
        <f>VLOOKUP(A114,'PAI 2025 GPS rempl2)'!$A$4:$V$504,15,0)</f>
        <v>Emitir concepto de viabilidad técnica y presupuestal con base en las necesidades identificadas (Concepto diagnóstico entregado)</v>
      </c>
      <c r="I114" s="81">
        <f>VLOOKUP(A114,'PAI 2025 GPS rempl2)'!$A$4:$V$504,17,0)</f>
        <v>1</v>
      </c>
      <c r="J114" s="81" t="str">
        <f>VLOOKUP(A114,'PAI 2025 GPS rempl2)'!$A$4:$V$504,18,0)</f>
        <v>Númerica</v>
      </c>
      <c r="K114" s="166">
        <f>VLOOKUP(A114,'PAI 2025 GPS rempl2)'!$A$4:$V$504,20,0)</f>
        <v>45931</v>
      </c>
      <c r="L114" s="166">
        <f>VLOOKUP(A114,'PAI 2025 GPS rempl2)'!$A$4:$V$504,21,0)</f>
        <v>45989</v>
      </c>
      <c r="M114" s="81" t="str">
        <f>VLOOKUP(A114,'PAI 2025 GPS rempl2)'!$A$4:$V$504,22,0)</f>
        <v>20-OFICINA DE TECNOLOGÍA E INFORMÁTICA</v>
      </c>
      <c r="N114" s="81"/>
      <c r="O114" s="81"/>
      <c r="P114" s="81"/>
      <c r="Q114" s="81"/>
      <c r="S114" s="80" t="s">
        <v>686</v>
      </c>
      <c r="T114" s="80" t="str">
        <f>VLOOKUP(A114,'PAI 2025 GPS rempl2)'!$A$3:$E$505,4,0)</f>
        <v>Actividad sin participación</v>
      </c>
      <c r="U114" s="81" t="s">
        <v>1529</v>
      </c>
      <c r="V114" s="30">
        <f>VLOOKUP(S114,'PAI 2025 GPS rempl2)'!$E$4:$P$504,12,0)</f>
        <v>0</v>
      </c>
      <c r="W114" s="30">
        <f>+V114</f>
        <v>0</v>
      </c>
    </row>
    <row r="115" spans="1:23" hidden="1" x14ac:dyDescent="0.25">
      <c r="A115" s="80" t="s">
        <v>689</v>
      </c>
      <c r="B115" s="80" t="str">
        <f>VLOOKUP(A115,'PAI 2025 GPS rempl2)'!$A$3:$E$505,4,0)</f>
        <v>Producto</v>
      </c>
      <c r="C115" s="81" t="s">
        <v>1522</v>
      </c>
      <c r="D115" s="81" t="s">
        <v>1526</v>
      </c>
      <c r="E115" s="81" t="s">
        <v>614</v>
      </c>
      <c r="F115" s="81" t="s">
        <v>10</v>
      </c>
      <c r="G115" s="81" t="str">
        <f>VLOOKUP(A115,'PAI 2025 GPS rempl2)'!$E$4:$L$504,8,0)</f>
        <v>C-3503-0200-0014-20309b</v>
      </c>
      <c r="H115" s="81" t="str">
        <f>VLOOKUP(A115,'PAI 2025 GPS rempl2)'!$A$4:$V$504,15,0)</f>
        <v>Programas de fomento al uso estratégico de la propiedad industrial como herramienta de competitividad para empresarios, ejecutados.  (Matriz de seguimiento e informe final de ejecución de los programas)</v>
      </c>
      <c r="I115" s="81">
        <f>VLOOKUP(A115,'PAI 2025 GPS rempl2)'!$A$4:$V$504,17,0)</f>
        <v>100</v>
      </c>
      <c r="J115" s="81" t="str">
        <f>VLOOKUP(A115,'PAI 2025 GPS rempl2)'!$A$4:$V$504,18,0)</f>
        <v>Porcentual</v>
      </c>
      <c r="K115" s="166">
        <f>VLOOKUP(A115,'PAI 2025 GPS rempl2)'!$A$4:$V$504,20,0)</f>
        <v>45670</v>
      </c>
      <c r="L115" s="166">
        <f>VLOOKUP(A115,'PAI 2025 GPS rempl2)'!$A$4:$V$504,21,0)</f>
        <v>45989</v>
      </c>
      <c r="M115" s="81" t="str">
        <f>VLOOKUP(A115,'PAI 2025 GPS rempl2)'!$A$4:$V$504,22,0)</f>
        <v>2023-GRUPO DE TRABAJO DE CENTRO DE INFORMACIÓN TECNOLÓGICA Y APOYO A LA GESTIÓN DE PROPIEDAD LA INDUSTRIAL</v>
      </c>
      <c r="N115" s="81" t="s">
        <v>1399</v>
      </c>
      <c r="O115" s="81" t="s">
        <v>1400</v>
      </c>
      <c r="P115" s="81" t="s">
        <v>1550</v>
      </c>
      <c r="Q115" s="81" t="s">
        <v>1738</v>
      </c>
      <c r="S115" s="80" t="s">
        <v>689</v>
      </c>
      <c r="T115" s="80" t="str">
        <f>VLOOKUP(A115,'PAI 2025 GPS rempl2)'!$A$3:$E$505,4,0)</f>
        <v>Producto</v>
      </c>
      <c r="U115" s="81" t="s">
        <v>1522</v>
      </c>
      <c r="V115" s="30">
        <f>VLOOKUP(S115,'PAI 2025 GPS rempl2)'!$E$4:$P$504,12,0)</f>
        <v>30</v>
      </c>
      <c r="W115" s="145">
        <f>(V115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16" spans="1:23" hidden="1" x14ac:dyDescent="0.25">
      <c r="A116" s="80" t="s">
        <v>691</v>
      </c>
      <c r="B116" s="80" t="str">
        <f>VLOOKUP(A116,'PAI 2025 GPS rempl2)'!$A$3:$E$505,4,0)</f>
        <v>Actividad propia</v>
      </c>
      <c r="C116" s="81" t="s">
        <v>1522</v>
      </c>
      <c r="D116" s="81" t="s">
        <v>1526</v>
      </c>
      <c r="E116" s="81" t="s">
        <v>614</v>
      </c>
      <c r="F116" s="81"/>
      <c r="G116" s="81" t="str">
        <f>VLOOKUP(A116,'PAI 2025 GPS rempl2)'!$E$4:$L$504,8,0)</f>
        <v>N/A</v>
      </c>
      <c r="H116" s="81" t="str">
        <f>VLOOKUP(A116,'PAI 2025 GPS rempl2)'!$A$4:$V$504,15,0)</f>
        <v>Elaborar matriz de metas y seguimiento de ejecución del programa</v>
      </c>
      <c r="I116" s="81">
        <f>VLOOKUP(A116,'PAI 2025 GPS rempl2)'!$A$4:$V$504,17,0)</f>
        <v>1</v>
      </c>
      <c r="J116" s="81" t="str">
        <f>VLOOKUP(A116,'PAI 2025 GPS rempl2)'!$A$4:$V$504,18,0)</f>
        <v>Númerica</v>
      </c>
      <c r="K116" s="166">
        <f>VLOOKUP(A116,'PAI 2025 GPS rempl2)'!$A$4:$V$504,20,0)</f>
        <v>45670</v>
      </c>
      <c r="L116" s="166">
        <f>VLOOKUP(A116,'PAI 2025 GPS rempl2)'!$A$4:$V$504,21,0)</f>
        <v>45716</v>
      </c>
      <c r="M116" s="81" t="str">
        <f>VLOOKUP(A116,'PAI 2025 GPS rempl2)'!$A$4:$V$504,22,0)</f>
        <v>2023-GRUPO DE TRABAJO DE CENTRO DE INFORMACIÓN TECNOLÓGICA Y APOYO A LA GESTIÓN DE PROPIEDAD LA INDUSTRIAL</v>
      </c>
      <c r="N116" s="81"/>
      <c r="O116" s="81"/>
      <c r="P116" s="81"/>
      <c r="Q116" s="81"/>
      <c r="S116" s="80" t="s">
        <v>691</v>
      </c>
      <c r="T116" s="80" t="str">
        <f>VLOOKUP(A116,'PAI 2025 GPS rempl2)'!$A$3:$E$505,4,0)</f>
        <v>Actividad propia</v>
      </c>
      <c r="U116" s="81" t="s">
        <v>1522</v>
      </c>
      <c r="V116" s="30">
        <f>VLOOKUP(S116,'PAI 2025 GPS rempl2)'!$E$4:$P$504,12,0)</f>
        <v>10</v>
      </c>
      <c r="W116" s="147" t="e">
        <f>+(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7" spans="1:23" hidden="1" x14ac:dyDescent="0.25">
      <c r="A117" s="80" t="s">
        <v>693</v>
      </c>
      <c r="B117" s="80" t="str">
        <f>VLOOKUP(A117,'PAI 2025 GPS rempl2)'!$A$3:$E$505,4,0)</f>
        <v>Actividad propia</v>
      </c>
      <c r="C117" s="81" t="s">
        <v>1522</v>
      </c>
      <c r="D117" s="81" t="s">
        <v>1526</v>
      </c>
      <c r="E117" s="81" t="s">
        <v>614</v>
      </c>
      <c r="F117" s="81"/>
      <c r="G117" s="81" t="str">
        <f>VLOOKUP(A117,'PAI 2025 GPS rempl2)'!$E$4:$L$504,8,0)</f>
        <v>N/A</v>
      </c>
      <c r="H117" s="81" t="str">
        <f>VLOOKUP(A117,'PAI 2025 GPS rempl2)'!$A$4:$V$504,15,0)</f>
        <v>Ejecutar el programa Centros de Apoyo a la Tecnología y la Innovación CATI. (Matriz de seguimiento e Informe final del programa)</v>
      </c>
      <c r="I117" s="81">
        <f>VLOOKUP(A117,'PAI 2025 GPS rempl2)'!$A$4:$V$504,17,0)</f>
        <v>100</v>
      </c>
      <c r="J117" s="81" t="str">
        <f>VLOOKUP(A117,'PAI 2025 GPS rempl2)'!$A$4:$V$504,18,0)</f>
        <v>Porcentual</v>
      </c>
      <c r="K117" s="166">
        <f>VLOOKUP(A117,'PAI 2025 GPS rempl2)'!$A$4:$V$504,20,0)</f>
        <v>45691</v>
      </c>
      <c r="L117" s="166">
        <f>VLOOKUP(A117,'PAI 2025 GPS rempl2)'!$A$4:$V$504,21,0)</f>
        <v>45989</v>
      </c>
      <c r="M117" s="81" t="str">
        <f>VLOOKUP(A117,'PAI 2025 GPS rempl2)'!$A$4:$V$504,22,0)</f>
        <v>2023-GRUPO DE TRABAJO DE CENTRO DE INFORMACIÓN TECNOLÓGICA Y APOYO A LA GESTIÓN DE PROPIEDAD LA INDUSTRIAL</v>
      </c>
      <c r="N117" s="81"/>
      <c r="O117" s="81"/>
      <c r="P117" s="81"/>
      <c r="Q117" s="81"/>
      <c r="S117" s="80" t="s">
        <v>693</v>
      </c>
      <c r="T117" s="80" t="str">
        <f>VLOOKUP(A117,'PAI 2025 GPS rempl2)'!$A$3:$E$505,4,0)</f>
        <v>Actividad propia</v>
      </c>
      <c r="U117" s="81" t="s">
        <v>1522</v>
      </c>
      <c r="V117" s="30">
        <f>VLOOKUP(S117,'PAI 2025 GPS rempl2)'!$E$4:$P$504,12,0)</f>
        <v>60</v>
      </c>
      <c r="W117" s="147" t="e">
        <f>+(V117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8" spans="1:23" hidden="1" x14ac:dyDescent="0.25">
      <c r="A118" s="80" t="s">
        <v>694</v>
      </c>
      <c r="B118" s="80" t="str">
        <f>VLOOKUP(A118,'PAI 2025 GPS rempl2)'!$A$3:$E$505,4,0)</f>
        <v>Actividad propia</v>
      </c>
      <c r="C118" s="81" t="s">
        <v>1522</v>
      </c>
      <c r="D118" s="81" t="s">
        <v>1526</v>
      </c>
      <c r="E118" s="81" t="s">
        <v>614</v>
      </c>
      <c r="F118" s="81"/>
      <c r="G118" s="81" t="str">
        <f>VLOOKUP(A118,'PAI 2025 GPS rempl2)'!$E$4:$L$504,8,0)</f>
        <v>N/A</v>
      </c>
      <c r="H118" s="81" t="str">
        <f>VLOOKUP(A118,'PAI 2025 GPS rempl2)'!$A$4:$V$504,15,0)</f>
        <v>Elaborar matriz de fases y etapas para el seguimiento de ejecución del programa</v>
      </c>
      <c r="I118" s="81">
        <f>VLOOKUP(A118,'PAI 2025 GPS rempl2)'!$A$4:$V$504,17,0)</f>
        <v>1</v>
      </c>
      <c r="J118" s="81" t="str">
        <f>VLOOKUP(A118,'PAI 2025 GPS rempl2)'!$A$4:$V$504,18,0)</f>
        <v>Númerica</v>
      </c>
      <c r="K118" s="166">
        <f>VLOOKUP(A118,'PAI 2025 GPS rempl2)'!$A$4:$V$504,20,0)</f>
        <v>45691</v>
      </c>
      <c r="L118" s="166">
        <f>VLOOKUP(A118,'PAI 2025 GPS rempl2)'!$A$4:$V$504,21,0)</f>
        <v>45716</v>
      </c>
      <c r="M118" s="81" t="str">
        <f>VLOOKUP(A118,'PAI 2025 GPS rempl2)'!$A$4:$V$504,22,0)</f>
        <v>2023-GRUPO DE TRABAJO DE CENTRO DE INFORMACIÓN TECNOLÓGICA Y APOYO A LA GESTIÓN DE PROPIEDAD LA INDUSTRIAL</v>
      </c>
      <c r="N118" s="81"/>
      <c r="O118" s="81"/>
      <c r="P118" s="81"/>
      <c r="Q118" s="81"/>
      <c r="S118" s="80" t="s">
        <v>694</v>
      </c>
      <c r="T118" s="80" t="str">
        <f>VLOOKUP(A118,'PAI 2025 GPS rempl2)'!$A$3:$E$505,4,0)</f>
        <v>Actividad propia</v>
      </c>
      <c r="U118" s="81" t="s">
        <v>1522</v>
      </c>
      <c r="V118" s="30">
        <f>VLOOKUP(S118,'PAI 2025 GPS rempl2)'!$E$4:$P$504,12,0)</f>
        <v>10</v>
      </c>
      <c r="W118" s="147" t="e">
        <f>+(V118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9" spans="1:23" hidden="1" x14ac:dyDescent="0.25">
      <c r="A119" s="80" t="s">
        <v>695</v>
      </c>
      <c r="B119" s="80" t="str">
        <f>VLOOKUP(A119,'PAI 2025 GPS rempl2)'!$A$3:$E$505,4,0)</f>
        <v>Actividad propia</v>
      </c>
      <c r="C119" s="81" t="s">
        <v>1522</v>
      </c>
      <c r="D119" s="81" t="s">
        <v>1526</v>
      </c>
      <c r="E119" s="81" t="s">
        <v>614</v>
      </c>
      <c r="F119" s="81"/>
      <c r="G119" s="81" t="str">
        <f>VLOOKUP(A119,'PAI 2025 GPS rempl2)'!$E$4:$L$504,8,0)</f>
        <v>N/A</v>
      </c>
      <c r="H119" s="81" t="str">
        <f>VLOOKUP(A119,'PAI 2025 GPS rempl2)'!$A$4:$V$504,15,0)</f>
        <v>Ejecutar el programa Propiedad Industrial para MIPYMES. (Matriz de seguimiento e Informe final del programa)</v>
      </c>
      <c r="I119" s="81">
        <f>VLOOKUP(A119,'PAI 2025 GPS rempl2)'!$A$4:$V$504,17,0)</f>
        <v>100</v>
      </c>
      <c r="J119" s="81" t="str">
        <f>VLOOKUP(A119,'PAI 2025 GPS rempl2)'!$A$4:$V$504,18,0)</f>
        <v>Porcentual</v>
      </c>
      <c r="K119" s="166">
        <f>VLOOKUP(A119,'PAI 2025 GPS rempl2)'!$A$4:$V$504,20,0)</f>
        <v>45719</v>
      </c>
      <c r="L119" s="166">
        <f>VLOOKUP(A119,'PAI 2025 GPS rempl2)'!$A$4:$V$504,21,0)</f>
        <v>45989</v>
      </c>
      <c r="M119" s="81" t="str">
        <f>VLOOKUP(A119,'PAI 2025 GPS rempl2)'!$A$4:$V$504,22,0)</f>
        <v>2023-GRUPO DE TRABAJO DE CENTRO DE INFORMACIÓN TECNOLÓGICA Y APOYO A LA GESTIÓN DE PROPIEDAD LA INDUSTRIAL</v>
      </c>
      <c r="N119" s="81"/>
      <c r="O119" s="81"/>
      <c r="P119" s="81"/>
      <c r="Q119" s="81"/>
      <c r="S119" s="80" t="s">
        <v>695</v>
      </c>
      <c r="T119" s="80" t="str">
        <f>VLOOKUP(A119,'PAI 2025 GPS rempl2)'!$A$3:$E$505,4,0)</f>
        <v>Actividad propia</v>
      </c>
      <c r="U119" s="81" t="s">
        <v>1522</v>
      </c>
      <c r="V119" s="30">
        <f>VLOOKUP(S119,'PAI 2025 GPS rempl2)'!$E$4:$P$504,12,0)</f>
        <v>20</v>
      </c>
      <c r="W119" s="147" t="e">
        <f>+(V119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0" spans="1:23" hidden="1" x14ac:dyDescent="0.25">
      <c r="A120" s="80" t="s">
        <v>696</v>
      </c>
      <c r="B120" s="80" t="str">
        <f>VLOOKUP(A120,'PAI 2025 GPS rempl2)'!$A$3:$E$505,4,0)</f>
        <v>Producto</v>
      </c>
      <c r="C120" s="81" t="s">
        <v>1522</v>
      </c>
      <c r="D120" s="81" t="s">
        <v>1530</v>
      </c>
      <c r="E120" s="81" t="s">
        <v>697</v>
      </c>
      <c r="F120" s="81" t="s">
        <v>13</v>
      </c>
      <c r="G120" s="81" t="str">
        <f>VLOOKUP(A120,'PAI 2025 GPS rempl2)'!$E$4:$L$504,8,0)</f>
        <v>N/A</v>
      </c>
      <c r="H120" s="81" t="str">
        <f>VLOOKUP(A120,'PAI 2025 GPS rempl2)'!$A$4:$V$504,15,0)</f>
        <v>Mesas de integración para la conexión de actores del ecosistema de innovación involucrados en temas de Propiedad Industrial y transferencia tecnológica, realizadas  (Actas de reunión firmadas)</v>
      </c>
      <c r="I120" s="81">
        <f>VLOOKUP(A120,'PAI 2025 GPS rempl2)'!$A$4:$V$504,17,0)</f>
        <v>2</v>
      </c>
      <c r="J120" s="81" t="str">
        <f>VLOOKUP(A120,'PAI 2025 GPS rempl2)'!$A$4:$V$504,18,0)</f>
        <v>Númerica</v>
      </c>
      <c r="K120" s="166">
        <f>VLOOKUP(A120,'PAI 2025 GPS rempl2)'!$A$4:$V$504,20,0)</f>
        <v>45670</v>
      </c>
      <c r="L120" s="166">
        <f>VLOOKUP(A120,'PAI 2025 GPS rempl2)'!$A$4:$V$504,21,0)</f>
        <v>45989</v>
      </c>
      <c r="M120" s="81" t="str">
        <f>VLOOKUP(A120,'PAI 2025 GPS rempl2)'!$A$4:$V$504,22,0)</f>
        <v>2023-GRUPO DE TRABAJO DE CENTRO DE INFORMACIÓN TECNOLÓGICA Y APOYO A LA GESTIÓN DE PROPIEDAD LA INDUSTRIAL</v>
      </c>
      <c r="N120" s="81" t="s">
        <v>1402</v>
      </c>
      <c r="O120" s="81" t="s">
        <v>1441</v>
      </c>
      <c r="P120" s="81" t="s">
        <v>1551</v>
      </c>
      <c r="Q120" s="81" t="s">
        <v>1495</v>
      </c>
      <c r="S120" s="80" t="s">
        <v>696</v>
      </c>
      <c r="T120" s="80" t="str">
        <f>VLOOKUP(A120,'PAI 2025 GPS rempl2)'!$A$3:$E$505,4,0)</f>
        <v>Producto</v>
      </c>
      <c r="U120" s="81" t="s">
        <v>1522</v>
      </c>
      <c r="V120" s="30">
        <f>VLOOKUP(S120,'PAI 2025 GPS rempl2)'!$E$4:$P$504,12,0)</f>
        <v>10</v>
      </c>
      <c r="W120" s="145">
        <f>(V120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1" spans="1:23" hidden="1" x14ac:dyDescent="0.25">
      <c r="A121" s="80" t="s">
        <v>699</v>
      </c>
      <c r="B121" s="80" t="str">
        <f>VLOOKUP(A121,'PAI 2025 GPS rempl2)'!$A$3:$E$505,4,0)</f>
        <v>Actividad propia</v>
      </c>
      <c r="C121" s="81" t="s">
        <v>1522</v>
      </c>
      <c r="D121" s="81" t="s">
        <v>1530</v>
      </c>
      <c r="E121" s="81" t="s">
        <v>697</v>
      </c>
      <c r="F121" s="81"/>
      <c r="G121" s="81" t="str">
        <f>VLOOKUP(A121,'PAI 2025 GPS rempl2)'!$E$4:$L$504,8,0)</f>
        <v>N/A</v>
      </c>
      <c r="H121" s="81" t="str">
        <f>VLOOKUP(A121,'PAI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81">
        <f>VLOOKUP(A121,'PAI 2025 GPS rempl2)'!$A$4:$V$504,17,0)</f>
        <v>1</v>
      </c>
      <c r="J121" s="81" t="str">
        <f>VLOOKUP(A121,'PAI 2025 GPS rempl2)'!$A$4:$V$504,18,0)</f>
        <v>Númerica</v>
      </c>
      <c r="K121" s="166">
        <f>VLOOKUP(A121,'PAI 2025 GPS rempl2)'!$A$4:$V$504,20,0)</f>
        <v>45670</v>
      </c>
      <c r="L121" s="166">
        <f>VLOOKUP(A121,'PAI 2025 GPS rempl2)'!$A$4:$V$504,21,0)</f>
        <v>45747</v>
      </c>
      <c r="M121" s="81" t="str">
        <f>VLOOKUP(A121,'PAI 2025 GPS rempl2)'!$A$4:$V$504,22,0)</f>
        <v>2023-GRUPO DE TRABAJO DE CENTRO DE INFORMACIÓN TECNOLÓGICA Y APOYO A LA GESTIÓN DE PROPIEDAD LA INDUSTRIAL</v>
      </c>
      <c r="N121" s="81"/>
      <c r="O121" s="81"/>
      <c r="P121" s="81"/>
      <c r="Q121" s="81"/>
      <c r="S121" s="80" t="s">
        <v>699</v>
      </c>
      <c r="T121" s="80" t="str">
        <f>VLOOKUP(A121,'PAI 2025 GPS rempl2)'!$A$3:$E$505,4,0)</f>
        <v>Actividad propia</v>
      </c>
      <c r="U121" s="81" t="s">
        <v>1522</v>
      </c>
      <c r="V121" s="30">
        <f>VLOOKUP(S121,'PAI 2025 GPS rempl2)'!$E$4:$P$504,12,0)</f>
        <v>60</v>
      </c>
      <c r="W121" s="147" t="e">
        <f>+(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2" spans="1:23" hidden="1" x14ac:dyDescent="0.25">
      <c r="A122" s="80" t="s">
        <v>701</v>
      </c>
      <c r="B122" s="80" t="str">
        <f>VLOOKUP(A122,'PAI 2025 GPS rempl2)'!$A$3:$E$505,4,0)</f>
        <v>Actividad propia</v>
      </c>
      <c r="C122" s="81" t="s">
        <v>1522</v>
      </c>
      <c r="D122" s="81" t="s">
        <v>1530</v>
      </c>
      <c r="E122" s="81" t="s">
        <v>697</v>
      </c>
      <c r="F122" s="81"/>
      <c r="G122" s="81" t="str">
        <f>VLOOKUP(A122,'PAI 2025 GPS rempl2)'!$E$4:$L$504,8,0)</f>
        <v>N/A</v>
      </c>
      <c r="H122" s="81" t="str">
        <f>VLOOKUP(A122,'PAI 2025 GPS rempl2)'!$A$4:$V$504,15,0)</f>
        <v>Realizar las mesas de integración  (Actas de reunión firmadas)</v>
      </c>
      <c r="I122" s="81">
        <f>VLOOKUP(A122,'PAI 2025 GPS rempl2)'!$A$4:$V$504,17,0)</f>
        <v>2</v>
      </c>
      <c r="J122" s="81" t="str">
        <f>VLOOKUP(A122,'PAI 2025 GPS rempl2)'!$A$4:$V$504,18,0)</f>
        <v>Númerica</v>
      </c>
      <c r="K122" s="166">
        <f>VLOOKUP(A122,'PAI 2025 GPS rempl2)'!$A$4:$V$504,20,0)</f>
        <v>45748</v>
      </c>
      <c r="L122" s="166">
        <f>VLOOKUP(A122,'PAI 2025 GPS rempl2)'!$A$4:$V$504,21,0)</f>
        <v>45989</v>
      </c>
      <c r="M122" s="81" t="str">
        <f>VLOOKUP(A122,'PAI 2025 GPS rempl2)'!$A$4:$V$504,22,0)</f>
        <v>2023-GRUPO DE TRABAJO DE CENTRO DE INFORMACIÓN TECNOLÓGICA Y APOYO A LA GESTIÓN DE PROPIEDAD LA INDUSTRIAL</v>
      </c>
      <c r="N122" s="81"/>
      <c r="O122" s="81"/>
      <c r="P122" s="81"/>
      <c r="Q122" s="81"/>
      <c r="S122" s="80" t="s">
        <v>701</v>
      </c>
      <c r="T122" s="80" t="str">
        <f>VLOOKUP(A122,'PAI 2025 GPS rempl2)'!$A$3:$E$505,4,0)</f>
        <v>Actividad propia</v>
      </c>
      <c r="U122" s="81" t="s">
        <v>1522</v>
      </c>
      <c r="V122" s="30">
        <f>VLOOKUP(S122,'PAI 2025 GPS rempl2)'!$E$4:$P$504,12,0)</f>
        <v>40</v>
      </c>
      <c r="W122" s="147" t="e">
        <f>+(V122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3" spans="1:23" hidden="1" x14ac:dyDescent="0.25">
      <c r="A123" s="80" t="s">
        <v>702</v>
      </c>
      <c r="B123" s="80" t="str">
        <f>VLOOKUP(A123,'PAI 2025 GPS rempl2)'!$A$3:$E$505,4,0)</f>
        <v>Producto</v>
      </c>
      <c r="C123" s="81" t="s">
        <v>1522</v>
      </c>
      <c r="D123" s="81" t="s">
        <v>1526</v>
      </c>
      <c r="E123" s="81" t="s">
        <v>614</v>
      </c>
      <c r="F123" s="81" t="s">
        <v>10</v>
      </c>
      <c r="G123" s="81" t="str">
        <f>VLOOKUP(A123,'PAI 2025 GPS rempl2)'!$E$4:$L$504,8,0)</f>
        <v>C-3503-0200-0014-20309b</v>
      </c>
      <c r="H123" s="81" t="str">
        <f>VLOOKUP(A123,'PAI 2025 GPS rempl2)'!$A$4:$V$504,15,0)</f>
        <v>Programas de fomento para el uso estratégico de la propiedad industrial en la Economía Popular, ejecutados.  (Matriz de seguimiento e informe final de ejecución de los programas)</v>
      </c>
      <c r="I123" s="81">
        <f>VLOOKUP(A123,'PAI 2025 GPS rempl2)'!$A$4:$V$504,17,0)</f>
        <v>100</v>
      </c>
      <c r="J123" s="81" t="str">
        <f>VLOOKUP(A123,'PAI 2025 GPS rempl2)'!$A$4:$V$504,18,0)</f>
        <v>Porcentual</v>
      </c>
      <c r="K123" s="166">
        <f>VLOOKUP(A123,'PAI 2025 GPS rempl2)'!$A$4:$V$504,20,0)</f>
        <v>45691</v>
      </c>
      <c r="L123" s="166">
        <f>VLOOKUP(A123,'PAI 2025 GPS rempl2)'!$A$4:$V$504,21,0)</f>
        <v>45989</v>
      </c>
      <c r="M123" s="81" t="str">
        <f>VLOOKUP(A123,'PAI 2025 GPS rempl2)'!$A$4:$V$504,22,0)</f>
        <v>2023-GRUPO DE TRABAJO DE CENTRO DE INFORMACIÓN TECNOLÓGICA Y APOYO A LA GESTIÓN DE PROPIEDAD LA INDUSTRIAL</v>
      </c>
      <c r="N123" s="81" t="s">
        <v>1399</v>
      </c>
      <c r="O123" s="81" t="s">
        <v>1400</v>
      </c>
      <c r="P123" s="81" t="s">
        <v>1552</v>
      </c>
      <c r="Q123" s="81" t="s">
        <v>1738</v>
      </c>
      <c r="S123" s="80" t="s">
        <v>702</v>
      </c>
      <c r="T123" s="80" t="str">
        <f>VLOOKUP(A123,'PAI 2025 GPS rempl2)'!$A$3:$E$505,4,0)</f>
        <v>Producto</v>
      </c>
      <c r="U123" s="81" t="s">
        <v>1522</v>
      </c>
      <c r="V123" s="30">
        <f>VLOOKUP(S123,'PAI 2025 GPS rempl2)'!$E$4:$P$504,12,0)</f>
        <v>30</v>
      </c>
      <c r="W123" s="145">
        <f>(V123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24" spans="1:23" hidden="1" x14ac:dyDescent="0.25">
      <c r="A124" s="80" t="s">
        <v>703</v>
      </c>
      <c r="B124" s="80" t="str">
        <f>VLOOKUP(A124,'PAI 2025 GPS rempl2)'!$A$3:$E$505,4,0)</f>
        <v>Actividad propia</v>
      </c>
      <c r="C124" s="81" t="s">
        <v>1522</v>
      </c>
      <c r="D124" s="81" t="s">
        <v>1526</v>
      </c>
      <c r="E124" s="81" t="s">
        <v>614</v>
      </c>
      <c r="F124" s="81"/>
      <c r="G124" s="81" t="str">
        <f>VLOOKUP(A124,'PAI 2025 GPS rempl2)'!$E$4:$L$504,8,0)</f>
        <v>N/A</v>
      </c>
      <c r="H124" s="81" t="str">
        <f>VLOOKUP(A124,'PAI 2025 GPS rempl2)'!$A$4:$V$504,15,0)</f>
        <v>Elaborar matriz programación de jornadas y seguimiento de ejecución del programa</v>
      </c>
      <c r="I124" s="81">
        <f>VLOOKUP(A124,'PAI 2025 GPS rempl2)'!$A$4:$V$504,17,0)</f>
        <v>1</v>
      </c>
      <c r="J124" s="81" t="str">
        <f>VLOOKUP(A124,'PAI 2025 GPS rempl2)'!$A$4:$V$504,18,0)</f>
        <v>Númerica</v>
      </c>
      <c r="K124" s="166">
        <f>VLOOKUP(A124,'PAI 2025 GPS rempl2)'!$A$4:$V$504,20,0)</f>
        <v>45691</v>
      </c>
      <c r="L124" s="166">
        <f>VLOOKUP(A124,'PAI 2025 GPS rempl2)'!$A$4:$V$504,21,0)</f>
        <v>45716</v>
      </c>
      <c r="M124" s="81" t="str">
        <f>VLOOKUP(A124,'PAI 2025 GPS rempl2)'!$A$4:$V$504,22,0)</f>
        <v>2023-GRUPO DE TRABAJO DE CENTRO DE INFORMACIÓN TECNOLÓGICA Y APOYO A LA GESTIÓN DE PROPIEDAD LA INDUSTRIAL</v>
      </c>
      <c r="N124" s="81"/>
      <c r="O124" s="81"/>
      <c r="P124" s="81"/>
      <c r="Q124" s="81"/>
      <c r="S124" s="80" t="s">
        <v>703</v>
      </c>
      <c r="T124" s="80" t="str">
        <f>VLOOKUP(A124,'PAI 2025 GPS rempl2)'!$A$3:$E$505,4,0)</f>
        <v>Actividad propia</v>
      </c>
      <c r="U124" s="81" t="s">
        <v>1522</v>
      </c>
      <c r="V124" s="30">
        <f>VLOOKUP(S124,'PAI 2025 GPS rempl2)'!$E$4:$P$504,12,0)</f>
        <v>60</v>
      </c>
      <c r="W124" s="147" t="e">
        <f>+(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5" spans="1:23" hidden="1" x14ac:dyDescent="0.25">
      <c r="A125" s="80" t="s">
        <v>704</v>
      </c>
      <c r="B125" s="80" t="str">
        <f>VLOOKUP(A125,'PAI 2025 GPS rempl2)'!$A$3:$E$505,4,0)</f>
        <v>Actividad propia</v>
      </c>
      <c r="C125" s="81" t="s">
        <v>1522</v>
      </c>
      <c r="D125" s="81" t="s">
        <v>1526</v>
      </c>
      <c r="E125" s="81" t="s">
        <v>614</v>
      </c>
      <c r="F125" s="81"/>
      <c r="G125" s="81" t="str">
        <f>VLOOKUP(A125,'PAI 2025 GPS rempl2)'!$E$4:$L$504,8,0)</f>
        <v>N/A</v>
      </c>
      <c r="H125" s="81" t="str">
        <f>VLOOKUP(A125,'PAI 2025 GPS rempl2)'!$A$4:$V$504,15,0)</f>
        <v>Ejecutar el programa Propiedad Industrial para emprendedores PI-e.   (Matriz de seguimiento e Informe final del programa)</v>
      </c>
      <c r="I125" s="81">
        <f>VLOOKUP(A125,'PAI 2025 GPS rempl2)'!$A$4:$V$504,17,0)</f>
        <v>100</v>
      </c>
      <c r="J125" s="81" t="str">
        <f>VLOOKUP(A125,'PAI 2025 GPS rempl2)'!$A$4:$V$504,18,0)</f>
        <v>Porcentual</v>
      </c>
      <c r="K125" s="166">
        <f>VLOOKUP(A125,'PAI 2025 GPS rempl2)'!$A$4:$V$504,20,0)</f>
        <v>45691</v>
      </c>
      <c r="L125" s="166">
        <f>VLOOKUP(A125,'PAI 2025 GPS rempl2)'!$A$4:$V$504,21,0)</f>
        <v>45989</v>
      </c>
      <c r="M125" s="81" t="str">
        <f>VLOOKUP(A125,'PAI 2025 GPS rempl2)'!$A$4:$V$504,22,0)</f>
        <v>2023-GRUPO DE TRABAJO DE CENTRO DE INFORMACIÓN TECNOLÓGICA Y APOYO A LA GESTIÓN DE PROPIEDAD LA INDUSTRIAL</v>
      </c>
      <c r="N125" s="81"/>
      <c r="O125" s="81"/>
      <c r="P125" s="81"/>
      <c r="Q125" s="81"/>
      <c r="S125" s="80" t="s">
        <v>704</v>
      </c>
      <c r="T125" s="80" t="str">
        <f>VLOOKUP(A125,'PAI 2025 GPS rempl2)'!$A$3:$E$505,4,0)</f>
        <v>Actividad propia</v>
      </c>
      <c r="U125" s="81" t="s">
        <v>1522</v>
      </c>
      <c r="V125" s="30">
        <f>VLOOKUP(S125,'PAI 2025 GPS rempl2)'!$E$4:$P$504,12,0)</f>
        <v>10</v>
      </c>
      <c r="W125" s="147" t="e">
        <f>+(V125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6" spans="1:23" hidden="1" x14ac:dyDescent="0.25">
      <c r="A126" s="80" t="s">
        <v>705</v>
      </c>
      <c r="B126" s="80" t="str">
        <f>VLOOKUP(A126,'PAI 2025 GPS rempl2)'!$A$3:$E$505,4,0)</f>
        <v>Actividad propia</v>
      </c>
      <c r="C126" s="81" t="s">
        <v>1522</v>
      </c>
      <c r="D126" s="81" t="s">
        <v>1526</v>
      </c>
      <c r="E126" s="81" t="s">
        <v>614</v>
      </c>
      <c r="F126" s="81"/>
      <c r="G126" s="81" t="str">
        <f>VLOOKUP(A126,'PAI 2025 GPS rempl2)'!$E$4:$L$504,8,0)</f>
        <v>N/A</v>
      </c>
      <c r="H126" s="81" t="str">
        <f>VLOOKUP(A126,'PAI 2025 GPS rempl2)'!$A$4:$V$504,15,0)</f>
        <v>Elaborar matriz de etapas para el seguimiento de ejecución de la estrategia</v>
      </c>
      <c r="I126" s="81">
        <f>VLOOKUP(A126,'PAI 2025 GPS rempl2)'!$A$4:$V$504,17,0)</f>
        <v>1</v>
      </c>
      <c r="J126" s="81" t="str">
        <f>VLOOKUP(A126,'PAI 2025 GPS rempl2)'!$A$4:$V$504,18,0)</f>
        <v>Númerica</v>
      </c>
      <c r="K126" s="166">
        <f>VLOOKUP(A126,'PAI 2025 GPS rempl2)'!$A$4:$V$504,20,0)</f>
        <v>45691</v>
      </c>
      <c r="L126" s="166">
        <f>VLOOKUP(A126,'PAI 2025 GPS rempl2)'!$A$4:$V$504,21,0)</f>
        <v>45716</v>
      </c>
      <c r="M126" s="81" t="str">
        <f>VLOOKUP(A126,'PAI 2025 GPS rempl2)'!$A$4:$V$504,22,0)</f>
        <v>2023-GRUPO DE TRABAJO DE CENTRO DE INFORMACIÓN TECNOLÓGICA Y APOYO A LA GESTIÓN DE PROPIEDAD LA INDUSTRIAL</v>
      </c>
      <c r="N126" s="81"/>
      <c r="O126" s="81"/>
      <c r="P126" s="81"/>
      <c r="Q126" s="81"/>
      <c r="S126" s="80" t="s">
        <v>705</v>
      </c>
      <c r="T126" s="80" t="str">
        <f>VLOOKUP(A126,'PAI 2025 GPS rempl2)'!$A$3:$E$505,4,0)</f>
        <v>Actividad propia</v>
      </c>
      <c r="U126" s="81" t="s">
        <v>1522</v>
      </c>
      <c r="V126" s="30">
        <f>VLOOKUP(S126,'PAI 2025 GPS rempl2)'!$E$4:$P$504,12,0)</f>
        <v>10</v>
      </c>
      <c r="W126" s="147" t="e">
        <f>+(V126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7" spans="1:23" hidden="1" x14ac:dyDescent="0.25">
      <c r="A127" s="80" t="s">
        <v>706</v>
      </c>
      <c r="B127" s="80" t="str">
        <f>VLOOKUP(A127,'PAI 2025 GPS rempl2)'!$A$3:$E$505,4,0)</f>
        <v>Actividad propia</v>
      </c>
      <c r="C127" s="81" t="s">
        <v>1522</v>
      </c>
      <c r="D127" s="81" t="s">
        <v>1526</v>
      </c>
      <c r="E127" s="81" t="s">
        <v>614</v>
      </c>
      <c r="F127" s="81"/>
      <c r="G127" s="81" t="str">
        <f>VLOOKUP(A127,'PAI 2025 GPS rempl2)'!$E$4:$L$504,8,0)</f>
        <v>N/A</v>
      </c>
      <c r="H127" s="81" t="str">
        <f>VLOOKUP(A127,'PAI 2025 GPS rempl2)'!$A$4:$V$504,15,0)</f>
        <v>Ejecutar la estrategia Marcas de paz.  (Matriz de seguimiento e Informe final del programa)</v>
      </c>
      <c r="I127" s="81">
        <f>VLOOKUP(A127,'PAI 2025 GPS rempl2)'!$A$4:$V$504,17,0)</f>
        <v>100</v>
      </c>
      <c r="J127" s="81" t="str">
        <f>VLOOKUP(A127,'PAI 2025 GPS rempl2)'!$A$4:$V$504,18,0)</f>
        <v>Porcentual</v>
      </c>
      <c r="K127" s="166">
        <f>VLOOKUP(A127,'PAI 2025 GPS rempl2)'!$A$4:$V$504,20,0)</f>
        <v>45691</v>
      </c>
      <c r="L127" s="166">
        <f>VLOOKUP(A127,'PAI 2025 GPS rempl2)'!$A$4:$V$504,21,0)</f>
        <v>45989</v>
      </c>
      <c r="M127" s="81" t="str">
        <f>VLOOKUP(A127,'PAI 2025 GPS rempl2)'!$A$4:$V$504,22,0)</f>
        <v>2023-GRUPO DE TRABAJO DE CENTRO DE INFORMACIÓN TECNOLÓGICA Y APOYO A LA GESTIÓN DE PROPIEDAD LA INDUSTRIAL</v>
      </c>
      <c r="N127" s="81"/>
      <c r="O127" s="81"/>
      <c r="P127" s="81"/>
      <c r="Q127" s="81"/>
      <c r="S127" s="80" t="s">
        <v>706</v>
      </c>
      <c r="T127" s="80" t="str">
        <f>VLOOKUP(A127,'PAI 2025 GPS rempl2)'!$A$3:$E$505,4,0)</f>
        <v>Actividad propia</v>
      </c>
      <c r="U127" s="81" t="s">
        <v>1522</v>
      </c>
      <c r="V127" s="30">
        <f>VLOOKUP(S127,'PAI 2025 GPS rempl2)'!$E$4:$P$504,12,0)</f>
        <v>20</v>
      </c>
      <c r="W127" s="147" t="e">
        <f>+(V127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8" spans="1:23" hidden="1" x14ac:dyDescent="0.25">
      <c r="A128" s="80" t="s">
        <v>707</v>
      </c>
      <c r="B128" s="80" t="str">
        <f>VLOOKUP(A128,'PAI 2025 GPS rempl2)'!$A$3:$E$505,4,0)</f>
        <v>Producto</v>
      </c>
      <c r="C128" s="81" t="s">
        <v>1522</v>
      </c>
      <c r="D128" s="81" t="s">
        <v>1526</v>
      </c>
      <c r="E128" s="81" t="s">
        <v>614</v>
      </c>
      <c r="F128" s="81" t="s">
        <v>10</v>
      </c>
      <c r="G128" s="81" t="str">
        <f>VLOOKUP(A128,'PAI 2025 GPS rempl2)'!$E$4:$L$504,8,0)</f>
        <v>C-3503-0200-0014-20309b</v>
      </c>
      <c r="H128" s="81" t="str">
        <f>VLOOKUP(A128,'PAI 2025 GPS rempl2)'!$A$4:$V$504,15,0)</f>
        <v>Boletines tecnológicos para la  promoción y difusión del sistema de propiedad industrial para empresas, centros de investigación y en general aquellas entidades que desarrollen tecnologías verdes, divulgados (Informe de divulgación)</v>
      </c>
      <c r="I128" s="81">
        <f>VLOOKUP(A128,'PAI 2025 GPS rempl2)'!$A$4:$V$504,17,0)</f>
        <v>2</v>
      </c>
      <c r="J128" s="81" t="str">
        <f>VLOOKUP(A128,'PAI 2025 GPS rempl2)'!$A$4:$V$504,18,0)</f>
        <v>Númerica</v>
      </c>
      <c r="K128" s="166">
        <f>VLOOKUP(A128,'PAI 2025 GPS rempl2)'!$A$4:$V$504,20,0)</f>
        <v>45691</v>
      </c>
      <c r="L128" s="166">
        <f>VLOOKUP(A128,'PAI 2025 GPS rempl2)'!$A$4:$V$504,21,0)</f>
        <v>46003</v>
      </c>
      <c r="M128" s="81" t="str">
        <f>VLOOKUP(A128,'PAI 2025 GPS rempl2)'!$A$4:$V$504,22,0)</f>
        <v>2023-GRUPO DE TRABAJO DE CENTRO DE INFORMACIÓN TECNOLÓGICA Y APOYO A LA GESTIÓN DE PROPIEDAD LA INDUSTRIAL</v>
      </c>
      <c r="N128" s="81" t="s">
        <v>1399</v>
      </c>
      <c r="O128" s="81" t="s">
        <v>1400</v>
      </c>
      <c r="P128" s="81" t="s">
        <v>1553</v>
      </c>
      <c r="Q128" s="81" t="s">
        <v>1738</v>
      </c>
      <c r="S128" s="80" t="s">
        <v>707</v>
      </c>
      <c r="T128" s="80" t="str">
        <f>VLOOKUP(A128,'PAI 2025 GPS rempl2)'!$A$3:$E$505,4,0)</f>
        <v>Producto</v>
      </c>
      <c r="U128" s="81" t="s">
        <v>1522</v>
      </c>
      <c r="V128" s="30">
        <f>VLOOKUP(S128,'PAI 2025 GPS rempl2)'!$E$4:$P$504,12,0)</f>
        <v>10</v>
      </c>
      <c r="W128" s="145">
        <f>(V128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9" spans="1:23" hidden="1" x14ac:dyDescent="0.25">
      <c r="A129" s="80" t="s">
        <v>709</v>
      </c>
      <c r="B129" s="80" t="str">
        <f>VLOOKUP(A129,'PAI 2025 GPS rempl2)'!$A$3:$E$505,4,0)</f>
        <v>Actividad propia</v>
      </c>
      <c r="C129" s="81" t="s">
        <v>1522</v>
      </c>
      <c r="D129" s="81" t="s">
        <v>1526</v>
      </c>
      <c r="E129" s="81" t="s">
        <v>614</v>
      </c>
      <c r="F129" s="81"/>
      <c r="G129" s="81" t="str">
        <f>VLOOKUP(A129,'PAI 2025 GPS rempl2)'!$E$4:$L$504,8,0)</f>
        <v>N/A</v>
      </c>
      <c r="H129" s="81" t="str">
        <f>VLOOKUP(A129,'PAI 2025 GPS rempl2)'!$A$4:$V$504,15,0)</f>
        <v>Definir cronograma de trabajo y estructura del documento para los boletines tecnológicos.  (Cronograma de trabajo definido)</v>
      </c>
      <c r="I129" s="81">
        <f>VLOOKUP(A129,'PAI 2025 GPS rempl2)'!$A$4:$V$504,17,0)</f>
        <v>1</v>
      </c>
      <c r="J129" s="81" t="str">
        <f>VLOOKUP(A129,'PAI 2025 GPS rempl2)'!$A$4:$V$504,18,0)</f>
        <v>Númerica</v>
      </c>
      <c r="K129" s="166">
        <f>VLOOKUP(A129,'PAI 2025 GPS rempl2)'!$A$4:$V$504,20,0)</f>
        <v>45691</v>
      </c>
      <c r="L129" s="166">
        <f>VLOOKUP(A129,'PAI 2025 GPS rempl2)'!$A$4:$V$504,21,0)</f>
        <v>45716</v>
      </c>
      <c r="M129" s="81" t="str">
        <f>VLOOKUP(A129,'PAI 2025 GPS rempl2)'!$A$4:$V$504,22,0)</f>
        <v>2023-GRUPO DE TRABAJO DE CENTRO DE INFORMACIÓN TECNOLÓGICA Y APOYO A LA GESTIÓN DE PROPIEDAD LA INDUSTRIAL</v>
      </c>
      <c r="N129" s="81"/>
      <c r="O129" s="81"/>
      <c r="P129" s="81"/>
      <c r="Q129" s="81"/>
      <c r="S129" s="80" t="s">
        <v>709</v>
      </c>
      <c r="T129" s="80" t="str">
        <f>VLOOKUP(A129,'PAI 2025 GPS rempl2)'!$A$3:$E$505,4,0)</f>
        <v>Actividad propia</v>
      </c>
      <c r="U129" s="81" t="s">
        <v>1522</v>
      </c>
      <c r="V129" s="30">
        <f>VLOOKUP(S129,'PAI 2025 GPS rempl2)'!$E$4:$P$504,12,0)</f>
        <v>10</v>
      </c>
      <c r="W129" s="147" t="e">
        <f>+(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0" spans="1:23" hidden="1" x14ac:dyDescent="0.25">
      <c r="A130" s="80" t="s">
        <v>711</v>
      </c>
      <c r="B130" s="80" t="str">
        <f>VLOOKUP(A130,'PAI 2025 GPS rempl2)'!$A$3:$E$505,4,0)</f>
        <v>Actividad propia</v>
      </c>
      <c r="C130" s="81" t="s">
        <v>1522</v>
      </c>
      <c r="D130" s="81" t="s">
        <v>1526</v>
      </c>
      <c r="E130" s="81" t="s">
        <v>614</v>
      </c>
      <c r="F130" s="81"/>
      <c r="G130" s="81" t="str">
        <f>VLOOKUP(A130,'PAI 2025 GPS rempl2)'!$E$4:$L$504,8,0)</f>
        <v>N/A</v>
      </c>
      <c r="H130" s="81" t="str">
        <f>VLOOKUP(A130,'PAI 2025 GPS rempl2)'!$A$4:$V$504,15,0)</f>
        <v>Elaborar y publicar dos (2) Boletines tecnológicos.  (Capturas de pantalla de la publicación de los boletines tecnológicos)</v>
      </c>
      <c r="I130" s="81">
        <f>VLOOKUP(A130,'PAI 2025 GPS rempl2)'!$A$4:$V$504,17,0)</f>
        <v>2</v>
      </c>
      <c r="J130" s="81" t="str">
        <f>VLOOKUP(A130,'PAI 2025 GPS rempl2)'!$A$4:$V$504,18,0)</f>
        <v>Númerica</v>
      </c>
      <c r="K130" s="166">
        <f>VLOOKUP(A130,'PAI 2025 GPS rempl2)'!$A$4:$V$504,20,0)</f>
        <v>45719</v>
      </c>
      <c r="L130" s="166">
        <f>VLOOKUP(A130,'PAI 2025 GPS rempl2)'!$A$4:$V$504,21,0)</f>
        <v>45989</v>
      </c>
      <c r="M130" s="81" t="str">
        <f>VLOOKUP(A130,'PAI 2025 GPS rempl2)'!$A$4:$V$504,22,0)</f>
        <v>2023-GRUPO DE TRABAJO DE CENTRO DE INFORMACIÓN TECNOLÓGICA Y APOYO A LA GESTIÓN DE PROPIEDAD LA INDUSTRIAL</v>
      </c>
      <c r="N130" s="81"/>
      <c r="O130" s="81"/>
      <c r="P130" s="81"/>
      <c r="Q130" s="81"/>
      <c r="S130" s="80" t="s">
        <v>711</v>
      </c>
      <c r="T130" s="80" t="str">
        <f>VLOOKUP(A130,'PAI 2025 GPS rempl2)'!$A$3:$E$505,4,0)</f>
        <v>Actividad propia</v>
      </c>
      <c r="U130" s="81" t="s">
        <v>1522</v>
      </c>
      <c r="V130" s="30">
        <f>VLOOKUP(S130,'PAI 2025 GPS rempl2)'!$E$4:$P$504,12,0)</f>
        <v>70</v>
      </c>
      <c r="W130" s="147" t="e">
        <f>+(V130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1" spans="1:23" hidden="1" x14ac:dyDescent="0.25">
      <c r="A131" s="80" t="s">
        <v>713</v>
      </c>
      <c r="B131" s="80" t="str">
        <f>VLOOKUP(A131,'PAI 2025 GPS rempl2)'!$A$3:$E$505,4,0)</f>
        <v>Actividad propia</v>
      </c>
      <c r="C131" s="81" t="s">
        <v>1522</v>
      </c>
      <c r="D131" s="81" t="s">
        <v>1526</v>
      </c>
      <c r="E131" s="81" t="s">
        <v>614</v>
      </c>
      <c r="F131" s="81"/>
      <c r="G131" s="81" t="str">
        <f>VLOOKUP(A131,'PAI 2025 GPS rempl2)'!$E$4:$L$504,8,0)</f>
        <v>N/A</v>
      </c>
      <c r="H131" s="81" t="str">
        <f>VLOOKUP(A131,'PAI 2025 GPS rempl2)'!$A$4:$V$504,15,0)</f>
        <v>Realizar la divulgación de los dos (2) Boletines tecnológicos. (Informe de divulgación)</v>
      </c>
      <c r="I131" s="81">
        <f>VLOOKUP(A131,'PAI 2025 GPS rempl2)'!$A$4:$V$504,17,0)</f>
        <v>2</v>
      </c>
      <c r="J131" s="81" t="str">
        <f>VLOOKUP(A131,'PAI 2025 GPS rempl2)'!$A$4:$V$504,18,0)</f>
        <v>Númerica</v>
      </c>
      <c r="K131" s="166">
        <f>VLOOKUP(A131,'PAI 2025 GPS rempl2)'!$A$4:$V$504,20,0)</f>
        <v>45719</v>
      </c>
      <c r="L131" s="166">
        <f>VLOOKUP(A131,'PAI 2025 GPS rempl2)'!$A$4:$V$504,21,0)</f>
        <v>46003</v>
      </c>
      <c r="M131" s="81" t="str">
        <f>VLOOKUP(A131,'PAI 2025 GPS rempl2)'!$A$4:$V$504,22,0)</f>
        <v>2023-GRUPO DE TRABAJO DE CENTRO DE INFORMACIÓN TECNOLÓGICA Y APOYO A LA GESTIÓN DE PROPIEDAD LA INDUSTRIAL</v>
      </c>
      <c r="N131" s="81"/>
      <c r="O131" s="81"/>
      <c r="P131" s="81"/>
      <c r="Q131" s="81"/>
      <c r="S131" s="80" t="s">
        <v>713</v>
      </c>
      <c r="T131" s="80" t="str">
        <f>VLOOKUP(A131,'PAI 2025 GPS rempl2)'!$A$3:$E$505,4,0)</f>
        <v>Actividad propia</v>
      </c>
      <c r="U131" s="81" t="s">
        <v>1522</v>
      </c>
      <c r="V131" s="30">
        <f>VLOOKUP(S131,'PAI 2025 GPS rempl2)'!$E$4:$P$504,12,0)</f>
        <v>20</v>
      </c>
      <c r="W131" s="147" t="e">
        <f>+(V131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2" spans="1:23" hidden="1" x14ac:dyDescent="0.25">
      <c r="A132" s="80" t="s">
        <v>714</v>
      </c>
      <c r="B132" s="80" t="str">
        <f>VLOOKUP(A132,'PAI 2025 GPS rempl2)'!$A$3:$E$505,4,0)</f>
        <v>Producto</v>
      </c>
      <c r="C132" s="81" t="s">
        <v>1522</v>
      </c>
      <c r="D132" s="81" t="s">
        <v>1526</v>
      </c>
      <c r="E132" s="81" t="s">
        <v>614</v>
      </c>
      <c r="F132" s="81" t="s">
        <v>10</v>
      </c>
      <c r="G132" s="81" t="str">
        <f>VLOOKUP(A132,'PAI 2025 GPS rempl2)'!$E$4:$L$504,8,0)</f>
        <v>N/A</v>
      </c>
      <c r="H132" s="81" t="str">
        <f>VLOOKUP(A132,'PAI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1">
        <f>VLOOKUP(A132,'PAI 2025 GPS rempl2)'!$A$4:$V$504,17,0)</f>
        <v>1</v>
      </c>
      <c r="J132" s="81" t="str">
        <f>VLOOKUP(A132,'PAI 2025 GPS rempl2)'!$A$4:$V$504,18,0)</f>
        <v>Númerica</v>
      </c>
      <c r="K132" s="166">
        <f>VLOOKUP(A132,'PAI 2025 GPS rempl2)'!$A$4:$V$504,20,0)</f>
        <v>45691</v>
      </c>
      <c r="L132" s="166">
        <f>VLOOKUP(A132,'PAI 2025 GPS rempl2)'!$A$4:$V$504,21,0)</f>
        <v>45989</v>
      </c>
      <c r="M132" s="81" t="str">
        <f>VLOOKUP(A132,'PAI 2025 GPS rempl2)'!$A$4:$V$504,22,0)</f>
        <v>2023-GRUPO DE TRABAJO DE CENTRO DE INFORMACIÓN TECNOLÓGICA Y APOYO A LA GESTIÓN DE PROPIEDAD LA INDUSTRIAL</v>
      </c>
      <c r="N132" s="81" t="s">
        <v>1399</v>
      </c>
      <c r="O132" s="81" t="s">
        <v>1400</v>
      </c>
      <c r="P132" s="81" t="s">
        <v>1554</v>
      </c>
      <c r="Q132" s="81" t="s">
        <v>1738</v>
      </c>
      <c r="S132" s="80" t="s">
        <v>714</v>
      </c>
      <c r="T132" s="80" t="str">
        <f>VLOOKUP(A132,'PAI 2025 GPS rempl2)'!$A$3:$E$505,4,0)</f>
        <v>Producto</v>
      </c>
      <c r="U132" s="81" t="s">
        <v>1522</v>
      </c>
      <c r="V132" s="30">
        <f>VLOOKUP(S132,'PAI 2025 GPS rempl2)'!$E$4:$P$504,12,0)</f>
        <v>10</v>
      </c>
      <c r="W132" s="145">
        <f>(V132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3" spans="1:23" hidden="1" x14ac:dyDescent="0.25">
      <c r="A133" s="80" t="s">
        <v>716</v>
      </c>
      <c r="B133" s="80" t="str">
        <f>VLOOKUP(A133,'PAI 2025 GPS rempl2)'!$A$3:$E$505,4,0)</f>
        <v>Actividad propia</v>
      </c>
      <c r="C133" s="81" t="s">
        <v>1522</v>
      </c>
      <c r="D133" s="81" t="s">
        <v>1526</v>
      </c>
      <c r="E133" s="81" t="s">
        <v>614</v>
      </c>
      <c r="F133" s="81"/>
      <c r="G133" s="81" t="str">
        <f>VLOOKUP(A133,'PAI 2025 GPS rempl2)'!$E$4:$L$504,8,0)</f>
        <v>N/A</v>
      </c>
      <c r="H133" s="81" t="str">
        <f>VLOOKUP(A133,'PAI 2025 GPS rempl2)'!$A$4:$V$504,15,0)</f>
        <v>Diseñar y ejecutar piloto de la estrategia para fomentar el uso, difusión y sensibilización de instrumentos de protección asociados a signos de vocación colectiva    (Informe de ejecución del piloto de la estrategia)</v>
      </c>
      <c r="I133" s="81">
        <f>VLOOKUP(A133,'PAI 2025 GPS rempl2)'!$A$4:$V$504,17,0)</f>
        <v>1</v>
      </c>
      <c r="J133" s="81" t="str">
        <f>VLOOKUP(A133,'PAI 2025 GPS rempl2)'!$A$4:$V$504,18,0)</f>
        <v>Númerica</v>
      </c>
      <c r="K133" s="166">
        <f>VLOOKUP(A133,'PAI 2025 GPS rempl2)'!$A$4:$V$504,20,0)</f>
        <v>45691</v>
      </c>
      <c r="L133" s="166">
        <f>VLOOKUP(A133,'PAI 2025 GPS rempl2)'!$A$4:$V$504,21,0)</f>
        <v>45930</v>
      </c>
      <c r="M133" s="81" t="str">
        <f>VLOOKUP(A133,'PAI 2025 GPS rempl2)'!$A$4:$V$504,22,0)</f>
        <v>2023-GRUPO DE TRABAJO DE CENTRO DE INFORMACIÓN TECNOLÓGICA Y APOYO A LA GESTIÓN DE PROPIEDAD LA INDUSTRIAL</v>
      </c>
      <c r="N133" s="81"/>
      <c r="O133" s="81"/>
      <c r="P133" s="81"/>
      <c r="Q133" s="81"/>
      <c r="S133" s="80" t="s">
        <v>716</v>
      </c>
      <c r="T133" s="80" t="str">
        <f>VLOOKUP(A133,'PAI 2025 GPS rempl2)'!$A$3:$E$505,4,0)</f>
        <v>Actividad propia</v>
      </c>
      <c r="U133" s="81" t="s">
        <v>1522</v>
      </c>
      <c r="V133" s="30">
        <f>VLOOKUP(S133,'PAI 2025 GPS rempl2)'!$E$4:$P$504,12,0)</f>
        <v>70</v>
      </c>
      <c r="W133" s="147" t="e">
        <f>+(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4" spans="1:23" hidden="1" x14ac:dyDescent="0.25">
      <c r="A134" s="80" t="s">
        <v>718</v>
      </c>
      <c r="B134" s="80" t="str">
        <f>VLOOKUP(A134,'PAI 2025 GPS rempl2)'!$A$3:$E$505,4,0)</f>
        <v>Actividad propia</v>
      </c>
      <c r="C134" s="81" t="s">
        <v>1522</v>
      </c>
      <c r="D134" s="81" t="s">
        <v>1526</v>
      </c>
      <c r="E134" s="81" t="s">
        <v>614</v>
      </c>
      <c r="F134" s="81"/>
      <c r="G134" s="81" t="str">
        <f>VLOOKUP(A134,'PAI 2025 GPS rempl2)'!$E$4:$L$504,8,0)</f>
        <v>N/A</v>
      </c>
      <c r="H134" s="81" t="str">
        <f>VLOOKUP(A134,'PAI 2025 GPS rempl2)'!$A$4:$V$504,15,0)</f>
        <v>Elaborar informe de la implementación de la acción CONPES 4.7 propuesta  (Informe anual de la implementación)</v>
      </c>
      <c r="I134" s="81">
        <f>VLOOKUP(A134,'PAI 2025 GPS rempl2)'!$A$4:$V$504,17,0)</f>
        <v>1</v>
      </c>
      <c r="J134" s="81" t="str">
        <f>VLOOKUP(A134,'PAI 2025 GPS rempl2)'!$A$4:$V$504,18,0)</f>
        <v>Númerica</v>
      </c>
      <c r="K134" s="166">
        <f>VLOOKUP(A134,'PAI 2025 GPS rempl2)'!$A$4:$V$504,20,0)</f>
        <v>45931</v>
      </c>
      <c r="L134" s="166">
        <f>VLOOKUP(A134,'PAI 2025 GPS rempl2)'!$A$4:$V$504,21,0)</f>
        <v>45989</v>
      </c>
      <c r="M134" s="81" t="str">
        <f>VLOOKUP(A134,'PAI 2025 GPS rempl2)'!$A$4:$V$504,22,0)</f>
        <v>2023-GRUPO DE TRABAJO DE CENTRO DE INFORMACIÓN TECNOLÓGICA Y APOYO A LA GESTIÓN DE PROPIEDAD LA INDUSTRIAL</v>
      </c>
      <c r="N134" s="81"/>
      <c r="O134" s="81"/>
      <c r="P134" s="81"/>
      <c r="Q134" s="81"/>
      <c r="S134" s="80" t="s">
        <v>718</v>
      </c>
      <c r="T134" s="80" t="str">
        <f>VLOOKUP(A134,'PAI 2025 GPS rempl2)'!$A$3:$E$505,4,0)</f>
        <v>Actividad propia</v>
      </c>
      <c r="U134" s="81" t="s">
        <v>1522</v>
      </c>
      <c r="V134" s="30">
        <f>VLOOKUP(S134,'PAI 2025 GPS rempl2)'!$E$4:$P$504,12,0)</f>
        <v>30</v>
      </c>
      <c r="W134" s="147" t="e">
        <f>+(V134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5" spans="1:23" hidden="1" x14ac:dyDescent="0.25">
      <c r="A135" s="80" t="s">
        <v>720</v>
      </c>
      <c r="B135" s="80" t="str">
        <f>VLOOKUP(A135,'PAI 2025 GPS rempl2)'!$A$3:$E$505,4,0)</f>
        <v>Producto</v>
      </c>
      <c r="C135" s="81" t="s">
        <v>1522</v>
      </c>
      <c r="D135" s="81" t="s">
        <v>1530</v>
      </c>
      <c r="E135" s="81" t="s">
        <v>697</v>
      </c>
      <c r="F135" s="81" t="s">
        <v>10</v>
      </c>
      <c r="G135" s="81" t="str">
        <f>VLOOKUP(A135,'PAI 2025 GPS rempl2)'!$E$4:$L$504,8,0)</f>
        <v>C-3503-0200-0014-20309b</v>
      </c>
      <c r="H135" s="81" t="str">
        <f>VLOOKUP(A135,'PAI 2025 GPS rempl2)'!$A$4:$V$504,15,0)</f>
        <v>Premio Nacional al Inventor Colombiano 2025, realizado  (Informe dela realización del premio al inventor Colombiano 2025)</v>
      </c>
      <c r="I135" s="81">
        <f>VLOOKUP(A135,'PAI 2025 GPS rempl2)'!$A$4:$V$504,17,0)</f>
        <v>1</v>
      </c>
      <c r="J135" s="81" t="str">
        <f>VLOOKUP(A135,'PAI 2025 GPS rempl2)'!$A$4:$V$504,18,0)</f>
        <v>Númerica</v>
      </c>
      <c r="K135" s="166">
        <f>VLOOKUP(A135,'PAI 2025 GPS rempl2)'!$A$4:$V$504,20,0)</f>
        <v>45691</v>
      </c>
      <c r="L135" s="166">
        <f>VLOOKUP(A135,'PAI 2025 GPS rempl2)'!$A$4:$V$504,21,0)</f>
        <v>45898</v>
      </c>
      <c r="M135" s="81" t="str">
        <f>VLOOKUP(A135,'PAI 2025 GPS rempl2)'!$A$4:$V$504,22,0)</f>
        <v>2023-GRUPO DE TRABAJO DE CENTRO DE INFORMACIÓN TECNOLÓGICA Y APOYO A LA GESTIÓN DE PROPIEDAD LA INDUSTRIAL</v>
      </c>
      <c r="N135" s="81" t="s">
        <v>1399</v>
      </c>
      <c r="O135" s="81" t="s">
        <v>1400</v>
      </c>
      <c r="P135" s="81" t="s">
        <v>1555</v>
      </c>
      <c r="Q135" s="81" t="s">
        <v>1738</v>
      </c>
      <c r="S135" s="80" t="s">
        <v>720</v>
      </c>
      <c r="T135" s="80" t="str">
        <f>VLOOKUP(A135,'PAI 2025 GPS rempl2)'!$A$3:$E$505,4,0)</f>
        <v>Producto</v>
      </c>
      <c r="U135" s="81" t="s">
        <v>1522</v>
      </c>
      <c r="V135" s="30">
        <f>VLOOKUP(S135,'PAI 2025 GPS rempl2)'!$E$4:$P$504,12,0)</f>
        <v>10</v>
      </c>
      <c r="W135" s="145">
        <f>(V135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6" spans="1:23" hidden="1" x14ac:dyDescent="0.25">
      <c r="A136" s="80" t="s">
        <v>722</v>
      </c>
      <c r="B136" s="80" t="str">
        <f>VLOOKUP(A136,'PAI 2025 GPS rempl2)'!$A$3:$E$505,4,0)</f>
        <v>Actividad propia</v>
      </c>
      <c r="C136" s="81" t="s">
        <v>1522</v>
      </c>
      <c r="D136" s="81" t="s">
        <v>1530</v>
      </c>
      <c r="E136" s="81" t="s">
        <v>697</v>
      </c>
      <c r="F136" s="81"/>
      <c r="G136" s="81" t="str">
        <f>VLOOKUP(A136,'PAI 2025 GPS rempl2)'!$E$4:$L$504,8,0)</f>
        <v>N/A</v>
      </c>
      <c r="H136" s="81" t="str">
        <f>VLOOKUP(A136,'PAI 2025 GPS rempl2)'!$A$4:$V$504,15,0)</f>
        <v>Realizar propuesta de restructuración del Premio Nacional al inventor colombiano.  (Documento propuesta elaborado)</v>
      </c>
      <c r="I136" s="81">
        <f>VLOOKUP(A136,'PAI 2025 GPS rempl2)'!$A$4:$V$504,17,0)</f>
        <v>1</v>
      </c>
      <c r="J136" s="81" t="str">
        <f>VLOOKUP(A136,'PAI 2025 GPS rempl2)'!$A$4:$V$504,18,0)</f>
        <v>Númerica</v>
      </c>
      <c r="K136" s="166">
        <f>VLOOKUP(A136,'PAI 2025 GPS rempl2)'!$A$4:$V$504,20,0)</f>
        <v>45691</v>
      </c>
      <c r="L136" s="166">
        <f>VLOOKUP(A136,'PAI 2025 GPS rempl2)'!$A$4:$V$504,21,0)</f>
        <v>45716</v>
      </c>
      <c r="M136" s="81" t="str">
        <f>VLOOKUP(A136,'PAI 2025 GPS rempl2)'!$A$4:$V$504,22,0)</f>
        <v>2023-GRUPO DE TRABAJO DE CENTRO DE INFORMACIÓN TECNOLÓGICA Y APOYO A LA GESTIÓN DE PROPIEDAD LA INDUSTRIAL</v>
      </c>
      <c r="N136" s="81"/>
      <c r="O136" s="81"/>
      <c r="P136" s="81"/>
      <c r="Q136" s="81"/>
      <c r="S136" s="80" t="s">
        <v>722</v>
      </c>
      <c r="T136" s="80" t="str">
        <f>VLOOKUP(A136,'PAI 2025 GPS rempl2)'!$A$3:$E$505,4,0)</f>
        <v>Actividad propia</v>
      </c>
      <c r="U136" s="81" t="s">
        <v>1522</v>
      </c>
      <c r="V136" s="30">
        <f>VLOOKUP(S136,'PAI 2025 GPS rempl2)'!$E$4:$P$504,12,0)</f>
        <v>20</v>
      </c>
      <c r="W136" s="147" t="e">
        <f>+(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7" spans="1:23" hidden="1" x14ac:dyDescent="0.25">
      <c r="A137" s="80" t="s">
        <v>724</v>
      </c>
      <c r="B137" s="80" t="str">
        <f>VLOOKUP(A137,'PAI 2025 GPS rempl2)'!$A$3:$E$505,4,0)</f>
        <v>Actividad propia</v>
      </c>
      <c r="C137" s="81" t="s">
        <v>1522</v>
      </c>
      <c r="D137" s="81" t="s">
        <v>1530</v>
      </c>
      <c r="E137" s="81" t="s">
        <v>697</v>
      </c>
      <c r="F137" s="81"/>
      <c r="G137" s="81" t="str">
        <f>VLOOKUP(A137,'PAI 2025 GPS rempl2)'!$E$4:$L$504,8,0)</f>
        <v>N/A</v>
      </c>
      <c r="H137" s="81" t="str">
        <f>VLOOKUP(A137,'PAI 2025 GPS rempl2)'!$A$4:$V$504,15,0)</f>
        <v>Socializar  la propuesta con actores clave (internos/externos) para la gestión del premio nacional al inventor colombiano.  (Listados de asistencia a la socialización de la propuesta)</v>
      </c>
      <c r="I137" s="81">
        <f>VLOOKUP(A137,'PAI 2025 GPS rempl2)'!$A$4:$V$504,17,0)</f>
        <v>2</v>
      </c>
      <c r="J137" s="81" t="str">
        <f>VLOOKUP(A137,'PAI 2025 GPS rempl2)'!$A$4:$V$504,18,0)</f>
        <v>Númerica</v>
      </c>
      <c r="K137" s="166">
        <f>VLOOKUP(A137,'PAI 2025 GPS rempl2)'!$A$4:$V$504,20,0)</f>
        <v>45719</v>
      </c>
      <c r="L137" s="166">
        <f>VLOOKUP(A137,'PAI 2025 GPS rempl2)'!$A$4:$V$504,21,0)</f>
        <v>45747</v>
      </c>
      <c r="M137" s="81" t="str">
        <f>VLOOKUP(A137,'PAI 2025 GPS rempl2)'!$A$4:$V$504,22,0)</f>
        <v>2023-GRUPO DE TRABAJO DE CENTRO DE INFORMACIÓN TECNOLÓGICA Y APOYO A LA GESTIÓN DE PROPIEDAD LA INDUSTRIAL</v>
      </c>
      <c r="N137" s="81"/>
      <c r="O137" s="81"/>
      <c r="P137" s="81"/>
      <c r="Q137" s="81"/>
      <c r="S137" s="80" t="s">
        <v>724</v>
      </c>
      <c r="T137" s="80" t="str">
        <f>VLOOKUP(A137,'PAI 2025 GPS rempl2)'!$A$3:$E$505,4,0)</f>
        <v>Actividad propia</v>
      </c>
      <c r="U137" s="81" t="s">
        <v>1522</v>
      </c>
      <c r="V137" s="30">
        <f>VLOOKUP(S137,'PAI 2025 GPS rempl2)'!$E$4:$P$504,12,0)</f>
        <v>10</v>
      </c>
      <c r="W137" s="147" t="e">
        <f>+(V137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8" spans="1:23" hidden="1" x14ac:dyDescent="0.25">
      <c r="A138" s="80" t="s">
        <v>726</v>
      </c>
      <c r="B138" s="80" t="str">
        <f>VLOOKUP(A138,'PAI 2025 GPS rempl2)'!$A$3:$E$505,4,0)</f>
        <v>Actividad propia</v>
      </c>
      <c r="C138" s="81" t="s">
        <v>1522</v>
      </c>
      <c r="D138" s="81" t="s">
        <v>1530</v>
      </c>
      <c r="E138" s="81" t="s">
        <v>697</v>
      </c>
      <c r="F138" s="81"/>
      <c r="G138" s="81" t="str">
        <f>VLOOKUP(A138,'PAI 2025 GPS rempl2)'!$E$4:$L$504,8,0)</f>
        <v>N/A</v>
      </c>
      <c r="H138" s="81" t="str">
        <f>VLOOKUP(A138,'PAI 2025 GPS rempl2)'!$A$4:$V$504,15,0)</f>
        <v>Realizar el premio al inventor colombiano 2025 desde la convocatoria hasta premiación. (Informe de la realización del premio al inventor Colombiano 2025)</v>
      </c>
      <c r="I138" s="81">
        <f>VLOOKUP(A138,'PAI 2025 GPS rempl2)'!$A$4:$V$504,17,0)</f>
        <v>1</v>
      </c>
      <c r="J138" s="81" t="str">
        <f>VLOOKUP(A138,'PAI 2025 GPS rempl2)'!$A$4:$V$504,18,0)</f>
        <v>Númerica</v>
      </c>
      <c r="K138" s="166">
        <f>VLOOKUP(A138,'PAI 2025 GPS rempl2)'!$A$4:$V$504,20,0)</f>
        <v>45748</v>
      </c>
      <c r="L138" s="166">
        <f>VLOOKUP(A138,'PAI 2025 GPS rempl2)'!$A$4:$V$504,21,0)</f>
        <v>45898</v>
      </c>
      <c r="M138" s="81" t="str">
        <f>VLOOKUP(A138,'PAI 2025 GPS rempl2)'!$A$4:$V$504,22,0)</f>
        <v>2023-GRUPO DE TRABAJO DE CENTRO DE INFORMACIÓN TECNOLÓGICA Y APOYO A LA GESTIÓN DE PROPIEDAD LA INDUSTRIAL</v>
      </c>
      <c r="N138" s="81"/>
      <c r="O138" s="81"/>
      <c r="P138" s="81"/>
      <c r="Q138" s="81"/>
      <c r="S138" s="80" t="s">
        <v>726</v>
      </c>
      <c r="T138" s="80" t="str">
        <f>VLOOKUP(A138,'PAI 2025 GPS rempl2)'!$A$3:$E$505,4,0)</f>
        <v>Actividad propia</v>
      </c>
      <c r="U138" s="81" t="s">
        <v>1522</v>
      </c>
      <c r="V138" s="30">
        <f>VLOOKUP(S138,'PAI 2025 GPS rempl2)'!$E$4:$P$504,12,0)</f>
        <v>70</v>
      </c>
      <c r="W138" s="147" t="e">
        <f>+(V138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9" spans="1:23" hidden="1" x14ac:dyDescent="0.25">
      <c r="A139" s="80" t="s">
        <v>728</v>
      </c>
      <c r="B139" s="80" t="str">
        <f>VLOOKUP(A139,'PAI 2025 GPS rempl2)'!$A$3:$E$505,4,0)</f>
        <v>Producto</v>
      </c>
      <c r="C139" s="81" t="s">
        <v>1522</v>
      </c>
      <c r="D139" s="81" t="s">
        <v>1526</v>
      </c>
      <c r="E139" s="81" t="s">
        <v>614</v>
      </c>
      <c r="F139" s="81" t="s">
        <v>9</v>
      </c>
      <c r="G139" s="81" t="str">
        <f>VLOOKUP(A139,'PAI 2025 GPS rempl2)'!$E$4:$L$504,8,0)</f>
        <v>C-3503-0200-0014-20309b</v>
      </c>
      <c r="H139" s="81" t="str">
        <f>VLOOKUP(A139,'PAI 2025 GPS rempl2)'!$A$4:$V$504,15,0)</f>
        <v>Solicitudes de patentes de invención y modelos de utilidad pendientes de trámite y que cuenten con pago del examen de patentabilidad anteriores al año 2023, atendidas  (Reporte de indicador generado en Tableau o Power BI)</v>
      </c>
      <c r="I139" s="81">
        <f>VLOOKUP(A139,'PAI 2025 GPS rempl2)'!$A$4:$V$504,17,0)</f>
        <v>95</v>
      </c>
      <c r="J139" s="81" t="str">
        <f>VLOOKUP(A139,'PAI 2025 GPS rempl2)'!$A$4:$V$504,18,0)</f>
        <v>Porcentual</v>
      </c>
      <c r="K139" s="166">
        <f>VLOOKUP(A139,'PAI 2025 GPS rempl2)'!$A$4:$V$504,20,0)</f>
        <v>45659</v>
      </c>
      <c r="L139" s="166">
        <f>VLOOKUP(A139,'PAI 2025 GPS rempl2)'!$A$4:$V$504,21,0)</f>
        <v>46022</v>
      </c>
      <c r="M139" s="81" t="str">
        <f>VLOOKUP(A139,'PAI 2025 GPS rempl2)'!$A$4:$V$504,22,0)</f>
        <v>2020-DIRECCIÓN DE NUEVAS CREACIONES</v>
      </c>
      <c r="N139" s="81" t="s">
        <v>1401</v>
      </c>
      <c r="O139" s="81" t="s">
        <v>1439</v>
      </c>
      <c r="P139" s="81">
        <v>0</v>
      </c>
      <c r="Q139" s="81" t="s">
        <v>1492</v>
      </c>
      <c r="S139" s="80" t="s">
        <v>728</v>
      </c>
      <c r="T139" s="80" t="str">
        <f>VLOOKUP(A139,'PAI 2025 GPS rempl2)'!$A$3:$E$505,4,0)</f>
        <v>Producto</v>
      </c>
      <c r="U139" s="81" t="s">
        <v>1522</v>
      </c>
      <c r="V139" s="30">
        <f>VLOOKUP(S139,'PAI 2025 GPS rempl2)'!$E$4:$P$504,12,0)</f>
        <v>50</v>
      </c>
      <c r="W139" s="145">
        <f>(V139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0" spans="1:23" hidden="1" x14ac:dyDescent="0.25">
      <c r="A140" s="80" t="s">
        <v>730</v>
      </c>
      <c r="B140" s="80" t="str">
        <f>VLOOKUP(A140,'PAI 2025 GPS rempl2)'!$A$3:$E$505,4,0)</f>
        <v>Actividad propia</v>
      </c>
      <c r="C140" s="81" t="s">
        <v>1522</v>
      </c>
      <c r="D140" s="81" t="s">
        <v>1526</v>
      </c>
      <c r="E140" s="81" t="s">
        <v>614</v>
      </c>
      <c r="F140" s="81"/>
      <c r="G140" s="81" t="str">
        <f>VLOOKUP(A140,'PAI 2025 GPS rempl2)'!$E$4:$L$504,8,0)</f>
        <v>N/A</v>
      </c>
      <c r="H140" s="81" t="str">
        <f>VLOOKUP(A140,'PAI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1">
        <f>VLOOKUP(A140,'PAI 2025 GPS rempl2)'!$A$4:$V$504,17,0)</f>
        <v>95</v>
      </c>
      <c r="J140" s="81" t="str">
        <f>VLOOKUP(A140,'PAI 2025 GPS rempl2)'!$A$4:$V$504,18,0)</f>
        <v>Porcentual</v>
      </c>
      <c r="K140" s="166">
        <f>VLOOKUP(A140,'PAI 2025 GPS rempl2)'!$A$4:$V$504,20,0)</f>
        <v>45659</v>
      </c>
      <c r="L140" s="166">
        <f>VLOOKUP(A140,'PAI 2025 GPS rempl2)'!$A$4:$V$504,21,0)</f>
        <v>46022</v>
      </c>
      <c r="M140" s="81" t="str">
        <f>VLOOKUP(A140,'PAI 2025 GPS rempl2)'!$A$4:$V$504,22,0)</f>
        <v>2020-DIRECCIÓN DE NUEVAS CREACIONES</v>
      </c>
      <c r="N140" s="81"/>
      <c r="O140" s="81"/>
      <c r="P140" s="81"/>
      <c r="Q140" s="81"/>
      <c r="S140" s="80" t="s">
        <v>730</v>
      </c>
      <c r="T140" s="80" t="str">
        <f>VLOOKUP(A140,'PAI 2025 GPS rempl2)'!$A$3:$E$505,4,0)</f>
        <v>Actividad propia</v>
      </c>
      <c r="U140" s="81" t="s">
        <v>1522</v>
      </c>
      <c r="V140" s="30">
        <f>VLOOKUP(S140,'PAI 2025 GPS rempl2)'!$E$4:$P$504,12,0)</f>
        <v>50</v>
      </c>
      <c r="W140" s="147" t="e">
        <f>+(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1" spans="1:23" hidden="1" x14ac:dyDescent="0.25">
      <c r="A141" s="80" t="s">
        <v>731</v>
      </c>
      <c r="B141" s="80" t="str">
        <f>VLOOKUP(A141,'PAI 2025 GPS rempl2)'!$A$3:$E$505,4,0)</f>
        <v>Actividad propia</v>
      </c>
      <c r="C141" s="81" t="s">
        <v>1522</v>
      </c>
      <c r="D141" s="81" t="s">
        <v>1526</v>
      </c>
      <c r="E141" s="81" t="s">
        <v>614</v>
      </c>
      <c r="F141" s="81"/>
      <c r="G141" s="81" t="str">
        <f>VLOOKUP(A141,'PAI 2025 GPS rempl2)'!$E$4:$L$504,8,0)</f>
        <v>N/A</v>
      </c>
      <c r="H141" s="81" t="str">
        <f>VLOOKUP(A141,'PAI 2025 GPS rempl2)'!$A$4:$V$504,15,0)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1">
        <f>VLOOKUP(A141,'PAI 2025 GPS rempl2)'!$A$4:$V$504,17,0)</f>
        <v>95</v>
      </c>
      <c r="J141" s="81" t="str">
        <f>VLOOKUP(A141,'PAI 2025 GPS rempl2)'!$A$4:$V$504,18,0)</f>
        <v>Porcentual</v>
      </c>
      <c r="K141" s="166">
        <f>VLOOKUP(A141,'PAI 2025 GPS rempl2)'!$A$4:$V$504,20,0)</f>
        <v>45659</v>
      </c>
      <c r="L141" s="166">
        <f>VLOOKUP(A141,'PAI 2025 GPS rempl2)'!$A$4:$V$504,21,0)</f>
        <v>46022</v>
      </c>
      <c r="M141" s="81" t="str">
        <f>VLOOKUP(A141,'PAI 2025 GPS rempl2)'!$A$4:$V$504,22,0)</f>
        <v>2020-DIRECCIÓN DE NUEVAS CREACIONES</v>
      </c>
      <c r="N141" s="81"/>
      <c r="O141" s="81"/>
      <c r="P141" s="81"/>
      <c r="Q141" s="81"/>
      <c r="S141" s="80" t="s">
        <v>731</v>
      </c>
      <c r="T141" s="80" t="str">
        <f>VLOOKUP(A141,'PAI 2025 GPS rempl2)'!$A$3:$E$505,4,0)</f>
        <v>Actividad propia</v>
      </c>
      <c r="U141" s="81" t="s">
        <v>1522</v>
      </c>
      <c r="V141" s="30">
        <f>VLOOKUP(S141,'PAI 2025 GPS rempl2)'!$E$4:$P$504,12,0)</f>
        <v>50</v>
      </c>
      <c r="W141" s="147" t="e">
        <f>+(V141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2" spans="1:23" hidden="1" x14ac:dyDescent="0.25">
      <c r="A142" s="80" t="s">
        <v>733</v>
      </c>
      <c r="B142" s="80" t="str">
        <f>VLOOKUP(A142,'PAI 2025 GPS rempl2)'!$A$3:$E$505,4,0)</f>
        <v>Producto</v>
      </c>
      <c r="C142" s="81" t="s">
        <v>1522</v>
      </c>
      <c r="D142" s="81" t="s">
        <v>1524</v>
      </c>
      <c r="E142" s="81" t="s">
        <v>574</v>
      </c>
      <c r="F142" s="81" t="s">
        <v>59</v>
      </c>
      <c r="G142" s="81" t="str">
        <f>VLOOKUP(A142,'PAI 2025 GPS rempl2)'!$E$4:$L$504,8,0)</f>
        <v>FUNCIONAMIENTO</v>
      </c>
      <c r="H142" s="81" t="str">
        <f>VLOOKUP(A142,'PAI 2025 GPS rempl2)'!$A$4:$V$504,15,0)</f>
        <v>Formatos de actos administrativos, estandarizados (Correo electrónico dirigido  al Grupo de Operaciones con los formatos predeterminados actualizados, entregados)</v>
      </c>
      <c r="I142" s="81">
        <f>VLOOKUP(A142,'PAI 2025 GPS rempl2)'!$A$4:$V$504,17,0)</f>
        <v>100</v>
      </c>
      <c r="J142" s="81" t="str">
        <f>VLOOKUP(A142,'PAI 2025 GPS rempl2)'!$A$4:$V$504,18,0)</f>
        <v>Porcentual</v>
      </c>
      <c r="K142" s="166">
        <f>VLOOKUP(A142,'PAI 2025 GPS rempl2)'!$A$4:$V$504,20,0)</f>
        <v>45677</v>
      </c>
      <c r="L142" s="166">
        <f>VLOOKUP(A142,'PAI 2025 GPS rempl2)'!$A$4:$V$504,21,0)</f>
        <v>46022</v>
      </c>
      <c r="M142" s="81" t="str">
        <f>VLOOKUP(A142,'PAI 2025 GPS rempl2)'!$A$4:$V$504,22,0)</f>
        <v>2020-DIRECCIÓN DE NUEVAS CREACIONES</v>
      </c>
      <c r="N142" s="81" t="s">
        <v>1736</v>
      </c>
      <c r="O142" s="81" t="s">
        <v>1394</v>
      </c>
      <c r="P142" s="81">
        <v>0</v>
      </c>
      <c r="Q142" s="81" t="s">
        <v>1492</v>
      </c>
      <c r="S142" s="80" t="s">
        <v>733</v>
      </c>
      <c r="T142" s="80" t="str">
        <f>VLOOKUP(A142,'PAI 2025 GPS rempl2)'!$A$3:$E$505,4,0)</f>
        <v>Producto</v>
      </c>
      <c r="U142" s="81" t="s">
        <v>1522</v>
      </c>
      <c r="V142" s="30">
        <f>VLOOKUP(S142,'PAI 2025 GPS rempl2)'!$E$4:$P$504,12,0)</f>
        <v>50</v>
      </c>
      <c r="W142" s="145">
        <f>(V142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3" spans="1:23" hidden="1" x14ac:dyDescent="0.25">
      <c r="A143" s="80" t="s">
        <v>735</v>
      </c>
      <c r="B143" s="80" t="str">
        <f>VLOOKUP(A143,'PAI 2025 GPS rempl2)'!$A$3:$E$505,4,0)</f>
        <v>Actividad propia</v>
      </c>
      <c r="C143" s="81" t="s">
        <v>1522</v>
      </c>
      <c r="D143" s="81" t="s">
        <v>1524</v>
      </c>
      <c r="E143" s="81" t="s">
        <v>574</v>
      </c>
      <c r="F143" s="81"/>
      <c r="G143" s="81" t="str">
        <f>VLOOKUP(A143,'PAI 2025 GPS rempl2)'!$E$4:$L$504,8,0)</f>
        <v>N/A</v>
      </c>
      <c r="H143" s="81" t="str">
        <f>VLOOKUP(A143,'PAI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81">
        <f>VLOOKUP(A143,'PAI 2025 GPS rempl2)'!$A$4:$V$504,17,0)</f>
        <v>100</v>
      </c>
      <c r="J143" s="81" t="str">
        <f>VLOOKUP(A143,'PAI 2025 GPS rempl2)'!$A$4:$V$504,18,0)</f>
        <v>Porcentual</v>
      </c>
      <c r="K143" s="166">
        <f>VLOOKUP(A143,'PAI 2025 GPS rempl2)'!$A$4:$V$504,20,0)</f>
        <v>45677</v>
      </c>
      <c r="L143" s="166">
        <f>VLOOKUP(A143,'PAI 2025 GPS rempl2)'!$A$4:$V$504,21,0)</f>
        <v>46022</v>
      </c>
      <c r="M143" s="81" t="str">
        <f>VLOOKUP(A143,'PAI 2025 GPS rempl2)'!$A$4:$V$504,22,0)</f>
        <v>2020-DIRECCIÓN DE NUEVAS CREACIONES</v>
      </c>
      <c r="N143" s="81"/>
      <c r="O143" s="81"/>
      <c r="P143" s="81"/>
      <c r="Q143" s="81"/>
      <c r="S143" s="80" t="s">
        <v>735</v>
      </c>
      <c r="T143" s="80" t="str">
        <f>VLOOKUP(A143,'PAI 2025 GPS rempl2)'!$A$3:$E$505,4,0)</f>
        <v>Actividad propia</v>
      </c>
      <c r="U143" s="81" t="s">
        <v>1522</v>
      </c>
      <c r="V143" s="30">
        <f>VLOOKUP(S143,'PAI 2025 GPS rempl2)'!$E$4:$P$504,12,0)</f>
        <v>50</v>
      </c>
      <c r="W143" s="147" t="e">
        <f>+(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4" spans="1:23" hidden="1" x14ac:dyDescent="0.25">
      <c r="A144" s="80" t="s">
        <v>737</v>
      </c>
      <c r="B144" s="80" t="str">
        <f>VLOOKUP(A144,'PAI 2025 GPS rempl2)'!$A$3:$E$505,4,0)</f>
        <v>Actividad propia</v>
      </c>
      <c r="C144" s="81" t="s">
        <v>1522</v>
      </c>
      <c r="D144" s="81" t="s">
        <v>1524</v>
      </c>
      <c r="E144" s="81" t="s">
        <v>574</v>
      </c>
      <c r="F144" s="81"/>
      <c r="G144" s="81" t="str">
        <f>VLOOKUP(A144,'PAI 2025 GPS rempl2)'!$E$4:$L$504,8,0)</f>
        <v>N/A</v>
      </c>
      <c r="H144" s="81" t="str">
        <f>VLOOKUP(A144,'PAI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1">
        <f>VLOOKUP(A144,'PAI 2025 GPS rempl2)'!$A$4:$V$504,17,0)</f>
        <v>100</v>
      </c>
      <c r="J144" s="81" t="str">
        <f>VLOOKUP(A144,'PAI 2025 GPS rempl2)'!$A$4:$V$504,18,0)</f>
        <v>Porcentual</v>
      </c>
      <c r="K144" s="166">
        <f>VLOOKUP(A144,'PAI 2025 GPS rempl2)'!$A$4:$V$504,20,0)</f>
        <v>45677</v>
      </c>
      <c r="L144" s="166">
        <f>VLOOKUP(A144,'PAI 2025 GPS rempl2)'!$A$4:$V$504,21,0)</f>
        <v>46022</v>
      </c>
      <c r="M144" s="81" t="str">
        <f>VLOOKUP(A144,'PAI 2025 GPS rempl2)'!$A$4:$V$504,22,0)</f>
        <v>2020-DIRECCIÓN DE NUEVAS CREACIONES</v>
      </c>
      <c r="N144" s="81"/>
      <c r="O144" s="81"/>
      <c r="P144" s="81"/>
      <c r="Q144" s="81"/>
      <c r="S144" s="80" t="s">
        <v>737</v>
      </c>
      <c r="T144" s="80" t="str">
        <f>VLOOKUP(A144,'PAI 2025 GPS rempl2)'!$A$3:$E$505,4,0)</f>
        <v>Actividad propia</v>
      </c>
      <c r="U144" s="81" t="s">
        <v>1522</v>
      </c>
      <c r="V144" s="30">
        <f>VLOOKUP(S144,'PAI 2025 GPS rempl2)'!$E$4:$P$504,12,0)</f>
        <v>50</v>
      </c>
      <c r="W144" s="147" t="e">
        <f>+(V144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5" spans="1:24" hidden="1" x14ac:dyDescent="0.25">
      <c r="A145" s="80" t="s">
        <v>739</v>
      </c>
      <c r="B145" s="80" t="str">
        <f>VLOOKUP(A145,'PAI 2025 GPS rempl2)'!$A$3:$E$505,4,0)</f>
        <v>Producto</v>
      </c>
      <c r="C145" s="81" t="s">
        <v>1522</v>
      </c>
      <c r="D145" s="81" t="s">
        <v>1526</v>
      </c>
      <c r="E145" s="81" t="s">
        <v>614</v>
      </c>
      <c r="F145" s="81" t="s">
        <v>9</v>
      </c>
      <c r="G145" s="81" t="str">
        <f>VLOOKUP(A145,'PAI 2025 GPS rempl2)'!$E$4:$L$504,8,0)</f>
        <v>C-3503-0200-0014-20309b</v>
      </c>
      <c r="H145" s="81" t="str">
        <f>VLOOKUP(A145,'PAI 2025 GPS rempl2)'!$A$4:$V$504,15,0)</f>
        <v>Solicitudes pendientes de decisión en materia de registro y cancelación de signos distintivos, decididas.  (Reporte de indicador generado en Tableau o Power BI)</v>
      </c>
      <c r="I145" s="81">
        <f>VLOOKUP(A145,'PAI 2025 GPS rempl2)'!$A$4:$V$504,17,0)</f>
        <v>80</v>
      </c>
      <c r="J145" s="81" t="str">
        <f>VLOOKUP(A145,'PAI 2025 GPS rempl2)'!$A$4:$V$504,18,0)</f>
        <v>Porcentual</v>
      </c>
      <c r="K145" s="166">
        <f>VLOOKUP(A145,'PAI 2025 GPS rempl2)'!$A$4:$V$504,20,0)</f>
        <v>45672</v>
      </c>
      <c r="L145" s="166">
        <f>VLOOKUP(A145,'PAI 2025 GPS rempl2)'!$A$4:$V$504,21,0)</f>
        <v>46022</v>
      </c>
      <c r="M145" s="81" t="str">
        <f>VLOOKUP(A145,'PAI 2025 GPS rempl2)'!$A$4:$V$504,22,0)</f>
        <v>2010-DIRECCION DE SIGNOS DISTINTIVOS</v>
      </c>
      <c r="N145" s="81" t="s">
        <v>1401</v>
      </c>
      <c r="O145" s="81" t="s">
        <v>1439</v>
      </c>
      <c r="P145" s="81">
        <v>0</v>
      </c>
      <c r="Q145" s="81" t="s">
        <v>1492</v>
      </c>
      <c r="S145" s="80" t="s">
        <v>739</v>
      </c>
      <c r="T145" s="80" t="str">
        <f>VLOOKUP(A145,'PAI 2025 GPS rempl2)'!$A$3:$E$505,4,0)</f>
        <v>Producto</v>
      </c>
      <c r="U145" s="81" t="s">
        <v>1522</v>
      </c>
      <c r="V145" s="30">
        <f>VLOOKUP(S145,'PAI 2025 GPS rempl2)'!$E$4:$P$504,12,0)</f>
        <v>95</v>
      </c>
      <c r="W145" s="145">
        <f>(V145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4.260089686098655</v>
      </c>
    </row>
    <row r="146" spans="1:24" hidden="1" x14ac:dyDescent="0.25">
      <c r="A146" s="80" t="s">
        <v>741</v>
      </c>
      <c r="B146" s="80" t="str">
        <f>VLOOKUP(A146,'PAI 2025 GPS rempl2)'!$A$3:$E$505,4,0)</f>
        <v>Actividad propia</v>
      </c>
      <c r="C146" s="81" t="s">
        <v>1522</v>
      </c>
      <c r="D146" s="81" t="s">
        <v>1526</v>
      </c>
      <c r="E146" s="81" t="s">
        <v>614</v>
      </c>
      <c r="F146" s="81"/>
      <c r="G146" s="81" t="str">
        <f>VLOOKUP(A146,'PAI 2025 GPS rempl2)'!$E$4:$L$504,8,0)</f>
        <v>N/A</v>
      </c>
      <c r="H146" s="81" t="str">
        <f>VLOOKUP(A146,'PAI 2025 GPS rempl2)'!$A$4:$V$504,15,0)</f>
        <v>Decidir las clases de registro de signos distintivos sin oposición radicadas a 31 de diciembre de 2024, cuyo stock se calcula que sea de 53.432 clases, excepto los casos detenidos.  (Reporte de indicador generado en Tableau o Power BI)</v>
      </c>
      <c r="I146" s="81">
        <f>VLOOKUP(A146,'PAI 2025 GPS rempl2)'!$A$4:$V$504,17,0)</f>
        <v>80</v>
      </c>
      <c r="J146" s="81" t="str">
        <f>VLOOKUP(A146,'PAI 2025 GPS rempl2)'!$A$4:$V$504,18,0)</f>
        <v>Porcentual</v>
      </c>
      <c r="K146" s="166">
        <f>VLOOKUP(A146,'PAI 2025 GPS rempl2)'!$A$4:$V$504,20,0)</f>
        <v>45672</v>
      </c>
      <c r="L146" s="166">
        <f>VLOOKUP(A146,'PAI 2025 GPS rempl2)'!$A$4:$V$504,21,0)</f>
        <v>46022</v>
      </c>
      <c r="M146" s="81" t="str">
        <f>VLOOKUP(A146,'PAI 2025 GPS rempl2)'!$A$4:$V$504,22,0)</f>
        <v>2010-DIRECCION DE SIGNOS DISTINTIVOS</v>
      </c>
      <c r="N146" s="81"/>
      <c r="O146" s="81"/>
      <c r="P146" s="81"/>
      <c r="Q146" s="81"/>
      <c r="S146" s="80" t="s">
        <v>741</v>
      </c>
      <c r="T146" s="80" t="str">
        <f>VLOOKUP(A146,'PAI 2025 GPS rempl2)'!$A$3:$E$505,4,0)</f>
        <v>Actividad propia</v>
      </c>
      <c r="U146" s="81" t="s">
        <v>1522</v>
      </c>
      <c r="V146" s="30">
        <f>VLOOKUP(S146,'PAI 2025 GPS rempl2)'!$E$4:$P$504,12,0)</f>
        <v>30</v>
      </c>
      <c r="W146" s="147" t="e">
        <f>+(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7" spans="1:24" hidden="1" x14ac:dyDescent="0.25">
      <c r="A147" s="80" t="s">
        <v>743</v>
      </c>
      <c r="B147" s="80" t="str">
        <f>VLOOKUP(A147,'PAI 2025 GPS rempl2)'!$A$3:$E$505,4,0)</f>
        <v>Actividad propia</v>
      </c>
      <c r="C147" s="81" t="s">
        <v>1522</v>
      </c>
      <c r="D147" s="81" t="s">
        <v>1526</v>
      </c>
      <c r="E147" s="81" t="s">
        <v>614</v>
      </c>
      <c r="F147" s="81"/>
      <c r="G147" s="81" t="str">
        <f>VLOOKUP(A147,'PAI 2025 GPS rempl2)'!$E$4:$L$504,8,0)</f>
        <v>N/A</v>
      </c>
      <c r="H147" s="81" t="str">
        <f>VLOOKUP(A147,'PAI 2025 GPS rempl2)'!$A$4:$V$504,15,0)</f>
        <v>Decidir las clases de registro de signos distintivos con oposición radicadas a 31 de diciembre de 2024, cuyo stock se calcula que sea de 5.026 clases, excepto los casos detenidos.  (Reporte de indicador generado en Tableau o Power BI)</v>
      </c>
      <c r="I147" s="81">
        <f>VLOOKUP(A147,'PAI 2025 GPS rempl2)'!$A$4:$V$504,17,0)</f>
        <v>70</v>
      </c>
      <c r="J147" s="81" t="str">
        <f>VLOOKUP(A147,'PAI 2025 GPS rempl2)'!$A$4:$V$504,18,0)</f>
        <v>Porcentual</v>
      </c>
      <c r="K147" s="166">
        <f>VLOOKUP(A147,'PAI 2025 GPS rempl2)'!$A$4:$V$504,20,0)</f>
        <v>45672</v>
      </c>
      <c r="L147" s="166">
        <f>VLOOKUP(A147,'PAI 2025 GPS rempl2)'!$A$4:$V$504,21,0)</f>
        <v>46022</v>
      </c>
      <c r="M147" s="81" t="str">
        <f>VLOOKUP(A147,'PAI 2025 GPS rempl2)'!$A$4:$V$504,22,0)</f>
        <v>2010-DIRECCION DE SIGNOS DISTINTIVOS</v>
      </c>
      <c r="N147" s="81"/>
      <c r="O147" s="81"/>
      <c r="P147" s="81"/>
      <c r="Q147" s="81"/>
      <c r="S147" s="80" t="s">
        <v>743</v>
      </c>
      <c r="T147" s="80" t="str">
        <f>VLOOKUP(A147,'PAI 2025 GPS rempl2)'!$A$3:$E$505,4,0)</f>
        <v>Actividad propia</v>
      </c>
      <c r="U147" s="81" t="s">
        <v>1522</v>
      </c>
      <c r="V147" s="30">
        <f>VLOOKUP(S147,'PAI 2025 GPS rempl2)'!$E$4:$P$504,12,0)</f>
        <v>30</v>
      </c>
      <c r="W147" s="147" t="e">
        <f>+(V147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8" spans="1:24" hidden="1" x14ac:dyDescent="0.25">
      <c r="A148" s="80" t="s">
        <v>745</v>
      </c>
      <c r="B148" s="80" t="str">
        <f>VLOOKUP(A148,'PAI 2025 GPS rempl2)'!$A$3:$E$505,4,0)</f>
        <v>Actividad propia</v>
      </c>
      <c r="C148" s="81" t="s">
        <v>1522</v>
      </c>
      <c r="D148" s="81" t="s">
        <v>1526</v>
      </c>
      <c r="E148" s="81" t="s">
        <v>614</v>
      </c>
      <c r="F148" s="81"/>
      <c r="G148" s="81" t="str">
        <f>VLOOKUP(A148,'PAI 2025 GPS rempl2)'!$E$4:$L$504,8,0)</f>
        <v>N/A</v>
      </c>
      <c r="H148" s="81" t="str">
        <f>VLOOKUP(A148,'PAI 2025 GPS rempl2)'!$A$4:$V$504,15,0)</f>
        <v>Decidir las solicitudes de acciones de cancelación con traslado vencido al 14 de noviembre de 2025, excepto los casos detenidos.  (Reporte de indicador generado en Tableau o Power BI)</v>
      </c>
      <c r="I148" s="81">
        <f>VLOOKUP(A148,'PAI 2025 GPS rempl2)'!$A$4:$V$504,17,0)</f>
        <v>70</v>
      </c>
      <c r="J148" s="81" t="str">
        <f>VLOOKUP(A148,'PAI 2025 GPS rempl2)'!$A$4:$V$504,18,0)</f>
        <v>Porcentual</v>
      </c>
      <c r="K148" s="166">
        <f>VLOOKUP(A148,'PAI 2025 GPS rempl2)'!$A$4:$V$504,20,0)</f>
        <v>45672</v>
      </c>
      <c r="L148" s="166">
        <f>VLOOKUP(A148,'PAI 2025 GPS rempl2)'!$A$4:$V$504,21,0)</f>
        <v>46022</v>
      </c>
      <c r="M148" s="81" t="str">
        <f>VLOOKUP(A148,'PAI 2025 GPS rempl2)'!$A$4:$V$504,22,0)</f>
        <v>2010-DIRECCION DE SIGNOS DISTINTIVOS</v>
      </c>
      <c r="N148" s="81"/>
      <c r="O148" s="81"/>
      <c r="P148" s="81"/>
      <c r="Q148" s="81"/>
      <c r="S148" s="80" t="s">
        <v>745</v>
      </c>
      <c r="T148" s="80" t="str">
        <f>VLOOKUP(A148,'PAI 2025 GPS rempl2)'!$A$3:$E$505,4,0)</f>
        <v>Actividad propia</v>
      </c>
      <c r="U148" s="81" t="s">
        <v>1522</v>
      </c>
      <c r="V148" s="30">
        <f>VLOOKUP(S148,'PAI 2025 GPS rempl2)'!$E$4:$P$504,12,0)</f>
        <v>20</v>
      </c>
      <c r="W148" s="147" t="e">
        <f>+(V148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9" spans="1:24" hidden="1" x14ac:dyDescent="0.25">
      <c r="A149" s="80" t="s">
        <v>747</v>
      </c>
      <c r="B149" s="80" t="str">
        <f>VLOOKUP(A149,'PAI 2025 GPS rempl2)'!$A$3:$E$505,4,0)</f>
        <v>Actividad propia</v>
      </c>
      <c r="C149" s="81" t="s">
        <v>1522</v>
      </c>
      <c r="D149" s="81" t="s">
        <v>1526</v>
      </c>
      <c r="E149" s="81" t="s">
        <v>614</v>
      </c>
      <c r="F149" s="81"/>
      <c r="G149" s="81" t="str">
        <f>VLOOKUP(A149,'PAI 2025 GPS rempl2)'!$E$4:$L$504,8,0)</f>
        <v>N/A</v>
      </c>
      <c r="H149" s="81" t="str">
        <f>VLOOKUP(A149,'PAI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81">
        <f>VLOOKUP(A149,'PAI 2025 GPS rempl2)'!$A$4:$V$504,17,0)</f>
        <v>70</v>
      </c>
      <c r="J149" s="81" t="str">
        <f>VLOOKUP(A149,'PAI 2025 GPS rempl2)'!$A$4:$V$504,18,0)</f>
        <v>Porcentual</v>
      </c>
      <c r="K149" s="166">
        <f>VLOOKUP(A149,'PAI 2025 GPS rempl2)'!$A$4:$V$504,20,0)</f>
        <v>45870</v>
      </c>
      <c r="L149" s="166">
        <f>VLOOKUP(A149,'PAI 2025 GPS rempl2)'!$A$4:$V$504,21,0)</f>
        <v>46022</v>
      </c>
      <c r="M149" s="81" t="str">
        <f>VLOOKUP(A149,'PAI 2025 GPS rempl2)'!$A$4:$V$504,22,0)</f>
        <v>2010-DIRECCION DE SIGNOS DISTINTIVOS</v>
      </c>
      <c r="N149" s="81"/>
      <c r="O149" s="81"/>
      <c r="P149" s="81"/>
      <c r="Q149" s="81"/>
      <c r="S149" s="80" t="s">
        <v>747</v>
      </c>
      <c r="T149" s="80" t="str">
        <f>VLOOKUP(A149,'PAI 2025 GPS rempl2)'!$A$3:$E$505,4,0)</f>
        <v>Actividad propia</v>
      </c>
      <c r="U149" s="81" t="s">
        <v>1522</v>
      </c>
      <c r="V149" s="30">
        <f>VLOOKUP(S149,'PAI 2025 GPS rempl2)'!$E$4:$P$504,12,0)</f>
        <v>20</v>
      </c>
      <c r="W149" s="147" t="e">
        <f>+(V149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50" spans="1:24" hidden="1" x14ac:dyDescent="0.25">
      <c r="A150" s="80" t="s">
        <v>748</v>
      </c>
      <c r="B150" s="80" t="str">
        <f>VLOOKUP(A150,'PAI 2025 GPS rempl2)'!$A$3:$E$505,4,0)</f>
        <v>Producto</v>
      </c>
      <c r="C150" s="81" t="s">
        <v>1532</v>
      </c>
      <c r="D150" s="81" t="s">
        <v>1531</v>
      </c>
      <c r="E150" s="81" t="s">
        <v>749</v>
      </c>
      <c r="F150" s="81" t="s">
        <v>12</v>
      </c>
      <c r="G150" s="81" t="str">
        <f>VLOOKUP(A150,'PAI 2025 GPS rempl2)'!$E$4:$L$504,8,0)</f>
        <v>N/A</v>
      </c>
      <c r="H150" s="81" t="str">
        <f>VLOOKUP(A150,'PAI 2025 GPS rempl2)'!$A$4:$V$504,15,0)</f>
        <v>Contenidos estratégicos y accesibles para la ciudadanía sobre signos distintivos notorios y denominaciones de origen protegidas de productos colombianos, publicado (Captura de pantalla de las publicaciones)</v>
      </c>
      <c r="I150" s="81">
        <f>VLOOKUP(A150,'PAI 2025 GPS rempl2)'!$A$4:$V$504,17,0)</f>
        <v>2</v>
      </c>
      <c r="J150" s="81" t="str">
        <f>VLOOKUP(A150,'PAI 2025 GPS rempl2)'!$A$4:$V$504,18,0)</f>
        <v>Númerica</v>
      </c>
      <c r="K150" s="166">
        <f>VLOOKUP(A150,'PAI 2025 GPS rempl2)'!$A$4:$V$504,20,0)</f>
        <v>45691</v>
      </c>
      <c r="L150" s="166">
        <f>VLOOKUP(A150,'PAI 2025 GPS rempl2)'!$A$4:$V$504,21,0)</f>
        <v>45884</v>
      </c>
      <c r="M150" s="81" t="str">
        <f>VLOOKUP(A150,'PAI 2025 GPS rempl2)'!$A$4:$V$504,22,0)</f>
        <v>20-OFICINA DE TECNOLOGÍA E INFORMÁTICA;
2010-DIRECCION DE SIGNOS DISTINTIVOS;
73-GRUPO DE TRABAJO DE COMUNICACION</v>
      </c>
      <c r="N150" s="81" t="s">
        <v>1395</v>
      </c>
      <c r="O150" s="81" t="s">
        <v>1396</v>
      </c>
      <c r="P150" s="81" t="s">
        <v>1556</v>
      </c>
      <c r="Q150" s="81" t="s">
        <v>1492</v>
      </c>
      <c r="S150" s="80" t="s">
        <v>748</v>
      </c>
      <c r="T150" s="80" t="str">
        <f>VLOOKUP(A150,'PAI 2025 GPS rempl2)'!$A$3:$E$505,4,0)</f>
        <v>Producto</v>
      </c>
      <c r="U150" s="81" t="s">
        <v>1532</v>
      </c>
      <c r="V150" s="30">
        <f>VLOOKUP(S150,'PAI 2025 GPS rempl2)'!$E$4:$P$504,12,0)</f>
        <v>5</v>
      </c>
      <c r="W150" s="30">
        <f>+(V150*100)/($V$150+$V$168+$V$174+$V$177+$V$183+$V$190+$V$199+$V$336+$V$342+$V$430+$V$463)</f>
        <v>2.6315789473684212</v>
      </c>
    </row>
    <row r="151" spans="1:24" hidden="1" x14ac:dyDescent="0.25">
      <c r="A151" s="80" t="s">
        <v>752</v>
      </c>
      <c r="B151" s="80" t="str">
        <f>VLOOKUP(A151,'PAI 2025 GPS rempl2)'!$A$3:$E$505,4,0)</f>
        <v>Actividad propia</v>
      </c>
      <c r="C151" s="81" t="s">
        <v>1532</v>
      </c>
      <c r="D151" s="81" t="s">
        <v>1531</v>
      </c>
      <c r="E151" s="81" t="s">
        <v>749</v>
      </c>
      <c r="F151" s="81"/>
      <c r="G151" s="81" t="str">
        <f>VLOOKUP(A151,'PAI 2025 GPS rempl2)'!$E$4:$L$504,8,0)</f>
        <v>N/A</v>
      </c>
      <c r="H151" s="81" t="str">
        <f>VLOOKUP(A151,'PAI 2025 GPS rempl2)'!$A$4:$V$504,15,0)</f>
        <v>Preparar y enviar la información correspondiente al listado de signos distintivos declarados como notorios y la de denominaciones de origen protegidas de productos colombianos. (Correo electrónico de envió de la información)</v>
      </c>
      <c r="I151" s="81">
        <f>VLOOKUP(A151,'PAI 2025 GPS rempl2)'!$A$4:$V$504,17,0)</f>
        <v>2</v>
      </c>
      <c r="J151" s="81" t="str">
        <f>VLOOKUP(A151,'PAI 2025 GPS rempl2)'!$A$4:$V$504,18,0)</f>
        <v>Númerica</v>
      </c>
      <c r="K151" s="166">
        <f>VLOOKUP(A151,'PAI 2025 GPS rempl2)'!$A$4:$V$504,20,0)</f>
        <v>45691</v>
      </c>
      <c r="L151" s="166">
        <f>VLOOKUP(A151,'PAI 2025 GPS rempl2)'!$A$4:$V$504,21,0)</f>
        <v>45744</v>
      </c>
      <c r="M151" s="81" t="str">
        <f>VLOOKUP(A151,'PAI 2025 GPS rempl2)'!$A$4:$V$504,22,0)</f>
        <v>2010-DIRECCION DE SIGNOS DISTINTIVOS</v>
      </c>
      <c r="N151" s="81"/>
      <c r="O151" s="81"/>
      <c r="P151" s="81"/>
      <c r="Q151" s="81"/>
      <c r="S151" s="80" t="s">
        <v>752</v>
      </c>
      <c r="T151" s="80" t="str">
        <f>VLOOKUP(A151,'PAI 2025 GPS rempl2)'!$A$3:$E$505,4,0)</f>
        <v>Actividad propia</v>
      </c>
      <c r="U151" s="81" t="s">
        <v>1532</v>
      </c>
      <c r="V151" s="30">
        <f>VLOOKUP(S151,'PAI 2025 GPS rempl2)'!$E$4:$P$504,12,0)</f>
        <v>30</v>
      </c>
      <c r="W151" s="30">
        <f>+(V151*100)/($V$151+$V$153+$V$154+$V$155+$V$169+$V$170+$V$171+$V$172+$V$173+$V$175+$V$176+$V$178+$V$179+$V$180+$V$181+$V$182+$V$184+$V$185+$V$186+$V$187+$V$188+$V$189+$V$191+$V$192+$V$193+$V$194+$V$200+$V$201+$V$337+$V$339+$V$341+$V$343+$V$344+$V$431+$V$432+$V$433+$V$434+$V$464+$V$465)</f>
        <v>2.7272727272727271</v>
      </c>
      <c r="X151" s="30">
        <v>1100</v>
      </c>
    </row>
    <row r="152" spans="1:24" hidden="1" x14ac:dyDescent="0.25">
      <c r="A152" s="80" t="s">
        <v>754</v>
      </c>
      <c r="B152" s="80" t="str">
        <f>VLOOKUP(A152,'PAI 2025 GPS rempl2)'!$A$3:$E$505,4,0)</f>
        <v>Actividad sin participación</v>
      </c>
      <c r="C152" s="81" t="s">
        <v>1532</v>
      </c>
      <c r="D152" s="81" t="s">
        <v>1531</v>
      </c>
      <c r="E152" s="81" t="s">
        <v>749</v>
      </c>
      <c r="F152" s="81"/>
      <c r="G152" s="81" t="str">
        <f>VLOOKUP(A152,'PAI 2025 GPS rempl2)'!$E$4:$L$504,8,0)</f>
        <v>N/A</v>
      </c>
      <c r="H152" s="81" t="str">
        <f>VLOOKUP(A152,'PAI 2025 GPS rempl2)'!$A$4:$V$504,15,0)</f>
        <v>Revisar el contenido correspondiente  al listado de signos distintivos declarados como notorios y el de las denominaciones de origen protegidas de productos colombianos, y formular eventuales observaciones.  (Correo electrónico enviado)</v>
      </c>
      <c r="I152" s="81">
        <f>VLOOKUP(A152,'PAI 2025 GPS rempl2)'!$A$4:$V$504,17,0)</f>
        <v>2</v>
      </c>
      <c r="J152" s="81" t="str">
        <f>VLOOKUP(A152,'PAI 2025 GPS rempl2)'!$A$4:$V$504,18,0)</f>
        <v>Númerica</v>
      </c>
      <c r="K152" s="166">
        <f>VLOOKUP(A152,'PAI 2025 GPS rempl2)'!$A$4:$V$504,20,0)</f>
        <v>45747</v>
      </c>
      <c r="L152" s="166">
        <f>VLOOKUP(A152,'PAI 2025 GPS rempl2)'!$A$4:$V$504,21,0)</f>
        <v>45768</v>
      </c>
      <c r="M152" s="81" t="str">
        <f>VLOOKUP(A152,'PAI 2025 GPS rempl2)'!$A$4:$V$504,22,0)</f>
        <v>73-GRUPO DE TRABAJO DE COMUNICACION</v>
      </c>
      <c r="N152" s="81"/>
      <c r="O152" s="81"/>
      <c r="P152" s="81"/>
      <c r="Q152" s="81"/>
      <c r="S152" s="80" t="s">
        <v>754</v>
      </c>
      <c r="T152" s="80" t="str">
        <f>VLOOKUP(A152,'PAI 2025 GPS rempl2)'!$A$3:$E$505,4,0)</f>
        <v>Actividad sin participación</v>
      </c>
      <c r="U152" s="81" t="s">
        <v>1532</v>
      </c>
      <c r="V152" s="30">
        <f>VLOOKUP(S152,'PAI 2025 GPS rempl2)'!$E$4:$P$504,12,0)</f>
        <v>0</v>
      </c>
      <c r="W152" s="30">
        <f t="shared" ref="W152" si="10">+(V152*100)/1100</f>
        <v>0</v>
      </c>
    </row>
    <row r="153" spans="1:24" hidden="1" x14ac:dyDescent="0.25">
      <c r="A153" s="80" t="s">
        <v>756</v>
      </c>
      <c r="B153" s="80" t="str">
        <f>VLOOKUP(A153,'PAI 2025 GPS rempl2)'!$A$3:$E$505,4,0)</f>
        <v>Actividad propia</v>
      </c>
      <c r="C153" s="81" t="s">
        <v>1532</v>
      </c>
      <c r="D153" s="81" t="s">
        <v>1531</v>
      </c>
      <c r="E153" s="81" t="s">
        <v>749</v>
      </c>
      <c r="F153" s="81"/>
      <c r="G153" s="81" t="str">
        <f>VLOOKUP(A153,'PAI 2025 GPS rempl2)'!$E$4:$L$504,8,0)</f>
        <v>N/A</v>
      </c>
      <c r="H153" s="81" t="str">
        <f>VLOOKUP(A153,'PAI 2025 GPS rempl2)'!$A$4:$V$504,15,0)</f>
        <v>Ajustar el contenido correspondiente  al listado de signos distintivos declarados como notorios y el de las denominaciones de origen protegidas de productos colombianos  (Correo electrónico de envió de la información)</v>
      </c>
      <c r="I153" s="81">
        <f>VLOOKUP(A153,'PAI 2025 GPS rempl2)'!$A$4:$V$504,17,0)</f>
        <v>2</v>
      </c>
      <c r="J153" s="81" t="str">
        <f>VLOOKUP(A153,'PAI 2025 GPS rempl2)'!$A$4:$V$504,18,0)</f>
        <v>Númerica</v>
      </c>
      <c r="K153" s="166">
        <f>VLOOKUP(A153,'PAI 2025 GPS rempl2)'!$A$4:$V$504,20,0)</f>
        <v>45769</v>
      </c>
      <c r="L153" s="166">
        <f>VLOOKUP(A153,'PAI 2025 GPS rempl2)'!$A$4:$V$504,21,0)</f>
        <v>45777</v>
      </c>
      <c r="M153" s="81" t="str">
        <f>VLOOKUP(A153,'PAI 2025 GPS rempl2)'!$A$4:$V$504,22,0)</f>
        <v>2010-DIRECCION DE SIGNOS DISTINTIVOS</v>
      </c>
      <c r="N153" s="81"/>
      <c r="O153" s="81"/>
      <c r="P153" s="81"/>
      <c r="Q153" s="81"/>
      <c r="S153" s="80" t="s">
        <v>756</v>
      </c>
      <c r="T153" s="80" t="str">
        <f>VLOOKUP(A153,'PAI 2025 GPS rempl2)'!$A$3:$E$505,4,0)</f>
        <v>Actividad propia</v>
      </c>
      <c r="U153" s="81" t="s">
        <v>1532</v>
      </c>
      <c r="V153" s="30">
        <f>VLOOKUP(S153,'PAI 2025 GPS rempl2)'!$E$4:$P$504,12,0)</f>
        <v>20</v>
      </c>
      <c r="W153" s="30">
        <f>+(V153*100)/($V$151+$V$153+$V$154+$V$155+$V$169+$V$170+$V$171+$V$172+$V$173+$V$175+$V$176+$V$178+$V$179+$V$180+$V$181+$V$182+$V$184+$V$185+$V$186+$V$187+$V$188+$V$189+$V$191+$V$192+$V$193+$V$194+$V$200+$V$201+$V$337+$V$339+$V$341+$V$343+$V$344+$V$431+$V$432+$V$433+$V$434+$V$464+$V$465)</f>
        <v>1.8181818181818181</v>
      </c>
    </row>
    <row r="154" spans="1:24" hidden="1" x14ac:dyDescent="0.25">
      <c r="A154" s="80" t="s">
        <v>758</v>
      </c>
      <c r="B154" s="80" t="str">
        <f>VLOOKUP(A154,'PAI 2025 GPS rempl2)'!$A$3:$E$505,4,0)</f>
        <v>Actividad propia</v>
      </c>
      <c r="C154" s="81" t="s">
        <v>1532</v>
      </c>
      <c r="D154" s="81" t="s">
        <v>1531</v>
      </c>
      <c r="E154" s="81" t="s">
        <v>749</v>
      </c>
      <c r="F154" s="81"/>
      <c r="G154" s="81" t="str">
        <f>VLOOKUP(A154,'PAI 2025 GPS rempl2)'!$E$4:$L$504,8,0)</f>
        <v>N/A</v>
      </c>
      <c r="H154" s="81" t="str">
        <f>VLOOKUP(A154,'PAI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1">
        <f>VLOOKUP(A154,'PAI 2025 GPS rempl2)'!$A$4:$V$504,17,0)</f>
        <v>2</v>
      </c>
      <c r="J154" s="81" t="str">
        <f>VLOOKUP(A154,'PAI 2025 GPS rempl2)'!$A$4:$V$504,18,0)</f>
        <v>Númerica</v>
      </c>
      <c r="K154" s="166">
        <f>VLOOKUP(A154,'PAI 2025 GPS rempl2)'!$A$4:$V$504,20,0)</f>
        <v>45782</v>
      </c>
      <c r="L154" s="166">
        <f>VLOOKUP(A154,'PAI 2025 GPS rempl2)'!$A$4:$V$504,21,0)</f>
        <v>45800</v>
      </c>
      <c r="M154" s="81" t="str">
        <f>VLOOKUP(A154,'PAI 2025 GPS rempl2)'!$A$4:$V$504,22,0)</f>
        <v>2010-DIRECCION DE SIGNOS DISTINTIVOS;
73-GRUPO DE TRABAJO DE COMUNICACION</v>
      </c>
      <c r="N154" s="81"/>
      <c r="O154" s="81"/>
      <c r="P154" s="81"/>
      <c r="Q154" s="81"/>
      <c r="S154" s="80" t="s">
        <v>758</v>
      </c>
      <c r="T154" s="80" t="str">
        <f>VLOOKUP(A154,'PAI 2025 GPS rempl2)'!$A$3:$E$505,4,0)</f>
        <v>Actividad propia</v>
      </c>
      <c r="U154" s="81" t="s">
        <v>1532</v>
      </c>
      <c r="V154" s="30">
        <f>VLOOKUP(S154,'PAI 2025 GPS rempl2)'!$E$4:$P$504,12,0)</f>
        <v>20</v>
      </c>
      <c r="W154" s="30">
        <f>+(V154*100)/($V$151+$V$153+$V$154+$V$155+$V$169+$V$170+$V$171+$V$172+$V$173+$V$175+$V$176+$V$178+$V$179+$V$180+$V$181+$V$182+$V$184+$V$185+$V$186+$V$187+$V$188+$V$189+$V$191+$V$192+$V$193+$V$194+$V$200+$V$201+$V$337+$V$339+$V$341+$V$343+$V$344+$V$431+$V$432+$V$433+$V$434+$V$464+$V$465)</f>
        <v>1.8181818181818181</v>
      </c>
    </row>
    <row r="155" spans="1:24" hidden="1" x14ac:dyDescent="0.25">
      <c r="A155" s="80" t="s">
        <v>761</v>
      </c>
      <c r="B155" s="80" t="str">
        <f>VLOOKUP(A155,'PAI 2025 GPS rempl2)'!$A$3:$E$505,4,0)</f>
        <v>Actividad propia</v>
      </c>
      <c r="C155" s="81" t="s">
        <v>1532</v>
      </c>
      <c r="D155" s="81" t="s">
        <v>1531</v>
      </c>
      <c r="E155" s="81" t="s">
        <v>749</v>
      </c>
      <c r="F155" s="81"/>
      <c r="G155" s="81" t="str">
        <f>VLOOKUP(A155,'PAI 2025 GPS rempl2)'!$E$4:$L$504,8,0)</f>
        <v>N/A</v>
      </c>
      <c r="H155" s="81" t="str">
        <f>VLOOKUP(A155,'PAI 2025 GPS rempl2)'!$A$4:$V$504,15,0)</f>
        <v>Desarrollar los micrositios y publicar la información de signos declarados como notorios y de las denominaciones de origen protegidas de productos colombianos. (Captura de pantalla de la publicación)</v>
      </c>
      <c r="I155" s="81">
        <f>VLOOKUP(A155,'PAI 2025 GPS rempl2)'!$A$4:$V$504,17,0)</f>
        <v>2</v>
      </c>
      <c r="J155" s="81" t="str">
        <f>VLOOKUP(A155,'PAI 2025 GPS rempl2)'!$A$4:$V$504,18,0)</f>
        <v>Númerica</v>
      </c>
      <c r="K155" s="166">
        <f>VLOOKUP(A155,'PAI 2025 GPS rempl2)'!$A$4:$V$504,20,0)</f>
        <v>45803</v>
      </c>
      <c r="L155" s="166">
        <f>VLOOKUP(A155,'PAI 2025 GPS rempl2)'!$A$4:$V$504,21,0)</f>
        <v>45884</v>
      </c>
      <c r="M155" s="81" t="str">
        <f>VLOOKUP(A155,'PAI 2025 GPS rempl2)'!$A$4:$V$504,22,0)</f>
        <v>20-OFICINA DE TECNOLOGÍA E INFORMÁTICA;
2010-DIRECCION DE SIGNOS DISTINTIVOS</v>
      </c>
      <c r="N155" s="81"/>
      <c r="O155" s="81"/>
      <c r="P155" s="81"/>
      <c r="Q155" s="81"/>
      <c r="S155" s="80" t="s">
        <v>761</v>
      </c>
      <c r="T155" s="80" t="str">
        <f>VLOOKUP(A155,'PAI 2025 GPS rempl2)'!$A$3:$E$505,4,0)</f>
        <v>Actividad propia</v>
      </c>
      <c r="U155" s="81" t="s">
        <v>1532</v>
      </c>
      <c r="V155" s="30">
        <f>VLOOKUP(S155,'PAI 2025 GPS rempl2)'!$E$4:$P$504,12,0)</f>
        <v>30</v>
      </c>
      <c r="W155" s="30">
        <f>+(V155*100)/($V$151+$V$153+$V$154+$V$155+$V$169+$V$170+$V$171+$V$172+$V$173+$V$175+$V$176+$V$178+$V$179+$V$180+$V$181+$V$182+$V$184+$V$185+$V$186+$V$187+$V$188+$V$189+$V$191+$V$192+$V$193+$V$194+$V$200+$V$201+$V$337+$V$339+$V$341+$V$343+$V$344+$V$431+$V$432+$V$433+$V$434+$V$464+$V$465)</f>
        <v>2.7272727272727271</v>
      </c>
    </row>
    <row r="156" spans="1:24" hidden="1" x14ac:dyDescent="0.25">
      <c r="A156" s="80" t="s">
        <v>765</v>
      </c>
      <c r="B156" s="80" t="str">
        <f>VLOOKUP(A156,'PAI 2025 GPS rempl2)'!$A$3:$E$505,4,0)</f>
        <v>Producto</v>
      </c>
      <c r="C156" s="81" t="s">
        <v>1522</v>
      </c>
      <c r="D156" s="81" t="s">
        <v>1533</v>
      </c>
      <c r="E156" s="81" t="s">
        <v>1442</v>
      </c>
      <c r="F156" s="81" t="s">
        <v>12</v>
      </c>
      <c r="G156" s="81" t="str">
        <f>VLOOKUP(A156,'PAI 2025 GPS rempl2)'!$E$4:$L$504,8,0)</f>
        <v>N/A</v>
      </c>
      <c r="H156" s="81" t="str">
        <f>VLOOKUP(A156,'PAI 2025 GPS rempl2)'!$A$4:$V$504,15,0)</f>
        <v>Estrategia de divulgación de la herramienta “Buscador de Conceptos”, para promover la consulta por parte de los Grupos de Interés, ejecutada. (capturas de pantalla de la publicación de la campaña/único entregable)</v>
      </c>
      <c r="I156" s="81">
        <f>VLOOKUP(A156,'PAI 2025 GPS rempl2)'!$A$4:$V$504,17,0)</f>
        <v>1</v>
      </c>
      <c r="J156" s="81" t="str">
        <f>VLOOKUP(A156,'PAI 2025 GPS rempl2)'!$A$4:$V$504,18,0)</f>
        <v>Númerica</v>
      </c>
      <c r="K156" s="166">
        <f>VLOOKUP(A156,'PAI 2025 GPS rempl2)'!$A$4:$V$504,20,0)</f>
        <v>45684</v>
      </c>
      <c r="L156" s="166">
        <f>VLOOKUP(A156,'PAI 2025 GPS rempl2)'!$A$4:$V$504,21,0)</f>
        <v>46001</v>
      </c>
      <c r="M156" s="81" t="str">
        <f>VLOOKUP(A156,'PAI 2025 GPS rempl2)'!$A$4:$V$504,22,0)</f>
        <v>73-GRUPO DE TRABAJO DE COMUNICACION;
13-GRUPO DE TRABAJO DE CONCEPTOS Y APOYO LEGAL</v>
      </c>
      <c r="N156" s="81" t="s">
        <v>1395</v>
      </c>
      <c r="O156" s="81" t="s">
        <v>1396</v>
      </c>
      <c r="P156" s="81">
        <v>0</v>
      </c>
      <c r="Q156" s="81" t="s">
        <v>1492</v>
      </c>
      <c r="S156" s="80" t="s">
        <v>765</v>
      </c>
      <c r="T156" s="80" t="str">
        <f>VLOOKUP(A156,'PAI 2025 GPS rempl2)'!$A$3:$E$505,4,0)</f>
        <v>Producto</v>
      </c>
      <c r="U156" s="81" t="s">
        <v>1522</v>
      </c>
      <c r="V156" s="30">
        <f>VLOOKUP(S156,'PAI 2025 GPS rempl2)'!$E$4:$P$504,12,0)</f>
        <v>100</v>
      </c>
      <c r="W156" s="145">
        <f>(V156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57" spans="1:24" hidden="1" x14ac:dyDescent="0.25">
      <c r="A157" s="80" t="s">
        <v>768</v>
      </c>
      <c r="B157" s="80" t="str">
        <f>VLOOKUP(A157,'PAI 2025 GPS rempl2)'!$A$3:$E$505,4,0)</f>
        <v>Actividad propia</v>
      </c>
      <c r="C157" s="81" t="s">
        <v>1522</v>
      </c>
      <c r="D157" s="81" t="s">
        <v>1533</v>
      </c>
      <c r="E157" s="81" t="s">
        <v>1442</v>
      </c>
      <c r="F157" s="81"/>
      <c r="G157" s="81" t="str">
        <f>VLOOKUP(A157,'PAI 2025 GPS rempl2)'!$E$4:$L$504,8,0)</f>
        <v>N/A</v>
      </c>
      <c r="H157" s="81" t="str">
        <f>VLOOKUP(A157,'PAI 2025 GPS rempl2)'!$A$4:$V$504,15,0)</f>
        <v>Elaborar y remitir al Grupo de Comunicaciones el Brief con la propuesta de la estrategia de divulgación del "Buscador de Conceptos" (Correo electrónico con Brief diligenciado / único entregable)</v>
      </c>
      <c r="I157" s="81">
        <f>VLOOKUP(A157,'PAI 2025 GPS rempl2)'!$A$4:$V$504,17,0)</f>
        <v>1</v>
      </c>
      <c r="J157" s="81" t="str">
        <f>VLOOKUP(A157,'PAI 2025 GPS rempl2)'!$A$4:$V$504,18,0)</f>
        <v>Númerica</v>
      </c>
      <c r="K157" s="166">
        <f>VLOOKUP(A157,'PAI 2025 GPS rempl2)'!$A$4:$V$504,20,0)</f>
        <v>45684</v>
      </c>
      <c r="L157" s="166">
        <f>VLOOKUP(A157,'PAI 2025 GPS rempl2)'!$A$4:$V$504,21,0)</f>
        <v>45716</v>
      </c>
      <c r="M157" s="81" t="str">
        <f>VLOOKUP(A157,'PAI 2025 GPS rempl2)'!$A$4:$V$504,22,0)</f>
        <v>13-GRUPO DE TRABAJO DE CONCEPTOS Y APOYO LEGAL</v>
      </c>
      <c r="N157" s="81"/>
      <c r="O157" s="81"/>
      <c r="P157" s="81"/>
      <c r="Q157" s="81"/>
      <c r="S157" s="80" t="s">
        <v>768</v>
      </c>
      <c r="T157" s="80" t="str">
        <f>VLOOKUP(A157,'PAI 2025 GPS rempl2)'!$A$3:$E$505,4,0)</f>
        <v>Actividad propia</v>
      </c>
      <c r="U157" s="81" t="s">
        <v>1522</v>
      </c>
      <c r="V157" s="30">
        <f>VLOOKUP(S157,'PAI 2025 GPS rempl2)'!$E$4:$P$504,12,0)</f>
        <v>100</v>
      </c>
      <c r="W157" s="147" t="e">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58" spans="1:24" hidden="1" x14ac:dyDescent="0.25">
      <c r="A158" s="80" t="s">
        <v>770</v>
      </c>
      <c r="B158" s="80" t="str">
        <f>VLOOKUP(A158,'PAI 2025 GPS rempl2)'!$A$3:$E$505,4,0)</f>
        <v>Actividad sin participación</v>
      </c>
      <c r="C158" s="81" t="s">
        <v>1522</v>
      </c>
      <c r="D158" s="81" t="s">
        <v>1533</v>
      </c>
      <c r="E158" s="81" t="s">
        <v>1442</v>
      </c>
      <c r="F158" s="81"/>
      <c r="G158" s="81" t="str">
        <f>VLOOKUP(A158,'PAI 2025 GPS rempl2)'!$E$4:$L$504,8,0)</f>
        <v>N/A</v>
      </c>
      <c r="H158" s="81" t="str">
        <f>VLOOKUP(A158,'PAI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1">
        <f>VLOOKUP(A158,'PAI 2025 GPS rempl2)'!$A$4:$V$504,17,0)</f>
        <v>1</v>
      </c>
      <c r="J158" s="81" t="str">
        <f>VLOOKUP(A158,'PAI 2025 GPS rempl2)'!$A$4:$V$504,18,0)</f>
        <v>Númerica</v>
      </c>
      <c r="K158" s="166">
        <f>VLOOKUP(A158,'PAI 2025 GPS rempl2)'!$A$4:$V$504,20,0)</f>
        <v>45719</v>
      </c>
      <c r="L158" s="166">
        <f>VLOOKUP(A158,'PAI 2025 GPS rempl2)'!$A$4:$V$504,21,0)</f>
        <v>45777</v>
      </c>
      <c r="M158" s="81" t="str">
        <f>VLOOKUP(A158,'PAI 2025 GPS rempl2)'!$A$4:$V$504,22,0)</f>
        <v>73-GRUPO DE TRABAJO DE COMUNICACION</v>
      </c>
      <c r="N158" s="81"/>
      <c r="O158" s="81"/>
      <c r="P158" s="81"/>
      <c r="Q158" s="81"/>
      <c r="S158" s="80" t="s">
        <v>770</v>
      </c>
      <c r="T158" s="80" t="str">
        <f>VLOOKUP(A158,'PAI 2025 GPS rempl2)'!$A$3:$E$505,4,0)</f>
        <v>Actividad sin participación</v>
      </c>
      <c r="U158" s="81" t="s">
        <v>1522</v>
      </c>
      <c r="V158" s="30">
        <f>VLOOKUP(S158,'PAI 2025 GPS rempl2)'!$E$4:$P$504,12,0)</f>
        <v>0</v>
      </c>
      <c r="W158" s="30">
        <f>+V158</f>
        <v>0</v>
      </c>
    </row>
    <row r="159" spans="1:24" hidden="1" x14ac:dyDescent="0.25">
      <c r="A159" s="80" t="s">
        <v>772</v>
      </c>
      <c r="B159" s="80" t="str">
        <f>VLOOKUP(A159,'PAI 2025 GPS rempl2)'!$A$3:$E$505,4,0)</f>
        <v>Actividad sin participación</v>
      </c>
      <c r="C159" s="81" t="s">
        <v>1522</v>
      </c>
      <c r="D159" s="81" t="s">
        <v>1533</v>
      </c>
      <c r="E159" s="81" t="s">
        <v>1442</v>
      </c>
      <c r="F159" s="81"/>
      <c r="G159" s="81" t="str">
        <f>VLOOKUP(A159,'PAI 2025 GPS rempl2)'!$E$4:$L$504,8,0)</f>
        <v>N/A</v>
      </c>
      <c r="H159" s="81" t="str">
        <f>VLOOKUP(A159,'PAI 2025 GPS rempl2)'!$A$4:$V$504,15,0)</f>
        <v>Ejecutar la estrategia de divulgación a través de los canales de comunicación d ela Entidad.  (capturas de pantalla de la publicación de estrategia de divulgación/único entregable)</v>
      </c>
      <c r="I159" s="81">
        <f>VLOOKUP(A159,'PAI 2025 GPS rempl2)'!$A$4:$V$504,17,0)</f>
        <v>1</v>
      </c>
      <c r="J159" s="81" t="str">
        <f>VLOOKUP(A159,'PAI 2025 GPS rempl2)'!$A$4:$V$504,18,0)</f>
        <v>Porcentual</v>
      </c>
      <c r="K159" s="166">
        <f>VLOOKUP(A159,'PAI 2025 GPS rempl2)'!$A$4:$V$504,20,0)</f>
        <v>45748</v>
      </c>
      <c r="L159" s="166">
        <f>VLOOKUP(A159,'PAI 2025 GPS rempl2)'!$A$4:$V$504,21,0)</f>
        <v>46001</v>
      </c>
      <c r="M159" s="81" t="str">
        <f>VLOOKUP(A159,'PAI 2025 GPS rempl2)'!$A$4:$V$504,22,0)</f>
        <v>73-GRUPO DE TRABAJO DE COMUNICACION</v>
      </c>
      <c r="N159" s="81"/>
      <c r="O159" s="81"/>
      <c r="P159" s="81"/>
      <c r="Q159" s="81"/>
      <c r="S159" s="80" t="s">
        <v>772</v>
      </c>
      <c r="T159" s="80" t="str">
        <f>VLOOKUP(A159,'PAI 2025 GPS rempl2)'!$A$3:$E$505,4,0)</f>
        <v>Actividad sin participación</v>
      </c>
      <c r="U159" s="81" t="s">
        <v>1522</v>
      </c>
      <c r="V159" s="30">
        <f>VLOOKUP(S159,'PAI 2025 GPS rempl2)'!$E$4:$P$504,12,0)</f>
        <v>0</v>
      </c>
      <c r="W159" s="30">
        <f>+V159</f>
        <v>0</v>
      </c>
    </row>
    <row r="160" spans="1:24" hidden="1" x14ac:dyDescent="0.25">
      <c r="A160" s="80" t="s">
        <v>775</v>
      </c>
      <c r="B160" s="80" t="str">
        <f>VLOOKUP(A160,'PAI 2025 GPS rempl2)'!$A$3:$E$505,4,0)</f>
        <v>Producto</v>
      </c>
      <c r="C160" s="81" t="s">
        <v>1522</v>
      </c>
      <c r="D160" s="81" t="s">
        <v>1533</v>
      </c>
      <c r="E160" s="81" t="s">
        <v>1442</v>
      </c>
      <c r="F160" s="81" t="s">
        <v>59</v>
      </c>
      <c r="G160" s="81" t="str">
        <f>VLOOKUP(A160,'PAI 2025 GPS rempl2)'!$E$4:$L$504,8,0)</f>
        <v>N/A</v>
      </c>
      <c r="H160" s="81" t="str">
        <f>VLOOKUP(A160,'PAI 2025 GPS rempl2)'!$A$4:$V$504,15,0)</f>
        <v>Proyecto(s) de acto(s) administrativo(s) a través del cual se ordenará la depuración normativa de la SIC, elaborado(s) y presentados (s) (Proyecto(s) de acto(s) de depuración elaborado(s)/único entregable)</v>
      </c>
      <c r="I160" s="81">
        <f>VLOOKUP(A160,'PAI 2025 GPS rempl2)'!$A$4:$V$504,17,0)</f>
        <v>100</v>
      </c>
      <c r="J160" s="81" t="str">
        <f>VLOOKUP(A160,'PAI 2025 GPS rempl2)'!$A$4:$V$504,18,0)</f>
        <v>Porcentual</v>
      </c>
      <c r="K160" s="166">
        <f>VLOOKUP(A160,'PAI 2025 GPS rempl2)'!$A$4:$V$504,20,0)</f>
        <v>45687</v>
      </c>
      <c r="L160" s="166">
        <f>VLOOKUP(A160,'PAI 2025 GPS rempl2)'!$A$4:$V$504,21,0)</f>
        <v>45849</v>
      </c>
      <c r="M160" s="81" t="str">
        <f>VLOOKUP(A160,'PAI 2025 GPS rempl2)'!$A$4:$V$504,22,0)</f>
        <v>12-GRUPO DE TRABAJO DE REGULACIÓN</v>
      </c>
      <c r="N160" s="81" t="s">
        <v>1736</v>
      </c>
      <c r="O160" s="81" t="s">
        <v>1394</v>
      </c>
      <c r="P160" s="81">
        <v>0</v>
      </c>
      <c r="Q160" s="81" t="s">
        <v>1492</v>
      </c>
      <c r="S160" s="80" t="s">
        <v>775</v>
      </c>
      <c r="T160" s="80" t="str">
        <f>VLOOKUP(A160,'PAI 2025 GPS rempl2)'!$A$3:$E$505,4,0)</f>
        <v>Producto</v>
      </c>
      <c r="U160" s="81" t="s">
        <v>1522</v>
      </c>
      <c r="V160" s="30">
        <f>VLOOKUP(S160,'PAI 2025 GPS rempl2)'!$E$4:$P$504,12,0)</f>
        <v>100</v>
      </c>
      <c r="W160" s="145">
        <f>(V160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61" spans="1:23" hidden="1" x14ac:dyDescent="0.25">
      <c r="A161" s="80" t="s">
        <v>777</v>
      </c>
      <c r="B161" s="80" t="str">
        <f>VLOOKUP(A161,'PAI 2025 GPS rempl2)'!$A$3:$E$505,4,0)</f>
        <v>Actividad propia</v>
      </c>
      <c r="C161" s="81" t="s">
        <v>1522</v>
      </c>
      <c r="D161" s="81" t="s">
        <v>1533</v>
      </c>
      <c r="E161" s="81" t="s">
        <v>1442</v>
      </c>
      <c r="F161" s="81"/>
      <c r="G161" s="81" t="str">
        <f>VLOOKUP(A161,'PAI 2025 GPS rempl2)'!$E$4:$L$504,8,0)</f>
        <v>N/A</v>
      </c>
      <c r="H161" s="81" t="str">
        <f>VLOOKUP(A161,'PAI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1">
        <f>VLOOKUP(A161,'PAI 2025 GPS rempl2)'!$A$4:$V$504,17,0)</f>
        <v>1</v>
      </c>
      <c r="J161" s="81" t="str">
        <f>VLOOKUP(A161,'PAI 2025 GPS rempl2)'!$A$4:$V$504,18,0)</f>
        <v>Númerica</v>
      </c>
      <c r="K161" s="166">
        <f>VLOOKUP(A161,'PAI 2025 GPS rempl2)'!$A$4:$V$504,20,0)</f>
        <v>45687</v>
      </c>
      <c r="L161" s="166">
        <f>VLOOKUP(A161,'PAI 2025 GPS rempl2)'!$A$4:$V$504,21,0)</f>
        <v>45716</v>
      </c>
      <c r="M161" s="81" t="str">
        <f>VLOOKUP(A161,'PAI 2025 GPS rempl2)'!$A$4:$V$504,22,0)</f>
        <v>12-GRUPO DE TRABAJO DE REGULACIÓN</v>
      </c>
      <c r="N161" s="81"/>
      <c r="O161" s="81"/>
      <c r="P161" s="81"/>
      <c r="Q161" s="81"/>
      <c r="S161" s="80" t="s">
        <v>777</v>
      </c>
      <c r="T161" s="80" t="str">
        <f>VLOOKUP(A161,'PAI 2025 GPS rempl2)'!$A$3:$E$505,4,0)</f>
        <v>Actividad propia</v>
      </c>
      <c r="U161" s="81" t="s">
        <v>1522</v>
      </c>
      <c r="V161" s="30">
        <f>VLOOKUP(S161,'PAI 2025 GPS rempl2)'!$E$4:$P$504,12,0)</f>
        <v>15</v>
      </c>
      <c r="W161" s="147" t="e">
        <f>+(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2" spans="1:23" hidden="1" x14ac:dyDescent="0.25">
      <c r="A162" s="80" t="s">
        <v>779</v>
      </c>
      <c r="B162" s="80" t="str">
        <f>VLOOKUP(A162,'PAI 2025 GPS rempl2)'!$A$3:$E$505,4,0)</f>
        <v>Actividad propia</v>
      </c>
      <c r="C162" s="81" t="s">
        <v>1522</v>
      </c>
      <c r="D162" s="81" t="s">
        <v>1533</v>
      </c>
      <c r="E162" s="81" t="s">
        <v>1442</v>
      </c>
      <c r="F162" s="81"/>
      <c r="G162" s="81" t="str">
        <f>VLOOKUP(A162,'PAI 2025 GPS rempl2)'!$E$4:$L$504,8,0)</f>
        <v>N/A</v>
      </c>
      <c r="H162" s="81" t="str">
        <f>VLOOKUP(A162,'PAI 2025 GPS rempl2)'!$A$4:$V$504,15,0)</f>
        <v>Realizar consulta pública para identificar instrucciones o regulaciones de la Superintendencia, susceptibles de depuración  en el marco de la Ley 2085 de 2021. (Soporte de publicación en la página web de la Entidad / único entregable)</v>
      </c>
      <c r="I162" s="81">
        <f>VLOOKUP(A162,'PAI 2025 GPS rempl2)'!$A$4:$V$504,17,0)</f>
        <v>1</v>
      </c>
      <c r="J162" s="81" t="str">
        <f>VLOOKUP(A162,'PAI 2025 GPS rempl2)'!$A$4:$V$504,18,0)</f>
        <v>Númerica</v>
      </c>
      <c r="K162" s="166">
        <f>VLOOKUP(A162,'PAI 2025 GPS rempl2)'!$A$4:$V$504,20,0)</f>
        <v>45713</v>
      </c>
      <c r="L162" s="166">
        <f>VLOOKUP(A162,'PAI 2025 GPS rempl2)'!$A$4:$V$504,21,0)</f>
        <v>45741</v>
      </c>
      <c r="M162" s="81" t="str">
        <f>VLOOKUP(A162,'PAI 2025 GPS rempl2)'!$A$4:$V$504,22,0)</f>
        <v>12-GRUPO DE TRABAJO DE REGULACIÓN</v>
      </c>
      <c r="N162" s="81"/>
      <c r="O162" s="81"/>
      <c r="P162" s="81"/>
      <c r="Q162" s="81"/>
      <c r="S162" s="80" t="s">
        <v>779</v>
      </c>
      <c r="T162" s="80" t="str">
        <f>VLOOKUP(A162,'PAI 2025 GPS rempl2)'!$A$3:$E$505,4,0)</f>
        <v>Actividad propia</v>
      </c>
      <c r="U162" s="81" t="s">
        <v>1522</v>
      </c>
      <c r="V162" s="30">
        <f>VLOOKUP(S162,'PAI 2025 GPS rempl2)'!$E$4:$P$504,12,0)</f>
        <v>10</v>
      </c>
      <c r="W162" s="147" t="e">
        <f>+(V162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3" spans="1:23" hidden="1" x14ac:dyDescent="0.25">
      <c r="A163" s="80" t="s">
        <v>781</v>
      </c>
      <c r="B163" s="80" t="str">
        <f>VLOOKUP(A163,'PAI 2025 GPS rempl2)'!$A$3:$E$505,4,0)</f>
        <v>Actividad propia</v>
      </c>
      <c r="C163" s="81" t="s">
        <v>1522</v>
      </c>
      <c r="D163" s="81" t="s">
        <v>1533</v>
      </c>
      <c r="E163" s="81" t="s">
        <v>1442</v>
      </c>
      <c r="F163" s="81"/>
      <c r="G163" s="81" t="str">
        <f>VLOOKUP(A163,'PAI 2025 GPS rempl2)'!$E$4:$L$504,8,0)</f>
        <v>N/A</v>
      </c>
      <c r="H163" s="81" t="str">
        <f>VLOOKUP(A163,'PAI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1">
        <f>VLOOKUP(A163,'PAI 2025 GPS rempl2)'!$A$4:$V$504,17,0)</f>
        <v>1</v>
      </c>
      <c r="J163" s="81" t="str">
        <f>VLOOKUP(A163,'PAI 2025 GPS rempl2)'!$A$4:$V$504,18,0)</f>
        <v>Númerica</v>
      </c>
      <c r="K163" s="166">
        <f>VLOOKUP(A163,'PAI 2025 GPS rempl2)'!$A$4:$V$504,20,0)</f>
        <v>45713</v>
      </c>
      <c r="L163" s="166">
        <f>VLOOKUP(A163,'PAI 2025 GPS rempl2)'!$A$4:$V$504,21,0)</f>
        <v>45741</v>
      </c>
      <c r="M163" s="81" t="str">
        <f>VLOOKUP(A163,'PAI 2025 GPS rempl2)'!$A$4:$V$504,22,0)</f>
        <v>12-GRUPO DE TRABAJO DE REGULACIÓN</v>
      </c>
      <c r="N163" s="81"/>
      <c r="O163" s="81"/>
      <c r="P163" s="81"/>
      <c r="Q163" s="81"/>
      <c r="S163" s="80" t="s">
        <v>781</v>
      </c>
      <c r="T163" s="80" t="str">
        <f>VLOOKUP(A163,'PAI 2025 GPS rempl2)'!$A$3:$E$505,4,0)</f>
        <v>Actividad propia</v>
      </c>
      <c r="U163" s="81" t="s">
        <v>1522</v>
      </c>
      <c r="V163" s="30">
        <f>VLOOKUP(S163,'PAI 2025 GPS rempl2)'!$E$4:$P$504,12,0)</f>
        <v>10</v>
      </c>
      <c r="W163" s="147" t="e">
        <f>+(V163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4" spans="1:23" hidden="1" x14ac:dyDescent="0.25">
      <c r="A164" s="80" t="s">
        <v>783</v>
      </c>
      <c r="B164" s="80" t="str">
        <f>VLOOKUP(A164,'PAI 2025 GPS rempl2)'!$A$3:$E$505,4,0)</f>
        <v>Actividad propia</v>
      </c>
      <c r="C164" s="81" t="s">
        <v>1522</v>
      </c>
      <c r="D164" s="81" t="s">
        <v>1533</v>
      </c>
      <c r="E164" s="81" t="s">
        <v>1442</v>
      </c>
      <c r="F164" s="81"/>
      <c r="G164" s="81" t="str">
        <f>VLOOKUP(A164,'PAI 2025 GPS rempl2)'!$E$4:$L$504,8,0)</f>
        <v>N/A</v>
      </c>
      <c r="H164" s="81" t="str">
        <f>VLOOKUP(A164,'PAI 2025 GPS rempl2)'!$A$4:$V$504,15,0)</f>
        <v>Socializar con las Delegaturas los resultados de la consulta pública y priorizar los asuntos que puedan coadyuvar a la mejora  normativa  (Correo electrónico a las Delegaturas informando los resultados / único entregable)</v>
      </c>
      <c r="I164" s="81">
        <f>VLOOKUP(A164,'PAI 2025 GPS rempl2)'!$A$4:$V$504,17,0)</f>
        <v>1</v>
      </c>
      <c r="J164" s="81" t="str">
        <f>VLOOKUP(A164,'PAI 2025 GPS rempl2)'!$A$4:$V$504,18,0)</f>
        <v>Númerica</v>
      </c>
      <c r="K164" s="166">
        <f>VLOOKUP(A164,'PAI 2025 GPS rempl2)'!$A$4:$V$504,20,0)</f>
        <v>45742</v>
      </c>
      <c r="L164" s="166">
        <f>VLOOKUP(A164,'PAI 2025 GPS rempl2)'!$A$4:$V$504,21,0)</f>
        <v>45772</v>
      </c>
      <c r="M164" s="81" t="str">
        <f>VLOOKUP(A164,'PAI 2025 GPS rempl2)'!$A$4:$V$504,22,0)</f>
        <v>12-GRUPO DE TRABAJO DE REGULACIÓN</v>
      </c>
      <c r="N164" s="81"/>
      <c r="O164" s="81"/>
      <c r="P164" s="81"/>
      <c r="Q164" s="81"/>
      <c r="S164" s="80" t="s">
        <v>783</v>
      </c>
      <c r="T164" s="80" t="str">
        <f>VLOOKUP(A164,'PAI 2025 GPS rempl2)'!$A$3:$E$505,4,0)</f>
        <v>Actividad propia</v>
      </c>
      <c r="U164" s="81" t="s">
        <v>1522</v>
      </c>
      <c r="V164" s="30">
        <f>VLOOKUP(S164,'PAI 2025 GPS rempl2)'!$E$4:$P$504,12,0)</f>
        <v>20</v>
      </c>
      <c r="W164" s="147" t="e">
        <f>+(V164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5" spans="1:23" hidden="1" x14ac:dyDescent="0.25">
      <c r="A165" s="80" t="s">
        <v>785</v>
      </c>
      <c r="B165" s="80" t="str">
        <f>VLOOKUP(A165,'PAI 2025 GPS rempl2)'!$A$3:$E$505,4,0)</f>
        <v>Actividad propia</v>
      </c>
      <c r="C165" s="81" t="s">
        <v>1522</v>
      </c>
      <c r="D165" s="81" t="s">
        <v>1533</v>
      </c>
      <c r="E165" s="81" t="s">
        <v>1442</v>
      </c>
      <c r="F165" s="81"/>
      <c r="G165" s="81" t="str">
        <f>VLOOKUP(A165,'PAI 2025 GPS rempl2)'!$E$4:$L$504,8,0)</f>
        <v>N/A</v>
      </c>
      <c r="H165" s="81" t="str">
        <f>VLOOKUP(A165,'PAI 2025 GPS rempl2)'!$A$4:$V$504,15,0)</f>
        <v>Preparar proyecto(s) de acto(s) administrativo(s) a través del cual se ordenará la depuración normativa (Proyecto de acto/ único entregable)</v>
      </c>
      <c r="I165" s="81">
        <f>VLOOKUP(A165,'PAI 2025 GPS rempl2)'!$A$4:$V$504,17,0)</f>
        <v>1</v>
      </c>
      <c r="J165" s="81" t="str">
        <f>VLOOKUP(A165,'PAI 2025 GPS rempl2)'!$A$4:$V$504,18,0)</f>
        <v>Númerica</v>
      </c>
      <c r="K165" s="166">
        <f>VLOOKUP(A165,'PAI 2025 GPS rempl2)'!$A$4:$V$504,20,0)</f>
        <v>45775</v>
      </c>
      <c r="L165" s="166">
        <f>VLOOKUP(A165,'PAI 2025 GPS rempl2)'!$A$4:$V$504,21,0)</f>
        <v>45807</v>
      </c>
      <c r="M165" s="81" t="str">
        <f>VLOOKUP(A165,'PAI 2025 GPS rempl2)'!$A$4:$V$504,22,0)</f>
        <v>12-GRUPO DE TRABAJO DE REGULACIÓN</v>
      </c>
      <c r="N165" s="81"/>
      <c r="O165" s="81"/>
      <c r="P165" s="81"/>
      <c r="Q165" s="81"/>
      <c r="S165" s="80" t="s">
        <v>785</v>
      </c>
      <c r="T165" s="80" t="str">
        <f>VLOOKUP(A165,'PAI 2025 GPS rempl2)'!$A$3:$E$505,4,0)</f>
        <v>Actividad propia</v>
      </c>
      <c r="U165" s="81" t="s">
        <v>1522</v>
      </c>
      <c r="V165" s="30">
        <f>VLOOKUP(S165,'PAI 2025 GPS rempl2)'!$E$4:$P$504,12,0)</f>
        <v>15</v>
      </c>
      <c r="W165" s="147" t="e">
        <f>+(V165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6" spans="1:23" hidden="1" x14ac:dyDescent="0.25">
      <c r="A166" s="80" t="s">
        <v>787</v>
      </c>
      <c r="B166" s="80" t="str">
        <f>VLOOKUP(A166,'PAI 2025 GPS rempl2)'!$A$3:$E$505,4,0)</f>
        <v>Actividad propia</v>
      </c>
      <c r="C166" s="81" t="s">
        <v>1522</v>
      </c>
      <c r="D166" s="81" t="s">
        <v>1533</v>
      </c>
      <c r="E166" s="81" t="s">
        <v>1442</v>
      </c>
      <c r="F166" s="81"/>
      <c r="G166" s="81" t="str">
        <f>VLOOKUP(A166,'PAI 2025 GPS rempl2)'!$E$4:$L$504,8,0)</f>
        <v>N/A</v>
      </c>
      <c r="H166" s="81" t="str">
        <f>VLOOKUP(A166,'PAI 2025 GPS rempl2)'!$A$4:$V$504,15,0)</f>
        <v>Adelantar consulta pública  de proyecto(s) de acto(s) administrativo(s) a través del cual se ordenará la depuración normativa (Soporte de publicación en la página web de la Entidad / único entregable)</v>
      </c>
      <c r="I166" s="81">
        <f>VLOOKUP(A166,'PAI 2025 GPS rempl2)'!$A$4:$V$504,17,0)</f>
        <v>1</v>
      </c>
      <c r="J166" s="81" t="str">
        <f>VLOOKUP(A166,'PAI 2025 GPS rempl2)'!$A$4:$V$504,18,0)</f>
        <v>Númerica</v>
      </c>
      <c r="K166" s="166">
        <f>VLOOKUP(A166,'PAI 2025 GPS rempl2)'!$A$4:$V$504,20,0)</f>
        <v>45811</v>
      </c>
      <c r="L166" s="166">
        <f>VLOOKUP(A166,'PAI 2025 GPS rempl2)'!$A$4:$V$504,21,0)</f>
        <v>45828</v>
      </c>
      <c r="M166" s="81" t="str">
        <f>VLOOKUP(A166,'PAI 2025 GPS rempl2)'!$A$4:$V$504,22,0)</f>
        <v>12-GRUPO DE TRABAJO DE REGULACIÓN</v>
      </c>
      <c r="N166" s="81"/>
      <c r="O166" s="81"/>
      <c r="P166" s="81"/>
      <c r="Q166" s="81"/>
      <c r="S166" s="80" t="s">
        <v>787</v>
      </c>
      <c r="T166" s="80" t="str">
        <f>VLOOKUP(A166,'PAI 2025 GPS rempl2)'!$A$3:$E$505,4,0)</f>
        <v>Actividad propia</v>
      </c>
      <c r="U166" s="81" t="s">
        <v>1522</v>
      </c>
      <c r="V166" s="30">
        <f>VLOOKUP(S166,'PAI 2025 GPS rempl2)'!$E$4:$P$504,12,0)</f>
        <v>10</v>
      </c>
      <c r="W166" s="147" t="e">
        <f>+(V166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7" spans="1:23" hidden="1" x14ac:dyDescent="0.25">
      <c r="A167" s="80" t="s">
        <v>788</v>
      </c>
      <c r="B167" s="80" t="str">
        <f>VLOOKUP(A167,'PAI 2025 GPS rempl2)'!$A$3:$E$505,4,0)</f>
        <v>Actividad propia</v>
      </c>
      <c r="C167" s="81" t="s">
        <v>1522</v>
      </c>
      <c r="D167" s="81" t="s">
        <v>1533</v>
      </c>
      <c r="E167" s="81" t="s">
        <v>1442</v>
      </c>
      <c r="F167" s="81"/>
      <c r="G167" s="81" t="str">
        <f>VLOOKUP(A167,'PAI 2025 GPS rempl2)'!$E$4:$L$504,8,0)</f>
        <v>N/A</v>
      </c>
      <c r="H167" s="81" t="str">
        <f>VLOOKUP(A167,'PAI 2025 GPS rempl2)'!$A$4:$V$504,15,0)</f>
        <v>Elaborar y presentar a la Superintendente,  la versión final del proyecto(s) de acto(s) administrativo(s) a través del cual se ordenará la depuración normativa (Proyecto de acto de depuración elaborado/único entregable)</v>
      </c>
      <c r="I167" s="81">
        <f>VLOOKUP(A167,'PAI 2025 GPS rempl2)'!$A$4:$V$504,17,0)</f>
        <v>1</v>
      </c>
      <c r="J167" s="81" t="str">
        <f>VLOOKUP(A167,'PAI 2025 GPS rempl2)'!$A$4:$V$504,18,0)</f>
        <v>Númerica</v>
      </c>
      <c r="K167" s="166">
        <f>VLOOKUP(A167,'PAI 2025 GPS rempl2)'!$A$4:$V$504,20,0)</f>
        <v>45832</v>
      </c>
      <c r="L167" s="166">
        <f>VLOOKUP(A167,'PAI 2025 GPS rempl2)'!$A$4:$V$504,21,0)</f>
        <v>45849</v>
      </c>
      <c r="M167" s="81" t="str">
        <f>VLOOKUP(A167,'PAI 2025 GPS rempl2)'!$A$4:$V$504,22,0)</f>
        <v>12-GRUPO DE TRABAJO DE REGULACIÓN</v>
      </c>
      <c r="N167" s="81"/>
      <c r="O167" s="81"/>
      <c r="P167" s="81"/>
      <c r="Q167" s="81"/>
      <c r="S167" s="80" t="s">
        <v>788</v>
      </c>
      <c r="T167" s="80" t="str">
        <f>VLOOKUP(A167,'PAI 2025 GPS rempl2)'!$A$3:$E$505,4,0)</f>
        <v>Actividad propia</v>
      </c>
      <c r="U167" s="81" t="s">
        <v>1522</v>
      </c>
      <c r="V167" s="30">
        <f>VLOOKUP(S167,'PAI 2025 GPS rempl2)'!$E$4:$P$504,12,0)</f>
        <v>20</v>
      </c>
      <c r="W167" s="147" t="e">
        <f>+(V167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8" spans="1:23" hidden="1" x14ac:dyDescent="0.25">
      <c r="A168" s="80" t="s">
        <v>791</v>
      </c>
      <c r="B168" s="80" t="str">
        <f>VLOOKUP(A168,'PAI 2025 GPS rempl2)'!$A$3:$E$505,4,0)</f>
        <v>Producto</v>
      </c>
      <c r="C168" s="81" t="s">
        <v>1532</v>
      </c>
      <c r="D168" s="81" t="s">
        <v>1531</v>
      </c>
      <c r="E168" s="81" t="s">
        <v>749</v>
      </c>
      <c r="F168" s="81" t="s">
        <v>12</v>
      </c>
      <c r="G168" s="81" t="str">
        <f>VLOOKUP(A168,'PAI 2025 GPS rempl2)'!$E$4:$L$504,8,0)</f>
        <v>C-3599-0200-0008-53105b</v>
      </c>
      <c r="H168" s="81" t="str">
        <f>VLOOKUP(A168,'PAI 2025 GPS rempl2)'!$A$4:$V$504,15,0)</f>
        <v>Estudios Económicos Sectoriales, elaborados y entregados al área solicitante (Estudios Económicos)</v>
      </c>
      <c r="I168" s="81">
        <f>VLOOKUP(A168,'PAI 2025 GPS rempl2)'!$A$4:$V$504,17,0)</f>
        <v>2</v>
      </c>
      <c r="J168" s="81" t="str">
        <f>VLOOKUP(A168,'PAI 2025 GPS rempl2)'!$A$4:$V$504,18,0)</f>
        <v>Númerica</v>
      </c>
      <c r="K168" s="166">
        <f>VLOOKUP(A168,'PAI 2025 GPS rempl2)'!$A$4:$V$504,20,0)</f>
        <v>45672</v>
      </c>
      <c r="L168" s="166">
        <f>VLOOKUP(A168,'PAI 2025 GPS rempl2)'!$A$4:$V$504,21,0)</f>
        <v>46006</v>
      </c>
      <c r="M168" s="81" t="str">
        <f>VLOOKUP(A168,'PAI 2025 GPS rempl2)'!$A$4:$V$504,22,0)</f>
        <v>37-GRUPO DE TRABAJO DE ESTUDIOS ECONÓMICOS</v>
      </c>
      <c r="N168" s="81" t="s">
        <v>1395</v>
      </c>
      <c r="O168" s="81" t="s">
        <v>1396</v>
      </c>
      <c r="P168" s="81">
        <v>0</v>
      </c>
      <c r="Q168" s="81" t="s">
        <v>1492</v>
      </c>
      <c r="S168" s="80" t="s">
        <v>791</v>
      </c>
      <c r="T168" s="80" t="str">
        <f>VLOOKUP(A168,'PAI 2025 GPS rempl2)'!$A$3:$E$505,4,0)</f>
        <v>Producto</v>
      </c>
      <c r="U168" s="81" t="s">
        <v>1532</v>
      </c>
      <c r="V168" s="30">
        <f>VLOOKUP(S168,'PAI 2025 GPS rempl2)'!$E$4:$P$504,12,0)</f>
        <v>50</v>
      </c>
      <c r="W168" s="30">
        <f>+(V168*100)/($V$150+$V$168+$V$174+$V$177+$V$183+$V$190+$V$199+$V$336+$V$342+$V$430+$V$463)</f>
        <v>26.315789473684209</v>
      </c>
    </row>
    <row r="169" spans="1:23" hidden="1" x14ac:dyDescent="0.25">
      <c r="A169" s="80" t="s">
        <v>793</v>
      </c>
      <c r="B169" s="80" t="str">
        <f>VLOOKUP(A169,'PAI 2025 GPS rempl2)'!$A$3:$E$505,4,0)</f>
        <v>Actividad propia</v>
      </c>
      <c r="C169" s="81" t="s">
        <v>1532</v>
      </c>
      <c r="D169" s="81" t="s">
        <v>1531</v>
      </c>
      <c r="E169" s="81" t="s">
        <v>749</v>
      </c>
      <c r="F169" s="81"/>
      <c r="G169" s="81" t="str">
        <f>VLOOKUP(A169,'PAI 2025 GPS rempl2)'!$E$4:$L$504,8,0)</f>
        <v>N/A</v>
      </c>
      <c r="H169" s="81" t="str">
        <f>VLOOKUP(A169,'PAI 2025 GPS rempl2)'!$A$4:$V$504,15,0)</f>
        <v>Elaborar ficha técnica (Ficha técnica)</v>
      </c>
      <c r="I169" s="81">
        <f>VLOOKUP(A169,'PAI 2025 GPS rempl2)'!$A$4:$V$504,17,0)</f>
        <v>1</v>
      </c>
      <c r="J169" s="81" t="str">
        <f>VLOOKUP(A169,'PAI 2025 GPS rempl2)'!$A$4:$V$504,18,0)</f>
        <v>Númerica</v>
      </c>
      <c r="K169" s="166">
        <f>VLOOKUP(A169,'PAI 2025 GPS rempl2)'!$A$4:$V$504,20,0)</f>
        <v>45672</v>
      </c>
      <c r="L169" s="166">
        <f>VLOOKUP(A169,'PAI 2025 GPS rempl2)'!$A$4:$V$504,21,0)</f>
        <v>45762</v>
      </c>
      <c r="M169" s="81" t="str">
        <f>VLOOKUP(A169,'PAI 2025 GPS rempl2)'!$A$4:$V$504,22,0)</f>
        <v>37-GRUPO DE TRABAJO DE ESTUDIOS ECONÓMICOS</v>
      </c>
      <c r="N169" s="81"/>
      <c r="O169" s="81"/>
      <c r="P169" s="81"/>
      <c r="Q169" s="81"/>
      <c r="S169" s="80" t="s">
        <v>793</v>
      </c>
      <c r="T169" s="80" t="str">
        <f>VLOOKUP(A169,'PAI 2025 GPS rempl2)'!$A$3:$E$505,4,0)</f>
        <v>Actividad propia</v>
      </c>
      <c r="U169" s="81" t="s">
        <v>1532</v>
      </c>
      <c r="V169" s="30">
        <f>VLOOKUP(S169,'PAI 2025 GPS rempl2)'!$E$4:$P$504,12,0)</f>
        <v>10</v>
      </c>
      <c r="W169" s="30">
        <f>+(V169*100)/($V$151+$V$153+$V$154+$V$155+$V$169+$V$170+$V$171+$V$172+$V$173+$V$175+$V$176+$V$178+$V$179+$V$180+$V$181+$V$182+$V$184+$V$185+$V$186+$V$187+$V$188+$V$189+$V$191+$V$192+$V$193+$V$194+$V$200+$V$201+$V$337+$V$339+$V$341+$V$343+$V$344+$V$431+$V$432+$V$433+$V$434+$V$464+$V$465)</f>
        <v>0.90909090909090906</v>
      </c>
    </row>
    <row r="170" spans="1:23" hidden="1" x14ac:dyDescent="0.25">
      <c r="A170" s="80" t="s">
        <v>795</v>
      </c>
      <c r="B170" s="80" t="str">
        <f>VLOOKUP(A170,'PAI 2025 GPS rempl2)'!$A$3:$E$505,4,0)</f>
        <v>Actividad propia</v>
      </c>
      <c r="C170" s="81" t="s">
        <v>1532</v>
      </c>
      <c r="D170" s="81" t="s">
        <v>1531</v>
      </c>
      <c r="E170" s="81" t="s">
        <v>749</v>
      </c>
      <c r="F170" s="81"/>
      <c r="G170" s="81" t="str">
        <f>VLOOKUP(A170,'PAI 2025 GPS rempl2)'!$E$4:$L$504,8,0)</f>
        <v>N/A</v>
      </c>
      <c r="H170" s="81" t="str">
        <f>VLOOKUP(A170,'PAI 2025 GPS rempl2)'!$A$4:$V$504,15,0)</f>
        <v>Recopilar datos y construir base de datos (Base de datos)</v>
      </c>
      <c r="I170" s="81">
        <f>VLOOKUP(A170,'PAI 2025 GPS rempl2)'!$A$4:$V$504,17,0)</f>
        <v>1</v>
      </c>
      <c r="J170" s="81" t="str">
        <f>VLOOKUP(A170,'PAI 2025 GPS rempl2)'!$A$4:$V$504,18,0)</f>
        <v>Númerica</v>
      </c>
      <c r="K170" s="166">
        <f>VLOOKUP(A170,'PAI 2025 GPS rempl2)'!$A$4:$V$504,20,0)</f>
        <v>45689</v>
      </c>
      <c r="L170" s="166">
        <f>VLOOKUP(A170,'PAI 2025 GPS rempl2)'!$A$4:$V$504,21,0)</f>
        <v>45915</v>
      </c>
      <c r="M170" s="81" t="str">
        <f>VLOOKUP(A170,'PAI 2025 GPS rempl2)'!$A$4:$V$504,22,0)</f>
        <v>37-GRUPO DE TRABAJO DE ESTUDIOS ECONÓMICOS</v>
      </c>
      <c r="N170" s="81"/>
      <c r="O170" s="81"/>
      <c r="P170" s="81"/>
      <c r="Q170" s="81"/>
      <c r="S170" s="80" t="s">
        <v>795</v>
      </c>
      <c r="T170" s="80" t="str">
        <f>VLOOKUP(A170,'PAI 2025 GPS rempl2)'!$A$3:$E$505,4,0)</f>
        <v>Actividad propia</v>
      </c>
      <c r="U170" s="81" t="s">
        <v>1532</v>
      </c>
      <c r="V170" s="30">
        <f>VLOOKUP(S170,'PAI 2025 GPS rempl2)'!$E$4:$P$504,12,0)</f>
        <v>30</v>
      </c>
      <c r="W170" s="30">
        <f>+(V170*100)/($V$151+$V$153+$V$154+$V$155+$V$169+$V$170+$V$171+$V$172+$V$173+$V$175+$V$176+$V$178+$V$179+$V$180+$V$181+$V$182+$V$184+$V$185+$V$186+$V$187+$V$188+$V$189+$V$191+$V$192+$V$193+$V$194+$V$200+$V$201+$V$337+$V$339+$V$341+$V$343+$V$344+$V$431+$V$432+$V$433+$V$434+$V$464+$V$465)</f>
        <v>2.7272727272727271</v>
      </c>
    </row>
    <row r="171" spans="1:23" hidden="1" x14ac:dyDescent="0.25">
      <c r="A171" s="80" t="s">
        <v>797</v>
      </c>
      <c r="B171" s="80" t="str">
        <f>VLOOKUP(A171,'PAI 2025 GPS rempl2)'!$A$3:$E$505,4,0)</f>
        <v>Actividad propia</v>
      </c>
      <c r="C171" s="81" t="s">
        <v>1532</v>
      </c>
      <c r="D171" s="81" t="s">
        <v>1531</v>
      </c>
      <c r="E171" s="81" t="s">
        <v>749</v>
      </c>
      <c r="F171" s="81"/>
      <c r="G171" s="81" t="str">
        <f>VLOOKUP(A171,'PAI 2025 GPS rempl2)'!$E$4:$L$504,8,0)</f>
        <v>N/A</v>
      </c>
      <c r="H171" s="81" t="str">
        <f>VLOOKUP(A171,'PAI 2025 GPS rempl2)'!$A$4:$V$504,15,0)</f>
        <v>Construir el marco teórico  (Documento marco teórico)</v>
      </c>
      <c r="I171" s="81">
        <f>VLOOKUP(A171,'PAI 2025 GPS rempl2)'!$A$4:$V$504,17,0)</f>
        <v>1</v>
      </c>
      <c r="J171" s="81" t="str">
        <f>VLOOKUP(A171,'PAI 2025 GPS rempl2)'!$A$4:$V$504,18,0)</f>
        <v>Númerica</v>
      </c>
      <c r="K171" s="166">
        <f>VLOOKUP(A171,'PAI 2025 GPS rempl2)'!$A$4:$V$504,20,0)</f>
        <v>45689</v>
      </c>
      <c r="L171" s="166">
        <f>VLOOKUP(A171,'PAI 2025 GPS rempl2)'!$A$4:$V$504,21,0)</f>
        <v>45915</v>
      </c>
      <c r="M171" s="81" t="str">
        <f>VLOOKUP(A171,'PAI 2025 GPS rempl2)'!$A$4:$V$504,22,0)</f>
        <v>37-GRUPO DE TRABAJO DE ESTUDIOS ECONÓMICOS</v>
      </c>
      <c r="N171" s="81"/>
      <c r="O171" s="81"/>
      <c r="P171" s="81"/>
      <c r="Q171" s="81"/>
      <c r="S171" s="80" t="s">
        <v>797</v>
      </c>
      <c r="T171" s="80" t="str">
        <f>VLOOKUP(A171,'PAI 2025 GPS rempl2)'!$A$3:$E$505,4,0)</f>
        <v>Actividad propia</v>
      </c>
      <c r="U171" s="81" t="s">
        <v>1532</v>
      </c>
      <c r="V171" s="30">
        <f>VLOOKUP(S171,'PAI 2025 GPS rempl2)'!$E$4:$P$504,12,0)</f>
        <v>20</v>
      </c>
      <c r="W171" s="30">
        <f>+(V171*100)/($V$151+$V$153+$V$154+$V$155+$V$169+$V$170+$V$171+$V$172+$V$173+$V$175+$V$176+$V$178+$V$179+$V$180+$V$181+$V$182+$V$184+$V$185+$V$186+$V$187+$V$188+$V$189+$V$191+$V$192+$V$193+$V$194+$V$200+$V$201+$V$337+$V$339+$V$341+$V$343+$V$344+$V$431+$V$432+$V$433+$V$434+$V$464+$V$465)</f>
        <v>1.8181818181818181</v>
      </c>
    </row>
    <row r="172" spans="1:23" hidden="1" x14ac:dyDescent="0.25">
      <c r="A172" s="80" t="s">
        <v>799</v>
      </c>
      <c r="B172" s="80" t="str">
        <f>VLOOKUP(A172,'PAI 2025 GPS rempl2)'!$A$3:$E$505,4,0)</f>
        <v>Actividad propia</v>
      </c>
      <c r="C172" s="81" t="s">
        <v>1532</v>
      </c>
      <c r="D172" s="81" t="s">
        <v>1531</v>
      </c>
      <c r="E172" s="81" t="s">
        <v>749</v>
      </c>
      <c r="F172" s="81"/>
      <c r="G172" s="81" t="str">
        <f>VLOOKUP(A172,'PAI 2025 GPS rempl2)'!$E$4:$L$504,8,0)</f>
        <v>N/A</v>
      </c>
      <c r="H172" s="81" t="str">
        <f>VLOOKUP(A172,'PAI 2025 GPS rempl2)'!$A$4:$V$504,15,0)</f>
        <v>Desarrollar análisis estadístico y económico (Dcumento de análisis estadístico y económico)</v>
      </c>
      <c r="I172" s="81">
        <f>VLOOKUP(A172,'PAI 2025 GPS rempl2)'!$A$4:$V$504,17,0)</f>
        <v>1</v>
      </c>
      <c r="J172" s="81" t="str">
        <f>VLOOKUP(A172,'PAI 2025 GPS rempl2)'!$A$4:$V$504,18,0)</f>
        <v>Númerica</v>
      </c>
      <c r="K172" s="166">
        <f>VLOOKUP(A172,'PAI 2025 GPS rempl2)'!$A$4:$V$504,20,0)</f>
        <v>45717</v>
      </c>
      <c r="L172" s="166">
        <f>VLOOKUP(A172,'PAI 2025 GPS rempl2)'!$A$4:$V$504,21,0)</f>
        <v>45976</v>
      </c>
      <c r="M172" s="81" t="str">
        <f>VLOOKUP(A172,'PAI 2025 GPS rempl2)'!$A$4:$V$504,22,0)</f>
        <v>37-GRUPO DE TRABAJO DE ESTUDIOS ECONÓMICOS</v>
      </c>
      <c r="N172" s="81"/>
      <c r="O172" s="81"/>
      <c r="P172" s="81"/>
      <c r="Q172" s="81"/>
      <c r="S172" s="80" t="s">
        <v>799</v>
      </c>
      <c r="T172" s="80" t="str">
        <f>VLOOKUP(A172,'PAI 2025 GPS rempl2)'!$A$3:$E$505,4,0)</f>
        <v>Actividad propia</v>
      </c>
      <c r="U172" s="81" t="s">
        <v>1532</v>
      </c>
      <c r="V172" s="30">
        <f>VLOOKUP(S172,'PAI 2025 GPS rempl2)'!$E$4:$P$504,12,0)</f>
        <v>20</v>
      </c>
      <c r="W172" s="30">
        <f>+(V172*100)/($V$151+$V$153+$V$154+$V$155+$V$169+$V$170+$V$171+$V$172+$V$173+$V$175+$V$176+$V$178+$V$179+$V$180+$V$181+$V$182+$V$184+$V$185+$V$186+$V$187+$V$188+$V$189+$V$191+$V$192+$V$193+$V$194+$V$200+$V$201+$V$337+$V$339+$V$341+$V$343+$V$344+$V$431+$V$432+$V$433+$V$434+$V$464+$V$465)</f>
        <v>1.8181818181818181</v>
      </c>
    </row>
    <row r="173" spans="1:23" hidden="1" x14ac:dyDescent="0.25">
      <c r="A173" s="80" t="s">
        <v>801</v>
      </c>
      <c r="B173" s="80" t="str">
        <f>VLOOKUP(A173,'PAI 2025 GPS rempl2)'!$A$3:$E$505,4,0)</f>
        <v>Actividad propia</v>
      </c>
      <c r="C173" s="81" t="s">
        <v>1532</v>
      </c>
      <c r="D173" s="81" t="s">
        <v>1531</v>
      </c>
      <c r="E173" s="81" t="s">
        <v>749</v>
      </c>
      <c r="F173" s="81"/>
      <c r="G173" s="81" t="str">
        <f>VLOOKUP(A173,'PAI 2025 GPS rempl2)'!$E$4:$L$504,8,0)</f>
        <v>N/A</v>
      </c>
      <c r="H173" s="81" t="str">
        <f>VLOOKUP(A173,'PAI 2025 GPS rempl2)'!$A$4:$V$504,15,0)</f>
        <v>Elaborar estudio y entregar al área solicitante (Memorando/correo de entrega de documento)</v>
      </c>
      <c r="I173" s="81">
        <f>VLOOKUP(A173,'PAI 2025 GPS rempl2)'!$A$4:$V$504,17,0)</f>
        <v>1</v>
      </c>
      <c r="J173" s="81" t="str">
        <f>VLOOKUP(A173,'PAI 2025 GPS rempl2)'!$A$4:$V$504,18,0)</f>
        <v>Númerica</v>
      </c>
      <c r="K173" s="166">
        <f>VLOOKUP(A173,'PAI 2025 GPS rempl2)'!$A$4:$V$504,20,0)</f>
        <v>45748</v>
      </c>
      <c r="L173" s="166">
        <f>VLOOKUP(A173,'PAI 2025 GPS rempl2)'!$A$4:$V$504,21,0)</f>
        <v>46006</v>
      </c>
      <c r="M173" s="81" t="str">
        <f>VLOOKUP(A173,'PAI 2025 GPS rempl2)'!$A$4:$V$504,22,0)</f>
        <v>37-GRUPO DE TRABAJO DE ESTUDIOS ECONÓMICOS</v>
      </c>
      <c r="N173" s="81"/>
      <c r="O173" s="81"/>
      <c r="P173" s="81"/>
      <c r="Q173" s="81"/>
      <c r="S173" s="80" t="s">
        <v>801</v>
      </c>
      <c r="T173" s="80" t="str">
        <f>VLOOKUP(A173,'PAI 2025 GPS rempl2)'!$A$3:$E$505,4,0)</f>
        <v>Actividad propia</v>
      </c>
      <c r="U173" s="81" t="s">
        <v>1532</v>
      </c>
      <c r="V173" s="30">
        <f>VLOOKUP(S173,'PAI 2025 GPS rempl2)'!$E$4:$P$504,12,0)</f>
        <v>20</v>
      </c>
      <c r="W173" s="30">
        <f>+(V173*100)/($V$151+$V$153+$V$154+$V$155+$V$169+$V$170+$V$171+$V$172+$V$173+$V$175+$V$176+$V$178+$V$179+$V$180+$V$181+$V$182+$V$184+$V$185+$V$186+$V$187+$V$188+$V$189+$V$191+$V$192+$V$193+$V$194+$V$200+$V$201+$V$337+$V$339+$V$341+$V$343+$V$344+$V$431+$V$432+$V$433+$V$434+$V$464+$V$465)</f>
        <v>1.8181818181818181</v>
      </c>
    </row>
    <row r="174" spans="1:23" hidden="1" x14ac:dyDescent="0.25">
      <c r="A174" s="80" t="s">
        <v>803</v>
      </c>
      <c r="B174" s="80" t="str">
        <f>VLOOKUP(A174,'PAI 2025 GPS rempl2)'!$A$3:$E$505,4,0)</f>
        <v>Producto</v>
      </c>
      <c r="C174" s="81" t="s">
        <v>1532</v>
      </c>
      <c r="D174" s="81" t="s">
        <v>1531</v>
      </c>
      <c r="E174" s="81" t="s">
        <v>749</v>
      </c>
      <c r="F174" s="81" t="s">
        <v>12</v>
      </c>
      <c r="G174" s="81" t="str">
        <f>VLOOKUP(A174,'PAI 2025 GPS rempl2)'!$E$4:$L$504,8,0)</f>
        <v>C-3599-0200-0008-53105b</v>
      </c>
      <c r="H174" s="81" t="str">
        <f>VLOOKUP(A174,'PAI 2025 GPS rempl2)'!$A$4:$V$504,15,0)</f>
        <v>Boletines de Noticias Económicas, elaborados y divulgados (Boletines de Noticias Económicas)</v>
      </c>
      <c r="I174" s="81">
        <f>VLOOKUP(A174,'PAI 2025 GPS rempl2)'!$A$4:$V$504,17,0)</f>
        <v>11</v>
      </c>
      <c r="J174" s="81" t="str">
        <f>VLOOKUP(A174,'PAI 2025 GPS rempl2)'!$A$4:$V$504,18,0)</f>
        <v>Númerica</v>
      </c>
      <c r="K174" s="166">
        <f>VLOOKUP(A174,'PAI 2025 GPS rempl2)'!$A$4:$V$504,20,0)</f>
        <v>45672</v>
      </c>
      <c r="L174" s="166">
        <f>VLOOKUP(A174,'PAI 2025 GPS rempl2)'!$A$4:$V$504,21,0)</f>
        <v>46006</v>
      </c>
      <c r="M174" s="81" t="str">
        <f>VLOOKUP(A174,'PAI 2025 GPS rempl2)'!$A$4:$V$504,22,0)</f>
        <v>37-GRUPO DE TRABAJO DE ESTUDIOS ECONÓMICOS</v>
      </c>
      <c r="N174" s="81" t="s">
        <v>1395</v>
      </c>
      <c r="O174" s="81" t="s">
        <v>1396</v>
      </c>
      <c r="P174" s="81">
        <v>0</v>
      </c>
      <c r="Q174" s="81" t="s">
        <v>1492</v>
      </c>
      <c r="S174" s="80" t="s">
        <v>803</v>
      </c>
      <c r="T174" s="80" t="str">
        <f>VLOOKUP(A174,'PAI 2025 GPS rempl2)'!$A$3:$E$505,4,0)</f>
        <v>Producto</v>
      </c>
      <c r="U174" s="81" t="s">
        <v>1532</v>
      </c>
      <c r="V174" s="30">
        <f>VLOOKUP(S174,'PAI 2025 GPS rempl2)'!$E$4:$P$504,12,0)</f>
        <v>15</v>
      </c>
      <c r="W174" s="30">
        <f>+(V174*100)/($V$150+$V$168+$V$174+$V$177+$V$183+$V$190+$V$199+$V$336+$V$342+$V$430+$V$463)</f>
        <v>7.8947368421052628</v>
      </c>
    </row>
    <row r="175" spans="1:23" hidden="1" x14ac:dyDescent="0.25">
      <c r="A175" s="80" t="s">
        <v>805</v>
      </c>
      <c r="B175" s="80" t="str">
        <f>VLOOKUP(A175,'PAI 2025 GPS rempl2)'!$A$3:$E$505,4,0)</f>
        <v>Actividad propia</v>
      </c>
      <c r="C175" s="81" t="s">
        <v>1532</v>
      </c>
      <c r="D175" s="81" t="s">
        <v>1531</v>
      </c>
      <c r="E175" s="81" t="s">
        <v>749</v>
      </c>
      <c r="F175" s="81"/>
      <c r="G175" s="81" t="str">
        <f>VLOOKUP(A175,'PAI 2025 GPS rempl2)'!$E$4:$L$504,8,0)</f>
        <v>N/A</v>
      </c>
      <c r="H175" s="81" t="str">
        <f>VLOOKUP(A175,'PAI 2025 GPS rempl2)'!$A$4:$V$504,15,0)</f>
        <v>Elaborar mensualmente los boletines (Boletínes / correos electrónicos de envió)</v>
      </c>
      <c r="I175" s="81">
        <f>VLOOKUP(A175,'PAI 2025 GPS rempl2)'!$A$4:$V$504,17,0)</f>
        <v>11</v>
      </c>
      <c r="J175" s="81" t="str">
        <f>VLOOKUP(A175,'PAI 2025 GPS rempl2)'!$A$4:$V$504,18,0)</f>
        <v>Númerica</v>
      </c>
      <c r="K175" s="166">
        <f>VLOOKUP(A175,'PAI 2025 GPS rempl2)'!$A$4:$V$504,20,0)</f>
        <v>45672</v>
      </c>
      <c r="L175" s="166">
        <f>VLOOKUP(A175,'PAI 2025 GPS rempl2)'!$A$4:$V$504,21,0)</f>
        <v>46006</v>
      </c>
      <c r="M175" s="81" t="str">
        <f>VLOOKUP(A175,'PAI 2025 GPS rempl2)'!$A$4:$V$504,22,0)</f>
        <v>37-GRUPO DE TRABAJO DE ESTUDIOS ECONÓMICOS</v>
      </c>
      <c r="N175" s="81"/>
      <c r="O175" s="81"/>
      <c r="P175" s="81"/>
      <c r="Q175" s="81"/>
      <c r="S175" s="80" t="s">
        <v>805</v>
      </c>
      <c r="T175" s="80" t="str">
        <f>VLOOKUP(A175,'PAI 2025 GPS rempl2)'!$A$3:$E$505,4,0)</f>
        <v>Actividad propia</v>
      </c>
      <c r="U175" s="81" t="s">
        <v>1532</v>
      </c>
      <c r="V175" s="30">
        <f>VLOOKUP(S175,'PAI 2025 GPS rempl2)'!$E$4:$P$504,12,0)</f>
        <v>80</v>
      </c>
      <c r="W175" s="30">
        <f>+(V175*100)/($V$151+$V$153+$V$154+$V$155+$V$169+$V$170+$V$171+$V$172+$V$173+$V$175+$V$176+$V$178+$V$179+$V$180+$V$181+$V$182+$V$184+$V$185+$V$186+$V$187+$V$188+$V$189+$V$191+$V$192+$V$193+$V$194+$V$200+$V$201+$V$337+$V$339+$V$341+$V$343+$V$344+$V$431+$V$432+$V$433+$V$434+$V$464+$V$465)</f>
        <v>7.2727272727272725</v>
      </c>
    </row>
    <row r="176" spans="1:23" hidden="1" x14ac:dyDescent="0.25">
      <c r="A176" s="80" t="s">
        <v>807</v>
      </c>
      <c r="B176" s="80" t="str">
        <f>VLOOKUP(A176,'PAI 2025 GPS rempl2)'!$A$3:$E$505,4,0)</f>
        <v>Actividad propia</v>
      </c>
      <c r="C176" s="81" t="s">
        <v>1532</v>
      </c>
      <c r="D176" s="81" t="s">
        <v>1531</v>
      </c>
      <c r="E176" s="81" t="s">
        <v>749</v>
      </c>
      <c r="F176" s="81"/>
      <c r="G176" s="81" t="str">
        <f>VLOOKUP(A176,'PAI 2025 GPS rempl2)'!$E$4:$L$504,8,0)</f>
        <v>N/A</v>
      </c>
      <c r="H176" s="81" t="str">
        <f>VLOOKUP(A176,'PAI 2025 GPS rempl2)'!$A$4:$V$504,15,0)</f>
        <v>Divulgar los boletines (boletines diseñados)</v>
      </c>
      <c r="I176" s="81">
        <f>VLOOKUP(A176,'PAI 2025 GPS rempl2)'!$A$4:$V$504,17,0)</f>
        <v>11</v>
      </c>
      <c r="J176" s="81" t="str">
        <f>VLOOKUP(A176,'PAI 2025 GPS rempl2)'!$A$4:$V$504,18,0)</f>
        <v>Númerica</v>
      </c>
      <c r="K176" s="166">
        <f>VLOOKUP(A176,'PAI 2025 GPS rempl2)'!$A$4:$V$504,20,0)</f>
        <v>45672</v>
      </c>
      <c r="L176" s="166">
        <f>VLOOKUP(A176,'PAI 2025 GPS rempl2)'!$A$4:$V$504,21,0)</f>
        <v>46006</v>
      </c>
      <c r="M176" s="81" t="str">
        <f>VLOOKUP(A176,'PAI 2025 GPS rempl2)'!$A$4:$V$504,22,0)</f>
        <v>37-GRUPO DE TRABAJO DE ESTUDIOS ECONÓMICOS</v>
      </c>
      <c r="N176" s="81"/>
      <c r="O176" s="81"/>
      <c r="P176" s="81"/>
      <c r="Q176" s="81"/>
      <c r="S176" s="80" t="s">
        <v>807</v>
      </c>
      <c r="T176" s="80" t="str">
        <f>VLOOKUP(A176,'PAI 2025 GPS rempl2)'!$A$3:$E$505,4,0)</f>
        <v>Actividad propia</v>
      </c>
      <c r="U176" s="81" t="s">
        <v>1532</v>
      </c>
      <c r="V176" s="30">
        <f>VLOOKUP(S176,'PAI 2025 GPS rempl2)'!$E$4:$P$504,12,0)</f>
        <v>20</v>
      </c>
      <c r="W176" s="30">
        <f>+(V176*100)/($V$151+$V$153+$V$154+$V$155+$V$169+$V$170+$V$171+$V$172+$V$173+$V$175+$V$176+$V$178+$V$179+$V$180+$V$181+$V$182+$V$184+$V$185+$V$186+$V$187+$V$188+$V$189+$V$191+$V$192+$V$193+$V$194+$V$200+$V$201+$V$337+$V$339+$V$341+$V$343+$V$344+$V$431+$V$432+$V$433+$V$434+$V$464+$V$465)</f>
        <v>1.8181818181818181</v>
      </c>
    </row>
    <row r="177" spans="1:23" hidden="1" x14ac:dyDescent="0.25">
      <c r="A177" s="80" t="s">
        <v>809</v>
      </c>
      <c r="B177" s="80" t="str">
        <f>VLOOKUP(A177,'PAI 2025 GPS rempl2)'!$A$3:$E$505,4,0)</f>
        <v>Producto</v>
      </c>
      <c r="C177" s="81" t="s">
        <v>1532</v>
      </c>
      <c r="D177" s="81" t="s">
        <v>1531</v>
      </c>
      <c r="E177" s="81" t="s">
        <v>749</v>
      </c>
      <c r="F177" s="81" t="s">
        <v>12</v>
      </c>
      <c r="G177" s="81" t="str">
        <f>VLOOKUP(A177,'PAI 2025 GPS rempl2)'!$E$4:$L$504,8,0)</f>
        <v>C-3599-0200-0008-53105b</v>
      </c>
      <c r="H177" s="81" t="str">
        <f>VLOOKUP(A177,'PAI 2025 GPS rempl2)'!$A$4:$V$504,15,0)</f>
        <v>Estudio Económico Académico, elaborado y entregado  (Estudio Económico )</v>
      </c>
      <c r="I177" s="81">
        <f>VLOOKUP(A177,'PAI 2025 GPS rempl2)'!$A$4:$V$504,17,0)</f>
        <v>1</v>
      </c>
      <c r="J177" s="81" t="str">
        <f>VLOOKUP(A177,'PAI 2025 GPS rempl2)'!$A$4:$V$504,18,0)</f>
        <v>Númerica</v>
      </c>
      <c r="K177" s="166">
        <f>VLOOKUP(A177,'PAI 2025 GPS rempl2)'!$A$4:$V$504,20,0)</f>
        <v>45705</v>
      </c>
      <c r="L177" s="166">
        <f>VLOOKUP(A177,'PAI 2025 GPS rempl2)'!$A$4:$V$504,21,0)</f>
        <v>46006</v>
      </c>
      <c r="M177" s="81" t="str">
        <f>VLOOKUP(A177,'PAI 2025 GPS rempl2)'!$A$4:$V$504,22,0)</f>
        <v>37-GRUPO DE TRABAJO DE ESTUDIOS ECONÓMICOS</v>
      </c>
      <c r="N177" s="81" t="s">
        <v>1395</v>
      </c>
      <c r="O177" s="81" t="s">
        <v>1396</v>
      </c>
      <c r="P177" s="81">
        <v>0</v>
      </c>
      <c r="Q177" s="81" t="s">
        <v>1492</v>
      </c>
      <c r="S177" s="80" t="s">
        <v>809</v>
      </c>
      <c r="T177" s="80" t="str">
        <f>VLOOKUP(A177,'PAI 2025 GPS rempl2)'!$A$3:$E$505,4,0)</f>
        <v>Producto</v>
      </c>
      <c r="U177" s="81" t="s">
        <v>1532</v>
      </c>
      <c r="V177" s="30">
        <f>VLOOKUP(S177,'PAI 2025 GPS rempl2)'!$E$4:$P$504,12,0)</f>
        <v>5</v>
      </c>
      <c r="W177" s="30">
        <f>+(V177*100)/($V$150+$V$168+$V$174+$V$177+$V$183+$V$190+$V$199+$V$336+$V$342+$V$430+$V$463)</f>
        <v>2.6315789473684212</v>
      </c>
    </row>
    <row r="178" spans="1:23" hidden="1" x14ac:dyDescent="0.25">
      <c r="A178" s="80" t="s">
        <v>811</v>
      </c>
      <c r="B178" s="80" t="str">
        <f>VLOOKUP(A178,'PAI 2025 GPS rempl2)'!$A$3:$E$505,4,0)</f>
        <v>Actividad propia</v>
      </c>
      <c r="C178" s="81" t="s">
        <v>1532</v>
      </c>
      <c r="D178" s="81" t="s">
        <v>1531</v>
      </c>
      <c r="E178" s="81" t="s">
        <v>749</v>
      </c>
      <c r="F178" s="81"/>
      <c r="G178" s="81" t="str">
        <f>VLOOKUP(A178,'PAI 2025 GPS rempl2)'!$E$4:$L$504,8,0)</f>
        <v>N/A</v>
      </c>
      <c r="H178" s="81" t="str">
        <f>VLOOKUP(A178,'PAI 2025 GPS rempl2)'!$A$4:$V$504,15,0)</f>
        <v>Elaborar ficha técnica  (Ficha técnica)</v>
      </c>
      <c r="I178" s="81">
        <f>VLOOKUP(A178,'PAI 2025 GPS rempl2)'!$A$4:$V$504,17,0)</f>
        <v>1</v>
      </c>
      <c r="J178" s="81" t="str">
        <f>VLOOKUP(A178,'PAI 2025 GPS rempl2)'!$A$4:$V$504,18,0)</f>
        <v>Númerica</v>
      </c>
      <c r="K178" s="166">
        <f>VLOOKUP(A178,'PAI 2025 GPS rempl2)'!$A$4:$V$504,20,0)</f>
        <v>45705</v>
      </c>
      <c r="L178" s="166">
        <f>VLOOKUP(A178,'PAI 2025 GPS rempl2)'!$A$4:$V$504,21,0)</f>
        <v>46006</v>
      </c>
      <c r="M178" s="81" t="str">
        <f>VLOOKUP(A178,'PAI 2025 GPS rempl2)'!$A$4:$V$504,22,0)</f>
        <v>37-GRUPO DE TRABAJO DE ESTUDIOS ECONÓMICOS</v>
      </c>
      <c r="N178" s="81"/>
      <c r="O178" s="81"/>
      <c r="P178" s="81"/>
      <c r="Q178" s="81"/>
      <c r="S178" s="80" t="s">
        <v>811</v>
      </c>
      <c r="T178" s="80" t="str">
        <f>VLOOKUP(A178,'PAI 2025 GPS rempl2)'!$A$3:$E$505,4,0)</f>
        <v>Actividad propia</v>
      </c>
      <c r="U178" s="81" t="s">
        <v>1532</v>
      </c>
      <c r="V178" s="30">
        <f>VLOOKUP(S178,'PAI 2025 GPS rempl2)'!$E$4:$P$504,12,0)</f>
        <v>10</v>
      </c>
      <c r="W178" s="30">
        <f>+(V178*100)/($V$151+$V$153+$V$154+$V$155+$V$169+$V$170+$V$171+$V$172+$V$173+$V$175+$V$176+$V$178+$V$179+$V$180+$V$181+$V$182+$V$184+$V$185+$V$186+$V$187+$V$188+$V$189+$V$191+$V$192+$V$193+$V$194+$V$200+$V$201+$V$337+$V$339+$V$341+$V$343+$V$344+$V$431+$V$432+$V$433+$V$434+$V$464+$V$465)</f>
        <v>0.90909090909090906</v>
      </c>
    </row>
    <row r="179" spans="1:23" hidden="1" x14ac:dyDescent="0.25">
      <c r="A179" s="80" t="s">
        <v>812</v>
      </c>
      <c r="B179" s="80" t="str">
        <f>VLOOKUP(A179,'PAI 2025 GPS rempl2)'!$A$3:$E$505,4,0)</f>
        <v>Actividad propia</v>
      </c>
      <c r="C179" s="81" t="s">
        <v>1532</v>
      </c>
      <c r="D179" s="81" t="s">
        <v>1531</v>
      </c>
      <c r="E179" s="81" t="s">
        <v>749</v>
      </c>
      <c r="F179" s="81"/>
      <c r="G179" s="81" t="str">
        <f>VLOOKUP(A179,'PAI 2025 GPS rempl2)'!$E$4:$L$504,8,0)</f>
        <v>N/A</v>
      </c>
      <c r="H179" s="81" t="str">
        <f>VLOOKUP(A179,'PAI 2025 GPS rempl2)'!$A$4:$V$504,15,0)</f>
        <v>Recopilar datos y construir base de datos (Archivo con Base de datos)</v>
      </c>
      <c r="I179" s="81">
        <f>VLOOKUP(A179,'PAI 2025 GPS rempl2)'!$A$4:$V$504,17,0)</f>
        <v>1</v>
      </c>
      <c r="J179" s="81" t="str">
        <f>VLOOKUP(A179,'PAI 2025 GPS rempl2)'!$A$4:$V$504,18,0)</f>
        <v>Númerica</v>
      </c>
      <c r="K179" s="166">
        <f>VLOOKUP(A179,'PAI 2025 GPS rempl2)'!$A$4:$V$504,20,0)</f>
        <v>45712</v>
      </c>
      <c r="L179" s="166">
        <f>VLOOKUP(A179,'PAI 2025 GPS rempl2)'!$A$4:$V$504,21,0)</f>
        <v>45887</v>
      </c>
      <c r="M179" s="81" t="str">
        <f>VLOOKUP(A179,'PAI 2025 GPS rempl2)'!$A$4:$V$504,22,0)</f>
        <v>37-GRUPO DE TRABAJO DE ESTUDIOS ECONÓMICOS</v>
      </c>
      <c r="N179" s="81"/>
      <c r="O179" s="81"/>
      <c r="P179" s="81"/>
      <c r="Q179" s="81"/>
      <c r="S179" s="80" t="s">
        <v>812</v>
      </c>
      <c r="T179" s="80" t="str">
        <f>VLOOKUP(A179,'PAI 2025 GPS rempl2)'!$A$3:$E$505,4,0)</f>
        <v>Actividad propia</v>
      </c>
      <c r="U179" s="81" t="s">
        <v>1532</v>
      </c>
      <c r="V179" s="30">
        <f>VLOOKUP(S179,'PAI 2025 GPS rempl2)'!$E$4:$P$504,12,0)</f>
        <v>30</v>
      </c>
      <c r="W179" s="30">
        <f>+(V179*100)/($V$151+$V$153+$V$154+$V$155+$V$169+$V$170+$V$171+$V$172+$V$173+$V$175+$V$176+$V$178+$V$179+$V$180+$V$181+$V$182+$V$184+$V$185+$V$186+$V$187+$V$188+$V$189+$V$191+$V$192+$V$193+$V$194+$V$200+$V$201+$V$337+$V$339+$V$341+$V$343+$V$344+$V$431+$V$432+$V$433+$V$434+$V$464+$V$465)</f>
        <v>2.7272727272727271</v>
      </c>
    </row>
    <row r="180" spans="1:23" hidden="1" x14ac:dyDescent="0.25">
      <c r="A180" s="80" t="s">
        <v>813</v>
      </c>
      <c r="B180" s="80" t="str">
        <f>VLOOKUP(A180,'PAI 2025 GPS rempl2)'!$A$3:$E$505,4,0)</f>
        <v>Actividad propia</v>
      </c>
      <c r="C180" s="81" t="s">
        <v>1532</v>
      </c>
      <c r="D180" s="81" t="s">
        <v>1531</v>
      </c>
      <c r="E180" s="81" t="s">
        <v>749</v>
      </c>
      <c r="F180" s="81"/>
      <c r="G180" s="81" t="str">
        <f>VLOOKUP(A180,'PAI 2025 GPS rempl2)'!$E$4:$L$504,8,0)</f>
        <v>N/A</v>
      </c>
      <c r="H180" s="81" t="str">
        <f>VLOOKUP(A180,'PAI 2025 GPS rempl2)'!$A$4:$V$504,15,0)</f>
        <v>Construir marco teórico (Informe/documento con marco teórico)</v>
      </c>
      <c r="I180" s="81">
        <f>VLOOKUP(A180,'PAI 2025 GPS rempl2)'!$A$4:$V$504,17,0)</f>
        <v>1</v>
      </c>
      <c r="J180" s="81" t="str">
        <f>VLOOKUP(A180,'PAI 2025 GPS rempl2)'!$A$4:$V$504,18,0)</f>
        <v>Númerica</v>
      </c>
      <c r="K180" s="166">
        <f>VLOOKUP(A180,'PAI 2025 GPS rempl2)'!$A$4:$V$504,20,0)</f>
        <v>45712</v>
      </c>
      <c r="L180" s="166">
        <f>VLOOKUP(A180,'PAI 2025 GPS rempl2)'!$A$4:$V$504,21,0)</f>
        <v>45915</v>
      </c>
      <c r="M180" s="81" t="str">
        <f>VLOOKUP(A180,'PAI 2025 GPS rempl2)'!$A$4:$V$504,22,0)</f>
        <v>37-GRUPO DE TRABAJO DE ESTUDIOS ECONÓMICOS</v>
      </c>
      <c r="N180" s="81"/>
      <c r="O180" s="81"/>
      <c r="P180" s="81"/>
      <c r="Q180" s="81"/>
      <c r="S180" s="80" t="s">
        <v>813</v>
      </c>
      <c r="T180" s="80" t="str">
        <f>VLOOKUP(A180,'PAI 2025 GPS rempl2)'!$A$3:$E$505,4,0)</f>
        <v>Actividad propia</v>
      </c>
      <c r="U180" s="81" t="s">
        <v>1532</v>
      </c>
      <c r="V180" s="30">
        <f>VLOOKUP(S180,'PAI 2025 GPS rempl2)'!$E$4:$P$504,12,0)</f>
        <v>20</v>
      </c>
      <c r="W180" s="30">
        <f>+(V180*100)/($V$151+$V$153+$V$154+$V$155+$V$169+$V$170+$V$171+$V$172+$V$173+$V$175+$V$176+$V$178+$V$179+$V$180+$V$181+$V$182+$V$184+$V$185+$V$186+$V$187+$V$188+$V$189+$V$191+$V$192+$V$193+$V$194+$V$200+$V$201+$V$337+$V$339+$V$341+$V$343+$V$344+$V$431+$V$432+$V$433+$V$434+$V$464+$V$465)</f>
        <v>1.8181818181818181</v>
      </c>
    </row>
    <row r="181" spans="1:23" hidden="1" x14ac:dyDescent="0.25">
      <c r="A181" s="80" t="s">
        <v>814</v>
      </c>
      <c r="B181" s="80" t="str">
        <f>VLOOKUP(A181,'PAI 2025 GPS rempl2)'!$A$3:$E$505,4,0)</f>
        <v>Actividad propia</v>
      </c>
      <c r="C181" s="81" t="s">
        <v>1532</v>
      </c>
      <c r="D181" s="81" t="s">
        <v>1531</v>
      </c>
      <c r="E181" s="81" t="s">
        <v>749</v>
      </c>
      <c r="F181" s="81"/>
      <c r="G181" s="81" t="str">
        <f>VLOOKUP(A181,'PAI 2025 GPS rempl2)'!$E$4:$L$504,8,0)</f>
        <v>N/A</v>
      </c>
      <c r="H181" s="81" t="str">
        <f>VLOOKUP(A181,'PAI 2025 GPS rempl2)'!$A$4:$V$504,15,0)</f>
        <v>Desarrollar análisis estadístico y económico (Documento de análisis estadístico y económico)</v>
      </c>
      <c r="I181" s="81">
        <f>VLOOKUP(A181,'PAI 2025 GPS rempl2)'!$A$4:$V$504,17,0)</f>
        <v>1</v>
      </c>
      <c r="J181" s="81" t="str">
        <f>VLOOKUP(A181,'PAI 2025 GPS rempl2)'!$A$4:$V$504,18,0)</f>
        <v>Númerica</v>
      </c>
      <c r="K181" s="166">
        <f>VLOOKUP(A181,'PAI 2025 GPS rempl2)'!$A$4:$V$504,20,0)</f>
        <v>45717</v>
      </c>
      <c r="L181" s="166">
        <f>VLOOKUP(A181,'PAI 2025 GPS rempl2)'!$A$4:$V$504,21,0)</f>
        <v>45975</v>
      </c>
      <c r="M181" s="81" t="str">
        <f>VLOOKUP(A181,'PAI 2025 GPS rempl2)'!$A$4:$V$504,22,0)</f>
        <v>37-GRUPO DE TRABAJO DE ESTUDIOS ECONÓMICOS</v>
      </c>
      <c r="N181" s="81"/>
      <c r="O181" s="81"/>
      <c r="P181" s="81"/>
      <c r="Q181" s="81"/>
      <c r="S181" s="80" t="s">
        <v>814</v>
      </c>
      <c r="T181" s="80" t="str">
        <f>VLOOKUP(A181,'PAI 2025 GPS rempl2)'!$A$3:$E$505,4,0)</f>
        <v>Actividad propia</v>
      </c>
      <c r="U181" s="81" t="s">
        <v>1532</v>
      </c>
      <c r="V181" s="30">
        <f>VLOOKUP(S181,'PAI 2025 GPS rempl2)'!$E$4:$P$504,12,0)</f>
        <v>20</v>
      </c>
      <c r="W181" s="30">
        <f>+(V181*100)/($V$151+$V$153+$V$154+$V$155+$V$169+$V$170+$V$171+$V$172+$V$173+$V$175+$V$176+$V$178+$V$179+$V$180+$V$181+$V$182+$V$184+$V$185+$V$186+$V$187+$V$188+$V$189+$V$191+$V$192+$V$193+$V$194+$V$200+$V$201+$V$337+$V$339+$V$341+$V$343+$V$344+$V$431+$V$432+$V$433+$V$434+$V$464+$V$465)</f>
        <v>1.8181818181818181</v>
      </c>
    </row>
    <row r="182" spans="1:23" hidden="1" x14ac:dyDescent="0.25">
      <c r="A182" s="80" t="s">
        <v>815</v>
      </c>
      <c r="B182" s="80" t="str">
        <f>VLOOKUP(A182,'PAI 2025 GPS rempl2)'!$A$3:$E$505,4,0)</f>
        <v>Actividad propia</v>
      </c>
      <c r="C182" s="81" t="s">
        <v>1532</v>
      </c>
      <c r="D182" s="81" t="s">
        <v>1531</v>
      </c>
      <c r="E182" s="81" t="s">
        <v>749</v>
      </c>
      <c r="F182" s="81"/>
      <c r="G182" s="81" t="str">
        <f>VLOOKUP(A182,'PAI 2025 GPS rempl2)'!$E$4:$L$504,8,0)</f>
        <v>N/A</v>
      </c>
      <c r="H182" s="81" t="str">
        <f>VLOOKUP(A182,'PAI 2025 GPS rempl2)'!$A$4:$V$504,15,0)</f>
        <v>Entregar del documento (Memorando/correo de entrega de documento)</v>
      </c>
      <c r="I182" s="81">
        <f>VLOOKUP(A182,'PAI 2025 GPS rempl2)'!$A$4:$V$504,17,0)</f>
        <v>1</v>
      </c>
      <c r="J182" s="81" t="str">
        <f>VLOOKUP(A182,'PAI 2025 GPS rempl2)'!$A$4:$V$504,18,0)</f>
        <v>Númerica</v>
      </c>
      <c r="K182" s="166">
        <f>VLOOKUP(A182,'PAI 2025 GPS rempl2)'!$A$4:$V$504,20,0)</f>
        <v>45748</v>
      </c>
      <c r="L182" s="166">
        <f>VLOOKUP(A182,'PAI 2025 GPS rempl2)'!$A$4:$V$504,21,0)</f>
        <v>46006</v>
      </c>
      <c r="M182" s="81" t="str">
        <f>VLOOKUP(A182,'PAI 2025 GPS rempl2)'!$A$4:$V$504,22,0)</f>
        <v>37-GRUPO DE TRABAJO DE ESTUDIOS ECONÓMICOS</v>
      </c>
      <c r="N182" s="81"/>
      <c r="O182" s="81"/>
      <c r="P182" s="81"/>
      <c r="Q182" s="81"/>
      <c r="S182" s="80" t="s">
        <v>815</v>
      </c>
      <c r="T182" s="80" t="str">
        <f>VLOOKUP(A182,'PAI 2025 GPS rempl2)'!$A$3:$E$505,4,0)</f>
        <v>Actividad propia</v>
      </c>
      <c r="U182" s="81" t="s">
        <v>1532</v>
      </c>
      <c r="V182" s="30">
        <f>VLOOKUP(S182,'PAI 2025 GPS rempl2)'!$E$4:$P$504,12,0)</f>
        <v>20</v>
      </c>
      <c r="W182" s="30">
        <f>+(V182*100)/($V$151+$V$153+$V$154+$V$155+$V$169+$V$170+$V$171+$V$172+$V$173+$V$175+$V$176+$V$178+$V$179+$V$180+$V$181+$V$182+$V$184+$V$185+$V$186+$V$187+$V$188+$V$189+$V$191+$V$192+$V$193+$V$194+$V$200+$V$201+$V$337+$V$339+$V$341+$V$343+$V$344+$V$431+$V$432+$V$433+$V$434+$V$464+$V$465)</f>
        <v>1.8181818181818181</v>
      </c>
    </row>
    <row r="183" spans="1:23" hidden="1" x14ac:dyDescent="0.25">
      <c r="A183" s="80" t="s">
        <v>816</v>
      </c>
      <c r="B183" s="80" t="str">
        <f>VLOOKUP(A183,'PAI 2025 GPS rempl2)'!$A$3:$E$505,4,0)</f>
        <v>Producto</v>
      </c>
      <c r="C183" s="81" t="s">
        <v>1532</v>
      </c>
      <c r="D183" s="81" t="s">
        <v>1531</v>
      </c>
      <c r="E183" s="81" t="s">
        <v>749</v>
      </c>
      <c r="F183" s="81" t="s">
        <v>12</v>
      </c>
      <c r="G183" s="81" t="str">
        <f>VLOOKUP(A183,'PAI 2025 GPS rempl2)'!$E$4:$L$504,8,0)</f>
        <v>C-3599-0200-0008-53105b</v>
      </c>
      <c r="H183" s="81" t="str">
        <f>VLOOKUP(A183,'PAI 2025 GPS rempl2)'!$A$4:$V$504,15,0)</f>
        <v>Estudio Económico 2024/2025 – Licencia obligatoria, elaborado y entregado  (Estudio Económico 2024/2025 – Licencia obligatoria)</v>
      </c>
      <c r="I183" s="81">
        <f>VLOOKUP(A183,'PAI 2025 GPS rempl2)'!$A$4:$V$504,17,0)</f>
        <v>1</v>
      </c>
      <c r="J183" s="81" t="str">
        <f>VLOOKUP(A183,'PAI 2025 GPS rempl2)'!$A$4:$V$504,18,0)</f>
        <v>Númerica</v>
      </c>
      <c r="K183" s="166">
        <f>VLOOKUP(A183,'PAI 2025 GPS rempl2)'!$A$4:$V$504,20,0)</f>
        <v>45705</v>
      </c>
      <c r="L183" s="166">
        <f>VLOOKUP(A183,'PAI 2025 GPS rempl2)'!$A$4:$V$504,21,0)</f>
        <v>46006</v>
      </c>
      <c r="M183" s="81" t="str">
        <f>VLOOKUP(A183,'PAI 2025 GPS rempl2)'!$A$4:$V$504,22,0)</f>
        <v>37-GRUPO DE TRABAJO DE ESTUDIOS ECONÓMICOS</v>
      </c>
      <c r="N183" s="81" t="s">
        <v>1395</v>
      </c>
      <c r="O183" s="81" t="s">
        <v>1396</v>
      </c>
      <c r="P183" s="81">
        <v>0</v>
      </c>
      <c r="Q183" s="81" t="s">
        <v>1492</v>
      </c>
      <c r="S183" s="80" t="s">
        <v>816</v>
      </c>
      <c r="T183" s="80" t="str">
        <f>VLOOKUP(A183,'PAI 2025 GPS rempl2)'!$A$3:$E$505,4,0)</f>
        <v>Producto</v>
      </c>
      <c r="U183" s="81" t="s">
        <v>1532</v>
      </c>
      <c r="V183" s="30">
        <f>VLOOKUP(S183,'PAI 2025 GPS rempl2)'!$E$4:$P$504,12,0)</f>
        <v>10</v>
      </c>
      <c r="W183" s="30">
        <f>+(V183*100)/($V$150+$V$168+$V$174+$V$177+$V$183+$V$190+$V$199+$V$336+$V$342+$V$430+$V$463)</f>
        <v>5.2631578947368425</v>
      </c>
    </row>
    <row r="184" spans="1:23" hidden="1" x14ac:dyDescent="0.25">
      <c r="A184" s="80" t="s">
        <v>818</v>
      </c>
      <c r="B184" s="80" t="str">
        <f>VLOOKUP(A184,'PAI 2025 GPS rempl2)'!$A$3:$E$505,4,0)</f>
        <v>Actividad propia</v>
      </c>
      <c r="C184" s="81" t="s">
        <v>1532</v>
      </c>
      <c r="D184" s="81" t="s">
        <v>1531</v>
      </c>
      <c r="E184" s="81" t="s">
        <v>749</v>
      </c>
      <c r="F184" s="81"/>
      <c r="G184" s="81" t="str">
        <f>VLOOKUP(A184,'PAI 2025 GPS rempl2)'!$E$4:$L$504,8,0)</f>
        <v>N/A</v>
      </c>
      <c r="H184" s="81" t="str">
        <f>VLOOKUP(A184,'PAI 2025 GPS rempl2)'!$A$4:$V$504,15,0)</f>
        <v>Elaborar ficha técnica (Ficha técnica)</v>
      </c>
      <c r="I184" s="81">
        <f>VLOOKUP(A184,'PAI 2025 GPS rempl2)'!$A$4:$V$504,17,0)</f>
        <v>1</v>
      </c>
      <c r="J184" s="81" t="str">
        <f>VLOOKUP(A184,'PAI 2025 GPS rempl2)'!$A$4:$V$504,18,0)</f>
        <v>Númerica</v>
      </c>
      <c r="K184" s="166">
        <f>VLOOKUP(A184,'PAI 2025 GPS rempl2)'!$A$4:$V$504,20,0)</f>
        <v>45705</v>
      </c>
      <c r="L184" s="166">
        <f>VLOOKUP(A184,'PAI 2025 GPS rempl2)'!$A$4:$V$504,21,0)</f>
        <v>46006</v>
      </c>
      <c r="M184" s="81" t="str">
        <f>VLOOKUP(A184,'PAI 2025 GPS rempl2)'!$A$4:$V$504,22,0)</f>
        <v>37-GRUPO DE TRABAJO DE ESTUDIOS ECONÓMICOS</v>
      </c>
      <c r="N184" s="81"/>
      <c r="O184" s="81"/>
      <c r="P184" s="81"/>
      <c r="Q184" s="81"/>
      <c r="S184" s="80" t="s">
        <v>818</v>
      </c>
      <c r="T184" s="80" t="str">
        <f>VLOOKUP(A184,'PAI 2025 GPS rempl2)'!$A$3:$E$505,4,0)</f>
        <v>Actividad propia</v>
      </c>
      <c r="U184" s="81" t="s">
        <v>1532</v>
      </c>
      <c r="V184" s="30">
        <f>VLOOKUP(S184,'PAI 2025 GPS rempl2)'!$E$4:$P$504,12,0)</f>
        <v>10</v>
      </c>
      <c r="W184" s="30">
        <f t="shared" ref="W184:W189" si="11">+(V184*100)/($V$151+$V$153+$V$154+$V$155+$V$169+$V$170+$V$171+$V$172+$V$173+$V$175+$V$176+$V$178+$V$179+$V$180+$V$181+$V$182+$V$184+$V$185+$V$186+$V$187+$V$188+$V$189+$V$191+$V$192+$V$193+$V$194+$V$200+$V$201+$V$337+$V$339+$V$341+$V$343+$V$344+$V$431+$V$432+$V$433+$V$434+$V$464+$V$465)</f>
        <v>0.90909090909090906</v>
      </c>
    </row>
    <row r="185" spans="1:23" hidden="1" x14ac:dyDescent="0.25">
      <c r="A185" s="80" t="s">
        <v>819</v>
      </c>
      <c r="B185" s="80" t="str">
        <f>VLOOKUP(A185,'PAI 2025 GPS rempl2)'!$A$3:$E$505,4,0)</f>
        <v>Actividad propia</v>
      </c>
      <c r="C185" s="81" t="s">
        <v>1532</v>
      </c>
      <c r="D185" s="81" t="s">
        <v>1531</v>
      </c>
      <c r="E185" s="81" t="s">
        <v>749</v>
      </c>
      <c r="F185" s="81"/>
      <c r="G185" s="81" t="str">
        <f>VLOOKUP(A185,'PAI 2025 GPS rempl2)'!$E$4:$L$504,8,0)</f>
        <v>N/A</v>
      </c>
      <c r="H185" s="81" t="str">
        <f>VLOOKUP(A185,'PAI 2025 GPS rempl2)'!$A$4:$V$504,15,0)</f>
        <v>Construir marco teórico (Documento Marco teórico)</v>
      </c>
      <c r="I185" s="81">
        <f>VLOOKUP(A185,'PAI 2025 GPS rempl2)'!$A$4:$V$504,17,0)</f>
        <v>1</v>
      </c>
      <c r="J185" s="81" t="str">
        <f>VLOOKUP(A185,'PAI 2025 GPS rempl2)'!$A$4:$V$504,18,0)</f>
        <v>Númerica</v>
      </c>
      <c r="K185" s="166">
        <f>VLOOKUP(A185,'PAI 2025 GPS rempl2)'!$A$4:$V$504,20,0)</f>
        <v>45712</v>
      </c>
      <c r="L185" s="166">
        <f>VLOOKUP(A185,'PAI 2025 GPS rempl2)'!$A$4:$V$504,21,0)</f>
        <v>45823</v>
      </c>
      <c r="M185" s="81" t="str">
        <f>VLOOKUP(A185,'PAI 2025 GPS rempl2)'!$A$4:$V$504,22,0)</f>
        <v>37-GRUPO DE TRABAJO DE ESTUDIOS ECONÓMICOS</v>
      </c>
      <c r="N185" s="81"/>
      <c r="O185" s="81"/>
      <c r="P185" s="81"/>
      <c r="Q185" s="81"/>
      <c r="S185" s="80" t="s">
        <v>819</v>
      </c>
      <c r="T185" s="80" t="str">
        <f>VLOOKUP(A185,'PAI 2025 GPS rempl2)'!$A$3:$E$505,4,0)</f>
        <v>Actividad propia</v>
      </c>
      <c r="U185" s="81" t="s">
        <v>1532</v>
      </c>
      <c r="V185" s="30">
        <f>VLOOKUP(S185,'PAI 2025 GPS rempl2)'!$E$4:$P$504,12,0)</f>
        <v>25</v>
      </c>
      <c r="W185" s="30">
        <f t="shared" si="11"/>
        <v>2.2727272727272729</v>
      </c>
    </row>
    <row r="186" spans="1:23" hidden="1" x14ac:dyDescent="0.25">
      <c r="A186" s="80" t="s">
        <v>820</v>
      </c>
      <c r="B186" s="80" t="str">
        <f>VLOOKUP(A186,'PAI 2025 GPS rempl2)'!$A$3:$E$505,4,0)</f>
        <v>Actividad propia</v>
      </c>
      <c r="C186" s="81" t="s">
        <v>1532</v>
      </c>
      <c r="D186" s="81" t="s">
        <v>1531</v>
      </c>
      <c r="E186" s="81" t="s">
        <v>749</v>
      </c>
      <c r="F186" s="81"/>
      <c r="G186" s="81" t="str">
        <f>VLOOKUP(A186,'PAI 2025 GPS rempl2)'!$E$4:$L$504,8,0)</f>
        <v>N/A</v>
      </c>
      <c r="H186" s="81" t="str">
        <f>VLOOKUP(A186,'PAI 2025 GPS rempl2)'!$A$4:$V$504,15,0)</f>
        <v>Desarrollar análisis económico parcial (Documento de análisis económico parcia)</v>
      </c>
      <c r="I186" s="81">
        <f>VLOOKUP(A186,'PAI 2025 GPS rempl2)'!$A$4:$V$504,17,0)</f>
        <v>1</v>
      </c>
      <c r="J186" s="81" t="str">
        <f>VLOOKUP(A186,'PAI 2025 GPS rempl2)'!$A$4:$V$504,18,0)</f>
        <v>Númerica</v>
      </c>
      <c r="K186" s="166">
        <f>VLOOKUP(A186,'PAI 2025 GPS rempl2)'!$A$4:$V$504,20,0)</f>
        <v>45712</v>
      </c>
      <c r="L186" s="166">
        <f>VLOOKUP(A186,'PAI 2025 GPS rempl2)'!$A$4:$V$504,21,0)</f>
        <v>45884</v>
      </c>
      <c r="M186" s="81" t="str">
        <f>VLOOKUP(A186,'PAI 2025 GPS rempl2)'!$A$4:$V$504,22,0)</f>
        <v>37-GRUPO DE TRABAJO DE ESTUDIOS ECONÓMICOS</v>
      </c>
      <c r="N186" s="81"/>
      <c r="O186" s="81"/>
      <c r="P186" s="81"/>
      <c r="Q186" s="81"/>
      <c r="S186" s="80" t="s">
        <v>820</v>
      </c>
      <c r="T186" s="80" t="str">
        <f>VLOOKUP(A186,'PAI 2025 GPS rempl2)'!$A$3:$E$505,4,0)</f>
        <v>Actividad propia</v>
      </c>
      <c r="U186" s="81" t="s">
        <v>1532</v>
      </c>
      <c r="V186" s="30">
        <f>VLOOKUP(S186,'PAI 2025 GPS rempl2)'!$E$4:$P$504,12,0)</f>
        <v>20</v>
      </c>
      <c r="W186" s="30">
        <f t="shared" si="11"/>
        <v>1.8181818181818181</v>
      </c>
    </row>
    <row r="187" spans="1:23" hidden="1" x14ac:dyDescent="0.25">
      <c r="A187" s="80" t="s">
        <v>822</v>
      </c>
      <c r="B187" s="80" t="str">
        <f>VLOOKUP(A187,'PAI 2025 GPS rempl2)'!$A$3:$E$505,4,0)</f>
        <v>Actividad propia</v>
      </c>
      <c r="C187" s="81" t="s">
        <v>1532</v>
      </c>
      <c r="D187" s="81" t="s">
        <v>1531</v>
      </c>
      <c r="E187" s="81" t="s">
        <v>749</v>
      </c>
      <c r="F187" s="81"/>
      <c r="G187" s="81" t="str">
        <f>VLOOKUP(A187,'PAI 2025 GPS rempl2)'!$E$4:$L$504,8,0)</f>
        <v>N/A</v>
      </c>
      <c r="H187" s="81" t="str">
        <f>VLOOKUP(A187,'PAI 2025 GPS rempl2)'!$A$4:$V$504,15,0)</f>
        <v>Recopilar datos y construir base de datos  (Base de datos)</v>
      </c>
      <c r="I187" s="81">
        <f>VLOOKUP(A187,'PAI 2025 GPS rempl2)'!$A$4:$V$504,17,0)</f>
        <v>1</v>
      </c>
      <c r="J187" s="81" t="str">
        <f>VLOOKUP(A187,'PAI 2025 GPS rempl2)'!$A$4:$V$504,18,0)</f>
        <v>Númerica</v>
      </c>
      <c r="K187" s="166">
        <f>VLOOKUP(A187,'PAI 2025 GPS rempl2)'!$A$4:$V$504,20,0)</f>
        <v>45717</v>
      </c>
      <c r="L187" s="166">
        <f>VLOOKUP(A187,'PAI 2025 GPS rempl2)'!$A$4:$V$504,21,0)</f>
        <v>45945</v>
      </c>
      <c r="M187" s="81" t="str">
        <f>VLOOKUP(A187,'PAI 2025 GPS rempl2)'!$A$4:$V$504,22,0)</f>
        <v>37-GRUPO DE TRABAJO DE ESTUDIOS ECONÓMICOS</v>
      </c>
      <c r="N187" s="81"/>
      <c r="O187" s="81"/>
      <c r="P187" s="81"/>
      <c r="Q187" s="81"/>
      <c r="S187" s="80" t="s">
        <v>822</v>
      </c>
      <c r="T187" s="80" t="str">
        <f>VLOOKUP(A187,'PAI 2025 GPS rempl2)'!$A$3:$E$505,4,0)</f>
        <v>Actividad propia</v>
      </c>
      <c r="U187" s="81" t="s">
        <v>1532</v>
      </c>
      <c r="V187" s="30">
        <f>VLOOKUP(S187,'PAI 2025 GPS rempl2)'!$E$4:$P$504,12,0)</f>
        <v>20</v>
      </c>
      <c r="W187" s="30">
        <f t="shared" si="11"/>
        <v>1.8181818181818181</v>
      </c>
    </row>
    <row r="188" spans="1:23" hidden="1" x14ac:dyDescent="0.25">
      <c r="A188" s="80" t="s">
        <v>823</v>
      </c>
      <c r="B188" s="80" t="str">
        <f>VLOOKUP(A188,'PAI 2025 GPS rempl2)'!$A$3:$E$505,4,0)</f>
        <v>Actividad propia</v>
      </c>
      <c r="C188" s="81" t="s">
        <v>1532</v>
      </c>
      <c r="D188" s="81" t="s">
        <v>1531</v>
      </c>
      <c r="E188" s="81" t="s">
        <v>749</v>
      </c>
      <c r="F188" s="81"/>
      <c r="G188" s="81" t="str">
        <f>VLOOKUP(A188,'PAI 2025 GPS rempl2)'!$E$4:$L$504,8,0)</f>
        <v>N/A</v>
      </c>
      <c r="H188" s="81" t="str">
        <f>VLOOKUP(A188,'PAI 2025 GPS rempl2)'!$A$4:$V$504,15,0)</f>
        <v>Desarrollar análisis económico final (Documento de análisis económico final)</v>
      </c>
      <c r="I188" s="81">
        <f>VLOOKUP(A188,'PAI 2025 GPS rempl2)'!$A$4:$V$504,17,0)</f>
        <v>1</v>
      </c>
      <c r="J188" s="81" t="str">
        <f>VLOOKUP(A188,'PAI 2025 GPS rempl2)'!$A$4:$V$504,18,0)</f>
        <v>Númerica</v>
      </c>
      <c r="K188" s="166">
        <f>VLOOKUP(A188,'PAI 2025 GPS rempl2)'!$A$4:$V$504,20,0)</f>
        <v>45748</v>
      </c>
      <c r="L188" s="166">
        <f>VLOOKUP(A188,'PAI 2025 GPS rempl2)'!$A$4:$V$504,21,0)</f>
        <v>45976</v>
      </c>
      <c r="M188" s="81" t="str">
        <f>VLOOKUP(A188,'PAI 2025 GPS rempl2)'!$A$4:$V$504,22,0)</f>
        <v>37-GRUPO DE TRABAJO DE ESTUDIOS ECONÓMICOS</v>
      </c>
      <c r="N188" s="81"/>
      <c r="O188" s="81"/>
      <c r="P188" s="81"/>
      <c r="Q188" s="81"/>
      <c r="S188" s="80" t="s">
        <v>823</v>
      </c>
      <c r="T188" s="80" t="str">
        <f>VLOOKUP(A188,'PAI 2025 GPS rempl2)'!$A$3:$E$505,4,0)</f>
        <v>Actividad propia</v>
      </c>
      <c r="U188" s="81" t="s">
        <v>1532</v>
      </c>
      <c r="V188" s="30">
        <f>VLOOKUP(S188,'PAI 2025 GPS rempl2)'!$E$4:$P$504,12,0)</f>
        <v>20</v>
      </c>
      <c r="W188" s="30">
        <f t="shared" si="11"/>
        <v>1.8181818181818181</v>
      </c>
    </row>
    <row r="189" spans="1:23" hidden="1" x14ac:dyDescent="0.25">
      <c r="A189" s="80" t="s">
        <v>825</v>
      </c>
      <c r="B189" s="80" t="str">
        <f>VLOOKUP(A189,'PAI 2025 GPS rempl2)'!$A$3:$E$505,4,0)</f>
        <v>Actividad propia</v>
      </c>
      <c r="C189" s="81" t="s">
        <v>1532</v>
      </c>
      <c r="D189" s="81" t="s">
        <v>1531</v>
      </c>
      <c r="E189" s="81" t="s">
        <v>749</v>
      </c>
      <c r="F189" s="81"/>
      <c r="G189" s="81" t="str">
        <f>VLOOKUP(A189,'PAI 2025 GPS rempl2)'!$E$4:$L$504,8,0)</f>
        <v>N/A</v>
      </c>
      <c r="H189" s="81" t="str">
        <f>VLOOKUP(A189,'PAI 2025 GPS rempl2)'!$A$4:$V$504,15,0)</f>
        <v>Entregar producto (Memorando/correo)</v>
      </c>
      <c r="I189" s="81">
        <f>VLOOKUP(A189,'PAI 2025 GPS rempl2)'!$A$4:$V$504,17,0)</f>
        <v>1</v>
      </c>
      <c r="J189" s="81" t="str">
        <f>VLOOKUP(A189,'PAI 2025 GPS rempl2)'!$A$4:$V$504,18,0)</f>
        <v>Númerica</v>
      </c>
      <c r="K189" s="166">
        <f>VLOOKUP(A189,'PAI 2025 GPS rempl2)'!$A$4:$V$504,20,0)</f>
        <v>45778</v>
      </c>
      <c r="L189" s="166">
        <f>VLOOKUP(A189,'PAI 2025 GPS rempl2)'!$A$4:$V$504,21,0)</f>
        <v>46006</v>
      </c>
      <c r="M189" s="81" t="str">
        <f>VLOOKUP(A189,'PAI 2025 GPS rempl2)'!$A$4:$V$504,22,0)</f>
        <v>37-GRUPO DE TRABAJO DE ESTUDIOS ECONÓMICOS</v>
      </c>
      <c r="N189" s="81"/>
      <c r="O189" s="81"/>
      <c r="P189" s="81"/>
      <c r="Q189" s="81"/>
      <c r="S189" s="80" t="s">
        <v>825</v>
      </c>
      <c r="T189" s="80" t="str">
        <f>VLOOKUP(A189,'PAI 2025 GPS rempl2)'!$A$3:$E$505,4,0)</f>
        <v>Actividad propia</v>
      </c>
      <c r="U189" s="81" t="s">
        <v>1532</v>
      </c>
      <c r="V189" s="30">
        <f>VLOOKUP(S189,'PAI 2025 GPS rempl2)'!$E$4:$P$504,12,0)</f>
        <v>5</v>
      </c>
      <c r="W189" s="30">
        <f t="shared" si="11"/>
        <v>0.45454545454545453</v>
      </c>
    </row>
    <row r="190" spans="1:23" hidden="1" x14ac:dyDescent="0.25">
      <c r="A190" s="80" t="s">
        <v>826</v>
      </c>
      <c r="B190" s="80" t="str">
        <f>VLOOKUP(A190,'PAI 2025 GPS rempl2)'!$A$3:$E$505,4,0)</f>
        <v>Producto</v>
      </c>
      <c r="C190" s="81" t="s">
        <v>1532</v>
      </c>
      <c r="D190" s="81" t="s">
        <v>1531</v>
      </c>
      <c r="E190" s="81" t="s">
        <v>749</v>
      </c>
      <c r="F190" s="81" t="s">
        <v>12</v>
      </c>
      <c r="G190" s="81" t="str">
        <f>VLOOKUP(A190,'PAI 2025 GPS rempl2)'!$E$4:$L$504,8,0)</f>
        <v>C-3599-0200-0008-53105b</v>
      </c>
      <c r="H190" s="81" t="str">
        <f>VLOOKUP(A190,'PAI 2025 GPS rempl2)'!$A$4:$V$504,15,0)</f>
        <v>Estudios Económicos Coyunturales, elaborados y entregados (Estudios Económicos Coyunturales)</v>
      </c>
      <c r="I190" s="81">
        <f>VLOOKUP(A190,'PAI 2025 GPS rempl2)'!$A$4:$V$504,17,0)</f>
        <v>50</v>
      </c>
      <c r="J190" s="81" t="str">
        <f>VLOOKUP(A190,'PAI 2025 GPS rempl2)'!$A$4:$V$504,18,0)</f>
        <v>Númerica</v>
      </c>
      <c r="K190" s="166">
        <f>VLOOKUP(A190,'PAI 2025 GPS rempl2)'!$A$4:$V$504,20,0)</f>
        <v>45659</v>
      </c>
      <c r="L190" s="166">
        <f>VLOOKUP(A190,'PAI 2025 GPS rempl2)'!$A$4:$V$504,21,0)</f>
        <v>46010</v>
      </c>
      <c r="M190" s="81" t="str">
        <f>VLOOKUP(A190,'PAI 2025 GPS rempl2)'!$A$4:$V$504,22,0)</f>
        <v>37-GRUPO DE TRABAJO DE ESTUDIOS ECONÓMICOS</v>
      </c>
      <c r="N190" s="81" t="s">
        <v>1395</v>
      </c>
      <c r="O190" s="81" t="s">
        <v>1396</v>
      </c>
      <c r="P190" s="81">
        <v>0</v>
      </c>
      <c r="Q190" s="81" t="s">
        <v>1492</v>
      </c>
      <c r="S190" s="80" t="s">
        <v>826</v>
      </c>
      <c r="T190" s="80" t="str">
        <f>VLOOKUP(A190,'PAI 2025 GPS rempl2)'!$A$3:$E$505,4,0)</f>
        <v>Producto</v>
      </c>
      <c r="U190" s="81" t="s">
        <v>1532</v>
      </c>
      <c r="V190" s="30">
        <f>VLOOKUP(S190,'PAI 2025 GPS rempl2)'!$E$4:$P$504,12,0)</f>
        <v>20</v>
      </c>
      <c r="W190" s="30">
        <f>+(V190*100)/($V$150+$V$168+$V$174+$V$177+$V$183+$V$190+$V$199+$V$336+$V$342+$V$430+$V$463)</f>
        <v>10.526315789473685</v>
      </c>
    </row>
    <row r="191" spans="1:23" hidden="1" x14ac:dyDescent="0.25">
      <c r="A191" s="80" t="s">
        <v>828</v>
      </c>
      <c r="B191" s="80" t="str">
        <f>VLOOKUP(A191,'PAI 2025 GPS rempl2)'!$A$3:$E$505,4,0)</f>
        <v>Actividad propia</v>
      </c>
      <c r="C191" s="81" t="s">
        <v>1532</v>
      </c>
      <c r="D191" s="81" t="s">
        <v>1531</v>
      </c>
      <c r="E191" s="81" t="s">
        <v>749</v>
      </c>
      <c r="F191" s="81"/>
      <c r="G191" s="81" t="str">
        <f>VLOOKUP(A191,'PAI 2025 GPS rempl2)'!$E$4:$L$504,8,0)</f>
        <v>N/A</v>
      </c>
      <c r="H191" s="81" t="str">
        <f>VLOOKUP(A191,'PAI 2025 GPS rempl2)'!$A$4:$V$504,15,0)</f>
        <v>Requerir a las diferentes áreas de la entidad, la identificación de los estudios económicos coyunturales que requieren sean elaborados por el Grupo de Estudios Económicos (Inventario de solicitudes de estudios coyunturales)</v>
      </c>
      <c r="I191" s="81">
        <f>VLOOKUP(A191,'PAI 2025 GPS rempl2)'!$A$4:$V$504,17,0)</f>
        <v>1</v>
      </c>
      <c r="J191" s="81" t="str">
        <f>VLOOKUP(A191,'PAI 2025 GPS rempl2)'!$A$4:$V$504,18,0)</f>
        <v>Númerica</v>
      </c>
      <c r="K191" s="166">
        <f>VLOOKUP(A191,'PAI 2025 GPS rempl2)'!$A$4:$V$504,20,0)</f>
        <v>45659</v>
      </c>
      <c r="L191" s="166">
        <f>VLOOKUP(A191,'PAI 2025 GPS rempl2)'!$A$4:$V$504,21,0)</f>
        <v>45716</v>
      </c>
      <c r="M191" s="81" t="str">
        <f>VLOOKUP(A191,'PAI 2025 GPS rempl2)'!$A$4:$V$504,22,0)</f>
        <v>37-GRUPO DE TRABAJO DE ESTUDIOS ECONÓMICOS</v>
      </c>
      <c r="N191" s="81"/>
      <c r="O191" s="81"/>
      <c r="P191" s="81"/>
      <c r="Q191" s="81"/>
      <c r="S191" s="80" t="s">
        <v>828</v>
      </c>
      <c r="T191" s="80" t="str">
        <f>VLOOKUP(A191,'PAI 2025 GPS rempl2)'!$A$3:$E$505,4,0)</f>
        <v>Actividad propia</v>
      </c>
      <c r="U191" s="81" t="s">
        <v>1532</v>
      </c>
      <c r="V191" s="30">
        <f>VLOOKUP(S191,'PAI 2025 GPS rempl2)'!$E$4:$P$504,12,0)</f>
        <v>5</v>
      </c>
      <c r="W191" s="30">
        <f>+(V191*100)/($V$151+$V$153+$V$154+$V$155+$V$169+$V$170+$V$171+$V$172+$V$173+$V$175+$V$176+$V$178+$V$179+$V$180+$V$181+$V$182+$V$184+$V$185+$V$186+$V$187+$V$188+$V$189+$V$191+$V$192+$V$193+$V$194+$V$200+$V$201+$V$337+$V$339+$V$341+$V$343+$V$344+$V$431+$V$432+$V$433+$V$434+$V$464+$V$465)</f>
        <v>0.45454545454545453</v>
      </c>
    </row>
    <row r="192" spans="1:23" hidden="1" x14ac:dyDescent="0.25">
      <c r="A192" s="80" t="s">
        <v>830</v>
      </c>
      <c r="B192" s="80" t="str">
        <f>VLOOKUP(A192,'PAI 2025 GPS rempl2)'!$A$3:$E$505,4,0)</f>
        <v>Actividad propia</v>
      </c>
      <c r="C192" s="81" t="s">
        <v>1532</v>
      </c>
      <c r="D192" s="81" t="s">
        <v>1531</v>
      </c>
      <c r="E192" s="81" t="s">
        <v>749</v>
      </c>
      <c r="F192" s="81"/>
      <c r="G192" s="81" t="str">
        <f>VLOOKUP(A192,'PAI 2025 GPS rempl2)'!$E$4:$L$504,8,0)</f>
        <v>N/A</v>
      </c>
      <c r="H192" s="81" t="str">
        <f>VLOOKUP(A192,'PAI 2025 GPS rempl2)'!$A$4:$V$504,15,0)</f>
        <v>Definir, a partir del análisis de las solicitudes de las áreas, las temáticas y  estudios conyunturales que serán desarrollados a lo largo de la vigencia por el Grupo de Estudios Económicos (Informe con estudios seleccionados)</v>
      </c>
      <c r="I192" s="81">
        <f>VLOOKUP(A192,'PAI 2025 GPS rempl2)'!$A$4:$V$504,17,0)</f>
        <v>1</v>
      </c>
      <c r="J192" s="81" t="str">
        <f>VLOOKUP(A192,'PAI 2025 GPS rempl2)'!$A$4:$V$504,18,0)</f>
        <v>Númerica</v>
      </c>
      <c r="K192" s="166">
        <f>VLOOKUP(A192,'PAI 2025 GPS rempl2)'!$A$4:$V$504,20,0)</f>
        <v>45717</v>
      </c>
      <c r="L192" s="166">
        <f>VLOOKUP(A192,'PAI 2025 GPS rempl2)'!$A$4:$V$504,21,0)</f>
        <v>45731</v>
      </c>
      <c r="M192" s="81" t="str">
        <f>VLOOKUP(A192,'PAI 2025 GPS rempl2)'!$A$4:$V$504,22,0)</f>
        <v>37-GRUPO DE TRABAJO DE ESTUDIOS ECONÓMICOS</v>
      </c>
      <c r="N192" s="81"/>
      <c r="O192" s="81"/>
      <c r="P192" s="81"/>
      <c r="Q192" s="81"/>
      <c r="S192" s="80" t="s">
        <v>830</v>
      </c>
      <c r="T192" s="80" t="str">
        <f>VLOOKUP(A192,'PAI 2025 GPS rempl2)'!$A$3:$E$505,4,0)</f>
        <v>Actividad propia</v>
      </c>
      <c r="U192" s="81" t="s">
        <v>1532</v>
      </c>
      <c r="V192" s="30">
        <f>VLOOKUP(S192,'PAI 2025 GPS rempl2)'!$E$4:$P$504,12,0)</f>
        <v>10</v>
      </c>
      <c r="W192" s="30">
        <f>+(V192*100)/($V$151+$V$153+$V$154+$V$155+$V$169+$V$170+$V$171+$V$172+$V$173+$V$175+$V$176+$V$178+$V$179+$V$180+$V$181+$V$182+$V$184+$V$185+$V$186+$V$187+$V$188+$V$189+$V$191+$V$192+$V$193+$V$194+$V$200+$V$201+$V$337+$V$339+$V$341+$V$343+$V$344+$V$431+$V$432+$V$433+$V$434+$V$464+$V$465)</f>
        <v>0.90909090909090906</v>
      </c>
    </row>
    <row r="193" spans="1:23" hidden="1" x14ac:dyDescent="0.25">
      <c r="A193" s="80" t="s">
        <v>832</v>
      </c>
      <c r="B193" s="80" t="str">
        <f>VLOOKUP(A193,'PAI 2025 GPS rempl2)'!$A$3:$E$505,4,0)</f>
        <v>Actividad propia</v>
      </c>
      <c r="C193" s="81" t="s">
        <v>1532</v>
      </c>
      <c r="D193" s="81" t="s">
        <v>1531</v>
      </c>
      <c r="E193" s="81" t="s">
        <v>749</v>
      </c>
      <c r="F193" s="81"/>
      <c r="G193" s="81" t="str">
        <f>VLOOKUP(A193,'PAI 2025 GPS rempl2)'!$E$4:$L$504,8,0)</f>
        <v>N/A</v>
      </c>
      <c r="H193" s="81" t="str">
        <f>VLOOKUP(A193,'PAI 2025 GPS rempl2)'!$A$4:$V$504,15,0)</f>
        <v>Definir un plan de trabajo para la elaboración y entrega de los estudios seleccionados (plan de trabajo)</v>
      </c>
      <c r="I193" s="81">
        <f>VLOOKUP(A193,'PAI 2025 GPS rempl2)'!$A$4:$V$504,17,0)</f>
        <v>1</v>
      </c>
      <c r="J193" s="81" t="str">
        <f>VLOOKUP(A193,'PAI 2025 GPS rempl2)'!$A$4:$V$504,18,0)</f>
        <v>Númerica</v>
      </c>
      <c r="K193" s="166">
        <f>VLOOKUP(A193,'PAI 2025 GPS rempl2)'!$A$4:$V$504,20,0)</f>
        <v>45733</v>
      </c>
      <c r="L193" s="166">
        <f>VLOOKUP(A193,'PAI 2025 GPS rempl2)'!$A$4:$V$504,21,0)</f>
        <v>45752</v>
      </c>
      <c r="M193" s="81" t="str">
        <f>VLOOKUP(A193,'PAI 2025 GPS rempl2)'!$A$4:$V$504,22,0)</f>
        <v>37-GRUPO DE TRABAJO DE ESTUDIOS ECONÓMICOS</v>
      </c>
      <c r="N193" s="81"/>
      <c r="O193" s="81"/>
      <c r="P193" s="81"/>
      <c r="Q193" s="81"/>
      <c r="S193" s="80" t="s">
        <v>832</v>
      </c>
      <c r="T193" s="80" t="str">
        <f>VLOOKUP(A193,'PAI 2025 GPS rempl2)'!$A$3:$E$505,4,0)</f>
        <v>Actividad propia</v>
      </c>
      <c r="U193" s="81" t="s">
        <v>1532</v>
      </c>
      <c r="V193" s="30">
        <f>VLOOKUP(S193,'PAI 2025 GPS rempl2)'!$E$4:$P$504,12,0)</f>
        <v>10</v>
      </c>
      <c r="W193" s="30">
        <f>+(V193*100)/($V$151+$V$153+$V$154+$V$155+$V$169+$V$170+$V$171+$V$172+$V$173+$V$175+$V$176+$V$178+$V$179+$V$180+$V$181+$V$182+$V$184+$V$185+$V$186+$V$187+$V$188+$V$189+$V$191+$V$192+$V$193+$V$194+$V$200+$V$201+$V$337+$V$339+$V$341+$V$343+$V$344+$V$431+$V$432+$V$433+$V$434+$V$464+$V$465)</f>
        <v>0.90909090909090906</v>
      </c>
    </row>
    <row r="194" spans="1:23" hidden="1" x14ac:dyDescent="0.25">
      <c r="A194" s="80" t="s">
        <v>834</v>
      </c>
      <c r="B194" s="80" t="str">
        <f>VLOOKUP(A194,'PAI 2025 GPS rempl2)'!$A$3:$E$505,4,0)</f>
        <v>Actividad propia</v>
      </c>
      <c r="C194" s="81" t="s">
        <v>1532</v>
      </c>
      <c r="D194" s="81" t="s">
        <v>1531</v>
      </c>
      <c r="E194" s="81" t="s">
        <v>749</v>
      </c>
      <c r="F194" s="81"/>
      <c r="G194" s="81" t="str">
        <f>VLOOKUP(A194,'PAI 2025 GPS rempl2)'!$E$4:$L$504,8,0)</f>
        <v>N/A</v>
      </c>
      <c r="H194" s="81" t="str">
        <f>VLOOKUP(A194,'PAI 2025 GPS rempl2)'!$A$4:$V$504,15,0)</f>
        <v>Ejecutar el plan de trabajo (Informe de seguimiento y/o ejecución del programa)</v>
      </c>
      <c r="I194" s="81">
        <f>VLOOKUP(A194,'PAI 2025 GPS rempl2)'!$A$4:$V$504,17,0)</f>
        <v>100</v>
      </c>
      <c r="J194" s="81" t="str">
        <f>VLOOKUP(A194,'PAI 2025 GPS rempl2)'!$A$4:$V$504,18,0)</f>
        <v>Porcentual</v>
      </c>
      <c r="K194" s="166">
        <f>VLOOKUP(A194,'PAI 2025 GPS rempl2)'!$A$4:$V$504,20,0)</f>
        <v>45754</v>
      </c>
      <c r="L194" s="166">
        <f>VLOOKUP(A194,'PAI 2025 GPS rempl2)'!$A$4:$V$504,21,0)</f>
        <v>46010</v>
      </c>
      <c r="M194" s="81" t="str">
        <f>VLOOKUP(A194,'PAI 2025 GPS rempl2)'!$A$4:$V$504,22,0)</f>
        <v>37-GRUPO DE TRABAJO DE ESTUDIOS ECONÓMICOS</v>
      </c>
      <c r="N194" s="81"/>
      <c r="O194" s="81"/>
      <c r="P194" s="81"/>
      <c r="Q194" s="81"/>
      <c r="S194" s="80" t="s">
        <v>834</v>
      </c>
      <c r="T194" s="80" t="str">
        <f>VLOOKUP(A194,'PAI 2025 GPS rempl2)'!$A$3:$E$505,4,0)</f>
        <v>Actividad propia</v>
      </c>
      <c r="U194" s="81" t="s">
        <v>1532</v>
      </c>
      <c r="V194" s="30">
        <f>VLOOKUP(S194,'PAI 2025 GPS rempl2)'!$E$4:$P$504,12,0)</f>
        <v>75</v>
      </c>
      <c r="W194" s="30">
        <f>+(V194*100)/($V$151+$V$153+$V$154+$V$155+$V$169+$V$170+$V$171+$V$172+$V$173+$V$175+$V$176+$V$178+$V$179+$V$180+$V$181+$V$182+$V$184+$V$185+$V$186+$V$187+$V$188+$V$189+$V$191+$V$192+$V$193+$V$194+$V$200+$V$201+$V$337+$V$339+$V$341+$V$343+$V$344+$V$431+$V$432+$V$433+$V$434+$V$464+$V$465)</f>
        <v>6.8181818181818183</v>
      </c>
    </row>
    <row r="195" spans="1:23" hidden="1" x14ac:dyDescent="0.25">
      <c r="A195" s="80" t="s">
        <v>837</v>
      </c>
      <c r="B195" s="80" t="str">
        <f>VLOOKUP(A195,'PAI 2025 GPS rempl2)'!$A$3:$E$505,4,0)</f>
        <v>Producto</v>
      </c>
      <c r="C195" s="81" t="s">
        <v>1522</v>
      </c>
      <c r="D195" s="81" t="s">
        <v>1533</v>
      </c>
      <c r="E195" s="81" t="s">
        <v>1442</v>
      </c>
      <c r="F195" s="81" t="s">
        <v>12</v>
      </c>
      <c r="G195" s="81" t="str">
        <f>VLOOKUP(A195,'PAI 2025 GPS rempl2)'!$E$4:$L$504,8,0)</f>
        <v>FUNCIONAMIENTO</v>
      </c>
      <c r="H195" s="81" t="str">
        <f>VLOOKUP(A195,'PAI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1">
        <f>VLOOKUP(A195,'PAI 2025 GPS rempl2)'!$A$4:$V$504,17,0)</f>
        <v>1</v>
      </c>
      <c r="J195" s="81" t="str">
        <f>VLOOKUP(A195,'PAI 2025 GPS rempl2)'!$A$4:$V$504,18,0)</f>
        <v>Númerica</v>
      </c>
      <c r="K195" s="166">
        <f>VLOOKUP(A195,'PAI 2025 GPS rempl2)'!$A$4:$V$504,20,0)</f>
        <v>45691</v>
      </c>
      <c r="L195" s="166">
        <f>VLOOKUP(A195,'PAI 2025 GPS rempl2)'!$A$4:$V$504,21,0)</f>
        <v>45987</v>
      </c>
      <c r="M195" s="81" t="str">
        <f>VLOOKUP(A195,'PAI 2025 GPS rempl2)'!$A$4:$V$504,22,0)</f>
        <v>7000-DESPACHO DEL SUPERINTENDENTE DELEGADO PARA LA PROTECCIÓN DE DATOS PERSONALES</v>
      </c>
      <c r="N195" s="81" t="s">
        <v>1395</v>
      </c>
      <c r="O195" s="81" t="s">
        <v>1396</v>
      </c>
      <c r="P195" s="81">
        <v>0</v>
      </c>
      <c r="Q195" s="81" t="s">
        <v>1492</v>
      </c>
      <c r="S195" s="80" t="s">
        <v>837</v>
      </c>
      <c r="T195" s="80" t="str">
        <f>VLOOKUP(A195,'PAI 2025 GPS rempl2)'!$A$3:$E$505,4,0)</f>
        <v>Producto</v>
      </c>
      <c r="U195" s="81" t="s">
        <v>1522</v>
      </c>
      <c r="V195" s="30">
        <f>VLOOKUP(S195,'PAI 2025 GPS rempl2)'!$E$4:$P$504,12,0)</f>
        <v>10</v>
      </c>
      <c r="W195" s="145">
        <f>(V195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96" spans="1:23" hidden="1" x14ac:dyDescent="0.25">
      <c r="A196" s="80" t="s">
        <v>839</v>
      </c>
      <c r="B196" s="80" t="str">
        <f>VLOOKUP(A196,'PAI 2025 GPS rempl2)'!$A$3:$E$505,4,0)</f>
        <v>Actividad propia</v>
      </c>
      <c r="C196" s="81" t="s">
        <v>1522</v>
      </c>
      <c r="D196" s="81" t="s">
        <v>1533</v>
      </c>
      <c r="E196" s="81" t="s">
        <v>1442</v>
      </c>
      <c r="F196" s="81"/>
      <c r="G196" s="81" t="str">
        <f>VLOOKUP(A196,'PAI 2025 GPS rempl2)'!$E$4:$L$504,8,0)</f>
        <v>N/A</v>
      </c>
      <c r="H196" s="81" t="str">
        <f>VLOOKUP(A196,'PAI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1">
        <f>VLOOKUP(A196,'PAI 2025 GPS rempl2)'!$A$4:$V$504,17,0)</f>
        <v>1</v>
      </c>
      <c r="J196" s="81" t="str">
        <f>VLOOKUP(A196,'PAI 2025 GPS rempl2)'!$A$4:$V$504,18,0)</f>
        <v>Númerica</v>
      </c>
      <c r="K196" s="166">
        <f>VLOOKUP(A196,'PAI 2025 GPS rempl2)'!$A$4:$V$504,20,0)</f>
        <v>45691</v>
      </c>
      <c r="L196" s="166">
        <f>VLOOKUP(A196,'PAI 2025 GPS rempl2)'!$A$4:$V$504,21,0)</f>
        <v>45789</v>
      </c>
      <c r="M196" s="81" t="str">
        <f>VLOOKUP(A196,'PAI 2025 GPS rempl2)'!$A$4:$V$504,22,0)</f>
        <v>7000-DESPACHO DEL SUPERINTENDENTE DELEGADO PARA LA PROTECCIÓN DE DATOS PERSONALES</v>
      </c>
      <c r="N196" s="81"/>
      <c r="O196" s="81"/>
      <c r="P196" s="81"/>
      <c r="Q196" s="81"/>
      <c r="S196" s="80" t="s">
        <v>839</v>
      </c>
      <c r="T196" s="80" t="str">
        <f>VLOOKUP(A196,'PAI 2025 GPS rempl2)'!$A$3:$E$505,4,0)</f>
        <v>Actividad propia</v>
      </c>
      <c r="U196" s="81" t="s">
        <v>1522</v>
      </c>
      <c r="V196" s="30">
        <f>VLOOKUP(S196,'PAI 2025 GPS rempl2)'!$E$4:$P$504,12,0)</f>
        <v>30</v>
      </c>
      <c r="W196" s="147" t="e">
        <f>+(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97" spans="1:23" hidden="1" x14ac:dyDescent="0.25">
      <c r="A197" s="80" t="s">
        <v>841</v>
      </c>
      <c r="B197" s="80" t="str">
        <f>VLOOKUP(A197,'PAI 2025 GPS rempl2)'!$A$3:$E$505,4,0)</f>
        <v>Actividad propia</v>
      </c>
      <c r="C197" s="81" t="s">
        <v>1522</v>
      </c>
      <c r="D197" s="81" t="s">
        <v>1533</v>
      </c>
      <c r="E197" s="81" t="s">
        <v>1442</v>
      </c>
      <c r="F197" s="81"/>
      <c r="G197" s="81" t="str">
        <f>VLOOKUP(A197,'PAI 2025 GPS rempl2)'!$E$4:$L$504,8,0)</f>
        <v>N/A</v>
      </c>
      <c r="H197" s="81" t="str">
        <f>VLOOKUP(A197,'PAI 2025 GPS rempl2)'!$A$4:$V$504,15,0)</f>
        <v>Elaborar documento con el desarrollo del estudio comparativo y un apartado de recomendaciones para la adopción o adaptación de dichas medidas en el marco regulatorio colombiano (Documento)</v>
      </c>
      <c r="I197" s="81">
        <f>VLOOKUP(A197,'PAI 2025 GPS rempl2)'!$A$4:$V$504,17,0)</f>
        <v>1</v>
      </c>
      <c r="J197" s="81" t="str">
        <f>VLOOKUP(A197,'PAI 2025 GPS rempl2)'!$A$4:$V$504,18,0)</f>
        <v>Númerica</v>
      </c>
      <c r="K197" s="166">
        <f>VLOOKUP(A197,'PAI 2025 GPS rempl2)'!$A$4:$V$504,20,0)</f>
        <v>45790</v>
      </c>
      <c r="L197" s="166">
        <f>VLOOKUP(A197,'PAI 2025 GPS rempl2)'!$A$4:$V$504,21,0)</f>
        <v>45947</v>
      </c>
      <c r="M197" s="81" t="str">
        <f>VLOOKUP(A197,'PAI 2025 GPS rempl2)'!$A$4:$V$504,22,0)</f>
        <v>7000-DESPACHO DEL SUPERINTENDENTE DELEGADO PARA LA PROTECCIÓN DE DATOS PERSONALES</v>
      </c>
      <c r="N197" s="81"/>
      <c r="O197" s="81"/>
      <c r="P197" s="81"/>
      <c r="Q197" s="81"/>
      <c r="S197" s="80" t="s">
        <v>841</v>
      </c>
      <c r="T197" s="80" t="str">
        <f>VLOOKUP(A197,'PAI 2025 GPS rempl2)'!$A$3:$E$505,4,0)</f>
        <v>Actividad propia</v>
      </c>
      <c r="U197" s="81" t="s">
        <v>1522</v>
      </c>
      <c r="V197" s="30">
        <f>VLOOKUP(S197,'PAI 2025 GPS rempl2)'!$E$4:$P$504,12,0)</f>
        <v>60</v>
      </c>
      <c r="W197" s="147" t="e">
        <f>+(V197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98" spans="1:23" hidden="1" x14ac:dyDescent="0.25">
      <c r="A198" s="80" t="s">
        <v>843</v>
      </c>
      <c r="B198" s="80" t="str">
        <f>VLOOKUP(A198,'PAI 2025 GPS rempl2)'!$A$3:$E$505,4,0)</f>
        <v>Actividad propia</v>
      </c>
      <c r="C198" s="81" t="s">
        <v>1522</v>
      </c>
      <c r="D198" s="81" t="s">
        <v>1533</v>
      </c>
      <c r="E198" s="81" t="s">
        <v>1442</v>
      </c>
      <c r="F198" s="81"/>
      <c r="G198" s="81" t="str">
        <f>VLOOKUP(A198,'PAI 2025 GPS rempl2)'!$E$4:$L$504,8,0)</f>
        <v>N/A</v>
      </c>
      <c r="H198" s="81" t="str">
        <f>VLOOKUP(A198,'PAI 2025 GPS rempl2)'!$A$4:$V$504,15,0)</f>
        <v>Solicitar la publicación del documento con el propósito que entidades públicas y privadas conozcan los efectos de la Inteligencia Artificial (IA) al derecho en cuestión (Link de publicación)</v>
      </c>
      <c r="I198" s="81">
        <f>VLOOKUP(A198,'PAI 2025 GPS rempl2)'!$A$4:$V$504,17,0)</f>
        <v>1</v>
      </c>
      <c r="J198" s="81" t="str">
        <f>VLOOKUP(A198,'PAI 2025 GPS rempl2)'!$A$4:$V$504,18,0)</f>
        <v>Númerica</v>
      </c>
      <c r="K198" s="166">
        <f>VLOOKUP(A198,'PAI 2025 GPS rempl2)'!$A$4:$V$504,20,0)</f>
        <v>45947</v>
      </c>
      <c r="L198" s="166">
        <f>VLOOKUP(A198,'PAI 2025 GPS rempl2)'!$A$4:$V$504,21,0)</f>
        <v>45987</v>
      </c>
      <c r="M198" s="81" t="str">
        <f>VLOOKUP(A198,'PAI 2025 GPS rempl2)'!$A$4:$V$504,22,0)</f>
        <v>7000-DESPACHO DEL SUPERINTENDENTE DELEGADO PARA LA PROTECCIÓN DE DATOS PERSONALES</v>
      </c>
      <c r="N198" s="81"/>
      <c r="O198" s="81"/>
      <c r="P198" s="81"/>
      <c r="Q198" s="81"/>
      <c r="S198" s="80" t="s">
        <v>843</v>
      </c>
      <c r="T198" s="80" t="str">
        <f>VLOOKUP(A198,'PAI 2025 GPS rempl2)'!$A$3:$E$505,4,0)</f>
        <v>Actividad propia</v>
      </c>
      <c r="U198" s="81" t="s">
        <v>1522</v>
      </c>
      <c r="V198" s="30">
        <f>VLOOKUP(S198,'PAI 2025 GPS rempl2)'!$E$4:$P$504,12,0)</f>
        <v>10</v>
      </c>
      <c r="W198" s="147" t="e">
        <f>+(V198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99" spans="1:23" hidden="1" x14ac:dyDescent="0.25">
      <c r="A199" s="80" t="s">
        <v>844</v>
      </c>
      <c r="B199" s="80" t="str">
        <f>VLOOKUP(A199,'PAI 2025 GPS rempl2)'!$A$3:$E$505,4,0)</f>
        <v>Producto</v>
      </c>
      <c r="C199" s="81" t="s">
        <v>1532</v>
      </c>
      <c r="D199" s="81" t="s">
        <v>1531</v>
      </c>
      <c r="E199" s="81" t="s">
        <v>749</v>
      </c>
      <c r="F199" s="81" t="s">
        <v>10</v>
      </c>
      <c r="G199" s="81" t="str">
        <f>VLOOKUP(A199,'PAI 2025 GPS rempl2)'!$E$4:$L$504,8,0)</f>
        <v>C-3503-0200-0012-20104c</v>
      </c>
      <c r="H199" s="81" t="str">
        <f>VLOOKUP(A199,'PAI 2025 GPS rempl2)'!$A$4:$V$504,15,0)</f>
        <v>Lineamientos para generar conciencia sobre el debido tratamiento de datos personales en los procesos de transferencia de tecnología para salvaguardar el derecho en dichos procesos,  divulgado.  (informe de conclusiones/único entregable)</v>
      </c>
      <c r="I199" s="81">
        <f>VLOOKUP(A199,'PAI 2025 GPS rempl2)'!$A$4:$V$504,17,0)</f>
        <v>1</v>
      </c>
      <c r="J199" s="81" t="str">
        <f>VLOOKUP(A199,'PAI 2025 GPS rempl2)'!$A$4:$V$504,18,0)</f>
        <v>Númerica</v>
      </c>
      <c r="K199" s="166">
        <f>VLOOKUP(A199,'PAI 2025 GPS rempl2)'!$A$4:$V$504,20,0)</f>
        <v>45720</v>
      </c>
      <c r="L199" s="166">
        <f>VLOOKUP(A199,'PAI 2025 GPS rempl2)'!$A$4:$V$504,21,0)</f>
        <v>45989</v>
      </c>
      <c r="M199" s="81" t="str">
        <f>VLOOKUP(A199,'PAI 2025 GPS rempl2)'!$A$4:$V$504,22,0)</f>
        <v>7000-DESPACHO DEL SUPERINTENDENTE DELEGADO PARA LA PROTECCIÓN DE DATOS PERSONALES</v>
      </c>
      <c r="N199" s="81" t="s">
        <v>1399</v>
      </c>
      <c r="O199" s="81" t="s">
        <v>1400</v>
      </c>
      <c r="P199" s="81" t="s">
        <v>1557</v>
      </c>
      <c r="Q199" s="81" t="s">
        <v>1739</v>
      </c>
      <c r="S199" s="80" t="s">
        <v>844</v>
      </c>
      <c r="T199" s="80" t="str">
        <f>VLOOKUP(A199,'PAI 2025 GPS rempl2)'!$A$3:$E$505,4,0)</f>
        <v>Producto</v>
      </c>
      <c r="U199" s="81" t="s">
        <v>1532</v>
      </c>
      <c r="V199" s="30">
        <f>VLOOKUP(S199,'PAI 2025 GPS rempl2)'!$E$4:$P$504,12,0)</f>
        <v>10</v>
      </c>
      <c r="W199" s="30">
        <f>+(V199*100)/($V$150+$V$168+$V$174+$V$177+$V$183+$V$190+$V$199+$V$336+$V$342+$V$430+$V$463)</f>
        <v>5.2631578947368425</v>
      </c>
    </row>
    <row r="200" spans="1:23" hidden="1" x14ac:dyDescent="0.25">
      <c r="A200" s="80" t="s">
        <v>846</v>
      </c>
      <c r="B200" s="80" t="str">
        <f>VLOOKUP(A200,'PAI 2025 GPS rempl2)'!$A$3:$E$505,4,0)</f>
        <v>Actividad propia</v>
      </c>
      <c r="C200" s="81" t="s">
        <v>1532</v>
      </c>
      <c r="D200" s="81" t="s">
        <v>1531</v>
      </c>
      <c r="E200" s="81" t="s">
        <v>749</v>
      </c>
      <c r="F200" s="81"/>
      <c r="G200" s="81" t="str">
        <f>VLOOKUP(A200,'PAI 2025 GPS rempl2)'!$E$4:$L$504,8,0)</f>
        <v>N/A</v>
      </c>
      <c r="H200" s="81" t="str">
        <f>VLOOKUP(A200,'PAI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81">
        <f>VLOOKUP(A200,'PAI 2025 GPS rempl2)'!$A$4:$V$504,17,0)</f>
        <v>1</v>
      </c>
      <c r="J200" s="81" t="str">
        <f>VLOOKUP(A200,'PAI 2025 GPS rempl2)'!$A$4:$V$504,18,0)</f>
        <v>Númerica</v>
      </c>
      <c r="K200" s="166">
        <f>VLOOKUP(A200,'PAI 2025 GPS rempl2)'!$A$4:$V$504,20,0)</f>
        <v>45720</v>
      </c>
      <c r="L200" s="166">
        <f>VLOOKUP(A200,'PAI 2025 GPS rempl2)'!$A$4:$V$504,21,0)</f>
        <v>45983</v>
      </c>
      <c r="M200" s="81" t="str">
        <f>VLOOKUP(A200,'PAI 2025 GPS rempl2)'!$A$4:$V$504,22,0)</f>
        <v>7000-DESPACHO DEL SUPERINTENDENTE DELEGADO PARA LA PROTECCIÓN DE DATOS PERSONALES</v>
      </c>
      <c r="N200" s="81"/>
      <c r="O200" s="81"/>
      <c r="P200" s="81"/>
      <c r="Q200" s="81"/>
      <c r="S200" s="80" t="s">
        <v>846</v>
      </c>
      <c r="T200" s="80" t="str">
        <f>VLOOKUP(A200,'PAI 2025 GPS rempl2)'!$A$3:$E$505,4,0)</f>
        <v>Actividad propia</v>
      </c>
      <c r="U200" s="81" t="s">
        <v>1532</v>
      </c>
      <c r="V200" s="30">
        <f>VLOOKUP(S200,'PAI 2025 GPS rempl2)'!$E$4:$P$504,12,0)</f>
        <v>50</v>
      </c>
      <c r="W200" s="30">
        <f>+(V200*100)/($V$151+$V$153+$V$154+$V$155+$V$169+$V$170+$V$171+$V$172+$V$173+$V$175+$V$176+$V$178+$V$179+$V$180+$V$181+$V$182+$V$184+$V$185+$V$186+$V$187+$V$188+$V$189+$V$191+$V$192+$V$193+$V$194+$V$200+$V$201+$V$337+$V$339+$V$341+$V$343+$V$344+$V$431+$V$432+$V$433+$V$434+$V$464+$V$465)</f>
        <v>4.5454545454545459</v>
      </c>
    </row>
    <row r="201" spans="1:23" hidden="1" x14ac:dyDescent="0.25">
      <c r="A201" s="80" t="s">
        <v>847</v>
      </c>
      <c r="B201" s="80" t="str">
        <f>VLOOKUP(A201,'PAI 2025 GPS rempl2)'!$A$3:$E$505,4,0)</f>
        <v>Actividad propia</v>
      </c>
      <c r="C201" s="81" t="s">
        <v>1532</v>
      </c>
      <c r="D201" s="81" t="s">
        <v>1531</v>
      </c>
      <c r="E201" s="81" t="s">
        <v>749</v>
      </c>
      <c r="F201" s="81"/>
      <c r="G201" s="81" t="str">
        <f>VLOOKUP(A201,'PAI 2025 GPS rempl2)'!$E$4:$L$504,8,0)</f>
        <v>N/A</v>
      </c>
      <c r="H201" s="81" t="str">
        <f>VLOOKUP(A201,'PAI 2025 GPS rempl2)'!$A$4:$V$504,15,0)</f>
        <v>Realizar un informe con las conclusiones y reflexiones sobre la sinergias entre las propiedad industrial y el debido de tratamiento datos personales. (Informe elaborado)</v>
      </c>
      <c r="I201" s="81">
        <f>VLOOKUP(A201,'PAI 2025 GPS rempl2)'!$A$4:$V$504,17,0)</f>
        <v>1</v>
      </c>
      <c r="J201" s="81" t="str">
        <f>VLOOKUP(A201,'PAI 2025 GPS rempl2)'!$A$4:$V$504,18,0)</f>
        <v>Númerica</v>
      </c>
      <c r="K201" s="166">
        <f>VLOOKUP(A201,'PAI 2025 GPS rempl2)'!$A$4:$V$504,20,0)</f>
        <v>45839</v>
      </c>
      <c r="L201" s="166">
        <f>VLOOKUP(A201,'PAI 2025 GPS rempl2)'!$A$4:$V$504,21,0)</f>
        <v>45989</v>
      </c>
      <c r="M201" s="81" t="str">
        <f>VLOOKUP(A201,'PAI 2025 GPS rempl2)'!$A$4:$V$504,22,0)</f>
        <v>7000-DESPACHO DEL SUPERINTENDENTE DELEGADO PARA LA PROTECCIÓN DE DATOS PERSONALES</v>
      </c>
      <c r="N201" s="81"/>
      <c r="O201" s="81"/>
      <c r="P201" s="81"/>
      <c r="Q201" s="81"/>
      <c r="S201" s="80" t="s">
        <v>847</v>
      </c>
      <c r="T201" s="80" t="str">
        <f>VLOOKUP(A201,'PAI 2025 GPS rempl2)'!$A$3:$E$505,4,0)</f>
        <v>Actividad propia</v>
      </c>
      <c r="U201" s="81" t="s">
        <v>1532</v>
      </c>
      <c r="V201" s="30">
        <f>VLOOKUP(S201,'PAI 2025 GPS rempl2)'!$E$4:$P$504,12,0)</f>
        <v>50</v>
      </c>
      <c r="W201" s="30">
        <f>+(V201*100)/($V$151+$V$153+$V$154+$V$155+$V$169+$V$170+$V$171+$V$172+$V$173+$V$175+$V$176+$V$178+$V$179+$V$180+$V$181+$V$182+$V$184+$V$185+$V$186+$V$187+$V$188+$V$189+$V$191+$V$192+$V$193+$V$194+$V$200+$V$201+$V$337+$V$339+$V$341+$V$343+$V$344+$V$431+$V$432+$V$433+$V$434+$V$464+$V$465)</f>
        <v>4.5454545454545459</v>
      </c>
    </row>
    <row r="202" spans="1:23" hidden="1" x14ac:dyDescent="0.25">
      <c r="A202" s="80" t="s">
        <v>848</v>
      </c>
      <c r="B202" s="80" t="str">
        <f>VLOOKUP(A202,'PAI 2025 GPS rempl2)'!$A$3:$E$505,4,0)</f>
        <v>Producto</v>
      </c>
      <c r="C202" s="81" t="s">
        <v>1522</v>
      </c>
      <c r="D202" s="81" t="s">
        <v>1530</v>
      </c>
      <c r="E202" s="81" t="s">
        <v>697</v>
      </c>
      <c r="F202" s="81" t="s">
        <v>13</v>
      </c>
      <c r="G202" s="81" t="str">
        <f>VLOOKUP(A202,'PAI 2025 GPS rempl2)'!$E$4:$L$504,8,0)</f>
        <v>FUNCIONAMIENTO</v>
      </c>
      <c r="H202" s="81" t="str">
        <f>VLOOKUP(A202,'PAI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81">
        <f>VLOOKUP(A202,'PAI 2025 GPS rempl2)'!$A$4:$V$504,17,0)</f>
        <v>1</v>
      </c>
      <c r="J202" s="81" t="str">
        <f>VLOOKUP(A202,'PAI 2025 GPS rempl2)'!$A$4:$V$504,18,0)</f>
        <v>Númerica</v>
      </c>
      <c r="K202" s="166">
        <f>VLOOKUP(A202,'PAI 2025 GPS rempl2)'!$A$4:$V$504,20,0)</f>
        <v>45748</v>
      </c>
      <c r="L202" s="166">
        <f>VLOOKUP(A202,'PAI 2025 GPS rempl2)'!$A$4:$V$504,21,0)</f>
        <v>45897</v>
      </c>
      <c r="M202" s="81" t="str">
        <f>VLOOKUP(A202,'PAI 2025 GPS rempl2)'!$A$4:$V$504,22,0)</f>
        <v>7000-DESPACHO DEL SUPERINTENDENTE DELEGADO PARA LA PROTECCIÓN DE DATOS PERSONALES</v>
      </c>
      <c r="N202" s="81" t="s">
        <v>1402</v>
      </c>
      <c r="O202" s="81" t="s">
        <v>1441</v>
      </c>
      <c r="P202" s="81" t="s">
        <v>1558</v>
      </c>
      <c r="Q202" s="81" t="s">
        <v>1495</v>
      </c>
      <c r="S202" s="80" t="s">
        <v>848</v>
      </c>
      <c r="T202" s="80" t="str">
        <f>VLOOKUP(A202,'PAI 2025 GPS rempl2)'!$A$3:$E$505,4,0)</f>
        <v>Producto</v>
      </c>
      <c r="U202" s="81" t="s">
        <v>1522</v>
      </c>
      <c r="V202" s="30">
        <f>VLOOKUP(S202,'PAI 2025 GPS rempl2)'!$E$4:$P$504,12,0)</f>
        <v>10</v>
      </c>
      <c r="W202" s="145">
        <f>(V202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03" spans="1:23" hidden="1" x14ac:dyDescent="0.25">
      <c r="A203" s="80" t="s">
        <v>850</v>
      </c>
      <c r="B203" s="80" t="str">
        <f>VLOOKUP(A203,'PAI 2025 GPS rempl2)'!$A$3:$E$505,4,0)</f>
        <v>Actividad propia</v>
      </c>
      <c r="C203" s="81" t="s">
        <v>1522</v>
      </c>
      <c r="D203" s="81" t="s">
        <v>1530</v>
      </c>
      <c r="E203" s="81" t="s">
        <v>697</v>
      </c>
      <c r="F203" s="81"/>
      <c r="G203" s="81" t="str">
        <f>VLOOKUP(A203,'PAI 2025 GPS rempl2)'!$E$4:$L$504,8,0)</f>
        <v>N/A</v>
      </c>
      <c r="H203" s="81" t="str">
        <f>VLOOKUP(A203,'PAI 2025 GPS rempl2)'!$A$4:$V$504,15,0)</f>
        <v>Exponer ante un foro internacional las lecciones aprendidas de una actuación administrativa frente a una compañía con presencia transfronteriza (Captura de pantalla o imágenes de la exposición realizada/único entregable)</v>
      </c>
      <c r="I203" s="81">
        <f>VLOOKUP(A203,'PAI 2025 GPS rempl2)'!$A$4:$V$504,17,0)</f>
        <v>1</v>
      </c>
      <c r="J203" s="81" t="str">
        <f>VLOOKUP(A203,'PAI 2025 GPS rempl2)'!$A$4:$V$504,18,0)</f>
        <v>Númerica</v>
      </c>
      <c r="K203" s="166">
        <f>VLOOKUP(A203,'PAI 2025 GPS rempl2)'!$A$4:$V$504,20,0)</f>
        <v>45748</v>
      </c>
      <c r="L203" s="166">
        <f>VLOOKUP(A203,'PAI 2025 GPS rempl2)'!$A$4:$V$504,21,0)</f>
        <v>45835</v>
      </c>
      <c r="M203" s="81" t="str">
        <f>VLOOKUP(A203,'PAI 2025 GPS rempl2)'!$A$4:$V$504,22,0)</f>
        <v>7000-DESPACHO DEL SUPERINTENDENTE DELEGADO PARA LA PROTECCIÓN DE DATOS PERSONALES</v>
      </c>
      <c r="N203" s="81"/>
      <c r="O203" s="81"/>
      <c r="P203" s="81"/>
      <c r="Q203" s="81"/>
      <c r="S203" s="80" t="s">
        <v>850</v>
      </c>
      <c r="T203" s="80" t="str">
        <f>VLOOKUP(A203,'PAI 2025 GPS rempl2)'!$A$3:$E$505,4,0)</f>
        <v>Actividad propia</v>
      </c>
      <c r="U203" s="81" t="s">
        <v>1522</v>
      </c>
      <c r="V203" s="30">
        <f>VLOOKUP(S203,'PAI 2025 GPS rempl2)'!$E$4:$P$504,12,0)</f>
        <v>50</v>
      </c>
      <c r="W203" s="147" t="e">
        <f>+(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04" spans="1:23" hidden="1" x14ac:dyDescent="0.25">
      <c r="A204" s="80" t="s">
        <v>852</v>
      </c>
      <c r="B204" s="80" t="str">
        <f>VLOOKUP(A204,'PAI 2025 GPS rempl2)'!$A$3:$E$505,4,0)</f>
        <v>Actividad propia</v>
      </c>
      <c r="C204" s="81" t="s">
        <v>1522</v>
      </c>
      <c r="D204" s="81" t="s">
        <v>1530</v>
      </c>
      <c r="E204" s="81" t="s">
        <v>697</v>
      </c>
      <c r="F204" s="81"/>
      <c r="G204" s="81" t="str">
        <f>VLOOKUP(A204,'PAI 2025 GPS rempl2)'!$E$4:$L$504,8,0)</f>
        <v>N/A</v>
      </c>
      <c r="H204" s="81" t="str">
        <f>VLOOKUP(A204,'PAI 2025 GPS rempl2)'!$A$4:$V$504,15,0)</f>
        <v>Elaborar informe que recopile las conclusiones con las autoridades de protección de datos internacionales de buenas prácticas al momento de investigar compañías con presencia transfronteriza. (Informe/único entregable)</v>
      </c>
      <c r="I204" s="81">
        <f>VLOOKUP(A204,'PAI 2025 GPS rempl2)'!$A$4:$V$504,17,0)</f>
        <v>1</v>
      </c>
      <c r="J204" s="81" t="str">
        <f>VLOOKUP(A204,'PAI 2025 GPS rempl2)'!$A$4:$V$504,18,0)</f>
        <v>Númerica</v>
      </c>
      <c r="K204" s="166">
        <f>VLOOKUP(A204,'PAI 2025 GPS rempl2)'!$A$4:$V$504,20,0)</f>
        <v>45839</v>
      </c>
      <c r="L204" s="166">
        <f>VLOOKUP(A204,'PAI 2025 GPS rempl2)'!$A$4:$V$504,21,0)</f>
        <v>45897</v>
      </c>
      <c r="M204" s="81" t="str">
        <f>VLOOKUP(A204,'PAI 2025 GPS rempl2)'!$A$4:$V$504,22,0)</f>
        <v>7000-DESPACHO DEL SUPERINTENDENTE DELEGADO PARA LA PROTECCIÓN DE DATOS PERSONALES</v>
      </c>
      <c r="N204" s="81"/>
      <c r="O204" s="81"/>
      <c r="P204" s="81"/>
      <c r="Q204" s="81"/>
      <c r="S204" s="80" t="s">
        <v>852</v>
      </c>
      <c r="T204" s="80" t="str">
        <f>VLOOKUP(A204,'PAI 2025 GPS rempl2)'!$A$3:$E$505,4,0)</f>
        <v>Actividad propia</v>
      </c>
      <c r="U204" s="81" t="s">
        <v>1522</v>
      </c>
      <c r="V204" s="30">
        <f>VLOOKUP(S204,'PAI 2025 GPS rempl2)'!$E$4:$P$504,12,0)</f>
        <v>50</v>
      </c>
      <c r="W204" s="147" t="e">
        <f>+(V204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05" spans="1:23" hidden="1" x14ac:dyDescent="0.25">
      <c r="A205" s="80" t="s">
        <v>853</v>
      </c>
      <c r="B205" s="80" t="str">
        <f>VLOOKUP(A205,'PAI 2025 GPS rempl2)'!$A$3:$E$505,4,0)</f>
        <v>Producto</v>
      </c>
      <c r="C205" s="81" t="s">
        <v>1522</v>
      </c>
      <c r="D205" s="81" t="s">
        <v>1530</v>
      </c>
      <c r="E205" s="81" t="s">
        <v>697</v>
      </c>
      <c r="F205" s="81" t="s">
        <v>10</v>
      </c>
      <c r="G205" s="81" t="str">
        <f>VLOOKUP(A205,'PAI 2025 GPS rempl2)'!$E$4:$L$504,8,0)</f>
        <v>C-3503-0200-0012-20104c</v>
      </c>
      <c r="H205" s="81" t="str">
        <f>VLOOKUP(A205,'PAI 2025 GPS rempl2)'!$A$4:$V$504,15,0)</f>
        <v>Eventos en temas relacionados con datos personales, realizados  (Pantallazos o captura de pantalla /único entregable)</v>
      </c>
      <c r="I205" s="81">
        <f>VLOOKUP(A205,'PAI 2025 GPS rempl2)'!$A$4:$V$504,17,0)</f>
        <v>2</v>
      </c>
      <c r="J205" s="81" t="str">
        <f>VLOOKUP(A205,'PAI 2025 GPS rempl2)'!$A$4:$V$504,18,0)</f>
        <v>Númerica</v>
      </c>
      <c r="K205" s="166">
        <f>VLOOKUP(A205,'PAI 2025 GPS rempl2)'!$A$4:$V$504,20,0)</f>
        <v>45692</v>
      </c>
      <c r="L205" s="166">
        <f>VLOOKUP(A205,'PAI 2025 GPS rempl2)'!$A$4:$V$504,21,0)</f>
        <v>45989</v>
      </c>
      <c r="M205" s="81" t="str">
        <f>VLOOKUP(A205,'PAI 2025 GPS rempl2)'!$A$4:$V$504,22,0)</f>
        <v>7000-DESPACHO DEL SUPERINTENDENTE DELEGADO PARA LA PROTECCIÓN DE DATOS PERSONALES;
73-GRUPO DE TRABAJO DE COMUNICACION</v>
      </c>
      <c r="N205" s="81" t="s">
        <v>1399</v>
      </c>
      <c r="O205" s="81" t="s">
        <v>1400</v>
      </c>
      <c r="P205" s="81" t="s">
        <v>1559</v>
      </c>
      <c r="Q205" s="81" t="s">
        <v>1739</v>
      </c>
      <c r="S205" s="80" t="s">
        <v>853</v>
      </c>
      <c r="T205" s="80" t="str">
        <f>VLOOKUP(A205,'PAI 2025 GPS rempl2)'!$A$3:$E$505,4,0)</f>
        <v>Producto</v>
      </c>
      <c r="U205" s="81" t="s">
        <v>1522</v>
      </c>
      <c r="V205" s="30">
        <f>VLOOKUP(S205,'PAI 2025 GPS rempl2)'!$E$4:$P$504,12,0)</f>
        <v>40</v>
      </c>
      <c r="W205" s="145">
        <f>(V205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206" spans="1:23" hidden="1" x14ac:dyDescent="0.25">
      <c r="A206" s="80" t="s">
        <v>856</v>
      </c>
      <c r="B206" s="80" t="str">
        <f>VLOOKUP(A206,'PAI 2025 GPS rempl2)'!$A$3:$E$505,4,0)</f>
        <v>Actividad propia</v>
      </c>
      <c r="C206" s="81" t="s">
        <v>1522</v>
      </c>
      <c r="D206" s="81" t="s">
        <v>1530</v>
      </c>
      <c r="E206" s="81" t="s">
        <v>697</v>
      </c>
      <c r="F206" s="81"/>
      <c r="G206" s="81" t="str">
        <f>VLOOKUP(A206,'PAI 2025 GPS rempl2)'!$E$4:$L$504,8,0)</f>
        <v>N/A</v>
      </c>
      <c r="H206" s="81" t="str">
        <f>VLOOKUP(A206,'PAI 2025 GPS rempl2)'!$A$4:$V$504,15,0)</f>
        <v>Solicitar publicación de la fecha del evento en el calendario de eventos de la entidad  al Grupo de Comunicaciones  (captura de pantalla de la publicación de la fecha del evento / único entregable)</v>
      </c>
      <c r="I206" s="81">
        <f>VLOOKUP(A206,'PAI 2025 GPS rempl2)'!$A$4:$V$504,17,0)</f>
        <v>2</v>
      </c>
      <c r="J206" s="81" t="str">
        <f>VLOOKUP(A206,'PAI 2025 GPS rempl2)'!$A$4:$V$504,18,0)</f>
        <v>Númerica</v>
      </c>
      <c r="K206" s="166">
        <f>VLOOKUP(A206,'PAI 2025 GPS rempl2)'!$A$4:$V$504,20,0)</f>
        <v>45692</v>
      </c>
      <c r="L206" s="166">
        <f>VLOOKUP(A206,'PAI 2025 GPS rempl2)'!$A$4:$V$504,21,0)</f>
        <v>45933</v>
      </c>
      <c r="M206" s="81" t="str">
        <f>VLOOKUP(A206,'PAI 2025 GPS rempl2)'!$A$4:$V$504,22,0)</f>
        <v>7000-DESPACHO DEL SUPERINTENDENTE DELEGADO PARA LA PROTECCIÓN DE DATOS PERSONALES</v>
      </c>
      <c r="N206" s="81"/>
      <c r="O206" s="81"/>
      <c r="P206" s="81"/>
      <c r="Q206" s="81"/>
      <c r="S206" s="80" t="s">
        <v>856</v>
      </c>
      <c r="T206" s="80" t="str">
        <f>VLOOKUP(A206,'PAI 2025 GPS rempl2)'!$A$3:$E$505,4,0)</f>
        <v>Actividad propia</v>
      </c>
      <c r="U206" s="81" t="s">
        <v>1522</v>
      </c>
      <c r="V206" s="30">
        <f>VLOOKUP(S206,'PAI 2025 GPS rempl2)'!$E$4:$P$504,12,0)</f>
        <v>5</v>
      </c>
      <c r="W206" s="147" t="e">
        <f>+(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07" spans="1:23" hidden="1" x14ac:dyDescent="0.25">
      <c r="A207" s="80" t="s">
        <v>858</v>
      </c>
      <c r="B207" s="80" t="str">
        <f>VLOOKUP(A207,'PAI 2025 GPS rempl2)'!$A$3:$E$505,4,0)</f>
        <v>Actividad propia</v>
      </c>
      <c r="C207" s="81" t="s">
        <v>1522</v>
      </c>
      <c r="D207" s="81" t="s">
        <v>1530</v>
      </c>
      <c r="E207" s="81" t="s">
        <v>697</v>
      </c>
      <c r="F207" s="81"/>
      <c r="G207" s="81" t="str">
        <f>VLOOKUP(A207,'PAI 2025 GPS rempl2)'!$E$4:$L$504,8,0)</f>
        <v>N/A</v>
      </c>
      <c r="H207" s="81" t="str">
        <f>VLOOKUP(A207,'PAI 2025 GPS rempl2)'!$A$4:$V$504,15,0)</f>
        <v>Diligenciar check list del evento con la fecha definitiva igual a la publicada en el  calendario de eventos  (documento de check list para la realización del evento / único entregable)</v>
      </c>
      <c r="I207" s="81">
        <f>VLOOKUP(A207,'PAI 2025 GPS rempl2)'!$A$4:$V$504,17,0)</f>
        <v>2</v>
      </c>
      <c r="J207" s="81" t="str">
        <f>VLOOKUP(A207,'PAI 2025 GPS rempl2)'!$A$4:$V$504,18,0)</f>
        <v>Númerica</v>
      </c>
      <c r="K207" s="166">
        <f>VLOOKUP(A207,'PAI 2025 GPS rempl2)'!$A$4:$V$504,20,0)</f>
        <v>45811</v>
      </c>
      <c r="L207" s="166">
        <f>VLOOKUP(A207,'PAI 2025 GPS rempl2)'!$A$4:$V$504,21,0)</f>
        <v>45947</v>
      </c>
      <c r="M207" s="81" t="str">
        <f>VLOOKUP(A207,'PAI 2025 GPS rempl2)'!$A$4:$V$504,22,0)</f>
        <v>7000-DESPACHO DEL SUPERINTENDENTE DELEGADO PARA LA PROTECCIÓN DE DATOS PERSONALES</v>
      </c>
      <c r="N207" s="81"/>
      <c r="O207" s="81"/>
      <c r="P207" s="81"/>
      <c r="Q207" s="81"/>
      <c r="S207" s="80" t="s">
        <v>858</v>
      </c>
      <c r="T207" s="80" t="str">
        <f>VLOOKUP(A207,'PAI 2025 GPS rempl2)'!$A$3:$E$505,4,0)</f>
        <v>Actividad propia</v>
      </c>
      <c r="U207" s="81" t="s">
        <v>1522</v>
      </c>
      <c r="V207" s="30">
        <f>VLOOKUP(S207,'PAI 2025 GPS rempl2)'!$E$4:$P$504,12,0)</f>
        <v>15</v>
      </c>
      <c r="W207" s="147" t="e">
        <f>+(V207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08" spans="1:23" hidden="1" x14ac:dyDescent="0.25">
      <c r="A208" s="80" t="s">
        <v>860</v>
      </c>
      <c r="B208" s="80" t="str">
        <f>VLOOKUP(A208,'PAI 2025 GPS rempl2)'!$A$3:$E$505,4,0)</f>
        <v>Actividad propia</v>
      </c>
      <c r="C208" s="81" t="s">
        <v>1522</v>
      </c>
      <c r="D208" s="81" t="s">
        <v>1530</v>
      </c>
      <c r="E208" s="81" t="s">
        <v>697</v>
      </c>
      <c r="F208" s="81"/>
      <c r="G208" s="81" t="str">
        <f>VLOOKUP(A208,'PAI 2025 GPS rempl2)'!$E$4:$L$504,8,0)</f>
        <v>N/A</v>
      </c>
      <c r="H208" s="81" t="str">
        <f>VLOOKUP(A208,'PAI 2025 GPS rempl2)'!$A$4:$V$504,15,0)</f>
        <v>Elaborar y enviar agenda definitiva para ser publicada  (correo electrónico con agenda definitiva / único entregable)</v>
      </c>
      <c r="I208" s="81">
        <f>VLOOKUP(A208,'PAI 2025 GPS rempl2)'!$A$4:$V$504,17,0)</f>
        <v>2</v>
      </c>
      <c r="J208" s="81" t="str">
        <f>VLOOKUP(A208,'PAI 2025 GPS rempl2)'!$A$4:$V$504,18,0)</f>
        <v>Númerica</v>
      </c>
      <c r="K208" s="166">
        <f>VLOOKUP(A208,'PAI 2025 GPS rempl2)'!$A$4:$V$504,20,0)</f>
        <v>45811</v>
      </c>
      <c r="L208" s="166">
        <f>VLOOKUP(A208,'PAI 2025 GPS rempl2)'!$A$4:$V$504,21,0)</f>
        <v>45968</v>
      </c>
      <c r="M208" s="81" t="str">
        <f>VLOOKUP(A208,'PAI 2025 GPS rempl2)'!$A$4:$V$504,22,0)</f>
        <v>7000-DESPACHO DEL SUPERINTENDENTE DELEGADO PARA LA PROTECCIÓN DE DATOS PERSONALES</v>
      </c>
      <c r="N208" s="81"/>
      <c r="O208" s="81"/>
      <c r="P208" s="81"/>
      <c r="Q208" s="81"/>
      <c r="S208" s="80" t="s">
        <v>860</v>
      </c>
      <c r="T208" s="80" t="str">
        <f>VLOOKUP(A208,'PAI 2025 GPS rempl2)'!$A$3:$E$505,4,0)</f>
        <v>Actividad propia</v>
      </c>
      <c r="U208" s="81" t="s">
        <v>1522</v>
      </c>
      <c r="V208" s="30">
        <f>VLOOKUP(S208,'PAI 2025 GPS rempl2)'!$E$4:$P$504,12,0)</f>
        <v>20</v>
      </c>
      <c r="W208" s="147" t="e">
        <f>+(V208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09" spans="1:23" hidden="1" x14ac:dyDescent="0.25">
      <c r="A209" s="80" t="s">
        <v>862</v>
      </c>
      <c r="B209" s="80" t="str">
        <f>VLOOKUP(A209,'PAI 2025 GPS rempl2)'!$A$3:$E$505,4,0)</f>
        <v>Actividad sin participación</v>
      </c>
      <c r="C209" s="81" t="s">
        <v>1522</v>
      </c>
      <c r="D209" s="81" t="s">
        <v>1530</v>
      </c>
      <c r="E209" s="81" t="s">
        <v>697</v>
      </c>
      <c r="F209" s="81"/>
      <c r="G209" s="81" t="str">
        <f>VLOOKUP(A209,'PAI 2025 GPS rempl2)'!$E$4:$L$504,8,0)</f>
        <v>N/A</v>
      </c>
      <c r="H209" s="81" t="str">
        <f>VLOOKUP(A209,'PAI 2025 GPS rempl2)'!$A$4:$V$504,15,0)</f>
        <v>Publicar Agenda definitiva  (Captura de pantalla de la publicación)</v>
      </c>
      <c r="I209" s="81">
        <f>VLOOKUP(A209,'PAI 2025 GPS rempl2)'!$A$4:$V$504,17,0)</f>
        <v>2</v>
      </c>
      <c r="J209" s="81" t="str">
        <f>VLOOKUP(A209,'PAI 2025 GPS rempl2)'!$A$4:$V$504,18,0)</f>
        <v>Númerica</v>
      </c>
      <c r="K209" s="166">
        <f>VLOOKUP(A209,'PAI 2025 GPS rempl2)'!$A$4:$V$504,20,0)</f>
        <v>45811</v>
      </c>
      <c r="L209" s="166">
        <f>VLOOKUP(A209,'PAI 2025 GPS rempl2)'!$A$4:$V$504,21,0)</f>
        <v>45982</v>
      </c>
      <c r="M209" s="81" t="str">
        <f>VLOOKUP(A209,'PAI 2025 GPS rempl2)'!$A$4:$V$504,22,0)</f>
        <v>73-GRUPO DE TRABAJO DE COMUNICACION</v>
      </c>
      <c r="N209" s="81"/>
      <c r="O209" s="81"/>
      <c r="P209" s="81"/>
      <c r="Q209" s="81"/>
      <c r="S209" s="80" t="s">
        <v>862</v>
      </c>
      <c r="T209" s="80" t="str">
        <f>VLOOKUP(A209,'PAI 2025 GPS rempl2)'!$A$3:$E$505,4,0)</f>
        <v>Actividad sin participación</v>
      </c>
      <c r="U209" s="81" t="s">
        <v>1522</v>
      </c>
      <c r="V209" s="30">
        <f>VLOOKUP(S209,'PAI 2025 GPS rempl2)'!$E$4:$P$504,12,0)</f>
        <v>0</v>
      </c>
      <c r="W209" s="30">
        <f>+V209</f>
        <v>0</v>
      </c>
    </row>
    <row r="210" spans="1:23" hidden="1" x14ac:dyDescent="0.25">
      <c r="A210" s="80" t="s">
        <v>864</v>
      </c>
      <c r="B210" s="80" t="str">
        <f>VLOOKUP(A210,'PAI 2025 GPS rempl2)'!$A$3:$E$505,4,0)</f>
        <v>Actividad propia</v>
      </c>
      <c r="C210" s="81" t="s">
        <v>1522</v>
      </c>
      <c r="D210" s="81" t="s">
        <v>1530</v>
      </c>
      <c r="E210" s="81" t="s">
        <v>697</v>
      </c>
      <c r="F210" s="81"/>
      <c r="G210" s="81" t="str">
        <f>VLOOKUP(A210,'PAI 2025 GPS rempl2)'!$E$4:$L$504,8,0)</f>
        <v>N/A</v>
      </c>
      <c r="H210" s="81" t="str">
        <f>VLOOKUP(A210,'PAI 2025 GPS rempl2)'!$A$4:$V$504,15,0)</f>
        <v>Realizar el evento (fotografías del evento realizado / único entregable)()</v>
      </c>
      <c r="I210" s="81">
        <f>VLOOKUP(A210,'PAI 2025 GPS rempl2)'!$A$4:$V$504,17,0)</f>
        <v>2</v>
      </c>
      <c r="J210" s="81" t="str">
        <f>VLOOKUP(A210,'PAI 2025 GPS rempl2)'!$A$4:$V$504,18,0)</f>
        <v>Númerica</v>
      </c>
      <c r="K210" s="166">
        <f>VLOOKUP(A210,'PAI 2025 GPS rempl2)'!$A$4:$V$504,20,0)</f>
        <v>45811</v>
      </c>
      <c r="L210" s="166">
        <f>VLOOKUP(A210,'PAI 2025 GPS rempl2)'!$A$4:$V$504,21,0)</f>
        <v>45989</v>
      </c>
      <c r="M210" s="81" t="str">
        <f>VLOOKUP(A210,'PAI 2025 GPS rempl2)'!$A$4:$V$504,22,0)</f>
        <v>7000-DESPACHO DEL SUPERINTENDENTE DELEGADO PARA LA PROTECCIÓN DE DATOS PERSONALES;
73-GRUPO DE TRABAJO DE COMUNICACION</v>
      </c>
      <c r="N210" s="81"/>
      <c r="O210" s="81"/>
      <c r="P210" s="81"/>
      <c r="Q210" s="81"/>
      <c r="S210" s="80" t="s">
        <v>864</v>
      </c>
      <c r="T210" s="80" t="str">
        <f>VLOOKUP(A210,'PAI 2025 GPS rempl2)'!$A$3:$E$505,4,0)</f>
        <v>Actividad propia</v>
      </c>
      <c r="U210" s="81" t="s">
        <v>1522</v>
      </c>
      <c r="V210" s="30">
        <f>VLOOKUP(S210,'PAI 2025 GPS rempl2)'!$E$4:$P$504,12,0)</f>
        <v>60</v>
      </c>
      <c r="W210" s="147" t="e">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11" spans="1:23" hidden="1" x14ac:dyDescent="0.25">
      <c r="A211" s="80" t="s">
        <v>866</v>
      </c>
      <c r="B211" s="80" t="str">
        <f>VLOOKUP(A211,'PAI 2025 GPS rempl2)'!$A$3:$E$505,4,0)</f>
        <v>Producto</v>
      </c>
      <c r="C211" s="81" t="s">
        <v>1522</v>
      </c>
      <c r="D211" s="81" t="s">
        <v>1526</v>
      </c>
      <c r="E211" s="81" t="s">
        <v>614</v>
      </c>
      <c r="F211" s="81" t="s">
        <v>10</v>
      </c>
      <c r="G211" s="81" t="str">
        <f>VLOOKUP(A211,'PAI 2025 GPS rempl2)'!$E$4:$L$504,8,0)</f>
        <v>FUNCIONAMIENTO</v>
      </c>
      <c r="H211" s="81" t="str">
        <f>VLOOKUP(A211,'PAI 2025 GPS rempl2)'!$A$4:$V$504,15,0)</f>
        <v>Campaña de divulgación para fortalecer el empoderamiento de las personas sobre sus datos, ejecutada (Pantallazos con la publicación/único entregable)</v>
      </c>
      <c r="I211" s="81">
        <f>VLOOKUP(A211,'PAI 2025 GPS rempl2)'!$A$4:$V$504,17,0)</f>
        <v>1</v>
      </c>
      <c r="J211" s="81" t="str">
        <f>VLOOKUP(A211,'PAI 2025 GPS rempl2)'!$A$4:$V$504,18,0)</f>
        <v>Númerica</v>
      </c>
      <c r="K211" s="166">
        <f>VLOOKUP(A211,'PAI 2025 GPS rempl2)'!$A$4:$V$504,20,0)</f>
        <v>45691</v>
      </c>
      <c r="L211" s="166">
        <f>VLOOKUP(A211,'PAI 2025 GPS rempl2)'!$A$4:$V$504,21,0)</f>
        <v>45868</v>
      </c>
      <c r="M211" s="81" t="str">
        <f>VLOOKUP(A211,'PAI 2025 GPS rempl2)'!$A$4:$V$504,22,0)</f>
        <v>7000-DESPACHO DEL SUPERINTENDENTE DELEGADO PARA LA PROTECCIÓN DE DATOS PERSONALES;
73-GRUPO DE TRABAJO DE COMUNICACION</v>
      </c>
      <c r="N211" s="81" t="s">
        <v>1399</v>
      </c>
      <c r="O211" s="81" t="s">
        <v>1400</v>
      </c>
      <c r="P211" s="81" t="s">
        <v>1559</v>
      </c>
      <c r="Q211" s="81" t="s">
        <v>1739</v>
      </c>
      <c r="S211" s="80" t="s">
        <v>866</v>
      </c>
      <c r="T211" s="80" t="str">
        <f>VLOOKUP(A211,'PAI 2025 GPS rempl2)'!$A$3:$E$505,4,0)</f>
        <v>Producto</v>
      </c>
      <c r="U211" s="81" t="s">
        <v>1522</v>
      </c>
      <c r="V211" s="30">
        <f>VLOOKUP(S211,'PAI 2025 GPS rempl2)'!$E$4:$P$504,12,0)</f>
        <v>30</v>
      </c>
      <c r="W211" s="145">
        <f>(V211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12" spans="1:23" hidden="1" x14ac:dyDescent="0.25">
      <c r="A212" s="80" t="s">
        <v>868</v>
      </c>
      <c r="B212" s="80" t="str">
        <f>VLOOKUP(A212,'PAI 2025 GPS rempl2)'!$A$3:$E$505,4,0)</f>
        <v>Actividad propia</v>
      </c>
      <c r="C212" s="81" t="s">
        <v>1522</v>
      </c>
      <c r="D212" s="81" t="s">
        <v>1526</v>
      </c>
      <c r="E212" s="81" t="s">
        <v>614</v>
      </c>
      <c r="F212" s="81"/>
      <c r="G212" s="81" t="str">
        <f>VLOOKUP(A212,'PAI 2025 GPS rempl2)'!$E$4:$L$504,8,0)</f>
        <v>N/A</v>
      </c>
      <c r="H212" s="81" t="str">
        <f>VLOOKUP(A212,'PAI 2025 GPS rempl2)'!$A$4:$V$504,15,0)</f>
        <v>Diligenciar y enviar al Grupo de trabajo de comunicaciones el brief  de la campaña genérica previa concertación con OSCAE. (correo electrónico con el Brief diligenciado /único entregable)</v>
      </c>
      <c r="I212" s="81">
        <f>VLOOKUP(A212,'PAI 2025 GPS rempl2)'!$A$4:$V$504,17,0)</f>
        <v>1</v>
      </c>
      <c r="J212" s="81" t="str">
        <f>VLOOKUP(A212,'PAI 2025 GPS rempl2)'!$A$4:$V$504,18,0)</f>
        <v>Númerica</v>
      </c>
      <c r="K212" s="166">
        <f>VLOOKUP(A212,'PAI 2025 GPS rempl2)'!$A$4:$V$504,20,0)</f>
        <v>45691</v>
      </c>
      <c r="L212" s="166">
        <f>VLOOKUP(A212,'PAI 2025 GPS rempl2)'!$A$4:$V$504,21,0)</f>
        <v>45736</v>
      </c>
      <c r="M212" s="81" t="str">
        <f>VLOOKUP(A212,'PAI 2025 GPS rempl2)'!$A$4:$V$504,22,0)</f>
        <v>7000-DESPACHO DEL SUPERINTENDENTE DELEGADO PARA LA PROTECCIÓN DE DATOS PERSONALES</v>
      </c>
      <c r="N212" s="81"/>
      <c r="O212" s="81"/>
      <c r="P212" s="81"/>
      <c r="Q212" s="81"/>
      <c r="S212" s="80" t="s">
        <v>868</v>
      </c>
      <c r="T212" s="80" t="str">
        <f>VLOOKUP(A212,'PAI 2025 GPS rempl2)'!$A$3:$E$505,4,0)</f>
        <v>Actividad propia</v>
      </c>
      <c r="U212" s="81" t="s">
        <v>1522</v>
      </c>
      <c r="V212" s="30">
        <f>VLOOKUP(S212,'PAI 2025 GPS rempl2)'!$E$4:$P$504,12,0)</f>
        <v>50</v>
      </c>
      <c r="W212" s="147" t="e">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13" spans="1:23" hidden="1" x14ac:dyDescent="0.25">
      <c r="A213" s="80" t="s">
        <v>870</v>
      </c>
      <c r="B213" s="80" t="str">
        <f>VLOOKUP(A213,'PAI 2025 GPS rempl2)'!$A$3:$E$505,4,0)</f>
        <v>Actividad sin participación</v>
      </c>
      <c r="C213" s="81" t="s">
        <v>1522</v>
      </c>
      <c r="D213" s="81" t="s">
        <v>1526</v>
      </c>
      <c r="E213" s="81" t="s">
        <v>614</v>
      </c>
      <c r="F213" s="81"/>
      <c r="G213" s="81" t="str">
        <f>VLOOKUP(A213,'PAI 2025 GPS rempl2)'!$E$4:$L$504,8,0)</f>
        <v>N/A</v>
      </c>
      <c r="H213" s="81" t="str">
        <f>VLOOKUP(A213,'PAI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1">
        <f>VLOOKUP(A213,'PAI 2025 GPS rempl2)'!$A$4:$V$504,17,0)</f>
        <v>1</v>
      </c>
      <c r="J213" s="81" t="str">
        <f>VLOOKUP(A213,'PAI 2025 GPS rempl2)'!$A$4:$V$504,18,0)</f>
        <v>Númerica</v>
      </c>
      <c r="K213" s="166">
        <f>VLOOKUP(A213,'PAI 2025 GPS rempl2)'!$A$4:$V$504,20,0)</f>
        <v>45737</v>
      </c>
      <c r="L213" s="166">
        <f>VLOOKUP(A213,'PAI 2025 GPS rempl2)'!$A$4:$V$504,21,0)</f>
        <v>45782</v>
      </c>
      <c r="M213" s="81" t="str">
        <f>VLOOKUP(A213,'PAI 2025 GPS rempl2)'!$A$4:$V$504,22,0)</f>
        <v>73-GRUPO DE TRABAJO DE COMUNICACION</v>
      </c>
      <c r="N213" s="81"/>
      <c r="O213" s="81"/>
      <c r="P213" s="81"/>
      <c r="Q213" s="81"/>
      <c r="S213" s="80" t="s">
        <v>870</v>
      </c>
      <c r="T213" s="80" t="str">
        <f>VLOOKUP(A213,'PAI 2025 GPS rempl2)'!$A$3:$E$505,4,0)</f>
        <v>Actividad sin participación</v>
      </c>
      <c r="U213" s="81" t="s">
        <v>1522</v>
      </c>
      <c r="V213" s="30">
        <f>VLOOKUP(S213,'PAI 2025 GPS rempl2)'!$E$4:$P$504,12,0)</f>
        <v>0</v>
      </c>
      <c r="W213" s="30">
        <f>+V213</f>
        <v>0</v>
      </c>
    </row>
    <row r="214" spans="1:23" hidden="1" x14ac:dyDescent="0.25">
      <c r="A214" s="80" t="s">
        <v>872</v>
      </c>
      <c r="B214" s="80" t="str">
        <f>VLOOKUP(A214,'PAI 2025 GPS rempl2)'!$A$3:$E$505,4,0)</f>
        <v>Actividad propia</v>
      </c>
      <c r="C214" s="81" t="s">
        <v>1522</v>
      </c>
      <c r="D214" s="81" t="s">
        <v>1526</v>
      </c>
      <c r="E214" s="81" t="s">
        <v>614</v>
      </c>
      <c r="F214" s="81"/>
      <c r="G214" s="81" t="str">
        <f>VLOOKUP(A214,'PAI 2025 GPS rempl2)'!$E$4:$L$504,8,0)</f>
        <v>N/A</v>
      </c>
      <c r="H214" s="81" t="str">
        <f>VLOOKUP(A214,'PAI 2025 GPS rempl2)'!$A$4:$V$504,15,0)</f>
        <v>Revisar y aprobar la propuesta por parte del área responsable (única revisión) /correo electrónico con documento aprobado)</v>
      </c>
      <c r="I214" s="81">
        <f>VLOOKUP(A214,'PAI 2025 GPS rempl2)'!$A$4:$V$504,17,0)</f>
        <v>1</v>
      </c>
      <c r="J214" s="81" t="str">
        <f>VLOOKUP(A214,'PAI 2025 GPS rempl2)'!$A$4:$V$504,18,0)</f>
        <v>Númerica</v>
      </c>
      <c r="K214" s="166">
        <f>VLOOKUP(A214,'PAI 2025 GPS rempl2)'!$A$4:$V$504,20,0)</f>
        <v>45783</v>
      </c>
      <c r="L214" s="166">
        <f>VLOOKUP(A214,'PAI 2025 GPS rempl2)'!$A$4:$V$504,21,0)</f>
        <v>45785</v>
      </c>
      <c r="M214" s="81" t="str">
        <f>VLOOKUP(A214,'PAI 2025 GPS rempl2)'!$A$4:$V$504,22,0)</f>
        <v>7000-DESPACHO DEL SUPERINTENDENTE DELEGADO PARA LA PROTECCIÓN DE DATOS PERSONALES</v>
      </c>
      <c r="N214" s="81"/>
      <c r="O214" s="81"/>
      <c r="P214" s="81"/>
      <c r="Q214" s="81"/>
      <c r="S214" s="80" t="s">
        <v>872</v>
      </c>
      <c r="T214" s="80" t="str">
        <f>VLOOKUP(A214,'PAI 2025 GPS rempl2)'!$A$3:$E$505,4,0)</f>
        <v>Actividad propia</v>
      </c>
      <c r="U214" s="81" t="s">
        <v>1522</v>
      </c>
      <c r="V214" s="30">
        <f>VLOOKUP(S214,'PAI 2025 GPS rempl2)'!$E$4:$P$504,12,0)</f>
        <v>50</v>
      </c>
      <c r="W214" s="147" t="e">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15" spans="1:23" hidden="1" x14ac:dyDescent="0.25">
      <c r="A215" s="80" t="s">
        <v>874</v>
      </c>
      <c r="B215" s="80" t="str">
        <f>VLOOKUP(A215,'PAI 2025 GPS rempl2)'!$A$3:$E$505,4,0)</f>
        <v>Actividad sin participación</v>
      </c>
      <c r="C215" s="81" t="s">
        <v>1522</v>
      </c>
      <c r="D215" s="81" t="s">
        <v>1526</v>
      </c>
      <c r="E215" s="81" t="s">
        <v>614</v>
      </c>
      <c r="F215" s="81"/>
      <c r="G215" s="81" t="str">
        <f>VLOOKUP(A215,'PAI 2025 GPS rempl2)'!$E$4:$L$504,8,0)</f>
        <v>N/A</v>
      </c>
      <c r="H215" s="81" t="str">
        <f>VLOOKUP(A215,'PAI 2025 GPS rempl2)'!$A$4:$V$504,15,0)</f>
        <v>Ejecutar la campaña  (Capturas de pantalla de la publicación de la campaña)</v>
      </c>
      <c r="I215" s="81">
        <f>VLOOKUP(A215,'PAI 2025 GPS rempl2)'!$A$4:$V$504,17,0)</f>
        <v>1</v>
      </c>
      <c r="J215" s="81" t="str">
        <f>VLOOKUP(A215,'PAI 2025 GPS rempl2)'!$A$4:$V$504,18,0)</f>
        <v>Númerica</v>
      </c>
      <c r="K215" s="166">
        <f>VLOOKUP(A215,'PAI 2025 GPS rempl2)'!$A$4:$V$504,20,0)</f>
        <v>45786</v>
      </c>
      <c r="L215" s="166">
        <f>VLOOKUP(A215,'PAI 2025 GPS rempl2)'!$A$4:$V$504,21,0)</f>
        <v>45868</v>
      </c>
      <c r="M215" s="81" t="str">
        <f>VLOOKUP(A215,'PAI 2025 GPS rempl2)'!$A$4:$V$504,22,0)</f>
        <v>73-GRUPO DE TRABAJO DE COMUNICACION</v>
      </c>
      <c r="N215" s="81"/>
      <c r="O215" s="81"/>
      <c r="P215" s="81"/>
      <c r="Q215" s="81"/>
      <c r="S215" s="80" t="s">
        <v>874</v>
      </c>
      <c r="T215" s="80" t="str">
        <f>VLOOKUP(A215,'PAI 2025 GPS rempl2)'!$A$3:$E$505,4,0)</f>
        <v>Actividad sin participación</v>
      </c>
      <c r="U215" s="81" t="s">
        <v>1522</v>
      </c>
      <c r="V215" s="30">
        <f>VLOOKUP(S215,'PAI 2025 GPS rempl2)'!$E$4:$P$504,12,0)</f>
        <v>0</v>
      </c>
      <c r="W215" s="30">
        <f>+V215</f>
        <v>0</v>
      </c>
    </row>
    <row r="216" spans="1:23" hidden="1" x14ac:dyDescent="0.25">
      <c r="A216" s="80" t="s">
        <v>877</v>
      </c>
      <c r="B216" s="80" t="str">
        <f>VLOOKUP(A216,'PAI 2025 GPS rempl2)'!$A$3:$E$505,4,0)</f>
        <v>Producto</v>
      </c>
      <c r="C216" s="81" t="s">
        <v>1522</v>
      </c>
      <c r="D216" s="81" t="s">
        <v>1530</v>
      </c>
      <c r="E216" s="81" t="s">
        <v>697</v>
      </c>
      <c r="F216" s="81" t="s">
        <v>10</v>
      </c>
      <c r="G216" s="81" t="str">
        <f>VLOOKUP(A216,'PAI 2025 GPS rempl2)'!$E$4:$L$504,8,0)</f>
        <v>C-3503-0200-0012-20104c</v>
      </c>
      <c r="H216" s="81" t="str">
        <f>VLOOKUP(A216,'PAI 2025 GPS rempl2)'!$A$4:$V$504,15,0)</f>
        <v>Capacitaciones dirigidas al a los sujetos obligados para la adecuada inscripción de sus bases de datos en el Registro Nacional de Bases de Datos (RNBD), realizadas (registros fotográficos/capturas de pantallas )</v>
      </c>
      <c r="I216" s="81">
        <f>VLOOKUP(A216,'PAI 2025 GPS rempl2)'!$A$4:$V$504,17,0)</f>
        <v>6</v>
      </c>
      <c r="J216" s="81" t="str">
        <f>VLOOKUP(A216,'PAI 2025 GPS rempl2)'!$A$4:$V$504,18,0)</f>
        <v>Númerica</v>
      </c>
      <c r="K216" s="166">
        <f>VLOOKUP(A216,'PAI 2025 GPS rempl2)'!$A$4:$V$504,20,0)</f>
        <v>45692</v>
      </c>
      <c r="L216" s="166">
        <f>VLOOKUP(A216,'PAI 2025 GPS rempl2)'!$A$4:$V$504,21,0)</f>
        <v>46007</v>
      </c>
      <c r="M216" s="81" t="str">
        <f>VLOOKUP(A216,'PAI 2025 GPS rempl2)'!$A$4:$V$504,22,0)</f>
        <v>7100-DIRECCIÓN DE INVESTIGACIONES DE PROTECCIÓN DE DATOS PERSONALES;
73-GRUPO DE TRABAJO DE COMUNICACION</v>
      </c>
      <c r="N216" s="81" t="s">
        <v>1399</v>
      </c>
      <c r="O216" s="81" t="s">
        <v>1400</v>
      </c>
      <c r="P216" s="81">
        <v>0</v>
      </c>
      <c r="Q216" s="81" t="s">
        <v>1739</v>
      </c>
      <c r="S216" s="80" t="s">
        <v>877</v>
      </c>
      <c r="T216" s="80" t="str">
        <f>VLOOKUP(A216,'PAI 2025 GPS rempl2)'!$A$3:$E$505,4,0)</f>
        <v>Producto</v>
      </c>
      <c r="U216" s="81" t="s">
        <v>1522</v>
      </c>
      <c r="V216" s="30">
        <f>VLOOKUP(S216,'PAI 2025 GPS rempl2)'!$E$4:$P$504,12,0)</f>
        <v>50</v>
      </c>
      <c r="W216" s="145">
        <f>(V216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17" spans="1:23" hidden="1" x14ac:dyDescent="0.25">
      <c r="A217" s="80" t="s">
        <v>880</v>
      </c>
      <c r="B217" s="80" t="str">
        <f>VLOOKUP(A217,'PAI 2025 GPS rempl2)'!$A$3:$E$505,4,0)</f>
        <v>Actividad propia</v>
      </c>
      <c r="C217" s="81" t="s">
        <v>1522</v>
      </c>
      <c r="D217" s="81" t="s">
        <v>1530</v>
      </c>
      <c r="E217" s="81" t="s">
        <v>697</v>
      </c>
      <c r="F217" s="81"/>
      <c r="G217" s="81" t="str">
        <f>VLOOKUP(A217,'PAI 2025 GPS rempl2)'!$E$4:$L$504,8,0)</f>
        <v>N/A</v>
      </c>
      <c r="H217" s="81" t="str">
        <f>VLOOKUP(A217,'PAI 2025 GPS rempl2)'!$A$4:$V$504,15,0)</f>
        <v>Elaborar y enviar cronograma de capacitaciones al grupo de comunicaciones  (correo electrónico con cronograma/único entregable)</v>
      </c>
      <c r="I217" s="81">
        <f>VLOOKUP(A217,'PAI 2025 GPS rempl2)'!$A$4:$V$504,17,0)</f>
        <v>1</v>
      </c>
      <c r="J217" s="81" t="str">
        <f>VLOOKUP(A217,'PAI 2025 GPS rempl2)'!$A$4:$V$504,18,0)</f>
        <v>Númerica</v>
      </c>
      <c r="K217" s="166">
        <f>VLOOKUP(A217,'PAI 2025 GPS rempl2)'!$A$4:$V$504,20,0)</f>
        <v>45692</v>
      </c>
      <c r="L217" s="166">
        <f>VLOOKUP(A217,'PAI 2025 GPS rempl2)'!$A$4:$V$504,21,0)</f>
        <v>45695</v>
      </c>
      <c r="M217" s="81" t="str">
        <f>VLOOKUP(A217,'PAI 2025 GPS rempl2)'!$A$4:$V$504,22,0)</f>
        <v>7100-DIRECCIÓN DE INVESTIGACIONES DE PROTECCIÓN DE DATOS PERSONALES</v>
      </c>
      <c r="N217" s="81"/>
      <c r="O217" s="81"/>
      <c r="P217" s="81"/>
      <c r="Q217" s="81"/>
      <c r="S217" s="80" t="s">
        <v>880</v>
      </c>
      <c r="T217" s="80" t="str">
        <f>VLOOKUP(A217,'PAI 2025 GPS rempl2)'!$A$3:$E$505,4,0)</f>
        <v>Actividad propia</v>
      </c>
      <c r="U217" s="81" t="s">
        <v>1522</v>
      </c>
      <c r="V217" s="30">
        <f>VLOOKUP(S217,'PAI 2025 GPS rempl2)'!$E$4:$P$504,12,0)</f>
        <v>10</v>
      </c>
      <c r="W217" s="147" t="e">
        <f>+(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18" spans="1:23" hidden="1" x14ac:dyDescent="0.25">
      <c r="A218" s="80" t="s">
        <v>882</v>
      </c>
      <c r="B218" s="80" t="str">
        <f>VLOOKUP(A218,'PAI 2025 GPS rempl2)'!$A$3:$E$505,4,0)</f>
        <v>Actividad propia</v>
      </c>
      <c r="C218" s="81" t="s">
        <v>1522</v>
      </c>
      <c r="D218" s="81" t="s">
        <v>1530</v>
      </c>
      <c r="E218" s="81" t="s">
        <v>697</v>
      </c>
      <c r="F218" s="81"/>
      <c r="G218" s="81" t="str">
        <f>VLOOKUP(A218,'PAI 2025 GPS rempl2)'!$E$4:$L$504,8,0)</f>
        <v>N/A</v>
      </c>
      <c r="H218" s="81" t="str">
        <f>VLOOKUP(A218,'PAI 2025 GPS rempl2)'!$A$4:$V$504,15,0)</f>
        <v>Realizar capacitaciones en temas relacionados con datos personales. (Registro fotográfico o captura de pantalla)</v>
      </c>
      <c r="I218" s="81">
        <f>VLOOKUP(A218,'PAI 2025 GPS rempl2)'!$A$4:$V$504,17,0)</f>
        <v>6</v>
      </c>
      <c r="J218" s="81" t="str">
        <f>VLOOKUP(A218,'PAI 2025 GPS rempl2)'!$A$4:$V$504,18,0)</f>
        <v>Númerica</v>
      </c>
      <c r="K218" s="166">
        <f>VLOOKUP(A218,'PAI 2025 GPS rempl2)'!$A$4:$V$504,20,0)</f>
        <v>45699</v>
      </c>
      <c r="L218" s="166">
        <f>VLOOKUP(A218,'PAI 2025 GPS rempl2)'!$A$4:$V$504,21,0)</f>
        <v>45989</v>
      </c>
      <c r="M218" s="81" t="str">
        <f>VLOOKUP(A218,'PAI 2025 GPS rempl2)'!$A$4:$V$504,22,0)</f>
        <v>7100-DIRECCIÓN DE INVESTIGACIONES DE PROTECCIÓN DE DATOS PERSONALES;
73-GRUPO DE TRABAJO DE COMUNICACION</v>
      </c>
      <c r="N218" s="81"/>
      <c r="O218" s="81"/>
      <c r="P218" s="81"/>
      <c r="Q218" s="81"/>
      <c r="S218" s="80" t="s">
        <v>882</v>
      </c>
      <c r="T218" s="80" t="str">
        <f>VLOOKUP(A218,'PAI 2025 GPS rempl2)'!$A$3:$E$505,4,0)</f>
        <v>Actividad propia</v>
      </c>
      <c r="U218" s="81" t="s">
        <v>1522</v>
      </c>
      <c r="V218" s="30">
        <f>VLOOKUP(S218,'PAI 2025 GPS rempl2)'!$E$4:$P$504,12,0)</f>
        <v>60</v>
      </c>
      <c r="W218" s="147" t="e">
        <f>+(V218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19" spans="1:23" hidden="1" x14ac:dyDescent="0.25">
      <c r="A219" s="80" t="s">
        <v>883</v>
      </c>
      <c r="B219" s="80" t="str">
        <f>VLOOKUP(A219,'PAI 2025 GPS rempl2)'!$A$3:$E$505,4,0)</f>
        <v>Actividad propia</v>
      </c>
      <c r="C219" s="81" t="s">
        <v>1522</v>
      </c>
      <c r="D219" s="81" t="s">
        <v>1530</v>
      </c>
      <c r="E219" s="81" t="s">
        <v>697</v>
      </c>
      <c r="F219" s="81"/>
      <c r="G219" s="81" t="str">
        <f>VLOOKUP(A219,'PAI 2025 GPS rempl2)'!$E$4:$L$504,8,0)</f>
        <v>N/A</v>
      </c>
      <c r="H219" s="81" t="str">
        <f>VLOOKUP(A219,'PAI 2025 GPS rempl2)'!$A$4:$V$504,15,0)</f>
        <v>Realizar informes de capacitaciones realizadas  (Informe elaborado)</v>
      </c>
      <c r="I219" s="81">
        <f>VLOOKUP(A219,'PAI 2025 GPS rempl2)'!$A$4:$V$504,17,0)</f>
        <v>6</v>
      </c>
      <c r="J219" s="81" t="str">
        <f>VLOOKUP(A219,'PAI 2025 GPS rempl2)'!$A$4:$V$504,18,0)</f>
        <v>Númerica</v>
      </c>
      <c r="K219" s="166">
        <f>VLOOKUP(A219,'PAI 2025 GPS rempl2)'!$A$4:$V$504,20,0)</f>
        <v>45699</v>
      </c>
      <c r="L219" s="166">
        <f>VLOOKUP(A219,'PAI 2025 GPS rempl2)'!$A$4:$V$504,21,0)</f>
        <v>46007</v>
      </c>
      <c r="M219" s="81" t="str">
        <f>VLOOKUP(A219,'PAI 2025 GPS rempl2)'!$A$4:$V$504,22,0)</f>
        <v>7100-DIRECCIÓN DE INVESTIGACIONES DE PROTECCIÓN DE DATOS PERSONALES</v>
      </c>
      <c r="N219" s="81"/>
      <c r="O219" s="81"/>
      <c r="P219" s="81"/>
      <c r="Q219" s="81"/>
      <c r="S219" s="80" t="s">
        <v>883</v>
      </c>
      <c r="T219" s="80" t="str">
        <f>VLOOKUP(A219,'PAI 2025 GPS rempl2)'!$A$3:$E$505,4,0)</f>
        <v>Actividad propia</v>
      </c>
      <c r="U219" s="81" t="s">
        <v>1522</v>
      </c>
      <c r="V219" s="30">
        <f>VLOOKUP(S219,'PAI 2025 GPS rempl2)'!$E$4:$P$504,12,0)</f>
        <v>30</v>
      </c>
      <c r="W219" s="147" t="e">
        <f>+(V219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0" spans="1:23" hidden="1" x14ac:dyDescent="0.25">
      <c r="A220" s="80" t="s">
        <v>885</v>
      </c>
      <c r="B220" s="80" t="str">
        <f>VLOOKUP(A220,'PAI 2025 GPS rempl2)'!$A$3:$E$505,4,0)</f>
        <v>Producto</v>
      </c>
      <c r="C220" s="81" t="s">
        <v>1522</v>
      </c>
      <c r="D220" s="81" t="s">
        <v>1524</v>
      </c>
      <c r="E220" s="81" t="s">
        <v>574</v>
      </c>
      <c r="F220" s="81" t="s">
        <v>9</v>
      </c>
      <c r="G220" s="81" t="str">
        <f>VLOOKUP(A220,'PAI 2025 GPS rempl2)'!$E$4:$L$504,8,0)</f>
        <v>C-3503-0200-0012-20104c</v>
      </c>
      <c r="H220" s="81" t="str">
        <f>VLOOKUP(A220,'PAI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1">
        <f>VLOOKUP(A220,'PAI 2025 GPS rempl2)'!$A$4:$V$504,17,0)</f>
        <v>1</v>
      </c>
      <c r="J220" s="81" t="str">
        <f>VLOOKUP(A220,'PAI 2025 GPS rempl2)'!$A$4:$V$504,18,0)</f>
        <v>Númerica</v>
      </c>
      <c r="K220" s="166">
        <f>VLOOKUP(A220,'PAI 2025 GPS rempl2)'!$A$4:$V$504,20,0)</f>
        <v>45691</v>
      </c>
      <c r="L220" s="166">
        <f>VLOOKUP(A220,'PAI 2025 GPS rempl2)'!$A$4:$V$504,21,0)</f>
        <v>45930</v>
      </c>
      <c r="M220" s="81" t="str">
        <f>VLOOKUP(A220,'PAI 2025 GPS rempl2)'!$A$4:$V$504,22,0)</f>
        <v>7100-DIRECCIÓN DE INVESTIGACIONES DE PROTECCIÓN DE DATOS PERSONALES</v>
      </c>
      <c r="N220" s="81" t="s">
        <v>1401</v>
      </c>
      <c r="O220" s="81" t="s">
        <v>1439</v>
      </c>
      <c r="P220" s="81">
        <v>0</v>
      </c>
      <c r="Q220" s="81" t="s">
        <v>1492</v>
      </c>
      <c r="S220" s="80" t="s">
        <v>885</v>
      </c>
      <c r="T220" s="80" t="str">
        <f>VLOOKUP(A220,'PAI 2025 GPS rempl2)'!$A$3:$E$505,4,0)</f>
        <v>Producto</v>
      </c>
      <c r="U220" s="81" t="s">
        <v>1522</v>
      </c>
      <c r="V220" s="30">
        <f>VLOOKUP(S220,'PAI 2025 GPS rempl2)'!$E$4:$P$504,12,0)</f>
        <v>50</v>
      </c>
      <c r="W220" s="145">
        <f>(V220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1" spans="1:23" hidden="1" x14ac:dyDescent="0.25">
      <c r="A221" s="80" t="s">
        <v>887</v>
      </c>
      <c r="B221" s="80" t="str">
        <f>VLOOKUP(A221,'PAI 2025 GPS rempl2)'!$A$3:$E$505,4,0)</f>
        <v>Actividad propia</v>
      </c>
      <c r="C221" s="81" t="s">
        <v>1522</v>
      </c>
      <c r="D221" s="81" t="s">
        <v>1524</v>
      </c>
      <c r="E221" s="81" t="s">
        <v>574</v>
      </c>
      <c r="F221" s="81"/>
      <c r="G221" s="81" t="str">
        <f>VLOOKUP(A221,'PAI 2025 GPS rempl2)'!$E$4:$L$504,8,0)</f>
        <v>N/A</v>
      </c>
      <c r="H221" s="81" t="str">
        <f>VLOOKUP(A221,'PAI 2025 GPS rempl2)'!$A$4:$V$504,15,0)</f>
        <v>Realizar el diseño de la integración de la herramienta del Detector de Políticas con el Registro Nacional de Bases de Datos (Documento técnico con los diagramas de componentes requeridos y la descripción de cada uno)</v>
      </c>
      <c r="I221" s="81">
        <f>VLOOKUP(A221,'PAI 2025 GPS rempl2)'!$A$4:$V$504,17,0)</f>
        <v>1</v>
      </c>
      <c r="J221" s="81" t="str">
        <f>VLOOKUP(A221,'PAI 2025 GPS rempl2)'!$A$4:$V$504,18,0)</f>
        <v>Númerica</v>
      </c>
      <c r="K221" s="166">
        <f>VLOOKUP(A221,'PAI 2025 GPS rempl2)'!$A$4:$V$504,20,0)</f>
        <v>45691</v>
      </c>
      <c r="L221" s="166">
        <f>VLOOKUP(A221,'PAI 2025 GPS rempl2)'!$A$4:$V$504,21,0)</f>
        <v>45733</v>
      </c>
      <c r="M221" s="81" t="str">
        <f>VLOOKUP(A221,'PAI 2025 GPS rempl2)'!$A$4:$V$504,22,0)</f>
        <v>7100-DIRECCIÓN DE INVESTIGACIONES DE PROTECCIÓN DE DATOS PERSONALES</v>
      </c>
      <c r="N221" s="81"/>
      <c r="O221" s="81"/>
      <c r="P221" s="81"/>
      <c r="Q221" s="81"/>
      <c r="S221" s="80" t="s">
        <v>887</v>
      </c>
      <c r="T221" s="80" t="str">
        <f>VLOOKUP(A221,'PAI 2025 GPS rempl2)'!$A$3:$E$505,4,0)</f>
        <v>Actividad propia</v>
      </c>
      <c r="U221" s="81" t="s">
        <v>1522</v>
      </c>
      <c r="V221" s="30">
        <f>VLOOKUP(S221,'PAI 2025 GPS rempl2)'!$E$4:$P$504,12,0)</f>
        <v>20</v>
      </c>
      <c r="W221" s="147" t="e">
        <f>+(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2" spans="1:23" hidden="1" x14ac:dyDescent="0.25">
      <c r="A222" s="80" t="s">
        <v>889</v>
      </c>
      <c r="B222" s="80" t="str">
        <f>VLOOKUP(A222,'PAI 2025 GPS rempl2)'!$A$3:$E$505,4,0)</f>
        <v>Actividad propia</v>
      </c>
      <c r="C222" s="81" t="s">
        <v>1522</v>
      </c>
      <c r="D222" s="81" t="s">
        <v>1524</v>
      </c>
      <c r="E222" s="81" t="s">
        <v>574</v>
      </c>
      <c r="F222" s="81"/>
      <c r="G222" s="81" t="str">
        <f>VLOOKUP(A222,'PAI 2025 GPS rempl2)'!$E$4:$L$504,8,0)</f>
        <v>N/A</v>
      </c>
      <c r="H222" s="81" t="str">
        <f>VLOOKUP(A222,'PAI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1">
        <f>VLOOKUP(A222,'PAI 2025 GPS rempl2)'!$A$4:$V$504,17,0)</f>
        <v>1</v>
      </c>
      <c r="J222" s="81" t="str">
        <f>VLOOKUP(A222,'PAI 2025 GPS rempl2)'!$A$4:$V$504,18,0)</f>
        <v>Númerica</v>
      </c>
      <c r="K222" s="166">
        <f>VLOOKUP(A222,'PAI 2025 GPS rempl2)'!$A$4:$V$504,20,0)</f>
        <v>45734</v>
      </c>
      <c r="L222" s="166">
        <f>VLOOKUP(A222,'PAI 2025 GPS rempl2)'!$A$4:$V$504,21,0)</f>
        <v>45806</v>
      </c>
      <c r="M222" s="81" t="str">
        <f>VLOOKUP(A222,'PAI 2025 GPS rempl2)'!$A$4:$V$504,22,0)</f>
        <v>7100-DIRECCIÓN DE INVESTIGACIONES DE PROTECCIÓN DE DATOS PERSONALES</v>
      </c>
      <c r="N222" s="81"/>
      <c r="O222" s="81"/>
      <c r="P222" s="81"/>
      <c r="Q222" s="81"/>
      <c r="S222" s="80" t="s">
        <v>889</v>
      </c>
      <c r="T222" s="80" t="str">
        <f>VLOOKUP(A222,'PAI 2025 GPS rempl2)'!$A$3:$E$505,4,0)</f>
        <v>Actividad propia</v>
      </c>
      <c r="U222" s="81" t="s">
        <v>1522</v>
      </c>
      <c r="V222" s="30">
        <f>VLOOKUP(S222,'PAI 2025 GPS rempl2)'!$E$4:$P$504,12,0)</f>
        <v>30</v>
      </c>
      <c r="W222" s="147" t="e">
        <f>+(V222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3" spans="1:23" hidden="1" x14ac:dyDescent="0.25">
      <c r="A223" s="80" t="s">
        <v>890</v>
      </c>
      <c r="B223" s="80" t="str">
        <f>VLOOKUP(A223,'PAI 2025 GPS rempl2)'!$A$3:$E$505,4,0)</f>
        <v>Actividad propia</v>
      </c>
      <c r="C223" s="81" t="s">
        <v>1522</v>
      </c>
      <c r="D223" s="81" t="s">
        <v>1524</v>
      </c>
      <c r="E223" s="81" t="s">
        <v>574</v>
      </c>
      <c r="F223" s="81"/>
      <c r="G223" s="81" t="str">
        <f>VLOOKUP(A223,'PAI 2025 GPS rempl2)'!$E$4:$L$504,8,0)</f>
        <v>N/A</v>
      </c>
      <c r="H223" s="81" t="str">
        <f>VLOOKUP(A223,'PAI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81">
        <f>VLOOKUP(A223,'PAI 2025 GPS rempl2)'!$A$4:$V$504,17,0)</f>
        <v>1</v>
      </c>
      <c r="J223" s="81" t="str">
        <f>VLOOKUP(A223,'PAI 2025 GPS rempl2)'!$A$4:$V$504,18,0)</f>
        <v>Númerica</v>
      </c>
      <c r="K223" s="166">
        <f>VLOOKUP(A223,'PAI 2025 GPS rempl2)'!$A$4:$V$504,20,0)</f>
        <v>45811</v>
      </c>
      <c r="L223" s="166">
        <f>VLOOKUP(A223,'PAI 2025 GPS rempl2)'!$A$4:$V$504,21,0)</f>
        <v>45849</v>
      </c>
      <c r="M223" s="81" t="str">
        <f>VLOOKUP(A223,'PAI 2025 GPS rempl2)'!$A$4:$V$504,22,0)</f>
        <v>7100-DIRECCIÓN DE INVESTIGACIONES DE PROTECCIÓN DE DATOS PERSONALES</v>
      </c>
      <c r="N223" s="81"/>
      <c r="O223" s="81"/>
      <c r="P223" s="81"/>
      <c r="Q223" s="81"/>
      <c r="S223" s="80" t="s">
        <v>890</v>
      </c>
      <c r="T223" s="80" t="str">
        <f>VLOOKUP(A223,'PAI 2025 GPS rempl2)'!$A$3:$E$505,4,0)</f>
        <v>Actividad propia</v>
      </c>
      <c r="U223" s="81" t="s">
        <v>1522</v>
      </c>
      <c r="V223" s="30">
        <f>VLOOKUP(S223,'PAI 2025 GPS rempl2)'!$E$4:$P$504,12,0)</f>
        <v>20</v>
      </c>
      <c r="W223" s="147" t="e">
        <f>+(V223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4" spans="1:23" hidden="1" x14ac:dyDescent="0.25">
      <c r="A224" s="80" t="s">
        <v>891</v>
      </c>
      <c r="B224" s="80" t="str">
        <f>VLOOKUP(A224,'PAI 2025 GPS rempl2)'!$A$3:$E$505,4,0)</f>
        <v>Actividad propia</v>
      </c>
      <c r="C224" s="81" t="s">
        <v>1522</v>
      </c>
      <c r="D224" s="81" t="s">
        <v>1524</v>
      </c>
      <c r="E224" s="81" t="s">
        <v>574</v>
      </c>
      <c r="F224" s="81"/>
      <c r="G224" s="81" t="str">
        <f>VLOOKUP(A224,'PAI 2025 GPS rempl2)'!$E$4:$L$504,8,0)</f>
        <v>N/A</v>
      </c>
      <c r="H224" s="81" t="str">
        <f>VLOOKUP(A224,'PAI 2025 GPS rempl2)'!$A$4:$V$504,15,0)</f>
        <v>Realizar capacitación a los usuarios funcionales para socializar el manejo del servicio del Detector de Políticas como parte del sistema RNBD (Actas de Capacitación realizadas a los usuarios funcionales)</v>
      </c>
      <c r="I224" s="81">
        <f>VLOOKUP(A224,'PAI 2025 GPS rempl2)'!$A$4:$V$504,17,0)</f>
        <v>1</v>
      </c>
      <c r="J224" s="81" t="str">
        <f>VLOOKUP(A224,'PAI 2025 GPS rempl2)'!$A$4:$V$504,18,0)</f>
        <v>Númerica</v>
      </c>
      <c r="K224" s="166">
        <f>VLOOKUP(A224,'PAI 2025 GPS rempl2)'!$A$4:$V$504,20,0)</f>
        <v>45852</v>
      </c>
      <c r="L224" s="166">
        <f>VLOOKUP(A224,'PAI 2025 GPS rempl2)'!$A$4:$V$504,21,0)</f>
        <v>45898</v>
      </c>
      <c r="M224" s="81" t="str">
        <f>VLOOKUP(A224,'PAI 2025 GPS rempl2)'!$A$4:$V$504,22,0)</f>
        <v>7100-DIRECCIÓN DE INVESTIGACIONES DE PROTECCIÓN DE DATOS PERSONALES</v>
      </c>
      <c r="N224" s="81"/>
      <c r="O224" s="81"/>
      <c r="P224" s="81"/>
      <c r="Q224" s="81"/>
      <c r="S224" s="80" t="s">
        <v>891</v>
      </c>
      <c r="T224" s="80" t="str">
        <f>VLOOKUP(A224,'PAI 2025 GPS rempl2)'!$A$3:$E$505,4,0)</f>
        <v>Actividad propia</v>
      </c>
      <c r="U224" s="81" t="s">
        <v>1522</v>
      </c>
      <c r="V224" s="30">
        <f>VLOOKUP(S224,'PAI 2025 GPS rempl2)'!$E$4:$P$504,12,0)</f>
        <v>10</v>
      </c>
      <c r="W224" s="147" t="e">
        <f>+(V224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5" spans="1:23" hidden="1" x14ac:dyDescent="0.25">
      <c r="A225" s="80" t="s">
        <v>893</v>
      </c>
      <c r="B225" s="80" t="str">
        <f>VLOOKUP(A225,'PAI 2025 GPS rempl2)'!$A$3:$E$505,4,0)</f>
        <v>Actividad propia</v>
      </c>
      <c r="C225" s="81" t="s">
        <v>1522</v>
      </c>
      <c r="D225" s="81" t="s">
        <v>1524</v>
      </c>
      <c r="E225" s="81" t="s">
        <v>574</v>
      </c>
      <c r="F225" s="81"/>
      <c r="G225" s="81" t="str">
        <f>VLOOKUP(A225,'PAI 2025 GPS rempl2)'!$E$4:$L$504,8,0)</f>
        <v>N/A</v>
      </c>
      <c r="H225" s="81" t="str">
        <f>VLOOKUP(A225,'PAI 2025 GPS rempl2)'!$A$4:$V$504,15,0)</f>
        <v>Realizar paso a producción de la versión del sistema RNBD que incluya la integración con el Detector de Políticas (Informe que evidencie el paso a producción)</v>
      </c>
      <c r="I225" s="81">
        <f>VLOOKUP(A225,'PAI 2025 GPS rempl2)'!$A$4:$V$504,17,0)</f>
        <v>1</v>
      </c>
      <c r="J225" s="81" t="str">
        <f>VLOOKUP(A225,'PAI 2025 GPS rempl2)'!$A$4:$V$504,18,0)</f>
        <v>Númerica</v>
      </c>
      <c r="K225" s="166">
        <f>VLOOKUP(A225,'PAI 2025 GPS rempl2)'!$A$4:$V$504,20,0)</f>
        <v>45901</v>
      </c>
      <c r="L225" s="166">
        <f>VLOOKUP(A225,'PAI 2025 GPS rempl2)'!$A$4:$V$504,21,0)</f>
        <v>45930</v>
      </c>
      <c r="M225" s="81" t="str">
        <f>VLOOKUP(A225,'PAI 2025 GPS rempl2)'!$A$4:$V$504,22,0)</f>
        <v>7100-DIRECCIÓN DE INVESTIGACIONES DE PROTECCIÓN DE DATOS PERSONALES</v>
      </c>
      <c r="N225" s="81"/>
      <c r="O225" s="81"/>
      <c r="P225" s="81"/>
      <c r="Q225" s="81"/>
      <c r="S225" s="80" t="s">
        <v>893</v>
      </c>
      <c r="T225" s="80" t="str">
        <f>VLOOKUP(A225,'PAI 2025 GPS rempl2)'!$A$3:$E$505,4,0)</f>
        <v>Actividad propia</v>
      </c>
      <c r="U225" s="81" t="s">
        <v>1522</v>
      </c>
      <c r="V225" s="30">
        <f>VLOOKUP(S225,'PAI 2025 GPS rempl2)'!$E$4:$P$504,12,0)</f>
        <v>20</v>
      </c>
      <c r="W225" s="147" t="e">
        <f>+(V225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6" spans="1:23" hidden="1" x14ac:dyDescent="0.25">
      <c r="A226" s="80" t="s">
        <v>895</v>
      </c>
      <c r="B226" s="80" t="str">
        <f>VLOOKUP(A226,'PAI 2025 GPS rempl2)'!$A$3:$E$505,4,0)</f>
        <v>Producto</v>
      </c>
      <c r="C226" s="81" t="s">
        <v>1522</v>
      </c>
      <c r="D226" s="81" t="s">
        <v>1524</v>
      </c>
      <c r="E226" s="81" t="s">
        <v>574</v>
      </c>
      <c r="F226" s="81" t="s">
        <v>11</v>
      </c>
      <c r="G226" s="81" t="str">
        <f>VLOOKUP(A226,'PAI 2025 GPS rempl2)'!$E$4:$L$504,8,0)</f>
        <v>C-3503-0200-0012-20104c</v>
      </c>
      <c r="H226" s="81" t="str">
        <f>VLOOKUP(A226,'PAI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1">
        <f>VLOOKUP(A226,'PAI 2025 GPS rempl2)'!$A$4:$V$504,17,0)</f>
        <v>1</v>
      </c>
      <c r="J226" s="81" t="str">
        <f>VLOOKUP(A226,'PAI 2025 GPS rempl2)'!$A$4:$V$504,18,0)</f>
        <v>Númerica</v>
      </c>
      <c r="K226" s="166">
        <f>VLOOKUP(A226,'PAI 2025 GPS rempl2)'!$A$4:$V$504,20,0)</f>
        <v>45691</v>
      </c>
      <c r="L226" s="166">
        <f>VLOOKUP(A226,'PAI 2025 GPS rempl2)'!$A$4:$V$504,21,0)</f>
        <v>45960</v>
      </c>
      <c r="M226" s="81" t="str">
        <f>VLOOKUP(A226,'PAI 2025 GPS rempl2)'!$A$4:$V$504,22,0)</f>
        <v>20-OFICINA DE TECNOLOGÍA E INFORMÁTICA;
7200-DIRECCION DE HABEAS DATA</v>
      </c>
      <c r="N226" s="81" t="s">
        <v>1397</v>
      </c>
      <c r="O226" s="81" t="s">
        <v>1398</v>
      </c>
      <c r="P226" s="81">
        <v>0</v>
      </c>
      <c r="Q226" s="81" t="s">
        <v>1493</v>
      </c>
      <c r="S226" s="80" t="s">
        <v>895</v>
      </c>
      <c r="T226" s="80" t="str">
        <f>VLOOKUP(A226,'PAI 2025 GPS rempl2)'!$A$3:$E$505,4,0)</f>
        <v>Producto</v>
      </c>
      <c r="U226" s="81" t="s">
        <v>1522</v>
      </c>
      <c r="V226" s="30">
        <f>VLOOKUP(S226,'PAI 2025 GPS rempl2)'!$E$4:$P$504,12,0)</f>
        <v>50</v>
      </c>
      <c r="W226" s="145">
        <f>(V226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7" spans="1:23" hidden="1" x14ac:dyDescent="0.25">
      <c r="A227" s="80" t="s">
        <v>898</v>
      </c>
      <c r="B227" s="80" t="str">
        <f>VLOOKUP(A227,'PAI 2025 GPS rempl2)'!$A$3:$E$505,4,0)</f>
        <v>Actividad propia</v>
      </c>
      <c r="C227" s="81" t="s">
        <v>1522</v>
      </c>
      <c r="D227" s="81" t="s">
        <v>1524</v>
      </c>
      <c r="E227" s="81" t="s">
        <v>574</v>
      </c>
      <c r="F227" s="81"/>
      <c r="G227" s="81" t="str">
        <f>VLOOKUP(A227,'PAI 2025 GPS rempl2)'!$E$4:$L$504,8,0)</f>
        <v>N/A</v>
      </c>
      <c r="H227" s="81" t="str">
        <f>VLOOKUP(A227,'PAI 2025 GPS rempl2)'!$A$4:$V$504,15,0)</f>
        <v>Elaborar y aprobar requerimiento (1. Formato Solicitud de Requerimientos a Sistemas de Información GS03-F18, 2. Formato Lista de Chequeo de Requisitos de Seguridad de la Información GS03-F27 (Opcional) )</v>
      </c>
      <c r="I227" s="81">
        <f>VLOOKUP(A227,'PAI 2025 GPS rempl2)'!$A$4:$V$504,17,0)</f>
        <v>1</v>
      </c>
      <c r="J227" s="81" t="str">
        <f>VLOOKUP(A227,'PAI 2025 GPS rempl2)'!$A$4:$V$504,18,0)</f>
        <v>Númerica</v>
      </c>
      <c r="K227" s="166">
        <f>VLOOKUP(A227,'PAI 2025 GPS rempl2)'!$A$4:$V$504,20,0)</f>
        <v>45691</v>
      </c>
      <c r="L227" s="166">
        <f>VLOOKUP(A227,'PAI 2025 GPS rempl2)'!$A$4:$V$504,21,0)</f>
        <v>45777</v>
      </c>
      <c r="M227" s="81" t="str">
        <f>VLOOKUP(A227,'PAI 2025 GPS rempl2)'!$A$4:$V$504,22,0)</f>
        <v>20-OFICINA DE TECNOLOGÍA E INFORMÁTICA;
7200-DIRECCION DE HABEAS DATA</v>
      </c>
      <c r="N227" s="81"/>
      <c r="O227" s="81"/>
      <c r="P227" s="81"/>
      <c r="Q227" s="81"/>
      <c r="S227" s="80" t="s">
        <v>898</v>
      </c>
      <c r="T227" s="80" t="str">
        <f>VLOOKUP(A227,'PAI 2025 GPS rempl2)'!$A$3:$E$505,4,0)</f>
        <v>Actividad propia</v>
      </c>
      <c r="U227" s="81" t="s">
        <v>1522</v>
      </c>
      <c r="V227" s="30">
        <f>VLOOKUP(S227,'PAI 2025 GPS rempl2)'!$E$4:$P$504,12,0)</f>
        <v>100</v>
      </c>
      <c r="W227" s="147" t="e">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8" spans="1:23" hidden="1" x14ac:dyDescent="0.25">
      <c r="A228" s="80" t="s">
        <v>900</v>
      </c>
      <c r="B228" s="80" t="str">
        <f>VLOOKUP(A228,'PAI 2025 GPS rempl2)'!$A$3:$E$505,4,0)</f>
        <v>Actividad sin participación</v>
      </c>
      <c r="C228" s="81" t="s">
        <v>1522</v>
      </c>
      <c r="D228" s="81" t="s">
        <v>1524</v>
      </c>
      <c r="E228" s="81" t="s">
        <v>574</v>
      </c>
      <c r="F228" s="81"/>
      <c r="G228" s="81" t="str">
        <f>VLOOKUP(A228,'PAI 2025 GPS rempl2)'!$E$4:$L$504,8,0)</f>
        <v>N/A</v>
      </c>
      <c r="H228" s="81" t="str">
        <f>VLOOKUP(A228,'PAI 2025 GPS rempl2)'!$A$4:$V$504,15,0)</f>
        <v>Diseñar la solución (1. Anteproyecto (Alcance, estado del arte, metodología, métricas, cronograma, etc.) / Único entregable)</v>
      </c>
      <c r="I228" s="81">
        <f>VLOOKUP(A228,'PAI 2025 GPS rempl2)'!$A$4:$V$504,17,0)</f>
        <v>1</v>
      </c>
      <c r="J228" s="81" t="str">
        <f>VLOOKUP(A228,'PAI 2025 GPS rempl2)'!$A$4:$V$504,18,0)</f>
        <v>Númerica</v>
      </c>
      <c r="K228" s="166">
        <f>VLOOKUP(A228,'PAI 2025 GPS rempl2)'!$A$4:$V$504,20,0)</f>
        <v>45779</v>
      </c>
      <c r="L228" s="166">
        <f>VLOOKUP(A228,'PAI 2025 GPS rempl2)'!$A$4:$V$504,21,0)</f>
        <v>45839</v>
      </c>
      <c r="M228" s="81" t="str">
        <f>VLOOKUP(A228,'PAI 2025 GPS rempl2)'!$A$4:$V$504,22,0)</f>
        <v>20-OFICINA DE TECNOLOGÍA E INFORMÁTICA</v>
      </c>
      <c r="N228" s="81"/>
      <c r="O228" s="81"/>
      <c r="P228" s="81"/>
      <c r="Q228" s="81"/>
      <c r="S228" s="80" t="s">
        <v>900</v>
      </c>
      <c r="T228" s="80" t="str">
        <f>VLOOKUP(A228,'PAI 2025 GPS rempl2)'!$A$3:$E$505,4,0)</f>
        <v>Actividad sin participación</v>
      </c>
      <c r="U228" s="81" t="s">
        <v>1522</v>
      </c>
      <c r="V228" s="30">
        <f>VLOOKUP(S228,'PAI 2025 GPS rempl2)'!$E$4:$P$504,12,0)</f>
        <v>0</v>
      </c>
      <c r="W228" s="30">
        <f>+V228</f>
        <v>0</v>
      </c>
    </row>
    <row r="229" spans="1:23" hidden="1" x14ac:dyDescent="0.25">
      <c r="A229" s="80" t="s">
        <v>901</v>
      </c>
      <c r="B229" s="80" t="str">
        <f>VLOOKUP(A229,'PAI 2025 GPS rempl2)'!$A$3:$E$505,4,0)</f>
        <v>Actividad sin participación</v>
      </c>
      <c r="C229" s="81" t="s">
        <v>1522</v>
      </c>
      <c r="D229" s="81" t="s">
        <v>1524</v>
      </c>
      <c r="E229" s="81" t="s">
        <v>574</v>
      </c>
      <c r="F229" s="81"/>
      <c r="G229" s="81" t="str">
        <f>VLOOKUP(A229,'PAI 2025 GPS rempl2)'!$E$4:$L$504,8,0)</f>
        <v>N/A</v>
      </c>
      <c r="H229" s="81" t="str">
        <f>VLOOKUP(A229,'PAI 2025 GPS rempl2)'!$A$4:$V$504,15,0)</f>
        <v>Planeación y gestión de la solución  (1. Reporte planeación de tareas, linea base de requerimientos (historias de usuario) y entregables  en la herramienta devops 2. plan de pruebas diseñado y registrado en la herramienta devops)</v>
      </c>
      <c r="I229" s="81">
        <f>VLOOKUP(A229,'PAI 2025 GPS rempl2)'!$A$4:$V$504,17,0)</f>
        <v>1</v>
      </c>
      <c r="J229" s="81" t="str">
        <f>VLOOKUP(A229,'PAI 2025 GPS rempl2)'!$A$4:$V$504,18,0)</f>
        <v>Númerica</v>
      </c>
      <c r="K229" s="166">
        <f>VLOOKUP(A229,'PAI 2025 GPS rempl2)'!$A$4:$V$504,20,0)</f>
        <v>45839</v>
      </c>
      <c r="L229" s="166">
        <f>VLOOKUP(A229,'PAI 2025 GPS rempl2)'!$A$4:$V$504,21,0)</f>
        <v>45869</v>
      </c>
      <c r="M229" s="81" t="str">
        <f>VLOOKUP(A229,'PAI 2025 GPS rempl2)'!$A$4:$V$504,22,0)</f>
        <v>20-OFICINA DE TECNOLOGÍA E INFORMÁTICA</v>
      </c>
      <c r="N229" s="81"/>
      <c r="O229" s="81"/>
      <c r="P229" s="81"/>
      <c r="Q229" s="81"/>
      <c r="S229" s="80" t="s">
        <v>901</v>
      </c>
      <c r="T229" s="80" t="str">
        <f>VLOOKUP(A229,'PAI 2025 GPS rempl2)'!$A$3:$E$505,4,0)</f>
        <v>Actividad sin participación</v>
      </c>
      <c r="U229" s="81" t="s">
        <v>1522</v>
      </c>
      <c r="V229" s="30">
        <f>VLOOKUP(S229,'PAI 2025 GPS rempl2)'!$E$4:$P$504,12,0)</f>
        <v>0</v>
      </c>
      <c r="W229" s="30">
        <f>+V229</f>
        <v>0</v>
      </c>
    </row>
    <row r="230" spans="1:23" hidden="1" x14ac:dyDescent="0.25">
      <c r="A230" s="80" t="s">
        <v>902</v>
      </c>
      <c r="B230" s="80" t="str">
        <f>VLOOKUP(A230,'PAI 2025 GPS rempl2)'!$A$3:$E$505,4,0)</f>
        <v>Actividad sin participación</v>
      </c>
      <c r="C230" s="81" t="s">
        <v>1522</v>
      </c>
      <c r="D230" s="81" t="s">
        <v>1524</v>
      </c>
      <c r="E230" s="81" t="s">
        <v>574</v>
      </c>
      <c r="F230" s="81"/>
      <c r="G230" s="81" t="str">
        <f>VLOOKUP(A230,'PAI 2025 GPS rempl2)'!$E$4:$L$504,8,0)</f>
        <v>N/A</v>
      </c>
      <c r="H230" s="81" t="str">
        <f>VLOOKUP(A230,'PAI 2025 GPS rempl2)'!$A$4:$V$504,15,0)</f>
        <v>Desarrollo de la solución (1. Captura de pantalla del Código fuente registrado en devops / 2. Captura de pantalla  de casos de prueba ejecutados por desarrollo. 3. Informe de desarrollo )</v>
      </c>
      <c r="I230" s="81">
        <f>VLOOKUP(A230,'PAI 2025 GPS rempl2)'!$A$4:$V$504,17,0)</f>
        <v>1</v>
      </c>
      <c r="J230" s="81" t="str">
        <f>VLOOKUP(A230,'PAI 2025 GPS rempl2)'!$A$4:$V$504,18,0)</f>
        <v>Númerica</v>
      </c>
      <c r="K230" s="166">
        <f>VLOOKUP(A230,'PAI 2025 GPS rempl2)'!$A$4:$V$504,20,0)</f>
        <v>45870</v>
      </c>
      <c r="L230" s="166">
        <f>VLOOKUP(A230,'PAI 2025 GPS rempl2)'!$A$4:$V$504,21,0)</f>
        <v>45960</v>
      </c>
      <c r="M230" s="81" t="str">
        <f>VLOOKUP(A230,'PAI 2025 GPS rempl2)'!$A$4:$V$504,22,0)</f>
        <v>20-OFICINA DE TECNOLOGÍA E INFORMÁTICA</v>
      </c>
      <c r="N230" s="81"/>
      <c r="O230" s="81"/>
      <c r="P230" s="81"/>
      <c r="Q230" s="81"/>
      <c r="S230" s="80" t="s">
        <v>902</v>
      </c>
      <c r="T230" s="80" t="str">
        <f>VLOOKUP(A230,'PAI 2025 GPS rempl2)'!$A$3:$E$505,4,0)</f>
        <v>Actividad sin participación</v>
      </c>
      <c r="U230" s="81" t="s">
        <v>1522</v>
      </c>
      <c r="V230" s="30">
        <f>VLOOKUP(S230,'PAI 2025 GPS rempl2)'!$E$4:$P$504,12,0)</f>
        <v>0</v>
      </c>
      <c r="W230" s="30">
        <f>+V230</f>
        <v>0</v>
      </c>
    </row>
    <row r="231" spans="1:23" hidden="1" x14ac:dyDescent="0.25">
      <c r="A231" s="80" t="s">
        <v>903</v>
      </c>
      <c r="B231" s="80" t="str">
        <f>VLOOKUP(A231,'PAI 2025 GPS rempl2)'!$A$3:$E$505,4,0)</f>
        <v>Producto</v>
      </c>
      <c r="C231" s="81" t="s">
        <v>1522</v>
      </c>
      <c r="D231" s="81" t="s">
        <v>1526</v>
      </c>
      <c r="E231" s="81" t="s">
        <v>614</v>
      </c>
      <c r="F231" s="81" t="s">
        <v>12</v>
      </c>
      <c r="G231" s="81" t="str">
        <f>VLOOKUP(A231,'PAI 2025 GPS rempl2)'!$E$4:$L$504,8,0)</f>
        <v>C-3503-0200-0012-20104c</v>
      </c>
      <c r="H231" s="81" t="str">
        <f>VLOOKUP(A231,'PAI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1">
        <f>VLOOKUP(A231,'PAI 2025 GPS rempl2)'!$A$4:$V$504,17,0)</f>
        <v>2</v>
      </c>
      <c r="J231" s="81" t="str">
        <f>VLOOKUP(A231,'PAI 2025 GPS rempl2)'!$A$4:$V$504,18,0)</f>
        <v>Númerica</v>
      </c>
      <c r="K231" s="166">
        <f>VLOOKUP(A231,'PAI 2025 GPS rempl2)'!$A$4:$V$504,20,0)</f>
        <v>45691</v>
      </c>
      <c r="L231" s="166">
        <f>VLOOKUP(A231,'PAI 2025 GPS rempl2)'!$A$4:$V$504,21,0)</f>
        <v>45989</v>
      </c>
      <c r="M231" s="81" t="str">
        <f>VLOOKUP(A231,'PAI 2025 GPS rempl2)'!$A$4:$V$504,22,0)</f>
        <v>7200-DIRECCION DE HABEAS DATA</v>
      </c>
      <c r="N231" s="81" t="s">
        <v>1395</v>
      </c>
      <c r="O231" s="81" t="s">
        <v>1396</v>
      </c>
      <c r="P231" s="81">
        <v>0</v>
      </c>
      <c r="Q231" s="81" t="s">
        <v>1492</v>
      </c>
      <c r="S231" s="80" t="s">
        <v>903</v>
      </c>
      <c r="T231" s="80" t="str">
        <f>VLOOKUP(A231,'PAI 2025 GPS rempl2)'!$A$3:$E$505,4,0)</f>
        <v>Producto</v>
      </c>
      <c r="U231" s="81" t="s">
        <v>1522</v>
      </c>
      <c r="V231" s="30">
        <f>VLOOKUP(S231,'PAI 2025 GPS rempl2)'!$E$4:$P$504,12,0)</f>
        <v>50</v>
      </c>
      <c r="W231" s="145">
        <f>(V231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32" spans="1:23" hidden="1" x14ac:dyDescent="0.25">
      <c r="A232" s="80" t="s">
        <v>905</v>
      </c>
      <c r="B232" s="80" t="str">
        <f>VLOOKUP(A232,'PAI 2025 GPS rempl2)'!$A$3:$E$505,4,0)</f>
        <v>Actividad propia</v>
      </c>
      <c r="C232" s="81" t="s">
        <v>1522</v>
      </c>
      <c r="D232" s="81" t="s">
        <v>1526</v>
      </c>
      <c r="E232" s="81" t="s">
        <v>614</v>
      </c>
      <c r="F232" s="81"/>
      <c r="G232" s="81" t="str">
        <f>VLOOKUP(A232,'PAI 2025 GPS rempl2)'!$E$4:$L$504,8,0)</f>
        <v>N/A</v>
      </c>
      <c r="H232" s="81" t="str">
        <f>VLOOKUP(A232,'PAI 2025 GPS rempl2)'!$A$4:$V$504,15,0)</f>
        <v>Realizar mesas de trabajo entre la Dirección de Habeas Data y la Dirección de Investigaciones para determinar el enfoque de cada monitoreo (Listado asistencia /único entregable)</v>
      </c>
      <c r="I232" s="81">
        <f>VLOOKUP(A232,'PAI 2025 GPS rempl2)'!$A$4:$V$504,17,0)</f>
        <v>2</v>
      </c>
      <c r="J232" s="81" t="str">
        <f>VLOOKUP(A232,'PAI 2025 GPS rempl2)'!$A$4:$V$504,18,0)</f>
        <v>Númerica</v>
      </c>
      <c r="K232" s="166">
        <f>VLOOKUP(A232,'PAI 2025 GPS rempl2)'!$A$4:$V$504,20,0)</f>
        <v>45691</v>
      </c>
      <c r="L232" s="166">
        <f>VLOOKUP(A232,'PAI 2025 GPS rempl2)'!$A$4:$V$504,21,0)</f>
        <v>45842</v>
      </c>
      <c r="M232" s="81" t="str">
        <f>VLOOKUP(A232,'PAI 2025 GPS rempl2)'!$A$4:$V$504,22,0)</f>
        <v>7200-DIRECCION DE HABEAS DATA</v>
      </c>
      <c r="N232" s="81"/>
      <c r="O232" s="81"/>
      <c r="P232" s="81"/>
      <c r="Q232" s="81"/>
      <c r="S232" s="80" t="s">
        <v>905</v>
      </c>
      <c r="T232" s="80" t="str">
        <f>VLOOKUP(A232,'PAI 2025 GPS rempl2)'!$A$3:$E$505,4,0)</f>
        <v>Actividad propia</v>
      </c>
      <c r="U232" s="81" t="s">
        <v>1522</v>
      </c>
      <c r="V232" s="30">
        <f>VLOOKUP(S232,'PAI 2025 GPS rempl2)'!$E$4:$P$504,12,0)</f>
        <v>20</v>
      </c>
      <c r="W232" s="147" t="e">
        <f>+(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3" spans="1:23" hidden="1" x14ac:dyDescent="0.25">
      <c r="A233" s="80" t="s">
        <v>907</v>
      </c>
      <c r="B233" s="80" t="str">
        <f>VLOOKUP(A233,'PAI 2025 GPS rempl2)'!$A$3:$E$505,4,0)</f>
        <v>Actividad propia</v>
      </c>
      <c r="C233" s="81" t="s">
        <v>1522</v>
      </c>
      <c r="D233" s="81" t="s">
        <v>1526</v>
      </c>
      <c r="E233" s="81" t="s">
        <v>614</v>
      </c>
      <c r="F233" s="81"/>
      <c r="G233" s="81" t="str">
        <f>VLOOKUP(A233,'PAI 2025 GPS rempl2)'!$E$4:$L$504,8,0)</f>
        <v>N/A</v>
      </c>
      <c r="H233" s="81" t="str">
        <f>VLOOKUP(A233,'PAI 2025 GPS rempl2)'!$A$4:$V$504,15,0)</f>
        <v>Realizar informe respecto de las órdenes impartidas, de la ley 1266 de 2008. (Documento respecto de la ley 1266 de 2008/único entregable)</v>
      </c>
      <c r="I233" s="81">
        <f>VLOOKUP(A233,'PAI 2025 GPS rempl2)'!$A$4:$V$504,17,0)</f>
        <v>1</v>
      </c>
      <c r="J233" s="81" t="str">
        <f>VLOOKUP(A233,'PAI 2025 GPS rempl2)'!$A$4:$V$504,18,0)</f>
        <v>Númerica</v>
      </c>
      <c r="K233" s="166">
        <f>VLOOKUP(A233,'PAI 2025 GPS rempl2)'!$A$4:$V$504,20,0)</f>
        <v>45720</v>
      </c>
      <c r="L233" s="166">
        <f>VLOOKUP(A233,'PAI 2025 GPS rempl2)'!$A$4:$V$504,21,0)</f>
        <v>45835</v>
      </c>
      <c r="M233" s="81" t="str">
        <f>VLOOKUP(A233,'PAI 2025 GPS rempl2)'!$A$4:$V$504,22,0)</f>
        <v>7200-DIRECCION DE HABEAS DATA</v>
      </c>
      <c r="N233" s="81"/>
      <c r="O233" s="81"/>
      <c r="P233" s="81"/>
      <c r="Q233" s="81"/>
      <c r="S233" s="80" t="s">
        <v>907</v>
      </c>
      <c r="T233" s="80" t="str">
        <f>VLOOKUP(A233,'PAI 2025 GPS rempl2)'!$A$3:$E$505,4,0)</f>
        <v>Actividad propia</v>
      </c>
      <c r="U233" s="81" t="s">
        <v>1522</v>
      </c>
      <c r="V233" s="30">
        <f>VLOOKUP(S233,'PAI 2025 GPS rempl2)'!$E$4:$P$504,12,0)</f>
        <v>40</v>
      </c>
      <c r="W233" s="147" t="e">
        <f>+(V233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4" spans="1:23" hidden="1" x14ac:dyDescent="0.25">
      <c r="A234" s="80" t="s">
        <v>909</v>
      </c>
      <c r="B234" s="80" t="str">
        <f>VLOOKUP(A234,'PAI 2025 GPS rempl2)'!$A$3:$E$505,4,0)</f>
        <v>Actividad propia</v>
      </c>
      <c r="C234" s="81" t="s">
        <v>1522</v>
      </c>
      <c r="D234" s="81" t="s">
        <v>1526</v>
      </c>
      <c r="E234" s="81" t="s">
        <v>614</v>
      </c>
      <c r="F234" s="81"/>
      <c r="G234" s="81" t="str">
        <f>VLOOKUP(A234,'PAI 2025 GPS rempl2)'!$E$4:$L$504,8,0)</f>
        <v>N/A</v>
      </c>
      <c r="H234" s="81" t="str">
        <f>VLOOKUP(A234,'PAI 2025 GPS rempl2)'!$A$4:$V$504,15,0)</f>
        <v>Realizar informe respecto de las órdenes impartidas, de la ley 1581 de 2012  (Documento respecto de la ley 1581 de 2012/único entregable)</v>
      </c>
      <c r="I234" s="81">
        <f>VLOOKUP(A234,'PAI 2025 GPS rempl2)'!$A$4:$V$504,17,0)</f>
        <v>1</v>
      </c>
      <c r="J234" s="81" t="str">
        <f>VLOOKUP(A234,'PAI 2025 GPS rempl2)'!$A$4:$V$504,18,0)</f>
        <v>Númerica</v>
      </c>
      <c r="K234" s="166">
        <f>VLOOKUP(A234,'PAI 2025 GPS rempl2)'!$A$4:$V$504,20,0)</f>
        <v>45839</v>
      </c>
      <c r="L234" s="166">
        <f>VLOOKUP(A234,'PAI 2025 GPS rempl2)'!$A$4:$V$504,21,0)</f>
        <v>45989</v>
      </c>
      <c r="M234" s="81" t="str">
        <f>VLOOKUP(A234,'PAI 2025 GPS rempl2)'!$A$4:$V$504,22,0)</f>
        <v>7200-DIRECCION DE HABEAS DATA</v>
      </c>
      <c r="N234" s="81"/>
      <c r="O234" s="81"/>
      <c r="P234" s="81"/>
      <c r="Q234" s="81"/>
      <c r="S234" s="80" t="s">
        <v>909</v>
      </c>
      <c r="T234" s="80" t="str">
        <f>VLOOKUP(A234,'PAI 2025 GPS rempl2)'!$A$3:$E$505,4,0)</f>
        <v>Actividad propia</v>
      </c>
      <c r="U234" s="81" t="s">
        <v>1522</v>
      </c>
      <c r="V234" s="30">
        <f>VLOOKUP(S234,'PAI 2025 GPS rempl2)'!$E$4:$P$504,12,0)</f>
        <v>40</v>
      </c>
      <c r="W234" s="147" t="e">
        <f>+(V234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5" spans="1:23" hidden="1" x14ac:dyDescent="0.25">
      <c r="A235" s="80" t="s">
        <v>911</v>
      </c>
      <c r="B235" s="80" t="str">
        <f>VLOOKUP(A235,'PAI 2025 GPS rempl2)'!$A$3:$E$505,4,0)</f>
        <v>Producto</v>
      </c>
      <c r="C235" s="81" t="s">
        <v>1522</v>
      </c>
      <c r="D235" s="81" t="s">
        <v>1530</v>
      </c>
      <c r="E235" s="81" t="s">
        <v>697</v>
      </c>
      <c r="F235" s="81" t="s">
        <v>59</v>
      </c>
      <c r="G235" s="81" t="str">
        <f>VLOOKUP(A235,'PAI 2025 GPS rempl2)'!$E$4:$L$504,8,0)</f>
        <v>C-3599-0200-0005-53105b</v>
      </c>
      <c r="H235" s="81" t="str">
        <f>VLOOKUP(A235,'PAI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81">
        <f>VLOOKUP(A235,'PAI 2025 GPS rempl2)'!$A$4:$V$504,17,0)</f>
        <v>100</v>
      </c>
      <c r="J235" s="81" t="str">
        <f>VLOOKUP(A235,'PAI 2025 GPS rempl2)'!$A$4:$V$504,18,0)</f>
        <v>Porcentual</v>
      </c>
      <c r="K235" s="166">
        <f>VLOOKUP(A235,'PAI 2025 GPS rempl2)'!$A$4:$V$504,20,0)</f>
        <v>45672</v>
      </c>
      <c r="L235" s="166">
        <f>VLOOKUP(A235,'PAI 2025 GPS rempl2)'!$A$4:$V$504,21,0)</f>
        <v>45975</v>
      </c>
      <c r="M235" s="81" t="str">
        <f>VLOOKUP(A235,'PAI 2025 GPS rempl2)'!$A$4:$V$504,22,0)</f>
        <v>72-GRUPO DE TRABAJO DE ATENCION AL CIUDADANO</v>
      </c>
      <c r="N235" s="81" t="s">
        <v>1736</v>
      </c>
      <c r="O235" s="81" t="s">
        <v>1394</v>
      </c>
      <c r="P235" s="81">
        <v>0</v>
      </c>
      <c r="Q235" s="81" t="s">
        <v>1492</v>
      </c>
      <c r="S235" s="80" t="s">
        <v>911</v>
      </c>
      <c r="T235" s="80" t="str">
        <f>VLOOKUP(A235,'PAI 2025 GPS rempl2)'!$A$3:$E$505,4,0)</f>
        <v>Producto</v>
      </c>
      <c r="U235" s="81" t="s">
        <v>1522</v>
      </c>
      <c r="V235" s="30">
        <f>VLOOKUP(S235,'PAI 2025 GPS rempl2)'!$E$4:$P$504,12,0)</f>
        <v>30</v>
      </c>
      <c r="W235" s="145">
        <f>(V235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36" spans="1:23" hidden="1" x14ac:dyDescent="0.25">
      <c r="A236" s="80" t="s">
        <v>913</v>
      </c>
      <c r="B236" s="80" t="str">
        <f>VLOOKUP(A236,'PAI 2025 GPS rempl2)'!$A$3:$E$505,4,0)</f>
        <v>Actividad propia</v>
      </c>
      <c r="C236" s="81" t="s">
        <v>1522</v>
      </c>
      <c r="D236" s="81" t="s">
        <v>1530</v>
      </c>
      <c r="E236" s="81" t="s">
        <v>697</v>
      </c>
      <c r="F236" s="81"/>
      <c r="G236" s="81" t="str">
        <f>VLOOKUP(A236,'PAI 2025 GPS rempl2)'!$E$4:$L$504,8,0)</f>
        <v>N/A</v>
      </c>
      <c r="H236" s="81" t="str">
        <f>VLOOKUP(A236,'PAI 2025 GPS rempl2)'!$A$4:$V$504,15,0)</f>
        <v>Diseñar la estrategia de relacionamiento con la ciudadanía SIC 2025  que incluya el plan de trabajo para su ejecución (Documento de estrategia que incluya plan de trabajo)</v>
      </c>
      <c r="I236" s="81">
        <f>VLOOKUP(A236,'PAI 2025 GPS rempl2)'!$A$4:$V$504,17,0)</f>
        <v>1</v>
      </c>
      <c r="J236" s="81" t="str">
        <f>VLOOKUP(A236,'PAI 2025 GPS rempl2)'!$A$4:$V$504,18,0)</f>
        <v>Númerica</v>
      </c>
      <c r="K236" s="166">
        <f>VLOOKUP(A236,'PAI 2025 GPS rempl2)'!$A$4:$V$504,20,0)</f>
        <v>45672</v>
      </c>
      <c r="L236" s="166">
        <f>VLOOKUP(A236,'PAI 2025 GPS rempl2)'!$A$4:$V$504,21,0)</f>
        <v>45706</v>
      </c>
      <c r="M236" s="81" t="str">
        <f>VLOOKUP(A236,'PAI 2025 GPS rempl2)'!$A$4:$V$504,22,0)</f>
        <v>72-GRUPO DE TRABAJO DE ATENCION AL CIUDADANO</v>
      </c>
      <c r="N236" s="81"/>
      <c r="O236" s="81"/>
      <c r="P236" s="81"/>
      <c r="Q236" s="81"/>
      <c r="S236" s="80" t="s">
        <v>913</v>
      </c>
      <c r="T236" s="80" t="str">
        <f>VLOOKUP(A236,'PAI 2025 GPS rempl2)'!$A$3:$E$505,4,0)</f>
        <v>Actividad propia</v>
      </c>
      <c r="U236" s="81" t="s">
        <v>1522</v>
      </c>
      <c r="V236" s="30">
        <f>VLOOKUP(S236,'PAI 2025 GPS rempl2)'!$E$4:$P$504,12,0)</f>
        <v>10</v>
      </c>
      <c r="W236" s="147" t="e">
        <f>+(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7" spans="1:23" hidden="1" x14ac:dyDescent="0.25">
      <c r="A237" s="80" t="s">
        <v>915</v>
      </c>
      <c r="B237" s="80" t="str">
        <f>VLOOKUP(A237,'PAI 2025 GPS rempl2)'!$A$3:$E$505,4,0)</f>
        <v>Actividad propia</v>
      </c>
      <c r="C237" s="81" t="s">
        <v>1522</v>
      </c>
      <c r="D237" s="81" t="s">
        <v>1530</v>
      </c>
      <c r="E237" s="81" t="s">
        <v>697</v>
      </c>
      <c r="F237" s="81"/>
      <c r="G237" s="81" t="str">
        <f>VLOOKUP(A237,'PAI 2025 GPS rempl2)'!$E$4:$L$504,8,0)</f>
        <v>N/A</v>
      </c>
      <c r="H237" s="81" t="str">
        <f>VLOOKUP(A237,'PAI 2025 GPS rempl2)'!$A$4:$V$504,15,0)</f>
        <v>Comunicar a los grupos de valor la Estrategia de relacionamiento diseñada  (Capturas de pantalla de la divulgación en la página web y redes sociales)</v>
      </c>
      <c r="I237" s="81">
        <f>VLOOKUP(A237,'PAI 2025 GPS rempl2)'!$A$4:$V$504,17,0)</f>
        <v>1</v>
      </c>
      <c r="J237" s="81" t="str">
        <f>VLOOKUP(A237,'PAI 2025 GPS rempl2)'!$A$4:$V$504,18,0)</f>
        <v>Númerica</v>
      </c>
      <c r="K237" s="166">
        <f>VLOOKUP(A237,'PAI 2025 GPS rempl2)'!$A$4:$V$504,20,0)</f>
        <v>45707</v>
      </c>
      <c r="L237" s="166">
        <f>VLOOKUP(A237,'PAI 2025 GPS rempl2)'!$A$4:$V$504,21,0)</f>
        <v>45716</v>
      </c>
      <c r="M237" s="81" t="str">
        <f>VLOOKUP(A237,'PAI 2025 GPS rempl2)'!$A$4:$V$504,22,0)</f>
        <v>72-GRUPO DE TRABAJO DE ATENCION AL CIUDADANO</v>
      </c>
      <c r="N237" s="81"/>
      <c r="O237" s="81"/>
      <c r="P237" s="81"/>
      <c r="Q237" s="81"/>
      <c r="S237" s="80" t="s">
        <v>915</v>
      </c>
      <c r="T237" s="80" t="str">
        <f>VLOOKUP(A237,'PAI 2025 GPS rempl2)'!$A$3:$E$505,4,0)</f>
        <v>Actividad propia</v>
      </c>
      <c r="U237" s="81" t="s">
        <v>1522</v>
      </c>
      <c r="V237" s="30">
        <f>VLOOKUP(S237,'PAI 2025 GPS rempl2)'!$E$4:$P$504,12,0)</f>
        <v>10</v>
      </c>
      <c r="W237" s="147" t="e">
        <f>+(V237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8" spans="1:23" hidden="1" x14ac:dyDescent="0.25">
      <c r="A238" s="80" t="s">
        <v>917</v>
      </c>
      <c r="B238" s="80" t="str">
        <f>VLOOKUP(A238,'PAI 2025 GPS rempl2)'!$A$3:$E$505,4,0)</f>
        <v>Actividad propia</v>
      </c>
      <c r="C238" s="81" t="s">
        <v>1522</v>
      </c>
      <c r="D238" s="81" t="s">
        <v>1530</v>
      </c>
      <c r="E238" s="81" t="s">
        <v>697</v>
      </c>
      <c r="F238" s="81"/>
      <c r="G238" s="81" t="str">
        <f>VLOOKUP(A238,'PAI 2025 GPS rempl2)'!$E$4:$L$504,8,0)</f>
        <v>N/A</v>
      </c>
      <c r="H238" s="81" t="str">
        <f>VLOOKUP(A238,'PAI 2025 GPS rempl2)'!$A$4:$V$504,15,0)</f>
        <v>Desarrollar laboratorios de simplicidad para traducir a lenguaje claro documentos de alto tráfico de cara a la ciudadanía  (Informe con el resultado de los laboratorios)</v>
      </c>
      <c r="I238" s="81">
        <f>VLOOKUP(A238,'PAI 2025 GPS rempl2)'!$A$4:$V$504,17,0)</f>
        <v>2</v>
      </c>
      <c r="J238" s="81" t="str">
        <f>VLOOKUP(A238,'PAI 2025 GPS rempl2)'!$A$4:$V$504,18,0)</f>
        <v>Númerica</v>
      </c>
      <c r="K238" s="166">
        <f>VLOOKUP(A238,'PAI 2025 GPS rempl2)'!$A$4:$V$504,20,0)</f>
        <v>45719</v>
      </c>
      <c r="L238" s="166">
        <f>VLOOKUP(A238,'PAI 2025 GPS rempl2)'!$A$4:$V$504,21,0)</f>
        <v>45930</v>
      </c>
      <c r="M238" s="81" t="str">
        <f>VLOOKUP(A238,'PAI 2025 GPS rempl2)'!$A$4:$V$504,22,0)</f>
        <v>72-GRUPO DE TRABAJO DE ATENCION AL CIUDADANO</v>
      </c>
      <c r="N238" s="81"/>
      <c r="O238" s="81"/>
      <c r="P238" s="81"/>
      <c r="Q238" s="81"/>
      <c r="S238" s="80" t="s">
        <v>917</v>
      </c>
      <c r="T238" s="80" t="str">
        <f>VLOOKUP(A238,'PAI 2025 GPS rempl2)'!$A$3:$E$505,4,0)</f>
        <v>Actividad propia</v>
      </c>
      <c r="U238" s="81" t="s">
        <v>1522</v>
      </c>
      <c r="V238" s="30">
        <f>VLOOKUP(S238,'PAI 2025 GPS rempl2)'!$E$4:$P$504,12,0)</f>
        <v>15</v>
      </c>
      <c r="W238" s="147" t="e">
        <f>+(V238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9" spans="1:23" hidden="1" x14ac:dyDescent="0.25">
      <c r="A239" s="80" t="s">
        <v>919</v>
      </c>
      <c r="B239" s="80" t="str">
        <f>VLOOKUP(A239,'PAI 2025 GPS rempl2)'!$A$3:$E$505,4,0)</f>
        <v>Actividad propia</v>
      </c>
      <c r="C239" s="81" t="s">
        <v>1522</v>
      </c>
      <c r="D239" s="81" t="s">
        <v>1530</v>
      </c>
      <c r="E239" s="81" t="s">
        <v>697</v>
      </c>
      <c r="F239" s="81"/>
      <c r="G239" s="81" t="str">
        <f>VLOOKUP(A239,'PAI 2025 GPS rempl2)'!$E$4:$L$504,8,0)</f>
        <v>N/A</v>
      </c>
      <c r="H239" s="81" t="str">
        <f>VLOOKUP(A239,'PAI 2025 GPS rempl2)'!$A$4:$V$504,15,0)</f>
        <v>Traducir la Carta de Trato Digno dirigida a la ciudadanía en una lengua étnica y en braille  (Dos traducciones realizadas)</v>
      </c>
      <c r="I239" s="81">
        <f>VLOOKUP(A239,'PAI 2025 GPS rempl2)'!$A$4:$V$504,17,0)</f>
        <v>2</v>
      </c>
      <c r="J239" s="81" t="str">
        <f>VLOOKUP(A239,'PAI 2025 GPS rempl2)'!$A$4:$V$504,18,0)</f>
        <v>Númerica</v>
      </c>
      <c r="K239" s="166">
        <f>VLOOKUP(A239,'PAI 2025 GPS rempl2)'!$A$4:$V$504,20,0)</f>
        <v>45748</v>
      </c>
      <c r="L239" s="166">
        <f>VLOOKUP(A239,'PAI 2025 GPS rempl2)'!$A$4:$V$504,21,0)</f>
        <v>45961</v>
      </c>
      <c r="M239" s="81" t="str">
        <f>VLOOKUP(A239,'PAI 2025 GPS rempl2)'!$A$4:$V$504,22,0)</f>
        <v>72-GRUPO DE TRABAJO DE ATENCION AL CIUDADANO</v>
      </c>
      <c r="N239" s="81"/>
      <c r="O239" s="81"/>
      <c r="P239" s="81"/>
      <c r="Q239" s="81"/>
      <c r="S239" s="80" t="s">
        <v>919</v>
      </c>
      <c r="T239" s="80" t="str">
        <f>VLOOKUP(A239,'PAI 2025 GPS rempl2)'!$A$3:$E$505,4,0)</f>
        <v>Actividad propia</v>
      </c>
      <c r="U239" s="81" t="s">
        <v>1522</v>
      </c>
      <c r="V239" s="30">
        <f>VLOOKUP(S239,'PAI 2025 GPS rempl2)'!$E$4:$P$504,12,0)</f>
        <v>20</v>
      </c>
      <c r="W239" s="147" t="e">
        <f>+(V239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0" spans="1:23" hidden="1" x14ac:dyDescent="0.25">
      <c r="A240" s="80" t="s">
        <v>921</v>
      </c>
      <c r="B240" s="80" t="str">
        <f>VLOOKUP(A240,'PAI 2025 GPS rempl2)'!$A$3:$E$505,4,0)</f>
        <v>Actividad propia</v>
      </c>
      <c r="C240" s="81" t="s">
        <v>1522</v>
      </c>
      <c r="D240" s="81" t="s">
        <v>1530</v>
      </c>
      <c r="E240" s="81" t="s">
        <v>697</v>
      </c>
      <c r="F240" s="81"/>
      <c r="G240" s="81" t="str">
        <f>VLOOKUP(A240,'PAI 2025 GPS rempl2)'!$E$4:$L$504,8,0)</f>
        <v>N/A</v>
      </c>
      <c r="H240" s="81" t="str">
        <f>VLOOKUP(A240,'PAI 2025 GPS rempl2)'!$A$4:$V$504,15,0)</f>
        <v>Promover el uso de los canales virtuales a través de campañas de comunicación interna y externa  (Evidencias de las campañas realizadas)</v>
      </c>
      <c r="I240" s="81">
        <f>VLOOKUP(A240,'PAI 2025 GPS rempl2)'!$A$4:$V$504,17,0)</f>
        <v>2</v>
      </c>
      <c r="J240" s="81" t="str">
        <f>VLOOKUP(A240,'PAI 2025 GPS rempl2)'!$A$4:$V$504,18,0)</f>
        <v>Númerica</v>
      </c>
      <c r="K240" s="166">
        <f>VLOOKUP(A240,'PAI 2025 GPS rempl2)'!$A$4:$V$504,20,0)</f>
        <v>45754</v>
      </c>
      <c r="L240" s="166">
        <f>VLOOKUP(A240,'PAI 2025 GPS rempl2)'!$A$4:$V$504,21,0)</f>
        <v>45930</v>
      </c>
      <c r="M240" s="81" t="str">
        <f>VLOOKUP(A240,'PAI 2025 GPS rempl2)'!$A$4:$V$504,22,0)</f>
        <v>72-GRUPO DE TRABAJO DE ATENCION AL CIUDADANO</v>
      </c>
      <c r="N240" s="81"/>
      <c r="O240" s="81"/>
      <c r="P240" s="81"/>
      <c r="Q240" s="81"/>
      <c r="S240" s="80" t="s">
        <v>921</v>
      </c>
      <c r="T240" s="80" t="str">
        <f>VLOOKUP(A240,'PAI 2025 GPS rempl2)'!$A$3:$E$505,4,0)</f>
        <v>Actividad propia</v>
      </c>
      <c r="U240" s="81" t="s">
        <v>1522</v>
      </c>
      <c r="V240" s="30">
        <f>VLOOKUP(S240,'PAI 2025 GPS rempl2)'!$E$4:$P$504,12,0)</f>
        <v>15</v>
      </c>
      <c r="W240" s="147" t="e">
        <f>+(V240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1" spans="1:23" hidden="1" x14ac:dyDescent="0.25">
      <c r="A241" s="80" t="s">
        <v>923</v>
      </c>
      <c r="B241" s="80" t="str">
        <f>VLOOKUP(A241,'PAI 2025 GPS rempl2)'!$A$3:$E$505,4,0)</f>
        <v>Actividad propia</v>
      </c>
      <c r="C241" s="81" t="s">
        <v>1522</v>
      </c>
      <c r="D241" s="81" t="s">
        <v>1530</v>
      </c>
      <c r="E241" s="81" t="s">
        <v>697</v>
      </c>
      <c r="F241" s="81"/>
      <c r="G241" s="81" t="str">
        <f>VLOOKUP(A241,'PAI 2025 GPS rempl2)'!$E$4:$L$504,8,0)</f>
        <v>N/A</v>
      </c>
      <c r="H241" s="81" t="str">
        <f>VLOOKUP(A241,'PAI 2025 GPS rempl2)'!$A$4:$V$504,15,0)</f>
        <v>Desarrollar jornadas de socialización de lineamientos de Atención al Ciudadano a nivel interno  (Evidencias de socialización)</v>
      </c>
      <c r="I241" s="81">
        <f>VLOOKUP(A241,'PAI 2025 GPS rempl2)'!$A$4:$V$504,17,0)</f>
        <v>2</v>
      </c>
      <c r="J241" s="81" t="str">
        <f>VLOOKUP(A241,'PAI 2025 GPS rempl2)'!$A$4:$V$504,18,0)</f>
        <v>Númerica</v>
      </c>
      <c r="K241" s="166">
        <f>VLOOKUP(A241,'PAI 2025 GPS rempl2)'!$A$4:$V$504,20,0)</f>
        <v>45779</v>
      </c>
      <c r="L241" s="166">
        <f>VLOOKUP(A241,'PAI 2025 GPS rempl2)'!$A$4:$V$504,21,0)</f>
        <v>45930</v>
      </c>
      <c r="M241" s="81" t="str">
        <f>VLOOKUP(A241,'PAI 2025 GPS rempl2)'!$A$4:$V$504,22,0)</f>
        <v>72-GRUPO DE TRABAJO DE ATENCION AL CIUDADANO</v>
      </c>
      <c r="N241" s="81"/>
      <c r="O241" s="81"/>
      <c r="P241" s="81"/>
      <c r="Q241" s="81"/>
      <c r="S241" s="80" t="s">
        <v>923</v>
      </c>
      <c r="T241" s="80" t="str">
        <f>VLOOKUP(A241,'PAI 2025 GPS rempl2)'!$A$3:$E$505,4,0)</f>
        <v>Actividad propia</v>
      </c>
      <c r="U241" s="81" t="s">
        <v>1522</v>
      </c>
      <c r="V241" s="30">
        <f>VLOOKUP(S241,'PAI 2025 GPS rempl2)'!$E$4:$P$504,12,0)</f>
        <v>10</v>
      </c>
      <c r="W241" s="147" t="e">
        <f>+(V241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2" spans="1:23" hidden="1" x14ac:dyDescent="0.25">
      <c r="A242" s="80" t="s">
        <v>925</v>
      </c>
      <c r="B242" s="80" t="str">
        <f>VLOOKUP(A242,'PAI 2025 GPS rempl2)'!$A$3:$E$505,4,0)</f>
        <v>Actividad propia</v>
      </c>
      <c r="C242" s="81" t="s">
        <v>1522</v>
      </c>
      <c r="D242" s="81" t="s">
        <v>1530</v>
      </c>
      <c r="E242" s="81" t="s">
        <v>697</v>
      </c>
      <c r="F242" s="81"/>
      <c r="G242" s="81" t="str">
        <f>VLOOKUP(A242,'PAI 2025 GPS rempl2)'!$E$4:$L$504,8,0)</f>
        <v>N/A</v>
      </c>
      <c r="H242" s="81" t="str">
        <f>VLOOKUP(A242,'PAI 2025 GPS rempl2)'!$A$4:$V$504,15,0)</f>
        <v>Ejecutar el plan de trabajo de la estrategia de relacionamiento con la ciudadanía SIC 2025 (Informe de ejecución de estrategia de relacionamiento elaborado)</v>
      </c>
      <c r="I242" s="81">
        <f>VLOOKUP(A242,'PAI 2025 GPS rempl2)'!$A$4:$V$504,17,0)</f>
        <v>100</v>
      </c>
      <c r="J242" s="81" t="str">
        <f>VLOOKUP(A242,'PAI 2025 GPS rempl2)'!$A$4:$V$504,18,0)</f>
        <v>Porcentual</v>
      </c>
      <c r="K242" s="166">
        <f>VLOOKUP(A242,'PAI 2025 GPS rempl2)'!$A$4:$V$504,20,0)</f>
        <v>45779</v>
      </c>
      <c r="L242" s="166">
        <f>VLOOKUP(A242,'PAI 2025 GPS rempl2)'!$A$4:$V$504,21,0)</f>
        <v>45930</v>
      </c>
      <c r="M242" s="81" t="str">
        <f>VLOOKUP(A242,'PAI 2025 GPS rempl2)'!$A$4:$V$504,22,0)</f>
        <v>72-GRUPO DE TRABAJO DE ATENCION AL CIUDADANO</v>
      </c>
      <c r="N242" s="81"/>
      <c r="O242" s="81"/>
      <c r="P242" s="81"/>
      <c r="Q242" s="81"/>
      <c r="S242" s="80" t="s">
        <v>925</v>
      </c>
      <c r="T242" s="80" t="str">
        <f>VLOOKUP(A242,'PAI 2025 GPS rempl2)'!$A$3:$E$505,4,0)</f>
        <v>Actividad propia</v>
      </c>
      <c r="U242" s="81" t="s">
        <v>1522</v>
      </c>
      <c r="V242" s="30">
        <f>VLOOKUP(S242,'PAI 2025 GPS rempl2)'!$E$4:$P$504,12,0)</f>
        <v>10</v>
      </c>
      <c r="W242" s="147" t="e">
        <f>+(V242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3" spans="1:23" hidden="1" x14ac:dyDescent="0.25">
      <c r="A243" s="80" t="s">
        <v>926</v>
      </c>
      <c r="B243" s="80" t="str">
        <f>VLOOKUP(A243,'PAI 2025 GPS rempl2)'!$A$3:$E$505,4,0)</f>
        <v>Actividad propia</v>
      </c>
      <c r="C243" s="81" t="s">
        <v>1522</v>
      </c>
      <c r="D243" s="81" t="s">
        <v>1530</v>
      </c>
      <c r="E243" s="81" t="s">
        <v>697</v>
      </c>
      <c r="F243" s="81"/>
      <c r="G243" s="81" t="str">
        <f>VLOOKUP(A243,'PAI 2025 GPS rempl2)'!$E$4:$L$504,8,0)</f>
        <v>N/A</v>
      </c>
      <c r="H243" s="81" t="str">
        <f>VLOOKUP(A243,'PAI 2025 GPS rempl2)'!$A$4:$V$504,15,0)</f>
        <v>Elaborar y publicar informe con el resultado de la implementación de la estrategia de relacionamiento  (Informe publicado en el página web)</v>
      </c>
      <c r="I243" s="81">
        <f>VLOOKUP(A243,'PAI 2025 GPS rempl2)'!$A$4:$V$504,17,0)</f>
        <v>1</v>
      </c>
      <c r="J243" s="81" t="str">
        <f>VLOOKUP(A243,'PAI 2025 GPS rempl2)'!$A$4:$V$504,18,0)</f>
        <v>Númerica</v>
      </c>
      <c r="K243" s="166">
        <f>VLOOKUP(A243,'PAI 2025 GPS rempl2)'!$A$4:$V$504,20,0)</f>
        <v>45931</v>
      </c>
      <c r="L243" s="166">
        <f>VLOOKUP(A243,'PAI 2025 GPS rempl2)'!$A$4:$V$504,21,0)</f>
        <v>45975</v>
      </c>
      <c r="M243" s="81" t="str">
        <f>VLOOKUP(A243,'PAI 2025 GPS rempl2)'!$A$4:$V$504,22,0)</f>
        <v>72-GRUPO DE TRABAJO DE ATENCION AL CIUDADANO</v>
      </c>
      <c r="N243" s="81"/>
      <c r="O243" s="81"/>
      <c r="P243" s="81"/>
      <c r="Q243" s="81"/>
      <c r="S243" s="80" t="s">
        <v>926</v>
      </c>
      <c r="T243" s="80" t="str">
        <f>VLOOKUP(A243,'PAI 2025 GPS rempl2)'!$A$3:$E$505,4,0)</f>
        <v>Actividad propia</v>
      </c>
      <c r="U243" s="81" t="s">
        <v>1522</v>
      </c>
      <c r="V243" s="30">
        <f>VLOOKUP(S243,'PAI 2025 GPS rempl2)'!$E$4:$P$504,12,0)</f>
        <v>10</v>
      </c>
      <c r="W243" s="147" t="e">
        <f>+(V243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4" spans="1:23" hidden="1" x14ac:dyDescent="0.25">
      <c r="A244" s="80" t="s">
        <v>928</v>
      </c>
      <c r="B244" s="80" t="str">
        <f>VLOOKUP(A244,'PAI 2025 GPS rempl2)'!$A$3:$E$505,4,0)</f>
        <v>Producto</v>
      </c>
      <c r="C244" s="81" t="s">
        <v>1522</v>
      </c>
      <c r="D244" s="81" t="s">
        <v>1526</v>
      </c>
      <c r="E244" s="81" t="s">
        <v>614</v>
      </c>
      <c r="F244" s="81" t="s">
        <v>9</v>
      </c>
      <c r="G244" s="81" t="str">
        <f>VLOOKUP(A244,'PAI 2025 GPS rempl2)'!$E$4:$L$504,8,0)</f>
        <v>C-3599-0200-0005-53105b</v>
      </c>
      <c r="H244" s="81" t="str">
        <f>VLOOKUP(A244,'PAI 2025 GPS rempl2)'!$A$4:$V$504,15,0)</f>
        <v>Estrategia de Sinergia Interinstitucional para Jornadas Conjuntas de  Atención a la Ciudadanía, diseñada e implementada (Informe de actividades realizadas)</v>
      </c>
      <c r="I244" s="81">
        <f>VLOOKUP(A244,'PAI 2025 GPS rempl2)'!$A$4:$V$504,17,0)</f>
        <v>1</v>
      </c>
      <c r="J244" s="81" t="str">
        <f>VLOOKUP(A244,'PAI 2025 GPS rempl2)'!$A$4:$V$504,18,0)</f>
        <v>Númerica</v>
      </c>
      <c r="K244" s="166">
        <f>VLOOKUP(A244,'PAI 2025 GPS rempl2)'!$A$4:$V$504,20,0)</f>
        <v>45691</v>
      </c>
      <c r="L244" s="166">
        <f>VLOOKUP(A244,'PAI 2025 GPS rempl2)'!$A$4:$V$504,21,0)</f>
        <v>46022</v>
      </c>
      <c r="M244" s="81" t="str">
        <f>VLOOKUP(A244,'PAI 2025 GPS rempl2)'!$A$4:$V$504,22,0)</f>
        <v>72-GRUPO DE TRABAJO DE ATENCION AL CIUDADANO</v>
      </c>
      <c r="N244" s="81" t="s">
        <v>1401</v>
      </c>
      <c r="O244" s="81" t="s">
        <v>1439</v>
      </c>
      <c r="P244" s="81">
        <v>0</v>
      </c>
      <c r="Q244" s="81" t="s">
        <v>1492</v>
      </c>
      <c r="S244" s="80" t="s">
        <v>928</v>
      </c>
      <c r="T244" s="80" t="str">
        <f>VLOOKUP(A244,'PAI 2025 GPS rempl2)'!$A$3:$E$505,4,0)</f>
        <v>Producto</v>
      </c>
      <c r="U244" s="81" t="s">
        <v>1522</v>
      </c>
      <c r="V244" s="30">
        <f>VLOOKUP(S244,'PAI 2025 GPS rempl2)'!$E$4:$P$504,12,0)</f>
        <v>25</v>
      </c>
      <c r="W244" s="145">
        <f>(V244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5" spans="1:23" hidden="1" x14ac:dyDescent="0.25">
      <c r="A245" s="80" t="s">
        <v>930</v>
      </c>
      <c r="B245" s="80" t="str">
        <f>VLOOKUP(A245,'PAI 2025 GPS rempl2)'!$A$3:$E$505,4,0)</f>
        <v>Actividad propia</v>
      </c>
      <c r="C245" s="81" t="s">
        <v>1522</v>
      </c>
      <c r="D245" s="81" t="s">
        <v>1526</v>
      </c>
      <c r="E245" s="81" t="s">
        <v>614</v>
      </c>
      <c r="F245" s="81"/>
      <c r="G245" s="81" t="str">
        <f>VLOOKUP(A245,'PAI 2025 GPS rempl2)'!$E$4:$L$504,8,0)</f>
        <v>N/A</v>
      </c>
      <c r="H245" s="81" t="str">
        <f>VLOOKUP(A245,'PAI 2025 GPS rempl2)'!$A$4:$V$504,15,0)</f>
        <v>Diseñar la estrategia de sinergia con otras entidades que incluya plan de trabajo   (Documento estrategia (incluye plan de trabajo)</v>
      </c>
      <c r="I245" s="81">
        <f>VLOOKUP(A245,'PAI 2025 GPS rempl2)'!$A$4:$V$504,17,0)</f>
        <v>1</v>
      </c>
      <c r="J245" s="81" t="str">
        <f>VLOOKUP(A245,'PAI 2025 GPS rempl2)'!$A$4:$V$504,18,0)</f>
        <v>Númerica</v>
      </c>
      <c r="K245" s="166">
        <f>VLOOKUP(A245,'PAI 2025 GPS rempl2)'!$A$4:$V$504,20,0)</f>
        <v>45691</v>
      </c>
      <c r="L245" s="166">
        <f>VLOOKUP(A245,'PAI 2025 GPS rempl2)'!$A$4:$V$504,21,0)</f>
        <v>45747</v>
      </c>
      <c r="M245" s="81" t="str">
        <f>VLOOKUP(A245,'PAI 2025 GPS rempl2)'!$A$4:$V$504,22,0)</f>
        <v>72-GRUPO DE TRABAJO DE ATENCION AL CIUDADANO</v>
      </c>
      <c r="N245" s="81"/>
      <c r="O245" s="81"/>
      <c r="P245" s="81"/>
      <c r="Q245" s="81"/>
      <c r="S245" s="80" t="s">
        <v>930</v>
      </c>
      <c r="T245" s="80" t="str">
        <f>VLOOKUP(A245,'PAI 2025 GPS rempl2)'!$A$3:$E$505,4,0)</f>
        <v>Actividad propia</v>
      </c>
      <c r="U245" s="81" t="s">
        <v>1522</v>
      </c>
      <c r="V245" s="30">
        <f>VLOOKUP(S245,'PAI 2025 GPS rempl2)'!$E$4:$P$504,12,0)</f>
        <v>30</v>
      </c>
      <c r="W245" s="147" t="e">
        <f>+(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6" spans="1:23" hidden="1" x14ac:dyDescent="0.25">
      <c r="A246" s="80" t="s">
        <v>932</v>
      </c>
      <c r="B246" s="80" t="str">
        <f>VLOOKUP(A246,'PAI 2025 GPS rempl2)'!$A$3:$E$505,4,0)</f>
        <v>Actividad propia</v>
      </c>
      <c r="C246" s="81" t="s">
        <v>1522</v>
      </c>
      <c r="D246" s="81" t="s">
        <v>1526</v>
      </c>
      <c r="E246" s="81" t="s">
        <v>614</v>
      </c>
      <c r="F246" s="81"/>
      <c r="G246" s="81" t="str">
        <f>VLOOKUP(A246,'PAI 2025 GPS rempl2)'!$E$4:$L$504,8,0)</f>
        <v>N/A</v>
      </c>
      <c r="H246" s="81" t="str">
        <f>VLOOKUP(A246,'PAI 2025 GPS rempl2)'!$A$4:$V$504,15,0)</f>
        <v>Ejecutar el plan de trabajo de la estrategia de sinergia (Documento de seguimiento trimestral)</v>
      </c>
      <c r="I246" s="81">
        <f>VLOOKUP(A246,'PAI 2025 GPS rempl2)'!$A$4:$V$504,17,0)</f>
        <v>100</v>
      </c>
      <c r="J246" s="81" t="str">
        <f>VLOOKUP(A246,'PAI 2025 GPS rempl2)'!$A$4:$V$504,18,0)</f>
        <v>Porcentual</v>
      </c>
      <c r="K246" s="166">
        <f>VLOOKUP(A246,'PAI 2025 GPS rempl2)'!$A$4:$V$504,20,0)</f>
        <v>45748</v>
      </c>
      <c r="L246" s="166">
        <f>VLOOKUP(A246,'PAI 2025 GPS rempl2)'!$A$4:$V$504,21,0)</f>
        <v>46022</v>
      </c>
      <c r="M246" s="81" t="str">
        <f>VLOOKUP(A246,'PAI 2025 GPS rempl2)'!$A$4:$V$504,22,0)</f>
        <v>72-GRUPO DE TRABAJO DE ATENCION AL CIUDADANO</v>
      </c>
      <c r="N246" s="81"/>
      <c r="O246" s="81"/>
      <c r="P246" s="81"/>
      <c r="Q246" s="81"/>
      <c r="S246" s="80" t="s">
        <v>932</v>
      </c>
      <c r="T246" s="80" t="str">
        <f>VLOOKUP(A246,'PAI 2025 GPS rempl2)'!$A$3:$E$505,4,0)</f>
        <v>Actividad propia</v>
      </c>
      <c r="U246" s="81" t="s">
        <v>1522</v>
      </c>
      <c r="V246" s="30">
        <f>VLOOKUP(S246,'PAI 2025 GPS rempl2)'!$E$4:$P$504,12,0)</f>
        <v>60</v>
      </c>
      <c r="W246" s="147" t="e">
        <f>+(V246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7" spans="1:23" hidden="1" x14ac:dyDescent="0.25">
      <c r="A247" s="80" t="s">
        <v>933</v>
      </c>
      <c r="B247" s="80" t="str">
        <f>VLOOKUP(A247,'PAI 2025 GPS rempl2)'!$A$3:$E$505,4,0)</f>
        <v>Actividad propia</v>
      </c>
      <c r="C247" s="81" t="s">
        <v>1522</v>
      </c>
      <c r="D247" s="81" t="s">
        <v>1526</v>
      </c>
      <c r="E247" s="81" t="s">
        <v>614</v>
      </c>
      <c r="F247" s="81"/>
      <c r="G247" s="81" t="str">
        <f>VLOOKUP(A247,'PAI 2025 GPS rempl2)'!$E$4:$L$504,8,0)</f>
        <v>N/A</v>
      </c>
      <c r="H247" s="81" t="str">
        <f>VLOOKUP(A247,'PAI 2025 GPS rempl2)'!$A$4:$V$504,15,0)</f>
        <v>Elaborar informe final de la estrategia (Informe elaborado)</v>
      </c>
      <c r="I247" s="81">
        <f>VLOOKUP(A247,'PAI 2025 GPS rempl2)'!$A$4:$V$504,17,0)</f>
        <v>1</v>
      </c>
      <c r="J247" s="81" t="str">
        <f>VLOOKUP(A247,'PAI 2025 GPS rempl2)'!$A$4:$V$504,18,0)</f>
        <v>Númerica</v>
      </c>
      <c r="K247" s="166">
        <f>VLOOKUP(A247,'PAI 2025 GPS rempl2)'!$A$4:$V$504,20,0)</f>
        <v>45992</v>
      </c>
      <c r="L247" s="166">
        <f>VLOOKUP(A247,'PAI 2025 GPS rempl2)'!$A$4:$V$504,21,0)</f>
        <v>46022</v>
      </c>
      <c r="M247" s="81" t="str">
        <f>VLOOKUP(A247,'PAI 2025 GPS rempl2)'!$A$4:$V$504,22,0)</f>
        <v>72-GRUPO DE TRABAJO DE ATENCION AL CIUDADANO</v>
      </c>
      <c r="N247" s="81"/>
      <c r="O247" s="81"/>
      <c r="P247" s="81"/>
      <c r="Q247" s="81"/>
      <c r="S247" s="80" t="s">
        <v>933</v>
      </c>
      <c r="T247" s="80" t="str">
        <f>VLOOKUP(A247,'PAI 2025 GPS rempl2)'!$A$3:$E$505,4,0)</f>
        <v>Actividad propia</v>
      </c>
      <c r="U247" s="81" t="s">
        <v>1522</v>
      </c>
      <c r="V247" s="30">
        <f>VLOOKUP(S247,'PAI 2025 GPS rempl2)'!$E$4:$P$504,12,0)</f>
        <v>10</v>
      </c>
      <c r="W247" s="147" t="e">
        <f>+(V247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8" spans="1:23" hidden="1" x14ac:dyDescent="0.25">
      <c r="A248" s="80" t="s">
        <v>935</v>
      </c>
      <c r="B248" s="80" t="str">
        <f>VLOOKUP(A248,'PAI 2025 GPS rempl2)'!$A$3:$E$505,4,0)</f>
        <v>Producto</v>
      </c>
      <c r="C248" s="81" t="s">
        <v>1522</v>
      </c>
      <c r="D248" s="81" t="s">
        <v>1530</v>
      </c>
      <c r="E248" s="81" t="s">
        <v>697</v>
      </c>
      <c r="F248" s="81" t="s">
        <v>10</v>
      </c>
      <c r="G248" s="81" t="str">
        <f>VLOOKUP(A248,'PAI 2025 GPS rempl2)'!$E$4:$L$504,8,0)</f>
        <v>C-3599-0200-0005-53105b</v>
      </c>
      <c r="H248" s="81" t="str">
        <f>VLOOKUP(A248,'PAI 2025 GPS rempl2)'!$A$4:$V$504,15,0)</f>
        <v>Programa de atención a la ciudadanía con enfoque diferencial implementado. (Informe de actividades realizadas )</v>
      </c>
      <c r="I248" s="81">
        <f>VLOOKUP(A248,'PAI 2025 GPS rempl2)'!$A$4:$V$504,17,0)</f>
        <v>1</v>
      </c>
      <c r="J248" s="81" t="str">
        <f>VLOOKUP(A248,'PAI 2025 GPS rempl2)'!$A$4:$V$504,18,0)</f>
        <v>Númerica</v>
      </c>
      <c r="K248" s="166">
        <f>VLOOKUP(A248,'PAI 2025 GPS rempl2)'!$A$4:$V$504,20,0)</f>
        <v>45691</v>
      </c>
      <c r="L248" s="166">
        <f>VLOOKUP(A248,'PAI 2025 GPS rempl2)'!$A$4:$V$504,21,0)</f>
        <v>45989</v>
      </c>
      <c r="M248" s="81" t="str">
        <f>VLOOKUP(A248,'PAI 2025 GPS rempl2)'!$A$4:$V$504,22,0)</f>
        <v>142-GRUPO DE TRABAJO DE SERVICIOS ADMINISTRATIVOS Y RECURSOS FÍSICOS;
20-OFICINA DE TECNOLOGÍA E INFORMÁTICA;
72-GRUPO DE TRABAJO DE ATENCION AL CIUDADANO</v>
      </c>
      <c r="N248" s="81" t="s">
        <v>1399</v>
      </c>
      <c r="O248" s="81" t="s">
        <v>1400</v>
      </c>
      <c r="P248" s="81">
        <v>0</v>
      </c>
      <c r="Q248" s="81" t="s">
        <v>1494</v>
      </c>
      <c r="S248" s="80" t="s">
        <v>935</v>
      </c>
      <c r="T248" s="80" t="str">
        <f>VLOOKUP(A248,'PAI 2025 GPS rempl2)'!$A$3:$E$505,4,0)</f>
        <v>Producto</v>
      </c>
      <c r="U248" s="81" t="s">
        <v>1522</v>
      </c>
      <c r="V248" s="30">
        <f>VLOOKUP(S248,'PAI 2025 GPS rempl2)'!$E$4:$P$504,12,0)</f>
        <v>25</v>
      </c>
      <c r="W248" s="145">
        <f>(V248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9" spans="1:23" hidden="1" x14ac:dyDescent="0.25">
      <c r="A249" s="80" t="s">
        <v>937</v>
      </c>
      <c r="B249" s="80" t="str">
        <f>VLOOKUP(A249,'PAI 2025 GPS rempl2)'!$A$3:$E$505,4,0)</f>
        <v>Actividad propia</v>
      </c>
      <c r="C249" s="81" t="s">
        <v>1522</v>
      </c>
      <c r="D249" s="81" t="s">
        <v>1530</v>
      </c>
      <c r="E249" s="81" t="s">
        <v>697</v>
      </c>
      <c r="F249" s="81"/>
      <c r="G249" s="81" t="str">
        <f>VLOOKUP(A249,'PAI 2025 GPS rempl2)'!$E$4:$L$504,8,0)</f>
        <v>N/A</v>
      </c>
      <c r="H249" s="81" t="str">
        <f>VLOOKUP(A249,'PAI 2025 GPS rempl2)'!$A$4:$V$504,15,0)</f>
        <v>Identificar e intervenir los canales y servicios a los que se aplicará el enfoque diferencial (Documento con la propuesta de intervención de canales/servicios)</v>
      </c>
      <c r="I249" s="81">
        <f>VLOOKUP(A249,'PAI 2025 GPS rempl2)'!$A$4:$V$504,17,0)</f>
        <v>1</v>
      </c>
      <c r="J249" s="81" t="str">
        <f>VLOOKUP(A249,'PAI 2025 GPS rempl2)'!$A$4:$V$504,18,0)</f>
        <v>Númerica</v>
      </c>
      <c r="K249" s="166">
        <f>VLOOKUP(A249,'PAI 2025 GPS rempl2)'!$A$4:$V$504,20,0)</f>
        <v>45691</v>
      </c>
      <c r="L249" s="166">
        <f>VLOOKUP(A249,'PAI 2025 GPS rempl2)'!$A$4:$V$504,21,0)</f>
        <v>45730</v>
      </c>
      <c r="M249" s="81" t="str">
        <f>VLOOKUP(A249,'PAI 2025 GPS rempl2)'!$A$4:$V$504,22,0)</f>
        <v>72-GRUPO DE TRABAJO DE ATENCION AL CIUDADANO</v>
      </c>
      <c r="N249" s="81"/>
      <c r="O249" s="81"/>
      <c r="P249" s="81"/>
      <c r="Q249" s="81"/>
      <c r="S249" s="80" t="s">
        <v>937</v>
      </c>
      <c r="T249" s="80" t="str">
        <f>VLOOKUP(A249,'PAI 2025 GPS rempl2)'!$A$3:$E$505,4,0)</f>
        <v>Actividad propia</v>
      </c>
      <c r="U249" s="81" t="s">
        <v>1522</v>
      </c>
      <c r="V249" s="30">
        <f>VLOOKUP(S249,'PAI 2025 GPS rempl2)'!$E$4:$P$504,12,0)</f>
        <v>15</v>
      </c>
      <c r="W249" s="147" t="e">
        <f>+(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0" spans="1:23" hidden="1" x14ac:dyDescent="0.25">
      <c r="A250" s="80" t="s">
        <v>939</v>
      </c>
      <c r="B250" s="80" t="str">
        <f>VLOOKUP(A250,'PAI 2025 GPS rempl2)'!$A$3:$E$505,4,0)</f>
        <v>Actividad propia</v>
      </c>
      <c r="C250" s="81" t="s">
        <v>1522</v>
      </c>
      <c r="D250" s="81" t="s">
        <v>1530</v>
      </c>
      <c r="E250" s="81" t="s">
        <v>697</v>
      </c>
      <c r="F250" s="81"/>
      <c r="G250" s="81" t="str">
        <f>VLOOKUP(A250,'PAI 2025 GPS rempl2)'!$E$4:$L$504,8,0)</f>
        <v>N/A</v>
      </c>
      <c r="H250" s="81" t="str">
        <f>VLOOKUP(A250,'PAI 2025 GPS rempl2)'!$A$4:$V$504,15,0)</f>
        <v>Implementar la señalización inclusiva en otro lenguaje o idioma para los puntos priorizados de atención al ciudadano presenciales a nivel nacional (Informe de implementación)</v>
      </c>
      <c r="I250" s="81">
        <f>VLOOKUP(A250,'PAI 2025 GPS rempl2)'!$A$4:$V$504,17,0)</f>
        <v>1</v>
      </c>
      <c r="J250" s="81" t="str">
        <f>VLOOKUP(A250,'PAI 2025 GPS rempl2)'!$A$4:$V$504,18,0)</f>
        <v>Númerica</v>
      </c>
      <c r="K250" s="166">
        <f>VLOOKUP(A250,'PAI 2025 GPS rempl2)'!$A$4:$V$504,20,0)</f>
        <v>45734</v>
      </c>
      <c r="L250" s="166">
        <f>VLOOKUP(A250,'PAI 2025 GPS rempl2)'!$A$4:$V$504,21,0)</f>
        <v>45898</v>
      </c>
      <c r="M250" s="81" t="str">
        <f>VLOOKUP(A250,'PAI 2025 GPS rempl2)'!$A$4:$V$504,22,0)</f>
        <v>142-GRUPO DE TRABAJO DE SERVICIOS ADMINISTRATIVOS Y RECURSOS FÍSICOS;
72-GRUPO DE TRABAJO DE ATENCION AL CIUDADANO</v>
      </c>
      <c r="N250" s="81"/>
      <c r="O250" s="81"/>
      <c r="P250" s="81"/>
      <c r="Q250" s="81"/>
      <c r="S250" s="80" t="s">
        <v>939</v>
      </c>
      <c r="T250" s="80" t="str">
        <f>VLOOKUP(A250,'PAI 2025 GPS rempl2)'!$A$3:$E$505,4,0)</f>
        <v>Actividad propia</v>
      </c>
      <c r="U250" s="81" t="s">
        <v>1522</v>
      </c>
      <c r="V250" s="30">
        <f>VLOOKUP(S250,'PAI 2025 GPS rempl2)'!$E$4:$P$504,12,0)</f>
        <v>15</v>
      </c>
      <c r="W250" s="147" t="e">
        <f>+(V250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1" spans="1:23" hidden="1" x14ac:dyDescent="0.25">
      <c r="A251" s="80" t="s">
        <v>942</v>
      </c>
      <c r="B251" s="80" t="str">
        <f>VLOOKUP(A251,'PAI 2025 GPS rempl2)'!$A$3:$E$505,4,0)</f>
        <v>Actividad propia</v>
      </c>
      <c r="C251" s="81" t="s">
        <v>1522</v>
      </c>
      <c r="D251" s="81" t="s">
        <v>1530</v>
      </c>
      <c r="E251" s="81" t="s">
        <v>697</v>
      </c>
      <c r="F251" s="81"/>
      <c r="G251" s="81" t="str">
        <f>VLOOKUP(A251,'PAI 2025 GPS rempl2)'!$E$4:$L$504,8,0)</f>
        <v>N/A</v>
      </c>
      <c r="H251" s="81" t="str">
        <f>VLOOKUP(A251,'PAI 2025 GPS rempl2)'!$A$4:$V$504,15,0)</f>
        <v>Desarrolla jornada  con las entidades líderes en la atención incluyente y documentar las buenas prácticas en la materia (Documento de buenas prácticas identificadas)</v>
      </c>
      <c r="I251" s="81">
        <f>VLOOKUP(A251,'PAI 2025 GPS rempl2)'!$A$4:$V$504,17,0)</f>
        <v>1</v>
      </c>
      <c r="J251" s="81" t="str">
        <f>VLOOKUP(A251,'PAI 2025 GPS rempl2)'!$A$4:$V$504,18,0)</f>
        <v>Númerica</v>
      </c>
      <c r="K251" s="166">
        <f>VLOOKUP(A251,'PAI 2025 GPS rempl2)'!$A$4:$V$504,20,0)</f>
        <v>45748</v>
      </c>
      <c r="L251" s="166">
        <f>VLOOKUP(A251,'PAI 2025 GPS rempl2)'!$A$4:$V$504,21,0)</f>
        <v>45812</v>
      </c>
      <c r="M251" s="81" t="str">
        <f>VLOOKUP(A251,'PAI 2025 GPS rempl2)'!$A$4:$V$504,22,0)</f>
        <v>72-GRUPO DE TRABAJO DE ATENCION AL CIUDADANO</v>
      </c>
      <c r="N251" s="81"/>
      <c r="O251" s="81"/>
      <c r="P251" s="81"/>
      <c r="Q251" s="81"/>
      <c r="S251" s="80" t="s">
        <v>942</v>
      </c>
      <c r="T251" s="80" t="str">
        <f>VLOOKUP(A251,'PAI 2025 GPS rempl2)'!$A$3:$E$505,4,0)</f>
        <v>Actividad propia</v>
      </c>
      <c r="U251" s="81" t="s">
        <v>1522</v>
      </c>
      <c r="V251" s="30">
        <f>VLOOKUP(S251,'PAI 2025 GPS rempl2)'!$E$4:$P$504,12,0)</f>
        <v>20</v>
      </c>
      <c r="W251" s="147" t="e">
        <f>+(V251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2" spans="1:23" hidden="1" x14ac:dyDescent="0.25">
      <c r="A252" s="80" t="s">
        <v>944</v>
      </c>
      <c r="B252" s="80" t="e">
        <f>VLOOKUP(A252,'PAI 2025 GPS rempl2)'!$A$3:$E$505,4,0)</f>
        <v>#N/A</v>
      </c>
      <c r="C252" s="81" t="s">
        <v>1522</v>
      </c>
      <c r="D252" s="81" t="s">
        <v>1530</v>
      </c>
      <c r="E252" s="81" t="s">
        <v>697</v>
      </c>
      <c r="F252" s="81"/>
      <c r="G252" s="81" t="e">
        <f>VLOOKUP(A252,'PAI 2025 GPS rempl2)'!$E$4:$L$504,8,0)</f>
        <v>#N/A</v>
      </c>
      <c r="H252" s="81" t="e">
        <f>VLOOKUP(A252,'PAI 2025 GPS rempl2)'!$A$4:$V$504,15,0)</f>
        <v>#N/A</v>
      </c>
      <c r="I252" s="81" t="e">
        <f>VLOOKUP(A252,'PAI 2025 GPS rempl2)'!$A$4:$V$504,17,0)</f>
        <v>#N/A</v>
      </c>
      <c r="J252" s="81" t="e">
        <f>VLOOKUP(A252,'PAI 2025 GPS rempl2)'!$A$4:$V$504,18,0)</f>
        <v>#N/A</v>
      </c>
      <c r="K252" s="166" t="e">
        <f>VLOOKUP(A252,'PAI 2025 GPS rempl2)'!$A$4:$V$504,20,0)</f>
        <v>#N/A</v>
      </c>
      <c r="L252" s="166" t="e">
        <f>VLOOKUP(A252,'PAI 2025 GPS rempl2)'!$A$4:$V$504,21,0)</f>
        <v>#N/A</v>
      </c>
      <c r="M252" s="81" t="e">
        <f>VLOOKUP(A252,'PAI 2025 GPS rempl2)'!$A$4:$V$504,22,0)</f>
        <v>#N/A</v>
      </c>
      <c r="N252" s="81"/>
      <c r="O252" s="81"/>
      <c r="P252" s="81"/>
      <c r="Q252" s="81"/>
      <c r="S252" s="80" t="s">
        <v>944</v>
      </c>
      <c r="T252" s="80" t="e">
        <f>VLOOKUP(A252,'PAI 2025 GPS rempl2)'!$A$3:$E$505,4,0)</f>
        <v>#N/A</v>
      </c>
      <c r="U252" s="81" t="s">
        <v>1522</v>
      </c>
      <c r="V252" s="30" t="e">
        <f>VLOOKUP(S252,'PAI 2025 GPS rempl2)'!$E$4:$P$504,12,0)</f>
        <v>#N/A</v>
      </c>
      <c r="W252" s="147" t="e">
        <f>+(V252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3" spans="1:23" hidden="1" x14ac:dyDescent="0.25">
      <c r="A253" s="80" t="s">
        <v>946</v>
      </c>
      <c r="B253" s="80" t="str">
        <f>VLOOKUP(A253,'PAI 2025 GPS rempl2)'!$A$3:$E$505,4,0)</f>
        <v>Actividad propia</v>
      </c>
      <c r="C253" s="81" t="s">
        <v>1522</v>
      </c>
      <c r="D253" s="81" t="s">
        <v>1530</v>
      </c>
      <c r="E253" s="81" t="s">
        <v>697</v>
      </c>
      <c r="F253" s="81"/>
      <c r="G253" s="81" t="str">
        <f>VLOOKUP(A253,'PAI 2025 GPS rempl2)'!$E$4:$L$504,8,0)</f>
        <v>N/A</v>
      </c>
      <c r="H253" s="81" t="str">
        <f>VLOOKUP(A253,'PAI 2025 GPS rempl2)'!$A$4:$V$504,15,0)</f>
        <v>Implementar fase 2 del traductor interactivo  (Adquisición pantalla y en funcionamiento)</v>
      </c>
      <c r="I253" s="81">
        <f>VLOOKUP(A253,'PAI 2025 GPS rempl2)'!$A$4:$V$504,17,0)</f>
        <v>1</v>
      </c>
      <c r="J253" s="81" t="str">
        <f>VLOOKUP(A253,'PAI 2025 GPS rempl2)'!$A$4:$V$504,18,0)</f>
        <v>Númerica</v>
      </c>
      <c r="K253" s="166">
        <f>VLOOKUP(A253,'PAI 2025 GPS rempl2)'!$A$4:$V$504,20,0)</f>
        <v>45828</v>
      </c>
      <c r="L253" s="166">
        <f>VLOOKUP(A253,'PAI 2025 GPS rempl2)'!$A$4:$V$504,21,0)</f>
        <v>45989</v>
      </c>
      <c r="M253" s="81" t="str">
        <f>VLOOKUP(A253,'PAI 2025 GPS rempl2)'!$A$4:$V$504,22,0)</f>
        <v>20-OFICINA DE TECNOLOGÍA E INFORMÁTICA;
72-GRUPO DE TRABAJO DE ATENCION AL CIUDADANO</v>
      </c>
      <c r="N253" s="81"/>
      <c r="O253" s="81"/>
      <c r="P253" s="81"/>
      <c r="Q253" s="81"/>
      <c r="S253" s="80" t="s">
        <v>946</v>
      </c>
      <c r="T253" s="80" t="str">
        <f>VLOOKUP(A253,'PAI 2025 GPS rempl2)'!$A$3:$E$505,4,0)</f>
        <v>Actividad propia</v>
      </c>
      <c r="U253" s="81" t="s">
        <v>1522</v>
      </c>
      <c r="V253" s="30">
        <f>VLOOKUP(S253,'PAI 2025 GPS rempl2)'!$E$4:$P$504,12,0)</f>
        <v>50</v>
      </c>
      <c r="W253" s="147" t="e">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4" spans="1:23" hidden="1" x14ac:dyDescent="0.25">
      <c r="A254" s="80" t="s">
        <v>948</v>
      </c>
      <c r="B254" s="80" t="str">
        <f>VLOOKUP(A254,'PAI 2025 GPS rempl2)'!$A$3:$E$505,4,0)</f>
        <v>Producto</v>
      </c>
      <c r="C254" s="81" t="s">
        <v>1522</v>
      </c>
      <c r="D254" s="81" t="s">
        <v>1530</v>
      </c>
      <c r="E254" s="81" t="s">
        <v>697</v>
      </c>
      <c r="F254" s="81" t="s">
        <v>59</v>
      </c>
      <c r="G254" s="81" t="str">
        <f>VLOOKUP(A254,'PAI 2025 GPS rempl2)'!$E$4:$L$504,8,0)</f>
        <v>C-3599-0200-0005-53105b</v>
      </c>
      <c r="H254" s="81" t="str">
        <f>VLOOKUP(A254,'PAI 2025 GPS rempl2)'!$A$4:$V$504,15,0)</f>
        <v>Estrategia de promoción de la participación ciudadana en la SIC, formulada e implementada  (Informe de actividades realizadas )</v>
      </c>
      <c r="I254" s="81">
        <f>VLOOKUP(A254,'PAI 2025 GPS rempl2)'!$A$4:$V$504,17,0)</f>
        <v>30</v>
      </c>
      <c r="J254" s="81" t="str">
        <f>VLOOKUP(A254,'PAI 2025 GPS rempl2)'!$A$4:$V$504,18,0)</f>
        <v>Porcentual</v>
      </c>
      <c r="K254" s="166">
        <f>VLOOKUP(A254,'PAI 2025 GPS rempl2)'!$A$4:$V$504,20,0)</f>
        <v>45672</v>
      </c>
      <c r="L254" s="166">
        <f>VLOOKUP(A254,'PAI 2025 GPS rempl2)'!$A$4:$V$504,21,0)</f>
        <v>46006</v>
      </c>
      <c r="M254" s="81" t="str">
        <f>VLOOKUP(A254,'PAI 2025 GPS rempl2)'!$A$4:$V$504,22,0)</f>
        <v>72-GRUPO DE TRABAJO DE ATENCION AL CIUDADANO</v>
      </c>
      <c r="N254" s="81" t="s">
        <v>1736</v>
      </c>
      <c r="O254" s="81" t="s">
        <v>1394</v>
      </c>
      <c r="P254" s="81" t="s">
        <v>1560</v>
      </c>
      <c r="Q254" s="81" t="s">
        <v>1492</v>
      </c>
      <c r="S254" s="80" t="s">
        <v>948</v>
      </c>
      <c r="T254" s="80" t="str">
        <f>VLOOKUP(A254,'PAI 2025 GPS rempl2)'!$A$3:$E$505,4,0)</f>
        <v>Producto</v>
      </c>
      <c r="U254" s="81" t="s">
        <v>1522</v>
      </c>
      <c r="V254" s="30">
        <f>VLOOKUP(S254,'PAI 2025 GPS rempl2)'!$E$4:$P$504,12,0)</f>
        <v>20</v>
      </c>
      <c r="W254" s="145">
        <f>(V254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255" spans="1:23" hidden="1" x14ac:dyDescent="0.25">
      <c r="A255" s="80" t="s">
        <v>950</v>
      </c>
      <c r="B255" s="80" t="str">
        <f>VLOOKUP(A255,'PAI 2025 GPS rempl2)'!$A$3:$E$505,4,0)</f>
        <v>Actividad propia</v>
      </c>
      <c r="C255" s="81" t="s">
        <v>1522</v>
      </c>
      <c r="D255" s="81" t="s">
        <v>1530</v>
      </c>
      <c r="E255" s="81" t="s">
        <v>697</v>
      </c>
      <c r="F255" s="81"/>
      <c r="G255" s="81" t="str">
        <f>VLOOKUP(A255,'PAI 2025 GPS rempl2)'!$E$4:$L$504,8,0)</f>
        <v>N/A</v>
      </c>
      <c r="H255" s="81" t="str">
        <f>VLOOKUP(A255,'PAI 2025 GPS rempl2)'!$A$4:$V$504,15,0)</f>
        <v>Diseñar la estrategia de participación ciudadanía SIC 2025 que incluya el plan detrabajo para su ejecución (Documento de estrategia)</v>
      </c>
      <c r="I255" s="81">
        <f>VLOOKUP(A255,'PAI 2025 GPS rempl2)'!$A$4:$V$504,17,0)</f>
        <v>1</v>
      </c>
      <c r="J255" s="81" t="str">
        <f>VLOOKUP(A255,'PAI 2025 GPS rempl2)'!$A$4:$V$504,18,0)</f>
        <v>Númerica</v>
      </c>
      <c r="K255" s="166">
        <f>VLOOKUP(A255,'PAI 2025 GPS rempl2)'!$A$4:$V$504,20,0)</f>
        <v>45672</v>
      </c>
      <c r="L255" s="166">
        <f>VLOOKUP(A255,'PAI 2025 GPS rempl2)'!$A$4:$V$504,21,0)</f>
        <v>45706</v>
      </c>
      <c r="M255" s="81" t="str">
        <f>VLOOKUP(A255,'PAI 2025 GPS rempl2)'!$A$4:$V$504,22,0)</f>
        <v>72-GRUPO DE TRABAJO DE ATENCION AL CIUDADANO</v>
      </c>
      <c r="N255" s="81"/>
      <c r="O255" s="81"/>
      <c r="P255" s="81"/>
      <c r="Q255" s="81"/>
      <c r="S255" s="80" t="s">
        <v>950</v>
      </c>
      <c r="T255" s="80" t="str">
        <f>VLOOKUP(A255,'PAI 2025 GPS rempl2)'!$A$3:$E$505,4,0)</f>
        <v>Actividad propia</v>
      </c>
      <c r="U255" s="81" t="s">
        <v>1522</v>
      </c>
      <c r="V255" s="30">
        <f>VLOOKUP(S255,'PAI 2025 GPS rempl2)'!$E$4:$P$504,12,0)</f>
        <v>25</v>
      </c>
      <c r="W255" s="147" t="e">
        <f>+(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6" spans="1:23" hidden="1" x14ac:dyDescent="0.25">
      <c r="A256" s="80" t="s">
        <v>952</v>
      </c>
      <c r="B256" s="80" t="str">
        <f>VLOOKUP(A256,'PAI 2025 GPS rempl2)'!$A$3:$E$505,4,0)</f>
        <v>Actividad propia</v>
      </c>
      <c r="C256" s="81" t="s">
        <v>1522</v>
      </c>
      <c r="D256" s="81" t="s">
        <v>1530</v>
      </c>
      <c r="E256" s="81" t="s">
        <v>697</v>
      </c>
      <c r="F256" s="81"/>
      <c r="G256" s="81" t="str">
        <f>VLOOKUP(A256,'PAI 2025 GPS rempl2)'!$E$4:$L$504,8,0)</f>
        <v>N/A</v>
      </c>
      <c r="H256" s="81" t="str">
        <f>VLOOKUP(A256,'PAI 2025 GPS rempl2)'!$A$4:$V$504,15,0)</f>
        <v>Comunicar a los grupos de valor la Estrategia de participación ciudadana diseñada  (Capturas de pantalla de la divulgación en la página web y redes sociales)</v>
      </c>
      <c r="I256" s="81">
        <f>VLOOKUP(A256,'PAI 2025 GPS rempl2)'!$A$4:$V$504,17,0)</f>
        <v>1</v>
      </c>
      <c r="J256" s="81" t="str">
        <f>VLOOKUP(A256,'PAI 2025 GPS rempl2)'!$A$4:$V$504,18,0)</f>
        <v>Númerica</v>
      </c>
      <c r="K256" s="166">
        <f>VLOOKUP(A256,'PAI 2025 GPS rempl2)'!$A$4:$V$504,20,0)</f>
        <v>45707</v>
      </c>
      <c r="L256" s="166">
        <f>VLOOKUP(A256,'PAI 2025 GPS rempl2)'!$A$4:$V$504,21,0)</f>
        <v>45716</v>
      </c>
      <c r="M256" s="81" t="str">
        <f>VLOOKUP(A256,'PAI 2025 GPS rempl2)'!$A$4:$V$504,22,0)</f>
        <v>72-GRUPO DE TRABAJO DE ATENCION AL CIUDADANO</v>
      </c>
      <c r="N256" s="81"/>
      <c r="O256" s="81"/>
      <c r="P256" s="81"/>
      <c r="Q256" s="81"/>
      <c r="S256" s="80" t="s">
        <v>952</v>
      </c>
      <c r="T256" s="80" t="str">
        <f>VLOOKUP(A256,'PAI 2025 GPS rempl2)'!$A$3:$E$505,4,0)</f>
        <v>Actividad propia</v>
      </c>
      <c r="U256" s="81" t="s">
        <v>1522</v>
      </c>
      <c r="V256" s="30">
        <f>VLOOKUP(S256,'PAI 2025 GPS rempl2)'!$E$4:$P$504,12,0)</f>
        <v>20</v>
      </c>
      <c r="W256" s="147" t="e">
        <f>+(V256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7" spans="1:23" hidden="1" x14ac:dyDescent="0.25">
      <c r="A257" s="80" t="s">
        <v>954</v>
      </c>
      <c r="B257" s="80" t="str">
        <f>VLOOKUP(A257,'PAI 2025 GPS rempl2)'!$A$3:$E$505,4,0)</f>
        <v>Actividad propia</v>
      </c>
      <c r="C257" s="81" t="s">
        <v>1522</v>
      </c>
      <c r="D257" s="81" t="s">
        <v>1530</v>
      </c>
      <c r="E257" s="81" t="s">
        <v>697</v>
      </c>
      <c r="F257" s="81"/>
      <c r="G257" s="81" t="str">
        <f>VLOOKUP(A257,'PAI 2025 GPS rempl2)'!$E$4:$L$504,8,0)</f>
        <v>N/A</v>
      </c>
      <c r="H257" s="81" t="str">
        <f>VLOOKUP(A257,'PAI 2025 GPS rempl2)'!$A$4:$V$504,15,0)</f>
        <v>Ejecutar el plan de trabajo de la estrategia  (Informe trimestral de seguimiento elaborado)</v>
      </c>
      <c r="I257" s="81">
        <f>VLOOKUP(A257,'PAI 2025 GPS rempl2)'!$A$4:$V$504,17,0)</f>
        <v>100</v>
      </c>
      <c r="J257" s="81" t="str">
        <f>VLOOKUP(A257,'PAI 2025 GPS rempl2)'!$A$4:$V$504,18,0)</f>
        <v>Porcentual</v>
      </c>
      <c r="K257" s="166">
        <f>VLOOKUP(A257,'PAI 2025 GPS rempl2)'!$A$4:$V$504,20,0)</f>
        <v>45719</v>
      </c>
      <c r="L257" s="166">
        <f>VLOOKUP(A257,'PAI 2025 GPS rempl2)'!$A$4:$V$504,21,0)</f>
        <v>45975</v>
      </c>
      <c r="M257" s="81" t="str">
        <f>VLOOKUP(A257,'PAI 2025 GPS rempl2)'!$A$4:$V$504,22,0)</f>
        <v>72-GRUPO DE TRABAJO DE ATENCION AL CIUDADANO</v>
      </c>
      <c r="N257" s="81"/>
      <c r="O257" s="81"/>
      <c r="P257" s="81"/>
      <c r="Q257" s="81"/>
      <c r="S257" s="80" t="s">
        <v>954</v>
      </c>
      <c r="T257" s="80" t="str">
        <f>VLOOKUP(A257,'PAI 2025 GPS rempl2)'!$A$3:$E$505,4,0)</f>
        <v>Actividad propia</v>
      </c>
      <c r="U257" s="81" t="s">
        <v>1522</v>
      </c>
      <c r="V257" s="30">
        <f>VLOOKUP(S257,'PAI 2025 GPS rempl2)'!$E$4:$P$504,12,0)</f>
        <v>30</v>
      </c>
      <c r="W257" s="147" t="e">
        <f>+(V257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8" spans="1:23" hidden="1" x14ac:dyDescent="0.25">
      <c r="A258" s="80" t="s">
        <v>955</v>
      </c>
      <c r="B258" s="80" t="str">
        <f>VLOOKUP(A258,'PAI 2025 GPS rempl2)'!$A$3:$E$505,4,0)</f>
        <v>Actividad propia</v>
      </c>
      <c r="C258" s="81" t="s">
        <v>1522</v>
      </c>
      <c r="D258" s="81" t="s">
        <v>1530</v>
      </c>
      <c r="E258" s="81" t="s">
        <v>697</v>
      </c>
      <c r="F258" s="81"/>
      <c r="G258" s="81" t="str">
        <f>VLOOKUP(A258,'PAI 2025 GPS rempl2)'!$E$4:$L$504,8,0)</f>
        <v>N/A</v>
      </c>
      <c r="H258" s="81" t="str">
        <f>VLOOKUP(A258,'PAI 2025 GPS rempl2)'!$A$4:$V$504,15,0)</f>
        <v>Elaborar y publicar informe con el resultado de la implementación de la estrategia de participación ciudadana (Informe publicado en el página web)</v>
      </c>
      <c r="I258" s="81">
        <f>VLOOKUP(A258,'PAI 2025 GPS rempl2)'!$A$4:$V$504,17,0)</f>
        <v>1</v>
      </c>
      <c r="J258" s="81" t="str">
        <f>VLOOKUP(A258,'PAI 2025 GPS rempl2)'!$A$4:$V$504,18,0)</f>
        <v>Númerica</v>
      </c>
      <c r="K258" s="166">
        <f>VLOOKUP(A258,'PAI 2025 GPS rempl2)'!$A$4:$V$504,20,0)</f>
        <v>45992</v>
      </c>
      <c r="L258" s="166">
        <f>VLOOKUP(A258,'PAI 2025 GPS rempl2)'!$A$4:$V$504,21,0)</f>
        <v>46006</v>
      </c>
      <c r="M258" s="81" t="str">
        <f>VLOOKUP(A258,'PAI 2025 GPS rempl2)'!$A$4:$V$504,22,0)</f>
        <v>72-GRUPO DE TRABAJO DE ATENCION AL CIUDADANO</v>
      </c>
      <c r="N258" s="81"/>
      <c r="O258" s="81"/>
      <c r="P258" s="81"/>
      <c r="Q258" s="81"/>
      <c r="S258" s="80" t="s">
        <v>955</v>
      </c>
      <c r="T258" s="80" t="str">
        <f>VLOOKUP(A258,'PAI 2025 GPS rempl2)'!$A$3:$E$505,4,0)</f>
        <v>Actividad propia</v>
      </c>
      <c r="U258" s="81" t="s">
        <v>1522</v>
      </c>
      <c r="V258" s="30">
        <f>VLOOKUP(S258,'PAI 2025 GPS rempl2)'!$E$4:$P$504,12,0)</f>
        <v>25</v>
      </c>
      <c r="W258" s="147" t="e">
        <f>+(V258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9" spans="1:23" hidden="1" x14ac:dyDescent="0.25">
      <c r="A259" s="80" t="s">
        <v>958</v>
      </c>
      <c r="B259" s="80" t="str">
        <f>VLOOKUP(A259,'PAI 2025 GPS rempl2)'!$A$3:$E$505,4,0)</f>
        <v>Producto</v>
      </c>
      <c r="C259" s="81" t="s">
        <v>1522</v>
      </c>
      <c r="D259" s="81" t="s">
        <v>1526</v>
      </c>
      <c r="E259" s="81" t="s">
        <v>614</v>
      </c>
      <c r="F259" s="81" t="s">
        <v>12</v>
      </c>
      <c r="G259" s="81" t="str">
        <f>VLOOKUP(A259,'PAI 2025 GPS rempl2)'!$E$4:$L$504,8,0)</f>
        <v>FUNCIONAMIENTO</v>
      </c>
      <c r="H259" s="81" t="str">
        <f>VLOOKUP(A259,'PAI 2025 GPS rempl2)'!$A$4:$V$504,15,0)</f>
        <v>Capacitaciones externas de acompañamiento a los operadores comunitarios respecto del Régimen diferencial de protección de usuarios, realizadas (Soportes de desarrollo de capacitaciones (Presentación  y/o listas asistencia  y/o fotos)</v>
      </c>
      <c r="I259" s="81">
        <f>VLOOKUP(A259,'PAI 2025 GPS rempl2)'!$A$4:$V$504,17,0)</f>
        <v>10</v>
      </c>
      <c r="J259" s="81" t="str">
        <f>VLOOKUP(A259,'PAI 2025 GPS rempl2)'!$A$4:$V$504,18,0)</f>
        <v>Númerica</v>
      </c>
      <c r="K259" s="166">
        <f>VLOOKUP(A259,'PAI 2025 GPS rempl2)'!$A$4:$V$504,20,0)</f>
        <v>45672</v>
      </c>
      <c r="L259" s="166">
        <f>VLOOKUP(A259,'PAI 2025 GPS rempl2)'!$A$4:$V$504,21,0)</f>
        <v>46006</v>
      </c>
      <c r="M259" s="81" t="str">
        <f>VLOOKUP(A259,'PAI 2025 GPS rempl2)'!$A$4:$V$504,22,0)</f>
        <v>3200-DIRECCIÓN DE INVESTIGACIONES DE PROTECCIÓN DE USUARIOS DE SERVICIOS DE COMUNICACIONES</v>
      </c>
      <c r="N259" s="81" t="s">
        <v>1395</v>
      </c>
      <c r="O259" s="81" t="s">
        <v>1396</v>
      </c>
      <c r="P259" s="81" t="s">
        <v>1561</v>
      </c>
      <c r="Q259" s="81" t="s">
        <v>1492</v>
      </c>
      <c r="S259" s="80" t="s">
        <v>958</v>
      </c>
      <c r="T259" s="80" t="str">
        <f>VLOOKUP(A259,'PAI 2025 GPS rempl2)'!$A$3:$E$505,4,0)</f>
        <v>Producto</v>
      </c>
      <c r="U259" s="81" t="s">
        <v>1522</v>
      </c>
      <c r="V259" s="30">
        <f>VLOOKUP(S259,'PAI 2025 GPS rempl2)'!$E$4:$P$504,12,0)</f>
        <v>50</v>
      </c>
      <c r="W259" s="145">
        <f>(V259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0" spans="1:23" hidden="1" x14ac:dyDescent="0.25">
      <c r="A260" s="80" t="s">
        <v>961</v>
      </c>
      <c r="B260" s="80" t="str">
        <f>VLOOKUP(A260,'PAI 2025 GPS rempl2)'!$A$3:$E$505,4,0)</f>
        <v>Actividad propia</v>
      </c>
      <c r="C260" s="81" t="s">
        <v>1522</v>
      </c>
      <c r="D260" s="81" t="s">
        <v>1526</v>
      </c>
      <c r="E260" s="81" t="s">
        <v>614</v>
      </c>
      <c r="F260" s="81"/>
      <c r="G260" s="81" t="str">
        <f>VLOOKUP(A260,'PAI 2025 GPS rempl2)'!$E$4:$L$504,8,0)</f>
        <v>N/A</v>
      </c>
      <c r="H260" s="81" t="str">
        <f>VLOOKUP(A260,'PAI 2025 GPS rempl2)'!$A$4:$V$504,15,0)</f>
        <v>Definir el plan de trabajo de las capacitaciones a realizar (Temas y lugares donde se realizarán las capacitaciones) (Acta de reunión)</v>
      </c>
      <c r="I260" s="81">
        <f>VLOOKUP(A260,'PAI 2025 GPS rempl2)'!$A$4:$V$504,17,0)</f>
        <v>1</v>
      </c>
      <c r="J260" s="81" t="str">
        <f>VLOOKUP(A260,'PAI 2025 GPS rempl2)'!$A$4:$V$504,18,0)</f>
        <v>Númerica</v>
      </c>
      <c r="K260" s="166">
        <f>VLOOKUP(A260,'PAI 2025 GPS rempl2)'!$A$4:$V$504,20,0)</f>
        <v>45672</v>
      </c>
      <c r="L260" s="166">
        <f>VLOOKUP(A260,'PAI 2025 GPS rempl2)'!$A$4:$V$504,21,0)</f>
        <v>45702</v>
      </c>
      <c r="M260" s="81" t="str">
        <f>VLOOKUP(A260,'PAI 2025 GPS rempl2)'!$A$4:$V$504,22,0)</f>
        <v>3200-DIRECCIÓN DE INVESTIGACIONES DE PROTECCIÓN DE USUARIOS DE SERVICIOS DE COMUNICACIONES</v>
      </c>
      <c r="N260" s="81"/>
      <c r="O260" s="81"/>
      <c r="P260" s="81"/>
      <c r="Q260" s="81"/>
      <c r="S260" s="80" t="s">
        <v>961</v>
      </c>
      <c r="T260" s="80" t="str">
        <f>VLOOKUP(A260,'PAI 2025 GPS rempl2)'!$A$3:$E$505,4,0)</f>
        <v>Actividad propia</v>
      </c>
      <c r="U260" s="81" t="s">
        <v>1522</v>
      </c>
      <c r="V260" s="30">
        <f>VLOOKUP(S260,'PAI 2025 GPS rempl2)'!$E$4:$P$504,12,0)</f>
        <v>50</v>
      </c>
      <c r="W260" s="147" t="e">
        <f>+(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1" spans="1:23" hidden="1" x14ac:dyDescent="0.25">
      <c r="A261" s="80" t="s">
        <v>963</v>
      </c>
      <c r="B261" s="80" t="str">
        <f>VLOOKUP(A261,'PAI 2025 GPS rempl2)'!$A$3:$E$505,4,0)</f>
        <v>Actividad propia</v>
      </c>
      <c r="C261" s="81" t="s">
        <v>1522</v>
      </c>
      <c r="D261" s="81" t="s">
        <v>1526</v>
      </c>
      <c r="E261" s="81" t="s">
        <v>614</v>
      </c>
      <c r="F261" s="81"/>
      <c r="G261" s="81" t="str">
        <f>VLOOKUP(A261,'PAI 2025 GPS rempl2)'!$E$4:$L$504,8,0)</f>
        <v>N/A</v>
      </c>
      <c r="H261" s="81" t="str">
        <f>VLOOKUP(A261,'PAI 2025 GPS rempl2)'!$A$4:$V$504,15,0)</f>
        <v>Realizar las jornadas de capacitación (Soportes de desarrollo de capacitaciones (Presentación  y/o listas asistencia  y/o fotos)</v>
      </c>
      <c r="I261" s="81">
        <f>VLOOKUP(A261,'PAI 2025 GPS rempl2)'!$A$4:$V$504,17,0)</f>
        <v>10</v>
      </c>
      <c r="J261" s="81" t="str">
        <f>VLOOKUP(A261,'PAI 2025 GPS rempl2)'!$A$4:$V$504,18,0)</f>
        <v>Númerica</v>
      </c>
      <c r="K261" s="166">
        <f>VLOOKUP(A261,'PAI 2025 GPS rempl2)'!$A$4:$V$504,20,0)</f>
        <v>45705</v>
      </c>
      <c r="L261" s="166">
        <f>VLOOKUP(A261,'PAI 2025 GPS rempl2)'!$A$4:$V$504,21,0)</f>
        <v>46006</v>
      </c>
      <c r="M261" s="81" t="str">
        <f>VLOOKUP(A261,'PAI 2025 GPS rempl2)'!$A$4:$V$504,22,0)</f>
        <v>3200-DIRECCIÓN DE INVESTIGACIONES DE PROTECCIÓN DE USUARIOS DE SERVICIOS DE COMUNICACIONES</v>
      </c>
      <c r="N261" s="81"/>
      <c r="O261" s="81"/>
      <c r="P261" s="81"/>
      <c r="Q261" s="81"/>
      <c r="S261" s="80" t="s">
        <v>963</v>
      </c>
      <c r="T261" s="80" t="str">
        <f>VLOOKUP(A261,'PAI 2025 GPS rempl2)'!$A$3:$E$505,4,0)</f>
        <v>Actividad propia</v>
      </c>
      <c r="U261" s="81" t="s">
        <v>1522</v>
      </c>
      <c r="V261" s="30">
        <f>VLOOKUP(S261,'PAI 2025 GPS rempl2)'!$E$4:$P$504,12,0)</f>
        <v>50</v>
      </c>
      <c r="W261" s="147" t="e">
        <f>+(V261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2" spans="1:23" hidden="1" x14ac:dyDescent="0.25">
      <c r="A262" s="80" t="s">
        <v>964</v>
      </c>
      <c r="B262" s="80" t="str">
        <f>VLOOKUP(A262,'PAI 2025 GPS rempl2)'!$A$3:$E$505,4,0)</f>
        <v>Producto</v>
      </c>
      <c r="C262" s="81" t="s">
        <v>1522</v>
      </c>
      <c r="D262" s="81" t="s">
        <v>1526</v>
      </c>
      <c r="E262" s="81" t="s">
        <v>614</v>
      </c>
      <c r="F262" s="81" t="s">
        <v>9</v>
      </c>
      <c r="G262" s="81" t="str">
        <f>VLOOKUP(A262,'PAI 2025 GPS rempl2)'!$E$4:$L$504,8,0)</f>
        <v>FUNCIONAMIENTO</v>
      </c>
      <c r="H262" s="81" t="str">
        <f>VLOOKUP(A262,'PAI 2025 GPS rempl2)'!$A$4:$V$504,15,0)</f>
        <v>Recursos de reposición decididos en 6 meses o menos ( Listado definitivo realizado).</v>
      </c>
      <c r="I262" s="81">
        <f>VLOOKUP(A262,'PAI 2025 GPS rempl2)'!$A$4:$V$504,17,0)</f>
        <v>80</v>
      </c>
      <c r="J262" s="81" t="str">
        <f>VLOOKUP(A262,'PAI 2025 GPS rempl2)'!$A$4:$V$504,18,0)</f>
        <v>Porcentual</v>
      </c>
      <c r="K262" s="166">
        <f>VLOOKUP(A262,'PAI 2025 GPS rempl2)'!$A$4:$V$504,20,0)</f>
        <v>45659</v>
      </c>
      <c r="L262" s="166">
        <f>VLOOKUP(A262,'PAI 2025 GPS rempl2)'!$A$4:$V$504,21,0)</f>
        <v>46021</v>
      </c>
      <c r="M262" s="81" t="str">
        <f>VLOOKUP(A262,'PAI 2025 GPS rempl2)'!$A$4:$V$504,22,0)</f>
        <v>3200-DIRECCIÓN DE INVESTIGACIONES DE PROTECCIÓN DE USUARIOS DE SERVICIOS DE COMUNICACIONES</v>
      </c>
      <c r="N262" s="81" t="s">
        <v>1401</v>
      </c>
      <c r="O262" s="81" t="s">
        <v>1439</v>
      </c>
      <c r="P262" s="81">
        <v>0</v>
      </c>
      <c r="Q262" s="81" t="s">
        <v>1492</v>
      </c>
      <c r="S262" s="80" t="s">
        <v>964</v>
      </c>
      <c r="T262" s="80" t="str">
        <f>VLOOKUP(A262,'PAI 2025 GPS rempl2)'!$A$3:$E$505,4,0)</f>
        <v>Producto</v>
      </c>
      <c r="U262" s="81" t="s">
        <v>1522</v>
      </c>
      <c r="V262" s="30">
        <f>VLOOKUP(S262,'PAI 2025 GPS rempl2)'!$E$4:$P$504,12,0)</f>
        <v>50</v>
      </c>
      <c r="W262" s="145">
        <f>(V262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3" spans="1:23" hidden="1" x14ac:dyDescent="0.25">
      <c r="A263" s="80" t="s">
        <v>966</v>
      </c>
      <c r="B263" s="80" t="str">
        <f>VLOOKUP(A263,'PAI 2025 GPS rempl2)'!$A$3:$E$505,4,0)</f>
        <v>Actividad propia</v>
      </c>
      <c r="C263" s="81" t="s">
        <v>1522</v>
      </c>
      <c r="D263" s="81" t="s">
        <v>1526</v>
      </c>
      <c r="E263" s="81" t="s">
        <v>614</v>
      </c>
      <c r="F263" s="81"/>
      <c r="G263" s="81" t="str">
        <f>VLOOKUP(A263,'PAI 2025 GPS rempl2)'!$E$4:$L$504,8,0)</f>
        <v>N/A</v>
      </c>
      <c r="H263" s="81" t="str">
        <f>VLOOKUP(A263,'PAI 2025 GPS rempl2)'!$A$4:$V$504,15,0)</f>
        <v>Realizar un inventario que identifique los recursos de reposición radicados entre el 15 de agosto de 2024 y el 15 de enero de 2025, incluyendo la información necesaria para verificar su cumplimiento (Listado con celdas definidas)</v>
      </c>
      <c r="I263" s="81">
        <f>VLOOKUP(A263,'PAI 2025 GPS rempl2)'!$A$4:$V$504,17,0)</f>
        <v>1</v>
      </c>
      <c r="J263" s="81" t="str">
        <f>VLOOKUP(A263,'PAI 2025 GPS rempl2)'!$A$4:$V$504,18,0)</f>
        <v>Númerica</v>
      </c>
      <c r="K263" s="166">
        <f>VLOOKUP(A263,'PAI 2025 GPS rempl2)'!$A$4:$V$504,20,0)</f>
        <v>45659</v>
      </c>
      <c r="L263" s="166">
        <f>VLOOKUP(A263,'PAI 2025 GPS rempl2)'!$A$4:$V$504,21,0)</f>
        <v>45730</v>
      </c>
      <c r="M263" s="81" t="str">
        <f>VLOOKUP(A263,'PAI 2025 GPS rempl2)'!$A$4:$V$504,22,0)</f>
        <v>3200-DIRECCIÓN DE INVESTIGACIONES DE PROTECCIÓN DE USUARIOS DE SERVICIOS DE COMUNICACIONES</v>
      </c>
      <c r="N263" s="81"/>
      <c r="O263" s="81"/>
      <c r="P263" s="81"/>
      <c r="Q263" s="81"/>
      <c r="S263" s="80" t="s">
        <v>966</v>
      </c>
      <c r="T263" s="80" t="str">
        <f>VLOOKUP(A263,'PAI 2025 GPS rempl2)'!$A$3:$E$505,4,0)</f>
        <v>Actividad propia</v>
      </c>
      <c r="U263" s="81" t="s">
        <v>1522</v>
      </c>
      <c r="V263" s="30">
        <f>VLOOKUP(S263,'PAI 2025 GPS rempl2)'!$E$4:$P$504,12,0)</f>
        <v>25</v>
      </c>
      <c r="W263" s="147" t="e">
        <f>+(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4" spans="1:23" hidden="1" x14ac:dyDescent="0.25">
      <c r="A264" s="80" t="s">
        <v>968</v>
      </c>
      <c r="B264" s="80" t="str">
        <f>VLOOKUP(A264,'PAI 2025 GPS rempl2)'!$A$3:$E$505,4,0)</f>
        <v>Actividad propia</v>
      </c>
      <c r="C264" s="81" t="s">
        <v>1522</v>
      </c>
      <c r="D264" s="81" t="s">
        <v>1526</v>
      </c>
      <c r="E264" s="81" t="s">
        <v>614</v>
      </c>
      <c r="F264" s="81"/>
      <c r="G264" s="81" t="str">
        <f>VLOOKUP(A264,'PAI 2025 GPS rempl2)'!$E$4:$L$504,8,0)</f>
        <v>N/A</v>
      </c>
      <c r="H264" s="81" t="str">
        <f>VLOOKUP(A264,'PAI 2025 GPS rempl2)'!$A$4:$V$504,15,0)</f>
        <v>Actualizar periodicamente el listado, incorporando los recursos de reposición ingresados desde el 15 de enero hasta el 30 de junio de 2025.  (Listado)</v>
      </c>
      <c r="I264" s="81">
        <f>VLOOKUP(A264,'PAI 2025 GPS rempl2)'!$A$4:$V$504,17,0)</f>
        <v>1</v>
      </c>
      <c r="J264" s="81" t="str">
        <f>VLOOKUP(A264,'PAI 2025 GPS rempl2)'!$A$4:$V$504,18,0)</f>
        <v>Númerica</v>
      </c>
      <c r="K264" s="166">
        <f>VLOOKUP(A264,'PAI 2025 GPS rempl2)'!$A$4:$V$504,20,0)</f>
        <v>45659</v>
      </c>
      <c r="L264" s="166">
        <f>VLOOKUP(A264,'PAI 2025 GPS rempl2)'!$A$4:$V$504,21,0)</f>
        <v>45853</v>
      </c>
      <c r="M264" s="81" t="str">
        <f>VLOOKUP(A264,'PAI 2025 GPS rempl2)'!$A$4:$V$504,22,0)</f>
        <v>3200-DIRECCIÓN DE INVESTIGACIONES DE PROTECCIÓN DE USUARIOS DE SERVICIOS DE COMUNICACIONES</v>
      </c>
      <c r="N264" s="81"/>
      <c r="O264" s="81"/>
      <c r="P264" s="81"/>
      <c r="Q264" s="81"/>
      <c r="S264" s="80" t="s">
        <v>968</v>
      </c>
      <c r="T264" s="80" t="str">
        <f>VLOOKUP(A264,'PAI 2025 GPS rempl2)'!$A$3:$E$505,4,0)</f>
        <v>Actividad propia</v>
      </c>
      <c r="U264" s="81" t="s">
        <v>1522</v>
      </c>
      <c r="V264" s="30">
        <f>VLOOKUP(S264,'PAI 2025 GPS rempl2)'!$E$4:$P$504,12,0)</f>
        <v>25</v>
      </c>
      <c r="W264" s="147" t="e">
        <f>+(V264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5" spans="1:23" hidden="1" x14ac:dyDescent="0.25">
      <c r="A265" s="80" t="s">
        <v>969</v>
      </c>
      <c r="B265" s="80" t="str">
        <f>VLOOKUP(A265,'PAI 2025 GPS rempl2)'!$A$3:$E$505,4,0)</f>
        <v>Actividad propia</v>
      </c>
      <c r="C265" s="81" t="s">
        <v>1522</v>
      </c>
      <c r="D265" s="81" t="s">
        <v>1526</v>
      </c>
      <c r="E265" s="81" t="s">
        <v>614</v>
      </c>
      <c r="F265" s="81"/>
      <c r="G265" s="81" t="str">
        <f>VLOOKUP(A265,'PAI 2025 GPS rempl2)'!$E$4:$L$504,8,0)</f>
        <v>N/A</v>
      </c>
      <c r="H265" s="81" t="str">
        <f>VLOOKUP(A265,'PAI 2025 GPS rempl2)'!$A$4:$V$504,15,0)</f>
        <v>Resolver los recursos de reposición identificados en el inventario de la actividad anterior en 6 meses o menos (listado definitivo realizado)</v>
      </c>
      <c r="I265" s="81">
        <f>VLOOKUP(A265,'PAI 2025 GPS rempl2)'!$A$4:$V$504,17,0)</f>
        <v>80</v>
      </c>
      <c r="J265" s="81" t="str">
        <f>VLOOKUP(A265,'PAI 2025 GPS rempl2)'!$A$4:$V$504,18,0)</f>
        <v>Porcentual</v>
      </c>
      <c r="K265" s="166">
        <f>VLOOKUP(A265,'PAI 2025 GPS rempl2)'!$A$4:$V$504,20,0)</f>
        <v>45659</v>
      </c>
      <c r="L265" s="166">
        <f>VLOOKUP(A265,'PAI 2025 GPS rempl2)'!$A$4:$V$504,21,0)</f>
        <v>46021</v>
      </c>
      <c r="M265" s="81" t="str">
        <f>VLOOKUP(A265,'PAI 2025 GPS rempl2)'!$A$4:$V$504,22,0)</f>
        <v>3200-DIRECCIÓN DE INVESTIGACIONES DE PROTECCIÓN DE USUARIOS DE SERVICIOS DE COMUNICACIONES</v>
      </c>
      <c r="N265" s="81"/>
      <c r="O265" s="81"/>
      <c r="P265" s="81"/>
      <c r="Q265" s="81"/>
      <c r="S265" s="80" t="s">
        <v>969</v>
      </c>
      <c r="T265" s="80" t="str">
        <f>VLOOKUP(A265,'PAI 2025 GPS rempl2)'!$A$3:$E$505,4,0)</f>
        <v>Actividad propia</v>
      </c>
      <c r="U265" s="81" t="s">
        <v>1522</v>
      </c>
      <c r="V265" s="30">
        <f>VLOOKUP(S265,'PAI 2025 GPS rempl2)'!$E$4:$P$504,12,0)</f>
        <v>50</v>
      </c>
      <c r="W265" s="147" t="e">
        <f>+(V265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6" spans="1:23" hidden="1" x14ac:dyDescent="0.25">
      <c r="A266" s="80" t="s">
        <v>972</v>
      </c>
      <c r="B266" s="80" t="str">
        <f>VLOOKUP(A266,'PAI 2025 GPS rempl2)'!$A$3:$E$505,4,0)</f>
        <v>Producto</v>
      </c>
      <c r="C266" s="81" t="s">
        <v>1522</v>
      </c>
      <c r="D266" s="81" t="s">
        <v>1526</v>
      </c>
      <c r="E266" s="81" t="s">
        <v>614</v>
      </c>
      <c r="F266" s="81" t="s">
        <v>9</v>
      </c>
      <c r="G266" s="81" t="str">
        <f>VLOOKUP(A266,'PAI 2025 GPS rempl2)'!$E$4:$L$504,8,0)</f>
        <v>C-3503-0200-0014-20309b</v>
      </c>
      <c r="H266" s="81" t="str">
        <f>VLOOKUP(A266,'PAI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1">
        <f>VLOOKUP(A266,'PAI 2025 GPS rempl2)'!$A$4:$V$504,17,0)</f>
        <v>60</v>
      </c>
      <c r="J266" s="81" t="str">
        <f>VLOOKUP(A266,'PAI 2025 GPS rempl2)'!$A$4:$V$504,18,0)</f>
        <v>Porcentual</v>
      </c>
      <c r="K266" s="166">
        <f>VLOOKUP(A266,'PAI 2025 GPS rempl2)'!$A$4:$V$504,20,0)</f>
        <v>45659</v>
      </c>
      <c r="L266" s="166">
        <f>VLOOKUP(A266,'PAI 2025 GPS rempl2)'!$A$4:$V$504,21,0)</f>
        <v>46022</v>
      </c>
      <c r="M266" s="81" t="str">
        <f>VLOOKUP(A266,'PAI 2025 GPS rempl2)'!$A$4:$V$504,22,0)</f>
        <v>2000-DESPACHO DEL SUPERINTENDENTE DELEGADO PARA LA PROPIEDAD INDUSTRIAL</v>
      </c>
      <c r="N266" s="81" t="s">
        <v>1401</v>
      </c>
      <c r="O266" s="81" t="s">
        <v>1439</v>
      </c>
      <c r="P266" s="81">
        <v>0</v>
      </c>
      <c r="Q266" s="81" t="s">
        <v>1492</v>
      </c>
      <c r="S266" s="80" t="s">
        <v>972</v>
      </c>
      <c r="T266" s="80" t="str">
        <f>VLOOKUP(A266,'PAI 2025 GPS rempl2)'!$A$3:$E$505,4,0)</f>
        <v>Producto</v>
      </c>
      <c r="U266" s="81" t="s">
        <v>1522</v>
      </c>
      <c r="V266" s="30">
        <f>VLOOKUP(S266,'PAI 2025 GPS rempl2)'!$E$4:$P$504,12,0)</f>
        <v>50</v>
      </c>
      <c r="W266" s="145">
        <f>(V266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7" spans="1:23" hidden="1" x14ac:dyDescent="0.25">
      <c r="A267" s="80" t="s">
        <v>974</v>
      </c>
      <c r="B267" s="80" t="str">
        <f>VLOOKUP(A267,'PAI 2025 GPS rempl2)'!$A$3:$E$505,4,0)</f>
        <v>Actividad propia</v>
      </c>
      <c r="C267" s="81" t="s">
        <v>1522</v>
      </c>
      <c r="D267" s="81" t="s">
        <v>1526</v>
      </c>
      <c r="E267" s="81" t="s">
        <v>614</v>
      </c>
      <c r="F267" s="81"/>
      <c r="G267" s="81" t="str">
        <f>VLOOKUP(A267,'PAI 2025 GPS rempl2)'!$E$4:$L$504,8,0)</f>
        <v>N/A</v>
      </c>
      <c r="H267" s="81" t="str">
        <f>VLOOKUP(A267,'PAI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1">
        <f>VLOOKUP(A267,'PAI 2025 GPS rempl2)'!$A$4:$V$504,17,0)</f>
        <v>60</v>
      </c>
      <c r="J267" s="81" t="str">
        <f>VLOOKUP(A267,'PAI 2025 GPS rempl2)'!$A$4:$V$504,18,0)</f>
        <v>Porcentual</v>
      </c>
      <c r="K267" s="166">
        <f>VLOOKUP(A267,'PAI 2025 GPS rempl2)'!$A$4:$V$504,20,0)</f>
        <v>45659</v>
      </c>
      <c r="L267" s="166">
        <f>VLOOKUP(A267,'PAI 2025 GPS rempl2)'!$A$4:$V$504,21,0)</f>
        <v>46022</v>
      </c>
      <c r="M267" s="81" t="str">
        <f>VLOOKUP(A267,'PAI 2025 GPS rempl2)'!$A$4:$V$504,22,0)</f>
        <v>2000-DESPACHO DEL SUPERINTENDENTE DELEGADO PARA LA PROPIEDAD INDUSTRIAL</v>
      </c>
      <c r="N267" s="81"/>
      <c r="O267" s="81"/>
      <c r="P267" s="81"/>
      <c r="Q267" s="81"/>
      <c r="S267" s="80" t="s">
        <v>974</v>
      </c>
      <c r="T267" s="80" t="str">
        <f>VLOOKUP(A267,'PAI 2025 GPS rempl2)'!$A$3:$E$505,4,0)</f>
        <v>Actividad propia</v>
      </c>
      <c r="U267" s="81" t="s">
        <v>1522</v>
      </c>
      <c r="V267" s="30">
        <f>VLOOKUP(S267,'PAI 2025 GPS rempl2)'!$E$4:$P$504,12,0)</f>
        <v>100</v>
      </c>
      <c r="W267" s="147" t="e">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8" spans="1:23" hidden="1" x14ac:dyDescent="0.25">
      <c r="A268" s="80" t="s">
        <v>975</v>
      </c>
      <c r="B268" s="80" t="str">
        <f>VLOOKUP(A268,'PAI 2025 GPS rempl2)'!$A$3:$E$505,4,0)</f>
        <v>Producto</v>
      </c>
      <c r="C268" s="81" t="s">
        <v>1522</v>
      </c>
      <c r="D268" s="81" t="s">
        <v>1526</v>
      </c>
      <c r="E268" s="81" t="s">
        <v>614</v>
      </c>
      <c r="F268" s="81" t="s">
        <v>12</v>
      </c>
      <c r="G268" s="81" t="str">
        <f>VLOOKUP(A268,'PAI 2025 GPS rempl2)'!$E$4:$L$504,8,0)</f>
        <v>N/A</v>
      </c>
      <c r="H268" s="81" t="str">
        <f>VLOOKUP(A268,'PAI 2025 GPS rempl2)'!$A$4:$V$504,15,0)</f>
        <v>Protocolo para la promoción, sensibilización y orientación al ciudadano en temas de Propiedad Industrial, mediante comunicación clara, oportuna y veraz, socializado (Acta de socialización firmada)</v>
      </c>
      <c r="I268" s="81">
        <f>VLOOKUP(A268,'PAI 2025 GPS rempl2)'!$A$4:$V$504,17,0)</f>
        <v>1</v>
      </c>
      <c r="J268" s="81" t="str">
        <f>VLOOKUP(A268,'PAI 2025 GPS rempl2)'!$A$4:$V$504,18,0)</f>
        <v>Númerica</v>
      </c>
      <c r="K268" s="166">
        <f>VLOOKUP(A268,'PAI 2025 GPS rempl2)'!$A$4:$V$504,20,0)</f>
        <v>45719</v>
      </c>
      <c r="L268" s="166">
        <f>VLOOKUP(A268,'PAI 2025 GPS rempl2)'!$A$4:$V$504,21,0)</f>
        <v>45961</v>
      </c>
      <c r="M268" s="81" t="str">
        <f>VLOOKUP(A268,'PAI 2025 GPS rempl2)'!$A$4:$V$504,22,0)</f>
        <v>2000-DESPACHO DEL SUPERINTENDENTE DELEGADO PARA LA PROPIEDAD INDUSTRIAL;
2023-GRUPO DE TRABAJO DE CENTRO DE INFORMACIÓN TECNOLÓGICA Y APOYO A LA GESTIÓN DE PROPIEDAD LA INDUSTRIAL</v>
      </c>
      <c r="N268" s="81" t="s">
        <v>1395</v>
      </c>
      <c r="O268" s="81" t="s">
        <v>1396</v>
      </c>
      <c r="P268" s="81">
        <v>0</v>
      </c>
      <c r="Q268" s="81" t="s">
        <v>1492</v>
      </c>
      <c r="S268" s="80" t="s">
        <v>975</v>
      </c>
      <c r="T268" s="80" t="str">
        <f>VLOOKUP(A268,'PAI 2025 GPS rempl2)'!$A$3:$E$505,4,0)</f>
        <v>Producto</v>
      </c>
      <c r="U268" s="81" t="s">
        <v>1522</v>
      </c>
      <c r="V268" s="30">
        <f>VLOOKUP(S268,'PAI 2025 GPS rempl2)'!$E$4:$P$504,12,0)</f>
        <v>10</v>
      </c>
      <c r="W268" s="145">
        <f>(V268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69" spans="1:23" hidden="1" x14ac:dyDescent="0.25">
      <c r="A269" s="80" t="s">
        <v>978</v>
      </c>
      <c r="B269" s="80" t="str">
        <f>VLOOKUP(A269,'PAI 2025 GPS rempl2)'!$A$3:$E$505,4,0)</f>
        <v>Actividad sin participación</v>
      </c>
      <c r="C269" s="81" t="s">
        <v>1522</v>
      </c>
      <c r="D269" s="81" t="s">
        <v>1526</v>
      </c>
      <c r="E269" s="81" t="s">
        <v>614</v>
      </c>
      <c r="F269" s="81"/>
      <c r="G269" s="81" t="str">
        <f>VLOOKUP(A269,'PAI 2025 GPS rempl2)'!$E$4:$L$504,8,0)</f>
        <v>N/A</v>
      </c>
      <c r="H269" s="81" t="str">
        <f>VLOOKUP(A269,'PAI 2025 GPS rempl2)'!$A$4:$V$504,15,0)</f>
        <v>Definir la estructura y contenido del protocolo (Estructura y contenido del Protocolo definida)</v>
      </c>
      <c r="I269" s="81">
        <f>VLOOKUP(A269,'PAI 2025 GPS rempl2)'!$A$4:$V$504,17,0)</f>
        <v>1</v>
      </c>
      <c r="J269" s="81" t="str">
        <f>VLOOKUP(A269,'PAI 2025 GPS rempl2)'!$A$4:$V$504,18,0)</f>
        <v>Númerica</v>
      </c>
      <c r="K269" s="166">
        <f>VLOOKUP(A269,'PAI 2025 GPS rempl2)'!$A$4:$V$504,20,0)</f>
        <v>45719</v>
      </c>
      <c r="L269" s="166">
        <f>VLOOKUP(A269,'PAI 2025 GPS rempl2)'!$A$4:$V$504,21,0)</f>
        <v>45747</v>
      </c>
      <c r="M269" s="81" t="str">
        <f>VLOOKUP(A269,'PAI 2025 GPS rempl2)'!$A$4:$V$504,22,0)</f>
        <v>2023-GRUPO DE TRABAJO DE CENTRO DE INFORMACIÓN TECNOLÓGICA Y APOYO A LA GESTIÓN DE PROPIEDAD LA INDUSTRIAL</v>
      </c>
      <c r="N269" s="81"/>
      <c r="O269" s="81"/>
      <c r="P269" s="81"/>
      <c r="Q269" s="81"/>
      <c r="S269" s="80" t="s">
        <v>978</v>
      </c>
      <c r="T269" s="80" t="str">
        <f>VLOOKUP(A269,'PAI 2025 GPS rempl2)'!$A$3:$E$505,4,0)</f>
        <v>Actividad sin participación</v>
      </c>
      <c r="U269" s="81" t="s">
        <v>1522</v>
      </c>
      <c r="V269" s="30">
        <f>VLOOKUP(S269,'PAI 2025 GPS rempl2)'!$E$4:$P$504,12,0)</f>
        <v>0</v>
      </c>
      <c r="W269" s="30">
        <f>+V269</f>
        <v>0</v>
      </c>
    </row>
    <row r="270" spans="1:23" hidden="1" x14ac:dyDescent="0.25">
      <c r="A270" s="80" t="s">
        <v>980</v>
      </c>
      <c r="B270" s="80" t="str">
        <f>VLOOKUP(A270,'PAI 2025 GPS rempl2)'!$A$3:$E$505,4,0)</f>
        <v>Actividad propia</v>
      </c>
      <c r="C270" s="81" t="s">
        <v>1522</v>
      </c>
      <c r="D270" s="81" t="s">
        <v>1526</v>
      </c>
      <c r="E270" s="81" t="s">
        <v>614</v>
      </c>
      <c r="F270" s="81"/>
      <c r="G270" s="81" t="str">
        <f>VLOOKUP(A270,'PAI 2025 GPS rempl2)'!$E$4:$L$504,8,0)</f>
        <v>N/A</v>
      </c>
      <c r="H270" s="81" t="str">
        <f>VLOOKUP(A270,'PAI 2025 GPS rempl2)'!$A$4:$V$504,15,0)</f>
        <v>Definir los lineamientos para la promoción,  sensibilización y orientación en temas de Propiedad Industrial que se desarrollarán en el protocolo (Lineamientos para la promoción definidos)</v>
      </c>
      <c r="I270" s="81">
        <f>VLOOKUP(A270,'PAI 2025 GPS rempl2)'!$A$4:$V$504,17,0)</f>
        <v>1</v>
      </c>
      <c r="J270" s="81" t="str">
        <f>VLOOKUP(A270,'PAI 2025 GPS rempl2)'!$A$4:$V$504,18,0)</f>
        <v>Númerica</v>
      </c>
      <c r="K270" s="166">
        <f>VLOOKUP(A270,'PAI 2025 GPS rempl2)'!$A$4:$V$504,20,0)</f>
        <v>45748</v>
      </c>
      <c r="L270" s="166">
        <f>VLOOKUP(A270,'PAI 2025 GPS rempl2)'!$A$4:$V$504,21,0)</f>
        <v>45807</v>
      </c>
      <c r="M270" s="81" t="str">
        <f>VLOOKUP(A270,'PAI 2025 GPS rempl2)'!$A$4:$V$504,22,0)</f>
        <v>2000-DESPACHO DEL SUPERINTENDENTE DELEGADO PARA LA PROPIEDAD INDUSTRIAL;
2023-GRUPO DE TRABAJO DE CENTRO DE INFORMACIÓN TECNOLÓGICA Y APOYO A LA GESTIÓN DE PROPIEDAD LA INDUSTRIAL</v>
      </c>
      <c r="N270" s="81"/>
      <c r="O270" s="81"/>
      <c r="P270" s="81"/>
      <c r="Q270" s="81"/>
      <c r="S270" s="80" t="s">
        <v>980</v>
      </c>
      <c r="T270" s="80" t="str">
        <f>VLOOKUP(A270,'PAI 2025 GPS rempl2)'!$A$3:$E$505,4,0)</f>
        <v>Actividad propia</v>
      </c>
      <c r="U270" s="81" t="s">
        <v>1522</v>
      </c>
      <c r="V270" s="30">
        <f>VLOOKUP(S270,'PAI 2025 GPS rempl2)'!$E$4:$P$504,12,0)</f>
        <v>50</v>
      </c>
      <c r="W270" s="147" t="e">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71" spans="1:23" hidden="1" x14ac:dyDescent="0.25">
      <c r="A271" s="80" t="s">
        <v>982</v>
      </c>
      <c r="B271" s="80" t="str">
        <f>VLOOKUP(A271,'PAI 2025 GPS rempl2)'!$A$3:$E$505,4,0)</f>
        <v>Actividad sin participación</v>
      </c>
      <c r="C271" s="81" t="s">
        <v>1522</v>
      </c>
      <c r="D271" s="81" t="s">
        <v>1526</v>
      </c>
      <c r="E271" s="81" t="s">
        <v>614</v>
      </c>
      <c r="F271" s="81"/>
      <c r="G271" s="81" t="str">
        <f>VLOOKUP(A271,'PAI 2025 GPS rempl2)'!$E$4:$L$504,8,0)</f>
        <v>N/A</v>
      </c>
      <c r="H271" s="81" t="str">
        <f>VLOOKUP(A271,'PAI 2025 GPS rempl2)'!$A$4:$V$504,15,0)</f>
        <v>Elaborar el protocolo para la promoción,  sensibilización y orientación en temas de Propiedad Industrial (Protocolo elaborado)</v>
      </c>
      <c r="I271" s="81">
        <f>VLOOKUP(A271,'PAI 2025 GPS rempl2)'!$A$4:$V$504,17,0)</f>
        <v>1</v>
      </c>
      <c r="J271" s="81" t="str">
        <f>VLOOKUP(A271,'PAI 2025 GPS rempl2)'!$A$4:$V$504,18,0)</f>
        <v>Númerica</v>
      </c>
      <c r="K271" s="166">
        <f>VLOOKUP(A271,'PAI 2025 GPS rempl2)'!$A$4:$V$504,20,0)</f>
        <v>45811</v>
      </c>
      <c r="L271" s="166">
        <f>VLOOKUP(A271,'PAI 2025 GPS rempl2)'!$A$4:$V$504,21,0)</f>
        <v>45898</v>
      </c>
      <c r="M271" s="81" t="str">
        <f>VLOOKUP(A271,'PAI 2025 GPS rempl2)'!$A$4:$V$504,22,0)</f>
        <v>2023-GRUPO DE TRABAJO DE CENTRO DE INFORMACIÓN TECNOLÓGICA Y APOYO A LA GESTIÓN DE PROPIEDAD LA INDUSTRIAL</v>
      </c>
      <c r="N271" s="81"/>
      <c r="O271" s="81"/>
      <c r="P271" s="81"/>
      <c r="Q271" s="81"/>
      <c r="S271" s="80" t="s">
        <v>982</v>
      </c>
      <c r="T271" s="80" t="str">
        <f>VLOOKUP(A271,'PAI 2025 GPS rempl2)'!$A$3:$E$505,4,0)</f>
        <v>Actividad sin participación</v>
      </c>
      <c r="U271" s="81" t="s">
        <v>1522</v>
      </c>
      <c r="V271" s="30">
        <f>VLOOKUP(S271,'PAI 2025 GPS rempl2)'!$E$4:$P$504,12,0)</f>
        <v>0</v>
      </c>
      <c r="W271" s="30">
        <f>+V271</f>
        <v>0</v>
      </c>
    </row>
    <row r="272" spans="1:23" hidden="1" x14ac:dyDescent="0.25">
      <c r="A272" s="80" t="s">
        <v>984</v>
      </c>
      <c r="B272" s="80" t="str">
        <f>VLOOKUP(A272,'PAI 2025 GPS rempl2)'!$A$3:$E$505,4,0)</f>
        <v>Actividad propia</v>
      </c>
      <c r="C272" s="81" t="s">
        <v>1522</v>
      </c>
      <c r="D272" s="81" t="s">
        <v>1526</v>
      </c>
      <c r="E272" s="81" t="s">
        <v>614</v>
      </c>
      <c r="F272" s="81"/>
      <c r="G272" s="81" t="str">
        <f>VLOOKUP(A272,'PAI 2025 GPS rempl2)'!$E$4:$L$504,8,0)</f>
        <v>N/A</v>
      </c>
      <c r="H272" s="81" t="str">
        <f>VLOOKUP(A272,'PAI 2025 GPS rempl2)'!$A$4:$V$504,15,0)</f>
        <v>Socializar a OSCAE y a la Red de Protección al Consumidor, el protocolo para la promoción,  sensibilización y orientación en temas de Propiedad Industrial (Acta de socialización firmada)</v>
      </c>
      <c r="I272" s="81">
        <f>VLOOKUP(A272,'PAI 2025 GPS rempl2)'!$A$4:$V$504,17,0)</f>
        <v>1</v>
      </c>
      <c r="J272" s="81" t="str">
        <f>VLOOKUP(A272,'PAI 2025 GPS rempl2)'!$A$4:$V$504,18,0)</f>
        <v>Númerica</v>
      </c>
      <c r="K272" s="166">
        <f>VLOOKUP(A272,'PAI 2025 GPS rempl2)'!$A$4:$V$504,20,0)</f>
        <v>45901</v>
      </c>
      <c r="L272" s="166">
        <f>VLOOKUP(A272,'PAI 2025 GPS rempl2)'!$A$4:$V$504,21,0)</f>
        <v>45961</v>
      </c>
      <c r="M272" s="81" t="str">
        <f>VLOOKUP(A272,'PAI 2025 GPS rempl2)'!$A$4:$V$504,22,0)</f>
        <v>2000-DESPACHO DEL SUPERINTENDENTE DELEGADO PARA LA PROPIEDAD INDUSTRIAL;
2023-GRUPO DE TRABAJO DE CENTRO DE INFORMACIÓN TECNOLÓGICA Y APOYO A LA GESTIÓN DE PROPIEDAD LA INDUSTRIAL</v>
      </c>
      <c r="N272" s="81"/>
      <c r="O272" s="81"/>
      <c r="P272" s="81"/>
      <c r="Q272" s="81"/>
      <c r="S272" s="80" t="s">
        <v>984</v>
      </c>
      <c r="T272" s="80" t="str">
        <f>VLOOKUP(A272,'PAI 2025 GPS rempl2)'!$A$3:$E$505,4,0)</f>
        <v>Actividad propia</v>
      </c>
      <c r="U272" s="81" t="s">
        <v>1522</v>
      </c>
      <c r="V272" s="30">
        <f>VLOOKUP(S272,'PAI 2025 GPS rempl2)'!$E$4:$P$504,12,0)</f>
        <v>50</v>
      </c>
      <c r="W272" s="147" t="e">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73" spans="1:23" hidden="1" x14ac:dyDescent="0.25">
      <c r="A273" s="80" t="s">
        <v>985</v>
      </c>
      <c r="B273" s="80" t="str">
        <f>VLOOKUP(A273,'PAI 2025 GPS rempl2)'!$A$3:$E$505,4,0)</f>
        <v>Producto</v>
      </c>
      <c r="C273" s="81" t="s">
        <v>1535</v>
      </c>
      <c r="D273" s="81" t="s">
        <v>1534</v>
      </c>
      <c r="E273" s="81" t="s">
        <v>986</v>
      </c>
      <c r="F273" s="81" t="s">
        <v>11</v>
      </c>
      <c r="G273" s="81" t="str">
        <f>VLOOKUP(A273,'PAI 2025 GPS rempl2)'!$E$4:$L$504,8,0)</f>
        <v>N/A</v>
      </c>
      <c r="H273" s="81" t="str">
        <f>VLOOKUP(A273,'PAI 2025 GPS rempl2)'!$A$4:$V$504,15,0)</f>
        <v>Solución, mapa de ruta y documentación inicial en materia procedimental para el manejo del expediente electrónico - Segunda fase de estructura de expediente electrónico, realizada  (Informe elaborado)</v>
      </c>
      <c r="I273" s="81">
        <f>VLOOKUP(A273,'PAI 2025 GPS rempl2)'!$A$4:$V$504,17,0)</f>
        <v>1</v>
      </c>
      <c r="J273" s="81" t="str">
        <f>VLOOKUP(A273,'PAI 2025 GPS rempl2)'!$A$4:$V$504,18,0)</f>
        <v>Númerica</v>
      </c>
      <c r="K273" s="166">
        <f>VLOOKUP(A273,'PAI 2025 GPS rempl2)'!$A$4:$V$504,20,0)</f>
        <v>45691</v>
      </c>
      <c r="L273" s="166">
        <f>VLOOKUP(A273,'PAI 2025 GPS rempl2)'!$A$4:$V$504,21,0)</f>
        <v>45989</v>
      </c>
      <c r="M273" s="81" t="str">
        <f>VLOOKUP(A273,'PAI 2025 GPS rempl2)'!$A$4:$V$504,22,0)</f>
        <v>141-GRUPO DE TRABAJO DE GESTIÓN DOCUMENTAL Y ARCHIVO;
20-OFICINA DE TECNOLOGÍA E INFORMÁTICA;
2000-DESPACHO DEL SUPERINTENDENTE DELEGADO PARA LA PROPIEDAD INDUSTRIAL;
2020-DIRECCIÓN DE NUEVAS CREACIONES;
30-OFICINA ASESORA DE PLANEACIÓN</v>
      </c>
      <c r="N273" s="81" t="s">
        <v>1397</v>
      </c>
      <c r="O273" s="81" t="s">
        <v>1398</v>
      </c>
      <c r="P273" s="81">
        <v>0</v>
      </c>
      <c r="Q273" s="81" t="s">
        <v>1493</v>
      </c>
      <c r="S273" s="80" t="s">
        <v>985</v>
      </c>
      <c r="T273" s="80" t="str">
        <f>VLOOKUP(A273,'PAI 2025 GPS rempl2)'!$A$3:$E$505,4,0)</f>
        <v>Producto</v>
      </c>
      <c r="U273" s="81" t="s">
        <v>1535</v>
      </c>
      <c r="V273" s="30">
        <f>VLOOKUP(S273,'PAI 2025 GPS rempl2)'!$E$4:$P$504,12,0)</f>
        <v>10</v>
      </c>
      <c r="W273" s="30">
        <f>+V273</f>
        <v>10</v>
      </c>
    </row>
    <row r="274" spans="1:23" hidden="1" x14ac:dyDescent="0.25">
      <c r="A274" s="80" t="s">
        <v>989</v>
      </c>
      <c r="B274" s="80" t="str">
        <f>VLOOKUP(A274,'PAI 2025 GPS rempl2)'!$A$3:$E$505,4,0)</f>
        <v>Actividad propia</v>
      </c>
      <c r="C274" s="81" t="s">
        <v>1535</v>
      </c>
      <c r="D274" s="81" t="s">
        <v>1534</v>
      </c>
      <c r="E274" s="81" t="s">
        <v>986</v>
      </c>
      <c r="F274" s="81"/>
      <c r="G274" s="81" t="str">
        <f>VLOOKUP(A274,'PAI 2025 GPS rempl2)'!$E$4:$L$504,8,0)</f>
        <v>N/A</v>
      </c>
      <c r="H274" s="81" t="str">
        <f>VLOOKUP(A274,'PAI 2025 GPS rempl2)'!$A$4:$V$504,15,0)</f>
        <v>Establecer cronograma para identificar el plan de trabajo a desarrollar (Cronograma establecido)</v>
      </c>
      <c r="I274" s="81">
        <f>VLOOKUP(A274,'PAI 2025 GPS rempl2)'!$A$4:$V$504,17,0)</f>
        <v>1</v>
      </c>
      <c r="J274" s="81" t="str">
        <f>VLOOKUP(A274,'PAI 2025 GPS rempl2)'!$A$4:$V$504,18,0)</f>
        <v>Númerica</v>
      </c>
      <c r="K274" s="166">
        <f>VLOOKUP(A274,'PAI 2025 GPS rempl2)'!$A$4:$V$504,20,0)</f>
        <v>45691</v>
      </c>
      <c r="L274" s="166">
        <f>VLOOKUP(A274,'PAI 2025 GPS rempl2)'!$A$4:$V$504,21,0)</f>
        <v>45716</v>
      </c>
      <c r="M274" s="81" t="str">
        <f>VLOOKUP(A274,'PAI 2025 GPS rempl2)'!$A$4:$V$504,22,0)</f>
        <v>141-GRUPO DE TRABAJO DE GESTIÓN DOCUMENTAL Y ARCHIVO;
20-OFICINA DE TECNOLOGÍA E INFORMÁTICA;
2000-DESPACHO DEL SUPERINTENDENTE DELEGADO PARA LA PROPIEDAD INDUSTRIAL;
2020-DIRECCIÓN DE NUEVAS CREACIONES;
30-OFICINA ASESORA DE PLANEACIÓN</v>
      </c>
      <c r="N274" s="81"/>
      <c r="O274" s="81"/>
      <c r="P274" s="81"/>
      <c r="Q274" s="81"/>
      <c r="S274" s="80" t="s">
        <v>989</v>
      </c>
      <c r="T274" s="80" t="str">
        <f>VLOOKUP(A274,'PAI 2025 GPS rempl2)'!$A$3:$E$505,4,0)</f>
        <v>Actividad propia</v>
      </c>
      <c r="U274" s="81" t="s">
        <v>1535</v>
      </c>
      <c r="V274" s="30">
        <f>VLOOKUP(S274,'PAI 2025 GPS rempl2)'!$E$4:$P$504,12,0)</f>
        <v>10</v>
      </c>
      <c r="W274" s="30">
        <f>+(V274*100)/(V$274+$V$275+$V$276+$V$278+$V$280+$V$281+$V$482+$V$483+$V$484+$V$486+$V$487+$V$488+$V$490)</f>
        <v>2</v>
      </c>
    </row>
    <row r="275" spans="1:23" hidden="1" x14ac:dyDescent="0.25">
      <c r="A275" s="80" t="s">
        <v>991</v>
      </c>
      <c r="B275" s="80" t="str">
        <f>VLOOKUP(A275,'PAI 2025 GPS rempl2)'!$A$3:$E$505,4,0)</f>
        <v>Actividad propia</v>
      </c>
      <c r="C275" s="81" t="s">
        <v>1535</v>
      </c>
      <c r="D275" s="81" t="s">
        <v>1534</v>
      </c>
      <c r="E275" s="81" t="s">
        <v>986</v>
      </c>
      <c r="F275" s="81"/>
      <c r="G275" s="81" t="str">
        <f>VLOOKUP(A275,'PAI 2025 GPS rempl2)'!$E$4:$L$504,8,0)</f>
        <v>N/A</v>
      </c>
      <c r="H275" s="81" t="str">
        <f>VLOOKUP(A275,'PAI 2025 GPS rempl2)'!$A$4:$V$504,15,0)</f>
        <v>Realizar el seguimiento a las actividades planeadas en el cronograma (Informes de seguimiento a las actividades planeadas en el cronograma)</v>
      </c>
      <c r="I275" s="81">
        <f>VLOOKUP(A275,'PAI 2025 GPS rempl2)'!$A$4:$V$504,17,0)</f>
        <v>8</v>
      </c>
      <c r="J275" s="81" t="str">
        <f>VLOOKUP(A275,'PAI 2025 GPS rempl2)'!$A$4:$V$504,18,0)</f>
        <v>Númerica</v>
      </c>
      <c r="K275" s="166">
        <f>VLOOKUP(A275,'PAI 2025 GPS rempl2)'!$A$4:$V$504,20,0)</f>
        <v>45719</v>
      </c>
      <c r="L275" s="166">
        <f>VLOOKUP(A275,'PAI 2025 GPS rempl2)'!$A$4:$V$504,21,0)</f>
        <v>45961</v>
      </c>
      <c r="M275" s="81" t="str">
        <f>VLOOKUP(A275,'PAI 2025 GPS rempl2)'!$A$4:$V$504,22,0)</f>
        <v>2000-DESPACHO DEL SUPERINTENDENTE DELEGADO PARA LA PROPIEDAD INDUSTRIAL</v>
      </c>
      <c r="N275" s="81"/>
      <c r="O275" s="81"/>
      <c r="P275" s="81"/>
      <c r="Q275" s="81"/>
      <c r="S275" s="80" t="s">
        <v>991</v>
      </c>
      <c r="T275" s="80" t="str">
        <f>VLOOKUP(A275,'PAI 2025 GPS rempl2)'!$A$3:$E$505,4,0)</f>
        <v>Actividad propia</v>
      </c>
      <c r="U275" s="81" t="s">
        <v>1535</v>
      </c>
      <c r="V275" s="30">
        <f>VLOOKUP(S275,'PAI 2025 GPS rempl2)'!$E$4:$P$504,12,0)</f>
        <v>60</v>
      </c>
      <c r="W275" s="30">
        <f>+(V275*100)/(V$274+$V$275+$V$276+$V$278+$V$280+$V$281+$V$482+$V$483+$V$484+$V$486+$V$487+$V$488+$V$490)</f>
        <v>12</v>
      </c>
    </row>
    <row r="276" spans="1:23" hidden="1" x14ac:dyDescent="0.25">
      <c r="A276" s="80" t="s">
        <v>993</v>
      </c>
      <c r="B276" s="80" t="str">
        <f>VLOOKUP(A276,'PAI 2025 GPS rempl2)'!$A$3:$E$505,4,0)</f>
        <v>Actividad propia</v>
      </c>
      <c r="C276" s="81" t="s">
        <v>1535</v>
      </c>
      <c r="D276" s="81" t="s">
        <v>1534</v>
      </c>
      <c r="E276" s="81" t="s">
        <v>986</v>
      </c>
      <c r="F276" s="81"/>
      <c r="G276" s="81" t="str">
        <f>VLOOKUP(A276,'PAI 2025 GPS rempl2)'!$E$4:$L$504,8,0)</f>
        <v>N/A</v>
      </c>
      <c r="H276" s="81" t="str">
        <f>VLOOKUP(A276,'PAI 2025 GPS rempl2)'!$A$4:$V$504,15,0)</f>
        <v>Elaborar informe de brechas (Informe elaborado)</v>
      </c>
      <c r="I276" s="81">
        <f>VLOOKUP(A276,'PAI 2025 GPS rempl2)'!$A$4:$V$504,17,0)</f>
        <v>1</v>
      </c>
      <c r="J276" s="81" t="str">
        <f>VLOOKUP(A276,'PAI 2025 GPS rempl2)'!$A$4:$V$504,18,0)</f>
        <v>Númerica</v>
      </c>
      <c r="K276" s="166">
        <f>VLOOKUP(A276,'PAI 2025 GPS rempl2)'!$A$4:$V$504,20,0)</f>
        <v>45965</v>
      </c>
      <c r="L276" s="166">
        <f>VLOOKUP(A276,'PAI 2025 GPS rempl2)'!$A$4:$V$504,21,0)</f>
        <v>45989</v>
      </c>
      <c r="M276" s="81" t="str">
        <f>VLOOKUP(A276,'PAI 2025 GPS rempl2)'!$A$4:$V$504,22,0)</f>
        <v>141-GRUPO DE TRABAJO DE GESTIÓN DOCUMENTAL Y ARCHIVO;
20-OFICINA DE TECNOLOGÍA E INFORMÁTICA;
2000-DESPACHO DEL SUPERINTENDENTE DELEGADO PARA LA PROPIEDAD INDUSTRIAL;
2020-DIRECCIÓN DE NUEVAS CREACIONES;
30-OFICINA ASESORA DE PLANEACIÓN</v>
      </c>
      <c r="N276" s="81"/>
      <c r="O276" s="81"/>
      <c r="P276" s="81"/>
      <c r="Q276" s="81"/>
      <c r="S276" s="80" t="s">
        <v>993</v>
      </c>
      <c r="T276" s="80" t="str">
        <f>VLOOKUP(A276,'PAI 2025 GPS rempl2)'!$A$3:$E$505,4,0)</f>
        <v>Actividad propia</v>
      </c>
      <c r="U276" s="81" t="s">
        <v>1535</v>
      </c>
      <c r="V276" s="30">
        <f>VLOOKUP(S276,'PAI 2025 GPS rempl2)'!$E$4:$P$504,12,0)</f>
        <v>30</v>
      </c>
      <c r="W276" s="30">
        <f>+(V276*100)/(V$274+$V$275+$V$276+$V$278+$V$280+$V$281+$V$482+$V$483+$V$484+$V$486+$V$487+$V$488+$V$490)</f>
        <v>6</v>
      </c>
    </row>
    <row r="277" spans="1:23" hidden="1" x14ac:dyDescent="0.25">
      <c r="A277" s="80" t="s">
        <v>995</v>
      </c>
      <c r="B277" s="80" t="str">
        <f>VLOOKUP(A277,'PAI 2025 GPS rempl2)'!$A$3:$E$505,4,0)</f>
        <v>Producto</v>
      </c>
      <c r="C277" s="81" t="s">
        <v>1535</v>
      </c>
      <c r="D277" s="81" t="s">
        <v>1534</v>
      </c>
      <c r="E277" s="81" t="s">
        <v>986</v>
      </c>
      <c r="F277" s="81" t="s">
        <v>11</v>
      </c>
      <c r="G277" s="81" t="str">
        <f>VLOOKUP(A277,'PAI 2025 GPS rempl2)'!$E$4:$L$504,8,0)</f>
        <v>N/A</v>
      </c>
      <c r="H277" s="81" t="str">
        <f>VLOOKUP(A277,'PAI 2025 GPS rempl2)'!$A$4:$V$504,15,0)</f>
        <v>Protocolo para la conservación de evidencias en el entorno digital, gestión de pruebas digitales y el aseguramiento del acervo probatorio en entornos digitales, elaborado. (Protocolo elaborado)</v>
      </c>
      <c r="I277" s="81">
        <f>VLOOKUP(A277,'PAI 2025 GPS rempl2)'!$A$4:$V$504,17,0)</f>
        <v>1</v>
      </c>
      <c r="J277" s="81" t="str">
        <f>VLOOKUP(A277,'PAI 2025 GPS rempl2)'!$A$4:$V$504,18,0)</f>
        <v>Númerica</v>
      </c>
      <c r="K277" s="166">
        <f>VLOOKUP(A277,'PAI 2025 GPS rempl2)'!$A$4:$V$504,20,0)</f>
        <v>45677</v>
      </c>
      <c r="L277" s="166">
        <f>VLOOKUP(A277,'PAI 2025 GPS rempl2)'!$A$4:$V$504,21,0)</f>
        <v>45989</v>
      </c>
      <c r="M277" s="81" t="str">
        <f>VLOOKUP(A277,'PAI 2025 GPS rempl2)'!$A$4:$V$504,22,0)</f>
        <v>10-OFICINA  ASESORA JURÍDICA;
20-OFICINA DE TECNOLOGÍA E INFORMÁTICA;
2000-DESPACHO DEL SUPERINTENDENTE DELEGADO PARA LA PROPIEDAD INDUSTRIAL;
2010-DIRECCION DE SIGNOS DISTINTIVOS;
2020-DIRECCIÓN DE NUEVAS CREACIONES</v>
      </c>
      <c r="N277" s="81" t="s">
        <v>1397</v>
      </c>
      <c r="O277" s="81" t="s">
        <v>1398</v>
      </c>
      <c r="P277" s="81">
        <v>0</v>
      </c>
      <c r="Q277" s="81" t="s">
        <v>1493</v>
      </c>
      <c r="S277" s="80" t="s">
        <v>995</v>
      </c>
      <c r="T277" s="80" t="str">
        <f>VLOOKUP(A277,'PAI 2025 GPS rempl2)'!$A$3:$E$505,4,0)</f>
        <v>Producto</v>
      </c>
      <c r="U277" s="81" t="s">
        <v>1535</v>
      </c>
      <c r="V277" s="30">
        <f>VLOOKUP(S277,'PAI 2025 GPS rempl2)'!$E$4:$P$504,12,0)</f>
        <v>10</v>
      </c>
      <c r="W277" s="30">
        <f>+V277</f>
        <v>10</v>
      </c>
    </row>
    <row r="278" spans="1:23" hidden="1" x14ac:dyDescent="0.25">
      <c r="A278" s="80" t="s">
        <v>997</v>
      </c>
      <c r="B278" s="80" t="str">
        <f>VLOOKUP(A278,'PAI 2025 GPS rempl2)'!$A$3:$E$505,4,0)</f>
        <v>Actividad propia</v>
      </c>
      <c r="C278" s="81" t="s">
        <v>1535</v>
      </c>
      <c r="D278" s="81" t="s">
        <v>1534</v>
      </c>
      <c r="E278" s="81" t="s">
        <v>986</v>
      </c>
      <c r="F278" s="81"/>
      <c r="G278" s="81" t="str">
        <f>VLOOKUP(A278,'PAI 2025 GPS rempl2)'!$E$4:$L$504,8,0)</f>
        <v>N/A</v>
      </c>
      <c r="H278" s="81" t="str">
        <f>VLOOKUP(A278,'PAI 2025 GPS rempl2)'!$A$4:$V$504,15,0)</f>
        <v>Identificar los tipos de evidencia y fuentes que requieren de conservación en los trámites de PI  (Informe sobre tipos de evidencia y fuentes de conservación elaborado)</v>
      </c>
      <c r="I278" s="81">
        <f>VLOOKUP(A278,'PAI 2025 GPS rempl2)'!$A$4:$V$504,17,0)</f>
        <v>1</v>
      </c>
      <c r="J278" s="81" t="str">
        <f>VLOOKUP(A278,'PAI 2025 GPS rempl2)'!$A$4:$V$504,18,0)</f>
        <v>Númerica</v>
      </c>
      <c r="K278" s="166">
        <f>VLOOKUP(A278,'PAI 2025 GPS rempl2)'!$A$4:$V$504,20,0)</f>
        <v>45677</v>
      </c>
      <c r="L278" s="166">
        <f>VLOOKUP(A278,'PAI 2025 GPS rempl2)'!$A$4:$V$504,21,0)</f>
        <v>45716</v>
      </c>
      <c r="M278" s="81" t="str">
        <f>VLOOKUP(A278,'PAI 2025 GPS rempl2)'!$A$4:$V$504,22,0)</f>
        <v>20-OFICINA DE TECNOLOGÍA E INFORMÁTICA;
2000-DESPACHO DEL SUPERINTENDENTE DELEGADO PARA LA PROPIEDAD INDUSTRIAL;
2010-DIRECCION DE SIGNOS DISTINTIVOS;
2020-DIRECCIÓN DE NUEVAS CREACIONES</v>
      </c>
      <c r="N278" s="81"/>
      <c r="O278" s="81"/>
      <c r="P278" s="81"/>
      <c r="Q278" s="81"/>
      <c r="S278" s="80" t="s">
        <v>997</v>
      </c>
      <c r="T278" s="80" t="str">
        <f>VLOOKUP(A278,'PAI 2025 GPS rempl2)'!$A$3:$E$505,4,0)</f>
        <v>Actividad propia</v>
      </c>
      <c r="U278" s="81" t="s">
        <v>1535</v>
      </c>
      <c r="V278" s="30">
        <f>VLOOKUP(S278,'PAI 2025 GPS rempl2)'!$E$4:$P$504,12,0)</f>
        <v>40</v>
      </c>
      <c r="W278" s="30">
        <f>+(V278*100)/(V$274+$V$275+$V$276+$V$278+$V$280+$V$281+$V$482+$V$483+$V$484+$V$486+$V$487+$V$488+$V$490)</f>
        <v>8</v>
      </c>
    </row>
    <row r="279" spans="1:23" hidden="1" x14ac:dyDescent="0.25">
      <c r="A279" s="80" t="s">
        <v>1000</v>
      </c>
      <c r="B279" s="80" t="str">
        <f>VLOOKUP(A279,'PAI 2025 GPS rempl2)'!$A$3:$E$505,4,0)</f>
        <v>Actividad sin participación</v>
      </c>
      <c r="C279" s="81" t="s">
        <v>1535</v>
      </c>
      <c r="D279" s="81" t="s">
        <v>1534</v>
      </c>
      <c r="E279" s="81" t="s">
        <v>986</v>
      </c>
      <c r="F279" s="81"/>
      <c r="G279" s="81" t="str">
        <f>VLOOKUP(A279,'PAI 2025 GPS rempl2)'!$E$4:$L$504,8,0)</f>
        <v>N/A</v>
      </c>
      <c r="H279" s="81" t="str">
        <f>VLOOKUP(A279,'PAI 2025 GPS rempl2)'!$A$4:$V$504,15,0)</f>
        <v>Realizar un análisis de las leyes y regulaciones sobre la conservación de evidencias digitales  (Documento de análisis elaborado)</v>
      </c>
      <c r="I279" s="81">
        <f>VLOOKUP(A279,'PAI 2025 GPS rempl2)'!$A$4:$V$504,17,0)</f>
        <v>1</v>
      </c>
      <c r="J279" s="81" t="str">
        <f>VLOOKUP(A279,'PAI 2025 GPS rempl2)'!$A$4:$V$504,18,0)</f>
        <v>Númerica</v>
      </c>
      <c r="K279" s="166">
        <f>VLOOKUP(A279,'PAI 2025 GPS rempl2)'!$A$4:$V$504,20,0)</f>
        <v>45677</v>
      </c>
      <c r="L279" s="166">
        <f>VLOOKUP(A279,'PAI 2025 GPS rempl2)'!$A$4:$V$504,21,0)</f>
        <v>45716</v>
      </c>
      <c r="M279" s="81" t="str">
        <f>VLOOKUP(A279,'PAI 2025 GPS rempl2)'!$A$4:$V$504,22,0)</f>
        <v>10-OFICINA  ASESORA JURÍDICA</v>
      </c>
      <c r="N279" s="81"/>
      <c r="O279" s="81"/>
      <c r="P279" s="81"/>
      <c r="Q279" s="81"/>
      <c r="S279" s="80" t="s">
        <v>1000</v>
      </c>
      <c r="T279" s="80" t="str">
        <f>VLOOKUP(A279,'PAI 2025 GPS rempl2)'!$A$3:$E$505,4,0)</f>
        <v>Actividad sin participación</v>
      </c>
      <c r="U279" s="81" t="s">
        <v>1535</v>
      </c>
      <c r="V279" s="30">
        <f>VLOOKUP(S279,'PAI 2025 GPS rempl2)'!$E$4:$P$504,12,0)</f>
        <v>0</v>
      </c>
      <c r="W279" s="30">
        <f>+V279</f>
        <v>0</v>
      </c>
    </row>
    <row r="280" spans="1:23" hidden="1" x14ac:dyDescent="0.25">
      <c r="A280" s="80" t="s">
        <v>1003</v>
      </c>
      <c r="B280" s="80" t="str">
        <f>VLOOKUP(A280,'PAI 2025 GPS rempl2)'!$A$3:$E$505,4,0)</f>
        <v>Actividad propia</v>
      </c>
      <c r="C280" s="81" t="s">
        <v>1535</v>
      </c>
      <c r="D280" s="81" t="s">
        <v>1534</v>
      </c>
      <c r="E280" s="81" t="s">
        <v>986</v>
      </c>
      <c r="F280" s="81"/>
      <c r="G280" s="81" t="str">
        <f>VLOOKUP(A280,'PAI 2025 GPS rempl2)'!$E$4:$L$504,8,0)</f>
        <v>N/A</v>
      </c>
      <c r="H280" s="81" t="str">
        <f>VLOOKUP(A280,'PAI 2025 GPS rempl2)'!$A$4:$V$504,15,0)</f>
        <v>Definir la estructura y contenido del Protocolo (Documento con la estructura y contenido definido)</v>
      </c>
      <c r="I280" s="81">
        <f>VLOOKUP(A280,'PAI 2025 GPS rempl2)'!$A$4:$V$504,17,0)</f>
        <v>1</v>
      </c>
      <c r="J280" s="81" t="str">
        <f>VLOOKUP(A280,'PAI 2025 GPS rempl2)'!$A$4:$V$504,18,0)</f>
        <v>Númerica</v>
      </c>
      <c r="K280" s="166">
        <f>VLOOKUP(A280,'PAI 2025 GPS rempl2)'!$A$4:$V$504,20,0)</f>
        <v>45719</v>
      </c>
      <c r="L280" s="166">
        <f>VLOOKUP(A280,'PAI 2025 GPS rempl2)'!$A$4:$V$504,21,0)</f>
        <v>45777</v>
      </c>
      <c r="M280" s="81" t="str">
        <f>VLOOKUP(A280,'PAI 2025 GPS rempl2)'!$A$4:$V$504,22,0)</f>
        <v>20-OFICINA DE TECNOLOGÍA E INFORMÁTICA;
2000-DESPACHO DEL SUPERINTENDENTE DELEGADO PARA LA PROPIEDAD INDUSTRIAL;
2010-DIRECCION DE SIGNOS DISTINTIVOS;
2020-DIRECCIÓN DE NUEVAS CREACIONES</v>
      </c>
      <c r="N280" s="81"/>
      <c r="O280" s="81"/>
      <c r="P280" s="81"/>
      <c r="Q280" s="81"/>
      <c r="S280" s="80" t="s">
        <v>1003</v>
      </c>
      <c r="T280" s="80" t="str">
        <f>VLOOKUP(A280,'PAI 2025 GPS rempl2)'!$A$3:$E$505,4,0)</f>
        <v>Actividad propia</v>
      </c>
      <c r="U280" s="81" t="s">
        <v>1535</v>
      </c>
      <c r="V280" s="30">
        <f>VLOOKUP(S280,'PAI 2025 GPS rempl2)'!$E$4:$P$504,12,0)</f>
        <v>30</v>
      </c>
      <c r="W280" s="30">
        <f>+(V280*100)/(V$274+$V$275+$V$276+$V$278+$V$280+$V$281+$V$482+$V$483+$V$484+$V$486+$V$487+$V$488+$V$490)</f>
        <v>6</v>
      </c>
    </row>
    <row r="281" spans="1:23" hidden="1" x14ac:dyDescent="0.25">
      <c r="A281" s="80" t="s">
        <v>1004</v>
      </c>
      <c r="B281" s="80" t="str">
        <f>VLOOKUP(A281,'PAI 2025 GPS rempl2)'!$A$3:$E$505,4,0)</f>
        <v>Actividad propia</v>
      </c>
      <c r="C281" s="81" t="s">
        <v>1535</v>
      </c>
      <c r="D281" s="81" t="s">
        <v>1534</v>
      </c>
      <c r="E281" s="81" t="s">
        <v>986</v>
      </c>
      <c r="F281" s="81"/>
      <c r="G281" s="81" t="str">
        <f>VLOOKUP(A281,'PAI 2025 GPS rempl2)'!$E$4:$L$504,8,0)</f>
        <v>N/A</v>
      </c>
      <c r="H281" s="81" t="str">
        <f>VLOOKUP(A281,'PAI 2025 GPS rempl2)'!$A$4:$V$504,15,0)</f>
        <v>Elaborar el protocolo para la conservación de evidencias en el entorno digital (Protocolo elaborado)</v>
      </c>
      <c r="I281" s="81">
        <f>VLOOKUP(A281,'PAI 2025 GPS rempl2)'!$A$4:$V$504,17,0)</f>
        <v>1</v>
      </c>
      <c r="J281" s="81" t="str">
        <f>VLOOKUP(A281,'PAI 2025 GPS rempl2)'!$A$4:$V$504,18,0)</f>
        <v>Númerica</v>
      </c>
      <c r="K281" s="166">
        <f>VLOOKUP(A281,'PAI 2025 GPS rempl2)'!$A$4:$V$504,20,0)</f>
        <v>45782</v>
      </c>
      <c r="L281" s="166">
        <f>VLOOKUP(A281,'PAI 2025 GPS rempl2)'!$A$4:$V$504,21,0)</f>
        <v>45989</v>
      </c>
      <c r="M281" s="81" t="str">
        <f>VLOOKUP(A281,'PAI 2025 GPS rempl2)'!$A$4:$V$504,22,0)</f>
        <v>20-OFICINA DE TECNOLOGÍA E INFORMÁTICA;
2000-DESPACHO DEL SUPERINTENDENTE DELEGADO PARA LA PROPIEDAD INDUSTRIAL;
2010-DIRECCION DE SIGNOS DISTINTIVOS;
2020-DIRECCIÓN DE NUEVAS CREACIONES</v>
      </c>
      <c r="N281" s="81"/>
      <c r="O281" s="81"/>
      <c r="P281" s="81"/>
      <c r="Q281" s="81"/>
      <c r="S281" s="80" t="s">
        <v>1004</v>
      </c>
      <c r="T281" s="80" t="str">
        <f>VLOOKUP(A281,'PAI 2025 GPS rempl2)'!$A$3:$E$505,4,0)</f>
        <v>Actividad propia</v>
      </c>
      <c r="U281" s="81" t="s">
        <v>1535</v>
      </c>
      <c r="V281" s="30">
        <f>VLOOKUP(S281,'PAI 2025 GPS rempl2)'!$E$4:$P$504,12,0)</f>
        <v>30</v>
      </c>
      <c r="W281" s="30">
        <f>+(V281*100)/(V$274+$V$275+$V$276+$V$278+$V$280+$V$281+$V$482+$V$483+$V$484+$V$486+$V$487+$V$488+$V$490)</f>
        <v>6</v>
      </c>
    </row>
    <row r="282" spans="1:23" hidden="1" x14ac:dyDescent="0.25">
      <c r="A282" s="80" t="s">
        <v>1005</v>
      </c>
      <c r="B282" s="80" t="str">
        <f>VLOOKUP(A282,'PAI 2025 GPS rempl2)'!$A$3:$E$505,4,0)</f>
        <v>Producto</v>
      </c>
      <c r="C282" s="81" t="s">
        <v>1522</v>
      </c>
      <c r="D282" s="81" t="s">
        <v>1521</v>
      </c>
      <c r="E282" s="81" t="s">
        <v>510</v>
      </c>
      <c r="F282" s="81" t="s">
        <v>11</v>
      </c>
      <c r="G282" s="81" t="str">
        <f>VLOOKUP(A282,'PAI 2025 GPS rempl2)'!$E$4:$L$504,8,0)</f>
        <v>FUNCIONAMIENTO</v>
      </c>
      <c r="H282" s="81" t="str">
        <f>VLOOKUP(A282,'PAI 2025 GPS rempl2)'!$A$4:$V$504,15,0)</f>
        <v>Intervenciones en el sistema de información SIPI respecto a temas funcionales y técnicos, puestas en producción (Correos electrónicos del proveedor indicando la puesta en producción)</v>
      </c>
      <c r="I282" s="81">
        <f>VLOOKUP(A282,'PAI 2025 GPS rempl2)'!$A$4:$V$504,17,0)</f>
        <v>4</v>
      </c>
      <c r="J282" s="81" t="str">
        <f>VLOOKUP(A282,'PAI 2025 GPS rempl2)'!$A$4:$V$504,18,0)</f>
        <v>Númerica</v>
      </c>
      <c r="K282" s="166">
        <f>VLOOKUP(A282,'PAI 2025 GPS rempl2)'!$A$4:$V$504,20,0)</f>
        <v>45664</v>
      </c>
      <c r="L282" s="166">
        <f>VLOOKUP(A282,'PAI 2025 GPS rempl2)'!$A$4:$V$504,21,0)</f>
        <v>45989</v>
      </c>
      <c r="M282" s="81" t="str">
        <f>VLOOKUP(A282,'PAI 2025 GPS rempl2)'!$A$4:$V$504,22,0)</f>
        <v>20-OFICINA DE TECNOLOGÍA E INFORMÁTICA;
2000-DESPACHO DEL SUPERINTENDENTE DELEGADO PARA LA PROPIEDAD INDUSTRIAL</v>
      </c>
      <c r="N282" s="81" t="s">
        <v>1397</v>
      </c>
      <c r="O282" s="81" t="s">
        <v>1398</v>
      </c>
      <c r="P282" s="81">
        <v>0</v>
      </c>
      <c r="Q282" s="81" t="s">
        <v>1493</v>
      </c>
      <c r="S282" s="80" t="s">
        <v>1005</v>
      </c>
      <c r="T282" s="80" t="str">
        <f>VLOOKUP(A282,'PAI 2025 GPS rempl2)'!$A$3:$E$505,4,0)</f>
        <v>Producto</v>
      </c>
      <c r="U282" s="81" t="s">
        <v>1522</v>
      </c>
      <c r="V282" s="30">
        <f>VLOOKUP(S282,'PAI 2025 GPS rempl2)'!$E$4:$P$504,12,0)</f>
        <v>10</v>
      </c>
      <c r="W282" s="145">
        <f>(V282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3" spans="1:23" hidden="1" x14ac:dyDescent="0.25">
      <c r="A283" s="80" t="s">
        <v>1008</v>
      </c>
      <c r="B283" s="80" t="str">
        <f>VLOOKUP(A283,'PAI 2025 GPS rempl2)'!$A$3:$E$505,4,0)</f>
        <v>Actividad propia</v>
      </c>
      <c r="C283" s="81" t="s">
        <v>1522</v>
      </c>
      <c r="D283" s="81" t="s">
        <v>1521</v>
      </c>
      <c r="E283" s="81" t="s">
        <v>510</v>
      </c>
      <c r="F283" s="81"/>
      <c r="G283" s="81" t="str">
        <f>VLOOKUP(A283,'PAI 2025 GPS rempl2)'!$E$4:$L$504,8,0)</f>
        <v>N/A</v>
      </c>
      <c r="H283" s="81" t="str">
        <f>VLOOKUP(A283,'PAI 2025 GPS rempl2)'!$A$4:$V$504,15,0)</f>
        <v>Priorizar y enviar los requerimientos previstos para las 4 versiones de fortalecimiento del SIPI (Correos electrónicos de la OTI al proveedor informando los requerimientos priorizados)</v>
      </c>
      <c r="I283" s="81">
        <f>VLOOKUP(A283,'PAI 2025 GPS rempl2)'!$A$4:$V$504,17,0)</f>
        <v>4</v>
      </c>
      <c r="J283" s="81" t="str">
        <f>VLOOKUP(A283,'PAI 2025 GPS rempl2)'!$A$4:$V$504,18,0)</f>
        <v>Númerica</v>
      </c>
      <c r="K283" s="166">
        <f>VLOOKUP(A283,'PAI 2025 GPS rempl2)'!$A$4:$V$504,20,0)</f>
        <v>45664</v>
      </c>
      <c r="L283" s="166">
        <f>VLOOKUP(A283,'PAI 2025 GPS rempl2)'!$A$4:$V$504,21,0)</f>
        <v>45989</v>
      </c>
      <c r="M283" s="81" t="str">
        <f>VLOOKUP(A283,'PAI 2025 GPS rempl2)'!$A$4:$V$504,22,0)</f>
        <v>20-OFICINA DE TECNOLOGÍA E INFORMÁTICA;
2000-DESPACHO DEL SUPERINTENDENTE DELEGADO PARA LA PROPIEDAD INDUSTRIAL</v>
      </c>
      <c r="N283" s="81"/>
      <c r="O283" s="81"/>
      <c r="P283" s="81"/>
      <c r="Q283" s="81"/>
      <c r="S283" s="80" t="s">
        <v>1008</v>
      </c>
      <c r="T283" s="80" t="str">
        <f>VLOOKUP(A283,'PAI 2025 GPS rempl2)'!$A$3:$E$505,4,0)</f>
        <v>Actividad propia</v>
      </c>
      <c r="U283" s="81" t="s">
        <v>1522</v>
      </c>
      <c r="V283" s="30">
        <f>VLOOKUP(S283,'PAI 2025 GPS rempl2)'!$E$4:$P$504,12,0)</f>
        <v>50</v>
      </c>
      <c r="W283" s="147" t="e">
        <f>+(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84" spans="1:23" hidden="1" x14ac:dyDescent="0.25">
      <c r="A284" s="80" t="s">
        <v>1010</v>
      </c>
      <c r="B284" s="80" t="str">
        <f>VLOOKUP(A284,'PAI 2025 GPS rempl2)'!$A$3:$E$505,4,0)</f>
        <v>Actividad propia</v>
      </c>
      <c r="C284" s="81" t="s">
        <v>1522</v>
      </c>
      <c r="D284" s="81" t="s">
        <v>1521</v>
      </c>
      <c r="E284" s="81" t="s">
        <v>510</v>
      </c>
      <c r="F284" s="81"/>
      <c r="G284" s="81" t="str">
        <f>VLOOKUP(A284,'PAI 2025 GPS rempl2)'!$E$4:$L$504,8,0)</f>
        <v>N/A</v>
      </c>
      <c r="H284" s="81" t="str">
        <f>VLOOKUP(A284,'PAI 2025 GPS rempl2)'!$A$4:$V$504,15,0)</f>
        <v>Realizar seguimiento al desarrollo, prueba y puesta en producción de los requerimientos priorizados en las 4 versiones (Correos electrónicos del proveedor indicando la puesta en producción)</v>
      </c>
      <c r="I284" s="81">
        <f>VLOOKUP(A284,'PAI 2025 GPS rempl2)'!$A$4:$V$504,17,0)</f>
        <v>4</v>
      </c>
      <c r="J284" s="81" t="str">
        <f>VLOOKUP(A284,'PAI 2025 GPS rempl2)'!$A$4:$V$504,18,0)</f>
        <v>Númerica</v>
      </c>
      <c r="K284" s="166">
        <f>VLOOKUP(A284,'PAI 2025 GPS rempl2)'!$A$4:$V$504,20,0)</f>
        <v>45748</v>
      </c>
      <c r="L284" s="166">
        <f>VLOOKUP(A284,'PAI 2025 GPS rempl2)'!$A$4:$V$504,21,0)</f>
        <v>45989</v>
      </c>
      <c r="M284" s="81" t="str">
        <f>VLOOKUP(A284,'PAI 2025 GPS rempl2)'!$A$4:$V$504,22,0)</f>
        <v>20-OFICINA DE TECNOLOGÍA E INFORMÁTICA;
2000-DESPACHO DEL SUPERINTENDENTE DELEGADO PARA LA PROPIEDAD INDUSTRIAL</v>
      </c>
      <c r="N284" s="81"/>
      <c r="O284" s="81"/>
      <c r="P284" s="81"/>
      <c r="Q284" s="81"/>
      <c r="S284" s="80" t="s">
        <v>1010</v>
      </c>
      <c r="T284" s="80" t="str">
        <f>VLOOKUP(A284,'PAI 2025 GPS rempl2)'!$A$3:$E$505,4,0)</f>
        <v>Actividad propia</v>
      </c>
      <c r="U284" s="81" t="s">
        <v>1522</v>
      </c>
      <c r="V284" s="30">
        <f>VLOOKUP(S284,'PAI 2025 GPS rempl2)'!$E$4:$P$504,12,0)</f>
        <v>50</v>
      </c>
      <c r="W284" s="147" t="e">
        <f>+(V284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85" spans="1:23" hidden="1" x14ac:dyDescent="0.25">
      <c r="A285" s="80" t="s">
        <v>1011</v>
      </c>
      <c r="B285" s="80" t="str">
        <f>VLOOKUP(A285,'PAI 2025 GPS rempl2)'!$A$3:$E$505,4,0)</f>
        <v>Producto</v>
      </c>
      <c r="C285" s="81" t="s">
        <v>1522</v>
      </c>
      <c r="D285" s="81" t="s">
        <v>1533</v>
      </c>
      <c r="E285" s="81" t="s">
        <v>1442</v>
      </c>
      <c r="F285" s="81" t="s">
        <v>59</v>
      </c>
      <c r="G285" s="81" t="str">
        <f>VLOOKUP(A285,'PAI 2025 GPS rempl2)'!$E$4:$L$504,8,0)</f>
        <v>N/A</v>
      </c>
      <c r="H285" s="81" t="str">
        <f>VLOOKUP(A285,'PAI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81">
        <f>VLOOKUP(A285,'PAI 2025 GPS rempl2)'!$A$4:$V$504,17,0)</f>
        <v>2</v>
      </c>
      <c r="J285" s="81" t="str">
        <f>VLOOKUP(A285,'PAI 2025 GPS rempl2)'!$A$4:$V$504,18,0)</f>
        <v>Númerica</v>
      </c>
      <c r="K285" s="166">
        <f>VLOOKUP(A285,'PAI 2025 GPS rempl2)'!$A$4:$V$504,20,0)</f>
        <v>45677</v>
      </c>
      <c r="L285" s="166">
        <f>VLOOKUP(A285,'PAI 2025 GPS rempl2)'!$A$4:$V$504,21,0)</f>
        <v>45856</v>
      </c>
      <c r="M285" s="81" t="str">
        <f>VLOOKUP(A285,'PAI 2025 GPS rempl2)'!$A$4:$V$504,22,0)</f>
        <v>2000-DESPACHO DEL SUPERINTENDENTE DELEGADO PARA LA PROPIEDAD INDUSTRIAL;
2010-DIRECCION DE SIGNOS DISTINTIVOS;
2020-DIRECCIÓN DE NUEVAS CREACIONES</v>
      </c>
      <c r="N285" s="81" t="s">
        <v>1736</v>
      </c>
      <c r="O285" s="81" t="s">
        <v>1394</v>
      </c>
      <c r="P285" s="81">
        <v>0</v>
      </c>
      <c r="Q285" s="81" t="s">
        <v>1492</v>
      </c>
      <c r="S285" s="80" t="s">
        <v>1011</v>
      </c>
      <c r="T285" s="80" t="str">
        <f>VLOOKUP(A285,'PAI 2025 GPS rempl2)'!$A$3:$E$505,4,0)</f>
        <v>Producto</v>
      </c>
      <c r="U285" s="81" t="s">
        <v>1522</v>
      </c>
      <c r="V285" s="30">
        <f>VLOOKUP(S285,'PAI 2025 GPS rempl2)'!$E$4:$P$504,12,0)</f>
        <v>10</v>
      </c>
      <c r="W285" s="145">
        <f>(V285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6" spans="1:23" hidden="1" x14ac:dyDescent="0.25">
      <c r="A286" s="80" t="s">
        <v>1013</v>
      </c>
      <c r="B286" s="80" t="str">
        <f>VLOOKUP(A286,'PAI 2025 GPS rempl2)'!$A$3:$E$505,4,0)</f>
        <v>Actividad sin participación</v>
      </c>
      <c r="C286" s="81" t="s">
        <v>1522</v>
      </c>
      <c r="D286" s="81" t="s">
        <v>1533</v>
      </c>
      <c r="E286" s="81" t="s">
        <v>1442</v>
      </c>
      <c r="F286" s="81"/>
      <c r="G286" s="81" t="str">
        <f>VLOOKUP(A286,'PAI 2025 GPS rempl2)'!$E$4:$L$504,8,0)</f>
        <v>N/A</v>
      </c>
      <c r="H286" s="81" t="str">
        <f>VLOOKUP(A286,'PAI 2025 GPS rempl2)'!$A$4:$V$504,15,0)</f>
        <v>Identificar necesidades de regulación en materia de Propiedad Industrial para mejora de los trámites (Documento de identificación de necesidades elaborado)</v>
      </c>
      <c r="I286" s="81">
        <f>VLOOKUP(A286,'PAI 2025 GPS rempl2)'!$A$4:$V$504,17,0)</f>
        <v>2</v>
      </c>
      <c r="J286" s="81" t="str">
        <f>VLOOKUP(A286,'PAI 2025 GPS rempl2)'!$A$4:$V$504,18,0)</f>
        <v>Númerica</v>
      </c>
      <c r="K286" s="166">
        <f>VLOOKUP(A286,'PAI 2025 GPS rempl2)'!$A$4:$V$504,20,0)</f>
        <v>45677</v>
      </c>
      <c r="L286" s="166">
        <f>VLOOKUP(A286,'PAI 2025 GPS rempl2)'!$A$4:$V$504,21,0)</f>
        <v>45807</v>
      </c>
      <c r="M286" s="81" t="str">
        <f>VLOOKUP(A286,'PAI 2025 GPS rempl2)'!$A$4:$V$504,22,0)</f>
        <v>2010-DIRECCION DE SIGNOS DISTINTIVOS;
2020-DIRECCIÓN DE NUEVAS CREACIONES</v>
      </c>
      <c r="N286" s="81"/>
      <c r="O286" s="81"/>
      <c r="P286" s="81"/>
      <c r="Q286" s="81"/>
      <c r="S286" s="80" t="s">
        <v>1013</v>
      </c>
      <c r="T286" s="80" t="str">
        <f>VLOOKUP(A286,'PAI 2025 GPS rempl2)'!$A$3:$E$505,4,0)</f>
        <v>Actividad sin participación</v>
      </c>
      <c r="U286" s="81" t="s">
        <v>1522</v>
      </c>
      <c r="V286" s="30">
        <f>VLOOKUP(S286,'PAI 2025 GPS rempl2)'!$E$4:$P$504,12,0)</f>
        <v>0</v>
      </c>
      <c r="W286" s="30">
        <f>+V286</f>
        <v>0</v>
      </c>
    </row>
    <row r="287" spans="1:23" hidden="1" x14ac:dyDescent="0.25">
      <c r="A287" s="80" t="s">
        <v>1016</v>
      </c>
      <c r="B287" s="80" t="str">
        <f>VLOOKUP(A287,'PAI 2025 GPS rempl2)'!$A$3:$E$505,4,0)</f>
        <v>Actividad sin participación</v>
      </c>
      <c r="C287" s="81" t="s">
        <v>1522</v>
      </c>
      <c r="D287" s="81" t="s">
        <v>1533</v>
      </c>
      <c r="E287" s="81" t="s">
        <v>1442</v>
      </c>
      <c r="F287" s="81"/>
      <c r="G287" s="81" t="str">
        <f>VLOOKUP(A287,'PAI 2025 GPS rempl2)'!$E$4:$L$504,8,0)</f>
        <v>N/A</v>
      </c>
      <c r="H287" s="81" t="str">
        <f>VLOOKUP(A287,'PAI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81">
        <f>VLOOKUP(A287,'PAI 2025 GPS rempl2)'!$A$4:$V$504,17,0)</f>
        <v>2</v>
      </c>
      <c r="J287" s="81" t="str">
        <f>VLOOKUP(A287,'PAI 2025 GPS rempl2)'!$A$4:$V$504,18,0)</f>
        <v>Númerica</v>
      </c>
      <c r="K287" s="166">
        <f>VLOOKUP(A287,'PAI 2025 GPS rempl2)'!$A$4:$V$504,20,0)</f>
        <v>45677</v>
      </c>
      <c r="L287" s="166">
        <f>VLOOKUP(A287,'PAI 2025 GPS rempl2)'!$A$4:$V$504,21,0)</f>
        <v>45807</v>
      </c>
      <c r="M287" s="81" t="str">
        <f>VLOOKUP(A287,'PAI 2025 GPS rempl2)'!$A$4:$V$504,22,0)</f>
        <v>2010-DIRECCION DE SIGNOS DISTINTIVOS;
2020-DIRECCIÓN DE NUEVAS CREACIONES</v>
      </c>
      <c r="N287" s="81"/>
      <c r="O287" s="81"/>
      <c r="P287" s="81"/>
      <c r="Q287" s="81"/>
      <c r="S287" s="80" t="s">
        <v>1016</v>
      </c>
      <c r="T287" s="80" t="str">
        <f>VLOOKUP(A287,'PAI 2025 GPS rempl2)'!$A$3:$E$505,4,0)</f>
        <v>Actividad sin participación</v>
      </c>
      <c r="U287" s="81" t="s">
        <v>1522</v>
      </c>
      <c r="V287" s="30">
        <f>VLOOKUP(S287,'PAI 2025 GPS rempl2)'!$E$4:$P$504,12,0)</f>
        <v>0</v>
      </c>
      <c r="W287" s="30">
        <f>+V287</f>
        <v>0</v>
      </c>
    </row>
    <row r="288" spans="1:23" hidden="1" x14ac:dyDescent="0.25">
      <c r="A288" s="80" t="s">
        <v>1018</v>
      </c>
      <c r="B288" s="80" t="str">
        <f>VLOOKUP(A288,'PAI 2025 GPS rempl2)'!$A$3:$E$505,4,0)</f>
        <v>Actividad propia</v>
      </c>
      <c r="C288" s="81" t="s">
        <v>1522</v>
      </c>
      <c r="D288" s="81" t="s">
        <v>1533</v>
      </c>
      <c r="E288" s="81" t="s">
        <v>1442</v>
      </c>
      <c r="F288" s="81"/>
      <c r="G288" s="81" t="str">
        <f>VLOOKUP(A288,'PAI 2025 GPS rempl2)'!$E$4:$L$504,8,0)</f>
        <v>N/A</v>
      </c>
      <c r="H288" s="81" t="str">
        <f>VLOOKUP(A288,'PAI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81">
        <f>VLOOKUP(A288,'PAI 2025 GPS rempl2)'!$A$4:$V$504,17,0)</f>
        <v>2</v>
      </c>
      <c r="J288" s="81" t="str">
        <f>VLOOKUP(A288,'PAI 2025 GPS rempl2)'!$A$4:$V$504,18,0)</f>
        <v>Númerica</v>
      </c>
      <c r="K288" s="166">
        <f>VLOOKUP(A288,'PAI 2025 GPS rempl2)'!$A$4:$V$504,20,0)</f>
        <v>45811</v>
      </c>
      <c r="L288" s="166">
        <f>VLOOKUP(A288,'PAI 2025 GPS rempl2)'!$A$4:$V$504,21,0)</f>
        <v>45835</v>
      </c>
      <c r="M288" s="81" t="str">
        <f>VLOOKUP(A288,'PAI 2025 GPS rempl2)'!$A$4:$V$504,22,0)</f>
        <v>2000-DESPACHO DEL SUPERINTENDENTE DELEGADO PARA LA PROPIEDAD INDUSTRIAL</v>
      </c>
      <c r="N288" s="81"/>
      <c r="O288" s="81"/>
      <c r="P288" s="81"/>
      <c r="Q288" s="81"/>
      <c r="S288" s="80" t="s">
        <v>1018</v>
      </c>
      <c r="T288" s="80" t="str">
        <f>VLOOKUP(A288,'PAI 2025 GPS rempl2)'!$A$3:$E$505,4,0)</f>
        <v>Actividad propia</v>
      </c>
      <c r="U288" s="81" t="s">
        <v>1522</v>
      </c>
      <c r="V288" s="30">
        <f>VLOOKUP(S288,'PAI 2025 GPS rempl2)'!$E$4:$P$504,12,0)</f>
        <v>50</v>
      </c>
      <c r="W288" s="147" t="e">
        <f>+(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89" spans="1:23" hidden="1" x14ac:dyDescent="0.25">
      <c r="A289" s="80" t="s">
        <v>1019</v>
      </c>
      <c r="B289" s="80" t="str">
        <f>VLOOKUP(A289,'PAI 2025 GPS rempl2)'!$A$3:$E$505,4,0)</f>
        <v>Actividad propia</v>
      </c>
      <c r="C289" s="81" t="s">
        <v>1522</v>
      </c>
      <c r="D289" s="81" t="s">
        <v>1533</v>
      </c>
      <c r="E289" s="81" t="s">
        <v>1442</v>
      </c>
      <c r="F289" s="81"/>
      <c r="G289" s="81" t="str">
        <f>VLOOKUP(A289,'PAI 2025 GPS rempl2)'!$E$4:$L$504,8,0)</f>
        <v>N/A</v>
      </c>
      <c r="H289" s="81" t="str">
        <f>VLOOKUP(A289,'PAI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81">
        <f>VLOOKUP(A289,'PAI 2025 GPS rempl2)'!$A$4:$V$504,17,0)</f>
        <v>2</v>
      </c>
      <c r="J289" s="81" t="str">
        <f>VLOOKUP(A289,'PAI 2025 GPS rempl2)'!$A$4:$V$504,18,0)</f>
        <v>Númerica</v>
      </c>
      <c r="K289" s="166">
        <f>VLOOKUP(A289,'PAI 2025 GPS rempl2)'!$A$4:$V$504,20,0)</f>
        <v>45839</v>
      </c>
      <c r="L289" s="166">
        <f>VLOOKUP(A289,'PAI 2025 GPS rempl2)'!$A$4:$V$504,21,0)</f>
        <v>45856</v>
      </c>
      <c r="M289" s="81" t="str">
        <f>VLOOKUP(A289,'PAI 2025 GPS rempl2)'!$A$4:$V$504,22,0)</f>
        <v>2000-DESPACHO DEL SUPERINTENDENTE DELEGADO PARA LA PROPIEDAD INDUSTRIAL</v>
      </c>
      <c r="N289" s="81"/>
      <c r="O289" s="81"/>
      <c r="P289" s="81"/>
      <c r="Q289" s="81"/>
      <c r="S289" s="80" t="s">
        <v>1019</v>
      </c>
      <c r="T289" s="80" t="str">
        <f>VLOOKUP(A289,'PAI 2025 GPS rempl2)'!$A$3:$E$505,4,0)</f>
        <v>Actividad propia</v>
      </c>
      <c r="U289" s="81" t="s">
        <v>1522</v>
      </c>
      <c r="V289" s="30">
        <f>VLOOKUP(S289,'PAI 2025 GPS rempl2)'!$E$4:$P$504,12,0)</f>
        <v>50</v>
      </c>
      <c r="W289" s="147" t="e">
        <f>+(V289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0" spans="1:23" hidden="1" x14ac:dyDescent="0.25">
      <c r="A290" s="80" t="s">
        <v>1021</v>
      </c>
      <c r="B290" s="80" t="str">
        <f>VLOOKUP(A290,'PAI 2025 GPS rempl2)'!$A$3:$E$505,4,0)</f>
        <v>Producto</v>
      </c>
      <c r="C290" s="81" t="s">
        <v>1522</v>
      </c>
      <c r="D290" s="81" t="s">
        <v>1526</v>
      </c>
      <c r="E290" s="81" t="s">
        <v>614</v>
      </c>
      <c r="F290" s="81" t="s">
        <v>9</v>
      </c>
      <c r="G290" s="81" t="str">
        <f>VLOOKUP(A290,'PAI 2025 GPS rempl2)'!$E$4:$L$504,8,0)</f>
        <v>C-3503-0200-0011-40401c</v>
      </c>
      <c r="H290" s="81" t="str">
        <f>VLOOKUP(A290,'PAI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1">
        <f>VLOOKUP(A290,'PAI 2025 GPS rempl2)'!$A$4:$V$504,17,0)</f>
        <v>137</v>
      </c>
      <c r="J290" s="81" t="str">
        <f>VLOOKUP(A290,'PAI 2025 GPS rempl2)'!$A$4:$V$504,18,0)</f>
        <v>Númerica</v>
      </c>
      <c r="K290" s="166">
        <f>VLOOKUP(A290,'PAI 2025 GPS rempl2)'!$A$4:$V$504,20,0)</f>
        <v>45677</v>
      </c>
      <c r="L290" s="166">
        <f>VLOOKUP(A290,'PAI 2025 GPS rempl2)'!$A$4:$V$504,21,0)</f>
        <v>46003</v>
      </c>
      <c r="M290" s="81" t="str">
        <f>VLOOKUP(A290,'PAI 2025 GPS rempl2)'!$A$4:$V$504,22,0)</f>
        <v>4000-DESPACHO DEL SUPERINTENDENTE DELEGADO PARA ASUNTOS JURISDICCIONALES</v>
      </c>
      <c r="N290" s="81" t="s">
        <v>1401</v>
      </c>
      <c r="O290" s="81" t="s">
        <v>1439</v>
      </c>
      <c r="P290" s="81">
        <v>0</v>
      </c>
      <c r="Q290" s="81" t="s">
        <v>1492</v>
      </c>
      <c r="S290" s="80" t="s">
        <v>1021</v>
      </c>
      <c r="T290" s="80" t="str">
        <f>VLOOKUP(A290,'PAI 2025 GPS rempl2)'!$A$3:$E$505,4,0)</f>
        <v>Producto</v>
      </c>
      <c r="U290" s="81" t="s">
        <v>1522</v>
      </c>
      <c r="V290" s="30">
        <f>VLOOKUP(S290,'PAI 2025 GPS rempl2)'!$E$4:$P$504,12,0)</f>
        <v>16</v>
      </c>
      <c r="W290" s="145">
        <f>(V290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291" spans="1:23" hidden="1" x14ac:dyDescent="0.25">
      <c r="A291" s="80" t="s">
        <v>1022</v>
      </c>
      <c r="B291" s="80" t="str">
        <f>VLOOKUP(A291,'PAI 2025 GPS rempl2)'!$A$3:$E$505,4,0)</f>
        <v>Actividad propia</v>
      </c>
      <c r="C291" s="81" t="s">
        <v>1522</v>
      </c>
      <c r="D291" s="81" t="s">
        <v>1526</v>
      </c>
      <c r="E291" s="81" t="s">
        <v>614</v>
      </c>
      <c r="F291" s="81"/>
      <c r="G291" s="81" t="str">
        <f>VLOOKUP(A291,'PAI 2025 GPS rempl2)'!$E$4:$L$504,8,0)</f>
        <v>N/A</v>
      </c>
      <c r="H291" s="81" t="str">
        <f>VLOOKUP(A291,'PAI 2025 GPS rempl2)'!$A$4:$V$504,15,0)</f>
        <v>Finalizar acciones de competencia desleal y propiedad industrial que hayan sido admitidas a 31 de diciembre de 2024. (Listado mensual en Excel de autos o sentencias finalizados)</v>
      </c>
      <c r="I291" s="81">
        <f>VLOOKUP(A291,'PAI 2025 GPS rempl2)'!$A$4:$V$504,17,0)</f>
        <v>137</v>
      </c>
      <c r="J291" s="81" t="str">
        <f>VLOOKUP(A291,'PAI 2025 GPS rempl2)'!$A$4:$V$504,18,0)</f>
        <v>Númerica</v>
      </c>
      <c r="K291" s="166">
        <f>VLOOKUP(A291,'PAI 2025 GPS rempl2)'!$A$4:$V$504,20,0)</f>
        <v>45677</v>
      </c>
      <c r="L291" s="166">
        <f>VLOOKUP(A291,'PAI 2025 GPS rempl2)'!$A$4:$V$504,21,0)</f>
        <v>46003</v>
      </c>
      <c r="M291" s="81" t="str">
        <f>VLOOKUP(A291,'PAI 2025 GPS rempl2)'!$A$4:$V$504,22,0)</f>
        <v>4000-DESPACHO DEL SUPERINTENDENTE DELEGADO PARA ASUNTOS JURISDICCIONALES</v>
      </c>
      <c r="N291" s="81"/>
      <c r="O291" s="81"/>
      <c r="P291" s="81"/>
      <c r="Q291" s="81"/>
      <c r="S291" s="80" t="s">
        <v>1022</v>
      </c>
      <c r="T291" s="80" t="str">
        <f>VLOOKUP(A291,'PAI 2025 GPS rempl2)'!$A$3:$E$505,4,0)</f>
        <v>Actividad propia</v>
      </c>
      <c r="U291" s="81" t="s">
        <v>1522</v>
      </c>
      <c r="V291" s="30">
        <f>VLOOKUP(S291,'PAI 2025 GPS rempl2)'!$E$4:$P$504,12,0)</f>
        <v>100</v>
      </c>
      <c r="W291" s="147" t="e">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2" spans="1:23" hidden="1" x14ac:dyDescent="0.25">
      <c r="A292" s="80" t="s">
        <v>1023</v>
      </c>
      <c r="B292" s="80" t="str">
        <f>VLOOKUP(A292,'PAI 2025 GPS rempl2)'!$A$3:$E$505,4,0)</f>
        <v>Producto</v>
      </c>
      <c r="C292" s="81" t="s">
        <v>1522</v>
      </c>
      <c r="D292" s="81" t="s">
        <v>1526</v>
      </c>
      <c r="E292" s="81" t="s">
        <v>614</v>
      </c>
      <c r="F292" s="81" t="s">
        <v>9</v>
      </c>
      <c r="G292" s="81" t="str">
        <f>VLOOKUP(A292,'PAI 2025 GPS rempl2)'!$E$4:$L$504,8,0)</f>
        <v>C-3503-0200-0011-40401c</v>
      </c>
      <c r="H292" s="81" t="str">
        <f>VLOOKUP(A292,'PAI 2025 GPS rempl2)'!$A$4:$V$504,15,0)</f>
        <v>Demandas de protección al consumidor, en fase de calificación, gestionadas. (Informe consolidado/ único entregable)..</v>
      </c>
      <c r="I292" s="81">
        <f>VLOOKUP(A292,'PAI 2025 GPS rempl2)'!$A$4:$V$504,17,0)</f>
        <v>43000</v>
      </c>
      <c r="J292" s="81" t="str">
        <f>VLOOKUP(A292,'PAI 2025 GPS rempl2)'!$A$4:$V$504,18,0)</f>
        <v>Númerica</v>
      </c>
      <c r="K292" s="166">
        <f>VLOOKUP(A292,'PAI 2025 GPS rempl2)'!$A$4:$V$504,20,0)</f>
        <v>45677</v>
      </c>
      <c r="L292" s="166">
        <f>VLOOKUP(A292,'PAI 2025 GPS rempl2)'!$A$4:$V$504,21,0)</f>
        <v>46003</v>
      </c>
      <c r="M292" s="81" t="str">
        <f>VLOOKUP(A292,'PAI 2025 GPS rempl2)'!$A$4:$V$504,22,0)</f>
        <v>4000-DESPACHO DEL SUPERINTENDENTE DELEGADO PARA ASUNTOS JURISDICCIONALES</v>
      </c>
      <c r="N292" s="81" t="s">
        <v>1401</v>
      </c>
      <c r="O292" s="81" t="s">
        <v>1439</v>
      </c>
      <c r="P292" s="81">
        <v>0</v>
      </c>
      <c r="Q292" s="81" t="s">
        <v>1492</v>
      </c>
      <c r="S292" s="80" t="s">
        <v>1023</v>
      </c>
      <c r="T292" s="80" t="str">
        <f>VLOOKUP(A292,'PAI 2025 GPS rempl2)'!$A$3:$E$505,4,0)</f>
        <v>Producto</v>
      </c>
      <c r="U292" s="81" t="s">
        <v>1522</v>
      </c>
      <c r="V292" s="30">
        <f>VLOOKUP(S292,'PAI 2025 GPS rempl2)'!$E$4:$P$504,12,0)</f>
        <v>17</v>
      </c>
      <c r="W292" s="145">
        <f>(V292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3" spans="1:23" hidden="1" x14ac:dyDescent="0.25">
      <c r="A293" s="80" t="s">
        <v>1024</v>
      </c>
      <c r="B293" s="80" t="str">
        <f>VLOOKUP(A293,'PAI 2025 GPS rempl2)'!$A$3:$E$505,4,0)</f>
        <v>Actividad propia</v>
      </c>
      <c r="C293" s="81" t="s">
        <v>1522</v>
      </c>
      <c r="D293" s="81" t="s">
        <v>1526</v>
      </c>
      <c r="E293" s="81" t="s">
        <v>614</v>
      </c>
      <c r="F293" s="81"/>
      <c r="G293" s="81" t="str">
        <f>VLOOKUP(A293,'PAI 2025 GPS rempl2)'!$E$4:$L$504,8,0)</f>
        <v>N/A</v>
      </c>
      <c r="H293" s="81" t="str">
        <f>VLOOKUP(A293,'PAI 2025 GPS rempl2)'!$A$4:$V$504,15,0)</f>
        <v>Gestionar las demandas de protección al consumidor (Informe mensual consolidado/ único entregable)</v>
      </c>
      <c r="I293" s="81">
        <f>VLOOKUP(A293,'PAI 2025 GPS rempl2)'!$A$4:$V$504,17,0)</f>
        <v>43000</v>
      </c>
      <c r="J293" s="81" t="str">
        <f>VLOOKUP(A293,'PAI 2025 GPS rempl2)'!$A$4:$V$504,18,0)</f>
        <v>Númerica</v>
      </c>
      <c r="K293" s="166">
        <f>VLOOKUP(A293,'PAI 2025 GPS rempl2)'!$A$4:$V$504,20,0)</f>
        <v>45677</v>
      </c>
      <c r="L293" s="166">
        <f>VLOOKUP(A293,'PAI 2025 GPS rempl2)'!$A$4:$V$504,21,0)</f>
        <v>46003</v>
      </c>
      <c r="M293" s="81" t="str">
        <f>VLOOKUP(A293,'PAI 2025 GPS rempl2)'!$A$4:$V$504,22,0)</f>
        <v>4000-DESPACHO DEL SUPERINTENDENTE DELEGADO PARA ASUNTOS JURISDICCIONALES</v>
      </c>
      <c r="N293" s="81"/>
      <c r="O293" s="81"/>
      <c r="P293" s="81"/>
      <c r="Q293" s="81"/>
      <c r="S293" s="80" t="s">
        <v>1024</v>
      </c>
      <c r="T293" s="80" t="str">
        <f>VLOOKUP(A293,'PAI 2025 GPS rempl2)'!$A$3:$E$505,4,0)</f>
        <v>Actividad propia</v>
      </c>
      <c r="U293" s="81" t="s">
        <v>1522</v>
      </c>
      <c r="V293" s="30">
        <f>VLOOKUP(S293,'PAI 2025 GPS rempl2)'!$E$4:$P$504,12,0)</f>
        <v>100</v>
      </c>
      <c r="W293" s="147" t="e">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4" spans="1:23" hidden="1" x14ac:dyDescent="0.25">
      <c r="A294" s="80" t="s">
        <v>1025</v>
      </c>
      <c r="B294" s="80" t="str">
        <f>VLOOKUP(A294,'PAI 2025 GPS rempl2)'!$A$3:$E$505,4,0)</f>
        <v>Producto</v>
      </c>
      <c r="C294" s="81" t="s">
        <v>1522</v>
      </c>
      <c r="D294" s="81" t="s">
        <v>1526</v>
      </c>
      <c r="E294" s="81" t="s">
        <v>614</v>
      </c>
      <c r="F294" s="81" t="s">
        <v>9</v>
      </c>
      <c r="G294" s="81" t="str">
        <f>VLOOKUP(A294,'PAI 2025 GPS rempl2)'!$E$4:$L$504,8,0)</f>
        <v>C-3503-0200-0011-40401c</v>
      </c>
      <c r="H294" s="81" t="str">
        <f>VLOOKUP(A294,'PAI 2025 GPS rempl2)'!$A$4:$V$504,15,0)</f>
        <v>Niveles de congestión de los procesos admitidos y pendientes de decisión a 31 de marzo de 2025, en materia de Protección al Consumidor, reducidos. (Informe final que liste los autos o sentencias admitidos, finalizados)</v>
      </c>
      <c r="I294" s="81">
        <f>VLOOKUP(A294,'PAI 2025 GPS rempl2)'!$A$4:$V$504,17,0)</f>
        <v>22000</v>
      </c>
      <c r="J294" s="81" t="str">
        <f>VLOOKUP(A294,'PAI 2025 GPS rempl2)'!$A$4:$V$504,18,0)</f>
        <v>Númerica</v>
      </c>
      <c r="K294" s="166">
        <f>VLOOKUP(A294,'PAI 2025 GPS rempl2)'!$A$4:$V$504,20,0)</f>
        <v>45677</v>
      </c>
      <c r="L294" s="166">
        <f>VLOOKUP(A294,'PAI 2025 GPS rempl2)'!$A$4:$V$504,21,0)</f>
        <v>46003</v>
      </c>
      <c r="M294" s="81" t="str">
        <f>VLOOKUP(A294,'PAI 2025 GPS rempl2)'!$A$4:$V$504,22,0)</f>
        <v>4000-DESPACHO DEL SUPERINTENDENTE DELEGADO PARA ASUNTOS JURISDICCIONALES</v>
      </c>
      <c r="N294" s="81" t="s">
        <v>1401</v>
      </c>
      <c r="O294" s="81" t="s">
        <v>1439</v>
      </c>
      <c r="P294" s="81">
        <v>0</v>
      </c>
      <c r="Q294" s="81" t="s">
        <v>1492</v>
      </c>
      <c r="S294" s="80" t="s">
        <v>1025</v>
      </c>
      <c r="T294" s="80" t="str">
        <f>VLOOKUP(A294,'PAI 2025 GPS rempl2)'!$A$3:$E$505,4,0)</f>
        <v>Producto</v>
      </c>
      <c r="U294" s="81" t="s">
        <v>1522</v>
      </c>
      <c r="V294" s="30">
        <f>VLOOKUP(S294,'PAI 2025 GPS rempl2)'!$E$4:$P$504,12,0)</f>
        <v>17</v>
      </c>
      <c r="W294" s="145">
        <f>(V294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5" spans="1:23" hidden="1" x14ac:dyDescent="0.25">
      <c r="A295" s="80" t="s">
        <v>1026</v>
      </c>
      <c r="B295" s="80" t="str">
        <f>VLOOKUP(A295,'PAI 2025 GPS rempl2)'!$A$3:$E$505,4,0)</f>
        <v>Actividad propia</v>
      </c>
      <c r="C295" s="81" t="s">
        <v>1522</v>
      </c>
      <c r="D295" s="81" t="s">
        <v>1526</v>
      </c>
      <c r="E295" s="81" t="s">
        <v>614</v>
      </c>
      <c r="F295" s="81"/>
      <c r="G295" s="81" t="str">
        <f>VLOOKUP(A295,'PAI 2025 GPS rempl2)'!$E$4:$L$504,8,0)</f>
        <v>N/A</v>
      </c>
      <c r="H295" s="81" t="str">
        <f>VLOOKUP(A295,'PAI 2025 GPS rempl2)'!$A$4:$V$504,15,0)</f>
        <v>Finalizar las acciones de protección al consumidor admitidas y pendientes de decisión a 31 de marzo de 2025. (Listado mensual en Excel de autos o sentencias finalizados)</v>
      </c>
      <c r="I295" s="81">
        <f>VLOOKUP(A295,'PAI 2025 GPS rempl2)'!$A$4:$V$504,17,0)</f>
        <v>22000</v>
      </c>
      <c r="J295" s="81" t="str">
        <f>VLOOKUP(A295,'PAI 2025 GPS rempl2)'!$A$4:$V$504,18,0)</f>
        <v>Númerica</v>
      </c>
      <c r="K295" s="166">
        <f>VLOOKUP(A295,'PAI 2025 GPS rempl2)'!$A$4:$V$504,20,0)</f>
        <v>45677</v>
      </c>
      <c r="L295" s="166">
        <f>VLOOKUP(A295,'PAI 2025 GPS rempl2)'!$A$4:$V$504,21,0)</f>
        <v>46003</v>
      </c>
      <c r="M295" s="81" t="str">
        <f>VLOOKUP(A295,'PAI 2025 GPS rempl2)'!$A$4:$V$504,22,0)</f>
        <v>4000-DESPACHO DEL SUPERINTENDENTE DELEGADO PARA ASUNTOS JURISDICCIONALES</v>
      </c>
      <c r="N295" s="81"/>
      <c r="O295" s="81"/>
      <c r="P295" s="81"/>
      <c r="Q295" s="81"/>
      <c r="S295" s="80" t="s">
        <v>1026</v>
      </c>
      <c r="T295" s="80" t="str">
        <f>VLOOKUP(A295,'PAI 2025 GPS rempl2)'!$A$3:$E$505,4,0)</f>
        <v>Actividad propia</v>
      </c>
      <c r="U295" s="81" t="s">
        <v>1522</v>
      </c>
      <c r="V295" s="30">
        <f>VLOOKUP(S295,'PAI 2025 GPS rempl2)'!$E$4:$P$504,12,0)</f>
        <v>100</v>
      </c>
      <c r="W295" s="147" t="e">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6" spans="1:23" hidden="1" x14ac:dyDescent="0.25">
      <c r="A296" s="80" t="s">
        <v>1027</v>
      </c>
      <c r="B296" s="80" t="str">
        <f>VLOOKUP(A296,'PAI 2025 GPS rempl2)'!$A$3:$E$505,4,0)</f>
        <v>Producto</v>
      </c>
      <c r="C296" s="81" t="s">
        <v>1522</v>
      </c>
      <c r="D296" s="81" t="s">
        <v>1526</v>
      </c>
      <c r="E296" s="81" t="s">
        <v>614</v>
      </c>
      <c r="F296" s="81" t="s">
        <v>9</v>
      </c>
      <c r="G296" s="81" t="str">
        <f>VLOOKUP(A296,'PAI 2025 GPS rempl2)'!$E$4:$L$504,8,0)</f>
        <v>C-3503-0200-0011-40401c</v>
      </c>
      <c r="H296" s="81" t="str">
        <f>VLOOKUP(A296,'PAI 2025 GPS rempl2)'!$A$4:$V$504,15,0)</f>
        <v>Cultura de cumplimiento de sentencias, transacciones y conciliaciones a favor del consumidor, legalmente celebradas, fortalecida a través del trámite de verificación de cumplimiento. (Informe final de finalizados / único entregable)</v>
      </c>
      <c r="I296" s="81">
        <f>VLOOKUP(A296,'PAI 2025 GPS rempl2)'!$A$4:$V$504,17,0)</f>
        <v>12400</v>
      </c>
      <c r="J296" s="81" t="str">
        <f>VLOOKUP(A296,'PAI 2025 GPS rempl2)'!$A$4:$V$504,18,0)</f>
        <v>Númerica</v>
      </c>
      <c r="K296" s="166">
        <f>VLOOKUP(A296,'PAI 2025 GPS rempl2)'!$A$4:$V$504,20,0)</f>
        <v>45677</v>
      </c>
      <c r="L296" s="166">
        <f>VLOOKUP(A296,'PAI 2025 GPS rempl2)'!$A$4:$V$504,21,0)</f>
        <v>46003</v>
      </c>
      <c r="M296" s="81" t="str">
        <f>VLOOKUP(A296,'PAI 2025 GPS rempl2)'!$A$4:$V$504,22,0)</f>
        <v>4000-DESPACHO DEL SUPERINTENDENTE DELEGADO PARA ASUNTOS JURISDICCIONALES</v>
      </c>
      <c r="N296" s="81" t="s">
        <v>1401</v>
      </c>
      <c r="O296" s="81" t="s">
        <v>1439</v>
      </c>
      <c r="P296" s="81">
        <v>0</v>
      </c>
      <c r="Q296" s="81" t="s">
        <v>1492</v>
      </c>
      <c r="S296" s="80" t="s">
        <v>1027</v>
      </c>
      <c r="T296" s="80" t="str">
        <f>VLOOKUP(A296,'PAI 2025 GPS rempl2)'!$A$3:$E$505,4,0)</f>
        <v>Producto</v>
      </c>
      <c r="U296" s="81" t="s">
        <v>1522</v>
      </c>
      <c r="V296" s="30">
        <f>VLOOKUP(S296,'PAI 2025 GPS rempl2)'!$E$4:$P$504,12,0)</f>
        <v>17</v>
      </c>
      <c r="W296" s="145">
        <f>(V296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7" spans="1:23" hidden="1" x14ac:dyDescent="0.25">
      <c r="A297" s="80" t="s">
        <v>1028</v>
      </c>
      <c r="B297" s="80" t="str">
        <f>VLOOKUP(A297,'PAI 2025 GPS rempl2)'!$A$3:$E$505,4,0)</f>
        <v>Actividad propia</v>
      </c>
      <c r="C297" s="81" t="s">
        <v>1522</v>
      </c>
      <c r="D297" s="81" t="s">
        <v>1526</v>
      </c>
      <c r="E297" s="81" t="s">
        <v>614</v>
      </c>
      <c r="F297" s="81"/>
      <c r="G297" s="81" t="str">
        <f>VLOOKUP(A297,'PAI 2025 GPS rempl2)'!$E$4:$L$504,8,0)</f>
        <v>N/A</v>
      </c>
      <c r="H297" s="81" t="str">
        <f>VLOOKUP(A297,'PAI 2025 GPS rempl2)'!$A$4:$V$504,15,0)</f>
        <v>Finalizar el trámite para la verificación del cumplimiento de las sentencias, transacciones y conciliaciones a favor del consumidor legalmente celebradas (Listado en Excel mensual de finalización)</v>
      </c>
      <c r="I297" s="81">
        <f>VLOOKUP(A297,'PAI 2025 GPS rempl2)'!$A$4:$V$504,17,0)</f>
        <v>12400</v>
      </c>
      <c r="J297" s="81" t="str">
        <f>VLOOKUP(A297,'PAI 2025 GPS rempl2)'!$A$4:$V$504,18,0)</f>
        <v>Númerica</v>
      </c>
      <c r="K297" s="166">
        <f>VLOOKUP(A297,'PAI 2025 GPS rempl2)'!$A$4:$V$504,20,0)</f>
        <v>45677</v>
      </c>
      <c r="L297" s="166">
        <f>VLOOKUP(A297,'PAI 2025 GPS rempl2)'!$A$4:$V$504,21,0)</f>
        <v>46003</v>
      </c>
      <c r="M297" s="81" t="str">
        <f>VLOOKUP(A297,'PAI 2025 GPS rempl2)'!$A$4:$V$504,22,0)</f>
        <v>4000-DESPACHO DEL SUPERINTENDENTE DELEGADO PARA ASUNTOS JURISDICCIONALES</v>
      </c>
      <c r="N297" s="81"/>
      <c r="O297" s="81"/>
      <c r="P297" s="81"/>
      <c r="Q297" s="81"/>
      <c r="S297" s="80" t="s">
        <v>1028</v>
      </c>
      <c r="T297" s="80" t="str">
        <f>VLOOKUP(A297,'PAI 2025 GPS rempl2)'!$A$3:$E$505,4,0)</f>
        <v>Actividad propia</v>
      </c>
      <c r="U297" s="81" t="s">
        <v>1522</v>
      </c>
      <c r="V297" s="30">
        <f>VLOOKUP(S297,'PAI 2025 GPS rempl2)'!$E$4:$P$504,12,0)</f>
        <v>50</v>
      </c>
      <c r="W297" s="147" t="e">
        <f>+(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8" spans="1:23" hidden="1" x14ac:dyDescent="0.25">
      <c r="A298" s="80" t="s">
        <v>1760</v>
      </c>
      <c r="B298" s="80" t="str">
        <f>VLOOKUP(A298,'PAI 2025 GPS rempl2)'!$A$3:$E$505,4,0)</f>
        <v>Actividad propia</v>
      </c>
      <c r="C298" s="81" t="s">
        <v>1522</v>
      </c>
      <c r="D298" s="81" t="s">
        <v>1526</v>
      </c>
      <c r="E298" s="81" t="s">
        <v>614</v>
      </c>
      <c r="F298" s="81"/>
      <c r="G298" s="81" t="str">
        <f>VLOOKUP(A298,'PAI 2025 GPS rempl2)'!$E$4:$L$504,8,0)</f>
        <v>N/A</v>
      </c>
      <c r="H298" s="81" t="str">
        <f>VLOOKUP(A298,'PAI 2025 GPS rempl2)'!$A$4:$V$504,15,0)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298" s="81">
        <f>VLOOKUP(A298,'PAI 2025 GPS rempl2)'!$A$4:$V$504,17,0)</f>
        <v>100</v>
      </c>
      <c r="J298" s="81" t="str">
        <f>VLOOKUP(A298,'PAI 2025 GPS rempl2)'!$A$4:$V$504,18,0)</f>
        <v>Porcentual</v>
      </c>
      <c r="K298" s="166">
        <f>VLOOKUP(A298,'PAI 2025 GPS rempl2)'!$A$4:$V$504,20,0)</f>
        <v>45779</v>
      </c>
      <c r="L298" s="166">
        <f>VLOOKUP(A298,'PAI 2025 GPS rempl2)'!$A$4:$V$504,21,0)</f>
        <v>46003</v>
      </c>
      <c r="M298" s="81" t="str">
        <f>VLOOKUP(A298,'PAI 2025 GPS rempl2)'!$A$4:$V$504,22,0)</f>
        <v>4000-DESPACHO DEL SUPERINTENDENTE DELEGADO PARA ASUNTOS JURISDICCIONALES</v>
      </c>
      <c r="N298" s="81"/>
      <c r="O298" s="81"/>
      <c r="P298" s="81"/>
      <c r="Q298" s="81"/>
      <c r="S298" s="80" t="s">
        <v>1760</v>
      </c>
      <c r="T298" s="80" t="str">
        <f>VLOOKUP(A298,'PAI 2025 GPS rempl2)'!$A$3:$E$505,4,0)</f>
        <v>Actividad propia</v>
      </c>
      <c r="U298" s="81" t="s">
        <v>1522</v>
      </c>
      <c r="V298" s="30">
        <f>VLOOKUP(S298,'PAI 2025 GPS rempl2)'!$E$4:$P$504,12,0)</f>
        <v>50</v>
      </c>
      <c r="W298" s="147" t="e">
        <f>+(V298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9" spans="1:23" hidden="1" x14ac:dyDescent="0.25">
      <c r="A299" s="80" t="s">
        <v>1029</v>
      </c>
      <c r="B299" s="80" t="str">
        <f>VLOOKUP(A299,'PAI 2025 GPS rempl2)'!$A$3:$E$505,4,0)</f>
        <v>Producto</v>
      </c>
      <c r="C299" s="81" t="s">
        <v>1522</v>
      </c>
      <c r="D299" s="81" t="s">
        <v>1526</v>
      </c>
      <c r="E299" s="81" t="s">
        <v>614</v>
      </c>
      <c r="F299" s="81" t="s">
        <v>10</v>
      </c>
      <c r="G299" s="81" t="str">
        <f>VLOOKUP(A299,'PAI 2025 GPS rempl2)'!$E$4:$L$504,8,0)</f>
        <v>C-3503-0200-0011-40401c</v>
      </c>
      <c r="H299" s="81" t="str">
        <f>VLOOKUP(A299,'PAI 2025 GPS rempl2)'!$A$4:$V$504,15,0)</f>
        <v>Presencia territorial de la SIC en materia de asuntos jursidiccionales, fortalecida. (Listados de asistencia por jornada)</v>
      </c>
      <c r="I299" s="81">
        <f>VLOOKUP(A299,'PAI 2025 GPS rempl2)'!$A$4:$V$504,17,0)</f>
        <v>6</v>
      </c>
      <c r="J299" s="81" t="str">
        <f>VLOOKUP(A299,'PAI 2025 GPS rempl2)'!$A$4:$V$504,18,0)</f>
        <v>Númerica</v>
      </c>
      <c r="K299" s="166">
        <f>VLOOKUP(A299,'PAI 2025 GPS rempl2)'!$A$4:$V$504,20,0)</f>
        <v>45691</v>
      </c>
      <c r="L299" s="166">
        <f>VLOOKUP(A299,'PAI 2025 GPS rempl2)'!$A$4:$V$504,21,0)</f>
        <v>45989</v>
      </c>
      <c r="M299" s="81" t="str">
        <f>VLOOKUP(A299,'PAI 2025 GPS rempl2)'!$A$4:$V$504,22,0)</f>
        <v>4000-DESPACHO DEL SUPERINTENDENTE DELEGADO PARA ASUNTOS JURISDICCIONALES</v>
      </c>
      <c r="N299" s="81" t="s">
        <v>1399</v>
      </c>
      <c r="O299" s="81" t="s">
        <v>1400</v>
      </c>
      <c r="P299" s="81">
        <v>0</v>
      </c>
      <c r="Q299" s="81" t="s">
        <v>1494</v>
      </c>
      <c r="S299" s="80" t="s">
        <v>1029</v>
      </c>
      <c r="T299" s="80" t="str">
        <f>VLOOKUP(A299,'PAI 2025 GPS rempl2)'!$A$3:$E$505,4,0)</f>
        <v>Producto</v>
      </c>
      <c r="U299" s="81" t="s">
        <v>1522</v>
      </c>
      <c r="V299" s="30">
        <f>VLOOKUP(S299,'PAI 2025 GPS rempl2)'!$E$4:$P$504,12,0)</f>
        <v>12</v>
      </c>
      <c r="W299" s="145">
        <f>(V299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0.53811659192825112</v>
      </c>
    </row>
    <row r="300" spans="1:23" hidden="1" x14ac:dyDescent="0.25">
      <c r="A300" s="80" t="s">
        <v>1031</v>
      </c>
      <c r="B300" s="80" t="str">
        <f>VLOOKUP(A300,'PAI 2025 GPS rempl2)'!$A$3:$E$505,4,0)</f>
        <v>Actividad propia</v>
      </c>
      <c r="C300" s="81" t="s">
        <v>1522</v>
      </c>
      <c r="D300" s="81" t="s">
        <v>1526</v>
      </c>
      <c r="E300" s="81" t="s">
        <v>614</v>
      </c>
      <c r="F300" s="81"/>
      <c r="G300" s="81" t="str">
        <f>VLOOKUP(A300,'PAI 2025 GPS rempl2)'!$E$4:$L$504,8,0)</f>
        <v>N/A</v>
      </c>
      <c r="H300" s="81" t="str">
        <f>VLOOKUP(A300,'PAI 2025 GPS rempl2)'!$A$4:$V$504,15,0)</f>
        <v>Definir fechas de las jornadas de territorialización. (correo electrónico enviando con las fechas de las jornadas/único entregable)</v>
      </c>
      <c r="I300" s="81">
        <f>VLOOKUP(A300,'PAI 2025 GPS rempl2)'!$A$4:$V$504,17,0)</f>
        <v>1</v>
      </c>
      <c r="J300" s="81" t="str">
        <f>VLOOKUP(A300,'PAI 2025 GPS rempl2)'!$A$4:$V$504,18,0)</f>
        <v>Númerica</v>
      </c>
      <c r="K300" s="166">
        <f>VLOOKUP(A300,'PAI 2025 GPS rempl2)'!$A$4:$V$504,20,0)</f>
        <v>45691</v>
      </c>
      <c r="L300" s="166">
        <f>VLOOKUP(A300,'PAI 2025 GPS rempl2)'!$A$4:$V$504,21,0)</f>
        <v>45747</v>
      </c>
      <c r="M300" s="81" t="str">
        <f>VLOOKUP(A300,'PAI 2025 GPS rempl2)'!$A$4:$V$504,22,0)</f>
        <v>4000-DESPACHO DEL SUPERINTENDENTE DELEGADO PARA ASUNTOS JURISDICCIONALES</v>
      </c>
      <c r="N300" s="81"/>
      <c r="O300" s="81"/>
      <c r="P300" s="81"/>
      <c r="Q300" s="81"/>
      <c r="S300" s="80" t="s">
        <v>1031</v>
      </c>
      <c r="T300" s="80" t="str">
        <f>VLOOKUP(A300,'PAI 2025 GPS rempl2)'!$A$3:$E$505,4,0)</f>
        <v>Actividad propia</v>
      </c>
      <c r="U300" s="81" t="s">
        <v>1522</v>
      </c>
      <c r="V300" s="30">
        <f>VLOOKUP(S300,'PAI 2025 GPS rempl2)'!$E$4:$P$504,12,0)</f>
        <v>20</v>
      </c>
      <c r="W300" s="147" t="e">
        <f>+(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1" spans="1:23" hidden="1" x14ac:dyDescent="0.25">
      <c r="A301" s="80" t="s">
        <v>1033</v>
      </c>
      <c r="B301" s="80" t="str">
        <f>VLOOKUP(A301,'PAI 2025 GPS rempl2)'!$A$3:$E$505,4,0)</f>
        <v>Actividad propia</v>
      </c>
      <c r="C301" s="81" t="s">
        <v>1522</v>
      </c>
      <c r="D301" s="81" t="s">
        <v>1526</v>
      </c>
      <c r="E301" s="81" t="s">
        <v>614</v>
      </c>
      <c r="F301" s="81"/>
      <c r="G301" s="81" t="str">
        <f>VLOOKUP(A301,'PAI 2025 GPS rempl2)'!$E$4:$L$504,8,0)</f>
        <v>N/A</v>
      </c>
      <c r="H301" s="81" t="str">
        <f>VLOOKUP(A301,'PAI 2025 GPS rempl2)'!$A$4:$V$504,15,0)</f>
        <v>Realizar jornadas de territorialización, de acuerdo con el cronograma establecido. (Listados de asistencia por programa)</v>
      </c>
      <c r="I301" s="81">
        <f>VLOOKUP(A301,'PAI 2025 GPS rempl2)'!$A$4:$V$504,17,0)</f>
        <v>6</v>
      </c>
      <c r="J301" s="81" t="str">
        <f>VLOOKUP(A301,'PAI 2025 GPS rempl2)'!$A$4:$V$504,18,0)</f>
        <v>Númerica</v>
      </c>
      <c r="K301" s="166">
        <f>VLOOKUP(A301,'PAI 2025 GPS rempl2)'!$A$4:$V$504,20,0)</f>
        <v>45748</v>
      </c>
      <c r="L301" s="166">
        <f>VLOOKUP(A301,'PAI 2025 GPS rempl2)'!$A$4:$V$504,21,0)</f>
        <v>45989</v>
      </c>
      <c r="M301" s="81" t="str">
        <f>VLOOKUP(A301,'PAI 2025 GPS rempl2)'!$A$4:$V$504,22,0)</f>
        <v>4000-DESPACHO DEL SUPERINTENDENTE DELEGADO PARA ASUNTOS JURISDICCIONALES</v>
      </c>
      <c r="N301" s="81"/>
      <c r="O301" s="81"/>
      <c r="P301" s="81"/>
      <c r="Q301" s="81"/>
      <c r="S301" s="80" t="s">
        <v>1033</v>
      </c>
      <c r="T301" s="80" t="str">
        <f>VLOOKUP(A301,'PAI 2025 GPS rempl2)'!$A$3:$E$505,4,0)</f>
        <v>Actividad propia</v>
      </c>
      <c r="U301" s="81" t="s">
        <v>1522</v>
      </c>
      <c r="V301" s="30">
        <f>VLOOKUP(S301,'PAI 2025 GPS rempl2)'!$E$4:$P$504,12,0)</f>
        <v>80</v>
      </c>
      <c r="W301" s="147" t="e">
        <f>+(V301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2" spans="1:23" hidden="1" x14ac:dyDescent="0.25">
      <c r="A302" s="80" t="s">
        <v>1034</v>
      </c>
      <c r="B302" s="80" t="str">
        <f>VLOOKUP(A302,'PAI 2025 GPS rempl2)'!$A$3:$E$505,4,0)</f>
        <v>Producto</v>
      </c>
      <c r="C302" s="81" t="s">
        <v>1522</v>
      </c>
      <c r="D302" s="81" t="s">
        <v>1530</v>
      </c>
      <c r="E302" s="81" t="s">
        <v>697</v>
      </c>
      <c r="F302" s="81" t="s">
        <v>13</v>
      </c>
      <c r="G302" s="81" t="str">
        <f>VLOOKUP(A302,'PAI 2025 GPS rempl2)'!$E$4:$L$504,8,0)</f>
        <v>C-3503-0200-0011-40401c</v>
      </c>
      <c r="H302" s="81" t="str">
        <f>VLOOKUP(A302,'PAI 2025 GPS rempl2)'!$A$4:$V$504,15,0)</f>
        <v>II Congreso de autoridades administrativas investidas con funciones jurisdiccionales en materia de competencia desleal, propiedad industrial y derecho de consumo, realizado. (fotografías del evento realizado /único entregable)</v>
      </c>
      <c r="I302" s="81">
        <f>VLOOKUP(A302,'PAI 2025 GPS rempl2)'!$A$4:$V$504,17,0)</f>
        <v>1</v>
      </c>
      <c r="J302" s="81" t="str">
        <f>VLOOKUP(A302,'PAI 2025 GPS rempl2)'!$A$4:$V$504,18,0)</f>
        <v>Númerica</v>
      </c>
      <c r="K302" s="166">
        <f>VLOOKUP(A302,'PAI 2025 GPS rempl2)'!$A$4:$V$504,20,0)</f>
        <v>45691</v>
      </c>
      <c r="L302" s="166">
        <f>VLOOKUP(A302,'PAI 2025 GPS rempl2)'!$A$4:$V$504,21,0)</f>
        <v>45996</v>
      </c>
      <c r="M302" s="81" t="str">
        <f>VLOOKUP(A302,'PAI 2025 GPS rempl2)'!$A$4:$V$504,22,0)</f>
        <v>20-OFICINA DE TECNOLOGÍA E INFORMÁTICA;
4000-DESPACHO DEL SUPERINTENDENTE DELEGADO PARA ASUNTOS JURISDICCIONALES;
73-GRUPO DE TRABAJO DE COMUNICACION</v>
      </c>
      <c r="N302" s="81" t="s">
        <v>1402</v>
      </c>
      <c r="O302" s="81" t="s">
        <v>1441</v>
      </c>
      <c r="P302" s="81">
        <v>0</v>
      </c>
      <c r="Q302" s="81" t="s">
        <v>1495</v>
      </c>
      <c r="S302" s="80" t="s">
        <v>1034</v>
      </c>
      <c r="T302" s="80" t="str">
        <f>VLOOKUP(A302,'PAI 2025 GPS rempl2)'!$A$3:$E$505,4,0)</f>
        <v>Producto</v>
      </c>
      <c r="U302" s="81" t="s">
        <v>1522</v>
      </c>
      <c r="V302" s="30">
        <f>VLOOKUP(S302,'PAI 2025 GPS rempl2)'!$E$4:$P$504,12,0)</f>
        <v>16</v>
      </c>
      <c r="W302" s="145">
        <f>(V302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303" spans="1:23" hidden="1" x14ac:dyDescent="0.25">
      <c r="A303" s="80" t="s">
        <v>1037</v>
      </c>
      <c r="B303" s="80" t="str">
        <f>VLOOKUP(A303,'PAI 2025 GPS rempl2)'!$A$3:$E$505,4,0)</f>
        <v>Actividad propia</v>
      </c>
      <c r="C303" s="81" t="s">
        <v>1522</v>
      </c>
      <c r="D303" s="81" t="s">
        <v>1530</v>
      </c>
      <c r="E303" s="81" t="s">
        <v>697</v>
      </c>
      <c r="F303" s="81"/>
      <c r="G303" s="81" t="str">
        <f>VLOOKUP(A303,'PAI 2025 GPS rempl2)'!$E$4:$L$504,8,0)</f>
        <v>N/A</v>
      </c>
      <c r="H303" s="81" t="str">
        <f>VLOOKUP(A303,'PAI 2025 GPS rempl2)'!$A$4:$V$504,15,0)</f>
        <v>Solicitar publicación de la fecha del evento en el calendario de eventos de la entidad  al Grupo de trabajo de Comunicaciones   (correo electrónico enviado con la fecha del evento/único entregable)</v>
      </c>
      <c r="I303" s="81">
        <f>VLOOKUP(A303,'PAI 2025 GPS rempl2)'!$A$4:$V$504,17,0)</f>
        <v>1</v>
      </c>
      <c r="J303" s="81" t="str">
        <f>VLOOKUP(A303,'PAI 2025 GPS rempl2)'!$A$4:$V$504,18,0)</f>
        <v>Númerica</v>
      </c>
      <c r="K303" s="166">
        <f>VLOOKUP(A303,'PAI 2025 GPS rempl2)'!$A$4:$V$504,20,0)</f>
        <v>45691</v>
      </c>
      <c r="L303" s="166">
        <f>VLOOKUP(A303,'PAI 2025 GPS rempl2)'!$A$4:$V$504,21,0)</f>
        <v>45807</v>
      </c>
      <c r="M303" s="81" t="str">
        <f>VLOOKUP(A303,'PAI 2025 GPS rempl2)'!$A$4:$V$504,22,0)</f>
        <v>4000-DESPACHO DEL SUPERINTENDENTE DELEGADO PARA ASUNTOS JURISDICCIONALES</v>
      </c>
      <c r="N303" s="81"/>
      <c r="O303" s="81"/>
      <c r="P303" s="81"/>
      <c r="Q303" s="81"/>
      <c r="S303" s="80" t="s">
        <v>1037</v>
      </c>
      <c r="T303" s="80" t="str">
        <f>VLOOKUP(A303,'PAI 2025 GPS rempl2)'!$A$3:$E$505,4,0)</f>
        <v>Actividad propia</v>
      </c>
      <c r="U303" s="81" t="s">
        <v>1522</v>
      </c>
      <c r="V303" s="30">
        <f>VLOOKUP(S303,'PAI 2025 GPS rempl2)'!$E$4:$P$504,12,0)</f>
        <v>25</v>
      </c>
      <c r="W303" s="147" t="e">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4" spans="1:23" hidden="1" x14ac:dyDescent="0.25">
      <c r="A304" s="80" t="s">
        <v>1039</v>
      </c>
      <c r="B304" s="80" t="str">
        <f>VLOOKUP(A304,'PAI 2025 GPS rempl2)'!$A$3:$E$505,4,0)</f>
        <v>Actividad sin participación</v>
      </c>
      <c r="C304" s="81" t="s">
        <v>1522</v>
      </c>
      <c r="D304" s="81" t="s">
        <v>1530</v>
      </c>
      <c r="E304" s="81" t="s">
        <v>697</v>
      </c>
      <c r="F304" s="81"/>
      <c r="G304" s="81" t="str">
        <f>VLOOKUP(A304,'PAI 2025 GPS rempl2)'!$E$4:$L$504,8,0)</f>
        <v>N/A</v>
      </c>
      <c r="H304" s="81" t="str">
        <f>VLOOKUP(A304,'PAI 2025 GPS rempl2)'!$A$4:$V$504,15,0)</f>
        <v>Publicar fecha del evento en calendario de la entidad (captura de pantalla de la publicación de la fecha del evento / único entregable)</v>
      </c>
      <c r="I304" s="81">
        <f>VLOOKUP(A304,'PAI 2025 GPS rempl2)'!$A$4:$V$504,17,0)</f>
        <v>1</v>
      </c>
      <c r="J304" s="81" t="str">
        <f>VLOOKUP(A304,'PAI 2025 GPS rempl2)'!$A$4:$V$504,18,0)</f>
        <v>Númerica</v>
      </c>
      <c r="K304" s="166">
        <f>VLOOKUP(A304,'PAI 2025 GPS rempl2)'!$A$4:$V$504,20,0)</f>
        <v>45811</v>
      </c>
      <c r="L304" s="166">
        <f>VLOOKUP(A304,'PAI 2025 GPS rempl2)'!$A$4:$V$504,21,0)</f>
        <v>45905</v>
      </c>
      <c r="M304" s="81" t="str">
        <f>VLOOKUP(A304,'PAI 2025 GPS rempl2)'!$A$4:$V$504,22,0)</f>
        <v>73-GRUPO DE TRABAJO DE COMUNICACION</v>
      </c>
      <c r="N304" s="81"/>
      <c r="O304" s="81"/>
      <c r="P304" s="81"/>
      <c r="Q304" s="81"/>
      <c r="S304" s="80" t="s">
        <v>1039</v>
      </c>
      <c r="T304" s="80" t="str">
        <f>VLOOKUP(A304,'PAI 2025 GPS rempl2)'!$A$3:$E$505,4,0)</f>
        <v>Actividad sin participación</v>
      </c>
      <c r="U304" s="81" t="s">
        <v>1522</v>
      </c>
      <c r="V304" s="30">
        <f>VLOOKUP(S304,'PAI 2025 GPS rempl2)'!$E$4:$P$504,12,0)</f>
        <v>0</v>
      </c>
      <c r="W304" s="145">
        <f>(V304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v>
      </c>
    </row>
    <row r="305" spans="1:23" hidden="1" x14ac:dyDescent="0.25">
      <c r="A305" s="80" t="s">
        <v>1041</v>
      </c>
      <c r="B305" s="80" t="str">
        <f>VLOOKUP(A305,'PAI 2025 GPS rempl2)'!$A$3:$E$505,4,0)</f>
        <v>Actividad propia</v>
      </c>
      <c r="C305" s="81" t="s">
        <v>1522</v>
      </c>
      <c r="D305" s="81" t="s">
        <v>1530</v>
      </c>
      <c r="E305" s="81" t="s">
        <v>697</v>
      </c>
      <c r="F305" s="81"/>
      <c r="G305" s="81" t="str">
        <f>VLOOKUP(A305,'PAI 2025 GPS rempl2)'!$E$4:$L$504,8,0)</f>
        <v>N/A</v>
      </c>
      <c r="H305" s="81" t="str">
        <f>VLOOKUP(A305,'PAI 2025 GPS rempl2)'!$A$4:$V$504,15,0)</f>
        <v>Diligenciar check list del evento con la fecha definitiva igual a la publicada en el  calendario de eventos (documento de check list para la realización del evento / único entregable)</v>
      </c>
      <c r="I305" s="81">
        <f>VLOOKUP(A305,'PAI 2025 GPS rempl2)'!$A$4:$V$504,17,0)</f>
        <v>1</v>
      </c>
      <c r="J305" s="81" t="str">
        <f>VLOOKUP(A305,'PAI 2025 GPS rempl2)'!$A$4:$V$504,18,0)</f>
        <v>Númerica</v>
      </c>
      <c r="K305" s="166">
        <f>VLOOKUP(A305,'PAI 2025 GPS rempl2)'!$A$4:$V$504,20,0)</f>
        <v>45908</v>
      </c>
      <c r="L305" s="166">
        <f>VLOOKUP(A305,'PAI 2025 GPS rempl2)'!$A$4:$V$504,21,0)</f>
        <v>45947</v>
      </c>
      <c r="M305" s="81" t="str">
        <f>VLOOKUP(A305,'PAI 2025 GPS rempl2)'!$A$4:$V$504,22,0)</f>
        <v>4000-DESPACHO DEL SUPERINTENDENTE DELEGADO PARA ASUNTOS JURISDICCIONALES</v>
      </c>
      <c r="N305" s="81"/>
      <c r="O305" s="81"/>
      <c r="P305" s="81"/>
      <c r="Q305" s="81"/>
      <c r="S305" s="80" t="s">
        <v>1041</v>
      </c>
      <c r="T305" s="80" t="str">
        <f>VLOOKUP(A305,'PAI 2025 GPS rempl2)'!$A$3:$E$505,4,0)</f>
        <v>Actividad propia</v>
      </c>
      <c r="U305" s="81" t="s">
        <v>1522</v>
      </c>
      <c r="V305" s="30">
        <f>VLOOKUP(S305,'PAI 2025 GPS rempl2)'!$E$4:$P$504,12,0)</f>
        <v>25</v>
      </c>
      <c r="W305" s="147" t="e">
        <f>+(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6" spans="1:23" hidden="1" x14ac:dyDescent="0.25">
      <c r="A306" s="80" t="s">
        <v>1043</v>
      </c>
      <c r="B306" s="80" t="str">
        <f>VLOOKUP(A306,'PAI 2025 GPS rempl2)'!$A$3:$E$505,4,0)</f>
        <v>Actividad propia</v>
      </c>
      <c r="C306" s="81" t="s">
        <v>1522</v>
      </c>
      <c r="D306" s="81" t="s">
        <v>1530</v>
      </c>
      <c r="E306" s="81" t="s">
        <v>697</v>
      </c>
      <c r="F306" s="81"/>
      <c r="G306" s="81" t="str">
        <f>VLOOKUP(A306,'PAI 2025 GPS rempl2)'!$E$4:$L$504,8,0)</f>
        <v>N/A</v>
      </c>
      <c r="H306" s="81" t="str">
        <f>VLOOKUP(A306,'PAI 2025 GPS rempl2)'!$A$4:$V$504,15,0)</f>
        <v>Elaborar y enviar agenda definitiva para ser publicada (correo electrónico con agenda definitiva / único entregable)</v>
      </c>
      <c r="I306" s="81">
        <f>VLOOKUP(A306,'PAI 2025 GPS rempl2)'!$A$4:$V$504,17,0)</f>
        <v>1</v>
      </c>
      <c r="J306" s="81" t="str">
        <f>VLOOKUP(A306,'PAI 2025 GPS rempl2)'!$A$4:$V$504,18,0)</f>
        <v>Númerica</v>
      </c>
      <c r="K306" s="166">
        <f>VLOOKUP(A306,'PAI 2025 GPS rempl2)'!$A$4:$V$504,20,0)</f>
        <v>45950</v>
      </c>
      <c r="L306" s="166">
        <f>VLOOKUP(A306,'PAI 2025 GPS rempl2)'!$A$4:$V$504,21,0)</f>
        <v>45968</v>
      </c>
      <c r="M306" s="81" t="str">
        <f>VLOOKUP(A306,'PAI 2025 GPS rempl2)'!$A$4:$V$504,22,0)</f>
        <v>4000-DESPACHO DEL SUPERINTENDENTE DELEGADO PARA ASUNTOS JURISDICCIONALES</v>
      </c>
      <c r="N306" s="81"/>
      <c r="O306" s="81"/>
      <c r="P306" s="81"/>
      <c r="Q306" s="81"/>
      <c r="S306" s="80" t="s">
        <v>1043</v>
      </c>
      <c r="T306" s="80" t="str">
        <f>VLOOKUP(A306,'PAI 2025 GPS rempl2)'!$A$3:$E$505,4,0)</f>
        <v>Actividad propia</v>
      </c>
      <c r="U306" s="81" t="s">
        <v>1522</v>
      </c>
      <c r="V306" s="30">
        <f>VLOOKUP(S306,'PAI 2025 GPS rempl2)'!$E$4:$P$504,12,0)</f>
        <v>25</v>
      </c>
      <c r="W306" s="147" t="e">
        <f>+(V306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7" spans="1:23" hidden="1" x14ac:dyDescent="0.25">
      <c r="A307" s="80" t="s">
        <v>1045</v>
      </c>
      <c r="B307" s="80" t="str">
        <f>VLOOKUP(A307,'PAI 2025 GPS rempl2)'!$A$3:$E$505,4,0)</f>
        <v>Actividad sin participación</v>
      </c>
      <c r="C307" s="81" t="s">
        <v>1522</v>
      </c>
      <c r="D307" s="81" t="s">
        <v>1530</v>
      </c>
      <c r="E307" s="81" t="s">
        <v>697</v>
      </c>
      <c r="F307" s="81"/>
      <c r="G307" s="81" t="str">
        <f>VLOOKUP(A307,'PAI 2025 GPS rempl2)'!$E$4:$L$504,8,0)</f>
        <v>N/A</v>
      </c>
      <c r="H307" s="81" t="str">
        <f>VLOOKUP(A307,'PAI 2025 GPS rempl2)'!$A$4:$V$504,15,0)</f>
        <v>Publicar Agenda definitiva (Captura de pantalla de la publicación/ único entregable)</v>
      </c>
      <c r="I307" s="81">
        <f>VLOOKUP(A307,'PAI 2025 GPS rempl2)'!$A$4:$V$504,17,0)</f>
        <v>1</v>
      </c>
      <c r="J307" s="81" t="str">
        <f>VLOOKUP(A307,'PAI 2025 GPS rempl2)'!$A$4:$V$504,18,0)</f>
        <v>Númerica</v>
      </c>
      <c r="K307" s="166">
        <f>VLOOKUP(A307,'PAI 2025 GPS rempl2)'!$A$4:$V$504,20,0)</f>
        <v>45971</v>
      </c>
      <c r="L307" s="166">
        <f>VLOOKUP(A307,'PAI 2025 GPS rempl2)'!$A$4:$V$504,21,0)</f>
        <v>45975</v>
      </c>
      <c r="M307" s="81" t="str">
        <f>VLOOKUP(A307,'PAI 2025 GPS rempl2)'!$A$4:$V$504,22,0)</f>
        <v>20-OFICINA DE TECNOLOGÍA E INFORMÁTICA</v>
      </c>
      <c r="N307" s="81"/>
      <c r="O307" s="81"/>
      <c r="P307" s="81"/>
      <c r="Q307" s="81"/>
      <c r="S307" s="80" t="s">
        <v>1045</v>
      </c>
      <c r="T307" s="80" t="str">
        <f>VLOOKUP(A307,'PAI 2025 GPS rempl2)'!$A$3:$E$505,4,0)</f>
        <v>Actividad sin participación</v>
      </c>
      <c r="U307" s="81" t="s">
        <v>1522</v>
      </c>
      <c r="V307" s="30">
        <f>VLOOKUP(S307,'PAI 2025 GPS rempl2)'!$E$4:$P$504,12,0)</f>
        <v>0</v>
      </c>
      <c r="W307" s="30">
        <f>+V307</f>
        <v>0</v>
      </c>
    </row>
    <row r="308" spans="1:23" hidden="1" x14ac:dyDescent="0.25">
      <c r="A308" s="80" t="s">
        <v>1047</v>
      </c>
      <c r="B308" s="80" t="str">
        <f>VLOOKUP(A308,'PAI 2025 GPS rempl2)'!$A$3:$E$505,4,0)</f>
        <v>Actividad propia</v>
      </c>
      <c r="C308" s="81" t="s">
        <v>1522</v>
      </c>
      <c r="D308" s="81" t="s">
        <v>1530</v>
      </c>
      <c r="E308" s="81" t="s">
        <v>697</v>
      </c>
      <c r="F308" s="81"/>
      <c r="G308" s="81" t="str">
        <f>VLOOKUP(A308,'PAI 2025 GPS rempl2)'!$E$4:$L$504,8,0)</f>
        <v>N/A</v>
      </c>
      <c r="H308" s="81" t="str">
        <f>VLOOKUP(A308,'PAI 2025 GPS rempl2)'!$A$4:$V$504,15,0)</f>
        <v>Realizar el evento (fotografías del evento realizado / único entregable)</v>
      </c>
      <c r="I308" s="81">
        <f>VLOOKUP(A308,'PAI 2025 GPS rempl2)'!$A$4:$V$504,17,0)</f>
        <v>1</v>
      </c>
      <c r="J308" s="81" t="str">
        <f>VLOOKUP(A308,'PAI 2025 GPS rempl2)'!$A$4:$V$504,18,0)</f>
        <v>Númerica</v>
      </c>
      <c r="K308" s="166">
        <f>VLOOKUP(A308,'PAI 2025 GPS rempl2)'!$A$4:$V$504,20,0)</f>
        <v>45979</v>
      </c>
      <c r="L308" s="166">
        <f>VLOOKUP(A308,'PAI 2025 GPS rempl2)'!$A$4:$V$504,21,0)</f>
        <v>45996</v>
      </c>
      <c r="M308" s="81" t="str">
        <f>VLOOKUP(A308,'PAI 2025 GPS rempl2)'!$A$4:$V$504,22,0)</f>
        <v>4000-DESPACHO DEL SUPERINTENDENTE DELEGADO PARA ASUNTOS JURISDICCIONALES;
73-GRUPO DE TRABAJO DE COMUNICACION</v>
      </c>
      <c r="N308" s="81"/>
      <c r="O308" s="81"/>
      <c r="P308" s="81"/>
      <c r="Q308" s="81"/>
      <c r="S308" s="80" t="s">
        <v>1047</v>
      </c>
      <c r="T308" s="80" t="str">
        <f>VLOOKUP(A308,'PAI 2025 GPS rempl2)'!$A$3:$E$505,4,0)</f>
        <v>Actividad propia</v>
      </c>
      <c r="U308" s="81" t="s">
        <v>1522</v>
      </c>
      <c r="V308" s="30">
        <f>VLOOKUP(S308,'PAI 2025 GPS rempl2)'!$E$4:$P$504,12,0)</f>
        <v>25</v>
      </c>
      <c r="W308" s="147" t="e">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9" spans="1:23" hidden="1" x14ac:dyDescent="0.25">
      <c r="A309" s="80" t="s">
        <v>1057</v>
      </c>
      <c r="B309" s="80" t="str">
        <f>VLOOKUP(A309,'PAI 2025 GPS rempl2)'!$A$3:$E$505,4,0)</f>
        <v>Producto</v>
      </c>
      <c r="C309" s="81" t="s">
        <v>1522</v>
      </c>
      <c r="D309" s="81" t="s">
        <v>1526</v>
      </c>
      <c r="E309" s="81" t="s">
        <v>614</v>
      </c>
      <c r="F309" s="81" t="s">
        <v>12</v>
      </c>
      <c r="G309" s="81" t="str">
        <f>VLOOKUP(A309,'PAI 2025 GPS rempl2)'!$E$4:$L$504,8,0)</f>
        <v>C-3503-0200-0011-40401c</v>
      </c>
      <c r="H309" s="81" t="str">
        <f>VLOOKUP(A309,'PAI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81">
        <f>VLOOKUP(A309,'PAI 2025 GPS rempl2)'!$A$4:$V$504,17,0)</f>
        <v>1</v>
      </c>
      <c r="J309" s="81" t="str">
        <f>VLOOKUP(A309,'PAI 2025 GPS rempl2)'!$A$4:$V$504,18,0)</f>
        <v>Númerica</v>
      </c>
      <c r="K309" s="166">
        <f>VLOOKUP(A309,'PAI 2025 GPS rempl2)'!$A$4:$V$504,20,0)</f>
        <v>45691</v>
      </c>
      <c r="L309" s="166">
        <f>VLOOKUP(A309,'PAI 2025 GPS rempl2)'!$A$4:$V$504,21,0)</f>
        <v>46003</v>
      </c>
      <c r="M309" s="81" t="str">
        <f>VLOOKUP(A309,'PAI 2025 GPS rempl2)'!$A$4:$V$504,22,0)</f>
        <v>4000-DESPACHO DEL SUPERINTENDENTE DELEGADO PARA ASUNTOS JURISDICCIONALES</v>
      </c>
      <c r="N309" s="81" t="s">
        <v>1395</v>
      </c>
      <c r="O309" s="81" t="s">
        <v>1396</v>
      </c>
      <c r="P309" s="81">
        <v>0</v>
      </c>
      <c r="Q309" s="81" t="s">
        <v>1492</v>
      </c>
      <c r="S309" s="80" t="s">
        <v>1057</v>
      </c>
      <c r="T309" s="80" t="str">
        <f>VLOOKUP(A309,'PAI 2025 GPS rempl2)'!$A$3:$E$505,4,0)</f>
        <v>Producto</v>
      </c>
      <c r="U309" s="81" t="s">
        <v>1522</v>
      </c>
      <c r="V309" s="30">
        <f>VLOOKUP(S309,'PAI 2025 GPS rempl2)'!$E$4:$P$504,12,0)</f>
        <v>5</v>
      </c>
      <c r="W309" s="145">
        <f>(V309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0.22421524663677131</v>
      </c>
    </row>
    <row r="310" spans="1:23" hidden="1" x14ac:dyDescent="0.25">
      <c r="A310" s="80" t="s">
        <v>1059</v>
      </c>
      <c r="B310" s="80" t="str">
        <f>VLOOKUP(A310,'PAI 2025 GPS rempl2)'!$A$3:$E$505,4,0)</f>
        <v>Actividad propia</v>
      </c>
      <c r="C310" s="81" t="s">
        <v>1522</v>
      </c>
      <c r="D310" s="81" t="s">
        <v>1526</v>
      </c>
      <c r="E310" s="81" t="s">
        <v>614</v>
      </c>
      <c r="F310" s="81"/>
      <c r="G310" s="81" t="str">
        <f>VLOOKUP(A310,'PAI 2025 GPS rempl2)'!$E$4:$L$504,8,0)</f>
        <v>N/A</v>
      </c>
      <c r="H310" s="81" t="str">
        <f>VLOOKUP(A310,'PAI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81">
        <f>VLOOKUP(A310,'PAI 2025 GPS rempl2)'!$A$4:$V$504,17,0)</f>
        <v>1</v>
      </c>
      <c r="J310" s="81" t="str">
        <f>VLOOKUP(A310,'PAI 2025 GPS rempl2)'!$A$4:$V$504,18,0)</f>
        <v>Númerica</v>
      </c>
      <c r="K310" s="166">
        <f>VLOOKUP(A310,'PAI 2025 GPS rempl2)'!$A$4:$V$504,20,0)</f>
        <v>45691</v>
      </c>
      <c r="L310" s="166">
        <f>VLOOKUP(A310,'PAI 2025 GPS rempl2)'!$A$4:$V$504,21,0)</f>
        <v>46003</v>
      </c>
      <c r="M310" s="81" t="str">
        <f>VLOOKUP(A310,'PAI 2025 GPS rempl2)'!$A$4:$V$504,22,0)</f>
        <v>4000-DESPACHO DEL SUPERINTENDENTE DELEGADO PARA ASUNTOS JURISDICCIONALES</v>
      </c>
      <c r="N310" s="81"/>
      <c r="O310" s="81"/>
      <c r="P310" s="81"/>
      <c r="Q310" s="81"/>
      <c r="S310" s="80" t="s">
        <v>1059</v>
      </c>
      <c r="T310" s="80" t="str">
        <f>VLOOKUP(A310,'PAI 2025 GPS rempl2)'!$A$3:$E$505,4,0)</f>
        <v>Actividad propia</v>
      </c>
      <c r="U310" s="81" t="s">
        <v>1522</v>
      </c>
      <c r="V310" s="30">
        <f>VLOOKUP(S310,'PAI 2025 GPS rempl2)'!$E$4:$P$504,12,0)</f>
        <v>100</v>
      </c>
      <c r="W310" s="147" t="e">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11" spans="1:23" hidden="1" x14ac:dyDescent="0.25">
      <c r="A311" s="80" t="s">
        <v>1061</v>
      </c>
      <c r="B311" s="80" t="str">
        <f>VLOOKUP(A311,'PAI 2025 GPS rempl2)'!$A$3:$E$505,4,0)</f>
        <v>Producto</v>
      </c>
      <c r="C311" s="81" t="s">
        <v>1537</v>
      </c>
      <c r="D311" s="81" t="s">
        <v>1536</v>
      </c>
      <c r="E311" s="81" t="s">
        <v>499</v>
      </c>
      <c r="F311" s="81" t="s">
        <v>9</v>
      </c>
      <c r="G311" s="81" t="str">
        <f>VLOOKUP(A311,'PAI 2025 GPS rempl2)'!$E$4:$L$504,8,0)</f>
        <v>FUNCIONAMIENTO</v>
      </c>
      <c r="H311" s="81" t="str">
        <f>VLOOKUP(A311,'PAI 2025 GPS rempl2)'!$A$4:$V$504,15,0)</f>
        <v>Sistema de alertas para monitorear el comportamiento de los trámites misionales priorizados, elaborado y presentado (Correo electronico con el envío del reporte al equipo directivo)</v>
      </c>
      <c r="I311" s="81">
        <f>VLOOKUP(A311,'PAI 2025 GPS rempl2)'!$A$4:$V$504,17,0)</f>
        <v>1</v>
      </c>
      <c r="J311" s="81" t="str">
        <f>VLOOKUP(A311,'PAI 2025 GPS rempl2)'!$A$4:$V$504,18,0)</f>
        <v>Númerica</v>
      </c>
      <c r="K311" s="166">
        <f>VLOOKUP(A311,'PAI 2025 GPS rempl2)'!$A$4:$V$504,20,0)</f>
        <v>45730</v>
      </c>
      <c r="L311" s="166">
        <f>VLOOKUP(A311,'PAI 2025 GPS rempl2)'!$A$4:$V$504,21,0)</f>
        <v>46006</v>
      </c>
      <c r="M311" s="81" t="str">
        <f>VLOOKUP(A311,'PAI 2025 GPS rempl2)'!$A$4:$V$504,22,0)</f>
        <v>30-OFICINA ASESORA DE PLANEACIÓN</v>
      </c>
      <c r="N311" s="81" t="s">
        <v>1401</v>
      </c>
      <c r="O311" s="81" t="s">
        <v>1439</v>
      </c>
      <c r="P311" s="81">
        <v>0</v>
      </c>
      <c r="Q311" s="81" t="s">
        <v>1492</v>
      </c>
      <c r="S311" s="80" t="s">
        <v>1061</v>
      </c>
      <c r="T311" s="80" t="str">
        <f>VLOOKUP(A311,'PAI 2025 GPS rempl2)'!$A$3:$E$505,4,0)</f>
        <v>Producto</v>
      </c>
      <c r="U311" s="81" t="s">
        <v>1537</v>
      </c>
      <c r="V311" s="30">
        <f>VLOOKUP(S311,'PAI 2025 GPS rempl2)'!$E$4:$P$504,12,0)</f>
        <v>20</v>
      </c>
      <c r="W311" s="30">
        <v>100</v>
      </c>
    </row>
    <row r="312" spans="1:23" hidden="1" x14ac:dyDescent="0.25">
      <c r="A312" s="80" t="s">
        <v>1063</v>
      </c>
      <c r="B312" s="80" t="str">
        <f>VLOOKUP(A312,'PAI 2025 GPS rempl2)'!$A$3:$E$505,4,0)</f>
        <v>Actividad propia</v>
      </c>
      <c r="C312" s="81" t="s">
        <v>1537</v>
      </c>
      <c r="D312" s="81" t="s">
        <v>1536</v>
      </c>
      <c r="E312" s="81" t="s">
        <v>499</v>
      </c>
      <c r="F312" s="81"/>
      <c r="G312" s="81" t="str">
        <f>VLOOKUP(A312,'PAI 2025 GPS rempl2)'!$E$4:$L$504,8,0)</f>
        <v>N/A</v>
      </c>
      <c r="H312" s="81" t="str">
        <f>VLOOKUP(A312,'PAI 2025 GPS rempl2)'!$A$4:$V$504,15,0)</f>
        <v>Priorizar los trámites por Delegatura objeto de monitoreo (Documento con los tramites priorizados por Delegatura objeto de monitoreo)</v>
      </c>
      <c r="I312" s="81">
        <f>VLOOKUP(A312,'PAI 2025 GPS rempl2)'!$A$4:$V$504,17,0)</f>
        <v>1</v>
      </c>
      <c r="J312" s="81" t="str">
        <f>VLOOKUP(A312,'PAI 2025 GPS rempl2)'!$A$4:$V$504,18,0)</f>
        <v>Númerica</v>
      </c>
      <c r="K312" s="166">
        <f>VLOOKUP(A312,'PAI 2025 GPS rempl2)'!$A$4:$V$504,20,0)</f>
        <v>45730</v>
      </c>
      <c r="L312" s="166">
        <f>VLOOKUP(A312,'PAI 2025 GPS rempl2)'!$A$4:$V$504,21,0)</f>
        <v>45762</v>
      </c>
      <c r="M312" s="81" t="str">
        <f>VLOOKUP(A312,'PAI 2025 GPS rempl2)'!$A$4:$V$504,22,0)</f>
        <v>30-OFICINA ASESORA DE PLANEACIÓN</v>
      </c>
      <c r="N312" s="81"/>
      <c r="O312" s="81"/>
      <c r="P312" s="81"/>
      <c r="Q312" s="81"/>
      <c r="S312" s="80" t="s">
        <v>1063</v>
      </c>
      <c r="T312" s="80" t="str">
        <f>VLOOKUP(A312,'PAI 2025 GPS rempl2)'!$A$3:$E$505,4,0)</f>
        <v>Actividad propia</v>
      </c>
      <c r="U312" s="81" t="s">
        <v>1537</v>
      </c>
      <c r="V312" s="30">
        <f>VLOOKUP(S312,'PAI 2025 GPS rempl2)'!$E$4:$P$504,12,0)</f>
        <v>20</v>
      </c>
      <c r="W312" s="30">
        <f>+V312</f>
        <v>20</v>
      </c>
    </row>
    <row r="313" spans="1:23" hidden="1" x14ac:dyDescent="0.25">
      <c r="A313" s="80" t="s">
        <v>1065</v>
      </c>
      <c r="B313" s="80" t="str">
        <f>VLOOKUP(A313,'PAI 2025 GPS rempl2)'!$A$3:$E$505,4,0)</f>
        <v>Actividad propia</v>
      </c>
      <c r="C313" s="81" t="s">
        <v>1537</v>
      </c>
      <c r="D313" s="81" t="s">
        <v>1536</v>
      </c>
      <c r="E313" s="81" t="s">
        <v>499</v>
      </c>
      <c r="F313" s="81"/>
      <c r="G313" s="81" t="str">
        <f>VLOOKUP(A313,'PAI 2025 GPS rempl2)'!$E$4:$L$504,8,0)</f>
        <v>N/A</v>
      </c>
      <c r="H313" s="81" t="str">
        <f>VLOOKUP(A313,'PAI 2025 GPS rempl2)'!$A$4:$V$504,15,0)</f>
        <v>Definir los parámetros que determinarán las alertas (Documento con la definición de los parámetros )</v>
      </c>
      <c r="I313" s="81">
        <f>VLOOKUP(A313,'PAI 2025 GPS rempl2)'!$A$4:$V$504,17,0)</f>
        <v>1</v>
      </c>
      <c r="J313" s="81" t="str">
        <f>VLOOKUP(A313,'PAI 2025 GPS rempl2)'!$A$4:$V$504,18,0)</f>
        <v>Númerica</v>
      </c>
      <c r="K313" s="166">
        <f>VLOOKUP(A313,'PAI 2025 GPS rempl2)'!$A$4:$V$504,20,0)</f>
        <v>45765</v>
      </c>
      <c r="L313" s="166">
        <f>VLOOKUP(A313,'PAI 2025 GPS rempl2)'!$A$4:$V$504,21,0)</f>
        <v>45779</v>
      </c>
      <c r="M313" s="81" t="str">
        <f>VLOOKUP(A313,'PAI 2025 GPS rempl2)'!$A$4:$V$504,22,0)</f>
        <v>30-OFICINA ASESORA DE PLANEACIÓN</v>
      </c>
      <c r="N313" s="81"/>
      <c r="O313" s="81"/>
      <c r="P313" s="81"/>
      <c r="Q313" s="81"/>
      <c r="S313" s="80" t="s">
        <v>1065</v>
      </c>
      <c r="T313" s="80" t="str">
        <f>VLOOKUP(A313,'PAI 2025 GPS rempl2)'!$A$3:$E$505,4,0)</f>
        <v>Actividad propia</v>
      </c>
      <c r="U313" s="81" t="s">
        <v>1537</v>
      </c>
      <c r="V313" s="30">
        <f>VLOOKUP(S313,'PAI 2025 GPS rempl2)'!$E$4:$P$504,12,0)</f>
        <v>20</v>
      </c>
      <c r="W313" s="30">
        <f>+V313</f>
        <v>20</v>
      </c>
    </row>
    <row r="314" spans="1:23" hidden="1" x14ac:dyDescent="0.25">
      <c r="A314" s="80" t="s">
        <v>1067</v>
      </c>
      <c r="B314" s="80" t="str">
        <f>VLOOKUP(A314,'PAI 2025 GPS rempl2)'!$A$3:$E$505,4,0)</f>
        <v>Actividad propia</v>
      </c>
      <c r="C314" s="81" t="s">
        <v>1537</v>
      </c>
      <c r="D314" s="81" t="s">
        <v>1536</v>
      </c>
      <c r="E314" s="81" t="s">
        <v>499</v>
      </c>
      <c r="F314" s="81"/>
      <c r="G314" s="81" t="str">
        <f>VLOOKUP(A314,'PAI 2025 GPS rempl2)'!$E$4:$L$504,8,0)</f>
        <v>N/A</v>
      </c>
      <c r="H314" s="81" t="str">
        <f>VLOOKUP(A314,'PAI 2025 GPS rempl2)'!$A$4:$V$504,15,0)</f>
        <v>Definir y validar con las Delegaturas el diseño del reporte de alertas (Diseño del reporte de alertas definido y validado por las Delegaturas)</v>
      </c>
      <c r="I314" s="81">
        <f>VLOOKUP(A314,'PAI 2025 GPS rempl2)'!$A$4:$V$504,17,0)</f>
        <v>1</v>
      </c>
      <c r="J314" s="81" t="str">
        <f>VLOOKUP(A314,'PAI 2025 GPS rempl2)'!$A$4:$V$504,18,0)</f>
        <v>Númerica</v>
      </c>
      <c r="K314" s="166">
        <f>VLOOKUP(A314,'PAI 2025 GPS rempl2)'!$A$4:$V$504,20,0)</f>
        <v>45782</v>
      </c>
      <c r="L314" s="166">
        <f>VLOOKUP(A314,'PAI 2025 GPS rempl2)'!$A$4:$V$504,21,0)</f>
        <v>45912</v>
      </c>
      <c r="M314" s="81" t="str">
        <f>VLOOKUP(A314,'PAI 2025 GPS rempl2)'!$A$4:$V$504,22,0)</f>
        <v>30-OFICINA ASESORA DE PLANEACIÓN</v>
      </c>
      <c r="N314" s="81"/>
      <c r="O314" s="81"/>
      <c r="P314" s="81"/>
      <c r="Q314" s="81"/>
      <c r="S314" s="80" t="s">
        <v>1067</v>
      </c>
      <c r="T314" s="80" t="str">
        <f>VLOOKUP(A314,'PAI 2025 GPS rempl2)'!$A$3:$E$505,4,0)</f>
        <v>Actividad propia</v>
      </c>
      <c r="U314" s="81" t="s">
        <v>1537</v>
      </c>
      <c r="V314" s="30">
        <f>VLOOKUP(S314,'PAI 2025 GPS rempl2)'!$E$4:$P$504,12,0)</f>
        <v>20</v>
      </c>
      <c r="W314" s="30">
        <f>+V314</f>
        <v>20</v>
      </c>
    </row>
    <row r="315" spans="1:23" hidden="1" x14ac:dyDescent="0.25">
      <c r="A315" s="80" t="s">
        <v>1069</v>
      </c>
      <c r="B315" s="80" t="str">
        <f>VLOOKUP(A315,'PAI 2025 GPS rempl2)'!$A$3:$E$505,4,0)</f>
        <v>Actividad propia</v>
      </c>
      <c r="C315" s="81" t="s">
        <v>1537</v>
      </c>
      <c r="D315" s="81" t="s">
        <v>1536</v>
      </c>
      <c r="E315" s="81" t="s">
        <v>499</v>
      </c>
      <c r="F315" s="81"/>
      <c r="G315" s="81" t="str">
        <f>VLOOKUP(A315,'PAI 2025 GPS rempl2)'!$E$4:$L$504,8,0)</f>
        <v>N/A</v>
      </c>
      <c r="H315" s="81" t="str">
        <f>VLOOKUP(A315,'PAI 2025 GPS rempl2)'!$A$4:$V$504,15,0)</f>
        <v>Elaborar y presentar reportes al equipo directivo.  (Correos electronicos con el envío del reporte al equipo directivo)</v>
      </c>
      <c r="I315" s="81">
        <f>VLOOKUP(A315,'PAI 2025 GPS rempl2)'!$A$4:$V$504,17,0)</f>
        <v>2</v>
      </c>
      <c r="J315" s="81" t="str">
        <f>VLOOKUP(A315,'PAI 2025 GPS rempl2)'!$A$4:$V$504,18,0)</f>
        <v>Númerica</v>
      </c>
      <c r="K315" s="166">
        <f>VLOOKUP(A315,'PAI 2025 GPS rempl2)'!$A$4:$V$504,20,0)</f>
        <v>45915</v>
      </c>
      <c r="L315" s="166">
        <f>VLOOKUP(A315,'PAI 2025 GPS rempl2)'!$A$4:$V$504,21,0)</f>
        <v>46006</v>
      </c>
      <c r="M315" s="81" t="str">
        <f>VLOOKUP(A315,'PAI 2025 GPS rempl2)'!$A$4:$V$504,22,0)</f>
        <v>30-OFICINA ASESORA DE PLANEACIÓN</v>
      </c>
      <c r="N315" s="81"/>
      <c r="O315" s="81"/>
      <c r="P315" s="81"/>
      <c r="Q315" s="81"/>
      <c r="S315" s="80" t="s">
        <v>1069</v>
      </c>
      <c r="T315" s="80" t="str">
        <f>VLOOKUP(A315,'PAI 2025 GPS rempl2)'!$A$3:$E$505,4,0)</f>
        <v>Actividad propia</v>
      </c>
      <c r="U315" s="81" t="s">
        <v>1537</v>
      </c>
      <c r="V315" s="30">
        <f>VLOOKUP(S315,'PAI 2025 GPS rempl2)'!$E$4:$P$504,12,0)</f>
        <v>40</v>
      </c>
      <c r="W315" s="30">
        <f>+V315</f>
        <v>40</v>
      </c>
    </row>
    <row r="316" spans="1:23" hidden="1" x14ac:dyDescent="0.25">
      <c r="A316" s="80" t="s">
        <v>1071</v>
      </c>
      <c r="B316" s="80" t="str">
        <f>VLOOKUP(A316,'PAI 2025 GPS rempl2)'!$A$3:$E$505,4,0)</f>
        <v>Producto</v>
      </c>
      <c r="C316" s="81" t="s">
        <v>1522</v>
      </c>
      <c r="D316" s="81" t="s">
        <v>1524</v>
      </c>
      <c r="E316" s="81" t="s">
        <v>574</v>
      </c>
      <c r="F316" s="81" t="s">
        <v>59</v>
      </c>
      <c r="G316" s="81" t="str">
        <f>VLOOKUP(A316,'PAI 2025 GPS rempl2)'!$E$4:$L$504,8,0)</f>
        <v>C-3503-0200-0016-40401c</v>
      </c>
      <c r="H316" s="81" t="str">
        <f>VLOOKUP(A316,'PAI 2025 GPS rempl2)'!$A$4:$V$504,15,0)</f>
        <v>Proyectos estratégicos transversales estructurados y ejecutados (Informe de resultados)</v>
      </c>
      <c r="I316" s="81">
        <f>VLOOKUP(A316,'PAI 2025 GPS rempl2)'!$A$4:$V$504,17,0)</f>
        <v>100</v>
      </c>
      <c r="J316" s="81" t="str">
        <f>VLOOKUP(A316,'PAI 2025 GPS rempl2)'!$A$4:$V$504,18,0)</f>
        <v>Porcentual</v>
      </c>
      <c r="K316" s="166">
        <f>VLOOKUP(A316,'PAI 2025 GPS rempl2)'!$A$4:$V$504,20,0)</f>
        <v>45712</v>
      </c>
      <c r="L316" s="166">
        <f>VLOOKUP(A316,'PAI 2025 GPS rempl2)'!$A$4:$V$504,21,0)</f>
        <v>46010</v>
      </c>
      <c r="M316" s="81" t="str">
        <f>VLOOKUP(A316,'PAI 2025 GPS rempl2)'!$A$4:$V$504,22,0)</f>
        <v>30-OFICINA ASESORA DE PLANEACIÓN</v>
      </c>
      <c r="N316" s="81" t="s">
        <v>1736</v>
      </c>
      <c r="O316" s="81" t="s">
        <v>1394</v>
      </c>
      <c r="P316" s="81">
        <v>0</v>
      </c>
      <c r="Q316" s="81" t="s">
        <v>1492</v>
      </c>
      <c r="S316" s="80" t="s">
        <v>1071</v>
      </c>
      <c r="T316" s="80" t="str">
        <f>VLOOKUP(A316,'PAI 2025 GPS rempl2)'!$A$3:$E$505,4,0)</f>
        <v>Producto</v>
      </c>
      <c r="U316" s="81" t="s">
        <v>1522</v>
      </c>
      <c r="V316" s="30">
        <f>VLOOKUP(S316,'PAI 2025 GPS rempl2)'!$E$4:$P$504,12,0)</f>
        <v>20</v>
      </c>
      <c r="W316" s="145">
        <f>(V316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17" spans="1:23" hidden="1" x14ac:dyDescent="0.25">
      <c r="A317" s="80" t="s">
        <v>1073</v>
      </c>
      <c r="B317" s="80" t="str">
        <f>VLOOKUP(A317,'PAI 2025 GPS rempl2)'!$A$3:$E$505,4,0)</f>
        <v>Actividad propia</v>
      </c>
      <c r="C317" s="81" t="s">
        <v>1522</v>
      </c>
      <c r="D317" s="81" t="s">
        <v>1524</v>
      </c>
      <c r="E317" s="81" t="s">
        <v>574</v>
      </c>
      <c r="F317" s="81"/>
      <c r="G317" s="81" t="str">
        <f>VLOOKUP(A317,'PAI 2025 GPS rempl2)'!$E$4:$L$504,8,0)</f>
        <v>N/A</v>
      </c>
      <c r="H317" s="81" t="str">
        <f>VLOOKUP(A317,'PAI 2025 GPS rempl2)'!$A$4:$V$504,15,0)</f>
        <v>Identificar y someter a aprobación del Despacho, la definición de 2 proyectos estratégicos de impacto transversal  a ser ejecutados (proyectos estratégicos de impacto transversal identificados y aprobados)</v>
      </c>
      <c r="I317" s="81">
        <f>VLOOKUP(A317,'PAI 2025 GPS rempl2)'!$A$4:$V$504,17,0)</f>
        <v>2</v>
      </c>
      <c r="J317" s="81" t="str">
        <f>VLOOKUP(A317,'PAI 2025 GPS rempl2)'!$A$4:$V$504,18,0)</f>
        <v>Númerica</v>
      </c>
      <c r="K317" s="166">
        <f>VLOOKUP(A317,'PAI 2025 GPS rempl2)'!$A$4:$V$504,20,0)</f>
        <v>45712</v>
      </c>
      <c r="L317" s="166">
        <f>VLOOKUP(A317,'PAI 2025 GPS rempl2)'!$A$4:$V$504,21,0)</f>
        <v>45723</v>
      </c>
      <c r="M317" s="81" t="str">
        <f>VLOOKUP(A317,'PAI 2025 GPS rempl2)'!$A$4:$V$504,22,0)</f>
        <v>30-OFICINA ASESORA DE PLANEACIÓN</v>
      </c>
      <c r="N317" s="81"/>
      <c r="O317" s="81"/>
      <c r="P317" s="81"/>
      <c r="Q317" s="81"/>
      <c r="S317" s="80" t="s">
        <v>1073</v>
      </c>
      <c r="T317" s="80" t="str">
        <f>VLOOKUP(A317,'PAI 2025 GPS rempl2)'!$A$3:$E$505,4,0)</f>
        <v>Actividad propia</v>
      </c>
      <c r="U317" s="81" t="s">
        <v>1522</v>
      </c>
      <c r="V317" s="30">
        <f>VLOOKUP(S317,'PAI 2025 GPS rempl2)'!$E$4:$P$504,12,0)</f>
        <v>15</v>
      </c>
      <c r="W317" s="147" t="e">
        <f>+(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18" spans="1:23" hidden="1" x14ac:dyDescent="0.25">
      <c r="A318" s="80" t="s">
        <v>1075</v>
      </c>
      <c r="B318" s="80" t="str">
        <f>VLOOKUP(A318,'PAI 2025 GPS rempl2)'!$A$3:$E$505,4,0)</f>
        <v>Actividad propia</v>
      </c>
      <c r="C318" s="81" t="s">
        <v>1522</v>
      </c>
      <c r="D318" s="81" t="s">
        <v>1524</v>
      </c>
      <c r="E318" s="81" t="s">
        <v>574</v>
      </c>
      <c r="F318" s="81"/>
      <c r="G318" s="81" t="str">
        <f>VLOOKUP(A318,'PAI 2025 GPS rempl2)'!$E$4:$L$504,8,0)</f>
        <v>N/A</v>
      </c>
      <c r="H318" s="81" t="str">
        <f>VLOOKUP(A318,'PAI 2025 GPS rempl2)'!$A$4:$V$504,15,0)</f>
        <v>Diseñar y concertar el plan de trabajo (actividades hito y responsable) (Plan de trabajo Diseñado y concertado con las áreas involucradas)</v>
      </c>
      <c r="I318" s="81">
        <f>VLOOKUP(A318,'PAI 2025 GPS rempl2)'!$A$4:$V$504,17,0)</f>
        <v>1</v>
      </c>
      <c r="J318" s="81" t="str">
        <f>VLOOKUP(A318,'PAI 2025 GPS rempl2)'!$A$4:$V$504,18,0)</f>
        <v>Númerica</v>
      </c>
      <c r="K318" s="166">
        <f>VLOOKUP(A318,'PAI 2025 GPS rempl2)'!$A$4:$V$504,20,0)</f>
        <v>45726</v>
      </c>
      <c r="L318" s="166">
        <f>VLOOKUP(A318,'PAI 2025 GPS rempl2)'!$A$4:$V$504,21,0)</f>
        <v>45777</v>
      </c>
      <c r="M318" s="81" t="str">
        <f>VLOOKUP(A318,'PAI 2025 GPS rempl2)'!$A$4:$V$504,22,0)</f>
        <v>30-OFICINA ASESORA DE PLANEACIÓN</v>
      </c>
      <c r="N318" s="81"/>
      <c r="O318" s="81"/>
      <c r="P318" s="81"/>
      <c r="Q318" s="81"/>
      <c r="S318" s="80" t="s">
        <v>1075</v>
      </c>
      <c r="T318" s="80" t="str">
        <f>VLOOKUP(A318,'PAI 2025 GPS rempl2)'!$A$3:$E$505,4,0)</f>
        <v>Actividad propia</v>
      </c>
      <c r="U318" s="81" t="s">
        <v>1522</v>
      </c>
      <c r="V318" s="30">
        <f>VLOOKUP(S318,'PAI 2025 GPS rempl2)'!$E$4:$P$504,12,0)</f>
        <v>30</v>
      </c>
      <c r="W318" s="147" t="e">
        <f>+(V318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19" spans="1:23" hidden="1" x14ac:dyDescent="0.25">
      <c r="A319" s="80" t="s">
        <v>1077</v>
      </c>
      <c r="B319" s="80" t="str">
        <f>VLOOKUP(A319,'PAI 2025 GPS rempl2)'!$A$3:$E$505,4,0)</f>
        <v>Actividad propia</v>
      </c>
      <c r="C319" s="81" t="s">
        <v>1522</v>
      </c>
      <c r="D319" s="81" t="s">
        <v>1524</v>
      </c>
      <c r="E319" s="81" t="s">
        <v>574</v>
      </c>
      <c r="F319" s="81"/>
      <c r="G319" s="81" t="str">
        <f>VLOOKUP(A319,'PAI 2025 GPS rempl2)'!$E$4:$L$504,8,0)</f>
        <v>N/A</v>
      </c>
      <c r="H319" s="81" t="str">
        <f>VLOOKUP(A319,'PAI 2025 GPS rempl2)'!$A$4:$V$504,15,0)</f>
        <v>Ejecutar el plan de trabajo (Seguimiento al plan de trabajo y evidencias de su cumplimiento)</v>
      </c>
      <c r="I319" s="81">
        <f>VLOOKUP(A319,'PAI 2025 GPS rempl2)'!$A$4:$V$504,17,0)</f>
        <v>100</v>
      </c>
      <c r="J319" s="81" t="str">
        <f>VLOOKUP(A319,'PAI 2025 GPS rempl2)'!$A$4:$V$504,18,0)</f>
        <v>Porcentual</v>
      </c>
      <c r="K319" s="166">
        <f>VLOOKUP(A319,'PAI 2025 GPS rempl2)'!$A$4:$V$504,20,0)</f>
        <v>45778</v>
      </c>
      <c r="L319" s="166">
        <f>VLOOKUP(A319,'PAI 2025 GPS rempl2)'!$A$4:$V$504,21,0)</f>
        <v>45989</v>
      </c>
      <c r="M319" s="81" t="str">
        <f>VLOOKUP(A319,'PAI 2025 GPS rempl2)'!$A$4:$V$504,22,0)</f>
        <v>30-OFICINA ASESORA DE PLANEACIÓN</v>
      </c>
      <c r="N319" s="81"/>
      <c r="O319" s="81"/>
      <c r="P319" s="81"/>
      <c r="Q319" s="81"/>
      <c r="S319" s="80" t="s">
        <v>1077</v>
      </c>
      <c r="T319" s="80" t="str">
        <f>VLOOKUP(A319,'PAI 2025 GPS rempl2)'!$A$3:$E$505,4,0)</f>
        <v>Actividad propia</v>
      </c>
      <c r="U319" s="81" t="s">
        <v>1522</v>
      </c>
      <c r="V319" s="30">
        <f>VLOOKUP(S319,'PAI 2025 GPS rempl2)'!$E$4:$P$504,12,0)</f>
        <v>50</v>
      </c>
      <c r="W319" s="147" t="e">
        <f>+(V319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20" spans="1:23" hidden="1" x14ac:dyDescent="0.25">
      <c r="A320" s="80" t="s">
        <v>1078</v>
      </c>
      <c r="B320" s="80" t="str">
        <f>VLOOKUP(A320,'PAI 2025 GPS rempl2)'!$A$3:$E$505,4,0)</f>
        <v>Actividad propia</v>
      </c>
      <c r="C320" s="81" t="s">
        <v>1522</v>
      </c>
      <c r="D320" s="81" t="s">
        <v>1524</v>
      </c>
      <c r="E320" s="81" t="s">
        <v>574</v>
      </c>
      <c r="F320" s="81"/>
      <c r="G320" s="81" t="str">
        <f>VLOOKUP(A320,'PAI 2025 GPS rempl2)'!$E$4:$L$504,8,0)</f>
        <v>N/A</v>
      </c>
      <c r="H320" s="81" t="str">
        <f>VLOOKUP(A320,'PAI 2025 GPS rempl2)'!$A$4:$V$504,15,0)</f>
        <v>Presentar resultados (Presentación de resultados y  Lista de asistencia reunióno de presentación)</v>
      </c>
      <c r="I320" s="81">
        <f>VLOOKUP(A320,'PAI 2025 GPS rempl2)'!$A$4:$V$504,17,0)</f>
        <v>2</v>
      </c>
      <c r="J320" s="81" t="str">
        <f>VLOOKUP(A320,'PAI 2025 GPS rempl2)'!$A$4:$V$504,18,0)</f>
        <v>Númerica</v>
      </c>
      <c r="K320" s="166">
        <f>VLOOKUP(A320,'PAI 2025 GPS rempl2)'!$A$4:$V$504,20,0)</f>
        <v>45992</v>
      </c>
      <c r="L320" s="166">
        <f>VLOOKUP(A320,'PAI 2025 GPS rempl2)'!$A$4:$V$504,21,0)</f>
        <v>46010</v>
      </c>
      <c r="M320" s="81" t="str">
        <f>VLOOKUP(A320,'PAI 2025 GPS rempl2)'!$A$4:$V$504,22,0)</f>
        <v>30-OFICINA ASESORA DE PLANEACIÓN</v>
      </c>
      <c r="N320" s="81"/>
      <c r="O320" s="81"/>
      <c r="P320" s="81"/>
      <c r="Q320" s="81"/>
      <c r="S320" s="80" t="s">
        <v>1078</v>
      </c>
      <c r="T320" s="80" t="str">
        <f>VLOOKUP(A320,'PAI 2025 GPS rempl2)'!$A$3:$E$505,4,0)</f>
        <v>Actividad propia</v>
      </c>
      <c r="U320" s="81" t="s">
        <v>1522</v>
      </c>
      <c r="V320" s="30">
        <f>VLOOKUP(S320,'PAI 2025 GPS rempl2)'!$E$4:$P$504,12,0)</f>
        <v>5</v>
      </c>
      <c r="W320" s="147" t="e">
        <f>+(V320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21" spans="1:23" hidden="1" x14ac:dyDescent="0.25">
      <c r="A321" s="80" t="s">
        <v>1084</v>
      </c>
      <c r="B321" s="80" t="str">
        <f>VLOOKUP(A321,'PAI 2025 GPS rempl2)'!$A$3:$E$505,4,0)</f>
        <v>Producto</v>
      </c>
      <c r="C321" s="81" t="s">
        <v>1529</v>
      </c>
      <c r="D321" s="81" t="s">
        <v>1538</v>
      </c>
      <c r="E321" s="81" t="s">
        <v>1081</v>
      </c>
      <c r="F321" s="81" t="s">
        <v>59</v>
      </c>
      <c r="G321" s="81" t="str">
        <f>VLOOKUP(A321,'PAI 2025 GPS rempl2)'!$E$4:$L$504,8,0)</f>
        <v>C-3503-0200-0016-40401c</v>
      </c>
      <c r="H321" s="81" t="str">
        <f>VLOOKUP(A321,'PAI 2025 GPS rempl2)'!$A$4:$V$504,15,0)</f>
        <v>Estudio de costos de los trámites priorizados, realizado (Estudio Realizado )</v>
      </c>
      <c r="I321" s="81">
        <f>VLOOKUP(A321,'PAI 2025 GPS rempl2)'!$A$4:$V$504,17,0)</f>
        <v>1</v>
      </c>
      <c r="J321" s="81" t="str">
        <f>VLOOKUP(A321,'PAI 2025 GPS rempl2)'!$A$4:$V$504,18,0)</f>
        <v>Númerica</v>
      </c>
      <c r="K321" s="166">
        <f>VLOOKUP(A321,'PAI 2025 GPS rempl2)'!$A$4:$V$504,20,0)</f>
        <v>45782</v>
      </c>
      <c r="L321" s="166">
        <f>VLOOKUP(A321,'PAI 2025 GPS rempl2)'!$A$4:$V$504,21,0)</f>
        <v>45981</v>
      </c>
      <c r="M321" s="81" t="str">
        <f>VLOOKUP(A321,'PAI 2025 GPS rempl2)'!$A$4:$V$504,22,0)</f>
        <v>30-OFICINA ASESORA DE PLANEACIÓN;
37-GRUPO DE TRABAJO DE ESTUDIOS ECONÓMICOS</v>
      </c>
      <c r="N321" s="81" t="s">
        <v>1736</v>
      </c>
      <c r="O321" s="81" t="s">
        <v>1394</v>
      </c>
      <c r="P321" s="81">
        <v>0</v>
      </c>
      <c r="Q321" s="81" t="s">
        <v>1492</v>
      </c>
      <c r="S321" s="80" t="s">
        <v>1084</v>
      </c>
      <c r="T321" s="80" t="str">
        <f>VLOOKUP(A321,'PAI 2025 GPS rempl2)'!$A$3:$E$505,4,0)</f>
        <v>Producto</v>
      </c>
      <c r="U321" s="81" t="s">
        <v>1529</v>
      </c>
      <c r="V321" s="30">
        <f>VLOOKUP(S321,'PAI 2025 GPS rempl2)'!$E$4:$P$504,12,0)</f>
        <v>20</v>
      </c>
      <c r="W321" s="30" t="e">
        <f>+(V321*100)/($V$112+#REF!+$V$321+$V$330+$V$371)</f>
        <v>#REF!</v>
      </c>
    </row>
    <row r="322" spans="1:23" hidden="1" x14ac:dyDescent="0.25">
      <c r="A322" s="80" t="s">
        <v>1087</v>
      </c>
      <c r="B322" s="80" t="str">
        <f>VLOOKUP(A322,'PAI 2025 GPS rempl2)'!$A$3:$E$505,4,0)</f>
        <v>Actividad propia</v>
      </c>
      <c r="C322" s="81" t="s">
        <v>1529</v>
      </c>
      <c r="D322" s="81" t="s">
        <v>1538</v>
      </c>
      <c r="E322" s="81" t="s">
        <v>1081</v>
      </c>
      <c r="F322" s="81"/>
      <c r="G322" s="81" t="str">
        <f>VLOOKUP(A322,'PAI 2025 GPS rempl2)'!$E$4:$L$504,8,0)</f>
        <v>N/A</v>
      </c>
      <c r="H322" s="81" t="str">
        <f>VLOOKUP(A322,'PAI 2025 GPS rempl2)'!$A$4:$V$504,15,0)</f>
        <v>Priorizar los trámites objeto del estudio de costeo (Documento con la priorización de trámites)</v>
      </c>
      <c r="I322" s="81">
        <f>VLOOKUP(A322,'PAI 2025 GPS rempl2)'!$A$4:$V$504,17,0)</f>
        <v>1</v>
      </c>
      <c r="J322" s="81" t="str">
        <f>VLOOKUP(A322,'PAI 2025 GPS rempl2)'!$A$4:$V$504,18,0)</f>
        <v>Númerica</v>
      </c>
      <c r="K322" s="166">
        <f>VLOOKUP(A322,'PAI 2025 GPS rempl2)'!$A$4:$V$504,20,0)</f>
        <v>45782</v>
      </c>
      <c r="L322" s="166">
        <f>VLOOKUP(A322,'PAI 2025 GPS rempl2)'!$A$4:$V$504,21,0)</f>
        <v>45814</v>
      </c>
      <c r="M322" s="81" t="str">
        <f>VLOOKUP(A322,'PAI 2025 GPS rempl2)'!$A$4:$V$504,22,0)</f>
        <v>30-OFICINA ASESORA DE PLANEACIÓN</v>
      </c>
      <c r="N322" s="81"/>
      <c r="O322" s="81"/>
      <c r="P322" s="81"/>
      <c r="Q322" s="81"/>
      <c r="S322" s="80" t="s">
        <v>1087</v>
      </c>
      <c r="T322" s="80" t="str">
        <f>VLOOKUP(A322,'PAI 2025 GPS rempl2)'!$A$3:$E$505,4,0)</f>
        <v>Actividad propia</v>
      </c>
      <c r="U322" s="81" t="s">
        <v>1529</v>
      </c>
      <c r="V322" s="30">
        <f>VLOOKUP(S322,'PAI 2025 GPS rempl2)'!$E$4:$P$504,12,0)</f>
        <v>10</v>
      </c>
      <c r="W322" s="30" t="e">
        <f>+(V322*100)/($V$113+#REF!+#REF!+$V$322+$V$323+$V$324+$V$325+$V$331+$V$332+$V$372+$V$373+$V$375+$V$376)</f>
        <v>#REF!</v>
      </c>
    </row>
    <row r="323" spans="1:23" hidden="1" x14ac:dyDescent="0.25">
      <c r="A323" s="80" t="s">
        <v>1089</v>
      </c>
      <c r="B323" s="80" t="str">
        <f>VLOOKUP(A323,'PAI 2025 GPS rempl2)'!$A$3:$E$505,4,0)</f>
        <v>Actividad propia</v>
      </c>
      <c r="C323" s="81" t="s">
        <v>1529</v>
      </c>
      <c r="D323" s="81" t="s">
        <v>1538</v>
      </c>
      <c r="E323" s="81" t="s">
        <v>1081</v>
      </c>
      <c r="F323" s="81"/>
      <c r="G323" s="81" t="str">
        <f>VLOOKUP(A323,'PAI 2025 GPS rempl2)'!$E$4:$L$504,8,0)</f>
        <v>N/A</v>
      </c>
      <c r="H323" s="81" t="str">
        <f>VLOOKUP(A323,'PAI 2025 GPS rempl2)'!$A$4:$V$504,15,0)</f>
        <v>Recopilar la información necesaria para realizar el estudio de costeo de uno de los trámites priorizados  (Documento que relacione la documentación recopilada)</v>
      </c>
      <c r="I323" s="81">
        <f>VLOOKUP(A323,'PAI 2025 GPS rempl2)'!$A$4:$V$504,17,0)</f>
        <v>100</v>
      </c>
      <c r="J323" s="81" t="str">
        <f>VLOOKUP(A323,'PAI 2025 GPS rempl2)'!$A$4:$V$504,18,0)</f>
        <v>Porcentual</v>
      </c>
      <c r="K323" s="166">
        <f>VLOOKUP(A323,'PAI 2025 GPS rempl2)'!$A$4:$V$504,20,0)</f>
        <v>45817</v>
      </c>
      <c r="L323" s="166">
        <f>VLOOKUP(A323,'PAI 2025 GPS rempl2)'!$A$4:$V$504,21,0)</f>
        <v>45884</v>
      </c>
      <c r="M323" s="81" t="str">
        <f>VLOOKUP(A323,'PAI 2025 GPS rempl2)'!$A$4:$V$504,22,0)</f>
        <v>30-OFICINA ASESORA DE PLANEACIÓN;
37-GRUPO DE TRABAJO DE ESTUDIOS ECONÓMICOS</v>
      </c>
      <c r="N323" s="81"/>
      <c r="O323" s="81"/>
      <c r="P323" s="81"/>
      <c r="Q323" s="81"/>
      <c r="S323" s="80" t="s">
        <v>1089</v>
      </c>
      <c r="T323" s="80" t="str">
        <f>VLOOKUP(A323,'PAI 2025 GPS rempl2)'!$A$3:$E$505,4,0)</f>
        <v>Actividad propia</v>
      </c>
      <c r="U323" s="81" t="s">
        <v>1529</v>
      </c>
      <c r="V323" s="30">
        <f>VLOOKUP(S323,'PAI 2025 GPS rempl2)'!$E$4:$P$504,12,0)</f>
        <v>8</v>
      </c>
      <c r="W323" s="30" t="e">
        <f>+(V323*100)/($V$113+#REF!+#REF!+$V$322+$V$323+$V$324+$V$325+$V$331+$V$332+$V$372+$V$373+$V$375+$V$376)</f>
        <v>#REF!</v>
      </c>
    </row>
    <row r="324" spans="1:23" hidden="1" x14ac:dyDescent="0.25">
      <c r="A324" s="80" t="s">
        <v>1091</v>
      </c>
      <c r="B324" s="80" t="str">
        <f>VLOOKUP(A324,'PAI 2025 GPS rempl2)'!$A$3:$E$505,4,0)</f>
        <v>Actividad propia</v>
      </c>
      <c r="C324" s="81" t="s">
        <v>1529</v>
      </c>
      <c r="D324" s="81" t="s">
        <v>1538</v>
      </c>
      <c r="E324" s="81" t="s">
        <v>1081</v>
      </c>
      <c r="F324" s="81"/>
      <c r="G324" s="81" t="str">
        <f>VLOOKUP(A324,'PAI 2025 GPS rempl2)'!$E$4:$L$504,8,0)</f>
        <v>N/A</v>
      </c>
      <c r="H324" s="81" t="str">
        <f>VLOOKUP(A324,'PAI 2025 GPS rempl2)'!$A$4:$V$504,15,0)</f>
        <v>Recopilar la información necesaria para realizar el estudio de costeo de los demás trámites priorizados (Documento que relacione la documentación recopilada)</v>
      </c>
      <c r="I324" s="81">
        <f>VLOOKUP(A324,'PAI 2025 GPS rempl2)'!$A$4:$V$504,17,0)</f>
        <v>100</v>
      </c>
      <c r="J324" s="81" t="str">
        <f>VLOOKUP(A324,'PAI 2025 GPS rempl2)'!$A$4:$V$504,18,0)</f>
        <v>Porcentual</v>
      </c>
      <c r="K324" s="166">
        <f>VLOOKUP(A324,'PAI 2025 GPS rempl2)'!$A$4:$V$504,20,0)</f>
        <v>45887</v>
      </c>
      <c r="L324" s="166">
        <f>VLOOKUP(A324,'PAI 2025 GPS rempl2)'!$A$4:$V$504,21,0)</f>
        <v>45926</v>
      </c>
      <c r="M324" s="81" t="str">
        <f>VLOOKUP(A324,'PAI 2025 GPS rempl2)'!$A$4:$V$504,22,0)</f>
        <v>30-OFICINA ASESORA DE PLANEACIÓN;
37-GRUPO DE TRABAJO DE ESTUDIOS ECONÓMICOS</v>
      </c>
      <c r="N324" s="81"/>
      <c r="O324" s="81"/>
      <c r="P324" s="81"/>
      <c r="Q324" s="81"/>
      <c r="S324" s="80" t="s">
        <v>1091</v>
      </c>
      <c r="T324" s="80" t="str">
        <f>VLOOKUP(A324,'PAI 2025 GPS rempl2)'!$A$3:$E$505,4,0)</f>
        <v>Actividad propia</v>
      </c>
      <c r="U324" s="81" t="s">
        <v>1529</v>
      </c>
      <c r="V324" s="30">
        <f>VLOOKUP(S324,'PAI 2025 GPS rempl2)'!$E$4:$P$504,12,0)</f>
        <v>22</v>
      </c>
      <c r="W324" s="30" t="e">
        <f>+(V324*100)/($V$113+#REF!+#REF!+$V$322+$V$323+$V$324+$V$325+$V$331+$V$332+$V$372+$V$373+$V$375+$V$376)</f>
        <v>#REF!</v>
      </c>
    </row>
    <row r="325" spans="1:23" hidden="1" x14ac:dyDescent="0.25">
      <c r="A325" s="80" t="s">
        <v>1093</v>
      </c>
      <c r="B325" s="80" t="str">
        <f>VLOOKUP(A325,'PAI 2025 GPS rempl2)'!$A$3:$E$505,4,0)</f>
        <v>Actividad propia</v>
      </c>
      <c r="C325" s="81" t="s">
        <v>1529</v>
      </c>
      <c r="D325" s="81" t="s">
        <v>1538</v>
      </c>
      <c r="E325" s="81" t="s">
        <v>1081</v>
      </c>
      <c r="F325" s="81"/>
      <c r="G325" s="81" t="str">
        <f>VLOOKUP(A325,'PAI 2025 GPS rempl2)'!$E$4:$L$504,8,0)</f>
        <v>N/A</v>
      </c>
      <c r="H325" s="81" t="str">
        <f>VLOOKUP(A325,'PAI 2025 GPS rempl2)'!$A$4:$V$504,15,0)</f>
        <v>Realizar estudio de costo de los trámites priorizados (Estudio Realizado)</v>
      </c>
      <c r="I325" s="81">
        <f>VLOOKUP(A325,'PAI 2025 GPS rempl2)'!$A$4:$V$504,17,0)</f>
        <v>1</v>
      </c>
      <c r="J325" s="81" t="str">
        <f>VLOOKUP(A325,'PAI 2025 GPS rempl2)'!$A$4:$V$504,18,0)</f>
        <v>Númerica</v>
      </c>
      <c r="K325" s="166">
        <f>VLOOKUP(A325,'PAI 2025 GPS rempl2)'!$A$4:$V$504,20,0)</f>
        <v>45854</v>
      </c>
      <c r="L325" s="166">
        <f>VLOOKUP(A325,'PAI 2025 GPS rempl2)'!$A$4:$V$504,21,0)</f>
        <v>45980</v>
      </c>
      <c r="M325" s="81" t="str">
        <f>VLOOKUP(A325,'PAI 2025 GPS rempl2)'!$A$4:$V$504,22,0)</f>
        <v>30-OFICINA ASESORA DE PLANEACIÓN;
37-GRUPO DE TRABAJO DE ESTUDIOS ECONÓMICOS</v>
      </c>
      <c r="N325" s="81"/>
      <c r="O325" s="81"/>
      <c r="P325" s="81"/>
      <c r="Q325" s="81"/>
      <c r="S325" s="80" t="s">
        <v>1093</v>
      </c>
      <c r="T325" s="80" t="str">
        <f>VLOOKUP(A325,'PAI 2025 GPS rempl2)'!$A$3:$E$505,4,0)</f>
        <v>Actividad propia</v>
      </c>
      <c r="U325" s="81" t="s">
        <v>1529</v>
      </c>
      <c r="V325" s="30">
        <f>VLOOKUP(S325,'PAI 2025 GPS rempl2)'!$E$4:$P$504,12,0)</f>
        <v>50</v>
      </c>
      <c r="W325" s="30" t="e">
        <f>+(V325*100)/($V$113+#REF!+#REF!+$V$322+$V$323+$V$324+$V$325+$V$331+$V$332+$V$372+$V$373+$V$375+$V$376)</f>
        <v>#REF!</v>
      </c>
    </row>
    <row r="326" spans="1:23" hidden="1" x14ac:dyDescent="0.25">
      <c r="A326" s="80" t="s">
        <v>1814</v>
      </c>
      <c r="B326" s="80" t="str">
        <f>VLOOKUP(A326,'PAI 2025 GPS rempl2)'!$A$3:$E$505,4,0)</f>
        <v>Actividad propia</v>
      </c>
      <c r="C326" s="81" t="s">
        <v>1529</v>
      </c>
      <c r="D326" s="81" t="s">
        <v>1538</v>
      </c>
      <c r="E326" s="81" t="s">
        <v>1081</v>
      </c>
      <c r="F326" s="81"/>
      <c r="G326" s="81" t="str">
        <f>VLOOKUP(A326,'PAI 2025 GPS rempl2)'!$E$4:$L$504,8,0)</f>
        <v>N/A</v>
      </c>
      <c r="H326" s="81" t="str">
        <f>VLOOKUP(A326,'PAI 2025 GPS rempl2)'!$A$4:$V$504,15,0)</f>
        <v>Socializar los resultados del estudio con los jefes de las áreas responsables de los trámites costeados (Correo electronico con el envío del estudio realizado  /  Listas de asistencia a reunion de socialización)</v>
      </c>
      <c r="I326" s="81">
        <f>VLOOKUP(A326,'PAI 2025 GPS rempl2)'!$A$4:$V$504,17,0)</f>
        <v>1</v>
      </c>
      <c r="J326" s="81" t="str">
        <f>VLOOKUP(A326,'PAI 2025 GPS rempl2)'!$A$4:$V$504,18,0)</f>
        <v>Númerica</v>
      </c>
      <c r="K326" s="166">
        <f>VLOOKUP(A326,'PAI 2025 GPS rempl2)'!$A$4:$V$504,20,0)</f>
        <v>45964</v>
      </c>
      <c r="L326" s="166">
        <f>VLOOKUP(A326,'PAI 2025 GPS rempl2)'!$A$4:$V$504,21,0)</f>
        <v>45981</v>
      </c>
      <c r="M326" s="81" t="str">
        <f>VLOOKUP(A326,'PAI 2025 GPS rempl2)'!$A$4:$V$504,22,0)</f>
        <v>30-OFICINA ASESORA DE PLANEACIÓN;
37-GRUPO DE TRABAJO DE ESTUDIOS ECONÓMICOS</v>
      </c>
      <c r="N326" s="81"/>
      <c r="O326" s="81"/>
      <c r="P326" s="81"/>
      <c r="Q326" s="81"/>
      <c r="S326" s="80" t="s">
        <v>1814</v>
      </c>
      <c r="T326" s="80" t="str">
        <f>VLOOKUP(A326,'PAI 2025 GPS rempl2)'!$A$3:$E$505,4,0)</f>
        <v>Actividad propia</v>
      </c>
      <c r="U326" s="81" t="s">
        <v>1529</v>
      </c>
    </row>
    <row r="327" spans="1:23" hidden="1" x14ac:dyDescent="0.25">
      <c r="A327" s="80" t="s">
        <v>1095</v>
      </c>
      <c r="B327" s="80" t="str">
        <f>VLOOKUP(A327,'PAI 2025 GPS rempl2)'!$A$3:$E$505,4,0)</f>
        <v>Producto</v>
      </c>
      <c r="C327" s="81" t="s">
        <v>1522</v>
      </c>
      <c r="D327" s="81" t="s">
        <v>1539</v>
      </c>
      <c r="E327" s="81" t="s">
        <v>1096</v>
      </c>
      <c r="F327" s="81" t="s">
        <v>59</v>
      </c>
      <c r="G327" s="81" t="str">
        <f>VLOOKUP(A327,'PAI 2025 GPS rempl2)'!$E$4:$L$504,8,0)</f>
        <v>N/A</v>
      </c>
      <c r="H327" s="81" t="str">
        <f>VLOOKUP(A327,'PAI 2025 GPS rempl2)'!$A$4:$V$504,15,0)</f>
        <v>Estrategia de racionalización de trámites implementada</v>
      </c>
      <c r="I327" s="81">
        <f>VLOOKUP(A327,'PAI 2025 GPS rempl2)'!$A$4:$V$504,17,0)</f>
        <v>100</v>
      </c>
      <c r="J327" s="81" t="str">
        <f>VLOOKUP(A327,'PAI 2025 GPS rempl2)'!$A$4:$V$504,18,0)</f>
        <v>Porcentual</v>
      </c>
      <c r="K327" s="166">
        <f>VLOOKUP(A327,'PAI 2025 GPS rempl2)'!$A$4:$V$504,20,0)</f>
        <v>45672</v>
      </c>
      <c r="L327" s="166">
        <f>VLOOKUP(A327,'PAI 2025 GPS rempl2)'!$A$4:$V$504,21,0)</f>
        <v>46013</v>
      </c>
      <c r="M327" s="81" t="str">
        <f>VLOOKUP(A327,'PAI 2025 GPS rempl2)'!$A$4:$V$504,22,0)</f>
        <v>30-OFICINA ASESORA DE PLANEACIÓN</v>
      </c>
      <c r="N327" s="81" t="s">
        <v>1736</v>
      </c>
      <c r="O327" s="81" t="s">
        <v>1394</v>
      </c>
      <c r="P327" s="81">
        <v>0</v>
      </c>
      <c r="Q327" s="81" t="s">
        <v>1492</v>
      </c>
      <c r="S327" s="80" t="s">
        <v>1095</v>
      </c>
      <c r="T327" s="80" t="str">
        <f>VLOOKUP(A327,'PAI 2025 GPS rempl2)'!$A$3:$E$505,4,0)</f>
        <v>Producto</v>
      </c>
      <c r="U327" s="81" t="s">
        <v>1522</v>
      </c>
      <c r="V327" s="30">
        <f>VLOOKUP(S327,'PAI 2025 GPS rempl2)'!$E$4:$P$504,12,0)</f>
        <v>20</v>
      </c>
      <c r="W327" s="145">
        <f>(V327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28" spans="1:23" hidden="1" x14ac:dyDescent="0.25">
      <c r="A328" s="80" t="s">
        <v>1098</v>
      </c>
      <c r="B328" s="80" t="str">
        <f>VLOOKUP(A328,'PAI 2025 GPS rempl2)'!$A$3:$E$505,4,0)</f>
        <v>Actividad propia</v>
      </c>
      <c r="C328" s="81" t="s">
        <v>1522</v>
      </c>
      <c r="D328" s="81" t="s">
        <v>1539</v>
      </c>
      <c r="E328" s="81" t="s">
        <v>1096</v>
      </c>
      <c r="F328" s="81"/>
      <c r="G328" s="81" t="str">
        <f>VLOOKUP(A328,'PAI 2025 GPS rempl2)'!$E$4:$L$504,8,0)</f>
        <v>N/A</v>
      </c>
      <c r="H328" s="81" t="str">
        <f>VLOOKUP(A328,'PAI 2025 GPS rempl2)'!$A$4:$V$504,15,0)</f>
        <v>Elaborar el plan de trabajo de la estrategia de racionalización de trámites</v>
      </c>
      <c r="I328" s="81">
        <f>VLOOKUP(A328,'PAI 2025 GPS rempl2)'!$A$4:$V$504,17,0)</f>
        <v>1</v>
      </c>
      <c r="J328" s="81" t="str">
        <f>VLOOKUP(A328,'PAI 2025 GPS rempl2)'!$A$4:$V$504,18,0)</f>
        <v>Númerica</v>
      </c>
      <c r="K328" s="166">
        <f>VLOOKUP(A328,'PAI 2025 GPS rempl2)'!$A$4:$V$504,20,0)</f>
        <v>45672</v>
      </c>
      <c r="L328" s="166">
        <f>VLOOKUP(A328,'PAI 2025 GPS rempl2)'!$A$4:$V$504,21,0)</f>
        <v>45744</v>
      </c>
      <c r="M328" s="81" t="str">
        <f>VLOOKUP(A328,'PAI 2025 GPS rempl2)'!$A$4:$V$504,22,0)</f>
        <v>30-OFICINA ASESORA DE PLANEACIÓN</v>
      </c>
      <c r="N328" s="81"/>
      <c r="O328" s="81"/>
      <c r="P328" s="81"/>
      <c r="Q328" s="81"/>
      <c r="S328" s="80" t="s">
        <v>1098</v>
      </c>
      <c r="T328" s="80" t="str">
        <f>VLOOKUP(A328,'PAI 2025 GPS rempl2)'!$A$3:$E$505,4,0)</f>
        <v>Actividad propia</v>
      </c>
      <c r="U328" s="81" t="s">
        <v>1522</v>
      </c>
      <c r="V328" s="30">
        <f>VLOOKUP(S328,'PAI 2025 GPS rempl2)'!$E$4:$P$504,12,0)</f>
        <v>20</v>
      </c>
      <c r="W328" s="147" t="e">
        <f>+(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29" spans="1:23" hidden="1" x14ac:dyDescent="0.25">
      <c r="A329" s="80" t="s">
        <v>1100</v>
      </c>
      <c r="B329" s="80" t="str">
        <f>VLOOKUP(A329,'PAI 2025 GPS rempl2)'!$A$3:$E$505,4,0)</f>
        <v>Actividad propia</v>
      </c>
      <c r="C329" s="81" t="s">
        <v>1522</v>
      </c>
      <c r="D329" s="81" t="s">
        <v>1539</v>
      </c>
      <c r="E329" s="81" t="s">
        <v>1096</v>
      </c>
      <c r="F329" s="81"/>
      <c r="G329" s="81" t="str">
        <f>VLOOKUP(A329,'PAI 2025 GPS rempl2)'!$E$4:$L$504,8,0)</f>
        <v>N/A</v>
      </c>
      <c r="H329" s="81" t="str">
        <f>VLOOKUP(A329,'PAI 2025 GPS rempl2)'!$A$4:$V$504,15,0)</f>
        <v>Ejecutar el plan de trabajo de la estrategia de racionalización de trámites</v>
      </c>
      <c r="I329" s="81">
        <f>VLOOKUP(A329,'PAI 2025 GPS rempl2)'!$A$4:$V$504,17,0)</f>
        <v>100</v>
      </c>
      <c r="J329" s="81" t="str">
        <f>VLOOKUP(A329,'PAI 2025 GPS rempl2)'!$A$4:$V$504,18,0)</f>
        <v>Porcentual</v>
      </c>
      <c r="K329" s="166">
        <f>VLOOKUP(A329,'PAI 2025 GPS rempl2)'!$A$4:$V$504,20,0)</f>
        <v>45744</v>
      </c>
      <c r="L329" s="166">
        <f>VLOOKUP(A329,'PAI 2025 GPS rempl2)'!$A$4:$V$504,21,0)</f>
        <v>46013</v>
      </c>
      <c r="M329" s="81" t="str">
        <f>VLOOKUP(A329,'PAI 2025 GPS rempl2)'!$A$4:$V$504,22,0)</f>
        <v>30-OFICINA ASESORA DE PLANEACIÓN</v>
      </c>
      <c r="N329" s="81"/>
      <c r="O329" s="81"/>
      <c r="P329" s="81"/>
      <c r="Q329" s="81"/>
      <c r="S329" s="80" t="s">
        <v>1100</v>
      </c>
      <c r="T329" s="80" t="str">
        <f>VLOOKUP(A329,'PAI 2025 GPS rempl2)'!$A$3:$E$505,4,0)</f>
        <v>Actividad propia</v>
      </c>
      <c r="U329" s="81" t="s">
        <v>1522</v>
      </c>
      <c r="V329" s="30">
        <f>VLOOKUP(S329,'PAI 2025 GPS rempl2)'!$E$4:$P$504,12,0)</f>
        <v>80</v>
      </c>
      <c r="W329" s="147" t="e">
        <f>+(V329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30" spans="1:23" hidden="1" x14ac:dyDescent="0.25">
      <c r="A330" s="80" t="s">
        <v>1102</v>
      </c>
      <c r="B330" s="80" t="str">
        <f>VLOOKUP(A330,'PAI 2025 GPS rempl2)'!$A$3:$E$505,4,0)</f>
        <v>Producto</v>
      </c>
      <c r="C330" s="81" t="s">
        <v>1529</v>
      </c>
      <c r="D330" s="81" t="s">
        <v>1540</v>
      </c>
      <c r="E330" s="81" t="s">
        <v>1103</v>
      </c>
      <c r="F330" s="81" t="s">
        <v>59</v>
      </c>
      <c r="G330" s="81" t="str">
        <f>VLOOKUP(A330,'PAI 2025 GPS rempl2)'!$E$4:$L$504,8,0)</f>
        <v>N/A</v>
      </c>
      <c r="H330" s="81" t="str">
        <f>VLOOKUP(A330,'PAI 2025 GPS rempl2)'!$A$4:$V$504,15,0)</f>
        <v>Plan de Transparencia y Ética Publica, formulado y ejecutado</v>
      </c>
      <c r="I330" s="81">
        <f>VLOOKUP(A330,'PAI 2025 GPS rempl2)'!$A$4:$V$504,17,0)</f>
        <v>100</v>
      </c>
      <c r="J330" s="81" t="str">
        <f>VLOOKUP(A330,'PAI 2025 GPS rempl2)'!$A$4:$V$504,18,0)</f>
        <v>Porcentual</v>
      </c>
      <c r="K330" s="166">
        <f>VLOOKUP(A330,'PAI 2025 GPS rempl2)'!$A$4:$V$504,20,0)</f>
        <v>45672</v>
      </c>
      <c r="L330" s="166">
        <f>VLOOKUP(A330,'PAI 2025 GPS rempl2)'!$A$4:$V$504,21,0)</f>
        <v>46013</v>
      </c>
      <c r="M330" s="81" t="str">
        <f>VLOOKUP(A330,'PAI 2025 GPS rempl2)'!$A$4:$V$504,22,0)</f>
        <v>100-SECRETARIA GENERAL;
30-OFICINA ASESORA DE PLANEACIÓN</v>
      </c>
      <c r="N330" s="81" t="s">
        <v>1736</v>
      </c>
      <c r="O330" s="81" t="s">
        <v>1394</v>
      </c>
      <c r="P330" s="81" t="s">
        <v>1541</v>
      </c>
      <c r="Q330" s="81" t="s">
        <v>1492</v>
      </c>
      <c r="S330" s="80" t="s">
        <v>1102</v>
      </c>
      <c r="T330" s="80" t="str">
        <f>VLOOKUP(A330,'PAI 2025 GPS rempl2)'!$A$3:$E$505,4,0)</f>
        <v>Producto</v>
      </c>
      <c r="U330" s="81" t="s">
        <v>1529</v>
      </c>
      <c r="V330" s="30">
        <f>VLOOKUP(S330,'PAI 2025 GPS rempl2)'!$E$4:$P$504,12,0)</f>
        <v>20</v>
      </c>
      <c r="W330" s="30" t="e">
        <f>+(V330*100)/($V$112+#REF!+$V$321+$V$330+$V$371)</f>
        <v>#REF!</v>
      </c>
    </row>
    <row r="331" spans="1:23" hidden="1" x14ac:dyDescent="0.25">
      <c r="A331" s="80" t="s">
        <v>1105</v>
      </c>
      <c r="B331" s="80" t="str">
        <f>VLOOKUP(A331,'PAI 2025 GPS rempl2)'!$A$3:$E$505,4,0)</f>
        <v>Actividad propia</v>
      </c>
      <c r="C331" s="81" t="s">
        <v>1529</v>
      </c>
      <c r="D331" s="81" t="s">
        <v>1540</v>
      </c>
      <c r="E331" s="81" t="s">
        <v>1103</v>
      </c>
      <c r="F331" s="81"/>
      <c r="G331" s="81" t="str">
        <f>VLOOKUP(A331,'PAI 2025 GPS rempl2)'!$E$4:$L$504,8,0)</f>
        <v>N/A</v>
      </c>
      <c r="H331" s="81" t="str">
        <f>VLOOKUP(A331,'PAI 2025 GPS rempl2)'!$A$4:$V$504,15,0)</f>
        <v>Elaborar el plan de trabajo para formular el Programa de Transparencia y Ética Pública - PTEP, en el marco de la ley 2195 de 2022 y su decreto reglamentario 1122 de 2024</v>
      </c>
      <c r="I331" s="81">
        <f>VLOOKUP(A331,'PAI 2025 GPS rempl2)'!$A$4:$V$504,17,0)</f>
        <v>1</v>
      </c>
      <c r="J331" s="81" t="str">
        <f>VLOOKUP(A331,'PAI 2025 GPS rempl2)'!$A$4:$V$504,18,0)</f>
        <v>Númerica</v>
      </c>
      <c r="K331" s="166">
        <f>VLOOKUP(A331,'PAI 2025 GPS rempl2)'!$A$4:$V$504,20,0)</f>
        <v>45672</v>
      </c>
      <c r="L331" s="166">
        <f>VLOOKUP(A331,'PAI 2025 GPS rempl2)'!$A$4:$V$504,21,0)</f>
        <v>45703</v>
      </c>
      <c r="M331" s="81" t="str">
        <f>VLOOKUP(A331,'PAI 2025 GPS rempl2)'!$A$4:$V$504,22,0)</f>
        <v>100-SECRETARIA GENERAL;
30-OFICINA ASESORA DE PLANEACIÓN</v>
      </c>
      <c r="N331" s="81"/>
      <c r="O331" s="81"/>
      <c r="P331" s="81"/>
      <c r="Q331" s="81"/>
      <c r="S331" s="80" t="s">
        <v>1105</v>
      </c>
      <c r="T331" s="80" t="str">
        <f>VLOOKUP(A331,'PAI 2025 GPS rempl2)'!$A$3:$E$505,4,0)</f>
        <v>Actividad propia</v>
      </c>
      <c r="U331" s="81" t="s">
        <v>1529</v>
      </c>
      <c r="V331" s="30">
        <f>VLOOKUP(S331,'PAI 2025 GPS rempl2)'!$E$4:$P$504,12,0)</f>
        <v>20</v>
      </c>
      <c r="W331" s="30" t="e">
        <f>+(V331*100)/($V$113+#REF!+#REF!+$V$322+$V$323+$V$324+$V$325+$V$331+$V$332+$V$372+$V$373+$V$375+$V$376)</f>
        <v>#REF!</v>
      </c>
    </row>
    <row r="332" spans="1:23" x14ac:dyDescent="0.25">
      <c r="A332" s="80" t="s">
        <v>1106</v>
      </c>
      <c r="B332" s="80" t="str">
        <f>VLOOKUP(A332,'PAI 2025 GPS rempl2)'!$A$3:$E$505,4,0)</f>
        <v>Actividad propia</v>
      </c>
      <c r="C332" s="81" t="s">
        <v>1529</v>
      </c>
      <c r="D332" s="81" t="s">
        <v>1540</v>
      </c>
      <c r="E332" s="81" t="s">
        <v>1103</v>
      </c>
      <c r="F332" s="81"/>
      <c r="G332" s="81" t="str">
        <f>VLOOKUP(A332,'PAI 2025 GPS rempl2)'!$E$4:$L$507,8,0)</f>
        <v>N/A</v>
      </c>
      <c r="H332" s="81" t="str">
        <f>VLOOKUP(A332,'PAI 2025 GPS rempl2)'!$A$4:$V$505,15,0)</f>
        <v>Ejecutar el plan de trabajo del Programa de Transparencia y Ética Pública</v>
      </c>
      <c r="I332" s="81">
        <f>VLOOKUP(A332,'PAI 2025 GPS rempl2)'!$A$4:$V$505,17,0)</f>
        <v>100</v>
      </c>
      <c r="J332" s="81" t="str">
        <f>VLOOKUP(A332,'PAI 2025 GPS rempl2)'!$A$4:$V$505,18,0)</f>
        <v>Porcentual</v>
      </c>
      <c r="K332" s="166">
        <f>VLOOKUP(A332,'PAI 2025 GPS rempl2)'!$A$4:$V$505,20,0)</f>
        <v>45688</v>
      </c>
      <c r="L332" s="166">
        <f>VLOOKUP(A332,'PAI 2025 GPS rempl2)'!$A$4:$V$505,21,0)</f>
        <v>46013</v>
      </c>
      <c r="M332" s="81" t="str">
        <f>VLOOKUP(A332,'PAI 2025 GPS rempl2)'!$A$4:$V$505,22,0)</f>
        <v>100-SECRETARIA GENERAL;
30-OFICINA ASESORA DE PLANEACIÓN</v>
      </c>
      <c r="N332" s="81"/>
      <c r="O332" s="81"/>
      <c r="P332" s="81"/>
      <c r="Q332" s="81"/>
      <c r="S332" s="80" t="s">
        <v>1106</v>
      </c>
      <c r="T332" s="80" t="str">
        <f>VLOOKUP(A332,'PAI 2025 GPS rempl2)'!$A$3:$E$505,4,0)</f>
        <v>Actividad propia</v>
      </c>
      <c r="U332" s="81" t="s">
        <v>1529</v>
      </c>
      <c r="V332" s="30" t="e">
        <f>VLOOKUP(S332,'PAI 2025 GPS rempl2)'!$E$4:$P$504,12,0)</f>
        <v>#N/A</v>
      </c>
      <c r="W332" s="30" t="e">
        <f>+(V332*100)/($V$113+#REF!+#REF!+$V$322+$V$323+$V$324+$V$325+$V$331+$V$332+$V$372+$V$373+$V$375+$V$376)</f>
        <v>#N/A</v>
      </c>
    </row>
    <row r="333" spans="1:23" hidden="1" x14ac:dyDescent="0.25">
      <c r="A333" s="80" t="s">
        <v>1108</v>
      </c>
      <c r="B333" s="80" t="str">
        <f>VLOOKUP(A333,'PAI 2025 GPS rempl2)'!$A$3:$E$505,4,0)</f>
        <v>Producto</v>
      </c>
      <c r="C333" s="81" t="s">
        <v>1522</v>
      </c>
      <c r="D333" s="81" t="s">
        <v>1530</v>
      </c>
      <c r="E333" s="81" t="s">
        <v>697</v>
      </c>
      <c r="F333" s="81" t="s">
        <v>10</v>
      </c>
      <c r="G333" s="81" t="str">
        <f>VLOOKUP(A333,'PAI 2025 GPS rempl2)'!$E$4:$L$504,8,0)</f>
        <v>N/A</v>
      </c>
      <c r="H333" s="81" t="str">
        <f>VLOOKUP(A333,'PAI 2025 GPS rempl2)'!$A$4:$V$504,15,0)</f>
        <v>Departamentos con estrategias para el Fortalecimiento sobre la Protección y Promoción de la libre competencia, beneficiados (Informe que de cuenta de los departamentos beneficiados )</v>
      </c>
      <c r="I333" s="81">
        <f>VLOOKUP(A333,'PAI 2025 GPS rempl2)'!$A$4:$V$504,17,0)</f>
        <v>56</v>
      </c>
      <c r="J333" s="81" t="str">
        <f>VLOOKUP(A333,'PAI 2025 GPS rempl2)'!$A$4:$V$504,18,0)</f>
        <v>Porcentual</v>
      </c>
      <c r="K333" s="166">
        <f>VLOOKUP(A333,'PAI 2025 GPS rempl2)'!$A$4:$V$504,20,0)</f>
        <v>45670</v>
      </c>
      <c r="L333" s="166">
        <f>VLOOKUP(A333,'PAI 2025 GPS rempl2)'!$A$4:$V$504,21,0)</f>
        <v>46003</v>
      </c>
      <c r="M333" s="81" t="str">
        <f>VLOOKUP(A333,'PAI 2025 GPS rempl2)'!$A$4:$V$504,22,0)</f>
        <v>1000-DESPACHO DEL SUPERINTENDENTE DELEGADO PARA LA PROTECCIÓN DE LA COMPETENCIA</v>
      </c>
      <c r="N333" s="81" t="s">
        <v>1399</v>
      </c>
      <c r="O333" s="81" t="s">
        <v>1400</v>
      </c>
      <c r="P333" s="81" t="s">
        <v>1562</v>
      </c>
      <c r="Q333" s="81" t="s">
        <v>1494</v>
      </c>
      <c r="S333" s="80" t="s">
        <v>1108</v>
      </c>
      <c r="T333" s="80" t="str">
        <f>VLOOKUP(A333,'PAI 2025 GPS rempl2)'!$A$3:$E$505,4,0)</f>
        <v>Producto</v>
      </c>
      <c r="U333" s="81" t="s">
        <v>1522</v>
      </c>
      <c r="V333" s="30">
        <f>VLOOKUP(S333,'PAI 2025 GPS rempl2)'!$E$4:$P$504,12,0)</f>
        <v>20</v>
      </c>
      <c r="W333" s="145">
        <f>(V333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4" spans="1:23" hidden="1" x14ac:dyDescent="0.25">
      <c r="A334" s="80" t="s">
        <v>1110</v>
      </c>
      <c r="B334" s="80" t="str">
        <f>VLOOKUP(A334,'PAI 2025 GPS rempl2)'!$A$3:$E$505,4,0)</f>
        <v>Actividad propia</v>
      </c>
      <c r="C334" s="81" t="s">
        <v>1522</v>
      </c>
      <c r="D334" s="81" t="s">
        <v>1530</v>
      </c>
      <c r="E334" s="81" t="s">
        <v>697</v>
      </c>
      <c r="F334" s="81"/>
      <c r="G334" s="81" t="str">
        <f>VLOOKUP(A334,'PAI 2025 GPS rempl2)'!$E$4:$L$504,8,0)</f>
        <v>N/A</v>
      </c>
      <c r="H334" s="81" t="str">
        <f>VLOOKUP(A334,'PAI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4" s="81">
        <f>VLOOKUP(A334,'PAI 2025 GPS rempl2)'!$A$4:$V$504,17,0)</f>
        <v>1</v>
      </c>
      <c r="J334" s="81" t="str">
        <f>VLOOKUP(A334,'PAI 2025 GPS rempl2)'!$A$4:$V$504,18,0)</f>
        <v>Númerica</v>
      </c>
      <c r="K334" s="166">
        <f>VLOOKUP(A334,'PAI 2025 GPS rempl2)'!$A$4:$V$504,20,0)</f>
        <v>45670</v>
      </c>
      <c r="L334" s="166">
        <f>VLOOKUP(A334,'PAI 2025 GPS rempl2)'!$A$4:$V$504,21,0)</f>
        <v>45716</v>
      </c>
      <c r="M334" s="81" t="str">
        <f>VLOOKUP(A334,'PAI 2025 GPS rempl2)'!$A$4:$V$504,22,0)</f>
        <v>1000-DESPACHO DEL SUPERINTENDENTE DELEGADO PARA LA PROTECCIÓN DE LA COMPETENCIA</v>
      </c>
      <c r="N334" s="81"/>
      <c r="O334" s="81"/>
      <c r="P334" s="81"/>
      <c r="Q334" s="81"/>
      <c r="S334" s="80" t="s">
        <v>1110</v>
      </c>
      <c r="T334" s="80" t="str">
        <f>VLOOKUP(A334,'PAI 2025 GPS rempl2)'!$A$3:$E$505,4,0)</f>
        <v>Actividad propia</v>
      </c>
      <c r="U334" s="81" t="s">
        <v>1522</v>
      </c>
      <c r="V334" s="30">
        <f>VLOOKUP(S334,'PAI 2025 GPS rempl2)'!$E$4:$P$504,12,0)</f>
        <v>20</v>
      </c>
      <c r="W334" s="147" t="e">
        <f>+(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35" spans="1:23" hidden="1" x14ac:dyDescent="0.25">
      <c r="A335" s="80" t="s">
        <v>1112</v>
      </c>
      <c r="B335" s="80" t="str">
        <f>VLOOKUP(A335,'PAI 2025 GPS rempl2)'!$A$3:$E$505,4,0)</f>
        <v>Actividad propia</v>
      </c>
      <c r="C335" s="81" t="s">
        <v>1522</v>
      </c>
      <c r="D335" s="81" t="s">
        <v>1530</v>
      </c>
      <c r="E335" s="81" t="s">
        <v>697</v>
      </c>
      <c r="F335" s="81"/>
      <c r="G335" s="81" t="str">
        <f>VLOOKUP(A335,'PAI 2025 GPS rempl2)'!$E$4:$L$504,8,0)</f>
        <v>N/A</v>
      </c>
      <c r="H335" s="81" t="str">
        <f>VLOOKUP(A335,'PAI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5" s="81">
        <f>VLOOKUP(A335,'PAI 2025 GPS rempl2)'!$A$4:$V$504,17,0)</f>
        <v>100</v>
      </c>
      <c r="J335" s="81" t="str">
        <f>VLOOKUP(A335,'PAI 2025 GPS rempl2)'!$A$4:$V$504,18,0)</f>
        <v>Porcentual</v>
      </c>
      <c r="K335" s="166">
        <f>VLOOKUP(A335,'PAI 2025 GPS rempl2)'!$A$4:$V$504,20,0)</f>
        <v>45719</v>
      </c>
      <c r="L335" s="166">
        <f>VLOOKUP(A335,'PAI 2025 GPS rempl2)'!$A$4:$V$504,21,0)</f>
        <v>46003</v>
      </c>
      <c r="M335" s="81" t="str">
        <f>VLOOKUP(A335,'PAI 2025 GPS rempl2)'!$A$4:$V$504,22,0)</f>
        <v>1000-DESPACHO DEL SUPERINTENDENTE DELEGADO PARA LA PROTECCIÓN DE LA COMPETENCIA</v>
      </c>
      <c r="N335" s="81"/>
      <c r="O335" s="81"/>
      <c r="P335" s="81"/>
      <c r="Q335" s="81"/>
      <c r="S335" s="80" t="s">
        <v>1112</v>
      </c>
      <c r="T335" s="80" t="str">
        <f>VLOOKUP(A335,'PAI 2025 GPS rempl2)'!$A$3:$E$505,4,0)</f>
        <v>Actividad propia</v>
      </c>
      <c r="U335" s="81" t="s">
        <v>1522</v>
      </c>
      <c r="V335" s="30">
        <f>VLOOKUP(S335,'PAI 2025 GPS rempl2)'!$E$4:$P$504,12,0)</f>
        <v>80</v>
      </c>
      <c r="W335" s="147" t="e">
        <f>+(V335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36" spans="1:23" hidden="1" x14ac:dyDescent="0.25">
      <c r="A336" s="80" t="s">
        <v>1114</v>
      </c>
      <c r="B336" s="80" t="str">
        <f>VLOOKUP(A336,'PAI 2025 GPS rempl2)'!$A$3:$E$505,4,0)</f>
        <v>Producto</v>
      </c>
      <c r="C336" s="81" t="s">
        <v>1532</v>
      </c>
      <c r="D336" s="81" t="s">
        <v>1531</v>
      </c>
      <c r="E336" s="81" t="s">
        <v>749</v>
      </c>
      <c r="F336" s="81" t="s">
        <v>12</v>
      </c>
      <c r="G336" s="81" t="str">
        <f>VLOOKUP(A336,'PAI 2025 GPS rempl2)'!$E$4:$L$504,8,0)</f>
        <v>N/A</v>
      </c>
      <c r="H336" s="81" t="str">
        <f>VLOOKUP(A336,'PAI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6" s="81">
        <f>VLOOKUP(A336,'PAI 2025 GPS rempl2)'!$A$4:$V$504,17,0)</f>
        <v>4</v>
      </c>
      <c r="J336" s="81" t="str">
        <f>VLOOKUP(A336,'PAI 2025 GPS rempl2)'!$A$4:$V$504,18,0)</f>
        <v>Númerica</v>
      </c>
      <c r="K336" s="166">
        <f>VLOOKUP(A336,'PAI 2025 GPS rempl2)'!$A$4:$V$504,20,0)</f>
        <v>45691</v>
      </c>
      <c r="L336" s="166">
        <f>VLOOKUP(A336,'PAI 2025 GPS rempl2)'!$A$4:$V$504,21,0)</f>
        <v>45989</v>
      </c>
      <c r="M336" s="81" t="str">
        <f>VLOOKUP(A336,'PAI 2025 GPS rempl2)'!$A$4:$V$504,22,0)</f>
        <v>10-OFICINA  ASESORA JURÍDICA;
1000-DESPACHO DEL SUPERINTENDENTE DELEGADO PARA LA PROTECCIÓN DE LA COMPETENCIA;
73-GRUPO DE TRABAJO DE COMUNICACION</v>
      </c>
      <c r="N336" s="81" t="s">
        <v>1395</v>
      </c>
      <c r="O336" s="81" t="s">
        <v>1396</v>
      </c>
      <c r="P336" s="81" t="s">
        <v>1743</v>
      </c>
      <c r="Q336" s="81" t="s">
        <v>1492</v>
      </c>
      <c r="S336" s="80" t="s">
        <v>1114</v>
      </c>
      <c r="T336" s="80" t="str">
        <f>VLOOKUP(A336,'PAI 2025 GPS rempl2)'!$A$3:$E$505,4,0)</f>
        <v>Producto</v>
      </c>
      <c r="U336" s="81" t="s">
        <v>1532</v>
      </c>
      <c r="V336" s="30">
        <f>VLOOKUP(S336,'PAI 2025 GPS rempl2)'!$E$4:$P$504,12,0)</f>
        <v>20</v>
      </c>
      <c r="W336" s="30">
        <f>+(V336*100)/($V$150+$V$168+$V$174+$V$177+$V$183+$V$190+$V$199+$V$336+$V$342+$V$430+$V$463)</f>
        <v>10.526315789473685</v>
      </c>
    </row>
    <row r="337" spans="1:23" hidden="1" x14ac:dyDescent="0.25">
      <c r="A337" s="80" t="s">
        <v>1117</v>
      </c>
      <c r="B337" s="80" t="str">
        <f>VLOOKUP(A337,'PAI 2025 GPS rempl2)'!$A$3:$E$505,4,0)</f>
        <v>Actividad propia</v>
      </c>
      <c r="C337" s="81" t="s">
        <v>1532</v>
      </c>
      <c r="D337" s="81" t="s">
        <v>1531</v>
      </c>
      <c r="E337" s="81" t="s">
        <v>749</v>
      </c>
      <c r="F337" s="81"/>
      <c r="G337" s="81" t="str">
        <f>VLOOKUP(A337,'PAI 2025 GPS rempl2)'!$E$4:$L$504,8,0)</f>
        <v>N/A</v>
      </c>
      <c r="H337" s="81" t="str">
        <f>VLOOKUP(A337,'PAI 2025 GPS rempl2)'!$A$4:$V$504,15,0)</f>
        <v>Elaborar y enviar los documentos a la Oficina Asesora Jurídica  (Documento en Word de la guía o manual remitido a la Oficina Asesora Jurídica)</v>
      </c>
      <c r="I337" s="81">
        <f>VLOOKUP(A337,'PAI 2025 GPS rempl2)'!$A$4:$V$504,17,0)</f>
        <v>4</v>
      </c>
      <c r="J337" s="81" t="str">
        <f>VLOOKUP(A337,'PAI 2025 GPS rempl2)'!$A$4:$V$504,18,0)</f>
        <v>Númerica</v>
      </c>
      <c r="K337" s="166">
        <f>VLOOKUP(A337,'PAI 2025 GPS rempl2)'!$A$4:$V$504,20,0)</f>
        <v>45691</v>
      </c>
      <c r="L337" s="166">
        <f>VLOOKUP(A337,'PAI 2025 GPS rempl2)'!$A$4:$V$504,21,0)</f>
        <v>45869</v>
      </c>
      <c r="M337" s="81" t="str">
        <f>VLOOKUP(A337,'PAI 2025 GPS rempl2)'!$A$4:$V$504,22,0)</f>
        <v>1000-DESPACHO DEL SUPERINTENDENTE DELEGADO PARA LA PROTECCIÓN DE LA COMPETENCIA</v>
      </c>
      <c r="N337" s="81"/>
      <c r="O337" s="81"/>
      <c r="P337" s="81"/>
      <c r="Q337" s="81"/>
      <c r="S337" s="80" t="s">
        <v>1117</v>
      </c>
      <c r="T337" s="80" t="str">
        <f>VLOOKUP(A337,'PAI 2025 GPS rempl2)'!$A$3:$E$505,4,0)</f>
        <v>Actividad propia</v>
      </c>
      <c r="U337" s="81" t="s">
        <v>1532</v>
      </c>
      <c r="V337" s="30">
        <f>VLOOKUP(S337,'PAI 2025 GPS rempl2)'!$E$4:$P$504,12,0)</f>
        <v>50</v>
      </c>
      <c r="W337" s="30">
        <f>+(V337*100)/($V$151+$V$153+$V$154+$V$155+$V$169+$V$170+$V$171+$V$172+$V$173+$V$175+$V$176+$V$178+$V$179+$V$180+$V$181+$V$182+$V$184+$V$185+$V$186+$V$187+$V$188+$V$189+$V$191+$V$192+$V$193+$V$194+$V$200+$V$201+$V$337+$V$339+$V$341+$V$343+$V$344+$V$431+$V$432+$V$433+$V$434+$V$464+$V$465)</f>
        <v>4.5454545454545459</v>
      </c>
    </row>
    <row r="338" spans="1:23" hidden="1" x14ac:dyDescent="0.25">
      <c r="A338" s="80" t="s">
        <v>1119</v>
      </c>
      <c r="B338" s="80" t="str">
        <f>VLOOKUP(A338,'PAI 2025 GPS rempl2)'!$A$3:$E$505,4,0)</f>
        <v>Actividad sin participación</v>
      </c>
      <c r="C338" s="81" t="s">
        <v>1532</v>
      </c>
      <c r="D338" s="81" t="s">
        <v>1531</v>
      </c>
      <c r="E338" s="81" t="s">
        <v>749</v>
      </c>
      <c r="F338" s="81"/>
      <c r="G338" s="81" t="str">
        <f>VLOOKUP(A338,'PAI 2025 GPS rempl2)'!$E$4:$L$504,8,0)</f>
        <v>N/A</v>
      </c>
      <c r="H338" s="81" t="str">
        <f>VLOOKUP(A338,'PAI 2025 GPS rempl2)'!$A$4:$V$504,15,0)</f>
        <v>Revisar y/o aprobar los documentos y enviarlos al área solicitante mediante correo electrónico. (Correo electrónico con revisión y/o aprobación de los documentos)</v>
      </c>
      <c r="I338" s="81">
        <f>VLOOKUP(A338,'PAI 2025 GPS rempl2)'!$A$4:$V$504,17,0)</f>
        <v>4</v>
      </c>
      <c r="J338" s="81" t="str">
        <f>VLOOKUP(A338,'PAI 2025 GPS rempl2)'!$A$4:$V$504,18,0)</f>
        <v>Númerica</v>
      </c>
      <c r="K338" s="166">
        <f>VLOOKUP(A338,'PAI 2025 GPS rempl2)'!$A$4:$V$504,20,0)</f>
        <v>45736</v>
      </c>
      <c r="L338" s="166">
        <f>VLOOKUP(A338,'PAI 2025 GPS rempl2)'!$A$4:$V$504,21,0)</f>
        <v>45869</v>
      </c>
      <c r="M338" s="81" t="str">
        <f>VLOOKUP(A338,'PAI 2025 GPS rempl2)'!$A$4:$V$504,22,0)</f>
        <v>10-OFICINA  ASESORA JURÍDICA</v>
      </c>
      <c r="N338" s="81"/>
      <c r="O338" s="81"/>
      <c r="P338" s="81"/>
      <c r="Q338" s="81"/>
      <c r="S338" s="80" t="s">
        <v>1119</v>
      </c>
      <c r="T338" s="80" t="str">
        <f>VLOOKUP(A338,'PAI 2025 GPS rempl2)'!$A$3:$E$505,4,0)</f>
        <v>Actividad sin participación</v>
      </c>
      <c r="U338" s="81" t="s">
        <v>1532</v>
      </c>
      <c r="V338" s="30">
        <f>VLOOKUP(S338,'PAI 2025 GPS rempl2)'!$E$4:$P$504,12,0)</f>
        <v>0</v>
      </c>
      <c r="W338" s="30">
        <f t="shared" ref="W338" si="12">+(V338*100)/1100</f>
        <v>0</v>
      </c>
    </row>
    <row r="339" spans="1:23" hidden="1" x14ac:dyDescent="0.25">
      <c r="A339" s="80" t="s">
        <v>1122</v>
      </c>
      <c r="B339" s="80" t="str">
        <f>VLOOKUP(A339,'PAI 2025 GPS rempl2)'!$A$3:$E$505,4,0)</f>
        <v>Actividad propia</v>
      </c>
      <c r="C339" s="81" t="s">
        <v>1532</v>
      </c>
      <c r="D339" s="81" t="s">
        <v>1531</v>
      </c>
      <c r="E339" s="81" t="s">
        <v>749</v>
      </c>
      <c r="F339" s="81"/>
      <c r="G339" s="81" t="str">
        <f>VLOOKUP(A339,'PAI 2025 GPS rempl2)'!$E$4:$L$504,8,0)</f>
        <v>N/A</v>
      </c>
      <c r="H339" s="81" t="str">
        <f>VLOOKUP(A339,'PAI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9" s="81">
        <f>VLOOKUP(A339,'PAI 2025 GPS rempl2)'!$A$4:$V$504,17,0)</f>
        <v>4</v>
      </c>
      <c r="J339" s="81" t="str">
        <f>VLOOKUP(A339,'PAI 2025 GPS rempl2)'!$A$4:$V$504,18,0)</f>
        <v>Númerica</v>
      </c>
      <c r="K339" s="166">
        <f>VLOOKUP(A339,'PAI 2025 GPS rempl2)'!$A$4:$V$504,20,0)</f>
        <v>45870</v>
      </c>
      <c r="L339" s="166">
        <f>VLOOKUP(A339,'PAI 2025 GPS rempl2)'!$A$4:$V$504,21,0)</f>
        <v>45898</v>
      </c>
      <c r="M339" s="81" t="str">
        <f>VLOOKUP(A339,'PAI 2025 GPS rempl2)'!$A$4:$V$504,22,0)</f>
        <v>1000-DESPACHO DEL SUPERINTENDENTE DELEGADO PARA LA PROTECCIÓN DE LA COMPETENCIA</v>
      </c>
      <c r="N339" s="81"/>
      <c r="O339" s="81"/>
      <c r="P339" s="81"/>
      <c r="Q339" s="81"/>
      <c r="S339" s="80" t="s">
        <v>1122</v>
      </c>
      <c r="T339" s="80" t="str">
        <f>VLOOKUP(A339,'PAI 2025 GPS rempl2)'!$A$3:$E$505,4,0)</f>
        <v>Actividad propia</v>
      </c>
      <c r="U339" s="81" t="s">
        <v>1532</v>
      </c>
      <c r="V339" s="30">
        <f>VLOOKUP(S339,'PAI 2025 GPS rempl2)'!$E$4:$P$504,12,0)</f>
        <v>30</v>
      </c>
      <c r="W339" s="30">
        <f>+(V339*100)/($V$151+$V$153+$V$154+$V$155+$V$169+$V$170+$V$171+$V$172+$V$173+$V$175+$V$176+$V$178+$V$179+$V$180+$V$181+$V$182+$V$184+$V$185+$V$186+$V$187+$V$188+$V$189+$V$191+$V$192+$V$193+$V$194+$V$200+$V$201+$V$337+$V$339+$V$341+$V$343+$V$344+$V$431+$V$432+$V$433+$V$434+$V$464+$V$465)</f>
        <v>2.7272727272727271</v>
      </c>
    </row>
    <row r="340" spans="1:23" hidden="1" x14ac:dyDescent="0.25">
      <c r="A340" s="80" t="s">
        <v>1124</v>
      </c>
      <c r="B340" s="80" t="str">
        <f>VLOOKUP(A340,'PAI 2025 GPS rempl2)'!$A$3:$E$505,4,0)</f>
        <v>Actividad sin participación</v>
      </c>
      <c r="C340" s="81" t="s">
        <v>1532</v>
      </c>
      <c r="D340" s="81" t="s">
        <v>1531</v>
      </c>
      <c r="E340" s="81" t="s">
        <v>749</v>
      </c>
      <c r="F340" s="81"/>
      <c r="G340" s="81" t="str">
        <f>VLOOKUP(A340,'PAI 2025 GPS rempl2)'!$E$4:$L$504,8,0)</f>
        <v>N/A</v>
      </c>
      <c r="H340" s="81" t="str">
        <f>VLOOKUP(A340,'PAI 2025 GPS rempl2)'!$A$4:$V$504,15,0)</f>
        <v>Elaborar y enviar al área solicitante, los  documentos con ajustes de corrección de estilo y diagramado.  (Documento Final)</v>
      </c>
      <c r="I340" s="81">
        <f>VLOOKUP(A340,'PAI 2025 GPS rempl2)'!$A$4:$V$504,17,0)</f>
        <v>4</v>
      </c>
      <c r="J340" s="81" t="str">
        <f>VLOOKUP(A340,'PAI 2025 GPS rempl2)'!$A$4:$V$504,18,0)</f>
        <v>Númerica</v>
      </c>
      <c r="K340" s="166">
        <f>VLOOKUP(A340,'PAI 2025 GPS rempl2)'!$A$4:$V$504,20,0)</f>
        <v>45901</v>
      </c>
      <c r="L340" s="166">
        <f>VLOOKUP(A340,'PAI 2025 GPS rempl2)'!$A$4:$V$504,21,0)</f>
        <v>45961</v>
      </c>
      <c r="M340" s="81" t="str">
        <f>VLOOKUP(A340,'PAI 2025 GPS rempl2)'!$A$4:$V$504,22,0)</f>
        <v>73-GRUPO DE TRABAJO DE COMUNICACION</v>
      </c>
      <c r="N340" s="81"/>
      <c r="O340" s="81"/>
      <c r="P340" s="81"/>
      <c r="Q340" s="81"/>
      <c r="S340" s="80" t="s">
        <v>1124</v>
      </c>
      <c r="T340" s="80" t="str">
        <f>VLOOKUP(A340,'PAI 2025 GPS rempl2)'!$A$3:$E$505,4,0)</f>
        <v>Actividad sin participación</v>
      </c>
      <c r="U340" s="81" t="s">
        <v>1532</v>
      </c>
      <c r="V340" s="30">
        <f>VLOOKUP(S340,'PAI 2025 GPS rempl2)'!$E$4:$P$504,12,0)</f>
        <v>0</v>
      </c>
      <c r="W340" s="30">
        <f>+V340</f>
        <v>0</v>
      </c>
    </row>
    <row r="341" spans="1:23" hidden="1" x14ac:dyDescent="0.25">
      <c r="A341" s="80" t="s">
        <v>1126</v>
      </c>
      <c r="B341" s="80" t="str">
        <f>VLOOKUP(A341,'PAI 2025 GPS rempl2)'!$A$3:$E$505,4,0)</f>
        <v>Actividad propia</v>
      </c>
      <c r="C341" s="81" t="s">
        <v>1532</v>
      </c>
      <c r="D341" s="81" t="s">
        <v>1531</v>
      </c>
      <c r="E341" s="81" t="s">
        <v>749</v>
      </c>
      <c r="F341" s="81"/>
      <c r="G341" s="81" t="str">
        <f>VLOOKUP(A341,'PAI 2025 GPS rempl2)'!$E$4:$L$504,8,0)</f>
        <v>N/A</v>
      </c>
      <c r="H341" s="81" t="str">
        <f>VLOOKUP(A341,'PAI 2025 GPS rempl2)'!$A$4:$V$504,15,0)</f>
        <v>Solicitar la Publicación de los documentos en la página web. (Correo electrónico y Documento de la guía o manual a publicar)</v>
      </c>
      <c r="I341" s="81">
        <f>VLOOKUP(A341,'PAI 2025 GPS rempl2)'!$A$4:$V$504,17,0)</f>
        <v>4</v>
      </c>
      <c r="J341" s="81" t="str">
        <f>VLOOKUP(A341,'PAI 2025 GPS rempl2)'!$A$4:$V$504,18,0)</f>
        <v>Númerica</v>
      </c>
      <c r="K341" s="166">
        <f>VLOOKUP(A341,'PAI 2025 GPS rempl2)'!$A$4:$V$504,20,0)</f>
        <v>45965</v>
      </c>
      <c r="L341" s="166">
        <f>VLOOKUP(A341,'PAI 2025 GPS rempl2)'!$A$4:$V$504,21,0)</f>
        <v>45989</v>
      </c>
      <c r="M341" s="81" t="str">
        <f>VLOOKUP(A341,'PAI 2025 GPS rempl2)'!$A$4:$V$504,22,0)</f>
        <v>1000-DESPACHO DEL SUPERINTENDENTE DELEGADO PARA LA PROTECCIÓN DE LA COMPETENCIA</v>
      </c>
      <c r="N341" s="81"/>
      <c r="O341" s="81"/>
      <c r="P341" s="81"/>
      <c r="Q341" s="81"/>
      <c r="S341" s="80" t="s">
        <v>1126</v>
      </c>
      <c r="T341" s="80" t="str">
        <f>VLOOKUP(A341,'PAI 2025 GPS rempl2)'!$A$3:$E$505,4,0)</f>
        <v>Actividad propia</v>
      </c>
      <c r="U341" s="81" t="s">
        <v>1532</v>
      </c>
      <c r="V341" s="30">
        <f>VLOOKUP(S341,'PAI 2025 GPS rempl2)'!$E$4:$P$504,12,0)</f>
        <v>20</v>
      </c>
      <c r="W341" s="30">
        <f>+(V341*100)/($V$151+$V$153+$V$154+$V$155+$V$169+$V$170+$V$171+$V$172+$V$173+$V$175+$V$176+$V$178+$V$179+$V$180+$V$181+$V$182+$V$184+$V$185+$V$186+$V$187+$V$188+$V$189+$V$191+$V$192+$V$193+$V$194+$V$200+$V$201+$V$337+$V$339+$V$341+$V$343+$V$344+$V$431+$V$432+$V$433+$V$434+$V$464+$V$465)</f>
        <v>1.8181818181818181</v>
      </c>
    </row>
    <row r="342" spans="1:23" hidden="1" x14ac:dyDescent="0.25">
      <c r="A342" s="80" t="s">
        <v>1128</v>
      </c>
      <c r="B342" s="80" t="str">
        <f>VLOOKUP(A342,'PAI 2025 GPS rempl2)'!$A$3:$E$505,4,0)</f>
        <v>Producto</v>
      </c>
      <c r="C342" s="81" t="s">
        <v>1532</v>
      </c>
      <c r="D342" s="81" t="s">
        <v>1531</v>
      </c>
      <c r="E342" s="81" t="s">
        <v>749</v>
      </c>
      <c r="F342" s="81" t="s">
        <v>12</v>
      </c>
      <c r="G342" s="81" t="str">
        <f>VLOOKUP(A342,'PAI 2025 GPS rempl2)'!$E$4:$L$504,8,0)</f>
        <v>N/A</v>
      </c>
      <c r="H342" s="81" t="str">
        <f>VLOOKUP(A342,'PAI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2" s="81">
        <f>VLOOKUP(A342,'PAI 2025 GPS rempl2)'!$A$4:$V$504,17,0)</f>
        <v>5</v>
      </c>
      <c r="J342" s="81" t="str">
        <f>VLOOKUP(A342,'PAI 2025 GPS rempl2)'!$A$4:$V$504,18,0)</f>
        <v>Númerica</v>
      </c>
      <c r="K342" s="166">
        <f>VLOOKUP(A342,'PAI 2025 GPS rempl2)'!$A$4:$V$504,20,0)</f>
        <v>45691</v>
      </c>
      <c r="L342" s="166">
        <f>VLOOKUP(A342,'PAI 2025 GPS rempl2)'!$A$4:$V$504,21,0)</f>
        <v>46003</v>
      </c>
      <c r="M342" s="81" t="str">
        <f>VLOOKUP(A342,'PAI 2025 GPS rempl2)'!$A$4:$V$504,22,0)</f>
        <v>1000-DESPACHO DEL SUPERINTENDENTE DELEGADO PARA LA PROTECCIÓN DE LA COMPETENCIA</v>
      </c>
      <c r="N342" s="81" t="s">
        <v>1395</v>
      </c>
      <c r="O342" s="81" t="s">
        <v>1396</v>
      </c>
      <c r="P342" s="81" t="s">
        <v>1563</v>
      </c>
      <c r="Q342" s="81" t="s">
        <v>1492</v>
      </c>
      <c r="S342" s="80" t="s">
        <v>1128</v>
      </c>
      <c r="T342" s="80" t="str">
        <f>VLOOKUP(A342,'PAI 2025 GPS rempl2)'!$A$3:$E$505,4,0)</f>
        <v>Producto</v>
      </c>
      <c r="U342" s="81" t="s">
        <v>1532</v>
      </c>
      <c r="V342" s="30">
        <f>VLOOKUP(S342,'PAI 2025 GPS rempl2)'!$E$4:$P$504,12,0)</f>
        <v>15</v>
      </c>
      <c r="W342" s="30">
        <f>+(V342*100)/($V$150+$V$168+$V$174+$V$177+$V$183+$V$190+$V$199+$V$336+$V$342+$V$430+$V$463)</f>
        <v>7.8947368421052628</v>
      </c>
    </row>
    <row r="343" spans="1:23" hidden="1" x14ac:dyDescent="0.25">
      <c r="A343" s="80" t="s">
        <v>1130</v>
      </c>
      <c r="B343" s="80" t="str">
        <f>VLOOKUP(A343,'PAI 2025 GPS rempl2)'!$A$3:$E$505,4,0)</f>
        <v>Actividad propia</v>
      </c>
      <c r="C343" s="81" t="s">
        <v>1532</v>
      </c>
      <c r="D343" s="81" t="s">
        <v>1531</v>
      </c>
      <c r="E343" s="81" t="s">
        <v>749</v>
      </c>
      <c r="F343" s="81"/>
      <c r="G343" s="81" t="str">
        <f>VLOOKUP(A343,'PAI 2025 GPS rempl2)'!$E$4:$L$504,8,0)</f>
        <v>N/A</v>
      </c>
      <c r="H343" s="81" t="str">
        <f>VLOOKUP(A343,'PAI 2025 GPS rempl2)'!$A$4:$V$504,15,0)</f>
        <v>Definir el alcance requerido, para los estudios o informes.  (Acta con el alcance definido)</v>
      </c>
      <c r="I343" s="81">
        <f>VLOOKUP(A343,'PAI 2025 GPS rempl2)'!$A$4:$V$504,17,0)</f>
        <v>5</v>
      </c>
      <c r="J343" s="81" t="str">
        <f>VLOOKUP(A343,'PAI 2025 GPS rempl2)'!$A$4:$V$504,18,0)</f>
        <v>Númerica</v>
      </c>
      <c r="K343" s="166">
        <f>VLOOKUP(A343,'PAI 2025 GPS rempl2)'!$A$4:$V$504,20,0)</f>
        <v>45691</v>
      </c>
      <c r="L343" s="166">
        <f>VLOOKUP(A343,'PAI 2025 GPS rempl2)'!$A$4:$V$504,21,0)</f>
        <v>45716</v>
      </c>
      <c r="M343" s="81" t="str">
        <f>VLOOKUP(A343,'PAI 2025 GPS rempl2)'!$A$4:$V$504,22,0)</f>
        <v>1000-DESPACHO DEL SUPERINTENDENTE DELEGADO PARA LA PROTECCIÓN DE LA COMPETENCIA</v>
      </c>
      <c r="N343" s="81"/>
      <c r="O343" s="81"/>
      <c r="P343" s="81"/>
      <c r="Q343" s="81"/>
      <c r="S343" s="80" t="s">
        <v>1130</v>
      </c>
      <c r="T343" s="80" t="str">
        <f>VLOOKUP(A343,'PAI 2025 GPS rempl2)'!$A$3:$E$505,4,0)</f>
        <v>Actividad propia</v>
      </c>
      <c r="U343" s="81" t="s">
        <v>1532</v>
      </c>
      <c r="V343" s="30">
        <f>VLOOKUP(S343,'PAI 2025 GPS rempl2)'!$E$4:$P$504,12,0)</f>
        <v>20</v>
      </c>
      <c r="W343" s="30">
        <f>+(V343*100)/($V$151+$V$153+$V$154+$V$155+$V$169+$V$170+$V$171+$V$172+$V$173+$V$175+$V$176+$V$178+$V$179+$V$180+$V$181+$V$182+$V$184+$V$185+$V$186+$V$187+$V$188+$V$189+$V$191+$V$192+$V$193+$V$194+$V$200+$V$201+$V$337+$V$339+$V$341+$V$343+$V$344+$V$431+$V$432+$V$433+$V$434+$V$464+$V$465)</f>
        <v>1.8181818181818181</v>
      </c>
    </row>
    <row r="344" spans="1:23" hidden="1" x14ac:dyDescent="0.25">
      <c r="A344" s="80" t="s">
        <v>1132</v>
      </c>
      <c r="B344" s="80" t="str">
        <f>VLOOKUP(A344,'PAI 2025 GPS rempl2)'!$A$3:$E$505,4,0)</f>
        <v>Actividad propia</v>
      </c>
      <c r="C344" s="81" t="s">
        <v>1532</v>
      </c>
      <c r="D344" s="81" t="s">
        <v>1531</v>
      </c>
      <c r="E344" s="81" t="s">
        <v>749</v>
      </c>
      <c r="F344" s="81"/>
      <c r="G344" s="81" t="str">
        <f>VLOOKUP(A344,'PAI 2025 GPS rempl2)'!$E$4:$L$504,8,0)</f>
        <v>N/A</v>
      </c>
      <c r="H344" s="81" t="str">
        <f>VLOOKUP(A344,'PAI 2025 GPS rempl2)'!$A$4:$V$504,15,0)</f>
        <v>Realizar y entregar los estudios o informes   (Estudio presentado a la Delegada para la Protección de la Competencia)</v>
      </c>
      <c r="I344" s="81">
        <f>VLOOKUP(A344,'PAI 2025 GPS rempl2)'!$A$4:$V$504,17,0)</f>
        <v>5</v>
      </c>
      <c r="J344" s="81" t="str">
        <f>VLOOKUP(A344,'PAI 2025 GPS rempl2)'!$A$4:$V$504,18,0)</f>
        <v>Númerica</v>
      </c>
      <c r="K344" s="166">
        <f>VLOOKUP(A344,'PAI 2025 GPS rempl2)'!$A$4:$V$504,20,0)</f>
        <v>45719</v>
      </c>
      <c r="L344" s="166">
        <f>VLOOKUP(A344,'PAI 2025 GPS rempl2)'!$A$4:$V$504,21,0)</f>
        <v>46003</v>
      </c>
      <c r="M344" s="81" t="str">
        <f>VLOOKUP(A344,'PAI 2025 GPS rempl2)'!$A$4:$V$504,22,0)</f>
        <v>1000-DESPACHO DEL SUPERINTENDENTE DELEGADO PARA LA PROTECCIÓN DE LA COMPETENCIA</v>
      </c>
      <c r="N344" s="81"/>
      <c r="O344" s="81"/>
      <c r="P344" s="81"/>
      <c r="Q344" s="81"/>
      <c r="S344" s="80" t="s">
        <v>1132</v>
      </c>
      <c r="T344" s="80" t="str">
        <f>VLOOKUP(A344,'PAI 2025 GPS rempl2)'!$A$3:$E$505,4,0)</f>
        <v>Actividad propia</v>
      </c>
      <c r="U344" s="81" t="s">
        <v>1532</v>
      </c>
      <c r="V344" s="30">
        <f>VLOOKUP(S344,'PAI 2025 GPS rempl2)'!$E$4:$P$504,12,0)</f>
        <v>80</v>
      </c>
      <c r="W344" s="30">
        <f>+(V344*100)/($V$151+$V$153+$V$154+$V$155+$V$169+$V$170+$V$171+$V$172+$V$173+$V$175+$V$176+$V$178+$V$179+$V$180+$V$181+$V$182+$V$184+$V$185+$V$186+$V$187+$V$188+$V$189+$V$191+$V$192+$V$193+$V$194+$V$200+$V$201+$V$337+$V$339+$V$341+$V$343+$V$344+$V$431+$V$432+$V$433+$V$434+$V$464+$V$465)</f>
        <v>7.2727272727272725</v>
      </c>
    </row>
    <row r="345" spans="1:23" hidden="1" x14ac:dyDescent="0.25">
      <c r="A345" s="80" t="s">
        <v>1134</v>
      </c>
      <c r="B345" s="80" t="str">
        <f>VLOOKUP(A345,'PAI 2025 GPS rempl2)'!$A$3:$E$505,4,0)</f>
        <v>Producto</v>
      </c>
      <c r="C345" s="81" t="s">
        <v>1522</v>
      </c>
      <c r="D345" s="81" t="s">
        <v>1533</v>
      </c>
      <c r="E345" s="81" t="s">
        <v>1442</v>
      </c>
      <c r="F345" s="81" t="s">
        <v>13</v>
      </c>
      <c r="G345" s="81" t="str">
        <f>VLOOKUP(A345,'PAI 2025 GPS rempl2)'!$E$4:$L$504,8,0)</f>
        <v>N/A</v>
      </c>
      <c r="H345" s="81" t="str">
        <f>VLOOKUP(A345,'PAI 2025 GPS rempl2)'!$A$4:$V$504,15,0)</f>
        <v>Reforma de la norma andina Decisión 608 de la CAN, con el objetivo de contribuir al desarrollo de un sistema normativo de protección de la libre competencia a nivel andino (Documento de revisión)</v>
      </c>
      <c r="I345" s="81">
        <f>VLOOKUP(A345,'PAI 2025 GPS rempl2)'!$A$4:$V$504,17,0)</f>
        <v>1</v>
      </c>
      <c r="J345" s="81" t="str">
        <f>VLOOKUP(A345,'PAI 2025 GPS rempl2)'!$A$4:$V$504,18,0)</f>
        <v>Númerica</v>
      </c>
      <c r="K345" s="166">
        <f>VLOOKUP(A345,'PAI 2025 GPS rempl2)'!$A$4:$V$504,20,0)</f>
        <v>45691</v>
      </c>
      <c r="L345" s="166">
        <f>VLOOKUP(A345,'PAI 2025 GPS rempl2)'!$A$4:$V$504,21,0)</f>
        <v>46010</v>
      </c>
      <c r="M345" s="81" t="str">
        <f>VLOOKUP(A345,'PAI 2025 GPS rempl2)'!$A$4:$V$504,22,0)</f>
        <v>1000-DESPACHO DEL SUPERINTENDENTE DELEGADO PARA LA PROTECCIÓN DE LA COMPETENCIA</v>
      </c>
      <c r="N345" s="81" t="s">
        <v>1402</v>
      </c>
      <c r="O345" s="81" t="s">
        <v>1441</v>
      </c>
      <c r="P345" s="81" t="s">
        <v>1744</v>
      </c>
      <c r="Q345" s="81" t="s">
        <v>1495</v>
      </c>
      <c r="S345" s="80" t="s">
        <v>1134</v>
      </c>
      <c r="T345" s="80" t="str">
        <f>VLOOKUP(A345,'PAI 2025 GPS rempl2)'!$A$3:$E$505,4,0)</f>
        <v>Producto</v>
      </c>
      <c r="U345" s="81" t="s">
        <v>1522</v>
      </c>
      <c r="V345" s="30">
        <f>VLOOKUP(S345,'PAI 2025 GPS rempl2)'!$E$4:$P$504,12,0)</f>
        <v>15</v>
      </c>
      <c r="W345" s="145">
        <f>(V345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6" spans="1:23" hidden="1" x14ac:dyDescent="0.25">
      <c r="A346" s="80" t="s">
        <v>1136</v>
      </c>
      <c r="B346" s="80" t="str">
        <f>VLOOKUP(A346,'PAI 2025 GPS rempl2)'!$A$3:$E$505,4,0)</f>
        <v>Actividad propia</v>
      </c>
      <c r="C346" s="81" t="s">
        <v>1522</v>
      </c>
      <c r="D346" s="81" t="s">
        <v>1533</v>
      </c>
      <c r="E346" s="81" t="s">
        <v>1442</v>
      </c>
      <c r="F346" s="81"/>
      <c r="G346" s="81" t="str">
        <f>VLOOKUP(A346,'PAI 2025 GPS rempl2)'!$E$4:$L$504,8,0)</f>
        <v>N/A</v>
      </c>
      <c r="H346" s="81" t="str">
        <f>VLOOKUP(A346,'PAI 2025 GPS rempl2)'!$A$4:$V$504,15,0)</f>
        <v>Participar en las reuniones para discusión, aprobación y divulgación del articulado de la modificación a la Decisión 608 de la CAN.  (Listado de asistencia, captura de pantalla de la reunión o acta de discusión)</v>
      </c>
      <c r="I346" s="81">
        <f>VLOOKUP(A346,'PAI 2025 GPS rempl2)'!$A$4:$V$504,17,0)</f>
        <v>6</v>
      </c>
      <c r="J346" s="81" t="str">
        <f>VLOOKUP(A346,'PAI 2025 GPS rempl2)'!$A$4:$V$504,18,0)</f>
        <v>Númerica</v>
      </c>
      <c r="K346" s="166">
        <f>VLOOKUP(A346,'PAI 2025 GPS rempl2)'!$A$4:$V$504,20,0)</f>
        <v>45691</v>
      </c>
      <c r="L346" s="166">
        <f>VLOOKUP(A346,'PAI 2025 GPS rempl2)'!$A$4:$V$504,21,0)</f>
        <v>45989</v>
      </c>
      <c r="M346" s="81" t="str">
        <f>VLOOKUP(A346,'PAI 2025 GPS rempl2)'!$A$4:$V$504,22,0)</f>
        <v>1000-DESPACHO DEL SUPERINTENDENTE DELEGADO PARA LA PROTECCIÓN DE LA COMPETENCIA</v>
      </c>
      <c r="N346" s="81"/>
      <c r="O346" s="81"/>
      <c r="P346" s="81"/>
      <c r="Q346" s="81"/>
      <c r="S346" s="80" t="s">
        <v>1136</v>
      </c>
      <c r="T346" s="80" t="str">
        <f>VLOOKUP(A346,'PAI 2025 GPS rempl2)'!$A$3:$E$505,4,0)</f>
        <v>Actividad propia</v>
      </c>
      <c r="U346" s="81" t="s">
        <v>1522</v>
      </c>
      <c r="V346" s="30">
        <f>VLOOKUP(S346,'PAI 2025 GPS rempl2)'!$E$4:$P$504,12,0)</f>
        <v>20</v>
      </c>
      <c r="W346" s="147" t="e">
        <f>+(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47" spans="1:23" hidden="1" x14ac:dyDescent="0.25">
      <c r="A347" s="80" t="s">
        <v>1138</v>
      </c>
      <c r="B347" s="80" t="str">
        <f>VLOOKUP(A347,'PAI 2025 GPS rempl2)'!$A$3:$E$505,4,0)</f>
        <v>Actividad propia</v>
      </c>
      <c r="C347" s="81" t="s">
        <v>1522</v>
      </c>
      <c r="D347" s="81" t="s">
        <v>1533</v>
      </c>
      <c r="E347" s="81" t="s">
        <v>1442</v>
      </c>
      <c r="F347" s="81"/>
      <c r="G347" s="81" t="str">
        <f>VLOOKUP(A347,'PAI 2025 GPS rempl2)'!$E$4:$L$504,8,0)</f>
        <v>N/A</v>
      </c>
      <c r="H347" s="81" t="str">
        <f>VLOOKUP(A347,'PAI 2025 GPS rempl2)'!$A$4:$V$504,15,0)</f>
        <v>Realizar la revisión de las modificaciones a la Decisión 608  (Documento de revisión)</v>
      </c>
      <c r="I347" s="81">
        <f>VLOOKUP(A347,'PAI 2025 GPS rempl2)'!$A$4:$V$504,17,0)</f>
        <v>1</v>
      </c>
      <c r="J347" s="81" t="str">
        <f>VLOOKUP(A347,'PAI 2025 GPS rempl2)'!$A$4:$V$504,18,0)</f>
        <v>Númerica</v>
      </c>
      <c r="K347" s="166">
        <f>VLOOKUP(A347,'PAI 2025 GPS rempl2)'!$A$4:$V$504,20,0)</f>
        <v>45870</v>
      </c>
      <c r="L347" s="166">
        <f>VLOOKUP(A347,'PAI 2025 GPS rempl2)'!$A$4:$V$504,21,0)</f>
        <v>46010</v>
      </c>
      <c r="M347" s="81" t="str">
        <f>VLOOKUP(A347,'PAI 2025 GPS rempl2)'!$A$4:$V$504,22,0)</f>
        <v>1000-DESPACHO DEL SUPERINTENDENTE DELEGADO PARA LA PROTECCIÓN DE LA COMPETENCIA</v>
      </c>
      <c r="N347" s="81"/>
      <c r="O347" s="81"/>
      <c r="P347" s="81"/>
      <c r="Q347" s="81"/>
      <c r="S347" s="80" t="s">
        <v>1138</v>
      </c>
      <c r="T347" s="80" t="str">
        <f>VLOOKUP(A347,'PAI 2025 GPS rempl2)'!$A$3:$E$505,4,0)</f>
        <v>Actividad propia</v>
      </c>
      <c r="U347" s="81" t="s">
        <v>1522</v>
      </c>
      <c r="V347" s="30">
        <f>VLOOKUP(S347,'PAI 2025 GPS rempl2)'!$E$4:$P$504,12,0)</f>
        <v>80</v>
      </c>
      <c r="W347" s="147" t="e">
        <f>+(V347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48" spans="1:23" hidden="1" x14ac:dyDescent="0.25">
      <c r="A348" s="80" t="s">
        <v>1139</v>
      </c>
      <c r="B348" s="80" t="str">
        <f>VLOOKUP(A348,'PAI 2025 GPS rempl2)'!$A$3:$E$505,4,0)</f>
        <v>Producto</v>
      </c>
      <c r="C348" s="81" t="s">
        <v>1522</v>
      </c>
      <c r="D348" s="81" t="s">
        <v>1526</v>
      </c>
      <c r="E348" s="81" t="s">
        <v>614</v>
      </c>
      <c r="F348" s="81" t="s">
        <v>10</v>
      </c>
      <c r="G348" s="81" t="str">
        <f>VLOOKUP(A348,'PAI 2025 GPS rempl2)'!$E$4:$L$504,8,0)</f>
        <v>N/A</v>
      </c>
      <c r="H348" s="81" t="str">
        <f>VLOOKUP(A348,'PAI 2025 GPS rempl2)'!$A$4:$V$504,15,0)</f>
        <v>Matriz de riesgos de colusión en contratación pública y formulación de mecanismos para reducir dichos riesgos, elaborada y socializada (Matrices guía para identificar riesgos entregada)</v>
      </c>
      <c r="I348" s="81">
        <f>VLOOKUP(A348,'PAI 2025 GPS rempl2)'!$A$4:$V$504,17,0)</f>
        <v>1</v>
      </c>
      <c r="J348" s="81" t="str">
        <f>VLOOKUP(A348,'PAI 2025 GPS rempl2)'!$A$4:$V$504,18,0)</f>
        <v>Númerica</v>
      </c>
      <c r="K348" s="166">
        <f>VLOOKUP(A348,'PAI 2025 GPS rempl2)'!$A$4:$V$504,20,0)</f>
        <v>45677</v>
      </c>
      <c r="L348" s="166">
        <f>VLOOKUP(A348,'PAI 2025 GPS rempl2)'!$A$4:$V$504,21,0)</f>
        <v>46003</v>
      </c>
      <c r="M348" s="81" t="str">
        <f>VLOOKUP(A348,'PAI 2025 GPS rempl2)'!$A$4:$V$504,22,0)</f>
        <v>1000-DESPACHO DEL SUPERINTENDENTE DELEGADO PARA LA PROTECCIÓN DE LA COMPETENCIA</v>
      </c>
      <c r="N348" s="81" t="s">
        <v>1399</v>
      </c>
      <c r="O348" s="81" t="s">
        <v>1400</v>
      </c>
      <c r="P348" s="81" t="s">
        <v>1564</v>
      </c>
      <c r="Q348" s="81" t="s">
        <v>1740</v>
      </c>
      <c r="S348" s="80" t="s">
        <v>1139</v>
      </c>
      <c r="T348" s="80" t="str">
        <f>VLOOKUP(A348,'PAI 2025 GPS rempl2)'!$A$3:$E$505,4,0)</f>
        <v>Producto</v>
      </c>
      <c r="U348" s="81" t="s">
        <v>1522</v>
      </c>
      <c r="V348" s="30">
        <f>VLOOKUP(S348,'PAI 2025 GPS rempl2)'!$E$4:$P$504,12,0)</f>
        <v>15</v>
      </c>
      <c r="W348" s="145">
        <f>(V348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9" spans="1:23" hidden="1" x14ac:dyDescent="0.25">
      <c r="A349" s="80" t="s">
        <v>1141</v>
      </c>
      <c r="B349" s="80" t="str">
        <f>VLOOKUP(A349,'PAI 2025 GPS rempl2)'!$A$3:$E$505,4,0)</f>
        <v>Actividad propia</v>
      </c>
      <c r="C349" s="81" t="s">
        <v>1522</v>
      </c>
      <c r="D349" s="81" t="s">
        <v>1526</v>
      </c>
      <c r="E349" s="81" t="s">
        <v>614</v>
      </c>
      <c r="F349" s="81"/>
      <c r="G349" s="81" t="str">
        <f>VLOOKUP(A349,'PAI 2025 GPS rempl2)'!$E$4:$L$504,8,0)</f>
        <v>N/A</v>
      </c>
      <c r="H349" s="81" t="str">
        <f>VLOOKUP(A349,'PAI 2025 GPS rempl2)'!$A$4:$V$504,15,0)</f>
        <v>Diseñar la matriz de riesgos de colusión en contratación pública a partir de la identificación y análisis de los riesgos de colusión en contratación pública (Documento con la identificación de riesgos)</v>
      </c>
      <c r="I349" s="81">
        <f>VLOOKUP(A349,'PAI 2025 GPS rempl2)'!$A$4:$V$504,17,0)</f>
        <v>1</v>
      </c>
      <c r="J349" s="81" t="str">
        <f>VLOOKUP(A349,'PAI 2025 GPS rempl2)'!$A$4:$V$504,18,0)</f>
        <v>Númerica</v>
      </c>
      <c r="K349" s="166">
        <f>VLOOKUP(A349,'PAI 2025 GPS rempl2)'!$A$4:$V$504,20,0)</f>
        <v>45677</v>
      </c>
      <c r="L349" s="166">
        <f>VLOOKUP(A349,'PAI 2025 GPS rempl2)'!$A$4:$V$504,21,0)</f>
        <v>45835</v>
      </c>
      <c r="M349" s="81" t="str">
        <f>VLOOKUP(A349,'PAI 2025 GPS rempl2)'!$A$4:$V$504,22,0)</f>
        <v>1000-DESPACHO DEL SUPERINTENDENTE DELEGADO PARA LA PROTECCIÓN DE LA COMPETENCIA</v>
      </c>
      <c r="N349" s="81"/>
      <c r="O349" s="81"/>
      <c r="P349" s="81"/>
      <c r="Q349" s="81"/>
      <c r="S349" s="80" t="s">
        <v>1141</v>
      </c>
      <c r="T349" s="80" t="str">
        <f>VLOOKUP(A349,'PAI 2025 GPS rempl2)'!$A$3:$E$505,4,0)</f>
        <v>Actividad propia</v>
      </c>
      <c r="U349" s="81" t="s">
        <v>1522</v>
      </c>
      <c r="V349" s="30">
        <f>VLOOKUP(S349,'PAI 2025 GPS rempl2)'!$E$4:$P$504,12,0)</f>
        <v>20</v>
      </c>
      <c r="W349" s="147" t="e">
        <f>+(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0" spans="1:23" hidden="1" x14ac:dyDescent="0.25">
      <c r="A350" s="80" t="s">
        <v>1143</v>
      </c>
      <c r="B350" s="80" t="str">
        <f>VLOOKUP(A350,'PAI 2025 GPS rempl2)'!$A$3:$E$505,4,0)</f>
        <v>Actividad propia</v>
      </c>
      <c r="C350" s="81" t="s">
        <v>1522</v>
      </c>
      <c r="D350" s="81" t="s">
        <v>1526</v>
      </c>
      <c r="E350" s="81" t="s">
        <v>614</v>
      </c>
      <c r="F350" s="81"/>
      <c r="G350" s="81" t="str">
        <f>VLOOKUP(A350,'PAI 2025 GPS rempl2)'!$E$4:$L$504,8,0)</f>
        <v>N/A</v>
      </c>
      <c r="H350" s="81" t="str">
        <f>VLOOKUP(A350,'PAI 2025 GPS rempl2)'!$A$4:$V$504,15,0)</f>
        <v>Socializar la matriz con los grupos de valor externos (Soportes de la socialización de la matriz con las entidades)</v>
      </c>
      <c r="I350" s="81">
        <f>VLOOKUP(A350,'PAI 2025 GPS rempl2)'!$A$4:$V$504,17,0)</f>
        <v>1</v>
      </c>
      <c r="J350" s="81" t="str">
        <f>VLOOKUP(A350,'PAI 2025 GPS rempl2)'!$A$4:$V$504,18,0)</f>
        <v>Númerica</v>
      </c>
      <c r="K350" s="166">
        <f>VLOOKUP(A350,'PAI 2025 GPS rempl2)'!$A$4:$V$504,20,0)</f>
        <v>45839</v>
      </c>
      <c r="L350" s="166">
        <f>VLOOKUP(A350,'PAI 2025 GPS rempl2)'!$A$4:$V$504,21,0)</f>
        <v>46003</v>
      </c>
      <c r="M350" s="81" t="str">
        <f>VLOOKUP(A350,'PAI 2025 GPS rempl2)'!$A$4:$V$504,22,0)</f>
        <v>1000-DESPACHO DEL SUPERINTENDENTE DELEGADO PARA LA PROTECCIÓN DE LA COMPETENCIA</v>
      </c>
      <c r="N350" s="81"/>
      <c r="O350" s="81"/>
      <c r="P350" s="81"/>
      <c r="Q350" s="81"/>
      <c r="S350" s="80" t="s">
        <v>1143</v>
      </c>
      <c r="T350" s="80" t="str">
        <f>VLOOKUP(A350,'PAI 2025 GPS rempl2)'!$A$3:$E$505,4,0)</f>
        <v>Actividad propia</v>
      </c>
      <c r="U350" s="81" t="s">
        <v>1522</v>
      </c>
      <c r="V350" s="30">
        <f>VLOOKUP(S350,'PAI 2025 GPS rempl2)'!$E$4:$P$504,12,0)</f>
        <v>80</v>
      </c>
      <c r="W350" s="147" t="e">
        <f>+(V350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1" spans="1:23" hidden="1" x14ac:dyDescent="0.25">
      <c r="A351" s="80" t="s">
        <v>1145</v>
      </c>
      <c r="B351" s="80" t="str">
        <f>VLOOKUP(A351,'PAI 2025 GPS rempl2)'!$A$3:$E$505,4,0)</f>
        <v>Producto</v>
      </c>
      <c r="C351" s="81" t="s">
        <v>1522</v>
      </c>
      <c r="D351" s="81" t="s">
        <v>1524</v>
      </c>
      <c r="E351" s="81" t="s">
        <v>574</v>
      </c>
      <c r="F351" s="81" t="s">
        <v>9</v>
      </c>
      <c r="G351" s="81" t="str">
        <f>VLOOKUP(A351,'PAI 2025 GPS rempl2)'!$E$4:$L$504,8,0)</f>
        <v>N/A</v>
      </c>
      <c r="H351" s="81" t="str">
        <f>VLOOKUP(A351,'PAI 2025 GPS rempl2)'!$A$4:$V$504,15,0)</f>
        <v>Herramienta de control y gestión de los tiempos de las actividades de los procedimientos de la Delegatura, diseñada y probada  (Matrices con el registro  de los tiempos de cada actividad entregado)</v>
      </c>
      <c r="I351" s="81">
        <f>VLOOKUP(A351,'PAI 2025 GPS rempl2)'!$A$4:$V$504,17,0)</f>
        <v>1</v>
      </c>
      <c r="J351" s="81" t="str">
        <f>VLOOKUP(A351,'PAI 2025 GPS rempl2)'!$A$4:$V$504,18,0)</f>
        <v>Númerica</v>
      </c>
      <c r="K351" s="166">
        <f>VLOOKUP(A351,'PAI 2025 GPS rempl2)'!$A$4:$V$504,20,0)</f>
        <v>45677</v>
      </c>
      <c r="L351" s="166">
        <f>VLOOKUP(A351,'PAI 2025 GPS rempl2)'!$A$4:$V$504,21,0)</f>
        <v>46003</v>
      </c>
      <c r="M351" s="81" t="str">
        <f>VLOOKUP(A351,'PAI 2025 GPS rempl2)'!$A$4:$V$504,22,0)</f>
        <v>1000-DESPACHO DEL SUPERINTENDENTE DELEGADO PARA LA PROTECCIÓN DE LA COMPETENCIA</v>
      </c>
      <c r="N351" s="81" t="s">
        <v>1401</v>
      </c>
      <c r="O351" s="81" t="s">
        <v>1439</v>
      </c>
      <c r="P351" s="81">
        <v>0</v>
      </c>
      <c r="Q351" s="81" t="s">
        <v>1492</v>
      </c>
      <c r="S351" s="80" t="s">
        <v>1145</v>
      </c>
      <c r="T351" s="80" t="str">
        <f>VLOOKUP(A351,'PAI 2025 GPS rempl2)'!$A$3:$E$505,4,0)</f>
        <v>Producto</v>
      </c>
      <c r="U351" s="81" t="s">
        <v>1522</v>
      </c>
      <c r="V351" s="30">
        <f>VLOOKUP(S351,'PAI 2025 GPS rempl2)'!$E$4:$P$504,12,0)</f>
        <v>15</v>
      </c>
      <c r="W351" s="145">
        <f>(V351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52" spans="1:23" hidden="1" x14ac:dyDescent="0.25">
      <c r="A352" s="80" t="s">
        <v>1147</v>
      </c>
      <c r="B352" s="80" t="str">
        <f>VLOOKUP(A352,'PAI 2025 GPS rempl2)'!$A$3:$E$505,4,0)</f>
        <v>Actividad propia</v>
      </c>
      <c r="C352" s="81" t="s">
        <v>1522</v>
      </c>
      <c r="D352" s="81" t="s">
        <v>1524</v>
      </c>
      <c r="E352" s="81" t="s">
        <v>574</v>
      </c>
      <c r="F352" s="81"/>
      <c r="G352" s="81" t="str">
        <f>VLOOKUP(A352,'PAI 2025 GPS rempl2)'!$E$4:$L$504,8,0)</f>
        <v>N/A</v>
      </c>
      <c r="H352" s="81" t="str">
        <f>VLOOKUP(A352,'PAI 2025 GPS rempl2)'!$A$4:$V$504,15,0)</f>
        <v>Diseñar la herramienta de control y gestión de tiempos (Matrices por procedimiento)</v>
      </c>
      <c r="I352" s="81">
        <f>VLOOKUP(A352,'PAI 2025 GPS rempl2)'!$A$4:$V$504,17,0)</f>
        <v>4</v>
      </c>
      <c r="J352" s="81" t="str">
        <f>VLOOKUP(A352,'PAI 2025 GPS rempl2)'!$A$4:$V$504,18,0)</f>
        <v>Númerica</v>
      </c>
      <c r="K352" s="166">
        <f>VLOOKUP(A352,'PAI 2025 GPS rempl2)'!$A$4:$V$504,20,0)</f>
        <v>45677</v>
      </c>
      <c r="L352" s="166">
        <f>VLOOKUP(A352,'PAI 2025 GPS rempl2)'!$A$4:$V$504,21,0)</f>
        <v>45835</v>
      </c>
      <c r="M352" s="81" t="str">
        <f>VLOOKUP(A352,'PAI 2025 GPS rempl2)'!$A$4:$V$504,22,0)</f>
        <v>1000-DESPACHO DEL SUPERINTENDENTE DELEGADO PARA LA PROTECCIÓN DE LA COMPETENCIA</v>
      </c>
      <c r="N352" s="81"/>
      <c r="O352" s="81"/>
      <c r="P352" s="81"/>
      <c r="Q352" s="81"/>
      <c r="S352" s="80" t="s">
        <v>1147</v>
      </c>
      <c r="T352" s="80" t="str">
        <f>VLOOKUP(A352,'PAI 2025 GPS rempl2)'!$A$3:$E$505,4,0)</f>
        <v>Actividad propia</v>
      </c>
      <c r="U352" s="81" t="s">
        <v>1522</v>
      </c>
      <c r="V352" s="30">
        <f>VLOOKUP(S352,'PAI 2025 GPS rempl2)'!$E$4:$P$504,12,0)</f>
        <v>20</v>
      </c>
      <c r="W352" s="147" t="e">
        <f>+(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3" spans="1:23" hidden="1" x14ac:dyDescent="0.25">
      <c r="A353" s="80" t="s">
        <v>1149</v>
      </c>
      <c r="B353" s="80" t="str">
        <f>VLOOKUP(A353,'PAI 2025 GPS rempl2)'!$A$3:$E$505,4,0)</f>
        <v>Actividad propia</v>
      </c>
      <c r="C353" s="81" t="s">
        <v>1522</v>
      </c>
      <c r="D353" s="81" t="s">
        <v>1524</v>
      </c>
      <c r="E353" s="81" t="s">
        <v>574</v>
      </c>
      <c r="F353" s="81"/>
      <c r="G353" s="81" t="str">
        <f>VLOOKUP(A353,'PAI 2025 GPS rempl2)'!$E$4:$L$504,8,0)</f>
        <v>N/A</v>
      </c>
      <c r="H353" s="81" t="str">
        <f>VLOOKUP(A353,'PAI 2025 GPS rempl2)'!$A$4:$V$504,15,0)</f>
        <v>Establecer las metas de tiempos de atención de las actividades definidas en la herramienta, a partir del histórico de atención de los trámites activos  (Matrices con los tiempos registrados de los trámites de la vigencia 2024)</v>
      </c>
      <c r="I353" s="81">
        <f>VLOOKUP(A353,'PAI 2025 GPS rempl2)'!$A$4:$V$504,17,0)</f>
        <v>4</v>
      </c>
      <c r="J353" s="81" t="str">
        <f>VLOOKUP(A353,'PAI 2025 GPS rempl2)'!$A$4:$V$504,18,0)</f>
        <v>Númerica</v>
      </c>
      <c r="K353" s="166">
        <f>VLOOKUP(A353,'PAI 2025 GPS rempl2)'!$A$4:$V$504,20,0)</f>
        <v>45839</v>
      </c>
      <c r="L353" s="166">
        <f>VLOOKUP(A353,'PAI 2025 GPS rempl2)'!$A$4:$V$504,21,0)</f>
        <v>45975</v>
      </c>
      <c r="M353" s="81" t="str">
        <f>VLOOKUP(A353,'PAI 2025 GPS rempl2)'!$A$4:$V$504,22,0)</f>
        <v>1000-DESPACHO DEL SUPERINTENDENTE DELEGADO PARA LA PROTECCIÓN DE LA COMPETENCIA</v>
      </c>
      <c r="N353" s="81"/>
      <c r="O353" s="81"/>
      <c r="P353" s="81"/>
      <c r="Q353" s="81"/>
      <c r="S353" s="80" t="s">
        <v>1149</v>
      </c>
      <c r="T353" s="80" t="str">
        <f>VLOOKUP(A353,'PAI 2025 GPS rempl2)'!$A$3:$E$505,4,0)</f>
        <v>Actividad propia</v>
      </c>
      <c r="U353" s="81" t="s">
        <v>1522</v>
      </c>
      <c r="V353" s="30">
        <f>VLOOKUP(S353,'PAI 2025 GPS rempl2)'!$E$4:$P$504,12,0)</f>
        <v>40</v>
      </c>
      <c r="W353" s="147" t="e">
        <f>+(V353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4" spans="1:23" hidden="1" x14ac:dyDescent="0.25">
      <c r="A354" s="80" t="s">
        <v>1151</v>
      </c>
      <c r="B354" s="80" t="str">
        <f>VLOOKUP(A354,'PAI 2025 GPS rempl2)'!$A$3:$E$505,4,0)</f>
        <v>Actividad propia</v>
      </c>
      <c r="C354" s="81" t="s">
        <v>1522</v>
      </c>
      <c r="D354" s="81" t="s">
        <v>1524</v>
      </c>
      <c r="E354" s="81" t="s">
        <v>574</v>
      </c>
      <c r="F354" s="81"/>
      <c r="G354" s="81" t="str">
        <f>VLOOKUP(A354,'PAI 2025 GPS rempl2)'!$E$4:$L$504,8,0)</f>
        <v>N/A</v>
      </c>
      <c r="H354" s="81" t="str">
        <f>VLOOKUP(A354,'PAI 2025 GPS rempl2)'!$A$4:$V$504,15,0)</f>
        <v>Realizar prueba piloto de la herramienta de control y gestión (Informe de los resultados de la prueba piloto)</v>
      </c>
      <c r="I354" s="81">
        <f>VLOOKUP(A354,'PAI 2025 GPS rempl2)'!$A$4:$V$504,17,0)</f>
        <v>1</v>
      </c>
      <c r="J354" s="81" t="str">
        <f>VLOOKUP(A354,'PAI 2025 GPS rempl2)'!$A$4:$V$504,18,0)</f>
        <v>Númerica</v>
      </c>
      <c r="K354" s="166">
        <f>VLOOKUP(A354,'PAI 2025 GPS rempl2)'!$A$4:$V$504,20,0)</f>
        <v>45975</v>
      </c>
      <c r="L354" s="166">
        <f>VLOOKUP(A354,'PAI 2025 GPS rempl2)'!$A$4:$V$504,21,0)</f>
        <v>46003</v>
      </c>
      <c r="M354" s="81" t="str">
        <f>VLOOKUP(A354,'PAI 2025 GPS rempl2)'!$A$4:$V$504,22,0)</f>
        <v>1000-DESPACHO DEL SUPERINTENDENTE DELEGADO PARA LA PROTECCIÓN DE LA COMPETENCIA</v>
      </c>
      <c r="N354" s="81"/>
      <c r="O354" s="81"/>
      <c r="P354" s="81"/>
      <c r="Q354" s="81"/>
      <c r="S354" s="80" t="s">
        <v>1151</v>
      </c>
      <c r="T354" s="80" t="str">
        <f>VLOOKUP(A354,'PAI 2025 GPS rempl2)'!$A$3:$E$505,4,0)</f>
        <v>Actividad propia</v>
      </c>
      <c r="U354" s="81" t="s">
        <v>1522</v>
      </c>
      <c r="V354" s="30">
        <f>VLOOKUP(S354,'PAI 2025 GPS rempl2)'!$E$4:$P$504,12,0)</f>
        <v>40</v>
      </c>
      <c r="W354" s="147" t="e">
        <f>+(V354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5" spans="1:23" hidden="1" x14ac:dyDescent="0.25">
      <c r="A355" s="80" t="s">
        <v>1154</v>
      </c>
      <c r="B355" s="80" t="str">
        <f>VLOOKUP(A355,'PAI 2025 GPS rempl2)'!$A$3:$E$505,4,0)</f>
        <v>Producto</v>
      </c>
      <c r="C355" s="81" t="s">
        <v>1522</v>
      </c>
      <c r="D355" s="81" t="s">
        <v>1526</v>
      </c>
      <c r="E355" s="81" t="s">
        <v>614</v>
      </c>
      <c r="F355" s="81" t="s">
        <v>10</v>
      </c>
      <c r="G355" s="81" t="str">
        <f>VLOOKUP(A355,'PAI 2025 GPS rempl2)'!$E$4:$L$504,8,0)</f>
        <v>C-3599-0200-0005-53105b</v>
      </c>
      <c r="H355" s="81" t="str">
        <f>VLOOKUP(A355,'PAI 2025 GPS rempl2)'!$A$4:$V$504,15,0)</f>
        <v>Jornadas de Capacitación bajo la Estrategia Marcas de Paz, realizadas.
 (Informe consolidado de la ejecución de las jornadas)</v>
      </c>
      <c r="I355" s="81">
        <f>VLOOKUP(A355,'PAI 2025 GPS rempl2)'!$A$4:$V$504,17,0)</f>
        <v>100</v>
      </c>
      <c r="J355" s="81" t="str">
        <f>VLOOKUP(A355,'PAI 2025 GPS rempl2)'!$A$4:$V$504,18,0)</f>
        <v>Porcentual</v>
      </c>
      <c r="K355" s="166">
        <f>VLOOKUP(A355,'PAI 2025 GPS rempl2)'!$A$4:$V$504,20,0)</f>
        <v>45691</v>
      </c>
      <c r="L355" s="166">
        <f>VLOOKUP(A355,'PAI 2025 GPS rempl2)'!$A$4:$V$504,21,0)</f>
        <v>46010</v>
      </c>
      <c r="M355" s="81" t="str">
        <f>VLOOKUP(A355,'PAI 2025 GPS rempl2)'!$A$4:$V$504,22,0)</f>
        <v>71-GRUPO DE TRABAJO DE FORMACION</v>
      </c>
      <c r="N355" s="81" t="s">
        <v>1399</v>
      </c>
      <c r="O355" s="81" t="s">
        <v>1400</v>
      </c>
      <c r="P355" s="81">
        <v>0</v>
      </c>
      <c r="Q355" s="81" t="s">
        <v>1738</v>
      </c>
      <c r="S355" s="80" t="s">
        <v>1154</v>
      </c>
      <c r="T355" s="80" t="str">
        <f>VLOOKUP(A355,'PAI 2025 GPS rempl2)'!$A$3:$E$505,4,0)</f>
        <v>Producto</v>
      </c>
      <c r="U355" s="81" t="s">
        <v>1522</v>
      </c>
      <c r="V355" s="30">
        <f>VLOOKUP(S355,'PAI 2025 GPS rempl2)'!$E$4:$P$504,12,0)</f>
        <v>30</v>
      </c>
      <c r="W355" s="145">
        <f>(V355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56" spans="1:23" hidden="1" x14ac:dyDescent="0.25">
      <c r="A356" s="80" t="s">
        <v>1156</v>
      </c>
      <c r="B356" s="80" t="str">
        <f>VLOOKUP(A356,'PAI 2025 GPS rempl2)'!$A$3:$E$505,4,0)</f>
        <v>Actividad propia</v>
      </c>
      <c r="C356" s="81" t="s">
        <v>1522</v>
      </c>
      <c r="D356" s="81" t="s">
        <v>1526</v>
      </c>
      <c r="E356" s="81" t="s">
        <v>614</v>
      </c>
      <c r="F356" s="81"/>
      <c r="G356" s="81" t="str">
        <f>VLOOKUP(A356,'PAI 2025 GPS rempl2)'!$E$4:$L$504,8,0)</f>
        <v>N/A</v>
      </c>
      <c r="H356" s="81" t="str">
        <f>VLOOKUP(A356,'PAI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6" s="81">
        <f>VLOOKUP(A356,'PAI 2025 GPS rempl2)'!$A$4:$V$504,17,0)</f>
        <v>1</v>
      </c>
      <c r="J356" s="81" t="str">
        <f>VLOOKUP(A356,'PAI 2025 GPS rempl2)'!$A$4:$V$504,18,0)</f>
        <v>Númerica</v>
      </c>
      <c r="K356" s="166">
        <f>VLOOKUP(A356,'PAI 2025 GPS rempl2)'!$A$4:$V$504,20,0)</f>
        <v>45691</v>
      </c>
      <c r="L356" s="166">
        <f>VLOOKUP(A356,'PAI 2025 GPS rempl2)'!$A$4:$V$504,21,0)</f>
        <v>45744</v>
      </c>
      <c r="M356" s="81" t="str">
        <f>VLOOKUP(A356,'PAI 2025 GPS rempl2)'!$A$4:$V$504,22,0)</f>
        <v>71-GRUPO DE TRABAJO DE FORMACION</v>
      </c>
      <c r="N356" s="81"/>
      <c r="O356" s="81"/>
      <c r="P356" s="81"/>
      <c r="Q356" s="81"/>
      <c r="S356" s="80" t="s">
        <v>1156</v>
      </c>
      <c r="T356" s="80" t="str">
        <f>VLOOKUP(A356,'PAI 2025 GPS rempl2)'!$A$3:$E$505,4,0)</f>
        <v>Actividad propia</v>
      </c>
      <c r="U356" s="81" t="s">
        <v>1522</v>
      </c>
      <c r="V356" s="30">
        <f>VLOOKUP(S356,'PAI 2025 GPS rempl2)'!$E$4:$P$504,12,0)</f>
        <v>30</v>
      </c>
      <c r="W356" s="147" t="e">
        <f>+(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7" spans="1:23" hidden="1" x14ac:dyDescent="0.25">
      <c r="A357" s="80" t="s">
        <v>1158</v>
      </c>
      <c r="B357" s="80" t="str">
        <f>VLOOKUP(A357,'PAI 2025 GPS rempl2)'!$A$3:$E$505,4,0)</f>
        <v>Actividad propia</v>
      </c>
      <c r="C357" s="81" t="s">
        <v>1522</v>
      </c>
      <c r="D357" s="81" t="s">
        <v>1526</v>
      </c>
      <c r="E357" s="81" t="s">
        <v>614</v>
      </c>
      <c r="F357" s="81"/>
      <c r="G357" s="81" t="str">
        <f>VLOOKUP(A357,'PAI 2025 GPS rempl2)'!$E$4:$L$504,8,0)</f>
        <v>N/A</v>
      </c>
      <c r="H357" s="81" t="str">
        <f>VLOOKUP(A357,'PAI 2025 GPS rempl2)'!$A$4:$V$504,15,0)</f>
        <v>Realizar las jornadas de capacitación. (Matriz de gestión de jornadas realizadas)</v>
      </c>
      <c r="I357" s="81">
        <f>VLOOKUP(A357,'PAI 2025 GPS rempl2)'!$A$4:$V$504,17,0)</f>
        <v>30</v>
      </c>
      <c r="J357" s="81" t="str">
        <f>VLOOKUP(A357,'PAI 2025 GPS rempl2)'!$A$4:$V$504,18,0)</f>
        <v>Númerica</v>
      </c>
      <c r="K357" s="166">
        <f>VLOOKUP(A357,'PAI 2025 GPS rempl2)'!$A$4:$V$504,20,0)</f>
        <v>45748</v>
      </c>
      <c r="L357" s="166">
        <f>VLOOKUP(A357,'PAI 2025 GPS rempl2)'!$A$4:$V$504,21,0)</f>
        <v>45996</v>
      </c>
      <c r="M357" s="81" t="str">
        <f>VLOOKUP(A357,'PAI 2025 GPS rempl2)'!$A$4:$V$504,22,0)</f>
        <v>71-GRUPO DE TRABAJO DE FORMACION</v>
      </c>
      <c r="N357" s="81"/>
      <c r="O357" s="81"/>
      <c r="P357" s="81"/>
      <c r="Q357" s="81"/>
      <c r="S357" s="80" t="s">
        <v>1158</v>
      </c>
      <c r="T357" s="80" t="str">
        <f>VLOOKUP(A357,'PAI 2025 GPS rempl2)'!$A$3:$E$505,4,0)</f>
        <v>Actividad propia</v>
      </c>
      <c r="U357" s="81" t="s">
        <v>1522</v>
      </c>
      <c r="V357" s="30">
        <f>VLOOKUP(S357,'PAI 2025 GPS rempl2)'!$E$4:$P$504,12,0)</f>
        <v>60</v>
      </c>
      <c r="W357" s="147" t="e">
        <f>+(V357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8" spans="1:23" hidden="1" x14ac:dyDescent="0.25">
      <c r="A358" s="80" t="s">
        <v>1159</v>
      </c>
      <c r="B358" s="80" t="str">
        <f>VLOOKUP(A358,'PAI 2025 GPS rempl2)'!$A$3:$E$505,4,0)</f>
        <v>Actividad propia</v>
      </c>
      <c r="C358" s="81" t="s">
        <v>1522</v>
      </c>
      <c r="D358" s="81" t="s">
        <v>1526</v>
      </c>
      <c r="E358" s="81" t="s">
        <v>614</v>
      </c>
      <c r="F358" s="81"/>
      <c r="G358" s="81" t="str">
        <f>VLOOKUP(A358,'PAI 2025 GPS rempl2)'!$E$4:$L$504,8,0)</f>
        <v>N/A</v>
      </c>
      <c r="H358" s="81" t="str">
        <f>VLOOKUP(A358,'PAI 2025 GPS rempl2)'!$A$4:$V$504,15,0)</f>
        <v>Elaborar informes trimestrales de las jornadas de capacitación realizadas. (Informe)</v>
      </c>
      <c r="I358" s="81">
        <f>VLOOKUP(A358,'PAI 2025 GPS rempl2)'!$A$4:$V$504,17,0)</f>
        <v>3</v>
      </c>
      <c r="J358" s="81" t="str">
        <f>VLOOKUP(A358,'PAI 2025 GPS rempl2)'!$A$4:$V$504,18,0)</f>
        <v>Númerica</v>
      </c>
      <c r="K358" s="166">
        <f>VLOOKUP(A358,'PAI 2025 GPS rempl2)'!$A$4:$V$504,20,0)</f>
        <v>45748</v>
      </c>
      <c r="L358" s="166">
        <f>VLOOKUP(A358,'PAI 2025 GPS rempl2)'!$A$4:$V$504,21,0)</f>
        <v>46010</v>
      </c>
      <c r="M358" s="81" t="str">
        <f>VLOOKUP(A358,'PAI 2025 GPS rempl2)'!$A$4:$V$504,22,0)</f>
        <v>71-GRUPO DE TRABAJO DE FORMACION</v>
      </c>
      <c r="N358" s="81"/>
      <c r="O358" s="81"/>
      <c r="P358" s="81"/>
      <c r="Q358" s="81"/>
      <c r="S358" s="80" t="s">
        <v>1159</v>
      </c>
      <c r="T358" s="80" t="str">
        <f>VLOOKUP(A358,'PAI 2025 GPS rempl2)'!$A$3:$E$505,4,0)</f>
        <v>Actividad propia</v>
      </c>
      <c r="U358" s="81" t="s">
        <v>1522</v>
      </c>
      <c r="V358" s="30">
        <f>VLOOKUP(S358,'PAI 2025 GPS rempl2)'!$E$4:$P$504,12,0)</f>
        <v>10</v>
      </c>
      <c r="W358" s="147" t="e">
        <f>+(V358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9" spans="1:23" hidden="1" x14ac:dyDescent="0.25">
      <c r="A359" s="80" t="s">
        <v>1161</v>
      </c>
      <c r="B359" s="80" t="str">
        <f>VLOOKUP(A359,'PAI 2025 GPS rempl2)'!$A$3:$E$505,4,0)</f>
        <v>Producto</v>
      </c>
      <c r="C359" s="81" t="s">
        <v>1522</v>
      </c>
      <c r="D359" s="81" t="s">
        <v>1530</v>
      </c>
      <c r="E359" s="81" t="s">
        <v>697</v>
      </c>
      <c r="F359" s="81" t="s">
        <v>10</v>
      </c>
      <c r="G359" s="81" t="str">
        <f>VLOOKUP(A359,'PAI 2025 GPS rempl2)'!$E$4:$L$504,8,0)</f>
        <v>C-3599-0200-0005-53105b</v>
      </c>
      <c r="H359" s="81" t="str">
        <f>VLOOKUP(A359,'PAI 2025 GPS rempl2)'!$A$4:$V$504,15,0)</f>
        <v>Programa estratégico de enfoque diferencial para la Inclusión de población vulnerable en la oferta académica del Grupo de Formación, ejecutado (Informe consolidado de la ejecución del programa)</v>
      </c>
      <c r="I359" s="81">
        <f>VLOOKUP(A359,'PAI 2025 GPS rempl2)'!$A$4:$V$504,17,0)</f>
        <v>100</v>
      </c>
      <c r="J359" s="81" t="str">
        <f>VLOOKUP(A359,'PAI 2025 GPS rempl2)'!$A$4:$V$504,18,0)</f>
        <v>Porcentual</v>
      </c>
      <c r="K359" s="166">
        <f>VLOOKUP(A359,'PAI 2025 GPS rempl2)'!$A$4:$V$504,20,0)</f>
        <v>45691</v>
      </c>
      <c r="L359" s="166">
        <f>VLOOKUP(A359,'PAI 2025 GPS rempl2)'!$A$4:$V$504,21,0)</f>
        <v>45989</v>
      </c>
      <c r="M359" s="81" t="str">
        <f>VLOOKUP(A359,'PAI 2025 GPS rempl2)'!$A$4:$V$504,22,0)</f>
        <v>71-GRUPO DE TRABAJO DE FORMACION</v>
      </c>
      <c r="N359" s="81" t="s">
        <v>1399</v>
      </c>
      <c r="O359" s="81" t="s">
        <v>1400</v>
      </c>
      <c r="P359" s="81">
        <v>0</v>
      </c>
      <c r="Q359" s="81" t="s">
        <v>1494</v>
      </c>
      <c r="S359" s="80" t="s">
        <v>1161</v>
      </c>
      <c r="T359" s="80" t="str">
        <f>VLOOKUP(A359,'PAI 2025 GPS rempl2)'!$A$3:$E$505,4,0)</f>
        <v>Producto</v>
      </c>
      <c r="U359" s="81" t="s">
        <v>1522</v>
      </c>
      <c r="V359" s="30">
        <f>VLOOKUP(S359,'PAI 2025 GPS rempl2)'!$E$4:$P$504,12,0)</f>
        <v>20</v>
      </c>
      <c r="W359" s="145">
        <f>(V359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0" spans="1:23" hidden="1" x14ac:dyDescent="0.25">
      <c r="A360" s="80" t="s">
        <v>1163</v>
      </c>
      <c r="B360" s="80" t="str">
        <f>VLOOKUP(A360,'PAI 2025 GPS rempl2)'!$A$3:$E$505,4,0)</f>
        <v>Actividad propia</v>
      </c>
      <c r="C360" s="81" t="s">
        <v>1522</v>
      </c>
      <c r="D360" s="81" t="s">
        <v>1530</v>
      </c>
      <c r="E360" s="81" t="s">
        <v>697</v>
      </c>
      <c r="F360" s="81"/>
      <c r="G360" s="81" t="str">
        <f>VLOOKUP(A360,'PAI 2025 GPS rempl2)'!$E$4:$L$504,8,0)</f>
        <v>N/A</v>
      </c>
      <c r="H360" s="81" t="str">
        <f>VLOOKUP(A360,'PAI 2025 GPS rempl2)'!$A$4:$V$504,15,0)</f>
        <v>Diseñar el programa de enfoque diferencial  que incluya el plan de trabajo. (Documento de programa)</v>
      </c>
      <c r="I360" s="81">
        <f>VLOOKUP(A360,'PAI 2025 GPS rempl2)'!$A$4:$V$504,17,0)</f>
        <v>1</v>
      </c>
      <c r="J360" s="81" t="str">
        <f>VLOOKUP(A360,'PAI 2025 GPS rempl2)'!$A$4:$V$504,18,0)</f>
        <v>Númerica</v>
      </c>
      <c r="K360" s="166">
        <f>VLOOKUP(A360,'PAI 2025 GPS rempl2)'!$A$4:$V$504,20,0)</f>
        <v>45691</v>
      </c>
      <c r="L360" s="166">
        <f>VLOOKUP(A360,'PAI 2025 GPS rempl2)'!$A$4:$V$504,21,0)</f>
        <v>45747</v>
      </c>
      <c r="M360" s="81" t="str">
        <f>VLOOKUP(A360,'PAI 2025 GPS rempl2)'!$A$4:$V$504,22,0)</f>
        <v>71-GRUPO DE TRABAJO DE FORMACION</v>
      </c>
      <c r="N360" s="81"/>
      <c r="O360" s="81"/>
      <c r="P360" s="81"/>
      <c r="Q360" s="81"/>
      <c r="S360" s="80" t="s">
        <v>1163</v>
      </c>
      <c r="T360" s="80" t="str">
        <f>VLOOKUP(A360,'PAI 2025 GPS rempl2)'!$A$3:$E$505,4,0)</f>
        <v>Actividad propia</v>
      </c>
      <c r="U360" s="81" t="s">
        <v>1522</v>
      </c>
      <c r="V360" s="30">
        <f>VLOOKUP(S360,'PAI 2025 GPS rempl2)'!$E$4:$P$504,12,0)</f>
        <v>30</v>
      </c>
      <c r="W360" s="147" t="e">
        <f>+(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1" spans="1:23" hidden="1" x14ac:dyDescent="0.25">
      <c r="A361" s="80" t="s">
        <v>1165</v>
      </c>
      <c r="B361" s="80" t="str">
        <f>VLOOKUP(A361,'PAI 2025 GPS rempl2)'!$A$3:$E$505,4,0)</f>
        <v>Actividad propia</v>
      </c>
      <c r="C361" s="81" t="s">
        <v>1522</v>
      </c>
      <c r="D361" s="81" t="s">
        <v>1530</v>
      </c>
      <c r="E361" s="81" t="s">
        <v>697</v>
      </c>
      <c r="F361" s="81"/>
      <c r="G361" s="81" t="str">
        <f>VLOOKUP(A361,'PAI 2025 GPS rempl2)'!$E$4:$L$504,8,0)</f>
        <v>N/A</v>
      </c>
      <c r="H361" s="81" t="str">
        <f>VLOOKUP(A361,'PAI 2025 GPS rempl2)'!$A$4:$V$504,15,0)</f>
        <v>Elaborar e implementar un protocolo de  enfoque diferencial de la oferta académica (Protocolo elaborado)</v>
      </c>
      <c r="I361" s="81">
        <f>VLOOKUP(A361,'PAI 2025 GPS rempl2)'!$A$4:$V$504,17,0)</f>
        <v>1</v>
      </c>
      <c r="J361" s="81" t="str">
        <f>VLOOKUP(A361,'PAI 2025 GPS rempl2)'!$A$4:$V$504,18,0)</f>
        <v>Númerica</v>
      </c>
      <c r="K361" s="166">
        <f>VLOOKUP(A361,'PAI 2025 GPS rempl2)'!$A$4:$V$504,20,0)</f>
        <v>45748</v>
      </c>
      <c r="L361" s="166">
        <f>VLOOKUP(A361,'PAI 2025 GPS rempl2)'!$A$4:$V$504,21,0)</f>
        <v>45989</v>
      </c>
      <c r="M361" s="81" t="str">
        <f>VLOOKUP(A361,'PAI 2025 GPS rempl2)'!$A$4:$V$504,22,0)</f>
        <v>71-GRUPO DE TRABAJO DE FORMACION</v>
      </c>
      <c r="N361" s="81"/>
      <c r="O361" s="81"/>
      <c r="P361" s="81"/>
      <c r="Q361" s="81"/>
      <c r="S361" s="80" t="s">
        <v>1165</v>
      </c>
      <c r="T361" s="80" t="str">
        <f>VLOOKUP(A361,'PAI 2025 GPS rempl2)'!$A$3:$E$505,4,0)</f>
        <v>Actividad propia</v>
      </c>
      <c r="U361" s="81" t="s">
        <v>1522</v>
      </c>
      <c r="V361" s="30">
        <f>VLOOKUP(S361,'PAI 2025 GPS rempl2)'!$E$4:$P$504,12,0)</f>
        <v>60</v>
      </c>
      <c r="W361" s="147" t="e">
        <f>+(V361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2" spans="1:23" hidden="1" x14ac:dyDescent="0.25">
      <c r="A362" s="80" t="s">
        <v>1167</v>
      </c>
      <c r="B362" s="80" t="str">
        <f>VLOOKUP(A362,'PAI 2025 GPS rempl2)'!$A$3:$E$505,4,0)</f>
        <v>Actividad propia</v>
      </c>
      <c r="C362" s="81" t="s">
        <v>1522</v>
      </c>
      <c r="D362" s="81" t="s">
        <v>1530</v>
      </c>
      <c r="E362" s="81" t="s">
        <v>697</v>
      </c>
      <c r="F362" s="81"/>
      <c r="G362" s="81" t="str">
        <f>VLOOKUP(A362,'PAI 2025 GPS rempl2)'!$E$4:$L$504,8,0)</f>
        <v>N/A</v>
      </c>
      <c r="H362" s="81" t="str">
        <f>VLOOKUP(A362,'PAI 2025 GPS rempl2)'!$A$4:$V$504,15,0)</f>
        <v>Ejecutar el plan de trabajo del programa de enfoque diferencial.  (Informe de la ejecución del programa)</v>
      </c>
      <c r="I362" s="81">
        <f>VLOOKUP(A362,'PAI 2025 GPS rempl2)'!$A$4:$V$504,17,0)</f>
        <v>100</v>
      </c>
      <c r="J362" s="81" t="str">
        <f>VLOOKUP(A362,'PAI 2025 GPS rempl2)'!$A$4:$V$504,18,0)</f>
        <v>Porcentual</v>
      </c>
      <c r="K362" s="166">
        <f>VLOOKUP(A362,'PAI 2025 GPS rempl2)'!$A$4:$V$504,20,0)</f>
        <v>45748</v>
      </c>
      <c r="L362" s="166">
        <f>VLOOKUP(A362,'PAI 2025 GPS rempl2)'!$A$4:$V$504,21,0)</f>
        <v>45989</v>
      </c>
      <c r="M362" s="81" t="str">
        <f>VLOOKUP(A362,'PAI 2025 GPS rempl2)'!$A$4:$V$504,22,0)</f>
        <v>71-GRUPO DE TRABAJO DE FORMACION</v>
      </c>
      <c r="N362" s="81"/>
      <c r="O362" s="81"/>
      <c r="P362" s="81"/>
      <c r="Q362" s="81"/>
      <c r="S362" s="80" t="s">
        <v>1167</v>
      </c>
      <c r="T362" s="80" t="str">
        <f>VLOOKUP(A362,'PAI 2025 GPS rempl2)'!$A$3:$E$505,4,0)</f>
        <v>Actividad propia</v>
      </c>
      <c r="U362" s="81" t="s">
        <v>1522</v>
      </c>
      <c r="V362" s="30">
        <f>VLOOKUP(S362,'PAI 2025 GPS rempl2)'!$E$4:$P$504,12,0)</f>
        <v>10</v>
      </c>
      <c r="W362" s="147" t="e">
        <f>+(V362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3" spans="1:23" hidden="1" x14ac:dyDescent="0.25">
      <c r="A363" s="80" t="s">
        <v>1168</v>
      </c>
      <c r="B363" s="80" t="str">
        <f>VLOOKUP(A363,'PAI 2025 GPS rempl2)'!$A$3:$E$505,4,0)</f>
        <v>Producto</v>
      </c>
      <c r="C363" s="81" t="s">
        <v>1522</v>
      </c>
      <c r="D363" s="81" t="s">
        <v>1526</v>
      </c>
      <c r="E363" s="81" t="s">
        <v>614</v>
      </c>
      <c r="F363" s="81" t="s">
        <v>11</v>
      </c>
      <c r="G363" s="81" t="str">
        <f>VLOOKUP(A363,'PAI 2025 GPS rempl2)'!$E$4:$L$504,8,0)</f>
        <v>C-3599-0200-0005-53105b</v>
      </c>
      <c r="H363" s="81" t="str">
        <f>VLOOKUP(A363,'PAI 2025 GPS rempl2)'!$A$4:$V$504,15,0)</f>
        <v>Plataforma del Campus virtual accesible conforme a los estándares WCAG 2.1 nivel AA implementada (Informe consolidado de la implementación)</v>
      </c>
      <c r="I363" s="81">
        <f>VLOOKUP(A363,'PAI 2025 GPS rempl2)'!$A$4:$V$504,17,0)</f>
        <v>100</v>
      </c>
      <c r="J363" s="81" t="str">
        <f>VLOOKUP(A363,'PAI 2025 GPS rempl2)'!$A$4:$V$504,18,0)</f>
        <v>Porcentual</v>
      </c>
      <c r="K363" s="166">
        <f>VLOOKUP(A363,'PAI 2025 GPS rempl2)'!$A$4:$V$504,20,0)</f>
        <v>45705</v>
      </c>
      <c r="L363" s="166">
        <f>VLOOKUP(A363,'PAI 2025 GPS rempl2)'!$A$4:$V$504,21,0)</f>
        <v>46003</v>
      </c>
      <c r="M363" s="81" t="str">
        <f>VLOOKUP(A363,'PAI 2025 GPS rempl2)'!$A$4:$V$504,22,0)</f>
        <v>71-GRUPO DE TRABAJO DE FORMACION</v>
      </c>
      <c r="N363" s="81" t="s">
        <v>1397</v>
      </c>
      <c r="O363" s="81" t="s">
        <v>1398</v>
      </c>
      <c r="P363" s="81">
        <v>0</v>
      </c>
      <c r="Q363" s="81" t="s">
        <v>1493</v>
      </c>
      <c r="S363" s="80" t="s">
        <v>1168</v>
      </c>
      <c r="T363" s="80" t="str">
        <f>VLOOKUP(A363,'PAI 2025 GPS rempl2)'!$A$3:$E$505,4,0)</f>
        <v>Producto</v>
      </c>
      <c r="U363" s="81" t="s">
        <v>1522</v>
      </c>
      <c r="V363" s="30">
        <f>VLOOKUP(S363,'PAI 2025 GPS rempl2)'!$E$4:$P$504,12,0)</f>
        <v>20</v>
      </c>
      <c r="W363" s="145">
        <f>(V363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4" spans="1:23" hidden="1" x14ac:dyDescent="0.25">
      <c r="A364" s="80" t="s">
        <v>1169</v>
      </c>
      <c r="B364" s="80" t="str">
        <f>VLOOKUP(A364,'PAI 2025 GPS rempl2)'!$A$3:$E$505,4,0)</f>
        <v>Actividad propia</v>
      </c>
      <c r="C364" s="81" t="s">
        <v>1522</v>
      </c>
      <c r="D364" s="81" t="s">
        <v>1526</v>
      </c>
      <c r="E364" s="81" t="s">
        <v>614</v>
      </c>
      <c r="F364" s="81"/>
      <c r="G364" s="81" t="str">
        <f>VLOOKUP(A364,'PAI 2025 GPS rempl2)'!$E$4:$L$504,8,0)</f>
        <v>N/A</v>
      </c>
      <c r="H364" s="81" t="str">
        <f>VLOOKUP(A364,'PAI 2025 GPS rempl2)'!$A$4:$V$504,15,0)</f>
        <v>Elaborar un diagnóstico de los aspectos que requieren ser implementados en accesibilidad de la plataforma del campus virtual. (Informe de diagnóstico).</v>
      </c>
      <c r="I364" s="81">
        <f>VLOOKUP(A364,'PAI 2025 GPS rempl2)'!$A$4:$V$504,17,0)</f>
        <v>1</v>
      </c>
      <c r="J364" s="81" t="str">
        <f>VLOOKUP(A364,'PAI 2025 GPS rempl2)'!$A$4:$V$504,18,0)</f>
        <v>Númerica</v>
      </c>
      <c r="K364" s="166">
        <f>VLOOKUP(A364,'PAI 2025 GPS rempl2)'!$A$4:$V$504,20,0)</f>
        <v>45705</v>
      </c>
      <c r="L364" s="166">
        <f>VLOOKUP(A364,'PAI 2025 GPS rempl2)'!$A$4:$V$504,21,0)</f>
        <v>45853</v>
      </c>
      <c r="M364" s="81" t="str">
        <f>VLOOKUP(A364,'PAI 2025 GPS rempl2)'!$A$4:$V$504,22,0)</f>
        <v>71-GRUPO DE TRABAJO DE FORMACION</v>
      </c>
      <c r="N364" s="81"/>
      <c r="O364" s="81"/>
      <c r="P364" s="81"/>
      <c r="Q364" s="81"/>
      <c r="S364" s="80" t="s">
        <v>1169</v>
      </c>
      <c r="T364" s="80" t="str">
        <f>VLOOKUP(A364,'PAI 2025 GPS rempl2)'!$A$3:$E$505,4,0)</f>
        <v>Actividad propia</v>
      </c>
      <c r="U364" s="81" t="s">
        <v>1522</v>
      </c>
      <c r="V364" s="30">
        <f>VLOOKUP(S364,'PAI 2025 GPS rempl2)'!$E$4:$P$504,12,0)</f>
        <v>30</v>
      </c>
      <c r="W364" s="147" t="e">
        <f>+(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5" spans="1:23" hidden="1" x14ac:dyDescent="0.25">
      <c r="A365" s="80" t="s">
        <v>1170</v>
      </c>
      <c r="B365" s="80" t="str">
        <f>VLOOKUP(A365,'PAI 2025 GPS rempl2)'!$A$3:$E$505,4,0)</f>
        <v>Actividad propia</v>
      </c>
      <c r="C365" s="81" t="s">
        <v>1522</v>
      </c>
      <c r="D365" s="81" t="s">
        <v>1526</v>
      </c>
      <c r="E365" s="81" t="s">
        <v>614</v>
      </c>
      <c r="F365" s="81"/>
      <c r="G365" s="81" t="str">
        <f>VLOOKUP(A365,'PAI 2025 GPS rempl2)'!$E$4:$L$504,8,0)</f>
        <v>N/A</v>
      </c>
      <c r="H365" s="81" t="str">
        <f>VLOOKUP(A365,'PAI 2025 GPS rempl2)'!$A$4:$V$504,15,0)</f>
        <v>Elaborar un plan de trabajo para la implementación de accesibilidad del campus virtual. (Plan de trabajo).</v>
      </c>
      <c r="I365" s="81">
        <f>VLOOKUP(A365,'PAI 2025 GPS rempl2)'!$A$4:$V$504,17,0)</f>
        <v>1</v>
      </c>
      <c r="J365" s="81" t="str">
        <f>VLOOKUP(A365,'PAI 2025 GPS rempl2)'!$A$4:$V$504,18,0)</f>
        <v>Númerica</v>
      </c>
      <c r="K365" s="166">
        <f>VLOOKUP(A365,'PAI 2025 GPS rempl2)'!$A$4:$V$504,20,0)</f>
        <v>45733</v>
      </c>
      <c r="L365" s="166">
        <f>VLOOKUP(A365,'PAI 2025 GPS rempl2)'!$A$4:$V$504,21,0)</f>
        <v>45869</v>
      </c>
      <c r="M365" s="81" t="str">
        <f>VLOOKUP(A365,'PAI 2025 GPS rempl2)'!$A$4:$V$504,22,0)</f>
        <v>71-GRUPO DE TRABAJO DE FORMACION</v>
      </c>
      <c r="N365" s="81"/>
      <c r="O365" s="81"/>
      <c r="P365" s="81"/>
      <c r="Q365" s="81"/>
      <c r="S365" s="80" t="s">
        <v>1170</v>
      </c>
      <c r="T365" s="80" t="str">
        <f>VLOOKUP(A365,'PAI 2025 GPS rempl2)'!$A$3:$E$505,4,0)</f>
        <v>Actividad propia</v>
      </c>
      <c r="U365" s="81" t="s">
        <v>1522</v>
      </c>
      <c r="V365" s="30">
        <f>VLOOKUP(S365,'PAI 2025 GPS rempl2)'!$E$4:$P$504,12,0)</f>
        <v>20</v>
      </c>
      <c r="W365" s="147" t="e">
        <f>+(V365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6" spans="1:23" hidden="1" x14ac:dyDescent="0.25">
      <c r="A366" s="80" t="s">
        <v>1171</v>
      </c>
      <c r="B366" s="80" t="str">
        <f>VLOOKUP(A366,'PAI 2025 GPS rempl2)'!$A$3:$E$505,4,0)</f>
        <v>Actividad propia</v>
      </c>
      <c r="C366" s="81" t="s">
        <v>1522</v>
      </c>
      <c r="D366" s="81" t="s">
        <v>1526</v>
      </c>
      <c r="E366" s="81" t="s">
        <v>614</v>
      </c>
      <c r="F366" s="81"/>
      <c r="G366" s="81" t="str">
        <f>VLOOKUP(A366,'PAI 2025 GPS rempl2)'!$E$4:$L$504,8,0)</f>
        <v>N/A</v>
      </c>
      <c r="H366" s="81" t="str">
        <f>VLOOKUP(A366,'PAI 2025 GPS rempl2)'!$A$4:$V$504,15,0)</f>
        <v>Ejecutar el plan de trabajo  para la implementación de accesibilidad de la plataforma del campus virtual. (Reporte de avance de la ejecución del plan de trabajo).</v>
      </c>
      <c r="I366" s="81">
        <f>VLOOKUP(A366,'PAI 2025 GPS rempl2)'!$A$4:$V$504,17,0)</f>
        <v>100</v>
      </c>
      <c r="J366" s="81" t="str">
        <f>VLOOKUP(A366,'PAI 2025 GPS rempl2)'!$A$4:$V$504,18,0)</f>
        <v>Porcentual</v>
      </c>
      <c r="K366" s="166">
        <f>VLOOKUP(A366,'PAI 2025 GPS rempl2)'!$A$4:$V$504,20,0)</f>
        <v>45748</v>
      </c>
      <c r="L366" s="166">
        <f>VLOOKUP(A366,'PAI 2025 GPS rempl2)'!$A$4:$V$504,21,0)</f>
        <v>45996</v>
      </c>
      <c r="M366" s="81" t="str">
        <f>VLOOKUP(A366,'PAI 2025 GPS rempl2)'!$A$4:$V$504,22,0)</f>
        <v>71-GRUPO DE TRABAJO DE FORMACION</v>
      </c>
      <c r="N366" s="81"/>
      <c r="O366" s="81"/>
      <c r="P366" s="81"/>
      <c r="Q366" s="81"/>
      <c r="S366" s="80" t="s">
        <v>1171</v>
      </c>
      <c r="T366" s="80" t="str">
        <f>VLOOKUP(A366,'PAI 2025 GPS rempl2)'!$A$3:$E$505,4,0)</f>
        <v>Actividad propia</v>
      </c>
      <c r="U366" s="81" t="s">
        <v>1522</v>
      </c>
      <c r="V366" s="30">
        <f>VLOOKUP(S366,'PAI 2025 GPS rempl2)'!$E$4:$P$504,12,0)</f>
        <v>40</v>
      </c>
      <c r="W366" s="147" t="e">
        <f>+(V366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7" spans="1:23" hidden="1" x14ac:dyDescent="0.25">
      <c r="A367" s="80" t="s">
        <v>1172</v>
      </c>
      <c r="B367" s="80" t="str">
        <f>VLOOKUP(A367,'PAI 2025 GPS rempl2)'!$A$3:$E$505,4,0)</f>
        <v>Actividad propia</v>
      </c>
      <c r="C367" s="81" t="s">
        <v>1522</v>
      </c>
      <c r="D367" s="81" t="s">
        <v>1526</v>
      </c>
      <c r="E367" s="81" t="s">
        <v>614</v>
      </c>
      <c r="F367" s="81"/>
      <c r="G367" s="81" t="str">
        <f>VLOOKUP(A367,'PAI 2025 GPS rempl2)'!$E$4:$L$504,8,0)</f>
        <v>N/A</v>
      </c>
      <c r="H367" s="81" t="str">
        <f>VLOOKUP(A367,'PAI 2025 GPS rempl2)'!$A$4:$V$504,15,0)</f>
        <v>Elaborar informe de resultados de la accesibilidad de la plataforma del campus virtual. (Informe consolidado de la  accesibilidad)</v>
      </c>
      <c r="I367" s="81">
        <f>VLOOKUP(A367,'PAI 2025 GPS rempl2)'!$A$4:$V$504,17,0)</f>
        <v>1</v>
      </c>
      <c r="J367" s="81" t="str">
        <f>VLOOKUP(A367,'PAI 2025 GPS rempl2)'!$A$4:$V$504,18,0)</f>
        <v>Númerica</v>
      </c>
      <c r="K367" s="166">
        <f>VLOOKUP(A367,'PAI 2025 GPS rempl2)'!$A$4:$V$504,20,0)</f>
        <v>45992</v>
      </c>
      <c r="L367" s="166">
        <f>VLOOKUP(A367,'PAI 2025 GPS rempl2)'!$A$4:$V$504,21,0)</f>
        <v>46003</v>
      </c>
      <c r="M367" s="81" t="str">
        <f>VLOOKUP(A367,'PAI 2025 GPS rempl2)'!$A$4:$V$504,22,0)</f>
        <v>71-GRUPO DE TRABAJO DE FORMACION</v>
      </c>
      <c r="N367" s="81"/>
      <c r="O367" s="81"/>
      <c r="P367" s="81"/>
      <c r="Q367" s="81"/>
      <c r="S367" s="80" t="s">
        <v>1172</v>
      </c>
      <c r="T367" s="80" t="str">
        <f>VLOOKUP(A367,'PAI 2025 GPS rempl2)'!$A$3:$E$505,4,0)</f>
        <v>Actividad propia</v>
      </c>
      <c r="U367" s="81" t="s">
        <v>1522</v>
      </c>
      <c r="V367" s="30">
        <f>VLOOKUP(S367,'PAI 2025 GPS rempl2)'!$E$4:$P$504,12,0)</f>
        <v>10</v>
      </c>
      <c r="W367" s="147" t="e">
        <f>+(V367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8" spans="1:23" hidden="1" x14ac:dyDescent="0.25">
      <c r="A368" s="80" t="s">
        <v>1173</v>
      </c>
      <c r="B368" s="80" t="str">
        <f>VLOOKUP(A368,'PAI 2025 GPS rempl2)'!$A$3:$E$505,4,0)</f>
        <v>Producto</v>
      </c>
      <c r="C368" s="81" t="s">
        <v>1522</v>
      </c>
      <c r="D368" s="81" t="s">
        <v>1526</v>
      </c>
      <c r="E368" s="81" t="s">
        <v>614</v>
      </c>
      <c r="F368" s="81" t="s">
        <v>10</v>
      </c>
      <c r="G368" s="81" t="str">
        <f>VLOOKUP(A368,'PAI 2025 GPS rempl2)'!$E$4:$L$504,8,0)</f>
        <v>C-3599-0200-0005-53105b</v>
      </c>
      <c r="H368" s="81" t="str">
        <f>VLOOKUP(A368,'PAI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8" s="81">
        <f>VLOOKUP(A368,'PAI 2025 GPS rempl2)'!$A$4:$V$504,17,0)</f>
        <v>290</v>
      </c>
      <c r="J368" s="81" t="str">
        <f>VLOOKUP(A368,'PAI 2025 GPS rempl2)'!$A$4:$V$504,18,0)</f>
        <v>Númerica</v>
      </c>
      <c r="K368" s="166">
        <f>VLOOKUP(A368,'PAI 2025 GPS rempl2)'!$A$4:$V$504,20,0)</f>
        <v>45717</v>
      </c>
      <c r="L368" s="166">
        <f>VLOOKUP(A368,'PAI 2025 GPS rempl2)'!$A$4:$V$504,21,0)</f>
        <v>46003</v>
      </c>
      <c r="M368" s="81" t="str">
        <f>VLOOKUP(A368,'PAI 2025 GPS rempl2)'!$A$4:$V$504,22,0)</f>
        <v>71-GRUPO DE TRABAJO DE FORMACION</v>
      </c>
      <c r="N368" s="81" t="s">
        <v>1399</v>
      </c>
      <c r="O368" s="81" t="s">
        <v>1400</v>
      </c>
      <c r="P368" s="81" t="s">
        <v>1565</v>
      </c>
      <c r="Q368" s="81" t="s">
        <v>1741</v>
      </c>
      <c r="S368" s="80" t="s">
        <v>1173</v>
      </c>
      <c r="T368" s="80" t="str">
        <f>VLOOKUP(A368,'PAI 2025 GPS rempl2)'!$A$3:$E$505,4,0)</f>
        <v>Producto</v>
      </c>
      <c r="U368" s="81" t="s">
        <v>1522</v>
      </c>
      <c r="V368" s="30">
        <f>VLOOKUP(S368,'PAI 2025 GPS rempl2)'!$E$4:$P$504,12,0)</f>
        <v>30</v>
      </c>
      <c r="W368" s="145">
        <f>(V368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69" spans="1:23" hidden="1" x14ac:dyDescent="0.25">
      <c r="A369" s="80" t="s">
        <v>1174</v>
      </c>
      <c r="B369" s="80" t="str">
        <f>VLOOKUP(A369,'PAI 2025 GPS rempl2)'!$A$3:$E$505,4,0)</f>
        <v>Actividad propia</v>
      </c>
      <c r="C369" s="81" t="s">
        <v>1522</v>
      </c>
      <c r="D369" s="81" t="s">
        <v>1526</v>
      </c>
      <c r="E369" s="81" t="s">
        <v>614</v>
      </c>
      <c r="F369" s="81"/>
      <c r="G369" s="81" t="str">
        <f>VLOOKUP(A369,'PAI 2025 GPS rempl2)'!$E$4:$L$504,8,0)</f>
        <v>N/A</v>
      </c>
      <c r="H369" s="81" t="str">
        <f>VLOOKUP(A369,'PAI 2025 GPS rempl2)'!$A$4:$V$504,15,0)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369" s="81">
        <f>VLOOKUP(A369,'PAI 2025 GPS rempl2)'!$A$4:$V$504,17,0)</f>
        <v>290</v>
      </c>
      <c r="J369" s="81" t="str">
        <f>VLOOKUP(A369,'PAI 2025 GPS rempl2)'!$A$4:$V$504,18,0)</f>
        <v>Númerica</v>
      </c>
      <c r="K369" s="166">
        <f>VLOOKUP(A369,'PAI 2025 GPS rempl2)'!$A$4:$V$504,20,0)</f>
        <v>45717</v>
      </c>
      <c r="L369" s="166">
        <f>VLOOKUP(A369,'PAI 2025 GPS rempl2)'!$A$4:$V$504,21,0)</f>
        <v>46003</v>
      </c>
      <c r="M369" s="81" t="str">
        <f>VLOOKUP(A369,'PAI 2025 GPS rempl2)'!$A$4:$V$504,22,0)</f>
        <v>71-GRUPO DE TRABAJO DE FORMACION</v>
      </c>
      <c r="N369" s="81"/>
      <c r="O369" s="81"/>
      <c r="P369" s="81"/>
      <c r="Q369" s="81"/>
      <c r="S369" s="80" t="s">
        <v>1174</v>
      </c>
      <c r="T369" s="80" t="str">
        <f>VLOOKUP(A369,'PAI 2025 GPS rempl2)'!$A$3:$E$505,4,0)</f>
        <v>Actividad propia</v>
      </c>
      <c r="U369" s="81" t="s">
        <v>1522</v>
      </c>
      <c r="V369" s="30">
        <f>VLOOKUP(S369,'PAI 2025 GPS rempl2)'!$E$4:$P$504,12,0)</f>
        <v>70</v>
      </c>
      <c r="W369" s="147" t="e">
        <f>+(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70" spans="1:23" hidden="1" x14ac:dyDescent="0.25">
      <c r="A370" s="80" t="s">
        <v>1175</v>
      </c>
      <c r="B370" s="80" t="str">
        <f>VLOOKUP(A370,'PAI 2025 GPS rempl2)'!$A$3:$E$505,4,0)</f>
        <v>Actividad propia</v>
      </c>
      <c r="C370" s="81" t="s">
        <v>1522</v>
      </c>
      <c r="D370" s="81" t="s">
        <v>1526</v>
      </c>
      <c r="E370" s="81" t="s">
        <v>614</v>
      </c>
      <c r="F370" s="81"/>
      <c r="G370" s="81" t="str">
        <f>VLOOKUP(A370,'PAI 2025 GPS rempl2)'!$E$4:$L$504,8,0)</f>
        <v>N/A</v>
      </c>
      <c r="H370" s="81" t="str">
        <f>VLOOKUP(A370,'PAI 2025 GPS rempl2)'!$A$4:$V$504,15,0)</f>
        <v>Elaborar informe final de las Jornadas de Formación (Capacitaciones, Sensibilizaciones, Jornada de Información) en Metrología Legal y Reglamentos Técnicos. (Informe final con resultados de la actividad, elaborado).</v>
      </c>
      <c r="I370" s="81">
        <f>VLOOKUP(A370,'PAI 2025 GPS rempl2)'!$A$4:$V$504,17,0)</f>
        <v>1</v>
      </c>
      <c r="J370" s="81" t="str">
        <f>VLOOKUP(A370,'PAI 2025 GPS rempl2)'!$A$4:$V$504,18,0)</f>
        <v>Númerica</v>
      </c>
      <c r="K370" s="166">
        <f>VLOOKUP(A370,'PAI 2025 GPS rempl2)'!$A$4:$V$504,20,0)</f>
        <v>45992</v>
      </c>
      <c r="L370" s="166">
        <f>VLOOKUP(A370,'PAI 2025 GPS rempl2)'!$A$4:$V$504,21,0)</f>
        <v>46003</v>
      </c>
      <c r="M370" s="81" t="str">
        <f>VLOOKUP(A370,'PAI 2025 GPS rempl2)'!$A$4:$V$504,22,0)</f>
        <v>71-GRUPO DE TRABAJO DE FORMACION</v>
      </c>
      <c r="N370" s="81"/>
      <c r="O370" s="81"/>
      <c r="P370" s="81"/>
      <c r="Q370" s="81"/>
      <c r="S370" s="80" t="s">
        <v>1175</v>
      </c>
      <c r="T370" s="80" t="str">
        <f>VLOOKUP(A370,'PAI 2025 GPS rempl2)'!$A$3:$E$505,4,0)</f>
        <v>Actividad propia</v>
      </c>
      <c r="U370" s="81" t="s">
        <v>1522</v>
      </c>
      <c r="V370" s="30">
        <v>50</v>
      </c>
      <c r="W370" s="147" t="e">
        <f>+(V370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71" spans="1:23" hidden="1" x14ac:dyDescent="0.25">
      <c r="A371" s="80" t="s">
        <v>1177</v>
      </c>
      <c r="B371" s="80" t="str">
        <f>VLOOKUP(A371,'PAI 2025 GPS rempl2)'!$A$3:$E$505,4,0)</f>
        <v>Producto</v>
      </c>
      <c r="C371" s="81" t="s">
        <v>1529</v>
      </c>
      <c r="D371" s="81" t="s">
        <v>1538</v>
      </c>
      <c r="E371" s="81" t="s">
        <v>1081</v>
      </c>
      <c r="F371" s="81" t="s">
        <v>59</v>
      </c>
      <c r="G371" s="81" t="str">
        <f>VLOOKUP(A371,'PAI 2025 GPS rempl2)'!$E$4:$L$504,8,0)</f>
        <v>N/A</v>
      </c>
      <c r="H371" s="81" t="str">
        <f>VLOOKUP(A371,'PAI 2025 GPS rempl2)'!$A$4:$V$504,15,0)</f>
        <v>Estrategia para incrementar los ingresos garantizando la sostenibilidad financiera de la Entidad, diseñada  (Documento de diseño de la estrategia para incrementar los ingresos)</v>
      </c>
      <c r="I371" s="81">
        <f>VLOOKUP(A371,'PAI 2025 GPS rempl2)'!$A$4:$V$504,17,0)</f>
        <v>1</v>
      </c>
      <c r="J371" s="81" t="str">
        <f>VLOOKUP(A371,'PAI 2025 GPS rempl2)'!$A$4:$V$504,18,0)</f>
        <v>Númerica</v>
      </c>
      <c r="K371" s="166">
        <f>VLOOKUP(A371,'PAI 2025 GPS rempl2)'!$A$4:$V$504,20,0)</f>
        <v>45705</v>
      </c>
      <c r="L371" s="166">
        <f>VLOOKUP(A371,'PAI 2025 GPS rempl2)'!$A$4:$V$504,21,0)</f>
        <v>45978</v>
      </c>
      <c r="M371" s="81" t="str">
        <f>VLOOKUP(A371,'PAI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1" s="81" t="s">
        <v>1736</v>
      </c>
      <c r="O371" s="81" t="s">
        <v>1394</v>
      </c>
      <c r="P371" s="81">
        <v>0</v>
      </c>
      <c r="Q371" s="81" t="s">
        <v>1492</v>
      </c>
      <c r="S371" s="80" t="s">
        <v>1177</v>
      </c>
      <c r="T371" s="80" t="str">
        <f>VLOOKUP(A371,'PAI 2025 GPS rempl2)'!$A$3:$E$505,4,0)</f>
        <v>Producto</v>
      </c>
      <c r="U371" s="81" t="s">
        <v>1529</v>
      </c>
      <c r="V371" s="30">
        <f>VLOOKUP(S371,'PAI 2025 GPS rempl2)'!$E$4:$P$504,12,0)</f>
        <v>100</v>
      </c>
      <c r="W371" s="30" t="e">
        <f>+(V371*100)/($V$112+#REF!+$V$321+$V$330+$V$371)</f>
        <v>#REF!</v>
      </c>
    </row>
    <row r="372" spans="1:23" hidden="1" x14ac:dyDescent="0.25">
      <c r="A372" s="80" t="s">
        <v>1180</v>
      </c>
      <c r="B372" s="80" t="str">
        <f>VLOOKUP(A372,'PAI 2025 GPS rempl2)'!$A$3:$E$505,4,0)</f>
        <v>Actividad propia</v>
      </c>
      <c r="C372" s="81" t="s">
        <v>1529</v>
      </c>
      <c r="D372" s="81" t="s">
        <v>1538</v>
      </c>
      <c r="E372" s="81" t="s">
        <v>1081</v>
      </c>
      <c r="F372" s="81"/>
      <c r="G372" s="81" t="str">
        <f>VLOOKUP(A372,'PAI 2025 GPS rempl2)'!$E$4:$L$504,8,0)</f>
        <v>N/A</v>
      </c>
      <c r="H372" s="81" t="str">
        <f>VLOOKUP(A372,'PAI 2025 GPS rempl2)'!$A$4:$V$504,15,0)</f>
        <v>Monitorear el comportamiento del recaudo por Delegatura y presentar reportes periódicos a los Delegados y al Secretario General (Tablero de control con el seguimiento del recaudo por delegatura  y Correos electrónicos)</v>
      </c>
      <c r="I372" s="81">
        <f>VLOOKUP(A372,'PAI 2025 GPS rempl2)'!$A$4:$V$504,17,0)</f>
        <v>6</v>
      </c>
      <c r="J372" s="81" t="str">
        <f>VLOOKUP(A372,'PAI 2025 GPS rempl2)'!$A$4:$V$504,18,0)</f>
        <v>Númerica</v>
      </c>
      <c r="K372" s="166">
        <f>VLOOKUP(A372,'PAI 2025 GPS rempl2)'!$A$4:$V$504,20,0)</f>
        <v>45705</v>
      </c>
      <c r="L372" s="166">
        <f>VLOOKUP(A372,'PAI 2025 GPS rempl2)'!$A$4:$V$504,21,0)</f>
        <v>45978</v>
      </c>
      <c r="M372" s="81" t="str">
        <f>VLOOKUP(A372,'PAI 2025 GPS rempl2)'!$A$4:$V$504,22,0)</f>
        <v>100-SECRETARIA GENERAL;
130-DIRECCIÓN FINANCIERA</v>
      </c>
      <c r="N372" s="81"/>
      <c r="O372" s="81"/>
      <c r="P372" s="81"/>
      <c r="Q372" s="81"/>
      <c r="S372" s="80" t="s">
        <v>1180</v>
      </c>
      <c r="T372" s="80" t="str">
        <f>VLOOKUP(A372,'PAI 2025 GPS rempl2)'!$A$3:$E$505,4,0)</f>
        <v>Actividad propia</v>
      </c>
      <c r="U372" s="81" t="s">
        <v>1529</v>
      </c>
      <c r="V372" s="30">
        <f>VLOOKUP(S372,'PAI 2025 GPS rempl2)'!$E$4:$P$504,12,0)</f>
        <v>10</v>
      </c>
      <c r="W372" s="30" t="e">
        <f>+(V372*100)/($V$113+#REF!+#REF!+$V$322+$V$323+$V$324+$V$325+$V$331+$V$332+$V$372+$V$373+$V$375+$V$376)</f>
        <v>#REF!</v>
      </c>
    </row>
    <row r="373" spans="1:23" hidden="1" x14ac:dyDescent="0.25">
      <c r="A373" s="80" t="s">
        <v>1182</v>
      </c>
      <c r="B373" s="80" t="str">
        <f>VLOOKUP(A373,'PAI 2025 GPS rempl2)'!$A$3:$E$505,4,0)</f>
        <v>Actividad propia</v>
      </c>
      <c r="C373" s="81" t="s">
        <v>1529</v>
      </c>
      <c r="D373" s="81" t="s">
        <v>1538</v>
      </c>
      <c r="E373" s="81" t="s">
        <v>1081</v>
      </c>
      <c r="F373" s="81"/>
      <c r="G373" s="81" t="str">
        <f>VLOOKUP(A373,'PAI 2025 GPS rempl2)'!$E$4:$L$504,8,0)</f>
        <v>N/A</v>
      </c>
      <c r="H373" s="81" t="str">
        <f>VLOOKUP(A373,'PAI 2025 GPS rempl2)'!$A$4:$V$504,15,0)</f>
        <v>Elaborar y enviar vía correo electrónico a los delegados el estudio de análisis de nuevas fuentes de ingreso (Documento de estudio con identificación de nuevas fuentes de ingresos , y correo electrónico de envío a los Delegados)</v>
      </c>
      <c r="I373" s="81">
        <f>VLOOKUP(A373,'PAI 2025 GPS rempl2)'!$A$4:$V$504,17,0)</f>
        <v>1</v>
      </c>
      <c r="J373" s="81" t="str">
        <f>VLOOKUP(A373,'PAI 2025 GPS rempl2)'!$A$4:$V$504,18,0)</f>
        <v>Númerica</v>
      </c>
      <c r="K373" s="166">
        <f>VLOOKUP(A373,'PAI 2025 GPS rempl2)'!$A$4:$V$504,20,0)</f>
        <v>45705</v>
      </c>
      <c r="L373" s="166">
        <f>VLOOKUP(A373,'PAI 2025 GPS rempl2)'!$A$4:$V$504,21,0)</f>
        <v>45961</v>
      </c>
      <c r="M373" s="81" t="str">
        <f>VLOOKUP(A373,'PAI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3" s="81"/>
      <c r="O373" s="81"/>
      <c r="P373" s="81"/>
      <c r="Q373" s="81"/>
      <c r="S373" s="80" t="s">
        <v>1182</v>
      </c>
      <c r="T373" s="80" t="str">
        <f>VLOOKUP(A373,'PAI 2025 GPS rempl2)'!$A$3:$E$505,4,0)</f>
        <v>Actividad propia</v>
      </c>
      <c r="U373" s="81" t="s">
        <v>1529</v>
      </c>
      <c r="V373" s="30">
        <f>VLOOKUP(S373,'PAI 2025 GPS rempl2)'!$E$4:$P$504,12,0)</f>
        <v>30</v>
      </c>
      <c r="W373" s="30" t="e">
        <f>+(V373*100)/($V$113+#REF!+#REF!+$V$322+$V$323+$V$324+$V$325+$V$331+$V$332+$V$372+$V$373+$V$375+$V$376)</f>
        <v>#REF!</v>
      </c>
    </row>
    <row r="374" spans="1:23" hidden="1" x14ac:dyDescent="0.25">
      <c r="A374" s="80" t="s">
        <v>1184</v>
      </c>
      <c r="B374" s="80" t="str">
        <f>VLOOKUP(A374,'PAI 2025 GPS rempl2)'!$A$3:$E$505,4,0)</f>
        <v>Actividad sin participación</v>
      </c>
      <c r="C374" s="81" t="s">
        <v>1529</v>
      </c>
      <c r="D374" s="81" t="s">
        <v>1538</v>
      </c>
      <c r="E374" s="81" t="s">
        <v>1081</v>
      </c>
      <c r="F374" s="81"/>
      <c r="G374" s="81" t="str">
        <f>VLOOKUP(A374,'PAI 2025 GPS rempl2)'!$E$4:$L$504,8,0)</f>
        <v>N/A</v>
      </c>
      <c r="H374" s="81" t="str">
        <f>VLOOKUP(A374,'PAI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4" s="81">
        <f>VLOOKUP(A374,'PAI 2025 GPS rempl2)'!$A$4:$V$504,17,0)</f>
        <v>1</v>
      </c>
      <c r="J374" s="81" t="str">
        <f>VLOOKUP(A374,'PAI 2025 GPS rempl2)'!$A$4:$V$504,18,0)</f>
        <v>Númerica</v>
      </c>
      <c r="K374" s="166">
        <f>VLOOKUP(A374,'PAI 2025 GPS rempl2)'!$A$4:$V$504,20,0)</f>
        <v>45705</v>
      </c>
      <c r="L374" s="166">
        <f>VLOOKUP(A374,'PAI 2025 GPS rempl2)'!$A$4:$V$504,21,0)</f>
        <v>45961</v>
      </c>
      <c r="M374" s="81" t="str">
        <f>VLOOKUP(A374,'PAI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4" s="81"/>
      <c r="O374" s="81"/>
      <c r="P374" s="81"/>
      <c r="Q374" s="81"/>
      <c r="S374" s="80" t="s">
        <v>1184</v>
      </c>
      <c r="T374" s="80" t="str">
        <f>VLOOKUP(A374,'PAI 2025 GPS rempl2)'!$A$3:$E$505,4,0)</f>
        <v>Actividad sin participación</v>
      </c>
      <c r="U374" s="81" t="s">
        <v>1529</v>
      </c>
      <c r="V374" s="30">
        <f>VLOOKUP(S374,'PAI 2025 GPS rempl2)'!$E$4:$P$504,12,0)</f>
        <v>0</v>
      </c>
      <c r="W374" s="30">
        <f>+V374</f>
        <v>0</v>
      </c>
    </row>
    <row r="375" spans="1:23" hidden="1" x14ac:dyDescent="0.25">
      <c r="A375" s="80" t="s">
        <v>1186</v>
      </c>
      <c r="B375" s="80" t="str">
        <f>VLOOKUP(A375,'PAI 2025 GPS rempl2)'!$A$3:$E$505,4,0)</f>
        <v>Actividad propia</v>
      </c>
      <c r="C375" s="81" t="s">
        <v>1529</v>
      </c>
      <c r="D375" s="81" t="s">
        <v>1538</v>
      </c>
      <c r="E375" s="81" t="s">
        <v>1081</v>
      </c>
      <c r="F375" s="81"/>
      <c r="G375" s="81" t="str">
        <f>VLOOKUP(A375,'PAI 2025 GPS rempl2)'!$E$4:$L$504,8,0)</f>
        <v>N/A</v>
      </c>
      <c r="H375" s="81" t="str">
        <f>VLOOKUP(A375,'PAI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5" s="81">
        <f>VLOOKUP(A375,'PAI 2025 GPS rempl2)'!$A$4:$V$504,17,0)</f>
        <v>1</v>
      </c>
      <c r="J375" s="81" t="str">
        <f>VLOOKUP(A375,'PAI 2025 GPS rempl2)'!$A$4:$V$504,18,0)</f>
        <v>Númerica</v>
      </c>
      <c r="K375" s="166">
        <f>VLOOKUP(A375,'PAI 2025 GPS rempl2)'!$A$4:$V$504,20,0)</f>
        <v>45705</v>
      </c>
      <c r="L375" s="166">
        <f>VLOOKUP(A375,'PAI 2025 GPS rempl2)'!$A$4:$V$504,21,0)</f>
        <v>45807</v>
      </c>
      <c r="M375" s="81" t="str">
        <f>VLOOKUP(A375,'PAI 2025 GPS rempl2)'!$A$4:$V$504,22,0)</f>
        <v>130-DIRECCIÓN FINANCIERA;
11-GRUPO DE TRABAJO DE COBRO COACTIVO</v>
      </c>
      <c r="N375" s="81"/>
      <c r="O375" s="81"/>
      <c r="P375" s="81"/>
      <c r="Q375" s="81"/>
      <c r="S375" s="80" t="s">
        <v>1186</v>
      </c>
      <c r="T375" s="80" t="str">
        <f>VLOOKUP(A375,'PAI 2025 GPS rempl2)'!$A$3:$E$505,4,0)</f>
        <v>Actividad propia</v>
      </c>
      <c r="U375" s="81" t="s">
        <v>1529</v>
      </c>
      <c r="V375" s="30">
        <f>VLOOKUP(S375,'PAI 2025 GPS rempl2)'!$E$4:$P$504,12,0)</f>
        <v>30</v>
      </c>
      <c r="W375" s="30" t="e">
        <f>+(V375*100)/($V$113+#REF!+#REF!+$V$322+$V$323+$V$324+$V$325+$V$331+$V$332+$V$372+$V$373+$V$375+$V$376)</f>
        <v>#REF!</v>
      </c>
    </row>
    <row r="376" spans="1:23" hidden="1" x14ac:dyDescent="0.25">
      <c r="A376" s="80" t="s">
        <v>1188</v>
      </c>
      <c r="B376" s="80" t="str">
        <f>VLOOKUP(A376,'PAI 2025 GPS rempl2)'!$A$3:$E$505,4,0)</f>
        <v>Actividad propia</v>
      </c>
      <c r="C376" s="81" t="s">
        <v>1529</v>
      </c>
      <c r="D376" s="81" t="s">
        <v>1538</v>
      </c>
      <c r="E376" s="81" t="s">
        <v>1081</v>
      </c>
      <c r="F376" s="81"/>
      <c r="G376" s="81" t="str">
        <f>VLOOKUP(A376,'PAI 2025 GPS rempl2)'!$E$4:$L$504,8,0)</f>
        <v>N/A</v>
      </c>
      <c r="H376" s="81" t="str">
        <f>VLOOKUP(A376,'PAI 2025 GPS rempl2)'!$A$4:$V$504,15,0)</f>
        <v>Realizar mesa de trabajo para presentar el análisis de cartera y recaudo y elaborar de manera conjunta con las delegaturas los lineamientos en pro de un recaudo efectivo(Acta de reunión con lineamientos para un recaudo efectivo)</v>
      </c>
      <c r="I376" s="81">
        <f>VLOOKUP(A376,'PAI 2025 GPS rempl2)'!$A$4:$V$504,17,0)</f>
        <v>1</v>
      </c>
      <c r="J376" s="81" t="str">
        <f>VLOOKUP(A376,'PAI 2025 GPS rempl2)'!$A$4:$V$504,18,0)</f>
        <v>Númerica</v>
      </c>
      <c r="K376" s="166">
        <f>VLOOKUP(A376,'PAI 2025 GPS rempl2)'!$A$4:$V$504,20,0)</f>
        <v>45810</v>
      </c>
      <c r="L376" s="166">
        <f>VLOOKUP(A376,'PAI 2025 GPS rempl2)'!$A$4:$V$504,21,0)</f>
        <v>45978</v>
      </c>
      <c r="M376" s="81" t="str">
        <f>VLOOKUP(A376,'PAI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6" s="81"/>
      <c r="O376" s="81"/>
      <c r="P376" s="81"/>
      <c r="Q376" s="81"/>
      <c r="S376" s="80" t="s">
        <v>1188</v>
      </c>
      <c r="T376" s="80" t="str">
        <f>VLOOKUP(A376,'PAI 2025 GPS rempl2)'!$A$3:$E$505,4,0)</f>
        <v>Actividad propia</v>
      </c>
      <c r="U376" s="81" t="s">
        <v>1529</v>
      </c>
      <c r="V376" s="30">
        <f>VLOOKUP(S376,'PAI 2025 GPS rempl2)'!$E$4:$P$504,12,0)</f>
        <v>30</v>
      </c>
      <c r="W376" s="30" t="e">
        <f>+(V376*100)/($V$113+#REF!+#REF!+$V$322+$V$323+$V$324+$V$325+$V$331+$V$332+$V$372+$V$373+$V$375+$V$376)</f>
        <v>#REF!</v>
      </c>
    </row>
    <row r="377" spans="1:23" hidden="1" x14ac:dyDescent="0.25">
      <c r="A377" s="80" t="s">
        <v>1191</v>
      </c>
      <c r="B377" s="80" t="str">
        <f>VLOOKUP(A377,'PAI 2025 GPS rempl2)'!$A$3:$E$505,4,0)</f>
        <v>Producto</v>
      </c>
      <c r="C377" s="81" t="s">
        <v>1522</v>
      </c>
      <c r="D377" s="81" t="s">
        <v>1526</v>
      </c>
      <c r="E377" s="81" t="s">
        <v>614</v>
      </c>
      <c r="F377" s="81" t="s">
        <v>10</v>
      </c>
      <c r="G377" s="81" t="str">
        <f>VLOOKUP(A377,'PAI 2025 GPS rempl2)'!$E$4:$L$504,8,0)</f>
        <v>C-3503-0200-0016-40401c</v>
      </c>
      <c r="H377" s="81" t="str">
        <f>VLOOKUP(A377,'PAI 2025 GPS rempl2)'!$A$4:$V$504,15,0)</f>
        <v>Campañas de control preventivo en los sectores eléctrico, seguridad vial, hogar y construcción e hidrocarburos, realizadas  (Informe con análisis del desarrollo de la campaña)</v>
      </c>
      <c r="I377" s="81">
        <f>VLOOKUP(A377,'PAI 2025 GPS rempl2)'!$A$4:$V$504,17,0)</f>
        <v>4</v>
      </c>
      <c r="J377" s="81" t="str">
        <f>VLOOKUP(A377,'PAI 2025 GPS rempl2)'!$A$4:$V$504,18,0)</f>
        <v>Númerica</v>
      </c>
      <c r="K377" s="166">
        <f>VLOOKUP(A377,'PAI 2025 GPS rempl2)'!$A$4:$V$504,20,0)</f>
        <v>45670</v>
      </c>
      <c r="L377" s="166">
        <f>VLOOKUP(A377,'PAI 2025 GPS rempl2)'!$A$4:$V$504,21,0)</f>
        <v>46022</v>
      </c>
      <c r="M377" s="81" t="str">
        <f>VLOOKUP(A377,'PAI 2025 GPS rempl2)'!$A$4:$V$504,22,0)</f>
        <v>6000-DESPACHO DEL SUPERINTENDENTE DELEGADO PARA EL CONTROL Y VERIFICACIÓN DE REGLAMENTOS TÉCNICOS Y METROLOGÍA LEGAL</v>
      </c>
      <c r="N377" s="81" t="s">
        <v>1399</v>
      </c>
      <c r="O377" s="81" t="s">
        <v>1400</v>
      </c>
      <c r="P377" s="81" t="s">
        <v>1566</v>
      </c>
      <c r="Q377" s="81" t="s">
        <v>1741</v>
      </c>
      <c r="S377" s="80" t="s">
        <v>1191</v>
      </c>
      <c r="T377" s="80" t="str">
        <f>VLOOKUP(A377,'PAI 2025 GPS rempl2)'!$A$3:$E$505,4,0)</f>
        <v>Producto</v>
      </c>
      <c r="U377" s="81" t="s">
        <v>1522</v>
      </c>
      <c r="V377" s="30">
        <f>VLOOKUP(S377,'PAI 2025 GPS rempl2)'!$E$4:$P$504,12,0)</f>
        <v>14</v>
      </c>
      <c r="W377" s="145">
        <f>(V377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78" spans="1:23" hidden="1" x14ac:dyDescent="0.25">
      <c r="A378" s="80" t="s">
        <v>1192</v>
      </c>
      <c r="B378" s="80" t="str">
        <f>VLOOKUP(A378,'PAI 2025 GPS rempl2)'!$A$3:$E$505,4,0)</f>
        <v>Actividad propia</v>
      </c>
      <c r="C378" s="81" t="s">
        <v>1522</v>
      </c>
      <c r="D378" s="81" t="s">
        <v>1526</v>
      </c>
      <c r="E378" s="81" t="s">
        <v>614</v>
      </c>
      <c r="F378" s="81"/>
      <c r="G378" s="81" t="str">
        <f>VLOOKUP(A378,'PAI 2025 GPS rempl2)'!$E$4:$L$504,8,0)</f>
        <v>N/A</v>
      </c>
      <c r="H378" s="81" t="str">
        <f>VLOOKUP(A378,'PAI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8" s="81">
        <f>VLOOKUP(A378,'PAI 2025 GPS rempl2)'!$A$4:$V$504,17,0)</f>
        <v>4</v>
      </c>
      <c r="J378" s="81" t="str">
        <f>VLOOKUP(A378,'PAI 2025 GPS rempl2)'!$A$4:$V$504,18,0)</f>
        <v>Númerica</v>
      </c>
      <c r="K378" s="166">
        <f>VLOOKUP(A378,'PAI 2025 GPS rempl2)'!$A$4:$V$504,20,0)</f>
        <v>45670</v>
      </c>
      <c r="L378" s="166">
        <f>VLOOKUP(A378,'PAI 2025 GPS rempl2)'!$A$4:$V$504,21,0)</f>
        <v>45897</v>
      </c>
      <c r="M378" s="81" t="str">
        <f>VLOOKUP(A378,'PAI 2025 GPS rempl2)'!$A$4:$V$504,22,0)</f>
        <v>6000-DESPACHO DEL SUPERINTENDENTE DELEGADO PARA EL CONTROL Y VERIFICACIÓN DE REGLAMENTOS TÉCNICOS Y METROLOGÍA LEGAL</v>
      </c>
      <c r="N378" s="81"/>
      <c r="O378" s="81"/>
      <c r="P378" s="81"/>
      <c r="Q378" s="81"/>
      <c r="S378" s="80" t="s">
        <v>1192</v>
      </c>
      <c r="T378" s="80" t="str">
        <f>VLOOKUP(A378,'PAI 2025 GPS rempl2)'!$A$3:$E$505,4,0)</f>
        <v>Actividad propia</v>
      </c>
      <c r="U378" s="81" t="s">
        <v>1522</v>
      </c>
      <c r="V378" s="30">
        <f>VLOOKUP(S378,'PAI 2025 GPS rempl2)'!$E$4:$P$504,12,0)</f>
        <v>20</v>
      </c>
      <c r="W378" s="147" t="e">
        <f>+(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79" spans="1:23" hidden="1" x14ac:dyDescent="0.25">
      <c r="A379" s="80" t="s">
        <v>1193</v>
      </c>
      <c r="B379" s="80" t="str">
        <f>VLOOKUP(A379,'PAI 2025 GPS rempl2)'!$A$3:$E$505,4,0)</f>
        <v>Actividad propia</v>
      </c>
      <c r="C379" s="81" t="s">
        <v>1522</v>
      </c>
      <c r="D379" s="81" t="s">
        <v>1526</v>
      </c>
      <c r="E379" s="81" t="s">
        <v>614</v>
      </c>
      <c r="F379" s="81"/>
      <c r="G379" s="81" t="str">
        <f>VLOOKUP(A379,'PAI 2025 GPS rempl2)'!$E$4:$L$504,8,0)</f>
        <v>N/A</v>
      </c>
      <c r="H379" s="81" t="str">
        <f>VLOOKUP(A379,'PAI 2025 GPS rempl2)'!$A$4:$V$504,15,0)</f>
        <v>Establecer el cronograma de visitas y requerimientos de cada una de las campañas en los sectores definidos (Cronograma)</v>
      </c>
      <c r="I379" s="81">
        <f>VLOOKUP(A379,'PAI 2025 GPS rempl2)'!$A$4:$V$504,17,0)</f>
        <v>4</v>
      </c>
      <c r="J379" s="81" t="str">
        <f>VLOOKUP(A379,'PAI 2025 GPS rempl2)'!$A$4:$V$504,18,0)</f>
        <v>Númerica</v>
      </c>
      <c r="K379" s="166">
        <f>VLOOKUP(A379,'PAI 2025 GPS rempl2)'!$A$4:$V$504,20,0)</f>
        <v>45670</v>
      </c>
      <c r="L379" s="166">
        <f>VLOOKUP(A379,'PAI 2025 GPS rempl2)'!$A$4:$V$504,21,0)</f>
        <v>46022</v>
      </c>
      <c r="M379" s="81" t="str">
        <f>VLOOKUP(A379,'PAI 2025 GPS rempl2)'!$A$4:$V$504,22,0)</f>
        <v>6000-DESPACHO DEL SUPERINTENDENTE DELEGADO PARA EL CONTROL Y VERIFICACIÓN DE REGLAMENTOS TÉCNICOS Y METROLOGÍA LEGAL</v>
      </c>
      <c r="N379" s="81"/>
      <c r="O379" s="81"/>
      <c r="P379" s="81"/>
      <c r="Q379" s="81"/>
      <c r="S379" s="80" t="s">
        <v>1193</v>
      </c>
      <c r="T379" s="80" t="str">
        <f>VLOOKUP(A379,'PAI 2025 GPS rempl2)'!$A$3:$E$505,4,0)</f>
        <v>Actividad propia</v>
      </c>
      <c r="U379" s="81" t="s">
        <v>1522</v>
      </c>
      <c r="V379" s="30">
        <f>VLOOKUP(S379,'PAI 2025 GPS rempl2)'!$E$4:$P$504,12,0)</f>
        <v>20</v>
      </c>
      <c r="W379" s="147" t="e">
        <f>+(V379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0" spans="1:23" hidden="1" x14ac:dyDescent="0.25">
      <c r="A380" s="80" t="s">
        <v>1194</v>
      </c>
      <c r="B380" s="80" t="str">
        <f>VLOOKUP(A380,'PAI 2025 GPS rempl2)'!$A$3:$E$505,4,0)</f>
        <v>Actividad propia</v>
      </c>
      <c r="C380" s="81" t="s">
        <v>1522</v>
      </c>
      <c r="D380" s="81" t="s">
        <v>1526</v>
      </c>
      <c r="E380" s="81" t="s">
        <v>614</v>
      </c>
      <c r="F380" s="81"/>
      <c r="G380" s="81" t="str">
        <f>VLOOKUP(A380,'PAI 2025 GPS rempl2)'!$E$4:$L$504,8,0)</f>
        <v>N/A</v>
      </c>
      <c r="H380" s="81" t="str">
        <f>VLOOKUP(A380,'PAI 2025 GPS rempl2)'!$A$4:$V$504,15,0)</f>
        <v>Ejecutar el cronograma de visitas y requerimientos (Seguimiento al cronograma)</v>
      </c>
      <c r="I380" s="81">
        <f>VLOOKUP(A380,'PAI 2025 GPS rempl2)'!$A$4:$V$504,17,0)</f>
        <v>100</v>
      </c>
      <c r="J380" s="81" t="str">
        <f>VLOOKUP(A380,'PAI 2025 GPS rempl2)'!$A$4:$V$504,18,0)</f>
        <v>Porcentual</v>
      </c>
      <c r="K380" s="166">
        <f>VLOOKUP(A380,'PAI 2025 GPS rempl2)'!$A$4:$V$504,20,0)</f>
        <v>45670</v>
      </c>
      <c r="L380" s="166">
        <f>VLOOKUP(A380,'PAI 2025 GPS rempl2)'!$A$4:$V$504,21,0)</f>
        <v>46022</v>
      </c>
      <c r="M380" s="81" t="str">
        <f>VLOOKUP(A380,'PAI 2025 GPS rempl2)'!$A$4:$V$504,22,0)</f>
        <v>6000-DESPACHO DEL SUPERINTENDENTE DELEGADO PARA EL CONTROL Y VERIFICACIÓN DE REGLAMENTOS TÉCNICOS Y METROLOGÍA LEGAL</v>
      </c>
      <c r="N380" s="81"/>
      <c r="O380" s="81"/>
      <c r="P380" s="81"/>
      <c r="Q380" s="81"/>
      <c r="S380" s="80" t="s">
        <v>1194</v>
      </c>
      <c r="T380" s="80" t="str">
        <f>VLOOKUP(A380,'PAI 2025 GPS rempl2)'!$A$3:$E$505,4,0)</f>
        <v>Actividad propia</v>
      </c>
      <c r="U380" s="81" t="s">
        <v>1522</v>
      </c>
      <c r="V380" s="30">
        <f>VLOOKUP(S380,'PAI 2025 GPS rempl2)'!$E$4:$P$504,12,0)</f>
        <v>30</v>
      </c>
      <c r="W380" s="147" t="e">
        <f>+(V380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1" spans="1:23" hidden="1" x14ac:dyDescent="0.25">
      <c r="A381" s="80" t="s">
        <v>1196</v>
      </c>
      <c r="B381" s="80" t="str">
        <f>VLOOKUP(A381,'PAI 2025 GPS rempl2)'!$A$3:$E$505,4,0)</f>
        <v>Actividad propia</v>
      </c>
      <c r="C381" s="81" t="s">
        <v>1522</v>
      </c>
      <c r="D381" s="81" t="s">
        <v>1526</v>
      </c>
      <c r="E381" s="81" t="s">
        <v>614</v>
      </c>
      <c r="F381" s="81"/>
      <c r="G381" s="81" t="str">
        <f>VLOOKUP(A381,'PAI 2025 GPS rempl2)'!$E$4:$L$504,8,0)</f>
        <v>N/A</v>
      </c>
      <c r="H381" s="81" t="str">
        <f>VLOOKUP(A381,'PAI 2025 GPS rempl2)'!$A$4:$V$504,15,0)</f>
        <v>Análisis del desarrollo de la campaña (Informe con análisis del desarrollo de la campaña)</v>
      </c>
      <c r="I381" s="81">
        <f>VLOOKUP(A381,'PAI 2025 GPS rempl2)'!$A$4:$V$504,17,0)</f>
        <v>4</v>
      </c>
      <c r="J381" s="81" t="str">
        <f>VLOOKUP(A381,'PAI 2025 GPS rempl2)'!$A$4:$V$504,18,0)</f>
        <v>Númerica</v>
      </c>
      <c r="K381" s="166">
        <f>VLOOKUP(A381,'PAI 2025 GPS rempl2)'!$A$4:$V$504,20,0)</f>
        <v>45670</v>
      </c>
      <c r="L381" s="166">
        <f>VLOOKUP(A381,'PAI 2025 GPS rempl2)'!$A$4:$V$504,21,0)</f>
        <v>46022</v>
      </c>
      <c r="M381" s="81" t="str">
        <f>VLOOKUP(A381,'PAI 2025 GPS rempl2)'!$A$4:$V$504,22,0)</f>
        <v>6000-DESPACHO DEL SUPERINTENDENTE DELEGADO PARA EL CONTROL Y VERIFICACIÓN DE REGLAMENTOS TÉCNICOS Y METROLOGÍA LEGAL</v>
      </c>
      <c r="N381" s="81"/>
      <c r="O381" s="81"/>
      <c r="P381" s="81"/>
      <c r="Q381" s="81"/>
      <c r="S381" s="80" t="s">
        <v>1196</v>
      </c>
      <c r="T381" s="80" t="str">
        <f>VLOOKUP(A381,'PAI 2025 GPS rempl2)'!$A$3:$E$505,4,0)</f>
        <v>Actividad propia</v>
      </c>
      <c r="U381" s="81" t="s">
        <v>1522</v>
      </c>
      <c r="V381" s="30">
        <f>VLOOKUP(S381,'PAI 2025 GPS rempl2)'!$E$4:$P$504,12,0)</f>
        <v>30</v>
      </c>
      <c r="W381" s="147" t="e">
        <f>+(V381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2" spans="1:23" hidden="1" x14ac:dyDescent="0.25">
      <c r="A382" s="80" t="s">
        <v>1197</v>
      </c>
      <c r="B382" s="80" t="str">
        <f>VLOOKUP(A382,'PAI 2025 GPS rempl2)'!$A$3:$E$505,4,0)</f>
        <v>Producto</v>
      </c>
      <c r="C382" s="81" t="s">
        <v>1522</v>
      </c>
      <c r="D382" s="81" t="s">
        <v>1526</v>
      </c>
      <c r="E382" s="81" t="s">
        <v>614</v>
      </c>
      <c r="F382" s="81" t="s">
        <v>10</v>
      </c>
      <c r="G382" s="81" t="str">
        <f>VLOOKUP(A382,'PAI 2025 GPS rempl2)'!$E$4:$L$504,8,0)</f>
        <v>C-3503-0200-0016-40401c</v>
      </c>
      <c r="H382" s="81" t="str">
        <f>VLOOKUP(A382,'PAI 2025 GPS rempl2)'!$A$4:$V$504,15,0)</f>
        <v>Campañas de control preventivo en surtidores de combustibles, balanzas, preempacados y alcoholímetros, realizadas (Informe con análisis del desarrollo de la campaña)</v>
      </c>
      <c r="I382" s="81">
        <f>VLOOKUP(A382,'PAI 2025 GPS rempl2)'!$A$4:$V$504,17,0)</f>
        <v>6</v>
      </c>
      <c r="J382" s="81" t="str">
        <f>VLOOKUP(A382,'PAI 2025 GPS rempl2)'!$A$4:$V$504,18,0)</f>
        <v>Númerica</v>
      </c>
      <c r="K382" s="166">
        <f>VLOOKUP(A382,'PAI 2025 GPS rempl2)'!$A$4:$V$504,20,0)</f>
        <v>45670</v>
      </c>
      <c r="L382" s="166">
        <f>VLOOKUP(A382,'PAI 2025 GPS rempl2)'!$A$4:$V$504,21,0)</f>
        <v>46022</v>
      </c>
      <c r="M382" s="81" t="str">
        <f>VLOOKUP(A382,'PAI 2025 GPS rempl2)'!$A$4:$V$504,22,0)</f>
        <v>6000-DESPACHO DEL SUPERINTENDENTE DELEGADO PARA EL CONTROL Y VERIFICACIÓN DE REGLAMENTOS TÉCNICOS Y METROLOGÍA LEGAL</v>
      </c>
      <c r="N382" s="81" t="s">
        <v>1399</v>
      </c>
      <c r="O382" s="81" t="s">
        <v>1400</v>
      </c>
      <c r="P382" s="81" t="s">
        <v>1566</v>
      </c>
      <c r="Q382" s="81" t="s">
        <v>1741</v>
      </c>
      <c r="S382" s="80" t="s">
        <v>1197</v>
      </c>
      <c r="T382" s="80" t="str">
        <f>VLOOKUP(A382,'PAI 2025 GPS rempl2)'!$A$3:$E$505,4,0)</f>
        <v>Producto</v>
      </c>
      <c r="U382" s="81" t="s">
        <v>1522</v>
      </c>
      <c r="V382" s="30">
        <f>VLOOKUP(S382,'PAI 2025 GPS rempl2)'!$E$4:$P$504,12,0)</f>
        <v>14</v>
      </c>
      <c r="W382" s="145">
        <f>(V382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3" spans="1:23" hidden="1" x14ac:dyDescent="0.25">
      <c r="A383" s="80" t="s">
        <v>1198</v>
      </c>
      <c r="B383" s="80" t="str">
        <f>VLOOKUP(A383,'PAI 2025 GPS rempl2)'!$A$3:$E$505,4,0)</f>
        <v>Actividad propia</v>
      </c>
      <c r="C383" s="81" t="s">
        <v>1522</v>
      </c>
      <c r="D383" s="81" t="s">
        <v>1526</v>
      </c>
      <c r="E383" s="81" t="s">
        <v>614</v>
      </c>
      <c r="F383" s="81"/>
      <c r="G383" s="81" t="str">
        <f>VLOOKUP(A383,'PAI 2025 GPS rempl2)'!$E$4:$L$504,8,0)</f>
        <v>N/A</v>
      </c>
      <c r="H383" s="81" t="str">
        <f>VLOOKUP(A383,'PAI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3" s="81">
        <f>VLOOKUP(A383,'PAI 2025 GPS rempl2)'!$A$4:$V$504,17,0)</f>
        <v>6</v>
      </c>
      <c r="J383" s="81" t="str">
        <f>VLOOKUP(A383,'PAI 2025 GPS rempl2)'!$A$4:$V$504,18,0)</f>
        <v>Númerica</v>
      </c>
      <c r="K383" s="166">
        <f>VLOOKUP(A383,'PAI 2025 GPS rempl2)'!$A$4:$V$504,20,0)</f>
        <v>45670</v>
      </c>
      <c r="L383" s="166">
        <f>VLOOKUP(A383,'PAI 2025 GPS rempl2)'!$A$4:$V$504,21,0)</f>
        <v>45897</v>
      </c>
      <c r="M383" s="81" t="str">
        <f>VLOOKUP(A383,'PAI 2025 GPS rempl2)'!$A$4:$V$504,22,0)</f>
        <v>6000-DESPACHO DEL SUPERINTENDENTE DELEGADO PARA EL CONTROL Y VERIFICACIÓN DE REGLAMENTOS TÉCNICOS Y METROLOGÍA LEGAL</v>
      </c>
      <c r="N383" s="81"/>
      <c r="O383" s="81"/>
      <c r="P383" s="81"/>
      <c r="Q383" s="81"/>
      <c r="S383" s="80" t="s">
        <v>1198</v>
      </c>
      <c r="T383" s="80" t="str">
        <f>VLOOKUP(A383,'PAI 2025 GPS rempl2)'!$A$3:$E$505,4,0)</f>
        <v>Actividad propia</v>
      </c>
      <c r="U383" s="81" t="s">
        <v>1522</v>
      </c>
      <c r="V383" s="30">
        <f>VLOOKUP(S383,'PAI 2025 GPS rempl2)'!$E$4:$P$504,12,0)</f>
        <v>20</v>
      </c>
      <c r="W383" s="147" t="e">
        <f>+(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4" spans="1:23" hidden="1" x14ac:dyDescent="0.25">
      <c r="A384" s="80" t="s">
        <v>1199</v>
      </c>
      <c r="B384" s="80" t="str">
        <f>VLOOKUP(A384,'PAI 2025 GPS rempl2)'!$A$3:$E$505,4,0)</f>
        <v>Actividad propia</v>
      </c>
      <c r="C384" s="81" t="s">
        <v>1522</v>
      </c>
      <c r="D384" s="81" t="s">
        <v>1526</v>
      </c>
      <c r="E384" s="81" t="s">
        <v>614</v>
      </c>
      <c r="F384" s="81"/>
      <c r="G384" s="81" t="str">
        <f>VLOOKUP(A384,'PAI 2025 GPS rempl2)'!$E$4:$L$504,8,0)</f>
        <v>N/A</v>
      </c>
      <c r="H384" s="81" t="str">
        <f>VLOOKUP(A384,'PAI 2025 GPS rempl2)'!$A$4:$V$504,15,0)</f>
        <v>Establecer el cronograma de visitas y requerimientos de cada una de las campañas en los sectores definidos (Cronograma)</v>
      </c>
      <c r="I384" s="81">
        <f>VLOOKUP(A384,'PAI 2025 GPS rempl2)'!$A$4:$V$504,17,0)</f>
        <v>6</v>
      </c>
      <c r="J384" s="81" t="str">
        <f>VLOOKUP(A384,'PAI 2025 GPS rempl2)'!$A$4:$V$504,18,0)</f>
        <v>Númerica</v>
      </c>
      <c r="K384" s="166">
        <f>VLOOKUP(A384,'PAI 2025 GPS rempl2)'!$A$4:$V$504,20,0)</f>
        <v>45670</v>
      </c>
      <c r="L384" s="166">
        <f>VLOOKUP(A384,'PAI 2025 GPS rempl2)'!$A$4:$V$504,21,0)</f>
        <v>46022</v>
      </c>
      <c r="M384" s="81" t="str">
        <f>VLOOKUP(A384,'PAI 2025 GPS rempl2)'!$A$4:$V$504,22,0)</f>
        <v>6000-DESPACHO DEL SUPERINTENDENTE DELEGADO PARA EL CONTROL Y VERIFICACIÓN DE REGLAMENTOS TÉCNICOS Y METROLOGÍA LEGAL</v>
      </c>
      <c r="N384" s="81"/>
      <c r="O384" s="81"/>
      <c r="P384" s="81"/>
      <c r="Q384" s="81"/>
      <c r="S384" s="80" t="s">
        <v>1199</v>
      </c>
      <c r="T384" s="80" t="str">
        <f>VLOOKUP(A384,'PAI 2025 GPS rempl2)'!$A$3:$E$505,4,0)</f>
        <v>Actividad propia</v>
      </c>
      <c r="U384" s="81" t="s">
        <v>1522</v>
      </c>
      <c r="V384" s="30">
        <f>VLOOKUP(S384,'PAI 2025 GPS rempl2)'!$E$4:$P$504,12,0)</f>
        <v>20</v>
      </c>
      <c r="W384" s="147" t="e">
        <f>+(V384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5" spans="1:23" hidden="1" x14ac:dyDescent="0.25">
      <c r="A385" s="80" t="s">
        <v>1200</v>
      </c>
      <c r="B385" s="80" t="str">
        <f>VLOOKUP(A385,'PAI 2025 GPS rempl2)'!$A$3:$E$505,4,0)</f>
        <v>Actividad propia</v>
      </c>
      <c r="C385" s="81" t="s">
        <v>1522</v>
      </c>
      <c r="D385" s="81" t="s">
        <v>1526</v>
      </c>
      <c r="E385" s="81" t="s">
        <v>614</v>
      </c>
      <c r="F385" s="81"/>
      <c r="G385" s="81" t="str">
        <f>VLOOKUP(A385,'PAI 2025 GPS rempl2)'!$E$4:$L$504,8,0)</f>
        <v>N/A</v>
      </c>
      <c r="H385" s="81" t="str">
        <f>VLOOKUP(A385,'PAI 2025 GPS rempl2)'!$A$4:$V$504,15,0)</f>
        <v>Ejecutar el cronograma de visitas y requerimientos (Seguimiento al cronograma)</v>
      </c>
      <c r="I385" s="81">
        <f>VLOOKUP(A385,'PAI 2025 GPS rempl2)'!$A$4:$V$504,17,0)</f>
        <v>100</v>
      </c>
      <c r="J385" s="81" t="str">
        <f>VLOOKUP(A385,'PAI 2025 GPS rempl2)'!$A$4:$V$504,18,0)</f>
        <v>Porcentual</v>
      </c>
      <c r="K385" s="166">
        <f>VLOOKUP(A385,'PAI 2025 GPS rempl2)'!$A$4:$V$504,20,0)</f>
        <v>45670</v>
      </c>
      <c r="L385" s="166">
        <f>VLOOKUP(A385,'PAI 2025 GPS rempl2)'!$A$4:$V$504,21,0)</f>
        <v>46022</v>
      </c>
      <c r="M385" s="81" t="str">
        <f>VLOOKUP(A385,'PAI 2025 GPS rempl2)'!$A$4:$V$504,22,0)</f>
        <v>6000-DESPACHO DEL SUPERINTENDENTE DELEGADO PARA EL CONTROL Y VERIFICACIÓN DE REGLAMENTOS TÉCNICOS Y METROLOGÍA LEGAL</v>
      </c>
      <c r="N385" s="81"/>
      <c r="O385" s="81"/>
      <c r="P385" s="81"/>
      <c r="Q385" s="81"/>
      <c r="S385" s="80" t="s">
        <v>1200</v>
      </c>
      <c r="T385" s="80" t="str">
        <f>VLOOKUP(A385,'PAI 2025 GPS rempl2)'!$A$3:$E$505,4,0)</f>
        <v>Actividad propia</v>
      </c>
      <c r="U385" s="81" t="s">
        <v>1522</v>
      </c>
      <c r="V385" s="30">
        <f>VLOOKUP(S385,'PAI 2025 GPS rempl2)'!$E$4:$P$504,12,0)</f>
        <v>30</v>
      </c>
      <c r="W385" s="147" t="e">
        <f>+(V385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6" spans="1:23" hidden="1" x14ac:dyDescent="0.25">
      <c r="A386" s="80" t="s">
        <v>1201</v>
      </c>
      <c r="B386" s="80" t="str">
        <f>VLOOKUP(A386,'PAI 2025 GPS rempl2)'!$A$3:$E$505,4,0)</f>
        <v>Actividad propia</v>
      </c>
      <c r="C386" s="81" t="s">
        <v>1522</v>
      </c>
      <c r="D386" s="81" t="s">
        <v>1526</v>
      </c>
      <c r="E386" s="81" t="s">
        <v>614</v>
      </c>
      <c r="F386" s="81"/>
      <c r="G386" s="81" t="str">
        <f>VLOOKUP(A386,'PAI 2025 GPS rempl2)'!$E$4:$L$504,8,0)</f>
        <v>N/A</v>
      </c>
      <c r="H386" s="81" t="str">
        <f>VLOOKUP(A386,'PAI 2025 GPS rempl2)'!$A$4:$V$504,15,0)</f>
        <v>Análisis del desarrollo de la campaña (Informe con análisis del desarrollo de la campaña)</v>
      </c>
      <c r="I386" s="81">
        <f>VLOOKUP(A386,'PAI 2025 GPS rempl2)'!$A$4:$V$504,17,0)</f>
        <v>6</v>
      </c>
      <c r="J386" s="81" t="str">
        <f>VLOOKUP(A386,'PAI 2025 GPS rempl2)'!$A$4:$V$504,18,0)</f>
        <v>Númerica</v>
      </c>
      <c r="K386" s="166">
        <f>VLOOKUP(A386,'PAI 2025 GPS rempl2)'!$A$4:$V$504,20,0)</f>
        <v>45670</v>
      </c>
      <c r="L386" s="166">
        <f>VLOOKUP(A386,'PAI 2025 GPS rempl2)'!$A$4:$V$504,21,0)</f>
        <v>46022</v>
      </c>
      <c r="M386" s="81" t="str">
        <f>VLOOKUP(A386,'PAI 2025 GPS rempl2)'!$A$4:$V$504,22,0)</f>
        <v>6000-DESPACHO DEL SUPERINTENDENTE DELEGADO PARA EL CONTROL Y VERIFICACIÓN DE REGLAMENTOS TÉCNICOS Y METROLOGÍA LEGAL</v>
      </c>
      <c r="N386" s="81"/>
      <c r="O386" s="81"/>
      <c r="P386" s="81"/>
      <c r="Q386" s="81"/>
      <c r="S386" s="80" t="s">
        <v>1201</v>
      </c>
      <c r="T386" s="80" t="str">
        <f>VLOOKUP(A386,'PAI 2025 GPS rempl2)'!$A$3:$E$505,4,0)</f>
        <v>Actividad propia</v>
      </c>
      <c r="U386" s="81" t="s">
        <v>1522</v>
      </c>
      <c r="V386" s="30">
        <f>VLOOKUP(S386,'PAI 2025 GPS rempl2)'!$E$4:$P$504,12,0)</f>
        <v>30</v>
      </c>
      <c r="W386" s="147" t="e">
        <f>+(V386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7" spans="1:23" hidden="1" x14ac:dyDescent="0.25">
      <c r="A387" s="80" t="s">
        <v>1202</v>
      </c>
      <c r="B387" s="80" t="str">
        <f>VLOOKUP(A387,'PAI 2025 GPS rempl2)'!$A$3:$E$505,4,0)</f>
        <v>Producto</v>
      </c>
      <c r="C387" s="81" t="s">
        <v>1522</v>
      </c>
      <c r="D387" s="81" t="s">
        <v>1526</v>
      </c>
      <c r="E387" s="81" t="s">
        <v>614</v>
      </c>
      <c r="F387" s="81" t="s">
        <v>10</v>
      </c>
      <c r="G387" s="81" t="str">
        <f>VLOOKUP(A387,'PAI 2025 GPS rempl2)'!$E$4:$L$504,8,0)</f>
        <v>C-3503-0200-0016-40401c</v>
      </c>
      <c r="H387" s="81" t="str">
        <f>VLOOKUP(A387,'PAI 2025 GPS rempl2)'!$A$4:$V$504,15,0)</f>
        <v>Campañas de control preventivo en control de precios en cualquiera de los siguientes temas: combustibles, medicamentos o leche cruda, realizadas. (Informe con análisis del desarrollo de la campaña)</v>
      </c>
      <c r="I387" s="81">
        <f>VLOOKUP(A387,'PAI 2025 GPS rempl2)'!$A$4:$V$504,17,0)</f>
        <v>2</v>
      </c>
      <c r="J387" s="81" t="str">
        <f>VLOOKUP(A387,'PAI 2025 GPS rempl2)'!$A$4:$V$504,18,0)</f>
        <v>Númerica</v>
      </c>
      <c r="K387" s="166">
        <f>VLOOKUP(A387,'PAI 2025 GPS rempl2)'!$A$4:$V$504,20,0)</f>
        <v>45670</v>
      </c>
      <c r="L387" s="166">
        <f>VLOOKUP(A387,'PAI 2025 GPS rempl2)'!$A$4:$V$504,21,0)</f>
        <v>46022</v>
      </c>
      <c r="M387" s="81" t="str">
        <f>VLOOKUP(A387,'PAI 2025 GPS rempl2)'!$A$4:$V$504,22,0)</f>
        <v>6000-DESPACHO DEL SUPERINTENDENTE DELEGADO PARA EL CONTROL Y VERIFICACIÓN DE REGLAMENTOS TÉCNICOS Y METROLOGÍA LEGAL</v>
      </c>
      <c r="N387" s="81" t="s">
        <v>1399</v>
      </c>
      <c r="O387" s="81" t="s">
        <v>1400</v>
      </c>
      <c r="P387" s="81" t="s">
        <v>1566</v>
      </c>
      <c r="Q387" s="81" t="s">
        <v>1741</v>
      </c>
      <c r="S387" s="80" t="s">
        <v>1202</v>
      </c>
      <c r="T387" s="80" t="str">
        <f>VLOOKUP(A387,'PAI 2025 GPS rempl2)'!$A$3:$E$505,4,0)</f>
        <v>Producto</v>
      </c>
      <c r="U387" s="81" t="s">
        <v>1522</v>
      </c>
      <c r="V387" s="30">
        <f>VLOOKUP(S387,'PAI 2025 GPS rempl2)'!$E$4:$P$504,12,0)</f>
        <v>14</v>
      </c>
      <c r="W387" s="145">
        <f>(V387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8" spans="1:23" hidden="1" x14ac:dyDescent="0.25">
      <c r="A388" s="80" t="s">
        <v>1203</v>
      </c>
      <c r="B388" s="80" t="str">
        <f>VLOOKUP(A388,'PAI 2025 GPS rempl2)'!$A$3:$E$505,4,0)</f>
        <v>Actividad propia</v>
      </c>
      <c r="C388" s="81" t="s">
        <v>1522</v>
      </c>
      <c r="D388" s="81" t="s">
        <v>1526</v>
      </c>
      <c r="E388" s="81" t="s">
        <v>614</v>
      </c>
      <c r="F388" s="81"/>
      <c r="G388" s="81" t="str">
        <f>VLOOKUP(A388,'PAI 2025 GPS rempl2)'!$E$4:$L$504,8,0)</f>
        <v>N/A</v>
      </c>
      <c r="H388" s="81" t="str">
        <f>VLOOKUP(A388,'PAI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8" s="81">
        <f>VLOOKUP(A388,'PAI 2025 GPS rempl2)'!$A$4:$V$504,17,0)</f>
        <v>2</v>
      </c>
      <c r="J388" s="81" t="str">
        <f>VLOOKUP(A388,'PAI 2025 GPS rempl2)'!$A$4:$V$504,18,0)</f>
        <v>Númerica</v>
      </c>
      <c r="K388" s="166">
        <f>VLOOKUP(A388,'PAI 2025 GPS rempl2)'!$A$4:$V$504,20,0)</f>
        <v>45670</v>
      </c>
      <c r="L388" s="166">
        <f>VLOOKUP(A388,'PAI 2025 GPS rempl2)'!$A$4:$V$504,21,0)</f>
        <v>45897</v>
      </c>
      <c r="M388" s="81" t="str">
        <f>VLOOKUP(A388,'PAI 2025 GPS rempl2)'!$A$4:$V$504,22,0)</f>
        <v>6000-DESPACHO DEL SUPERINTENDENTE DELEGADO PARA EL CONTROL Y VERIFICACIÓN DE REGLAMENTOS TÉCNICOS Y METROLOGÍA LEGAL</v>
      </c>
      <c r="N388" s="81"/>
      <c r="O388" s="81"/>
      <c r="P388" s="81"/>
      <c r="Q388" s="81"/>
      <c r="S388" s="80" t="s">
        <v>1203</v>
      </c>
      <c r="T388" s="80" t="str">
        <f>VLOOKUP(A388,'PAI 2025 GPS rempl2)'!$A$3:$E$505,4,0)</f>
        <v>Actividad propia</v>
      </c>
      <c r="U388" s="81" t="s">
        <v>1522</v>
      </c>
      <c r="V388" s="30">
        <f>VLOOKUP(S388,'PAI 2025 GPS rempl2)'!$E$4:$P$504,12,0)</f>
        <v>20</v>
      </c>
      <c r="W388" s="147" t="e">
        <f>+(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9" spans="1:23" hidden="1" x14ac:dyDescent="0.25">
      <c r="A389" s="80" t="s">
        <v>1204</v>
      </c>
      <c r="B389" s="80" t="str">
        <f>VLOOKUP(A389,'PAI 2025 GPS rempl2)'!$A$3:$E$505,4,0)</f>
        <v>Actividad propia</v>
      </c>
      <c r="C389" s="81" t="s">
        <v>1522</v>
      </c>
      <c r="D389" s="81" t="s">
        <v>1526</v>
      </c>
      <c r="E389" s="81" t="s">
        <v>614</v>
      </c>
      <c r="F389" s="81"/>
      <c r="G389" s="81" t="str">
        <f>VLOOKUP(A389,'PAI 2025 GPS rempl2)'!$E$4:$L$504,8,0)</f>
        <v>N/A</v>
      </c>
      <c r="H389" s="81" t="str">
        <f>VLOOKUP(A389,'PAI 2025 GPS rempl2)'!$A$4:$V$504,15,0)</f>
        <v>Establecer el cronograma de visitas y requerimientos de cada una de las campañas en los sectores definidos (Cronograma)</v>
      </c>
      <c r="I389" s="81">
        <f>VLOOKUP(A389,'PAI 2025 GPS rempl2)'!$A$4:$V$504,17,0)</f>
        <v>2</v>
      </c>
      <c r="J389" s="81" t="str">
        <f>VLOOKUP(A389,'PAI 2025 GPS rempl2)'!$A$4:$V$504,18,0)</f>
        <v>Númerica</v>
      </c>
      <c r="K389" s="166">
        <f>VLOOKUP(A389,'PAI 2025 GPS rempl2)'!$A$4:$V$504,20,0)</f>
        <v>45670</v>
      </c>
      <c r="L389" s="166">
        <f>VLOOKUP(A389,'PAI 2025 GPS rempl2)'!$A$4:$V$504,21,0)</f>
        <v>46022</v>
      </c>
      <c r="M389" s="81" t="str">
        <f>VLOOKUP(A389,'PAI 2025 GPS rempl2)'!$A$4:$V$504,22,0)</f>
        <v>6000-DESPACHO DEL SUPERINTENDENTE DELEGADO PARA EL CONTROL Y VERIFICACIÓN DE REGLAMENTOS TÉCNICOS Y METROLOGÍA LEGAL</v>
      </c>
      <c r="N389" s="81"/>
      <c r="O389" s="81"/>
      <c r="P389" s="81"/>
      <c r="Q389" s="81"/>
      <c r="S389" s="80" t="s">
        <v>1204</v>
      </c>
      <c r="T389" s="80" t="str">
        <f>VLOOKUP(A389,'PAI 2025 GPS rempl2)'!$A$3:$E$505,4,0)</f>
        <v>Actividad propia</v>
      </c>
      <c r="U389" s="81" t="s">
        <v>1522</v>
      </c>
      <c r="V389" s="30">
        <f>VLOOKUP(S389,'PAI 2025 GPS rempl2)'!$E$4:$P$504,12,0)</f>
        <v>20</v>
      </c>
      <c r="W389" s="147" t="e">
        <f>+(V389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0" spans="1:23" hidden="1" x14ac:dyDescent="0.25">
      <c r="A390" s="80" t="s">
        <v>1205</v>
      </c>
      <c r="B390" s="80" t="str">
        <f>VLOOKUP(A390,'PAI 2025 GPS rempl2)'!$A$3:$E$505,4,0)</f>
        <v>Actividad propia</v>
      </c>
      <c r="C390" s="81" t="s">
        <v>1522</v>
      </c>
      <c r="D390" s="81" t="s">
        <v>1526</v>
      </c>
      <c r="E390" s="81" t="s">
        <v>614</v>
      </c>
      <c r="F390" s="81"/>
      <c r="G390" s="81" t="str">
        <f>VLOOKUP(A390,'PAI 2025 GPS rempl2)'!$E$4:$L$504,8,0)</f>
        <v>N/A</v>
      </c>
      <c r="H390" s="81" t="str">
        <f>VLOOKUP(A390,'PAI 2025 GPS rempl2)'!$A$4:$V$504,15,0)</f>
        <v>Ejecutar el cronograma de visitas y requerimientos (Seguimiento al cronograma)</v>
      </c>
      <c r="I390" s="81">
        <f>VLOOKUP(A390,'PAI 2025 GPS rempl2)'!$A$4:$V$504,17,0)</f>
        <v>100</v>
      </c>
      <c r="J390" s="81" t="str">
        <f>VLOOKUP(A390,'PAI 2025 GPS rempl2)'!$A$4:$V$504,18,0)</f>
        <v>Porcentual</v>
      </c>
      <c r="K390" s="166">
        <f>VLOOKUP(A390,'PAI 2025 GPS rempl2)'!$A$4:$V$504,20,0)</f>
        <v>45670</v>
      </c>
      <c r="L390" s="166">
        <f>VLOOKUP(A390,'PAI 2025 GPS rempl2)'!$A$4:$V$504,21,0)</f>
        <v>46022</v>
      </c>
      <c r="M390" s="81" t="str">
        <f>VLOOKUP(A390,'PAI 2025 GPS rempl2)'!$A$4:$V$504,22,0)</f>
        <v>6000-DESPACHO DEL SUPERINTENDENTE DELEGADO PARA EL CONTROL Y VERIFICACIÓN DE REGLAMENTOS TÉCNICOS Y METROLOGÍA LEGAL</v>
      </c>
      <c r="N390" s="81"/>
      <c r="O390" s="81"/>
      <c r="P390" s="81"/>
      <c r="Q390" s="81"/>
      <c r="S390" s="80" t="s">
        <v>1205</v>
      </c>
      <c r="T390" s="80" t="str">
        <f>VLOOKUP(A390,'PAI 2025 GPS rempl2)'!$A$3:$E$505,4,0)</f>
        <v>Actividad propia</v>
      </c>
      <c r="U390" s="81" t="s">
        <v>1522</v>
      </c>
      <c r="V390" s="30">
        <f>VLOOKUP(S390,'PAI 2025 GPS rempl2)'!$E$4:$P$504,12,0)</f>
        <v>30</v>
      </c>
      <c r="W390" s="147" t="e">
        <f>+(V390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1" spans="1:23" hidden="1" x14ac:dyDescent="0.25">
      <c r="A391" s="80" t="s">
        <v>1206</v>
      </c>
      <c r="B391" s="80" t="str">
        <f>VLOOKUP(A391,'PAI 2025 GPS rempl2)'!$A$3:$E$505,4,0)</f>
        <v>Actividad propia</v>
      </c>
      <c r="C391" s="81" t="s">
        <v>1522</v>
      </c>
      <c r="D391" s="81" t="s">
        <v>1526</v>
      </c>
      <c r="E391" s="81" t="s">
        <v>614</v>
      </c>
      <c r="F391" s="81"/>
      <c r="G391" s="81" t="str">
        <f>VLOOKUP(A391,'PAI 2025 GPS rempl2)'!$E$4:$L$504,8,0)</f>
        <v>N/A</v>
      </c>
      <c r="H391" s="81" t="str">
        <f>VLOOKUP(A391,'PAI 2025 GPS rempl2)'!$A$4:$V$504,15,0)</f>
        <v>Análisis del desarrollo de la campaña (Informe con análisis del desarrollo de la campaña)</v>
      </c>
      <c r="I391" s="81">
        <f>VLOOKUP(A391,'PAI 2025 GPS rempl2)'!$A$4:$V$504,17,0)</f>
        <v>2</v>
      </c>
      <c r="J391" s="81" t="str">
        <f>VLOOKUP(A391,'PAI 2025 GPS rempl2)'!$A$4:$V$504,18,0)</f>
        <v>Númerica</v>
      </c>
      <c r="K391" s="166">
        <f>VLOOKUP(A391,'PAI 2025 GPS rempl2)'!$A$4:$V$504,20,0)</f>
        <v>45670</v>
      </c>
      <c r="L391" s="166">
        <f>VLOOKUP(A391,'PAI 2025 GPS rempl2)'!$A$4:$V$504,21,0)</f>
        <v>46022</v>
      </c>
      <c r="M391" s="81" t="str">
        <f>VLOOKUP(A391,'PAI 2025 GPS rempl2)'!$A$4:$V$504,22,0)</f>
        <v>6000-DESPACHO DEL SUPERINTENDENTE DELEGADO PARA EL CONTROL Y VERIFICACIÓN DE REGLAMENTOS TÉCNICOS Y METROLOGÍA LEGAL</v>
      </c>
      <c r="N391" s="81"/>
      <c r="O391" s="81"/>
      <c r="P391" s="81"/>
      <c r="Q391" s="81"/>
      <c r="S391" s="80" t="s">
        <v>1206</v>
      </c>
      <c r="T391" s="80" t="str">
        <f>VLOOKUP(A391,'PAI 2025 GPS rempl2)'!$A$3:$E$505,4,0)</f>
        <v>Actividad propia</v>
      </c>
      <c r="U391" s="81" t="s">
        <v>1522</v>
      </c>
      <c r="V391" s="30">
        <f>VLOOKUP(S391,'PAI 2025 GPS rempl2)'!$E$4:$P$504,12,0)</f>
        <v>30</v>
      </c>
      <c r="W391" s="147" t="e">
        <f>+(V391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2" spans="1:23" hidden="1" x14ac:dyDescent="0.25">
      <c r="A392" s="80" t="s">
        <v>1207</v>
      </c>
      <c r="B392" s="80" t="str">
        <f>VLOOKUP(A392,'PAI 2025 GPS rempl2)'!$A$3:$E$505,4,0)</f>
        <v>Producto</v>
      </c>
      <c r="C392" s="81" t="s">
        <v>1522</v>
      </c>
      <c r="D392" s="81" t="s">
        <v>1533</v>
      </c>
      <c r="E392" s="81" t="s">
        <v>1442</v>
      </c>
      <c r="F392" s="81" t="s">
        <v>10</v>
      </c>
      <c r="G392" s="81" t="str">
        <f>VLOOKUP(A392,'PAI 2025 GPS rempl2)'!$E$4:$L$504,8,0)</f>
        <v>C-3503-0200-0016-40401c</v>
      </c>
      <c r="H392" s="81" t="str">
        <f>VLOOKUP(A392,'PAI 2025 GPS rempl2)'!$A$4:$V$504,15,0)</f>
        <v>Proyecto de Reglamento Técnico Metrológico de Medidores de Agua de uso residencial, elaborado y enviado (Documento proyecto y correo de envío o memorando)</v>
      </c>
      <c r="I392" s="81">
        <f>VLOOKUP(A392,'PAI 2025 GPS rempl2)'!$A$4:$V$504,17,0)</f>
        <v>1</v>
      </c>
      <c r="J392" s="81" t="str">
        <f>VLOOKUP(A392,'PAI 2025 GPS rempl2)'!$A$4:$V$504,18,0)</f>
        <v>Númerica</v>
      </c>
      <c r="K392" s="166">
        <f>VLOOKUP(A392,'PAI 2025 GPS rempl2)'!$A$4:$V$504,20,0)</f>
        <v>45691</v>
      </c>
      <c r="L392" s="166">
        <f>VLOOKUP(A392,'PAI 2025 GPS rempl2)'!$A$4:$V$504,21,0)</f>
        <v>45947</v>
      </c>
      <c r="M392" s="81" t="str">
        <f>VLOOKUP(A392,'PAI 2025 GPS rempl2)'!$A$4:$V$504,22,0)</f>
        <v>6000-DESPACHO DEL SUPERINTENDENTE DELEGADO PARA EL CONTROL Y VERIFICACIÓN DE REGLAMENTOS TÉCNICOS Y METROLOGÍA LEGAL</v>
      </c>
      <c r="N392" s="81" t="s">
        <v>1399</v>
      </c>
      <c r="O392" s="81" t="s">
        <v>1400</v>
      </c>
      <c r="P392" s="81" t="s">
        <v>1567</v>
      </c>
      <c r="Q392" s="81" t="s">
        <v>1741</v>
      </c>
      <c r="S392" s="80" t="s">
        <v>1207</v>
      </c>
      <c r="T392" s="80" t="str">
        <f>VLOOKUP(A392,'PAI 2025 GPS rempl2)'!$A$3:$E$505,4,0)</f>
        <v>Producto</v>
      </c>
      <c r="U392" s="81" t="s">
        <v>1522</v>
      </c>
      <c r="V392" s="30">
        <f>VLOOKUP(S392,'PAI 2025 GPS rempl2)'!$E$4:$P$504,12,0)</f>
        <v>14</v>
      </c>
      <c r="W392" s="145">
        <f>(V392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3" spans="1:23" hidden="1" x14ac:dyDescent="0.25">
      <c r="A393" s="80" t="s">
        <v>1208</v>
      </c>
      <c r="B393" s="80" t="str">
        <f>VLOOKUP(A393,'PAI 2025 GPS rempl2)'!$A$3:$E$505,4,0)</f>
        <v>Actividad propia</v>
      </c>
      <c r="C393" s="81" t="s">
        <v>1522</v>
      </c>
      <c r="D393" s="81" t="s">
        <v>1533</v>
      </c>
      <c r="E393" s="81" t="s">
        <v>1442</v>
      </c>
      <c r="F393" s="81"/>
      <c r="G393" s="81" t="str">
        <f>VLOOKUP(A393,'PAI 2025 GPS rempl2)'!$E$4:$L$504,8,0)</f>
        <v>N/A</v>
      </c>
      <c r="H393" s="81" t="str">
        <f>VLOOKUP(A393,'PAI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3" s="81">
        <f>VLOOKUP(A393,'PAI 2025 GPS rempl2)'!$A$4:$V$504,17,0)</f>
        <v>1</v>
      </c>
      <c r="J393" s="81" t="str">
        <f>VLOOKUP(A393,'PAI 2025 GPS rempl2)'!$A$4:$V$504,18,0)</f>
        <v>Númerica</v>
      </c>
      <c r="K393" s="166">
        <f>VLOOKUP(A393,'PAI 2025 GPS rempl2)'!$A$4:$V$504,20,0)</f>
        <v>45691</v>
      </c>
      <c r="L393" s="166">
        <f>VLOOKUP(A393,'PAI 2025 GPS rempl2)'!$A$4:$V$504,21,0)</f>
        <v>45730</v>
      </c>
      <c r="M393" s="81" t="str">
        <f>VLOOKUP(A393,'PAI 2025 GPS rempl2)'!$A$4:$V$504,22,0)</f>
        <v>6000-DESPACHO DEL SUPERINTENDENTE DELEGADO PARA EL CONTROL Y VERIFICACIÓN DE REGLAMENTOS TÉCNICOS Y METROLOGÍA LEGAL</v>
      </c>
      <c r="N393" s="81"/>
      <c r="O393" s="81"/>
      <c r="P393" s="81"/>
      <c r="Q393" s="81"/>
      <c r="S393" s="80" t="s">
        <v>1208</v>
      </c>
      <c r="T393" s="80" t="str">
        <f>VLOOKUP(A393,'PAI 2025 GPS rempl2)'!$A$3:$E$505,4,0)</f>
        <v>Actividad propia</v>
      </c>
      <c r="U393" s="81" t="s">
        <v>1522</v>
      </c>
      <c r="V393" s="30">
        <f>VLOOKUP(S393,'PAI 2025 GPS rempl2)'!$E$4:$P$504,12,0)</f>
        <v>20</v>
      </c>
      <c r="W393" s="147" t="e">
        <f>+(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4" spans="1:23" hidden="1" x14ac:dyDescent="0.25">
      <c r="A394" s="80" t="s">
        <v>1210</v>
      </c>
      <c r="B394" s="80" t="str">
        <f>VLOOKUP(A394,'PAI 2025 GPS rempl2)'!$A$3:$E$505,4,0)</f>
        <v>Actividad propia</v>
      </c>
      <c r="C394" s="81" t="s">
        <v>1522</v>
      </c>
      <c r="D394" s="81" t="s">
        <v>1533</v>
      </c>
      <c r="E394" s="81" t="s">
        <v>1442</v>
      </c>
      <c r="F394" s="81"/>
      <c r="G394" s="81" t="str">
        <f>VLOOKUP(A394,'PAI 2025 GPS rempl2)'!$E$4:$L$504,8,0)</f>
        <v>N/A</v>
      </c>
      <c r="H394" s="81" t="str">
        <f>VLOOKUP(A394,'PAI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4" s="81">
        <f>VLOOKUP(A394,'PAI 2025 GPS rempl2)'!$A$4:$V$504,17,0)</f>
        <v>1</v>
      </c>
      <c r="J394" s="81" t="str">
        <f>VLOOKUP(A394,'PAI 2025 GPS rempl2)'!$A$4:$V$504,18,0)</f>
        <v>Númerica</v>
      </c>
      <c r="K394" s="166">
        <f>VLOOKUP(A394,'PAI 2025 GPS rempl2)'!$A$4:$V$504,20,0)</f>
        <v>45733</v>
      </c>
      <c r="L394" s="166">
        <f>VLOOKUP(A394,'PAI 2025 GPS rempl2)'!$A$4:$V$504,21,0)</f>
        <v>45751</v>
      </c>
      <c r="M394" s="81" t="str">
        <f>VLOOKUP(A394,'PAI 2025 GPS rempl2)'!$A$4:$V$504,22,0)</f>
        <v>6000-DESPACHO DEL SUPERINTENDENTE DELEGADO PARA EL CONTROL Y VERIFICACIÓN DE REGLAMENTOS TÉCNICOS Y METROLOGÍA LEGAL</v>
      </c>
      <c r="N394" s="81"/>
      <c r="O394" s="81"/>
      <c r="P394" s="81"/>
      <c r="Q394" s="81"/>
      <c r="S394" s="80" t="s">
        <v>1210</v>
      </c>
      <c r="T394" s="80" t="str">
        <f>VLOOKUP(A394,'PAI 2025 GPS rempl2)'!$A$3:$E$505,4,0)</f>
        <v>Actividad propia</v>
      </c>
      <c r="U394" s="81" t="s">
        <v>1522</v>
      </c>
      <c r="V394" s="30">
        <f>VLOOKUP(S394,'PAI 2025 GPS rempl2)'!$E$4:$P$504,12,0)</f>
        <v>20</v>
      </c>
      <c r="W394" s="147" t="e">
        <f>+(V394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5" spans="1:23" hidden="1" x14ac:dyDescent="0.25">
      <c r="A395" s="80" t="s">
        <v>1212</v>
      </c>
      <c r="B395" s="80" t="str">
        <f>VLOOKUP(A395,'PAI 2025 GPS rempl2)'!$A$3:$E$505,4,0)</f>
        <v>Actividad propia</v>
      </c>
      <c r="C395" s="81" t="s">
        <v>1522</v>
      </c>
      <c r="D395" s="81" t="s">
        <v>1533</v>
      </c>
      <c r="E395" s="81" t="s">
        <v>1442</v>
      </c>
      <c r="F395" s="81"/>
      <c r="G395" s="81" t="str">
        <f>VLOOKUP(A395,'PAI 2025 GPS rempl2)'!$E$4:$L$504,8,0)</f>
        <v>N/A</v>
      </c>
      <c r="H395" s="81" t="str">
        <f>VLOOKUP(A395,'PAI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5" s="81">
        <f>VLOOKUP(A395,'PAI 2025 GPS rempl2)'!$A$4:$V$504,17,0)</f>
        <v>1</v>
      </c>
      <c r="J395" s="81" t="str">
        <f>VLOOKUP(A395,'PAI 2025 GPS rempl2)'!$A$4:$V$504,18,0)</f>
        <v>Númerica</v>
      </c>
      <c r="K395" s="166">
        <f>VLOOKUP(A395,'PAI 2025 GPS rempl2)'!$A$4:$V$504,20,0)</f>
        <v>45754</v>
      </c>
      <c r="L395" s="166">
        <f>VLOOKUP(A395,'PAI 2025 GPS rempl2)'!$A$4:$V$504,21,0)</f>
        <v>45779</v>
      </c>
      <c r="M395" s="81" t="str">
        <f>VLOOKUP(A395,'PAI 2025 GPS rempl2)'!$A$4:$V$504,22,0)</f>
        <v>6000-DESPACHO DEL SUPERINTENDENTE DELEGADO PARA EL CONTROL Y VERIFICACIÓN DE REGLAMENTOS TÉCNICOS Y METROLOGÍA LEGAL</v>
      </c>
      <c r="N395" s="81"/>
      <c r="O395" s="81"/>
      <c r="P395" s="81"/>
      <c r="Q395" s="81"/>
      <c r="S395" s="80" t="s">
        <v>1212</v>
      </c>
      <c r="T395" s="80" t="str">
        <f>VLOOKUP(A395,'PAI 2025 GPS rempl2)'!$A$3:$E$505,4,0)</f>
        <v>Actividad propia</v>
      </c>
      <c r="U395" s="81" t="s">
        <v>1522</v>
      </c>
      <c r="V395" s="30">
        <f>VLOOKUP(S395,'PAI 2025 GPS rempl2)'!$E$4:$P$504,12,0)</f>
        <v>20</v>
      </c>
      <c r="W395" s="147" t="e">
        <f>+(V395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6" spans="1:23" hidden="1" x14ac:dyDescent="0.25">
      <c r="A396" s="80" t="s">
        <v>1214</v>
      </c>
      <c r="B396" s="80" t="str">
        <f>VLOOKUP(A396,'PAI 2025 GPS rempl2)'!$A$3:$E$505,4,0)</f>
        <v>Actividad propia</v>
      </c>
      <c r="C396" s="81" t="s">
        <v>1522</v>
      </c>
      <c r="D396" s="81" t="s">
        <v>1533</v>
      </c>
      <c r="E396" s="81" t="s">
        <v>1442</v>
      </c>
      <c r="F396" s="81"/>
      <c r="G396" s="81" t="str">
        <f>VLOOKUP(A396,'PAI 2025 GPS rempl2)'!$E$4:$L$504,8,0)</f>
        <v>N/A</v>
      </c>
      <c r="H396" s="81" t="str">
        <f>VLOOKUP(A396,'PAI 2025 GPS rempl2)'!$A$4:$V$504,15,0)</f>
        <v>Remitir el proyecto de acto administrativo a abogacía de la competencia. (correo electrónico de remisión (o memo de traslado) y proyecto de acto administrativo  / Único entregable)</v>
      </c>
      <c r="I396" s="81">
        <f>VLOOKUP(A396,'PAI 2025 GPS rempl2)'!$A$4:$V$504,17,0)</f>
        <v>1</v>
      </c>
      <c r="J396" s="81" t="str">
        <f>VLOOKUP(A396,'PAI 2025 GPS rempl2)'!$A$4:$V$504,18,0)</f>
        <v>Númerica</v>
      </c>
      <c r="K396" s="166">
        <f>VLOOKUP(A396,'PAI 2025 GPS rempl2)'!$A$4:$V$504,20,0)</f>
        <v>45782</v>
      </c>
      <c r="L396" s="166">
        <f>VLOOKUP(A396,'PAI 2025 GPS rempl2)'!$A$4:$V$504,21,0)</f>
        <v>45800</v>
      </c>
      <c r="M396" s="81" t="str">
        <f>VLOOKUP(A396,'PAI 2025 GPS rempl2)'!$A$4:$V$504,22,0)</f>
        <v>6000-DESPACHO DEL SUPERINTENDENTE DELEGADO PARA EL CONTROL Y VERIFICACIÓN DE REGLAMENTOS TÉCNICOS Y METROLOGÍA LEGAL</v>
      </c>
      <c r="N396" s="81"/>
      <c r="O396" s="81"/>
      <c r="P396" s="81"/>
      <c r="Q396" s="81"/>
      <c r="S396" s="80" t="s">
        <v>1214</v>
      </c>
      <c r="T396" s="80" t="str">
        <f>VLOOKUP(A396,'PAI 2025 GPS rempl2)'!$A$3:$E$505,4,0)</f>
        <v>Actividad propia</v>
      </c>
      <c r="U396" s="81" t="s">
        <v>1522</v>
      </c>
      <c r="V396" s="30">
        <f>VLOOKUP(S396,'PAI 2025 GPS rempl2)'!$E$4:$P$504,12,0)</f>
        <v>20</v>
      </c>
      <c r="W396" s="147" t="e">
        <f>+(V396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7" spans="1:23" hidden="1" x14ac:dyDescent="0.25">
      <c r="A397" s="80" t="s">
        <v>1216</v>
      </c>
      <c r="B397" s="80" t="str">
        <f>VLOOKUP(A397,'PAI 2025 GPS rempl2)'!$A$3:$E$505,4,0)</f>
        <v>Actividad propia</v>
      </c>
      <c r="C397" s="81" t="s">
        <v>1522</v>
      </c>
      <c r="D397" s="81" t="s">
        <v>1533</v>
      </c>
      <c r="E397" s="81" t="s">
        <v>1442</v>
      </c>
      <c r="F397" s="81"/>
      <c r="G397" s="81" t="str">
        <f>VLOOKUP(A397,'PAI 2025 GPS rempl2)'!$E$4:$L$504,8,0)</f>
        <v>N/A</v>
      </c>
      <c r="H397" s="81" t="str">
        <f>VLOOKUP(A397,'PAI 2025 GPS rempl2)'!$A$4:$V$504,15,0)</f>
        <v>Ajustar el proyecto de acto administrativo acorde con comentarios, si hubiere lugar y enviar al Grupo de regulación para su expedición. (Correo electrónico de remisión y proyecto de acto administrativo ajustado / Único entregable)</v>
      </c>
      <c r="I397" s="81">
        <f>VLOOKUP(A397,'PAI 2025 GPS rempl2)'!$A$4:$V$504,17,0)</f>
        <v>1</v>
      </c>
      <c r="J397" s="81" t="str">
        <f>VLOOKUP(A397,'PAI 2025 GPS rempl2)'!$A$4:$V$504,18,0)</f>
        <v>Númerica</v>
      </c>
      <c r="K397" s="166">
        <f>VLOOKUP(A397,'PAI 2025 GPS rempl2)'!$A$4:$V$504,20,0)</f>
        <v>45828</v>
      </c>
      <c r="L397" s="166">
        <f>VLOOKUP(A397,'PAI 2025 GPS rempl2)'!$A$4:$V$504,21,0)</f>
        <v>45947</v>
      </c>
      <c r="M397" s="81" t="str">
        <f>VLOOKUP(A397,'PAI 2025 GPS rempl2)'!$A$4:$V$504,22,0)</f>
        <v>6000-DESPACHO DEL SUPERINTENDENTE DELEGADO PARA EL CONTROL Y VERIFICACIÓN DE REGLAMENTOS TÉCNICOS Y METROLOGÍA LEGAL</v>
      </c>
      <c r="N397" s="81"/>
      <c r="O397" s="81"/>
      <c r="P397" s="81"/>
      <c r="Q397" s="81"/>
      <c r="S397" s="80" t="s">
        <v>1216</v>
      </c>
      <c r="T397" s="80" t="str">
        <f>VLOOKUP(A397,'PAI 2025 GPS rempl2)'!$A$3:$E$505,4,0)</f>
        <v>Actividad propia</v>
      </c>
      <c r="U397" s="81" t="s">
        <v>1522</v>
      </c>
      <c r="V397" s="30">
        <f>VLOOKUP(S397,'PAI 2025 GPS rempl2)'!$E$4:$P$504,12,0)</f>
        <v>20</v>
      </c>
      <c r="W397" s="147" t="e">
        <f>+(V397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8" spans="1:23" hidden="1" x14ac:dyDescent="0.25">
      <c r="A398" s="80" t="s">
        <v>1217</v>
      </c>
      <c r="B398" s="80" t="str">
        <f>VLOOKUP(A398,'PAI 2025 GPS rempl2)'!$A$3:$E$505,4,0)</f>
        <v>Producto</v>
      </c>
      <c r="C398" s="81" t="s">
        <v>1522</v>
      </c>
      <c r="D398" s="81" t="s">
        <v>1533</v>
      </c>
      <c r="E398" s="81" t="s">
        <v>1442</v>
      </c>
      <c r="F398" s="81" t="s">
        <v>10</v>
      </c>
      <c r="G398" s="81" t="str">
        <f>VLOOKUP(A398,'PAI 2025 GPS rempl2)'!$E$4:$L$504,8,0)</f>
        <v>C-3503-0200-0016-40401c</v>
      </c>
      <c r="H398" s="81" t="str">
        <f>VLOOKUP(A398,'PAI 2025 GPS rempl2)'!$A$4:$V$504,15,0)</f>
        <v>Proyecto de Reglamento Técnico Metrológico de Medidores de Gas de uso residencial elaborado y enviado a la abogacia de la competencia. (Documento proyecto y correo de envío o memorando)</v>
      </c>
      <c r="I398" s="81">
        <f>VLOOKUP(A398,'PAI 2025 GPS rempl2)'!$A$4:$V$504,17,0)</f>
        <v>1</v>
      </c>
      <c r="J398" s="81" t="str">
        <f>VLOOKUP(A398,'PAI 2025 GPS rempl2)'!$A$4:$V$504,18,0)</f>
        <v>Númerica</v>
      </c>
      <c r="K398" s="166">
        <f>VLOOKUP(A398,'PAI 2025 GPS rempl2)'!$A$4:$V$504,20,0)</f>
        <v>45707</v>
      </c>
      <c r="L398" s="166">
        <f>VLOOKUP(A398,'PAI 2025 GPS rempl2)'!$A$4:$V$504,21,0)</f>
        <v>45961</v>
      </c>
      <c r="M398" s="81" t="str">
        <f>VLOOKUP(A398,'PAI 2025 GPS rempl2)'!$A$4:$V$504,22,0)</f>
        <v>6000-DESPACHO DEL SUPERINTENDENTE DELEGADO PARA EL CONTROL Y VERIFICACIÓN DE REGLAMENTOS TÉCNICOS Y METROLOGÍA LEGAL</v>
      </c>
      <c r="N398" s="81" t="s">
        <v>1399</v>
      </c>
      <c r="O398" s="81" t="s">
        <v>1400</v>
      </c>
      <c r="P398" s="81" t="s">
        <v>1567</v>
      </c>
      <c r="Q398" s="81" t="s">
        <v>1741</v>
      </c>
      <c r="S398" s="80" t="s">
        <v>1217</v>
      </c>
      <c r="T398" s="80" t="str">
        <f>VLOOKUP(A398,'PAI 2025 GPS rempl2)'!$A$3:$E$505,4,0)</f>
        <v>Producto</v>
      </c>
      <c r="U398" s="81" t="s">
        <v>1522</v>
      </c>
      <c r="V398" s="30">
        <f>VLOOKUP(S398,'PAI 2025 GPS rempl2)'!$E$4:$P$504,12,0)</f>
        <v>14</v>
      </c>
      <c r="W398" s="145">
        <f>(V398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9" spans="1:23" hidden="1" x14ac:dyDescent="0.25">
      <c r="A399" s="80" t="s">
        <v>1218</v>
      </c>
      <c r="B399" s="80" t="str">
        <f>VLOOKUP(A399,'PAI 2025 GPS rempl2)'!$A$3:$E$505,4,0)</f>
        <v>Actividad propia</v>
      </c>
      <c r="C399" s="81" t="s">
        <v>1522</v>
      </c>
      <c r="D399" s="81" t="s">
        <v>1533</v>
      </c>
      <c r="E399" s="81" t="s">
        <v>1442</v>
      </c>
      <c r="F399" s="81"/>
      <c r="G399" s="81" t="str">
        <f>VLOOKUP(A399,'PAI 2025 GPS rempl2)'!$E$4:$L$504,8,0)</f>
        <v>N/A</v>
      </c>
      <c r="H399" s="81" t="str">
        <f>VLOOKUP(A399,'PAI 2025 GPS rempl2)'!$A$4:$V$504,15,0)</f>
        <v>Enviar proyecto de resolución al Grupo de Regulación para revisión. (Correo electrónico de remisión y proyecto de acto administrativo / Único entregable)</v>
      </c>
      <c r="I399" s="81">
        <f>VLOOKUP(A399,'PAI 2025 GPS rempl2)'!$A$4:$V$504,17,0)</f>
        <v>1</v>
      </c>
      <c r="J399" s="81" t="str">
        <f>VLOOKUP(A399,'PAI 2025 GPS rempl2)'!$A$4:$V$504,18,0)</f>
        <v>Númerica</v>
      </c>
      <c r="K399" s="166">
        <f>VLOOKUP(A399,'PAI 2025 GPS rempl2)'!$A$4:$V$504,20,0)</f>
        <v>45707</v>
      </c>
      <c r="L399" s="166">
        <f>VLOOKUP(A399,'PAI 2025 GPS rempl2)'!$A$4:$V$504,21,0)</f>
        <v>45721</v>
      </c>
      <c r="M399" s="81" t="str">
        <f>VLOOKUP(A399,'PAI 2025 GPS rempl2)'!$A$4:$V$504,22,0)</f>
        <v>6000-DESPACHO DEL SUPERINTENDENTE DELEGADO PARA EL CONTROL Y VERIFICACIÓN DE REGLAMENTOS TÉCNICOS Y METROLOGÍA LEGAL</v>
      </c>
      <c r="N399" s="81"/>
      <c r="O399" s="81"/>
      <c r="P399" s="81"/>
      <c r="Q399" s="81"/>
      <c r="S399" s="80" t="s">
        <v>1218</v>
      </c>
      <c r="T399" s="80" t="str">
        <f>VLOOKUP(A399,'PAI 2025 GPS rempl2)'!$A$3:$E$505,4,0)</f>
        <v>Actividad propia</v>
      </c>
      <c r="U399" s="81" t="s">
        <v>1522</v>
      </c>
      <c r="V399" s="30">
        <f>VLOOKUP(S399,'PAI 2025 GPS rempl2)'!$E$4:$P$504,12,0)</f>
        <v>10</v>
      </c>
      <c r="W399" s="147" t="e">
        <f>+(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0" spans="1:23" hidden="1" x14ac:dyDescent="0.25">
      <c r="A400" s="80" t="s">
        <v>1220</v>
      </c>
      <c r="B400" s="80" t="str">
        <f>VLOOKUP(A400,'PAI 2025 GPS rempl2)'!$A$3:$E$505,4,0)</f>
        <v>Actividad propia</v>
      </c>
      <c r="C400" s="81" t="s">
        <v>1522</v>
      </c>
      <c r="D400" s="81" t="s">
        <v>1533</v>
      </c>
      <c r="E400" s="81" t="s">
        <v>1442</v>
      </c>
      <c r="F400" s="81"/>
      <c r="G400" s="81" t="str">
        <f>VLOOKUP(A400,'PAI 2025 GPS rempl2)'!$E$4:$L$504,8,0)</f>
        <v>N/A</v>
      </c>
      <c r="H400" s="81" t="str">
        <f>VLOOKUP(A400,'PAI 2025 GPS rempl2)'!$A$4:$V$504,15,0)</f>
        <v>Revisar jurídicamente el proyecto de resolución y enviarlo a la dependencia solicitante. (Proyecto de resolución con observaciones y memorando y/o  correo electrónico de remisión a la dependencia solicitante)</v>
      </c>
      <c r="I400" s="81">
        <f>VLOOKUP(A400,'PAI 2025 GPS rempl2)'!$A$4:$V$504,17,0)</f>
        <v>1</v>
      </c>
      <c r="J400" s="81" t="str">
        <f>VLOOKUP(A400,'PAI 2025 GPS rempl2)'!$A$4:$V$504,18,0)</f>
        <v>Númerica</v>
      </c>
      <c r="K400" s="166">
        <f>VLOOKUP(A400,'PAI 2025 GPS rempl2)'!$A$4:$V$504,20,0)</f>
        <v>45722</v>
      </c>
      <c r="L400" s="166">
        <f>VLOOKUP(A400,'PAI 2025 GPS rempl2)'!$A$4:$V$504,21,0)</f>
        <v>45736</v>
      </c>
      <c r="M400" s="81" t="str">
        <f>VLOOKUP(A400,'PAI 2025 GPS rempl2)'!$A$4:$V$504,22,0)</f>
        <v>6000-DESPACHO DEL SUPERINTENDENTE DELEGADO PARA EL CONTROL Y VERIFICACIÓN DE REGLAMENTOS TÉCNICOS Y METROLOGÍA LEGAL</v>
      </c>
      <c r="N400" s="81"/>
      <c r="O400" s="81"/>
      <c r="P400" s="81"/>
      <c r="Q400" s="81"/>
      <c r="S400" s="80" t="s">
        <v>1220</v>
      </c>
      <c r="T400" s="80" t="str">
        <f>VLOOKUP(A400,'PAI 2025 GPS rempl2)'!$A$3:$E$505,4,0)</f>
        <v>Actividad propia</v>
      </c>
      <c r="U400" s="81" t="s">
        <v>1522</v>
      </c>
      <c r="V400" s="30">
        <f>VLOOKUP(S400,'PAI 2025 GPS rempl2)'!$E$4:$P$504,12,0)</f>
        <v>10</v>
      </c>
      <c r="W400" s="147" t="e">
        <f>+(V400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1" spans="1:23" hidden="1" x14ac:dyDescent="0.25">
      <c r="A401" s="80" t="s">
        <v>1222</v>
      </c>
      <c r="B401" s="80" t="str">
        <f>VLOOKUP(A401,'PAI 2025 GPS rempl2)'!$A$3:$E$505,4,0)</f>
        <v>Actividad propia</v>
      </c>
      <c r="C401" s="81" t="s">
        <v>1522</v>
      </c>
      <c r="D401" s="81" t="s">
        <v>1533</v>
      </c>
      <c r="E401" s="81" t="s">
        <v>1442</v>
      </c>
      <c r="F401" s="81"/>
      <c r="G401" s="81" t="str">
        <f>VLOOKUP(A401,'PAI 2025 GPS rempl2)'!$E$4:$L$504,8,0)</f>
        <v>N/A</v>
      </c>
      <c r="H401" s="81" t="str">
        <f>VLOOKUP(A401,'PAI 2025 GPS rempl2)'!$A$4:$V$504,15,0)</f>
        <v>Ajustar el proyecto de resolución según los comentarios y remitir al Grupo de Regulación para publicación. (Correo electrónico de remisión y proyecto de acto administrativo ajustado / Único entregable)</v>
      </c>
      <c r="I401" s="81">
        <f>VLOOKUP(A401,'PAI 2025 GPS rempl2)'!$A$4:$V$504,17,0)</f>
        <v>1</v>
      </c>
      <c r="J401" s="81" t="str">
        <f>VLOOKUP(A401,'PAI 2025 GPS rempl2)'!$A$4:$V$504,18,0)</f>
        <v>Númerica</v>
      </c>
      <c r="K401" s="166">
        <f>VLOOKUP(A401,'PAI 2025 GPS rempl2)'!$A$4:$V$504,20,0)</f>
        <v>45737</v>
      </c>
      <c r="L401" s="166">
        <f>VLOOKUP(A401,'PAI 2025 GPS rempl2)'!$A$4:$V$504,21,0)</f>
        <v>45772</v>
      </c>
      <c r="M401" s="81" t="str">
        <f>VLOOKUP(A401,'PAI 2025 GPS rempl2)'!$A$4:$V$504,22,0)</f>
        <v>6000-DESPACHO DEL SUPERINTENDENTE DELEGADO PARA EL CONTROL Y VERIFICACIÓN DE REGLAMENTOS TÉCNICOS Y METROLOGÍA LEGAL</v>
      </c>
      <c r="N401" s="81"/>
      <c r="O401" s="81"/>
      <c r="P401" s="81"/>
      <c r="Q401" s="81"/>
      <c r="S401" s="80" t="s">
        <v>1222</v>
      </c>
      <c r="T401" s="80" t="str">
        <f>VLOOKUP(A401,'PAI 2025 GPS rempl2)'!$A$3:$E$505,4,0)</f>
        <v>Actividad propia</v>
      </c>
      <c r="U401" s="81" t="s">
        <v>1522</v>
      </c>
      <c r="V401" s="30">
        <f>VLOOKUP(S401,'PAI 2025 GPS rempl2)'!$E$4:$P$504,12,0)</f>
        <v>10</v>
      </c>
      <c r="W401" s="147" t="e">
        <f>+(V401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2" spans="1:23" hidden="1" x14ac:dyDescent="0.25">
      <c r="A402" s="80" t="s">
        <v>1223</v>
      </c>
      <c r="B402" s="80" t="str">
        <f>VLOOKUP(A402,'PAI 2025 GPS rempl2)'!$A$3:$E$505,4,0)</f>
        <v>Actividad propia</v>
      </c>
      <c r="C402" s="81" t="s">
        <v>1522</v>
      </c>
      <c r="D402" s="81" t="s">
        <v>1533</v>
      </c>
      <c r="E402" s="81" t="s">
        <v>1442</v>
      </c>
      <c r="F402" s="81"/>
      <c r="G402" s="81" t="str">
        <f>VLOOKUP(A402,'PAI 2025 GPS rempl2)'!$E$4:$L$504,8,0)</f>
        <v>N/A</v>
      </c>
      <c r="H402" s="81" t="str">
        <f>VLOOKUP(A402,'PAI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2" s="81">
        <f>VLOOKUP(A402,'PAI 2025 GPS rempl2)'!$A$4:$V$504,17,0)</f>
        <v>1</v>
      </c>
      <c r="J402" s="81" t="str">
        <f>VLOOKUP(A402,'PAI 2025 GPS rempl2)'!$A$4:$V$504,18,0)</f>
        <v>Númerica</v>
      </c>
      <c r="K402" s="166">
        <f>VLOOKUP(A402,'PAI 2025 GPS rempl2)'!$A$4:$V$504,20,0)</f>
        <v>45803</v>
      </c>
      <c r="L402" s="166">
        <f>VLOOKUP(A402,'PAI 2025 GPS rempl2)'!$A$4:$V$504,21,0)</f>
        <v>45856</v>
      </c>
      <c r="M402" s="81" t="str">
        <f>VLOOKUP(A402,'PAI 2025 GPS rempl2)'!$A$4:$V$504,22,0)</f>
        <v>6000-DESPACHO DEL SUPERINTENDENTE DELEGADO PARA EL CONTROL Y VERIFICACIÓN DE REGLAMENTOS TÉCNICOS Y METROLOGÍA LEGAL</v>
      </c>
      <c r="N402" s="81"/>
      <c r="O402" s="81"/>
      <c r="P402" s="81"/>
      <c r="Q402" s="81"/>
      <c r="S402" s="80" t="s">
        <v>1223</v>
      </c>
      <c r="T402" s="80" t="str">
        <f>VLOOKUP(A402,'PAI 2025 GPS rempl2)'!$A$3:$E$505,4,0)</f>
        <v>Actividad propia</v>
      </c>
      <c r="U402" s="81" t="s">
        <v>1522</v>
      </c>
      <c r="V402" s="30">
        <f>VLOOKUP(S402,'PAI 2025 GPS rempl2)'!$E$4:$P$504,12,0)</f>
        <v>10</v>
      </c>
      <c r="W402" s="147" t="e">
        <f>+(V402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3" spans="1:23" hidden="1" x14ac:dyDescent="0.25">
      <c r="A403" s="80" t="s">
        <v>1224</v>
      </c>
      <c r="B403" s="80" t="str">
        <f>VLOOKUP(A403,'PAI 2025 GPS rempl2)'!$A$3:$E$505,4,0)</f>
        <v>Actividad propia</v>
      </c>
      <c r="C403" s="81" t="s">
        <v>1522</v>
      </c>
      <c r="D403" s="81" t="s">
        <v>1533</v>
      </c>
      <c r="E403" s="81" t="s">
        <v>1442</v>
      </c>
      <c r="F403" s="81"/>
      <c r="G403" s="81" t="str">
        <f>VLOOKUP(A403,'PAI 2025 GPS rempl2)'!$E$4:$L$504,8,0)</f>
        <v>N/A</v>
      </c>
      <c r="H403" s="81" t="str">
        <f>VLOOKUP(A403,'PAI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3" s="81">
        <f>VLOOKUP(A403,'PAI 2025 GPS rempl2)'!$A$4:$V$504,17,0)</f>
        <v>1</v>
      </c>
      <c r="J403" s="81" t="str">
        <f>VLOOKUP(A403,'PAI 2025 GPS rempl2)'!$A$4:$V$504,18,0)</f>
        <v>Númerica</v>
      </c>
      <c r="K403" s="166">
        <f>VLOOKUP(A403,'PAI 2025 GPS rempl2)'!$A$4:$V$504,20,0)</f>
        <v>45859</v>
      </c>
      <c r="L403" s="166">
        <f>VLOOKUP(A403,'PAI 2025 GPS rempl2)'!$A$4:$V$504,21,0)</f>
        <v>45884</v>
      </c>
      <c r="M403" s="81" t="str">
        <f>VLOOKUP(A403,'PAI 2025 GPS rempl2)'!$A$4:$V$504,22,0)</f>
        <v>6000-DESPACHO DEL SUPERINTENDENTE DELEGADO PARA EL CONTROL Y VERIFICACIÓN DE REGLAMENTOS TÉCNICOS Y METROLOGÍA LEGAL</v>
      </c>
      <c r="N403" s="81"/>
      <c r="O403" s="81"/>
      <c r="P403" s="81"/>
      <c r="Q403" s="81"/>
      <c r="S403" s="80" t="s">
        <v>1224</v>
      </c>
      <c r="T403" s="80" t="str">
        <f>VLOOKUP(A403,'PAI 2025 GPS rempl2)'!$A$3:$E$505,4,0)</f>
        <v>Actividad propia</v>
      </c>
      <c r="U403" s="81" t="s">
        <v>1522</v>
      </c>
      <c r="V403" s="30">
        <f>VLOOKUP(S403,'PAI 2025 GPS rempl2)'!$E$4:$P$504,12,0)</f>
        <v>10</v>
      </c>
      <c r="W403" s="147" t="e">
        <f>+(V403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4" spans="1:23" hidden="1" x14ac:dyDescent="0.25">
      <c r="A404" s="80" t="s">
        <v>1225</v>
      </c>
      <c r="B404" s="80" t="str">
        <f>VLOOKUP(A404,'PAI 2025 GPS rempl2)'!$A$3:$E$505,4,0)</f>
        <v>Actividad propia</v>
      </c>
      <c r="C404" s="81" t="s">
        <v>1522</v>
      </c>
      <c r="D404" s="81" t="s">
        <v>1533</v>
      </c>
      <c r="E404" s="81" t="s">
        <v>1442</v>
      </c>
      <c r="F404" s="81"/>
      <c r="G404" s="81" t="str">
        <f>VLOOKUP(A404,'PAI 2025 GPS rempl2)'!$E$4:$L$504,8,0)</f>
        <v>N/A</v>
      </c>
      <c r="H404" s="81" t="str">
        <f>VLOOKUP(A404,'PAI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4" s="81">
        <f>VLOOKUP(A404,'PAI 2025 GPS rempl2)'!$A$4:$V$504,17,0)</f>
        <v>1</v>
      </c>
      <c r="J404" s="81" t="str">
        <f>VLOOKUP(A404,'PAI 2025 GPS rempl2)'!$A$4:$V$504,18,0)</f>
        <v>Númerica</v>
      </c>
      <c r="K404" s="166">
        <f>VLOOKUP(A404,'PAI 2025 GPS rempl2)'!$A$4:$V$504,20,0)</f>
        <v>45901</v>
      </c>
      <c r="L404" s="166">
        <f>VLOOKUP(A404,'PAI 2025 GPS rempl2)'!$A$4:$V$504,21,0)</f>
        <v>45933</v>
      </c>
      <c r="M404" s="81" t="str">
        <f>VLOOKUP(A404,'PAI 2025 GPS rempl2)'!$A$4:$V$504,22,0)</f>
        <v>6000-DESPACHO DEL SUPERINTENDENTE DELEGADO PARA EL CONTROL Y VERIFICACIÓN DE REGLAMENTOS TÉCNICOS Y METROLOGÍA LEGAL</v>
      </c>
      <c r="N404" s="81"/>
      <c r="O404" s="81"/>
      <c r="P404" s="81"/>
      <c r="Q404" s="81"/>
      <c r="S404" s="80" t="s">
        <v>1225</v>
      </c>
      <c r="T404" s="80" t="str">
        <f>VLOOKUP(A404,'PAI 2025 GPS rempl2)'!$A$3:$E$505,4,0)</f>
        <v>Actividad propia</v>
      </c>
      <c r="U404" s="81" t="s">
        <v>1522</v>
      </c>
      <c r="V404" s="30">
        <f>VLOOKUP(S404,'PAI 2025 GPS rempl2)'!$E$4:$P$504,12,0)</f>
        <v>25</v>
      </c>
      <c r="W404" s="147" t="e">
        <f>+(V404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5" spans="1:23" hidden="1" x14ac:dyDescent="0.25">
      <c r="A405" s="80" t="s">
        <v>1226</v>
      </c>
      <c r="B405" s="80" t="str">
        <f>VLOOKUP(A405,'PAI 2025 GPS rempl2)'!$A$3:$E$505,4,0)</f>
        <v>Actividad propia</v>
      </c>
      <c r="C405" s="81" t="s">
        <v>1522</v>
      </c>
      <c r="D405" s="81" t="s">
        <v>1533</v>
      </c>
      <c r="E405" s="81" t="s">
        <v>1442</v>
      </c>
      <c r="F405" s="81"/>
      <c r="G405" s="81" t="str">
        <f>VLOOKUP(A405,'PAI 2025 GPS rempl2)'!$E$4:$L$504,8,0)</f>
        <v>N/A</v>
      </c>
      <c r="H405" s="81" t="str">
        <f>VLOOKUP(A405,'PAI 2025 GPS rempl2)'!$A$4:$V$504,15,0)</f>
        <v>Remitir el proyecto de acto administrativo a abogacía de la competencia. (correo electrónico de remisión (o memo de traslado) y proyecto de acto administrativo  / Único entregable)</v>
      </c>
      <c r="I405" s="81">
        <f>VLOOKUP(A405,'PAI 2025 GPS rempl2)'!$A$4:$V$504,17,0)</f>
        <v>1</v>
      </c>
      <c r="J405" s="81" t="str">
        <f>VLOOKUP(A405,'PAI 2025 GPS rempl2)'!$A$4:$V$504,18,0)</f>
        <v>Númerica</v>
      </c>
      <c r="K405" s="166">
        <f>VLOOKUP(A405,'PAI 2025 GPS rempl2)'!$A$4:$V$504,20,0)</f>
        <v>45936</v>
      </c>
      <c r="L405" s="166">
        <f>VLOOKUP(A405,'PAI 2025 GPS rempl2)'!$A$4:$V$504,21,0)</f>
        <v>45961</v>
      </c>
      <c r="M405" s="81" t="str">
        <f>VLOOKUP(A405,'PAI 2025 GPS rempl2)'!$A$4:$V$504,22,0)</f>
        <v>6000-DESPACHO DEL SUPERINTENDENTE DELEGADO PARA EL CONTROL Y VERIFICACIÓN DE REGLAMENTOS TÉCNICOS Y METROLOGÍA LEGAL</v>
      </c>
      <c r="N405" s="81"/>
      <c r="O405" s="81"/>
      <c r="P405" s="81"/>
      <c r="Q405" s="81"/>
      <c r="S405" s="80" t="s">
        <v>1226</v>
      </c>
      <c r="T405" s="80" t="str">
        <f>VLOOKUP(A405,'PAI 2025 GPS rempl2)'!$A$3:$E$505,4,0)</f>
        <v>Actividad propia</v>
      </c>
      <c r="U405" s="81" t="s">
        <v>1522</v>
      </c>
      <c r="V405" s="30">
        <f>VLOOKUP(S405,'PAI 2025 GPS rempl2)'!$E$4:$P$504,12,0)</f>
        <v>25</v>
      </c>
      <c r="W405" s="147" t="e">
        <f>+(V405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6" spans="1:23" hidden="1" x14ac:dyDescent="0.25">
      <c r="A406" s="80" t="s">
        <v>1227</v>
      </c>
      <c r="B406" s="80" t="str">
        <f>VLOOKUP(A406,'PAI 2025 GPS rempl2)'!$A$3:$E$505,4,0)</f>
        <v>Producto</v>
      </c>
      <c r="C406" s="81" t="s">
        <v>1522</v>
      </c>
      <c r="D406" s="81" t="s">
        <v>1533</v>
      </c>
      <c r="E406" s="81" t="s">
        <v>1442</v>
      </c>
      <c r="F406" s="81" t="s">
        <v>10</v>
      </c>
      <c r="G406" s="81" t="str">
        <f>VLOOKUP(A406,'PAI 2025 GPS rempl2)'!$E$4:$L$504,8,0)</f>
        <v>C-3503-0200-0016-40401c</v>
      </c>
      <c r="H406" s="81" t="str">
        <f>VLOOKUP(A406,'PAI 2025 GPS rempl2)'!$A$4:$V$504,15,0)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406" s="81">
        <f>VLOOKUP(A406,'PAI 2025 GPS rempl2)'!$A$4:$V$504,17,0)</f>
        <v>1</v>
      </c>
      <c r="J406" s="81" t="str">
        <f>VLOOKUP(A406,'PAI 2025 GPS rempl2)'!$A$4:$V$504,18,0)</f>
        <v>Númerica</v>
      </c>
      <c r="K406" s="166">
        <f>VLOOKUP(A406,'PAI 2025 GPS rempl2)'!$A$4:$V$504,20,0)</f>
        <v>45839</v>
      </c>
      <c r="L406" s="166">
        <f>VLOOKUP(A406,'PAI 2025 GPS rempl2)'!$A$4:$V$504,21,0)</f>
        <v>46003</v>
      </c>
      <c r="M406" s="81" t="str">
        <f>VLOOKUP(A406,'PAI 2025 GPS rempl2)'!$A$4:$V$504,22,0)</f>
        <v>6000-DESPACHO DEL SUPERINTENDENTE DELEGADO PARA EL CONTROL Y VERIFICACIÓN DE REGLAMENTOS TÉCNICOS Y METROLOGÍA LEGAL</v>
      </c>
      <c r="N406" s="81" t="s">
        <v>1399</v>
      </c>
      <c r="O406" s="81" t="s">
        <v>1400</v>
      </c>
      <c r="P406" s="81" t="s">
        <v>1568</v>
      </c>
      <c r="Q406" s="81" t="s">
        <v>1741</v>
      </c>
      <c r="S406" s="80" t="s">
        <v>1227</v>
      </c>
      <c r="T406" s="80" t="str">
        <f>VLOOKUP(A406,'PAI 2025 GPS rempl2)'!$A$3:$E$505,4,0)</f>
        <v>Producto</v>
      </c>
      <c r="U406" s="81" t="s">
        <v>1522</v>
      </c>
      <c r="V406" s="30">
        <f>VLOOKUP(S406,'PAI 2025 GPS rempl2)'!$E$4:$P$504,12,0)</f>
        <v>14</v>
      </c>
      <c r="W406" s="145">
        <f>(V406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407" spans="1:23" hidden="1" x14ac:dyDescent="0.25">
      <c r="A407" s="80" t="s">
        <v>1228</v>
      </c>
      <c r="B407" s="80" t="str">
        <f>VLOOKUP(A407,'PAI 2025 GPS rempl2)'!$A$3:$E$505,4,0)</f>
        <v>Actividad propia</v>
      </c>
      <c r="C407" s="81" t="s">
        <v>1522</v>
      </c>
      <c r="D407" s="81" t="s">
        <v>1533</v>
      </c>
      <c r="E407" s="81" t="s">
        <v>1442</v>
      </c>
      <c r="F407" s="81"/>
      <c r="G407" s="81" t="str">
        <f>VLOOKUP(A407,'PAI 2025 GPS rempl2)'!$E$4:$L$504,8,0)</f>
        <v>N/A</v>
      </c>
      <c r="H407" s="81" t="str">
        <f>VLOOKUP(A407,'PAI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7" s="81">
        <f>VLOOKUP(A407,'PAI 2025 GPS rempl2)'!$A$4:$V$504,17,0)</f>
        <v>1</v>
      </c>
      <c r="J407" s="81" t="str">
        <f>VLOOKUP(A407,'PAI 2025 GPS rempl2)'!$A$4:$V$504,18,0)</f>
        <v>Númerica</v>
      </c>
      <c r="K407" s="166">
        <f>VLOOKUP(A407,'PAI 2025 GPS rempl2)'!$A$4:$V$504,20,0)</f>
        <v>45839</v>
      </c>
      <c r="L407" s="166">
        <f>VLOOKUP(A407,'PAI 2025 GPS rempl2)'!$A$4:$V$504,21,0)</f>
        <v>45960</v>
      </c>
      <c r="M407" s="81" t="str">
        <f>VLOOKUP(A407,'PAI 2025 GPS rempl2)'!$A$4:$V$504,22,0)</f>
        <v>6000-DESPACHO DEL SUPERINTENDENTE DELEGADO PARA EL CONTROL Y VERIFICACIÓN DE REGLAMENTOS TÉCNICOS Y METROLOGÍA LEGAL</v>
      </c>
      <c r="N407" s="81"/>
      <c r="O407" s="81"/>
      <c r="P407" s="81"/>
      <c r="Q407" s="81"/>
      <c r="S407" s="80" t="s">
        <v>1228</v>
      </c>
      <c r="T407" s="80" t="str">
        <f>VLOOKUP(A407,'PAI 2025 GPS rempl2)'!$A$3:$E$505,4,0)</f>
        <v>Actividad propia</v>
      </c>
      <c r="U407" s="81" t="s">
        <v>1522</v>
      </c>
      <c r="V407" s="30">
        <f>VLOOKUP(S407,'PAI 2025 GPS rempl2)'!$E$4:$P$504,12,0)</f>
        <v>20</v>
      </c>
      <c r="W407" s="147" t="e">
        <f>+(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8" spans="1:23" hidden="1" x14ac:dyDescent="0.25">
      <c r="A408" s="80" t="s">
        <v>1230</v>
      </c>
      <c r="B408" s="80" t="str">
        <f>VLOOKUP(A408,'PAI 2025 GPS rempl2)'!$A$3:$E$505,4,0)</f>
        <v>Actividad propia</v>
      </c>
      <c r="C408" s="81" t="s">
        <v>1522</v>
      </c>
      <c r="D408" s="81" t="s">
        <v>1533</v>
      </c>
      <c r="E408" s="81" t="s">
        <v>1442</v>
      </c>
      <c r="F408" s="81"/>
      <c r="G408" s="81" t="str">
        <f>VLOOKUP(A408,'PAI 2025 GPS rempl2)'!$E$4:$L$504,8,0)</f>
        <v>N/A</v>
      </c>
      <c r="H408" s="81" t="str">
        <f>VLOOKUP(A408,'PAI 2025 GPS rempl2)'!$A$4:$V$504,15,0)</f>
        <v>Revisar jurídicamente el documento de los pasos 5 al 6 y enviarlo a la dependencia solicitante. (Documento de los pasos 5 al 6 con observaciones y correo electrónico de remisión a la dependencia solicitante / Único entregable)</v>
      </c>
      <c r="I408" s="81">
        <f>VLOOKUP(A408,'PAI 2025 GPS rempl2)'!$A$4:$V$504,17,0)</f>
        <v>1</v>
      </c>
      <c r="J408" s="81" t="str">
        <f>VLOOKUP(A408,'PAI 2025 GPS rempl2)'!$A$4:$V$504,18,0)</f>
        <v>Númerica</v>
      </c>
      <c r="K408" s="166">
        <f>VLOOKUP(A408,'PAI 2025 GPS rempl2)'!$A$4:$V$504,20,0)</f>
        <v>45965</v>
      </c>
      <c r="L408" s="166">
        <f>VLOOKUP(A408,'PAI 2025 GPS rempl2)'!$A$4:$V$504,21,0)</f>
        <v>45982</v>
      </c>
      <c r="M408" s="81" t="str">
        <f>VLOOKUP(A408,'PAI 2025 GPS rempl2)'!$A$4:$V$504,22,0)</f>
        <v>6000-DESPACHO DEL SUPERINTENDENTE DELEGADO PARA EL CONTROL Y VERIFICACIÓN DE REGLAMENTOS TÉCNICOS Y METROLOGÍA LEGAL</v>
      </c>
      <c r="N408" s="81"/>
      <c r="O408" s="81"/>
      <c r="P408" s="81"/>
      <c r="Q408" s="81"/>
      <c r="S408" s="80" t="s">
        <v>1230</v>
      </c>
      <c r="T408" s="80" t="str">
        <f>VLOOKUP(A408,'PAI 2025 GPS rempl2)'!$A$3:$E$505,4,0)</f>
        <v>Actividad propia</v>
      </c>
      <c r="U408" s="81" t="s">
        <v>1522</v>
      </c>
      <c r="V408" s="30">
        <f>VLOOKUP(S408,'PAI 2025 GPS rempl2)'!$E$4:$P$504,12,0)</f>
        <v>30</v>
      </c>
      <c r="W408" s="147" t="e">
        <f>+(V408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9" spans="1:23" hidden="1" x14ac:dyDescent="0.25">
      <c r="A409" s="80" t="s">
        <v>1232</v>
      </c>
      <c r="B409" s="80" t="str">
        <f>VLOOKUP(A409,'PAI 2025 GPS rempl2)'!$A$3:$E$505,4,0)</f>
        <v>Actividad propia</v>
      </c>
      <c r="C409" s="81" t="s">
        <v>1522</v>
      </c>
      <c r="D409" s="81" t="s">
        <v>1533</v>
      </c>
      <c r="E409" s="81" t="s">
        <v>1442</v>
      </c>
      <c r="F409" s="81"/>
      <c r="G409" s="81" t="str">
        <f>VLOOKUP(A409,'PAI 2025 GPS rempl2)'!$E$4:$L$504,8,0)</f>
        <v>N/A</v>
      </c>
      <c r="H409" s="81" t="str">
        <f>VLOOKUP(A409,'PAI 2025 GPS rempl2)'!$A$4:$V$504,15,0)</f>
        <v>Ajustar el documento de los pasos 5 al 6  y remitirlo al Grupo de Trabajo de Regulación.  (Documento  de los pasos 5 al 6  ajustado y correo electrónico de remisión  al Grupo de Trabajo de Regulación / Único entregable)</v>
      </c>
      <c r="I409" s="81">
        <f>VLOOKUP(A409,'PAI 2025 GPS rempl2)'!$A$4:$V$504,17,0)</f>
        <v>1</v>
      </c>
      <c r="J409" s="81" t="str">
        <f>VLOOKUP(A409,'PAI 2025 GPS rempl2)'!$A$4:$V$504,18,0)</f>
        <v>Númerica</v>
      </c>
      <c r="K409" s="166">
        <f>VLOOKUP(A409,'PAI 2025 GPS rempl2)'!$A$4:$V$504,20,0)</f>
        <v>45985</v>
      </c>
      <c r="L409" s="166">
        <f>VLOOKUP(A409,'PAI 2025 GPS rempl2)'!$A$4:$V$504,21,0)</f>
        <v>46003</v>
      </c>
      <c r="M409" s="81" t="str">
        <f>VLOOKUP(A409,'PAI 2025 GPS rempl2)'!$A$4:$V$504,22,0)</f>
        <v>6000-DESPACHO DEL SUPERINTENDENTE DELEGADO PARA EL CONTROL Y VERIFICACIÓN DE REGLAMENTOS TÉCNICOS Y METROLOGÍA LEGAL</v>
      </c>
      <c r="N409" s="81"/>
      <c r="O409" s="81"/>
      <c r="P409" s="81"/>
      <c r="Q409" s="81"/>
      <c r="S409" s="80" t="s">
        <v>1232</v>
      </c>
      <c r="T409" s="80" t="str">
        <f>VLOOKUP(A409,'PAI 2025 GPS rempl2)'!$A$3:$E$505,4,0)</f>
        <v>Actividad propia</v>
      </c>
      <c r="U409" s="81" t="s">
        <v>1522</v>
      </c>
      <c r="V409" s="30">
        <f>VLOOKUP(S409,'PAI 2025 GPS rempl2)'!$E$4:$P$504,12,0)</f>
        <v>50</v>
      </c>
      <c r="W409" s="147" t="e">
        <f>+(V409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0" spans="1:23" hidden="1" x14ac:dyDescent="0.25">
      <c r="A410" s="80" t="s">
        <v>1234</v>
      </c>
      <c r="B410" s="80" t="str">
        <f>VLOOKUP(A410,'PAI 2025 GPS rempl2)'!$A$3:$E$505,4,0)</f>
        <v>Producto</v>
      </c>
      <c r="C410" s="81" t="s">
        <v>1522</v>
      </c>
      <c r="D410" s="81" t="s">
        <v>1533</v>
      </c>
      <c r="E410" s="81" t="s">
        <v>1442</v>
      </c>
      <c r="F410" s="81" t="s">
        <v>10</v>
      </c>
      <c r="G410" s="81" t="str">
        <f>VLOOKUP(A410,'PAI 2025 GPS rempl2)'!$E$4:$L$504,8,0)</f>
        <v>C-3503-0200-0016-40401c</v>
      </c>
      <c r="H410" s="81" t="str">
        <f>VLOOKUP(A410,'PAI 2025 GPS rempl2)'!$A$4:$V$504,15,0)</f>
        <v>Análisis de Impacto Normativo -AIN ex ante de Cinemómetros elaborado y enviado al Grupo de Regulación (Memorando de remisión -correo electrónico de remisión y documento de definición de problema ajustado / Formato Matriz comentarios  Único entregable)</v>
      </c>
      <c r="I410" s="81">
        <f>VLOOKUP(A410,'PAI 2025 GPS rempl2)'!$A$4:$V$504,17,0)</f>
        <v>1</v>
      </c>
      <c r="J410" s="81" t="str">
        <f>VLOOKUP(A410,'PAI 2025 GPS rempl2)'!$A$4:$V$504,18,0)</f>
        <v>Númerica</v>
      </c>
      <c r="K410" s="166">
        <f>VLOOKUP(A410,'PAI 2025 GPS rempl2)'!$A$4:$V$504,20,0)</f>
        <v>45726</v>
      </c>
      <c r="L410" s="166">
        <f>VLOOKUP(A410,'PAI 2025 GPS rempl2)'!$A$4:$V$504,21,0)</f>
        <v>45968</v>
      </c>
      <c r="M410" s="81" t="str">
        <f>VLOOKUP(A410,'PAI 2025 GPS rempl2)'!$A$4:$V$504,22,0)</f>
        <v>6000-DESPACHO DEL SUPERINTENDENTE DELEGADO PARA EL CONTROL Y VERIFICACIÓN DE REGLAMENTOS TÉCNICOS Y METROLOGÍA LEGAL</v>
      </c>
      <c r="N410" s="81" t="s">
        <v>1399</v>
      </c>
      <c r="O410" s="81" t="s">
        <v>1400</v>
      </c>
      <c r="P410" s="81" t="s">
        <v>1568</v>
      </c>
      <c r="Q410" s="81" t="s">
        <v>1741</v>
      </c>
      <c r="S410" s="80" t="s">
        <v>1234</v>
      </c>
      <c r="T410" s="80" t="str">
        <f>VLOOKUP(A410,'PAI 2025 GPS rempl2)'!$A$3:$E$505,4,0)</f>
        <v>Producto</v>
      </c>
      <c r="U410" s="81" t="s">
        <v>1522</v>
      </c>
      <c r="V410" s="30">
        <f>VLOOKUP(S410,'PAI 2025 GPS rempl2)'!$E$4:$P$504,12,0)</f>
        <v>16</v>
      </c>
      <c r="W410" s="145">
        <f>(V410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411" spans="1:23" hidden="1" x14ac:dyDescent="0.25">
      <c r="A411" s="80" t="s">
        <v>1235</v>
      </c>
      <c r="B411" s="80" t="str">
        <f>VLOOKUP(A411,'PAI 2025 GPS rempl2)'!$A$3:$E$505,4,0)</f>
        <v>Actividad propia</v>
      </c>
      <c r="C411" s="81" t="s">
        <v>1522</v>
      </c>
      <c r="D411" s="81" t="s">
        <v>1533</v>
      </c>
      <c r="E411" s="81" t="s">
        <v>1442</v>
      </c>
      <c r="F411" s="81"/>
      <c r="G411" s="81" t="str">
        <f>VLOOKUP(A411,'PAI 2025 GPS rempl2)'!$E$4:$L$504,8,0)</f>
        <v>N/A</v>
      </c>
      <c r="H411" s="81" t="str">
        <f>VLOOKUP(A411,'PAI 2025 GPS rempl2)'!$A$4:$V$504,15,0)</f>
        <v>Elaborar y enviar al Grupo de Trabajo de Regulación el documento de definición del problema. (Documento de definición del problema y correo electrónico de remisión al Grupo de Trabajo de Regulación / Único entregable)</v>
      </c>
      <c r="I411" s="81">
        <f>VLOOKUP(A411,'PAI 2025 GPS rempl2)'!$A$4:$V$504,17,0)</f>
        <v>1</v>
      </c>
      <c r="J411" s="81" t="str">
        <f>VLOOKUP(A411,'PAI 2025 GPS rempl2)'!$A$4:$V$504,18,0)</f>
        <v>Númerica</v>
      </c>
      <c r="K411" s="166">
        <f>VLOOKUP(A411,'PAI 2025 GPS rempl2)'!$A$4:$V$504,20,0)</f>
        <v>45726</v>
      </c>
      <c r="L411" s="166">
        <f>VLOOKUP(A411,'PAI 2025 GPS rempl2)'!$A$4:$V$504,21,0)</f>
        <v>45912</v>
      </c>
      <c r="M411" s="81" t="str">
        <f>VLOOKUP(A411,'PAI 2025 GPS rempl2)'!$A$4:$V$504,22,0)</f>
        <v>6000-DESPACHO DEL SUPERINTENDENTE DELEGADO PARA EL CONTROL Y VERIFICACIÓN DE REGLAMENTOS TÉCNICOS Y METROLOGÍA LEGAL</v>
      </c>
      <c r="N411" s="81"/>
      <c r="O411" s="81"/>
      <c r="P411" s="81"/>
      <c r="Q411" s="81"/>
      <c r="S411" s="80" t="s">
        <v>1235</v>
      </c>
      <c r="T411" s="80" t="str">
        <f>VLOOKUP(A411,'PAI 2025 GPS rempl2)'!$A$3:$E$505,4,0)</f>
        <v>Actividad propia</v>
      </c>
      <c r="U411" s="81" t="s">
        <v>1522</v>
      </c>
      <c r="V411" s="30">
        <f>VLOOKUP(S411,'PAI 2025 GPS rempl2)'!$E$4:$P$504,12,0)</f>
        <v>20</v>
      </c>
      <c r="W411" s="147" t="e">
        <f>+(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2" spans="1:23" hidden="1" x14ac:dyDescent="0.25">
      <c r="A412" s="80" t="s">
        <v>1237</v>
      </c>
      <c r="B412" s="80" t="str">
        <f>VLOOKUP(A412,'PAI 2025 GPS rempl2)'!$A$3:$E$505,4,0)</f>
        <v>Actividad propia</v>
      </c>
      <c r="C412" s="81" t="s">
        <v>1522</v>
      </c>
      <c r="D412" s="81" t="s">
        <v>1533</v>
      </c>
      <c r="E412" s="81" t="s">
        <v>1442</v>
      </c>
      <c r="F412" s="81"/>
      <c r="G412" s="81" t="str">
        <f>VLOOKUP(A412,'PAI 2025 GPS rempl2)'!$E$4:$L$504,8,0)</f>
        <v>N/A</v>
      </c>
      <c r="H412" s="81" t="str">
        <f>VLOOKUP(A412,'PAI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2" s="81">
        <f>VLOOKUP(A412,'PAI 2025 GPS rempl2)'!$A$4:$V$504,17,0)</f>
        <v>1</v>
      </c>
      <c r="J412" s="81" t="str">
        <f>VLOOKUP(A412,'PAI 2025 GPS rempl2)'!$A$4:$V$504,18,0)</f>
        <v>Númerica</v>
      </c>
      <c r="K412" s="166">
        <f>VLOOKUP(A412,'PAI 2025 GPS rempl2)'!$A$4:$V$504,20,0)</f>
        <v>45901</v>
      </c>
      <c r="L412" s="166">
        <f>VLOOKUP(A412,'PAI 2025 GPS rempl2)'!$A$4:$V$504,21,0)</f>
        <v>45926</v>
      </c>
      <c r="M412" s="81" t="str">
        <f>VLOOKUP(A412,'PAI 2025 GPS rempl2)'!$A$4:$V$504,22,0)</f>
        <v>6000-DESPACHO DEL SUPERINTENDENTE DELEGADO PARA EL CONTROL Y VERIFICACIÓN DE REGLAMENTOS TÉCNICOS Y METROLOGÍA LEGAL</v>
      </c>
      <c r="N412" s="81"/>
      <c r="O412" s="81"/>
      <c r="P412" s="81"/>
      <c r="Q412" s="81"/>
      <c r="S412" s="80" t="s">
        <v>1237</v>
      </c>
      <c r="T412" s="80" t="str">
        <f>VLOOKUP(A412,'PAI 2025 GPS rempl2)'!$A$3:$E$505,4,0)</f>
        <v>Actividad propia</v>
      </c>
      <c r="U412" s="81" t="s">
        <v>1522</v>
      </c>
      <c r="V412" s="30">
        <f>VLOOKUP(S412,'PAI 2025 GPS rempl2)'!$E$4:$P$504,12,0)</f>
        <v>20</v>
      </c>
      <c r="W412" s="147" t="e">
        <f>+(V412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3" spans="1:23" hidden="1" x14ac:dyDescent="0.25">
      <c r="A413" s="80" t="s">
        <v>1239</v>
      </c>
      <c r="B413" s="80" t="str">
        <f>VLOOKUP(A413,'PAI 2025 GPS rempl2)'!$A$3:$E$505,4,0)</f>
        <v>Actividad propia</v>
      </c>
      <c r="C413" s="81" t="s">
        <v>1522</v>
      </c>
      <c r="D413" s="81" t="s">
        <v>1533</v>
      </c>
      <c r="E413" s="81" t="s">
        <v>1442</v>
      </c>
      <c r="F413" s="81"/>
      <c r="G413" s="81" t="str">
        <f>VLOOKUP(A413,'PAI 2025 GPS rempl2)'!$E$4:$L$504,8,0)</f>
        <v>N/A</v>
      </c>
      <c r="H413" s="81" t="str">
        <f>VLOOKUP(A413,'PAI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3" s="81">
        <f>VLOOKUP(A413,'PAI 2025 GPS rempl2)'!$A$4:$V$504,17,0)</f>
        <v>1</v>
      </c>
      <c r="J413" s="81" t="str">
        <f>VLOOKUP(A413,'PAI 2025 GPS rempl2)'!$A$4:$V$504,18,0)</f>
        <v>Númerica</v>
      </c>
      <c r="K413" s="166">
        <f>VLOOKUP(A413,'PAI 2025 GPS rempl2)'!$A$4:$V$504,20,0)</f>
        <v>45929</v>
      </c>
      <c r="L413" s="166">
        <f>VLOOKUP(A413,'PAI 2025 GPS rempl2)'!$A$4:$V$504,21,0)</f>
        <v>45933</v>
      </c>
      <c r="M413" s="81" t="str">
        <f>VLOOKUP(A413,'PAI 2025 GPS rempl2)'!$A$4:$V$504,22,0)</f>
        <v>6000-DESPACHO DEL SUPERINTENDENTE DELEGADO PARA EL CONTROL Y VERIFICACIÓN DE REGLAMENTOS TÉCNICOS Y METROLOGÍA LEGAL</v>
      </c>
      <c r="N413" s="81"/>
      <c r="O413" s="81"/>
      <c r="P413" s="81"/>
      <c r="Q413" s="81"/>
      <c r="S413" s="80" t="s">
        <v>1239</v>
      </c>
      <c r="T413" s="80" t="str">
        <f>VLOOKUP(A413,'PAI 2025 GPS rempl2)'!$A$3:$E$505,4,0)</f>
        <v>Actividad propia</v>
      </c>
      <c r="U413" s="81" t="s">
        <v>1522</v>
      </c>
      <c r="V413" s="30">
        <f>VLOOKUP(S413,'PAI 2025 GPS rempl2)'!$E$4:$P$504,12,0)</f>
        <v>30</v>
      </c>
      <c r="W413" s="147" t="e">
        <f>+(V413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4" spans="1:23" hidden="1" x14ac:dyDescent="0.25">
      <c r="A414" s="80" t="s">
        <v>1241</v>
      </c>
      <c r="B414" s="80" t="str">
        <f>VLOOKUP(A414,'PAI 2025 GPS rempl2)'!$A$3:$E$505,4,0)</f>
        <v>Actividad propia</v>
      </c>
      <c r="C414" s="81" t="s">
        <v>1522</v>
      </c>
      <c r="D414" s="81" t="s">
        <v>1533</v>
      </c>
      <c r="E414" s="81" t="s">
        <v>1442</v>
      </c>
      <c r="F414" s="81"/>
      <c r="G414" s="81" t="str">
        <f>VLOOKUP(A414,'PAI 2025 GPS rempl2)'!$E$4:$L$504,8,0)</f>
        <v>N/A</v>
      </c>
      <c r="H414" s="81" t="str">
        <f>VLOOKUP(A414,'PAI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4" s="81">
        <f>VLOOKUP(A414,'PAI 2025 GPS rempl2)'!$A$4:$V$504,17,0)</f>
        <v>1</v>
      </c>
      <c r="J414" s="81" t="str">
        <f>VLOOKUP(A414,'PAI 2025 GPS rempl2)'!$A$4:$V$504,18,0)</f>
        <v>Númerica</v>
      </c>
      <c r="K414" s="166">
        <f>VLOOKUP(A414,'PAI 2025 GPS rempl2)'!$A$4:$V$504,20,0)</f>
        <v>45950</v>
      </c>
      <c r="L414" s="166">
        <f>VLOOKUP(A414,'PAI 2025 GPS rempl2)'!$A$4:$V$504,21,0)</f>
        <v>45968</v>
      </c>
      <c r="M414" s="81" t="str">
        <f>VLOOKUP(A414,'PAI 2025 GPS rempl2)'!$A$4:$V$504,22,0)</f>
        <v>6000-DESPACHO DEL SUPERINTENDENTE DELEGADO PARA EL CONTROL Y VERIFICACIÓN DE REGLAMENTOS TÉCNICOS Y METROLOGÍA LEGAL</v>
      </c>
      <c r="N414" s="81"/>
      <c r="O414" s="81"/>
      <c r="P414" s="81"/>
      <c r="Q414" s="81"/>
      <c r="S414" s="80" t="s">
        <v>1241</v>
      </c>
      <c r="T414" s="80" t="str">
        <f>VLOOKUP(A414,'PAI 2025 GPS rempl2)'!$A$3:$E$505,4,0)</f>
        <v>Actividad propia</v>
      </c>
      <c r="U414" s="81" t="s">
        <v>1522</v>
      </c>
      <c r="V414" s="30">
        <f>VLOOKUP(S414,'PAI 2025 GPS rempl2)'!$E$4:$P$504,12,0)</f>
        <v>30</v>
      </c>
      <c r="W414" s="147" t="e">
        <f>+(V414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5" spans="1:23" hidden="1" x14ac:dyDescent="0.25">
      <c r="A415" s="80" t="s">
        <v>1245</v>
      </c>
      <c r="B415" s="80" t="str">
        <f>VLOOKUP(A415,'PAI 2025 GPS rempl2)'!$A$3:$E$505,4,0)</f>
        <v>Producto</v>
      </c>
      <c r="C415" s="81" t="s">
        <v>1522</v>
      </c>
      <c r="D415" s="81" t="s">
        <v>1526</v>
      </c>
      <c r="E415" s="81" t="s">
        <v>614</v>
      </c>
      <c r="F415" s="81" t="s">
        <v>10</v>
      </c>
      <c r="G415" s="81" t="str">
        <f>VLOOKUP(A415,'PAI 2025 GPS rempl2)'!$E$4:$L$504,8,0)</f>
        <v>C-3503-0200-0009-40401c</v>
      </c>
      <c r="H415" s="81" t="str">
        <f>VLOOKUP(A415,'PAI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5" s="81">
        <f>VLOOKUP(A415,'PAI 2025 GPS rempl2)'!$A$4:$V$504,17,0)</f>
        <v>100</v>
      </c>
      <c r="J415" s="81" t="str">
        <f>VLOOKUP(A415,'PAI 2025 GPS rempl2)'!$A$4:$V$504,18,0)</f>
        <v>Porcentual</v>
      </c>
      <c r="K415" s="166">
        <f>VLOOKUP(A415,'PAI 2025 GPS rempl2)'!$A$4:$V$504,20,0)</f>
        <v>45670</v>
      </c>
      <c r="L415" s="166">
        <f>VLOOKUP(A415,'PAI 2025 GPS rempl2)'!$A$4:$V$504,21,0)</f>
        <v>46022</v>
      </c>
      <c r="M415" s="81" t="str">
        <f>VLOOKUP(A415,'PAI 2025 GPS rempl2)'!$A$4:$V$504,22,0)</f>
        <v>3000-DESPACHO DEL SUPERINTENDENTE DELEGADO PARA LA PROTECCIÓN DEL CONSUMIDOR;
3003-GRUPO DE TRABAJO DE APOYO A LA RED NACIONAL DE PROTECCIÓN  AL CONSUMIDOR</v>
      </c>
      <c r="N415" s="81" t="s">
        <v>1399</v>
      </c>
      <c r="O415" s="81" t="s">
        <v>1400</v>
      </c>
      <c r="P415" s="81" t="s">
        <v>1569</v>
      </c>
      <c r="Q415" s="81" t="s">
        <v>1494</v>
      </c>
      <c r="S415" s="80" t="s">
        <v>1245</v>
      </c>
      <c r="T415" s="80" t="str">
        <f>VLOOKUP(A415,'PAI 2025 GPS rempl2)'!$A$3:$E$505,4,0)</f>
        <v>Producto</v>
      </c>
      <c r="U415" s="81" t="s">
        <v>1522</v>
      </c>
      <c r="V415" s="30">
        <f>VLOOKUP(S415,'PAI 2025 GPS rempl2)'!$E$4:$P$504,12,0)</f>
        <v>20</v>
      </c>
      <c r="W415" s="145">
        <f>(V415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16" spans="1:23" hidden="1" x14ac:dyDescent="0.25">
      <c r="A416" s="80" t="s">
        <v>1248</v>
      </c>
      <c r="B416" s="80" t="str">
        <f>VLOOKUP(A416,'PAI 2025 GPS rempl2)'!$A$3:$E$505,4,0)</f>
        <v>Actividad propia</v>
      </c>
      <c r="C416" s="81" t="s">
        <v>1522</v>
      </c>
      <c r="D416" s="81" t="s">
        <v>1526</v>
      </c>
      <c r="E416" s="81" t="s">
        <v>614</v>
      </c>
      <c r="F416" s="81"/>
      <c r="G416" s="81" t="str">
        <f>VLOOKUP(A416,'PAI 2025 GPS rempl2)'!$E$4:$L$504,8,0)</f>
        <v>N/A</v>
      </c>
      <c r="H416" s="81" t="str">
        <f>VLOOKUP(A416,'PAI 2025 GPS rempl2)'!$A$4:$V$504,15,0)</f>
        <v>Definir el Plan de difusión (incluye actividades, responsables, fechas y las metas de atenciones, divulgaciones, capacitaciones, sensibilizaciones y campañas .) (Documento Plan de difusión)</v>
      </c>
      <c r="I416" s="81">
        <f>VLOOKUP(A416,'PAI 2025 GPS rempl2)'!$A$4:$V$504,17,0)</f>
        <v>1</v>
      </c>
      <c r="J416" s="81" t="str">
        <f>VLOOKUP(A416,'PAI 2025 GPS rempl2)'!$A$4:$V$504,18,0)</f>
        <v>Númerica</v>
      </c>
      <c r="K416" s="166">
        <f>VLOOKUP(A416,'PAI 2025 GPS rempl2)'!$A$4:$V$504,20,0)</f>
        <v>45670</v>
      </c>
      <c r="L416" s="166">
        <f>VLOOKUP(A416,'PAI 2025 GPS rempl2)'!$A$4:$V$504,21,0)</f>
        <v>45691</v>
      </c>
      <c r="M416" s="81" t="str">
        <f>VLOOKUP(A416,'PAI 2025 GPS rempl2)'!$A$4:$V$504,22,0)</f>
        <v>3003-GRUPO DE TRABAJO DE APOYO A LA RED NACIONAL DE PROTECCIÓN  AL CONSUMIDOR</v>
      </c>
      <c r="N416" s="81"/>
      <c r="O416" s="81"/>
      <c r="P416" s="81"/>
      <c r="Q416" s="81"/>
      <c r="S416" s="80" t="s">
        <v>1248</v>
      </c>
      <c r="T416" s="80" t="str">
        <f>VLOOKUP(A416,'PAI 2025 GPS rempl2)'!$A$3:$E$505,4,0)</f>
        <v>Actividad propia</v>
      </c>
      <c r="U416" s="81" t="s">
        <v>1522</v>
      </c>
      <c r="V416" s="30">
        <f>VLOOKUP(S416,'PAI 2025 GPS rempl2)'!$E$4:$P$504,12,0)</f>
        <v>30</v>
      </c>
      <c r="W416" s="147" t="e">
        <f>+(V416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7" spans="1:23" hidden="1" x14ac:dyDescent="0.25">
      <c r="A417" s="80" t="s">
        <v>1250</v>
      </c>
      <c r="B417" s="80" t="str">
        <f>VLOOKUP(A417,'PAI 2025 GPS rempl2)'!$A$3:$E$505,4,0)</f>
        <v>Actividad sin participación</v>
      </c>
      <c r="C417" s="81" t="s">
        <v>1522</v>
      </c>
      <c r="D417" s="81" t="s">
        <v>1526</v>
      </c>
      <c r="E417" s="81" t="s">
        <v>614</v>
      </c>
      <c r="F417" s="81"/>
      <c r="G417" s="81" t="str">
        <f>VLOOKUP(A417,'PAI 2025 GPS rempl2)'!$E$4:$L$504,8,0)</f>
        <v>N/A</v>
      </c>
      <c r="H417" s="81" t="str">
        <f>VLOOKUP(A417,'PAI 2025 GPS rempl2)'!$A$4:$V$504,15,0)</f>
        <v>Aprobar el Plan de difusión (Plan Estratégico y Cronograma aprobado por el Coordinador de la RNPC Y/o otras áreas participantes de requerirse.)</v>
      </c>
      <c r="I417" s="81">
        <f>VLOOKUP(A417,'PAI 2025 GPS rempl2)'!$A$4:$V$504,17,0)</f>
        <v>1</v>
      </c>
      <c r="J417" s="81" t="str">
        <f>VLOOKUP(A417,'PAI 2025 GPS rempl2)'!$A$4:$V$504,18,0)</f>
        <v>Númerica</v>
      </c>
      <c r="K417" s="166">
        <f>VLOOKUP(A417,'PAI 2025 GPS rempl2)'!$A$4:$V$504,20,0)</f>
        <v>45691</v>
      </c>
      <c r="L417" s="166">
        <f>VLOOKUP(A417,'PAI 2025 GPS rempl2)'!$A$4:$V$504,21,0)</f>
        <v>45716</v>
      </c>
      <c r="M417" s="81" t="str">
        <f>VLOOKUP(A417,'PAI 2025 GPS rempl2)'!$A$4:$V$504,22,0)</f>
        <v>3000-DESPACHO DEL SUPERINTENDENTE DELEGADO PARA LA PROTECCIÓN DEL CONSUMIDOR</v>
      </c>
      <c r="N417" s="81"/>
      <c r="O417" s="81"/>
      <c r="P417" s="81"/>
      <c r="Q417" s="81"/>
      <c r="S417" s="80" t="s">
        <v>1250</v>
      </c>
      <c r="T417" s="80" t="str">
        <f>VLOOKUP(A417,'PAI 2025 GPS rempl2)'!$A$3:$E$505,4,0)</f>
        <v>Actividad sin participación</v>
      </c>
      <c r="U417" s="81" t="s">
        <v>1522</v>
      </c>
      <c r="V417" s="30">
        <f>VLOOKUP(S417,'PAI 2025 GPS rempl2)'!$E$4:$P$504,12,0)</f>
        <v>0</v>
      </c>
      <c r="W417" s="30">
        <f>+V417</f>
        <v>0</v>
      </c>
    </row>
    <row r="418" spans="1:23" hidden="1" x14ac:dyDescent="0.25">
      <c r="A418" s="80" t="s">
        <v>1253</v>
      </c>
      <c r="B418" s="80" t="str">
        <f>VLOOKUP(A418,'PAI 2025 GPS rempl2)'!$A$3:$E$505,4,0)</f>
        <v>Actividad propia</v>
      </c>
      <c r="C418" s="81" t="s">
        <v>1522</v>
      </c>
      <c r="D418" s="81" t="s">
        <v>1526</v>
      </c>
      <c r="E418" s="81" t="s">
        <v>614</v>
      </c>
      <c r="F418" s="81"/>
      <c r="G418" s="81" t="str">
        <f>VLOOKUP(A418,'PAI 2025 GPS rempl2)'!$E$4:$L$504,8,0)</f>
        <v>N/A</v>
      </c>
      <c r="H418" s="81" t="str">
        <f>VLOOKUP(A418,'PAI 2025 GPS rempl2)'!$A$4:$V$504,15,0)</f>
        <v>Ejecutar el Plan de difusión  (Seguimiento trimestral plan y evidencias de ejecución)</v>
      </c>
      <c r="I418" s="81">
        <f>VLOOKUP(A418,'PAI 2025 GPS rempl2)'!$A$4:$V$504,17,0)</f>
        <v>100</v>
      </c>
      <c r="J418" s="81" t="str">
        <f>VLOOKUP(A418,'PAI 2025 GPS rempl2)'!$A$4:$V$504,18,0)</f>
        <v>Porcentual</v>
      </c>
      <c r="K418" s="166">
        <f>VLOOKUP(A418,'PAI 2025 GPS rempl2)'!$A$4:$V$504,20,0)</f>
        <v>45691</v>
      </c>
      <c r="L418" s="166">
        <f>VLOOKUP(A418,'PAI 2025 GPS rempl2)'!$A$4:$V$504,21,0)</f>
        <v>46022</v>
      </c>
      <c r="M418" s="81" t="str">
        <f>VLOOKUP(A418,'PAI 2025 GPS rempl2)'!$A$4:$V$504,22,0)</f>
        <v>3003-GRUPO DE TRABAJO DE APOYO A LA RED NACIONAL DE PROTECCIÓN  AL CONSUMIDOR</v>
      </c>
      <c r="N418" s="81"/>
      <c r="O418" s="81"/>
      <c r="P418" s="81"/>
      <c r="Q418" s="81"/>
      <c r="S418" s="80" t="s">
        <v>1253</v>
      </c>
      <c r="T418" s="80" t="str">
        <f>VLOOKUP(A418,'PAI 2025 GPS rempl2)'!$A$3:$E$505,4,0)</f>
        <v>Actividad propia</v>
      </c>
      <c r="U418" s="81" t="s">
        <v>1522</v>
      </c>
      <c r="V418" s="30">
        <f>VLOOKUP(S418,'PAI 2025 GPS rempl2)'!$E$4:$P$504,12,0)</f>
        <v>70</v>
      </c>
      <c r="W418" s="147" t="e">
        <f>+(V418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9" spans="1:23" hidden="1" x14ac:dyDescent="0.25">
      <c r="A419" s="80" t="s">
        <v>1254</v>
      </c>
      <c r="B419" s="80" t="str">
        <f>VLOOKUP(A419,'PAI 2025 GPS rempl2)'!$A$3:$E$505,4,0)</f>
        <v>Producto</v>
      </c>
      <c r="C419" s="81" t="s">
        <v>1522</v>
      </c>
      <c r="D419" s="81" t="s">
        <v>1526</v>
      </c>
      <c r="E419" s="81" t="s">
        <v>614</v>
      </c>
      <c r="F419" s="81" t="s">
        <v>9</v>
      </c>
      <c r="G419" s="81" t="str">
        <f>VLOOKUP(A419,'PAI 2025 GPS rempl2)'!$E$4:$L$504,8,0)</f>
        <v>C-3503-0200-0009-40401c</v>
      </c>
      <c r="H419" s="81" t="str">
        <f>VLOOKUP(A419,'PAI 2025 GPS rempl2)'!$A$4:$V$504,15,0)</f>
        <v>Arreglos Directos desarrollados a través de las atenciones de las Casas y Rutas del Consumidor, realizados. (Informe final)</v>
      </c>
      <c r="I419" s="81">
        <f>VLOOKUP(A419,'PAI 2025 GPS rempl2)'!$A$4:$V$504,17,0)</f>
        <v>40</v>
      </c>
      <c r="J419" s="81" t="str">
        <f>VLOOKUP(A419,'PAI 2025 GPS rempl2)'!$A$4:$V$504,18,0)</f>
        <v>Porcentual</v>
      </c>
      <c r="K419" s="166">
        <f>VLOOKUP(A419,'PAI 2025 GPS rempl2)'!$A$4:$V$504,20,0)</f>
        <v>45691</v>
      </c>
      <c r="L419" s="166">
        <f>VLOOKUP(A419,'PAI 2025 GPS rempl2)'!$A$4:$V$504,21,0)</f>
        <v>46022</v>
      </c>
      <c r="M419" s="81" t="str">
        <f>VLOOKUP(A419,'PAI 2025 GPS rempl2)'!$A$4:$V$504,22,0)</f>
        <v>3003-GRUPO DE TRABAJO DE APOYO A LA RED NACIONAL DE PROTECCIÓN  AL CONSUMIDOR</v>
      </c>
      <c r="N419" s="81" t="s">
        <v>1401</v>
      </c>
      <c r="O419" s="81" t="s">
        <v>1439</v>
      </c>
      <c r="P419" s="81">
        <v>0</v>
      </c>
      <c r="Q419" s="81" t="s">
        <v>1492</v>
      </c>
      <c r="S419" s="80" t="s">
        <v>1254</v>
      </c>
      <c r="T419" s="80" t="str">
        <f>VLOOKUP(A419,'PAI 2025 GPS rempl2)'!$A$3:$E$505,4,0)</f>
        <v>Producto</v>
      </c>
      <c r="U419" s="81" t="s">
        <v>1522</v>
      </c>
      <c r="V419" s="30">
        <f>VLOOKUP(S419,'PAI 2025 GPS rempl2)'!$E$4:$P$504,12,0)</f>
        <v>10</v>
      </c>
      <c r="W419" s="145">
        <f>(V419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420" spans="1:23" hidden="1" x14ac:dyDescent="0.25">
      <c r="A420" s="80" t="s">
        <v>1256</v>
      </c>
      <c r="B420" s="80" t="str">
        <f>VLOOKUP(A420,'PAI 2025 GPS rempl2)'!$A$3:$E$505,4,0)</f>
        <v>Actividad propia</v>
      </c>
      <c r="C420" s="81" t="s">
        <v>1522</v>
      </c>
      <c r="D420" s="81" t="s">
        <v>1526</v>
      </c>
      <c r="E420" s="81" t="s">
        <v>614</v>
      </c>
      <c r="F420" s="81"/>
      <c r="G420" s="81" t="str">
        <f>VLOOKUP(A420,'PAI 2025 GPS rempl2)'!$E$4:$L$504,8,0)</f>
        <v>N/A</v>
      </c>
      <c r="H420" s="81" t="str">
        <f>VLOOKUP(A420,'PAI 2025 GPS rempl2)'!$A$4:$V$504,15,0)</f>
        <v>Realizar invitaciones de servicio arreglo directo (Informe trimestral acumulado) (Informe elaborado de las invitaciones servicio arreglo directo)</v>
      </c>
      <c r="I420" s="81">
        <f>VLOOKUP(A420,'PAI 2025 GPS rempl2)'!$A$4:$V$504,17,0)</f>
        <v>4000</v>
      </c>
      <c r="J420" s="81" t="str">
        <f>VLOOKUP(A420,'PAI 2025 GPS rempl2)'!$A$4:$V$504,18,0)</f>
        <v>Númerica</v>
      </c>
      <c r="K420" s="166">
        <f>VLOOKUP(A420,'PAI 2025 GPS rempl2)'!$A$4:$V$504,20,0)</f>
        <v>45691</v>
      </c>
      <c r="L420" s="166">
        <f>VLOOKUP(A420,'PAI 2025 GPS rempl2)'!$A$4:$V$504,21,0)</f>
        <v>46022</v>
      </c>
      <c r="M420" s="81" t="str">
        <f>VLOOKUP(A420,'PAI 2025 GPS rempl2)'!$A$4:$V$504,22,0)</f>
        <v>3003-GRUPO DE TRABAJO DE APOYO A LA RED NACIONAL DE PROTECCIÓN  AL CONSUMIDOR</v>
      </c>
      <c r="N420" s="81"/>
      <c r="O420" s="81"/>
      <c r="P420" s="81"/>
      <c r="Q420" s="81"/>
      <c r="S420" s="80" t="s">
        <v>1256</v>
      </c>
      <c r="T420" s="80" t="str">
        <f>VLOOKUP(A420,'PAI 2025 GPS rempl2)'!$A$3:$E$505,4,0)</f>
        <v>Actividad propia</v>
      </c>
      <c r="U420" s="81" t="s">
        <v>1522</v>
      </c>
      <c r="V420" s="30">
        <f>VLOOKUP(S420,'PAI 2025 GPS rempl2)'!$E$4:$P$504,12,0)</f>
        <v>30</v>
      </c>
      <c r="W420" s="147" t="e">
        <f>+(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1" spans="1:23" hidden="1" x14ac:dyDescent="0.25">
      <c r="A421" s="80" t="s">
        <v>1258</v>
      </c>
      <c r="B421" s="80" t="str">
        <f>VLOOKUP(A421,'PAI 2025 GPS rempl2)'!$A$3:$E$505,4,0)</f>
        <v>Actividad propia</v>
      </c>
      <c r="C421" s="81" t="s">
        <v>1522</v>
      </c>
      <c r="D421" s="81" t="s">
        <v>1526</v>
      </c>
      <c r="E421" s="81" t="s">
        <v>614</v>
      </c>
      <c r="F421" s="81"/>
      <c r="G421" s="81" t="str">
        <f>VLOOKUP(A421,'PAI 2025 GPS rempl2)'!$E$4:$L$504,8,0)</f>
        <v>N/A</v>
      </c>
      <c r="H421" s="81" t="str">
        <f>VLOOKUP(A421,'PAI 2025 GPS rempl2)'!$A$4:$V$504,15,0)</f>
        <v>Realizar Jornada Nacional de las soluciones en materia de protección al consumidor  (Informe jornada Nacional de las soluciones en materia de protección al consumidor)</v>
      </c>
      <c r="I421" s="81">
        <f>VLOOKUP(A421,'PAI 2025 GPS rempl2)'!$A$4:$V$504,17,0)</f>
        <v>4</v>
      </c>
      <c r="J421" s="81" t="str">
        <f>VLOOKUP(A421,'PAI 2025 GPS rempl2)'!$A$4:$V$504,18,0)</f>
        <v>Númerica</v>
      </c>
      <c r="K421" s="166">
        <f>VLOOKUP(A421,'PAI 2025 GPS rempl2)'!$A$4:$V$504,20,0)</f>
        <v>45691</v>
      </c>
      <c r="L421" s="166">
        <f>VLOOKUP(A421,'PAI 2025 GPS rempl2)'!$A$4:$V$504,21,0)</f>
        <v>46022</v>
      </c>
      <c r="M421" s="81" t="str">
        <f>VLOOKUP(A421,'PAI 2025 GPS rempl2)'!$A$4:$V$504,22,0)</f>
        <v>3003-GRUPO DE TRABAJO DE APOYO A LA RED NACIONAL DE PROTECCIÓN  AL CONSUMIDOR</v>
      </c>
      <c r="N421" s="81"/>
      <c r="O421" s="81"/>
      <c r="P421" s="81"/>
      <c r="Q421" s="81"/>
      <c r="S421" s="80" t="s">
        <v>1258</v>
      </c>
      <c r="T421" s="80" t="str">
        <f>VLOOKUP(A421,'PAI 2025 GPS rempl2)'!$A$3:$E$505,4,0)</f>
        <v>Actividad propia</v>
      </c>
      <c r="U421" s="81" t="s">
        <v>1522</v>
      </c>
      <c r="V421" s="30">
        <f>VLOOKUP(S421,'PAI 2025 GPS rempl2)'!$E$4:$P$504,12,0)</f>
        <v>30</v>
      </c>
      <c r="W421" s="147" t="e">
        <f>+(V421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2" spans="1:23" hidden="1" x14ac:dyDescent="0.25">
      <c r="A422" s="80" t="s">
        <v>1260</v>
      </c>
      <c r="B422" s="80" t="str">
        <f>VLOOKUP(A422,'PAI 2025 GPS rempl2)'!$A$3:$E$505,4,0)</f>
        <v>Actividad propia</v>
      </c>
      <c r="C422" s="81" t="s">
        <v>1522</v>
      </c>
      <c r="D422" s="81" t="s">
        <v>1526</v>
      </c>
      <c r="E422" s="81" t="s">
        <v>614</v>
      </c>
      <c r="F422" s="81"/>
      <c r="G422" s="81" t="str">
        <f>VLOOKUP(A422,'PAI 2025 GPS rempl2)'!$E$4:$L$504,8,0)</f>
        <v>N/A</v>
      </c>
      <c r="H422" s="81" t="str">
        <f>VLOOKUP(A422,'PAI 2025 GPS rempl2)'!$A$4:$V$504,15,0)</f>
        <v>Realizar encuentros de arreglo directo (Informe arreglos directos realizados)</v>
      </c>
      <c r="I422" s="81">
        <f>VLOOKUP(A422,'PAI 2025 GPS rempl2)'!$A$4:$V$504,17,0)</f>
        <v>1600</v>
      </c>
      <c r="J422" s="81" t="str">
        <f>VLOOKUP(A422,'PAI 2025 GPS rempl2)'!$A$4:$V$504,18,0)</f>
        <v>Númerica</v>
      </c>
      <c r="K422" s="166">
        <f>VLOOKUP(A422,'PAI 2025 GPS rempl2)'!$A$4:$V$504,20,0)</f>
        <v>45691</v>
      </c>
      <c r="L422" s="166">
        <f>VLOOKUP(A422,'PAI 2025 GPS rempl2)'!$A$4:$V$504,21,0)</f>
        <v>46022</v>
      </c>
      <c r="M422" s="81" t="str">
        <f>VLOOKUP(A422,'PAI 2025 GPS rempl2)'!$A$4:$V$504,22,0)</f>
        <v>3003-GRUPO DE TRABAJO DE APOYO A LA RED NACIONAL DE PROTECCIÓN  AL CONSUMIDOR</v>
      </c>
      <c r="N422" s="81"/>
      <c r="O422" s="81"/>
      <c r="P422" s="81"/>
      <c r="Q422" s="81"/>
      <c r="S422" s="80" t="s">
        <v>1260</v>
      </c>
      <c r="T422" s="80" t="str">
        <f>VLOOKUP(A422,'PAI 2025 GPS rempl2)'!$A$3:$E$505,4,0)</f>
        <v>Actividad propia</v>
      </c>
      <c r="U422" s="81" t="s">
        <v>1522</v>
      </c>
      <c r="V422" s="30">
        <f>VLOOKUP(S422,'PAI 2025 GPS rempl2)'!$E$4:$P$504,12,0)</f>
        <v>40</v>
      </c>
      <c r="W422" s="147" t="e">
        <f>+(V422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3" spans="1:23" hidden="1" x14ac:dyDescent="0.25">
      <c r="A423" s="80" t="s">
        <v>1261</v>
      </c>
      <c r="B423" s="80" t="str">
        <f>VLOOKUP(A423,'PAI 2025 GPS rempl2)'!$A$3:$E$505,4,0)</f>
        <v>Producto</v>
      </c>
      <c r="C423" s="81" t="s">
        <v>1522</v>
      </c>
      <c r="D423" s="81" t="s">
        <v>1530</v>
      </c>
      <c r="E423" s="81" t="s">
        <v>697</v>
      </c>
      <c r="F423" s="81" t="s">
        <v>13</v>
      </c>
      <c r="G423" s="81" t="str">
        <f>VLOOKUP(A423,'PAI 2025 GPS rempl2)'!$E$4:$L$504,8,0)</f>
        <v>C-3503-0200-0009-40401c</v>
      </c>
      <c r="H423" s="81" t="str">
        <f>VLOOKUP(A423,'PAI 2025 GPS rempl2)'!$A$4:$V$504,15,0)</f>
        <v>Alcaldías en sus facultades administrativas y de metrología legal frente a la protección al consumidor en el territorio nacional, capacitadas (Informe final)</v>
      </c>
      <c r="I423" s="81">
        <f>VLOOKUP(A423,'PAI 2025 GPS rempl2)'!$A$4:$V$504,17,0)</f>
        <v>440</v>
      </c>
      <c r="J423" s="81" t="str">
        <f>VLOOKUP(A423,'PAI 2025 GPS rempl2)'!$A$4:$V$504,18,0)</f>
        <v>Númerica</v>
      </c>
      <c r="K423" s="166">
        <f>VLOOKUP(A423,'PAI 2025 GPS rempl2)'!$A$4:$V$504,20,0)</f>
        <v>45691</v>
      </c>
      <c r="L423" s="166">
        <f>VLOOKUP(A423,'PAI 2025 GPS rempl2)'!$A$4:$V$504,21,0)</f>
        <v>46022</v>
      </c>
      <c r="M423" s="81" t="str">
        <f>VLOOKUP(A423,'PAI 2025 GPS rempl2)'!$A$4:$V$504,22,0)</f>
        <v>3003-GRUPO DE TRABAJO DE APOYO A LA RED NACIONAL DE PROTECCIÓN  AL CONSUMIDOR</v>
      </c>
      <c r="N423" s="81" t="s">
        <v>1402</v>
      </c>
      <c r="O423" s="81" t="s">
        <v>1441</v>
      </c>
      <c r="P423" s="81" t="s">
        <v>1742</v>
      </c>
      <c r="Q423" s="81" t="s">
        <v>1495</v>
      </c>
      <c r="S423" s="80" t="s">
        <v>1261</v>
      </c>
      <c r="T423" s="80" t="str">
        <f>VLOOKUP(A423,'PAI 2025 GPS rempl2)'!$A$3:$E$505,4,0)</f>
        <v>Producto</v>
      </c>
      <c r="U423" s="81" t="s">
        <v>1522</v>
      </c>
      <c r="V423" s="30">
        <f>VLOOKUP(S423,'PAI 2025 GPS rempl2)'!$E$4:$P$504,12,0)</f>
        <v>20</v>
      </c>
      <c r="W423" s="145">
        <f>(V423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24" spans="1:23" hidden="1" x14ac:dyDescent="0.25">
      <c r="A424" s="80" t="s">
        <v>1263</v>
      </c>
      <c r="B424" s="80" t="str">
        <f>VLOOKUP(A424,'PAI 2025 GPS rempl2)'!$A$3:$E$505,4,0)</f>
        <v>Actividad propia</v>
      </c>
      <c r="C424" s="81" t="s">
        <v>1522</v>
      </c>
      <c r="D424" s="81" t="s">
        <v>1530</v>
      </c>
      <c r="E424" s="81" t="s">
        <v>697</v>
      </c>
      <c r="F424" s="81"/>
      <c r="G424" s="81" t="str">
        <f>VLOOKUP(A424,'PAI 2025 GPS rempl2)'!$E$4:$L$504,8,0)</f>
        <v>N/A</v>
      </c>
      <c r="H424" s="81" t="str">
        <f>VLOOKUP(A424,'PAI 2025 GPS rempl2)'!$A$4:$V$504,15,0)</f>
        <v>Aprobar por parte del coordinador de la RED el cronograma de intervención de alcaldías (Cronograma de intervención de alcaldías aprobado por parte del coordinador de la RED)</v>
      </c>
      <c r="I424" s="81">
        <f>VLOOKUP(A424,'PAI 2025 GPS rempl2)'!$A$4:$V$504,17,0)</f>
        <v>1</v>
      </c>
      <c r="J424" s="81" t="str">
        <f>VLOOKUP(A424,'PAI 2025 GPS rempl2)'!$A$4:$V$504,18,0)</f>
        <v>Númerica</v>
      </c>
      <c r="K424" s="166">
        <f>VLOOKUP(A424,'PAI 2025 GPS rempl2)'!$A$4:$V$504,20,0)</f>
        <v>45691</v>
      </c>
      <c r="L424" s="166">
        <f>VLOOKUP(A424,'PAI 2025 GPS rempl2)'!$A$4:$V$504,21,0)</f>
        <v>45716</v>
      </c>
      <c r="M424" s="81" t="str">
        <f>VLOOKUP(A424,'PAI 2025 GPS rempl2)'!$A$4:$V$504,22,0)</f>
        <v>3003-GRUPO DE TRABAJO DE APOYO A LA RED NACIONAL DE PROTECCIÓN  AL CONSUMIDOR</v>
      </c>
      <c r="N424" s="81"/>
      <c r="O424" s="81"/>
      <c r="P424" s="81"/>
      <c r="Q424" s="81"/>
      <c r="S424" s="80" t="s">
        <v>1263</v>
      </c>
      <c r="T424" s="80" t="str">
        <f>VLOOKUP(A424,'PAI 2025 GPS rempl2)'!$A$3:$E$505,4,0)</f>
        <v>Actividad propia</v>
      </c>
      <c r="U424" s="81" t="s">
        <v>1522</v>
      </c>
      <c r="V424" s="30">
        <f>VLOOKUP(S424,'PAI 2025 GPS rempl2)'!$E$4:$P$504,12,0)</f>
        <v>20</v>
      </c>
      <c r="W424" s="147" t="e">
        <f>+(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5" spans="1:23" hidden="1" x14ac:dyDescent="0.25">
      <c r="A425" s="80" t="s">
        <v>1265</v>
      </c>
      <c r="B425" s="80" t="str">
        <f>VLOOKUP(A425,'PAI 2025 GPS rempl2)'!$A$3:$E$505,4,0)</f>
        <v>Actividad propia</v>
      </c>
      <c r="C425" s="81" t="s">
        <v>1522</v>
      </c>
      <c r="D425" s="81" t="s">
        <v>1530</v>
      </c>
      <c r="E425" s="81" t="s">
        <v>697</v>
      </c>
      <c r="F425" s="81"/>
      <c r="G425" s="81" t="str">
        <f>VLOOKUP(A425,'PAI 2025 GPS rempl2)'!$E$4:$L$504,8,0)</f>
        <v>N/A</v>
      </c>
      <c r="H425" s="81" t="str">
        <f>VLOOKUP(A425,'PAI 2025 GPS rempl2)'!$A$4:$V$504,15,0)</f>
        <v>Capacitar en materia de protección al consumidor a las alcaldías municipales (Informe trimestral de seguimiento y Listados de Asistencia/registros fotográficos/capturas de pantallas)</v>
      </c>
      <c r="I425" s="81">
        <f>VLOOKUP(A425,'PAI 2025 GPS rempl2)'!$A$4:$V$504,17,0)</f>
        <v>440</v>
      </c>
      <c r="J425" s="81" t="str">
        <f>VLOOKUP(A425,'PAI 2025 GPS rempl2)'!$A$4:$V$504,18,0)</f>
        <v>Númerica</v>
      </c>
      <c r="K425" s="166">
        <f>VLOOKUP(A425,'PAI 2025 GPS rempl2)'!$A$4:$V$504,20,0)</f>
        <v>45691</v>
      </c>
      <c r="L425" s="166">
        <f>VLOOKUP(A425,'PAI 2025 GPS rempl2)'!$A$4:$V$504,21,0)</f>
        <v>46022</v>
      </c>
      <c r="M425" s="81" t="str">
        <f>VLOOKUP(A425,'PAI 2025 GPS rempl2)'!$A$4:$V$504,22,0)</f>
        <v>3003-GRUPO DE TRABAJO DE APOYO A LA RED NACIONAL DE PROTECCIÓN  AL CONSUMIDOR</v>
      </c>
      <c r="N425" s="81"/>
      <c r="O425" s="81"/>
      <c r="P425" s="81"/>
      <c r="Q425" s="81"/>
      <c r="S425" s="80" t="s">
        <v>1265</v>
      </c>
      <c r="T425" s="80" t="str">
        <f>VLOOKUP(A425,'PAI 2025 GPS rempl2)'!$A$3:$E$505,4,0)</f>
        <v>Actividad propia</v>
      </c>
      <c r="U425" s="81" t="s">
        <v>1522</v>
      </c>
      <c r="V425" s="30">
        <f>VLOOKUP(S425,'PAI 2025 GPS rempl2)'!$E$4:$P$504,12,0)</f>
        <v>80</v>
      </c>
      <c r="W425" s="147" t="e">
        <f>+(V425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6" spans="1:23" hidden="1" x14ac:dyDescent="0.25">
      <c r="A426" s="80" t="s">
        <v>1267</v>
      </c>
      <c r="B426" s="80" t="str">
        <f>VLOOKUP(A426,'PAI 2025 GPS rempl2)'!$A$3:$E$505,4,0)</f>
        <v>Producto</v>
      </c>
      <c r="C426" s="81" t="s">
        <v>1522</v>
      </c>
      <c r="D426" s="81" t="s">
        <v>1526</v>
      </c>
      <c r="E426" s="81" t="s">
        <v>614</v>
      </c>
      <c r="F426" s="81" t="s">
        <v>13</v>
      </c>
      <c r="G426" s="81" t="str">
        <f>VLOOKUP(A426,'PAI 2025 GPS rempl2)'!$E$4:$L$504,8,0)</f>
        <v>C-3503-0200-0009-40401c</v>
      </c>
      <c r="H426" s="81" t="str">
        <f>VLOOKUP(A426,'PAI 2025 GPS rempl2)'!$A$4:$V$504,15,0)</f>
        <v>Cobertura departamental de la Red Nacional de Protección al Consumidor, a través de las Casas de Consumidor de Bienes y Servicios, ampliada (Informe final)</v>
      </c>
      <c r="I426" s="81">
        <f>VLOOKUP(A426,'PAI 2025 GPS rempl2)'!$A$4:$V$504,17,0)</f>
        <v>5</v>
      </c>
      <c r="J426" s="81" t="str">
        <f>VLOOKUP(A426,'PAI 2025 GPS rempl2)'!$A$4:$V$504,18,0)</f>
        <v>Númerica</v>
      </c>
      <c r="K426" s="166">
        <f>VLOOKUP(A426,'PAI 2025 GPS rempl2)'!$A$4:$V$504,20,0)</f>
        <v>45691</v>
      </c>
      <c r="L426" s="166">
        <f>VLOOKUP(A426,'PAI 2025 GPS rempl2)'!$A$4:$V$504,21,0)</f>
        <v>46010</v>
      </c>
      <c r="M426" s="81" t="str">
        <f>VLOOKUP(A426,'PAI 2025 GPS rempl2)'!$A$4:$V$504,22,0)</f>
        <v>142-GRUPO DE TRABAJO DE SERVICIOS ADMINISTRATIVOS Y RECURSOS FÍSICOS;
3003-GRUPO DE TRABAJO DE APOYO A LA RED NACIONAL DE PROTECCIÓN  AL CONSUMIDOR;
73-GRUPO DE TRABAJO DE COMUNICACION</v>
      </c>
      <c r="N426" s="81" t="s">
        <v>1402</v>
      </c>
      <c r="O426" s="81" t="s">
        <v>1441</v>
      </c>
      <c r="P426" s="81" t="s">
        <v>1570</v>
      </c>
      <c r="Q426" s="81" t="s">
        <v>1495</v>
      </c>
      <c r="S426" s="80" t="s">
        <v>1267</v>
      </c>
      <c r="T426" s="80" t="str">
        <f>VLOOKUP(A426,'PAI 2025 GPS rempl2)'!$A$3:$E$505,4,0)</f>
        <v>Producto</v>
      </c>
      <c r="U426" s="81" t="s">
        <v>1522</v>
      </c>
      <c r="V426" s="30">
        <f>VLOOKUP(S426,'PAI 2025 GPS rempl2)'!$E$4:$P$504,12,0)</f>
        <v>15</v>
      </c>
      <c r="W426" s="145">
        <f>(V426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27" spans="1:23" hidden="1" x14ac:dyDescent="0.25">
      <c r="A427" s="80" t="s">
        <v>1269</v>
      </c>
      <c r="B427" s="80" t="str">
        <f>VLOOKUP(A427,'PAI 2025 GPS rempl2)'!$A$3:$E$505,4,0)</f>
        <v>Actividad propia</v>
      </c>
      <c r="C427" s="81" t="s">
        <v>1522</v>
      </c>
      <c r="D427" s="81" t="s">
        <v>1526</v>
      </c>
      <c r="E427" s="81" t="s">
        <v>614</v>
      </c>
      <c r="F427" s="81"/>
      <c r="G427" s="81" t="str">
        <f>VLOOKUP(A427,'PAI 2025 GPS rempl2)'!$E$4:$L$504,8,0)</f>
        <v>N/A</v>
      </c>
      <c r="H427" s="81" t="str">
        <f>VLOOKUP(A427,'PAI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7" s="81">
        <f>VLOOKUP(A427,'PAI 2025 GPS rempl2)'!$A$4:$V$504,17,0)</f>
        <v>5</v>
      </c>
      <c r="J427" s="81" t="str">
        <f>VLOOKUP(A427,'PAI 2025 GPS rempl2)'!$A$4:$V$504,18,0)</f>
        <v>Númerica</v>
      </c>
      <c r="K427" s="166">
        <f>VLOOKUP(A427,'PAI 2025 GPS rempl2)'!$A$4:$V$504,20,0)</f>
        <v>45691</v>
      </c>
      <c r="L427" s="166">
        <f>VLOOKUP(A427,'PAI 2025 GPS rempl2)'!$A$4:$V$504,21,0)</f>
        <v>46010</v>
      </c>
      <c r="M427" s="81" t="str">
        <f>VLOOKUP(A427,'PAI 2025 GPS rempl2)'!$A$4:$V$504,22,0)</f>
        <v>3003-GRUPO DE TRABAJO DE APOYO A LA RED NACIONAL DE PROTECCIÓN  AL CONSUMIDOR</v>
      </c>
      <c r="N427" s="81"/>
      <c r="O427" s="81"/>
      <c r="P427" s="81"/>
      <c r="Q427" s="81"/>
      <c r="S427" s="80" t="s">
        <v>1269</v>
      </c>
      <c r="T427" s="80" t="str">
        <f>VLOOKUP(A427,'PAI 2025 GPS rempl2)'!$A$3:$E$505,4,0)</f>
        <v>Actividad propia</v>
      </c>
      <c r="U427" s="81" t="s">
        <v>1522</v>
      </c>
      <c r="V427" s="30">
        <f>VLOOKUP(S427,'PAI 2025 GPS rempl2)'!$E$4:$P$504,12,0)</f>
        <v>20</v>
      </c>
      <c r="W427" s="147" t="e">
        <f>+(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8" spans="1:23" hidden="1" x14ac:dyDescent="0.25">
      <c r="A428" s="80" t="s">
        <v>1271</v>
      </c>
      <c r="B428" s="80" t="str">
        <f>VLOOKUP(A428,'PAI 2025 GPS rempl2)'!$A$3:$E$505,4,0)</f>
        <v>Actividad propia</v>
      </c>
      <c r="C428" s="81" t="s">
        <v>1522</v>
      </c>
      <c r="D428" s="81" t="s">
        <v>1526</v>
      </c>
      <c r="E428" s="81" t="s">
        <v>614</v>
      </c>
      <c r="F428" s="81"/>
      <c r="G428" s="81" t="str">
        <f>VLOOKUP(A428,'PAI 2025 GPS rempl2)'!$E$4:$L$504,8,0)</f>
        <v>N/A</v>
      </c>
      <c r="H428" s="81" t="str">
        <f>VLOOKUP(A428,'PAI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8" s="81">
        <f>VLOOKUP(A428,'PAI 2025 GPS rempl2)'!$A$4:$V$504,17,0)</f>
        <v>5</v>
      </c>
      <c r="J428" s="81" t="str">
        <f>VLOOKUP(A428,'PAI 2025 GPS rempl2)'!$A$4:$V$504,18,0)</f>
        <v>Númerica</v>
      </c>
      <c r="K428" s="166">
        <f>VLOOKUP(A428,'PAI 2025 GPS rempl2)'!$A$4:$V$504,20,0)</f>
        <v>45691</v>
      </c>
      <c r="L428" s="166">
        <f>VLOOKUP(A428,'PAI 2025 GPS rempl2)'!$A$4:$V$504,21,0)</f>
        <v>46010</v>
      </c>
      <c r="M428" s="81" t="str">
        <f>VLOOKUP(A428,'PAI 2025 GPS rempl2)'!$A$4:$V$504,22,0)</f>
        <v>142-GRUPO DE TRABAJO DE SERVICIOS ADMINISTRATIVOS Y RECURSOS FÍSICOS;
3003-GRUPO DE TRABAJO DE APOYO A LA RED NACIONAL DE PROTECCIÓN  AL CONSUMIDOR</v>
      </c>
      <c r="N428" s="81"/>
      <c r="O428" s="81"/>
      <c r="P428" s="81"/>
      <c r="Q428" s="81"/>
      <c r="S428" s="80" t="s">
        <v>1271</v>
      </c>
      <c r="T428" s="80" t="str">
        <f>VLOOKUP(A428,'PAI 2025 GPS rempl2)'!$A$3:$E$505,4,0)</f>
        <v>Actividad propia</v>
      </c>
      <c r="U428" s="81" t="s">
        <v>1522</v>
      </c>
      <c r="V428" s="30">
        <f>VLOOKUP(S428,'PAI 2025 GPS rempl2)'!$E$4:$P$504,12,0)</f>
        <v>20</v>
      </c>
      <c r="W428" s="147" t="e">
        <f>+(V428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9" spans="1:23" hidden="1" x14ac:dyDescent="0.25">
      <c r="A429" s="80" t="s">
        <v>1274</v>
      </c>
      <c r="B429" s="80" t="str">
        <f>VLOOKUP(A429,'PAI 2025 GPS rempl2)'!$A$3:$E$505,4,0)</f>
        <v>Actividad propia</v>
      </c>
      <c r="C429" s="81" t="s">
        <v>1522</v>
      </c>
      <c r="D429" s="81" t="s">
        <v>1526</v>
      </c>
      <c r="E429" s="81" t="s">
        <v>614</v>
      </c>
      <c r="F429" s="81"/>
      <c r="G429" s="81" t="str">
        <f>VLOOKUP(A429,'PAI 2025 GPS rempl2)'!$E$4:$L$504,8,0)</f>
        <v>N/A</v>
      </c>
      <c r="H429" s="81" t="str">
        <f>VLOOKUP(A429,'PAI 2025 GPS rempl2)'!$A$4:$V$504,15,0)</f>
        <v>Realizar la inauguración y poner en operacion las Casas del Consumidor de Bienes y Servicios en el territorio nacional (Informe por CCBS aperturada) (Informe por CCBS apertura da y puesta en operación)</v>
      </c>
      <c r="I429" s="81">
        <f>VLOOKUP(A429,'PAI 2025 GPS rempl2)'!$A$4:$V$504,17,0)</f>
        <v>5</v>
      </c>
      <c r="J429" s="81" t="str">
        <f>VLOOKUP(A429,'PAI 2025 GPS rempl2)'!$A$4:$V$504,18,0)</f>
        <v>Númerica</v>
      </c>
      <c r="K429" s="166">
        <f>VLOOKUP(A429,'PAI 2025 GPS rempl2)'!$A$4:$V$504,20,0)</f>
        <v>45691</v>
      </c>
      <c r="L429" s="166">
        <f>VLOOKUP(A429,'PAI 2025 GPS rempl2)'!$A$4:$V$504,21,0)</f>
        <v>46010</v>
      </c>
      <c r="M429" s="81" t="str">
        <f>VLOOKUP(A429,'PAI 2025 GPS rempl2)'!$A$4:$V$504,22,0)</f>
        <v>3003-GRUPO DE TRABAJO DE APOYO A LA RED NACIONAL DE PROTECCIÓN  AL CONSUMIDOR;
73-GRUPO DE TRABAJO DE COMUNICACION</v>
      </c>
      <c r="N429" s="81"/>
      <c r="O429" s="81"/>
      <c r="P429" s="81"/>
      <c r="Q429" s="81"/>
      <c r="S429" s="80" t="s">
        <v>1274</v>
      </c>
      <c r="T429" s="80" t="str">
        <f>VLOOKUP(A429,'PAI 2025 GPS rempl2)'!$A$3:$E$505,4,0)</f>
        <v>Actividad propia</v>
      </c>
      <c r="U429" s="81" t="s">
        <v>1522</v>
      </c>
      <c r="V429" s="30">
        <f>VLOOKUP(S429,'PAI 2025 GPS rempl2)'!$E$4:$P$504,12,0)</f>
        <v>60</v>
      </c>
      <c r="W429" s="147" t="e">
        <f>+(V429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30" spans="1:23" hidden="1" x14ac:dyDescent="0.25">
      <c r="A430" s="80" t="s">
        <v>1276</v>
      </c>
      <c r="B430" s="80" t="str">
        <f>VLOOKUP(A430,'PAI 2025 GPS rempl2)'!$A$3:$E$505,4,0)</f>
        <v>Producto</v>
      </c>
      <c r="C430" s="81" t="s">
        <v>1532</v>
      </c>
      <c r="D430" s="81" t="s">
        <v>1531</v>
      </c>
      <c r="E430" s="81" t="s">
        <v>749</v>
      </c>
      <c r="F430" s="81" t="s">
        <v>10</v>
      </c>
      <c r="G430" s="81" t="str">
        <f>VLOOKUP(A430,'PAI 2025 GPS rempl2)'!$E$4:$L$504,8,0)</f>
        <v>C-3503-0200-0009-40401c</v>
      </c>
      <c r="H430" s="81" t="str">
        <f>VLOOKUP(A430,'PAI 2025 GPS rempl2)'!$A$4:$V$504,15,0)</f>
        <v>Guía de Aprendizaje en Derecho de Consumo traducida a lenguaje de minorías étnicas, elaborada y socializada  (Guía en formato digital)</v>
      </c>
      <c r="I430" s="81">
        <f>VLOOKUP(A430,'PAI 2025 GPS rempl2)'!$A$4:$V$504,17,0)</f>
        <v>1</v>
      </c>
      <c r="J430" s="81" t="str">
        <f>VLOOKUP(A430,'PAI 2025 GPS rempl2)'!$A$4:$V$504,18,0)</f>
        <v>Númerica</v>
      </c>
      <c r="K430" s="166">
        <f>VLOOKUP(A430,'PAI 2025 GPS rempl2)'!$A$4:$V$504,20,0)</f>
        <v>45691</v>
      </c>
      <c r="L430" s="166">
        <f>VLOOKUP(A430,'PAI 2025 GPS rempl2)'!$A$4:$V$504,21,0)</f>
        <v>46006</v>
      </c>
      <c r="M430" s="81" t="str">
        <f>VLOOKUP(A430,'PAI 2025 GPS rempl2)'!$A$4:$V$504,22,0)</f>
        <v>3003-GRUPO DE TRABAJO DE APOYO A LA RED NACIONAL DE PROTECCIÓN  AL CONSUMIDOR;
71-GRUPO DE TRABAJO DE FORMACION</v>
      </c>
      <c r="N430" s="81" t="s">
        <v>1399</v>
      </c>
      <c r="O430" s="81" t="s">
        <v>1400</v>
      </c>
      <c r="P430" s="81" t="s">
        <v>1571</v>
      </c>
      <c r="Q430" s="81" t="s">
        <v>1494</v>
      </c>
      <c r="S430" s="80" t="s">
        <v>1276</v>
      </c>
      <c r="T430" s="80" t="str">
        <f>VLOOKUP(A430,'PAI 2025 GPS rempl2)'!$A$3:$E$505,4,0)</f>
        <v>Producto</v>
      </c>
      <c r="U430" s="81" t="s">
        <v>1532</v>
      </c>
      <c r="V430" s="30">
        <f>VLOOKUP(S430,'PAI 2025 GPS rempl2)'!$E$4:$P$504,12,0)</f>
        <v>20</v>
      </c>
      <c r="W430" s="30">
        <f>+(V430*100)/($V$150+$V$168+$V$174+$V$177+$V$183+$V$190+$V$199+$V$336+$V$342+$V$430+$V$463)</f>
        <v>10.526315789473685</v>
      </c>
    </row>
    <row r="431" spans="1:23" hidden="1" x14ac:dyDescent="0.25">
      <c r="A431" s="80" t="s">
        <v>1278</v>
      </c>
      <c r="B431" s="80" t="str">
        <f>VLOOKUP(A431,'PAI 2025 GPS rempl2)'!$A$3:$E$505,4,0)</f>
        <v>Actividad propia</v>
      </c>
      <c r="C431" s="81" t="s">
        <v>1532</v>
      </c>
      <c r="D431" s="81" t="s">
        <v>1531</v>
      </c>
      <c r="E431" s="81" t="s">
        <v>749</v>
      </c>
      <c r="F431" s="81"/>
      <c r="G431" s="81" t="str">
        <f>VLOOKUP(A431,'PAI 2025 GPS rempl2)'!$E$4:$L$504,8,0)</f>
        <v>N/A</v>
      </c>
      <c r="H431" s="81" t="str">
        <f>VLOOKUP(A431,'PAI 2025 GPS rempl2)'!$A$4:$V$504,15,0)</f>
        <v>Definir el grupo étnico para la traducción de la Guía de Aprendizaje en Derecho de Consumo  (Acta de acuerdo de grupo étnico definido)</v>
      </c>
      <c r="I431" s="81">
        <f>VLOOKUP(A431,'PAI 2025 GPS rempl2)'!$A$4:$V$504,17,0)</f>
        <v>1</v>
      </c>
      <c r="J431" s="81" t="str">
        <f>VLOOKUP(A431,'PAI 2025 GPS rempl2)'!$A$4:$V$504,18,0)</f>
        <v>Númerica</v>
      </c>
      <c r="K431" s="166">
        <f>VLOOKUP(A431,'PAI 2025 GPS rempl2)'!$A$4:$V$504,20,0)</f>
        <v>45691</v>
      </c>
      <c r="L431" s="166">
        <f>VLOOKUP(A431,'PAI 2025 GPS rempl2)'!$A$4:$V$504,21,0)</f>
        <v>45747</v>
      </c>
      <c r="M431" s="81" t="str">
        <f>VLOOKUP(A431,'PAI 2025 GPS rempl2)'!$A$4:$V$504,22,0)</f>
        <v>3003-GRUPO DE TRABAJO DE APOYO A LA RED NACIONAL DE PROTECCIÓN  AL CONSUMIDOR;
71-GRUPO DE TRABAJO DE FORMACION</v>
      </c>
      <c r="N431" s="81"/>
      <c r="O431" s="81"/>
      <c r="P431" s="81"/>
      <c r="Q431" s="81"/>
      <c r="S431" s="80" t="s">
        <v>1278</v>
      </c>
      <c r="T431" s="80" t="str">
        <f>VLOOKUP(A431,'PAI 2025 GPS rempl2)'!$A$3:$E$505,4,0)</f>
        <v>Actividad propia</v>
      </c>
      <c r="U431" s="81" t="s">
        <v>1532</v>
      </c>
      <c r="V431" s="30">
        <f>VLOOKUP(S431,'PAI 2025 GPS rempl2)'!$E$4:$P$504,12,0)</f>
        <v>10</v>
      </c>
      <c r="W431" s="30">
        <f>+(V431*100)/($V$151+$V$153+$V$154+$V$155+$V$169+$V$170+$V$171+$V$172+$V$173+$V$175+$V$176+$V$178+$V$179+$V$180+$V$181+$V$182+$V$184+$V$185+$V$186+$V$187+$V$188+$V$189+$V$191+$V$192+$V$193+$V$194+$V$200+$V$201+$V$337+$V$339+$V$341+$V$343+$V$344+$V$431+$V$432+$V$433+$V$434+$V$464+$V$465)</f>
        <v>0.90909090909090906</v>
      </c>
    </row>
    <row r="432" spans="1:23" hidden="1" x14ac:dyDescent="0.25">
      <c r="A432" s="80" t="s">
        <v>1281</v>
      </c>
      <c r="B432" s="80" t="str">
        <f>VLOOKUP(A432,'PAI 2025 GPS rempl2)'!$A$3:$E$505,4,0)</f>
        <v>Actividad propia</v>
      </c>
      <c r="C432" s="81" t="s">
        <v>1532</v>
      </c>
      <c r="D432" s="81" t="s">
        <v>1531</v>
      </c>
      <c r="E432" s="81" t="s">
        <v>749</v>
      </c>
      <c r="F432" s="81"/>
      <c r="G432" s="81" t="str">
        <f>VLOOKUP(A432,'PAI 2025 GPS rempl2)'!$E$4:$L$504,8,0)</f>
        <v>N/A</v>
      </c>
      <c r="H432" s="81" t="str">
        <f>VLOOKUP(A432,'PAI 2025 GPS rempl2)'!$A$4:$V$504,15,0)</f>
        <v>Consolidar y traducir la Guía de Aprendizaje en Derecho de Consumo en lenguaje étnico aprobada (Guía de Aprendizaje en Derecho de Consumo en lenguaje étnico aprobada y traducida)</v>
      </c>
      <c r="I432" s="81">
        <f>VLOOKUP(A432,'PAI 2025 GPS rempl2)'!$A$4:$V$504,17,0)</f>
        <v>1</v>
      </c>
      <c r="J432" s="81" t="str">
        <f>VLOOKUP(A432,'PAI 2025 GPS rempl2)'!$A$4:$V$504,18,0)</f>
        <v>Númerica</v>
      </c>
      <c r="K432" s="166">
        <f>VLOOKUP(A432,'PAI 2025 GPS rempl2)'!$A$4:$V$504,20,0)</f>
        <v>45748</v>
      </c>
      <c r="L432" s="166">
        <f>VLOOKUP(A432,'PAI 2025 GPS rempl2)'!$A$4:$V$504,21,0)</f>
        <v>45898</v>
      </c>
      <c r="M432" s="81" t="str">
        <f>VLOOKUP(A432,'PAI 2025 GPS rempl2)'!$A$4:$V$504,22,0)</f>
        <v>3003-GRUPO DE TRABAJO DE APOYO A LA RED NACIONAL DE PROTECCIÓN  AL CONSUMIDOR</v>
      </c>
      <c r="N432" s="81"/>
      <c r="O432" s="81"/>
      <c r="P432" s="81"/>
      <c r="Q432" s="81"/>
      <c r="S432" s="80" t="s">
        <v>1281</v>
      </c>
      <c r="T432" s="80" t="str">
        <f>VLOOKUP(A432,'PAI 2025 GPS rempl2)'!$A$3:$E$505,4,0)</f>
        <v>Actividad propia</v>
      </c>
      <c r="U432" s="81" t="s">
        <v>1532</v>
      </c>
      <c r="V432" s="30">
        <f>VLOOKUP(S432,'PAI 2025 GPS rempl2)'!$E$4:$P$504,12,0)</f>
        <v>50</v>
      </c>
      <c r="W432" s="30">
        <f>+(V432*100)/($V$151+$V$153+$V$154+$V$155+$V$169+$V$170+$V$171+$V$172+$V$173+$V$175+$V$176+$V$178+$V$179+$V$180+$V$181+$V$182+$V$184+$V$185+$V$186+$V$187+$V$188+$V$189+$V$191+$V$192+$V$193+$V$194+$V$200+$V$201+$V$337+$V$339+$V$341+$V$343+$V$344+$V$431+$V$432+$V$433+$V$434+$V$464+$V$465)</f>
        <v>4.5454545454545459</v>
      </c>
    </row>
    <row r="433" spans="1:23" hidden="1" x14ac:dyDescent="0.25">
      <c r="A433" s="80" t="s">
        <v>1283</v>
      </c>
      <c r="B433" s="80" t="str">
        <f>VLOOKUP(A433,'PAI 2025 GPS rempl2)'!$A$3:$E$505,4,0)</f>
        <v>Actividad propia</v>
      </c>
      <c r="C433" s="81" t="s">
        <v>1532</v>
      </c>
      <c r="D433" s="81" t="s">
        <v>1531</v>
      </c>
      <c r="E433" s="81" t="s">
        <v>749</v>
      </c>
      <c r="F433" s="81"/>
      <c r="G433" s="81" t="str">
        <f>VLOOKUP(A433,'PAI 2025 GPS rempl2)'!$E$4:$L$504,8,0)</f>
        <v>N/A</v>
      </c>
      <c r="H433" s="81" t="str">
        <f>VLOOKUP(A433,'PAI 2025 GPS rempl2)'!$A$4:$V$504,15,0)</f>
        <v>Definir la Estrategia de socialización de la Guía de Aprendizaje en Derecho de Consumo (Documento Estrategia de socialización de la Guía de Aprendizaje en Derecho de Consumo)</v>
      </c>
      <c r="I433" s="81">
        <f>VLOOKUP(A433,'PAI 2025 GPS rempl2)'!$A$4:$V$504,17,0)</f>
        <v>1</v>
      </c>
      <c r="J433" s="81" t="str">
        <f>VLOOKUP(A433,'PAI 2025 GPS rempl2)'!$A$4:$V$504,18,0)</f>
        <v>Númerica</v>
      </c>
      <c r="K433" s="166">
        <f>VLOOKUP(A433,'PAI 2025 GPS rempl2)'!$A$4:$V$504,20,0)</f>
        <v>45811</v>
      </c>
      <c r="L433" s="166">
        <f>VLOOKUP(A433,'PAI 2025 GPS rempl2)'!$A$4:$V$504,21,0)</f>
        <v>45898</v>
      </c>
      <c r="M433" s="81" t="str">
        <f>VLOOKUP(A433,'PAI 2025 GPS rempl2)'!$A$4:$V$504,22,0)</f>
        <v>3003-GRUPO DE TRABAJO DE APOYO A LA RED NACIONAL DE PROTECCIÓN  AL CONSUMIDOR</v>
      </c>
      <c r="N433" s="81"/>
      <c r="O433" s="81"/>
      <c r="P433" s="81"/>
      <c r="Q433" s="81"/>
      <c r="S433" s="80" t="s">
        <v>1283</v>
      </c>
      <c r="T433" s="80" t="str">
        <f>VLOOKUP(A433,'PAI 2025 GPS rempl2)'!$A$3:$E$505,4,0)</f>
        <v>Actividad propia</v>
      </c>
      <c r="U433" s="81" t="s">
        <v>1532</v>
      </c>
      <c r="V433" s="30">
        <f>VLOOKUP(S433,'PAI 2025 GPS rempl2)'!$E$4:$P$504,12,0)</f>
        <v>20</v>
      </c>
      <c r="W433" s="30">
        <f>+(V433*100)/($V$151+$V$153+$V$154+$V$155+$V$169+$V$170+$V$171+$V$172+$V$173+$V$175+$V$176+$V$178+$V$179+$V$180+$V$181+$V$182+$V$184+$V$185+$V$186+$V$187+$V$188+$V$189+$V$191+$V$192+$V$193+$V$194+$V$200+$V$201+$V$337+$V$339+$V$341+$V$343+$V$344+$V$431+$V$432+$V$433+$V$434+$V$464+$V$465)</f>
        <v>1.8181818181818181</v>
      </c>
    </row>
    <row r="434" spans="1:23" hidden="1" x14ac:dyDescent="0.25">
      <c r="A434" s="80" t="s">
        <v>1285</v>
      </c>
      <c r="B434" s="80" t="str">
        <f>VLOOKUP(A434,'PAI 2025 GPS rempl2)'!$A$3:$E$505,4,0)</f>
        <v>Actividad propia</v>
      </c>
      <c r="C434" s="81" t="s">
        <v>1532</v>
      </c>
      <c r="D434" s="81" t="s">
        <v>1531</v>
      </c>
      <c r="E434" s="81" t="s">
        <v>749</v>
      </c>
      <c r="F434" s="81"/>
      <c r="G434" s="81" t="str">
        <f>VLOOKUP(A434,'PAI 2025 GPS rempl2)'!$E$4:$L$504,8,0)</f>
        <v>N/A</v>
      </c>
      <c r="H434" s="81" t="str">
        <f>VLOOKUP(A434,'PAI 2025 GPS rempl2)'!$A$4:$V$504,15,0)</f>
        <v>Aplicar la estrategia de socialización definida (Informe de aplicación de la estrategia)</v>
      </c>
      <c r="I434" s="81">
        <f>VLOOKUP(A434,'PAI 2025 GPS rempl2)'!$A$4:$V$504,17,0)</f>
        <v>1</v>
      </c>
      <c r="J434" s="81" t="str">
        <f>VLOOKUP(A434,'PAI 2025 GPS rempl2)'!$A$4:$V$504,18,0)</f>
        <v>Númerica</v>
      </c>
      <c r="K434" s="166">
        <f>VLOOKUP(A434,'PAI 2025 GPS rempl2)'!$A$4:$V$504,20,0)</f>
        <v>45901</v>
      </c>
      <c r="L434" s="166">
        <f>VLOOKUP(A434,'PAI 2025 GPS rempl2)'!$A$4:$V$504,21,0)</f>
        <v>46006</v>
      </c>
      <c r="M434" s="81" t="str">
        <f>VLOOKUP(A434,'PAI 2025 GPS rempl2)'!$A$4:$V$504,22,0)</f>
        <v>3003-GRUPO DE TRABAJO DE APOYO A LA RED NACIONAL DE PROTECCIÓN  AL CONSUMIDOR</v>
      </c>
      <c r="N434" s="81"/>
      <c r="O434" s="81"/>
      <c r="P434" s="81"/>
      <c r="Q434" s="81"/>
      <c r="S434" s="80" t="s">
        <v>1285</v>
      </c>
      <c r="T434" s="80" t="str">
        <f>VLOOKUP(A434,'PAI 2025 GPS rempl2)'!$A$3:$E$505,4,0)</f>
        <v>Actividad propia</v>
      </c>
      <c r="U434" s="81" t="s">
        <v>1532</v>
      </c>
      <c r="V434" s="30">
        <f>VLOOKUP(S434,'PAI 2025 GPS rempl2)'!$E$4:$P$504,12,0)</f>
        <v>20</v>
      </c>
      <c r="W434" s="30">
        <f>+(V434*100)/($V$151+$V$153+$V$154+$V$155+$V$169+$V$170+$V$171+$V$172+$V$173+$V$175+$V$176+$V$178+$V$179+$V$180+$V$181+$V$182+$V$184+$V$185+$V$186+$V$187+$V$188+$V$189+$V$191+$V$192+$V$193+$V$194+$V$200+$V$201+$V$337+$V$339+$V$341+$V$343+$V$344+$V$431+$V$432+$V$433+$V$434+$V$464+$V$465)</f>
        <v>1.8181818181818181</v>
      </c>
    </row>
    <row r="435" spans="1:23" hidden="1" x14ac:dyDescent="0.25">
      <c r="A435" s="80" t="s">
        <v>1286</v>
      </c>
      <c r="B435" s="80" t="str">
        <f>VLOOKUP(A435,'PAI 2025 GPS rempl2)'!$A$3:$E$505,4,0)</f>
        <v>Producto</v>
      </c>
      <c r="C435" s="81" t="s">
        <v>1522</v>
      </c>
      <c r="D435" s="81" t="s">
        <v>1530</v>
      </c>
      <c r="E435" s="81" t="s">
        <v>697</v>
      </c>
      <c r="F435" s="81" t="s">
        <v>13</v>
      </c>
      <c r="G435" s="81" t="str">
        <f>VLOOKUP(A435,'PAI 2025 GPS rempl2)'!$E$4:$L$504,8,0)</f>
        <v>C-3503-0200-0009-40401c</v>
      </c>
      <c r="H435" s="81" t="str">
        <f>VLOOKUP(A435,'PAI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5" s="81">
        <f>VLOOKUP(A435,'PAI 2025 GPS rempl2)'!$A$4:$V$504,17,0)</f>
        <v>1</v>
      </c>
      <c r="J435" s="81" t="str">
        <f>VLOOKUP(A435,'PAI 2025 GPS rempl2)'!$A$4:$V$504,18,0)</f>
        <v>Númerica</v>
      </c>
      <c r="K435" s="166">
        <f>VLOOKUP(A435,'PAI 2025 GPS rempl2)'!$A$4:$V$504,20,0)</f>
        <v>45691</v>
      </c>
      <c r="L435" s="166">
        <f>VLOOKUP(A435,'PAI 2025 GPS rempl2)'!$A$4:$V$504,21,0)</f>
        <v>45835</v>
      </c>
      <c r="M435" s="81" t="str">
        <f>VLOOKUP(A435,'PAI 2025 GPS rempl2)'!$A$4:$V$504,22,0)</f>
        <v>3003-GRUPO DE TRABAJO DE APOYO A LA RED NACIONAL DE PROTECCIÓN  AL CONSUMIDOR</v>
      </c>
      <c r="N435" s="81" t="s">
        <v>1402</v>
      </c>
      <c r="O435" s="81" t="s">
        <v>1441</v>
      </c>
      <c r="P435" s="81" t="s">
        <v>1570</v>
      </c>
      <c r="Q435" s="81" t="s">
        <v>1495</v>
      </c>
      <c r="S435" s="80" t="s">
        <v>1286</v>
      </c>
      <c r="T435" s="80" t="str">
        <f>VLOOKUP(A435,'PAI 2025 GPS rempl2)'!$A$3:$E$505,4,0)</f>
        <v>Producto</v>
      </c>
      <c r="U435" s="81" t="s">
        <v>1522</v>
      </c>
      <c r="V435" s="30">
        <f>VLOOKUP(S435,'PAI 2025 GPS rempl2)'!$E$4:$P$504,12,0)</f>
        <v>15</v>
      </c>
      <c r="W435" s="145">
        <f>(V435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36" spans="1:23" hidden="1" x14ac:dyDescent="0.25">
      <c r="A436" s="80" t="s">
        <v>1287</v>
      </c>
      <c r="B436" s="80" t="str">
        <f>VLOOKUP(A436,'PAI 2025 GPS rempl2)'!$A$3:$E$505,4,0)</f>
        <v>Actividad propia</v>
      </c>
      <c r="C436" s="81" t="s">
        <v>1522</v>
      </c>
      <c r="D436" s="81" t="s">
        <v>1530</v>
      </c>
      <c r="E436" s="81" t="s">
        <v>697</v>
      </c>
      <c r="F436" s="81"/>
      <c r="G436" s="81" t="str">
        <f>VLOOKUP(A436,'PAI 2025 GPS rempl2)'!$E$4:$L$504,8,0)</f>
        <v>N/A</v>
      </c>
      <c r="H436" s="81" t="str">
        <f>VLOOKUP(A436,'PAI 2025 GPS rempl2)'!$A$4:$V$504,15,0)</f>
        <v>Elaborar estudios previos  (Documento Estudios previos aprobados secretaria general y jurídica)</v>
      </c>
      <c r="I436" s="81">
        <f>VLOOKUP(A436,'PAI 2025 GPS rempl2)'!$A$4:$V$504,17,0)</f>
        <v>1</v>
      </c>
      <c r="J436" s="81" t="str">
        <f>VLOOKUP(A436,'PAI 2025 GPS rempl2)'!$A$4:$V$504,18,0)</f>
        <v>Númerica</v>
      </c>
      <c r="K436" s="166">
        <f>VLOOKUP(A436,'PAI 2025 GPS rempl2)'!$A$4:$V$504,20,0)</f>
        <v>45691</v>
      </c>
      <c r="L436" s="166">
        <f>VLOOKUP(A436,'PAI 2025 GPS rempl2)'!$A$4:$V$504,21,0)</f>
        <v>45761</v>
      </c>
      <c r="M436" s="81" t="str">
        <f>VLOOKUP(A436,'PAI 2025 GPS rempl2)'!$A$4:$V$504,22,0)</f>
        <v>3003-GRUPO DE TRABAJO DE APOYO A LA RED NACIONAL DE PROTECCIÓN  AL CONSUMIDOR</v>
      </c>
      <c r="N436" s="81"/>
      <c r="O436" s="81"/>
      <c r="P436" s="81"/>
      <c r="Q436" s="81"/>
      <c r="S436" s="80" t="s">
        <v>1287</v>
      </c>
      <c r="T436" s="80" t="str">
        <f>VLOOKUP(A436,'PAI 2025 GPS rempl2)'!$A$3:$E$505,4,0)</f>
        <v>Actividad propia</v>
      </c>
      <c r="U436" s="81" t="s">
        <v>1522</v>
      </c>
      <c r="V436" s="30">
        <f>VLOOKUP(S436,'PAI 2025 GPS rempl2)'!$E$4:$P$504,12,0)</f>
        <v>10</v>
      </c>
      <c r="W436" s="147" t="e">
        <f>+(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37" spans="1:23" hidden="1" x14ac:dyDescent="0.25">
      <c r="A437" s="80" t="s">
        <v>1289</v>
      </c>
      <c r="B437" s="80" t="str">
        <f>VLOOKUP(A437,'PAI 2025 GPS rempl2)'!$A$3:$E$505,4,0)</f>
        <v>Actividad propia</v>
      </c>
      <c r="C437" s="81" t="s">
        <v>1522</v>
      </c>
      <c r="D437" s="81" t="s">
        <v>1530</v>
      </c>
      <c r="E437" s="81" t="s">
        <v>697</v>
      </c>
      <c r="F437" s="81"/>
      <c r="G437" s="81" t="str">
        <f>VLOOKUP(A437,'PAI 2025 GPS rempl2)'!$E$4:$L$504,8,0)</f>
        <v>N/A</v>
      </c>
      <c r="H437" s="81" t="str">
        <f>VLOOKUP(A437,'PAI 2025 GPS rempl2)'!$A$4:$V$504,15,0)</f>
        <v>Actualizar y aprobar la cartilla Consufondo  (Cartilla Actualizada y aprobada de Consufondo)</v>
      </c>
      <c r="I437" s="81">
        <f>VLOOKUP(A437,'PAI 2025 GPS rempl2)'!$A$4:$V$504,17,0)</f>
        <v>1</v>
      </c>
      <c r="J437" s="81" t="str">
        <f>VLOOKUP(A437,'PAI 2025 GPS rempl2)'!$A$4:$V$504,18,0)</f>
        <v>Númerica</v>
      </c>
      <c r="K437" s="166">
        <f>VLOOKUP(A437,'PAI 2025 GPS rempl2)'!$A$4:$V$504,20,0)</f>
        <v>45748</v>
      </c>
      <c r="L437" s="166">
        <f>VLOOKUP(A437,'PAI 2025 GPS rempl2)'!$A$4:$V$504,21,0)</f>
        <v>45777</v>
      </c>
      <c r="M437" s="81" t="str">
        <f>VLOOKUP(A437,'PAI 2025 GPS rempl2)'!$A$4:$V$504,22,0)</f>
        <v>3003-GRUPO DE TRABAJO DE APOYO A LA RED NACIONAL DE PROTECCIÓN  AL CONSUMIDOR</v>
      </c>
      <c r="N437" s="81"/>
      <c r="O437" s="81"/>
      <c r="P437" s="81"/>
      <c r="Q437" s="81"/>
      <c r="S437" s="80" t="s">
        <v>1289</v>
      </c>
      <c r="T437" s="80" t="str">
        <f>VLOOKUP(A437,'PAI 2025 GPS rempl2)'!$A$3:$E$505,4,0)</f>
        <v>Actividad propia</v>
      </c>
      <c r="U437" s="81" t="s">
        <v>1522</v>
      </c>
      <c r="V437" s="30">
        <f>VLOOKUP(S437,'PAI 2025 GPS rempl2)'!$E$4:$P$504,12,0)</f>
        <v>10</v>
      </c>
      <c r="W437" s="147" t="e">
        <f>+(V437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38" spans="1:23" hidden="1" x14ac:dyDescent="0.25">
      <c r="A438" s="80" t="s">
        <v>1291</v>
      </c>
      <c r="B438" s="80" t="str">
        <f>VLOOKUP(A438,'PAI 2025 GPS rempl2)'!$A$3:$E$505,4,0)</f>
        <v>Actividad propia</v>
      </c>
      <c r="C438" s="81" t="s">
        <v>1522</v>
      </c>
      <c r="D438" s="81" t="s">
        <v>1530</v>
      </c>
      <c r="E438" s="81" t="s">
        <v>697</v>
      </c>
      <c r="F438" s="81"/>
      <c r="G438" s="81" t="str">
        <f>VLOOKUP(A438,'PAI 2025 GPS rempl2)'!$E$4:$L$504,8,0)</f>
        <v>N/A</v>
      </c>
      <c r="H438" s="81" t="str">
        <f>VLOOKUP(A438,'PAI 2025 GPS rempl2)'!$A$4:$V$504,15,0)</f>
        <v>Realizar un informe de valoración del Programa consufondo 2025 y recomendaciones para próximas vigencias.(Informe final)</v>
      </c>
      <c r="I438" s="81">
        <f>VLOOKUP(A438,'PAI 2025 GPS rempl2)'!$A$4:$V$504,17,0)</f>
        <v>1</v>
      </c>
      <c r="J438" s="81" t="str">
        <f>VLOOKUP(A438,'PAI 2025 GPS rempl2)'!$A$4:$V$504,18,0)</f>
        <v>Númerica</v>
      </c>
      <c r="K438" s="166">
        <f>VLOOKUP(A438,'PAI 2025 GPS rempl2)'!$A$4:$V$504,20,0)</f>
        <v>45779</v>
      </c>
      <c r="L438" s="166">
        <f>VLOOKUP(A438,'PAI 2025 GPS rempl2)'!$A$4:$V$504,21,0)</f>
        <v>45835</v>
      </c>
      <c r="M438" s="81" t="str">
        <f>VLOOKUP(A438,'PAI 2025 GPS rempl2)'!$A$4:$V$504,22,0)</f>
        <v>3003-GRUPO DE TRABAJO DE APOYO A LA RED NACIONAL DE PROTECCIÓN  AL CONSUMIDOR</v>
      </c>
      <c r="N438" s="81"/>
      <c r="O438" s="81"/>
      <c r="P438" s="81"/>
      <c r="Q438" s="81"/>
      <c r="S438" s="80" t="s">
        <v>1291</v>
      </c>
      <c r="T438" s="80" t="str">
        <f>VLOOKUP(A438,'PAI 2025 GPS rempl2)'!$A$3:$E$505,4,0)</f>
        <v>Actividad propia</v>
      </c>
      <c r="U438" s="81" t="s">
        <v>1522</v>
      </c>
      <c r="V438" s="30">
        <f>VLOOKUP(S438,'PAI 2025 GPS rempl2)'!$E$4:$P$504,12,0)</f>
        <v>80</v>
      </c>
      <c r="W438" s="147" t="e">
        <f>+(V438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39" spans="1:23" hidden="1" x14ac:dyDescent="0.25">
      <c r="A439" s="80" t="s">
        <v>1292</v>
      </c>
      <c r="B439" s="80" t="e">
        <f>VLOOKUP(A439,'PAI 2025 GPS rempl2)'!$A$3:$E$505,4,0)</f>
        <v>#N/A</v>
      </c>
      <c r="C439" s="81" t="s">
        <v>1522</v>
      </c>
      <c r="D439" s="81" t="s">
        <v>1530</v>
      </c>
      <c r="E439" s="81" t="s">
        <v>697</v>
      </c>
      <c r="F439" s="81"/>
      <c r="G439" s="81" t="e">
        <f>VLOOKUP(A439,'PAI 2025 GPS rempl2)'!$E$4:$L$504,8,0)</f>
        <v>#N/A</v>
      </c>
      <c r="H439" s="81" t="e">
        <f>VLOOKUP(A439,'PAI 2025 GPS rempl2)'!$A$4:$V$504,15,0)</f>
        <v>#N/A</v>
      </c>
      <c r="I439" s="81" t="e">
        <f>VLOOKUP(A439,'PAI 2025 GPS rempl2)'!$A$4:$V$504,17,0)</f>
        <v>#N/A</v>
      </c>
      <c r="J439" s="81" t="e">
        <f>VLOOKUP(A439,'PAI 2025 GPS rempl2)'!$A$4:$V$504,18,0)</f>
        <v>#N/A</v>
      </c>
      <c r="K439" s="166" t="e">
        <f>VLOOKUP(A439,'PAI 2025 GPS rempl2)'!$A$4:$V$504,20,0)</f>
        <v>#N/A</v>
      </c>
      <c r="L439" s="166" t="e">
        <f>VLOOKUP(A439,'PAI 2025 GPS rempl2)'!$A$4:$V$504,21,0)</f>
        <v>#N/A</v>
      </c>
      <c r="M439" s="81" t="e">
        <f>VLOOKUP(A439,'PAI 2025 GPS rempl2)'!$A$4:$V$504,22,0)</f>
        <v>#N/A</v>
      </c>
      <c r="N439" s="81"/>
      <c r="O439" s="81"/>
      <c r="P439" s="81"/>
      <c r="Q439" s="81"/>
      <c r="S439" s="80" t="s">
        <v>1292</v>
      </c>
      <c r="T439" s="80" t="e">
        <f>VLOOKUP(A439,'PAI 2025 GPS rempl2)'!$A$3:$E$505,4,0)</f>
        <v>#N/A</v>
      </c>
      <c r="U439" s="81" t="s">
        <v>1522</v>
      </c>
      <c r="V439" s="30" t="e">
        <f>VLOOKUP(S439,'PAI 2025 GPS rempl2)'!$E$4:$P$504,12,0)</f>
        <v>#N/A</v>
      </c>
      <c r="W439" s="147" t="e">
        <f>+(V439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40" spans="1:23" hidden="1" x14ac:dyDescent="0.25">
      <c r="A440" s="80" t="s">
        <v>1293</v>
      </c>
      <c r="B440" s="80" t="e">
        <f>VLOOKUP(A440,'PAI 2025 GPS rempl2)'!$A$3:$E$505,4,0)</f>
        <v>#N/A</v>
      </c>
      <c r="C440" s="81" t="s">
        <v>1522</v>
      </c>
      <c r="D440" s="81" t="s">
        <v>1530</v>
      </c>
      <c r="E440" s="81" t="s">
        <v>697</v>
      </c>
      <c r="F440" s="81"/>
      <c r="G440" s="81" t="e">
        <f>VLOOKUP(A440,'PAI 2025 GPS rempl2)'!$E$4:$L$504,8,0)</f>
        <v>#N/A</v>
      </c>
      <c r="H440" s="81" t="e">
        <f>VLOOKUP(A440,'PAI 2025 GPS rempl2)'!$A$4:$V$504,15,0)</f>
        <v>#N/A</v>
      </c>
      <c r="I440" s="81" t="e">
        <f>VLOOKUP(A440,'PAI 2025 GPS rempl2)'!$A$4:$V$504,17,0)</f>
        <v>#N/A</v>
      </c>
      <c r="J440" s="81" t="e">
        <f>VLOOKUP(A440,'PAI 2025 GPS rempl2)'!$A$4:$V$504,18,0)</f>
        <v>#N/A</v>
      </c>
      <c r="K440" s="166" t="e">
        <f>VLOOKUP(A440,'PAI 2025 GPS rempl2)'!$A$4:$V$504,20,0)</f>
        <v>#N/A</v>
      </c>
      <c r="L440" s="166" t="e">
        <f>VLOOKUP(A440,'PAI 2025 GPS rempl2)'!$A$4:$V$504,21,0)</f>
        <v>#N/A</v>
      </c>
      <c r="M440" s="81" t="e">
        <f>VLOOKUP(A440,'PAI 2025 GPS rempl2)'!$A$4:$V$504,22,0)</f>
        <v>#N/A</v>
      </c>
      <c r="N440" s="81"/>
      <c r="O440" s="81"/>
      <c r="P440" s="81"/>
      <c r="Q440" s="81"/>
      <c r="S440" s="80" t="s">
        <v>1293</v>
      </c>
      <c r="T440" s="80" t="e">
        <f>VLOOKUP(A440,'PAI 2025 GPS rempl2)'!$A$3:$E$505,4,0)</f>
        <v>#N/A</v>
      </c>
      <c r="U440" s="81" t="s">
        <v>1522</v>
      </c>
      <c r="V440" s="30" t="e">
        <f>VLOOKUP(S440,'PAI 2025 GPS rempl2)'!$E$4:$P$504,12,0)</f>
        <v>#N/A</v>
      </c>
      <c r="W440" s="30" t="e">
        <f>+V440</f>
        <v>#N/A</v>
      </c>
    </row>
    <row r="441" spans="1:23" hidden="1" x14ac:dyDescent="0.25">
      <c r="A441" s="80" t="s">
        <v>1294</v>
      </c>
      <c r="B441" s="80" t="e">
        <f>VLOOKUP(A441,'PAI 2025 GPS rempl2)'!$A$3:$E$505,4,0)</f>
        <v>#N/A</v>
      </c>
      <c r="C441" s="81" t="s">
        <v>1522</v>
      </c>
      <c r="D441" s="81" t="s">
        <v>1530</v>
      </c>
      <c r="E441" s="81" t="s">
        <v>697</v>
      </c>
      <c r="F441" s="81"/>
      <c r="G441" s="81" t="e">
        <f>VLOOKUP(A441,'PAI 2025 GPS rempl2)'!$E$4:$L$504,8,0)</f>
        <v>#N/A</v>
      </c>
      <c r="H441" s="81" t="e">
        <f>VLOOKUP(A441,'PAI 2025 GPS rempl2)'!$A$4:$V$504,15,0)</f>
        <v>#N/A</v>
      </c>
      <c r="I441" s="81" t="e">
        <f>VLOOKUP(A441,'PAI 2025 GPS rempl2)'!$A$4:$V$504,17,0)</f>
        <v>#N/A</v>
      </c>
      <c r="J441" s="81" t="e">
        <f>VLOOKUP(A441,'PAI 2025 GPS rempl2)'!$A$4:$V$504,18,0)</f>
        <v>#N/A</v>
      </c>
      <c r="K441" s="166" t="e">
        <f>VLOOKUP(A441,'PAI 2025 GPS rempl2)'!$A$4:$V$504,20,0)</f>
        <v>#N/A</v>
      </c>
      <c r="L441" s="166" t="e">
        <f>VLOOKUP(A441,'PAI 2025 GPS rempl2)'!$A$4:$V$504,21,0)</f>
        <v>#N/A</v>
      </c>
      <c r="M441" s="81" t="e">
        <f>VLOOKUP(A441,'PAI 2025 GPS rempl2)'!$A$4:$V$504,22,0)</f>
        <v>#N/A</v>
      </c>
      <c r="N441" s="81"/>
      <c r="O441" s="81"/>
      <c r="P441" s="81"/>
      <c r="Q441" s="81"/>
      <c r="S441" s="80" t="s">
        <v>1294</v>
      </c>
      <c r="T441" s="80" t="e">
        <f>VLOOKUP(A441,'PAI 2025 GPS rempl2)'!$A$3:$E$505,4,0)</f>
        <v>#N/A</v>
      </c>
      <c r="U441" s="81" t="s">
        <v>1522</v>
      </c>
      <c r="V441" s="30" t="e">
        <f>VLOOKUP(S441,'PAI 2025 GPS rempl2)'!$E$4:$P$504,12,0)</f>
        <v>#N/A</v>
      </c>
      <c r="W441" s="30" t="e">
        <f>+V441</f>
        <v>#N/A</v>
      </c>
    </row>
    <row r="442" spans="1:23" hidden="1" x14ac:dyDescent="0.25">
      <c r="A442" s="80" t="s">
        <v>1295</v>
      </c>
      <c r="B442" s="80" t="e">
        <f>VLOOKUP(A442,'PAI 2025 GPS rempl2)'!$A$3:$E$505,4,0)</f>
        <v>#N/A</v>
      </c>
      <c r="C442" s="81" t="s">
        <v>1522</v>
      </c>
      <c r="D442" s="81" t="s">
        <v>1530</v>
      </c>
      <c r="E442" s="81" t="s">
        <v>697</v>
      </c>
      <c r="F442" s="81"/>
      <c r="G442" s="81" t="e">
        <f>VLOOKUP(A442,'PAI 2025 GPS rempl2)'!$E$4:$L$504,8,0)</f>
        <v>#N/A</v>
      </c>
      <c r="H442" s="81" t="e">
        <f>VLOOKUP(A442,'PAI 2025 GPS rempl2)'!$A$4:$V$504,15,0)</f>
        <v>#N/A</v>
      </c>
      <c r="I442" s="81" t="e">
        <f>VLOOKUP(A442,'PAI 2025 GPS rempl2)'!$A$4:$V$504,17,0)</f>
        <v>#N/A</v>
      </c>
      <c r="J442" s="81" t="e">
        <f>VLOOKUP(A442,'PAI 2025 GPS rempl2)'!$A$4:$V$504,18,0)</f>
        <v>#N/A</v>
      </c>
      <c r="K442" s="166" t="e">
        <f>VLOOKUP(A442,'PAI 2025 GPS rempl2)'!$A$4:$V$504,20,0)</f>
        <v>#N/A</v>
      </c>
      <c r="L442" s="166" t="e">
        <f>VLOOKUP(A442,'PAI 2025 GPS rempl2)'!$A$4:$V$504,21,0)</f>
        <v>#N/A</v>
      </c>
      <c r="M442" s="81" t="e">
        <f>VLOOKUP(A442,'PAI 2025 GPS rempl2)'!$A$4:$V$504,22,0)</f>
        <v>#N/A</v>
      </c>
      <c r="N442" s="81"/>
      <c r="O442" s="81"/>
      <c r="P442" s="81"/>
      <c r="Q442" s="81"/>
      <c r="S442" s="80" t="s">
        <v>1295</v>
      </c>
      <c r="T442" s="80" t="e">
        <f>VLOOKUP(A442,'PAI 2025 GPS rempl2)'!$A$3:$E$505,4,0)</f>
        <v>#N/A</v>
      </c>
      <c r="U442" s="81" t="s">
        <v>1522</v>
      </c>
      <c r="V442" s="30" t="e">
        <f>VLOOKUP(S442,'PAI 2025 GPS rempl2)'!$E$4:$P$504,12,0)</f>
        <v>#N/A</v>
      </c>
      <c r="W442" s="30" t="e">
        <f>+V442</f>
        <v>#N/A</v>
      </c>
    </row>
    <row r="443" spans="1:23" hidden="1" x14ac:dyDescent="0.25">
      <c r="A443" s="80" t="s">
        <v>1296</v>
      </c>
      <c r="B443" s="80" t="e">
        <f>VLOOKUP(A443,'PAI 2025 GPS rempl2)'!$A$3:$E$505,4,0)</f>
        <v>#N/A</v>
      </c>
      <c r="C443" s="81" t="s">
        <v>1522</v>
      </c>
      <c r="D443" s="81" t="s">
        <v>1530</v>
      </c>
      <c r="E443" s="81" t="s">
        <v>697</v>
      </c>
      <c r="F443" s="81"/>
      <c r="G443" s="81" t="e">
        <f>VLOOKUP(A443,'PAI 2025 GPS rempl2)'!$E$4:$L$504,8,0)</f>
        <v>#N/A</v>
      </c>
      <c r="H443" s="81" t="e">
        <f>VLOOKUP(A443,'PAI 2025 GPS rempl2)'!$A$4:$V$504,15,0)</f>
        <v>#N/A</v>
      </c>
      <c r="I443" s="81" t="e">
        <f>VLOOKUP(A443,'PAI 2025 GPS rempl2)'!$A$4:$V$504,17,0)</f>
        <v>#N/A</v>
      </c>
      <c r="J443" s="81" t="e">
        <f>VLOOKUP(A443,'PAI 2025 GPS rempl2)'!$A$4:$V$504,18,0)</f>
        <v>#N/A</v>
      </c>
      <c r="K443" s="166" t="e">
        <f>VLOOKUP(A443,'PAI 2025 GPS rempl2)'!$A$4:$V$504,20,0)</f>
        <v>#N/A</v>
      </c>
      <c r="L443" s="166" t="e">
        <f>VLOOKUP(A443,'PAI 2025 GPS rempl2)'!$A$4:$V$504,21,0)</f>
        <v>#N/A</v>
      </c>
      <c r="M443" s="81" t="e">
        <f>VLOOKUP(A443,'PAI 2025 GPS rempl2)'!$A$4:$V$504,22,0)</f>
        <v>#N/A</v>
      </c>
      <c r="N443" s="81"/>
      <c r="O443" s="81"/>
      <c r="P443" s="81"/>
      <c r="Q443" s="81"/>
      <c r="S443" s="80" t="s">
        <v>1296</v>
      </c>
      <c r="T443" s="80" t="e">
        <f>VLOOKUP(A443,'PAI 2025 GPS rempl2)'!$A$3:$E$505,4,0)</f>
        <v>#N/A</v>
      </c>
      <c r="U443" s="81" t="s">
        <v>1522</v>
      </c>
      <c r="V443" s="30" t="e">
        <f>VLOOKUP(S443,'PAI 2025 GPS rempl2)'!$E$4:$P$504,12,0)</f>
        <v>#N/A</v>
      </c>
      <c r="W443" s="147" t="e">
        <f>+(V443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44" spans="1:23" hidden="1" x14ac:dyDescent="0.25">
      <c r="A444" s="80" t="s">
        <v>1297</v>
      </c>
      <c r="B444" s="80" t="str">
        <f>VLOOKUP(A444,'PAI 2025 GPS rempl2)'!$A$3:$E$505,4,0)</f>
        <v>Producto</v>
      </c>
      <c r="C444" s="81" t="s">
        <v>1522</v>
      </c>
      <c r="D444" s="81" t="s">
        <v>1526</v>
      </c>
      <c r="E444" s="81" t="s">
        <v>614</v>
      </c>
      <c r="F444" s="81" t="s">
        <v>10</v>
      </c>
      <c r="G444" s="81" t="str">
        <f>VLOOKUP(A444,'PAI 2025 GPS rempl2)'!$E$4:$L$504,8,0)</f>
        <v>N/A</v>
      </c>
      <c r="H444" s="81" t="str">
        <f>VLOOKUP(A444,'PAI 2025 GPS rempl2)'!$A$4:$V$504,15,0)</f>
        <v>Plan de difusión para que el consumidor conozca sus derechos "ABC  de atención a los usuarios SIC / Supersolidaria, ejecutado Imágenes (fotografía o captura de pantalla) de la difusión realizada</v>
      </c>
      <c r="I444" s="81">
        <f>VLOOKUP(A444,'PAI 2025 GPS rempl2)'!$A$4:$V$504,17,0)</f>
        <v>1</v>
      </c>
      <c r="J444" s="81" t="str">
        <f>VLOOKUP(A444,'PAI 2025 GPS rempl2)'!$A$4:$V$504,18,0)</f>
        <v>Númerica</v>
      </c>
      <c r="K444" s="166">
        <f>VLOOKUP(A444,'PAI 2025 GPS rempl2)'!$A$4:$V$504,20,0)</f>
        <v>45672</v>
      </c>
      <c r="L444" s="166">
        <f>VLOOKUP(A444,'PAI 2025 GPS rempl2)'!$A$4:$V$504,21,0)</f>
        <v>46021</v>
      </c>
      <c r="M444" s="81" t="str">
        <f>VLOOKUP(A444,'PAI 2025 GPS rempl2)'!$A$4:$V$504,22,0)</f>
        <v>3000-DESPACHO DEL SUPERINTENDENTE DELEGADO PARA LA PROTECCIÓN DEL CONSUMIDOR;
73-GRUPO DE TRABAJO DE COMUNICACION</v>
      </c>
      <c r="N444" s="81" t="s">
        <v>1399</v>
      </c>
      <c r="O444" s="81" t="s">
        <v>1400</v>
      </c>
      <c r="P444" s="81" t="s">
        <v>1570</v>
      </c>
      <c r="Q444" s="81" t="s">
        <v>1494</v>
      </c>
      <c r="S444" s="80" t="s">
        <v>1297</v>
      </c>
      <c r="T444" s="80" t="str">
        <f>VLOOKUP(A444,'PAI 2025 GPS rempl2)'!$A$3:$E$505,4,0)</f>
        <v>Producto</v>
      </c>
      <c r="U444" s="81" t="s">
        <v>1522</v>
      </c>
      <c r="V444" s="30">
        <f>VLOOKUP(S444,'PAI 2025 GPS rempl2)'!$E$4:$P$504,12,0)</f>
        <v>20</v>
      </c>
      <c r="W444" s="145">
        <f>(V444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5" spans="1:23" hidden="1" x14ac:dyDescent="0.25">
      <c r="A445" s="80" t="s">
        <v>1300</v>
      </c>
      <c r="B445" s="80" t="str">
        <f>VLOOKUP(A445,'PAI 2025 GPS rempl2)'!$A$3:$E$505,4,0)</f>
        <v>Actividad propia</v>
      </c>
      <c r="C445" s="81" t="s">
        <v>1522</v>
      </c>
      <c r="D445" s="81" t="s">
        <v>1526</v>
      </c>
      <c r="E445" s="81" t="s">
        <v>614</v>
      </c>
      <c r="F445" s="81"/>
      <c r="G445" s="81" t="str">
        <f>VLOOKUP(A445,'PAI 2025 GPS rempl2)'!$E$4:$L$504,8,0)</f>
        <v>N/A</v>
      </c>
      <c r="H445" s="81" t="str">
        <f>VLOOKUP(A445,'PAI 2025 GPS rempl2)'!$A$4:$V$504,15,0)</f>
        <v>Aprobar el documento final que se va a difundir a los consumidores (Documento final aprobado)</v>
      </c>
      <c r="I445" s="81">
        <f>VLOOKUP(A445,'PAI 2025 GPS rempl2)'!$A$4:$V$504,17,0)</f>
        <v>1</v>
      </c>
      <c r="J445" s="81" t="str">
        <f>VLOOKUP(A445,'PAI 2025 GPS rempl2)'!$A$4:$V$504,18,0)</f>
        <v>Númerica</v>
      </c>
      <c r="K445" s="166">
        <f>VLOOKUP(A445,'PAI 2025 GPS rempl2)'!$A$4:$V$504,20,0)</f>
        <v>45672</v>
      </c>
      <c r="L445" s="166">
        <f>VLOOKUP(A445,'PAI 2025 GPS rempl2)'!$A$4:$V$504,21,0)</f>
        <v>45839</v>
      </c>
      <c r="M445" s="81" t="str">
        <f>VLOOKUP(A445,'PAI 2025 GPS rempl2)'!$A$4:$V$504,22,0)</f>
        <v>3000-DESPACHO DEL SUPERINTENDENTE DELEGADO PARA LA PROTECCIÓN DEL CONSUMIDOR</v>
      </c>
      <c r="N445" s="81"/>
      <c r="O445" s="81"/>
      <c r="P445" s="81"/>
      <c r="Q445" s="81"/>
      <c r="S445" s="80" t="s">
        <v>1300</v>
      </c>
      <c r="T445" s="80" t="str">
        <f>VLOOKUP(A445,'PAI 2025 GPS rempl2)'!$A$3:$E$505,4,0)</f>
        <v>Actividad propia</v>
      </c>
      <c r="U445" s="81" t="s">
        <v>1522</v>
      </c>
      <c r="V445" s="30">
        <f>VLOOKUP(S445,'PAI 2025 GPS rempl2)'!$E$4:$P$504,12,0)</f>
        <v>100</v>
      </c>
      <c r="W445" s="147" t="e">
        <f>+(V445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46" spans="1:23" hidden="1" x14ac:dyDescent="0.25">
      <c r="A446" s="80" t="s">
        <v>1302</v>
      </c>
      <c r="B446" s="80" t="str">
        <f>VLOOKUP(A446,'PAI 2025 GPS rempl2)'!$A$3:$E$505,4,0)</f>
        <v>Actividad sin participación</v>
      </c>
      <c r="C446" s="81" t="s">
        <v>1522</v>
      </c>
      <c r="D446" s="81" t="s">
        <v>1526</v>
      </c>
      <c r="E446" s="81" t="s">
        <v>614</v>
      </c>
      <c r="F446" s="81"/>
      <c r="G446" s="81" t="str">
        <f>VLOOKUP(A446,'PAI 2025 GPS rempl2)'!$E$4:$L$504,8,0)</f>
        <v>N/A</v>
      </c>
      <c r="H446" s="81" t="str">
        <f>VLOOKUP(A446,'PAI 2025 GPS rempl2)'!$A$4:$V$504,15,0)</f>
        <v>Publicar el documento final en la pagina web de la entidad (Captura de pantalla con la publicación del documento).</v>
      </c>
      <c r="I446" s="81">
        <f>VLOOKUP(A446,'PAI 2025 GPS rempl2)'!$A$4:$V$504,17,0)</f>
        <v>1</v>
      </c>
      <c r="J446" s="81" t="str">
        <f>VLOOKUP(A446,'PAI 2025 GPS rempl2)'!$A$4:$V$504,18,0)</f>
        <v>Númerica</v>
      </c>
      <c r="K446" s="166">
        <f>VLOOKUP(A446,'PAI 2025 GPS rempl2)'!$A$4:$V$504,20,0)</f>
        <v>45840</v>
      </c>
      <c r="L446" s="166">
        <f>VLOOKUP(A446,'PAI 2025 GPS rempl2)'!$A$4:$V$504,21,0)</f>
        <v>45869</v>
      </c>
      <c r="M446" s="81" t="str">
        <f>VLOOKUP(A446,'PAI 2025 GPS rempl2)'!$A$4:$V$504,22,0)</f>
        <v>73-GRUPO DE TRABAJO DE COMUNICACION</v>
      </c>
      <c r="N446" s="81"/>
      <c r="O446" s="81"/>
      <c r="P446" s="81"/>
      <c r="Q446" s="81"/>
      <c r="S446" s="80" t="s">
        <v>1302</v>
      </c>
      <c r="T446" s="80" t="str">
        <f>VLOOKUP(A446,'PAI 2025 GPS rempl2)'!$A$3:$E$505,4,0)</f>
        <v>Actividad sin participación</v>
      </c>
      <c r="U446" s="81" t="s">
        <v>1522</v>
      </c>
      <c r="V446" s="30">
        <f>VLOOKUP(S446,'PAI 2025 GPS rempl2)'!$E$4:$P$504,12,0)</f>
        <v>0</v>
      </c>
      <c r="W446" s="30">
        <f>+V446</f>
        <v>0</v>
      </c>
    </row>
    <row r="447" spans="1:23" hidden="1" x14ac:dyDescent="0.25">
      <c r="A447" s="80" t="s">
        <v>1304</v>
      </c>
      <c r="B447" s="80" t="str">
        <f>VLOOKUP(A447,'PAI 2025 GPS rempl2)'!$A$3:$E$505,4,0)</f>
        <v>Actividad sin participación</v>
      </c>
      <c r="C447" s="81" t="s">
        <v>1522</v>
      </c>
      <c r="D447" s="81" t="s">
        <v>1526</v>
      </c>
      <c r="E447" s="81" t="s">
        <v>614</v>
      </c>
      <c r="F447" s="81"/>
      <c r="G447" s="81" t="str">
        <f>VLOOKUP(A447,'PAI 2025 GPS rempl2)'!$E$4:$L$504,8,0)</f>
        <v>N/A</v>
      </c>
      <c r="H447" s="81" t="str">
        <f>VLOOKUP(A447,'PAI 2025 GPS rempl2)'!$A$4:$V$504,15,0)</f>
        <v>Realizar la difusión del ABC de atención a los usuarios SIC / Super Solidaria. - Imágenes (fotografía o captura de pantalla) de la difusión realizada</v>
      </c>
      <c r="I447" s="81">
        <f>VLOOKUP(A447,'PAI 2025 GPS rempl2)'!$A$4:$V$504,17,0)</f>
        <v>1</v>
      </c>
      <c r="J447" s="81" t="str">
        <f>VLOOKUP(A447,'PAI 2025 GPS rempl2)'!$A$4:$V$504,18,0)</f>
        <v>Númerica</v>
      </c>
      <c r="K447" s="166">
        <f>VLOOKUP(A447,'PAI 2025 GPS rempl2)'!$A$4:$V$504,20,0)</f>
        <v>45870</v>
      </c>
      <c r="L447" s="166">
        <f>VLOOKUP(A447,'PAI 2025 GPS rempl2)'!$A$4:$V$504,21,0)</f>
        <v>46021</v>
      </c>
      <c r="M447" s="81" t="str">
        <f>VLOOKUP(A447,'PAI 2025 GPS rempl2)'!$A$4:$V$504,22,0)</f>
        <v>73-GRUPO DE TRABAJO DE COMUNICACION</v>
      </c>
      <c r="N447" s="81"/>
      <c r="O447" s="81"/>
      <c r="P447" s="81"/>
      <c r="Q447" s="81"/>
      <c r="S447" s="80" t="s">
        <v>1304</v>
      </c>
      <c r="T447" s="80" t="str">
        <f>VLOOKUP(A447,'PAI 2025 GPS rempl2)'!$A$3:$E$505,4,0)</f>
        <v>Actividad sin participación</v>
      </c>
      <c r="U447" s="81" t="s">
        <v>1522</v>
      </c>
      <c r="V447" s="30">
        <f>VLOOKUP(S447,'PAI 2025 GPS rempl2)'!$E$4:$P$504,12,0)</f>
        <v>0</v>
      </c>
      <c r="W447" s="30">
        <f>+V447</f>
        <v>0</v>
      </c>
    </row>
    <row r="448" spans="1:23" hidden="1" x14ac:dyDescent="0.25">
      <c r="A448" s="80" t="s">
        <v>1305</v>
      </c>
      <c r="B448" s="80" t="str">
        <f>VLOOKUP(A448,'PAI 2025 GPS rempl2)'!$A$3:$E$505,4,0)</f>
        <v>Producto</v>
      </c>
      <c r="C448" s="81" t="s">
        <v>1522</v>
      </c>
      <c r="D448" s="81" t="s">
        <v>1526</v>
      </c>
      <c r="E448" s="81" t="s">
        <v>614</v>
      </c>
      <c r="F448" s="81" t="s">
        <v>10</v>
      </c>
      <c r="G448" s="81" t="str">
        <f>VLOOKUP(A448,'PAI 2025 GPS rempl2)'!$E$4:$L$504,8,0)</f>
        <v>N/A</v>
      </c>
      <c r="H448" s="81" t="str">
        <f>VLOOKUP(A448,'PAI 2025 GPS rempl2)'!$A$4:$V$504,15,0)</f>
        <v>Cursos virtuales en materia de protección al consumidor dirigidos a la ciudadanía interesada, publicados en campus virtual y difundidos (Capturas de pantalla de los cursos en el campus virtual y capturas de pantalla de la difusión).</v>
      </c>
      <c r="I448" s="81">
        <f>VLOOKUP(A448,'PAI 2025 GPS rempl2)'!$A$4:$V$504,17,0)</f>
        <v>2</v>
      </c>
      <c r="J448" s="81" t="str">
        <f>VLOOKUP(A448,'PAI 2025 GPS rempl2)'!$A$4:$V$504,18,0)</f>
        <v>Númerica</v>
      </c>
      <c r="K448" s="166">
        <f>VLOOKUP(A448,'PAI 2025 GPS rempl2)'!$A$4:$V$504,20,0)</f>
        <v>45672</v>
      </c>
      <c r="L448" s="166">
        <f>VLOOKUP(A448,'PAI 2025 GPS rempl2)'!$A$4:$V$504,21,0)</f>
        <v>46006</v>
      </c>
      <c r="M448" s="81" t="str">
        <f>VLOOKUP(A448,'PAI 2025 GPS rempl2)'!$A$4:$V$504,22,0)</f>
        <v>3000-DESPACHO DEL SUPERINTENDENTE DELEGADO PARA LA PROTECCIÓN DEL CONSUMIDOR;
71-GRUPO DE TRABAJO DE FORMACION;
73-GRUPO DE TRABAJO DE COMUNICACION</v>
      </c>
      <c r="N448" s="81" t="s">
        <v>1399</v>
      </c>
      <c r="O448" s="81" t="s">
        <v>1400</v>
      </c>
      <c r="P448" s="81" t="s">
        <v>1570</v>
      </c>
      <c r="Q448" s="81" t="s">
        <v>1494</v>
      </c>
      <c r="S448" s="80" t="s">
        <v>1305</v>
      </c>
      <c r="T448" s="80" t="str">
        <f>VLOOKUP(A448,'PAI 2025 GPS rempl2)'!$A$3:$E$505,4,0)</f>
        <v>Producto</v>
      </c>
      <c r="U448" s="81" t="s">
        <v>1522</v>
      </c>
      <c r="V448" s="30">
        <f>VLOOKUP(S448,'PAI 2025 GPS rempl2)'!$E$4:$P$504,12,0)</f>
        <v>20</v>
      </c>
      <c r="W448" s="145">
        <f>(V448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9" spans="1:23" hidden="1" x14ac:dyDescent="0.25">
      <c r="A449" s="80" t="s">
        <v>1308</v>
      </c>
      <c r="B449" s="80" t="str">
        <f>VLOOKUP(A449,'PAI 2025 GPS rempl2)'!$A$3:$E$505,4,0)</f>
        <v>Actividad propia</v>
      </c>
      <c r="C449" s="81" t="s">
        <v>1522</v>
      </c>
      <c r="D449" s="81" t="s">
        <v>1526</v>
      </c>
      <c r="E449" s="81" t="s">
        <v>614</v>
      </c>
      <c r="F449" s="81"/>
      <c r="G449" s="81" t="str">
        <f>VLOOKUP(A449,'PAI 2025 GPS rempl2)'!$E$4:$L$504,8,0)</f>
        <v>N/A</v>
      </c>
      <c r="H449" s="81" t="str">
        <f>VLOOKUP(A449,'PAI 2025 GPS rempl2)'!$A$4:$V$504,15,0)</f>
        <v>Enviar a OSCAE las plantillas diligenciadas con el contenido para cursos virtuales (Responsable Delegatura) (Correo electrónico con  las plantillas diligenciadas)</v>
      </c>
      <c r="I449" s="81">
        <f>VLOOKUP(A449,'PAI 2025 GPS rempl2)'!$A$4:$V$504,17,0)</f>
        <v>2</v>
      </c>
      <c r="J449" s="81" t="str">
        <f>VLOOKUP(A449,'PAI 2025 GPS rempl2)'!$A$4:$V$504,18,0)</f>
        <v>Númerica</v>
      </c>
      <c r="K449" s="166">
        <f>VLOOKUP(A449,'PAI 2025 GPS rempl2)'!$A$4:$V$504,20,0)</f>
        <v>45672</v>
      </c>
      <c r="L449" s="166">
        <f>VLOOKUP(A449,'PAI 2025 GPS rempl2)'!$A$4:$V$504,21,0)</f>
        <v>45744</v>
      </c>
      <c r="M449" s="81" t="str">
        <f>VLOOKUP(A449,'PAI 2025 GPS rempl2)'!$A$4:$V$504,22,0)</f>
        <v>3000-DESPACHO DEL SUPERINTENDENTE DELEGADO PARA LA PROTECCIÓN DEL CONSUMIDOR</v>
      </c>
      <c r="N449" s="81"/>
      <c r="O449" s="81"/>
      <c r="P449" s="81"/>
      <c r="Q449" s="81"/>
      <c r="S449" s="80" t="s">
        <v>1308</v>
      </c>
      <c r="T449" s="80" t="str">
        <f>VLOOKUP(A449,'PAI 2025 GPS rempl2)'!$A$3:$E$505,4,0)</f>
        <v>Actividad propia</v>
      </c>
      <c r="U449" s="81" t="s">
        <v>1522</v>
      </c>
      <c r="V449" s="30">
        <f>VLOOKUP(S449,'PAI 2025 GPS rempl2)'!$E$4:$P$504,12,0)</f>
        <v>30</v>
      </c>
      <c r="W449" s="147" t="e">
        <f>+(V449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50" spans="1:23" hidden="1" x14ac:dyDescent="0.25">
      <c r="A450" s="80" t="s">
        <v>1310</v>
      </c>
      <c r="B450" s="80" t="str">
        <f>VLOOKUP(A450,'PAI 2025 GPS rempl2)'!$A$3:$E$505,4,0)</f>
        <v>Actividad sin participación</v>
      </c>
      <c r="C450" s="81" t="s">
        <v>1522</v>
      </c>
      <c r="D450" s="81" t="s">
        <v>1526</v>
      </c>
      <c r="E450" s="81" t="s">
        <v>614</v>
      </c>
      <c r="F450" s="81"/>
      <c r="G450" s="81" t="str">
        <f>VLOOKUP(A450,'PAI 2025 GPS rempl2)'!$E$4:$L$504,8,0)</f>
        <v>N/A</v>
      </c>
      <c r="H450" s="81" t="str">
        <f>VLOOKUP(A450,'PAI 2025 GPS rempl2)'!$A$4:$V$504,15,0)</f>
        <v>Diseñar y presentar propuesta pedagógica de los contenidos presentados por la delegatura para cada uno de los cursos (Responsable OSCAE) (Documento con la propuesta)</v>
      </c>
      <c r="I450" s="81">
        <f>VLOOKUP(A450,'PAI 2025 GPS rempl2)'!$A$4:$V$504,17,0)</f>
        <v>2</v>
      </c>
      <c r="J450" s="81" t="str">
        <f>VLOOKUP(A450,'PAI 2025 GPS rempl2)'!$A$4:$V$504,18,0)</f>
        <v>Númerica</v>
      </c>
      <c r="K450" s="166">
        <f>VLOOKUP(A450,'PAI 2025 GPS rempl2)'!$A$4:$V$504,20,0)</f>
        <v>45719</v>
      </c>
      <c r="L450" s="166">
        <f>VLOOKUP(A450,'PAI 2025 GPS rempl2)'!$A$4:$V$504,21,0)</f>
        <v>45807</v>
      </c>
      <c r="M450" s="81" t="str">
        <f>VLOOKUP(A450,'PAI 2025 GPS rempl2)'!$A$4:$V$504,22,0)</f>
        <v>71-GRUPO DE TRABAJO DE FORMACION</v>
      </c>
      <c r="N450" s="81"/>
      <c r="O450" s="81"/>
      <c r="P450" s="81"/>
      <c r="Q450" s="81"/>
      <c r="S450" s="80" t="s">
        <v>1310</v>
      </c>
      <c r="T450" s="80" t="str">
        <f>VLOOKUP(A450,'PAI 2025 GPS rempl2)'!$A$3:$E$505,4,0)</f>
        <v>Actividad sin participación</v>
      </c>
      <c r="U450" s="81" t="s">
        <v>1522</v>
      </c>
      <c r="V450" s="30">
        <f>VLOOKUP(S450,'PAI 2025 GPS rempl2)'!$E$4:$P$504,12,0)</f>
        <v>0</v>
      </c>
      <c r="W450" s="30">
        <f>+V450</f>
        <v>0</v>
      </c>
    </row>
    <row r="451" spans="1:23" hidden="1" x14ac:dyDescent="0.25">
      <c r="A451" s="80" t="s">
        <v>1312</v>
      </c>
      <c r="B451" s="80" t="str">
        <f>VLOOKUP(A451,'PAI 2025 GPS rempl2)'!$A$3:$E$505,4,0)</f>
        <v>Actividad propia</v>
      </c>
      <c r="C451" s="81" t="s">
        <v>1522</v>
      </c>
      <c r="D451" s="81" t="s">
        <v>1526</v>
      </c>
      <c r="E451" s="81" t="s">
        <v>614</v>
      </c>
      <c r="F451" s="81"/>
      <c r="G451" s="81" t="str">
        <f>VLOOKUP(A451,'PAI 2025 GPS rempl2)'!$E$4:$L$504,8,0)</f>
        <v>N/A</v>
      </c>
      <c r="H451" s="81" t="str">
        <f>VLOOKUP(A451,'PAI 2025 GPS rempl2)'!$A$4:$V$504,15,0)</f>
        <v>Revisar y aprobar los contenidos propuestos por el equipo pedagógico de OSCAE (Responsable Delegatura) (Correo de aprobación de los contenidos propuestos por OSCAE)</v>
      </c>
      <c r="I451" s="81">
        <f>VLOOKUP(A451,'PAI 2025 GPS rempl2)'!$A$4:$V$504,17,0)</f>
        <v>2</v>
      </c>
      <c r="J451" s="81" t="str">
        <f>VLOOKUP(A451,'PAI 2025 GPS rempl2)'!$A$4:$V$504,18,0)</f>
        <v>Númerica</v>
      </c>
      <c r="K451" s="166">
        <f>VLOOKUP(A451,'PAI 2025 GPS rempl2)'!$A$4:$V$504,20,0)</f>
        <v>45748</v>
      </c>
      <c r="L451" s="166">
        <f>VLOOKUP(A451,'PAI 2025 GPS rempl2)'!$A$4:$V$504,21,0)</f>
        <v>45828</v>
      </c>
      <c r="M451" s="81" t="str">
        <f>VLOOKUP(A451,'PAI 2025 GPS rempl2)'!$A$4:$V$504,22,0)</f>
        <v>3000-DESPACHO DEL SUPERINTENDENTE DELEGADO PARA LA PROTECCIÓN DEL CONSUMIDOR</v>
      </c>
      <c r="N451" s="81"/>
      <c r="O451" s="81"/>
      <c r="P451" s="81"/>
      <c r="Q451" s="81"/>
      <c r="S451" s="80" t="s">
        <v>1312</v>
      </c>
      <c r="T451" s="80" t="str">
        <f>VLOOKUP(A451,'PAI 2025 GPS rempl2)'!$A$3:$E$505,4,0)</f>
        <v>Actividad propia</v>
      </c>
      <c r="U451" s="81" t="s">
        <v>1522</v>
      </c>
      <c r="V451" s="30">
        <f>VLOOKUP(S451,'PAI 2025 GPS rempl2)'!$E$4:$P$504,12,0)</f>
        <v>30</v>
      </c>
      <c r="W451" s="147" t="e">
        <f>+(V451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52" spans="1:23" hidden="1" x14ac:dyDescent="0.25">
      <c r="A452" s="80" t="s">
        <v>1314</v>
      </c>
      <c r="B452" s="80" t="str">
        <f>VLOOKUP(A452,'PAI 2025 GPS rempl2)'!$A$3:$E$505,4,0)</f>
        <v>Actividad sin participación</v>
      </c>
      <c r="C452" s="81" t="s">
        <v>1522</v>
      </c>
      <c r="D452" s="81" t="s">
        <v>1526</v>
      </c>
      <c r="E452" s="81" t="s">
        <v>614</v>
      </c>
      <c r="F452" s="81"/>
      <c r="G452" s="81" t="str">
        <f>VLOOKUP(A452,'PAI 2025 GPS rempl2)'!$E$4:$L$504,8,0)</f>
        <v>N/A</v>
      </c>
      <c r="H452" s="81" t="str">
        <f>VLOOKUP(A452,'PAI 2025 GPS rempl2)'!$A$4:$V$504,15,0)</f>
        <v>Virtualizar los contenidos (Responsable OSCAE) (Captura de pantalla con los cursos virtualizados)</v>
      </c>
      <c r="I452" s="81">
        <f>VLOOKUP(A452,'PAI 2025 GPS rempl2)'!$A$4:$V$504,17,0)</f>
        <v>2</v>
      </c>
      <c r="J452" s="81" t="str">
        <f>VLOOKUP(A452,'PAI 2025 GPS rempl2)'!$A$4:$V$504,18,0)</f>
        <v>Númerica</v>
      </c>
      <c r="K452" s="166">
        <f>VLOOKUP(A452,'PAI 2025 GPS rempl2)'!$A$4:$V$504,20,0)</f>
        <v>45811</v>
      </c>
      <c r="L452" s="166">
        <f>VLOOKUP(A452,'PAI 2025 GPS rempl2)'!$A$4:$V$504,21,0)</f>
        <v>45947</v>
      </c>
      <c r="M452" s="81" t="str">
        <f>VLOOKUP(A452,'PAI 2025 GPS rempl2)'!$A$4:$V$504,22,0)</f>
        <v>71-GRUPO DE TRABAJO DE FORMACION</v>
      </c>
      <c r="N452" s="81"/>
      <c r="O452" s="81"/>
      <c r="P452" s="81"/>
      <c r="Q452" s="81"/>
      <c r="S452" s="80" t="s">
        <v>1314</v>
      </c>
      <c r="T452" s="80" t="str">
        <f>VLOOKUP(A452,'PAI 2025 GPS rempl2)'!$A$3:$E$505,4,0)</f>
        <v>Actividad sin participación</v>
      </c>
      <c r="U452" s="81" t="s">
        <v>1522</v>
      </c>
      <c r="V452" s="30">
        <f>VLOOKUP(S452,'PAI 2025 GPS rempl2)'!$E$4:$P$504,12,0)</f>
        <v>0</v>
      </c>
      <c r="W452" s="30">
        <f>+V452</f>
        <v>0</v>
      </c>
    </row>
    <row r="453" spans="1:23" hidden="1" x14ac:dyDescent="0.25">
      <c r="A453" s="80" t="s">
        <v>1316</v>
      </c>
      <c r="B453" s="80" t="str">
        <f>VLOOKUP(A453,'PAI 2025 GPS rempl2)'!$A$3:$E$505,4,0)</f>
        <v>Actividad propia</v>
      </c>
      <c r="C453" s="81" t="s">
        <v>1522</v>
      </c>
      <c r="D453" s="81" t="s">
        <v>1526</v>
      </c>
      <c r="E453" s="81" t="s">
        <v>614</v>
      </c>
      <c r="F453" s="81"/>
      <c r="G453" s="81" t="str">
        <f>VLOOKUP(A453,'PAI 2025 GPS rempl2)'!$E$4:$L$504,8,0)</f>
        <v>N/A</v>
      </c>
      <c r="H453" s="81" t="str">
        <f>VLOOKUP(A453,'PAI 2025 GPS rempl2)'!$A$4:$V$504,15,0)</f>
        <v>Recibir y aprobar el curso virtualizado (Responsable Delegatura) (Correo electrónico con la aprobación de los cursos)</v>
      </c>
      <c r="I453" s="81">
        <f>VLOOKUP(A453,'PAI 2025 GPS rempl2)'!$A$4:$V$504,17,0)</f>
        <v>2</v>
      </c>
      <c r="J453" s="81" t="str">
        <f>VLOOKUP(A453,'PAI 2025 GPS rempl2)'!$A$4:$V$504,18,0)</f>
        <v>Númerica</v>
      </c>
      <c r="K453" s="166">
        <f>VLOOKUP(A453,'PAI 2025 GPS rempl2)'!$A$4:$V$504,20,0)</f>
        <v>45915</v>
      </c>
      <c r="L453" s="166">
        <f>VLOOKUP(A453,'PAI 2025 GPS rempl2)'!$A$4:$V$504,21,0)</f>
        <v>45968</v>
      </c>
      <c r="M453" s="81" t="str">
        <f>VLOOKUP(A453,'PAI 2025 GPS rempl2)'!$A$4:$V$504,22,0)</f>
        <v>3000-DESPACHO DEL SUPERINTENDENTE DELEGADO PARA LA PROTECCIÓN DEL CONSUMIDOR</v>
      </c>
      <c r="N453" s="81"/>
      <c r="O453" s="81"/>
      <c r="P453" s="81"/>
      <c r="Q453" s="81"/>
      <c r="S453" s="80" t="s">
        <v>1316</v>
      </c>
      <c r="T453" s="80" t="str">
        <f>VLOOKUP(A453,'PAI 2025 GPS rempl2)'!$A$3:$E$505,4,0)</f>
        <v>Actividad propia</v>
      </c>
      <c r="U453" s="81" t="s">
        <v>1522</v>
      </c>
      <c r="V453" s="30">
        <f>VLOOKUP(S453,'PAI 2025 GPS rempl2)'!$E$4:$P$504,12,0)</f>
        <v>40</v>
      </c>
      <c r="W453" s="147" t="e">
        <f>+(V453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54" spans="1:23" hidden="1" x14ac:dyDescent="0.25">
      <c r="A454" s="80" t="s">
        <v>1317</v>
      </c>
      <c r="B454" s="80" t="str">
        <f>VLOOKUP(A454,'PAI 2025 GPS rempl2)'!$A$3:$E$505,4,0)</f>
        <v>Actividad sin participación</v>
      </c>
      <c r="C454" s="81" t="s">
        <v>1522</v>
      </c>
      <c r="D454" s="81" t="s">
        <v>1526</v>
      </c>
      <c r="E454" s="81" t="s">
        <v>614</v>
      </c>
      <c r="F454" s="81"/>
      <c r="G454" s="81" t="str">
        <f>VLOOKUP(A454,'PAI 2025 GPS rempl2)'!$E$4:$L$504,8,0)</f>
        <v>N/A</v>
      </c>
      <c r="H454" s="81" t="str">
        <f>VLOOKUP(A454,'PAI 2025 GPS rempl2)'!$A$4:$V$504,15,0)</f>
        <v>Publicar los cursos virtuales en el campus virtual de la SIC y difundirlos (Capturas de pantalla de los cursos en el campus virtual y capturas de pantalla de la difusión).</v>
      </c>
      <c r="I454" s="81">
        <f>VLOOKUP(A454,'PAI 2025 GPS rempl2)'!$A$4:$V$504,17,0)</f>
        <v>2</v>
      </c>
      <c r="J454" s="81" t="str">
        <f>VLOOKUP(A454,'PAI 2025 GPS rempl2)'!$A$4:$V$504,18,0)</f>
        <v>Númerica</v>
      </c>
      <c r="K454" s="166">
        <f>VLOOKUP(A454,'PAI 2025 GPS rempl2)'!$A$4:$V$504,20,0)</f>
        <v>45975</v>
      </c>
      <c r="L454" s="166">
        <f>VLOOKUP(A454,'PAI 2025 GPS rempl2)'!$A$4:$V$504,21,0)</f>
        <v>46006</v>
      </c>
      <c r="M454" s="81" t="str">
        <f>VLOOKUP(A454,'PAI 2025 GPS rempl2)'!$A$4:$V$504,22,0)</f>
        <v>71-GRUPO DE TRABAJO DE FORMACION;
73-GRUPO DE TRABAJO DE COMUNICACION</v>
      </c>
      <c r="N454" s="81"/>
      <c r="O454" s="81"/>
      <c r="P454" s="81"/>
      <c r="Q454" s="81"/>
      <c r="S454" s="80" t="s">
        <v>1317</v>
      </c>
      <c r="T454" s="80" t="str">
        <f>VLOOKUP(A454,'PAI 2025 GPS rempl2)'!$A$3:$E$505,4,0)</f>
        <v>Actividad sin participación</v>
      </c>
      <c r="U454" s="81" t="s">
        <v>1522</v>
      </c>
      <c r="V454" s="30">
        <f>VLOOKUP(S454,'PAI 2025 GPS rempl2)'!$E$4:$P$504,12,0)</f>
        <v>0</v>
      </c>
      <c r="W454" s="30">
        <f>+V454</f>
        <v>0</v>
      </c>
    </row>
    <row r="455" spans="1:23" hidden="1" x14ac:dyDescent="0.25">
      <c r="A455" s="80" t="s">
        <v>1320</v>
      </c>
      <c r="B455" s="80" t="str">
        <f>VLOOKUP(A455,'PAI 2025 GPS rempl2)'!$A$3:$E$505,4,0)</f>
        <v>Producto</v>
      </c>
      <c r="C455" s="81" t="s">
        <v>1522</v>
      </c>
      <c r="D455" s="81" t="s">
        <v>1526</v>
      </c>
      <c r="E455" s="81" t="s">
        <v>614</v>
      </c>
      <c r="F455" s="81" t="s">
        <v>10</v>
      </c>
      <c r="G455" s="81" t="str">
        <f>VLOOKUP(A455,'PAI 2025 GPS rempl2)'!$E$4:$L$504,8,0)</f>
        <v>N/A</v>
      </c>
      <c r="H455" s="81" t="str">
        <f>VLOOKUP(A455,'PAI 2025 GPS rempl2)'!$A$4:$V$504,15,0)</f>
        <v>Jornadas de capacitación "Me informo y cuido mi dinero" dirigidas a usuarios, consumidores y ciudadanía en general, realizadas - Imágenes (fotografía o captura de pantalla) de la difusión realizada</v>
      </c>
      <c r="I455" s="81">
        <f>VLOOKUP(A455,'PAI 2025 GPS rempl2)'!$A$4:$V$504,17,0)</f>
        <v>8</v>
      </c>
      <c r="J455" s="81" t="str">
        <f>VLOOKUP(A455,'PAI 2025 GPS rempl2)'!$A$4:$V$504,18,0)</f>
        <v>Númerica</v>
      </c>
      <c r="K455" s="166">
        <f>VLOOKUP(A455,'PAI 2025 GPS rempl2)'!$A$4:$V$504,20,0)</f>
        <v>45672</v>
      </c>
      <c r="L455" s="166">
        <f>VLOOKUP(A455,'PAI 2025 GPS rempl2)'!$A$4:$V$504,21,0)</f>
        <v>46021</v>
      </c>
      <c r="M455" s="81" t="str">
        <f>VLOOKUP(A455,'PAI 2025 GPS rempl2)'!$A$4:$V$504,22,0)</f>
        <v>3000-DESPACHO DEL SUPERINTENDENTE DELEGADO PARA LA PROTECCIÓN DEL CONSUMIDOR</v>
      </c>
      <c r="N455" s="81" t="s">
        <v>1399</v>
      </c>
      <c r="O455" s="81" t="s">
        <v>1400</v>
      </c>
      <c r="P455" s="81" t="s">
        <v>1570</v>
      </c>
      <c r="Q455" s="81" t="s">
        <v>1494</v>
      </c>
      <c r="S455" s="80" t="s">
        <v>1320</v>
      </c>
      <c r="T455" s="80" t="str">
        <f>VLOOKUP(A455,'PAI 2025 GPS rempl2)'!$A$3:$E$505,4,0)</f>
        <v>Producto</v>
      </c>
      <c r="U455" s="81" t="s">
        <v>1522</v>
      </c>
      <c r="V455" s="30">
        <f>VLOOKUP(S455,'PAI 2025 GPS rempl2)'!$E$4:$P$504,12,0)</f>
        <v>20</v>
      </c>
      <c r="W455" s="145">
        <f>(V455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6" spans="1:23" hidden="1" x14ac:dyDescent="0.25">
      <c r="A456" s="80" t="s">
        <v>1322</v>
      </c>
      <c r="B456" s="80" t="str">
        <f>VLOOKUP(A456,'PAI 2025 GPS rempl2)'!$A$3:$E$505,4,0)</f>
        <v>Actividad propia</v>
      </c>
      <c r="C456" s="81" t="s">
        <v>1522</v>
      </c>
      <c r="D456" s="81" t="s">
        <v>1526</v>
      </c>
      <c r="E456" s="81" t="s">
        <v>614</v>
      </c>
      <c r="F456" s="81"/>
      <c r="G456" s="81" t="str">
        <f>VLOOKUP(A456,'PAI 2025 GPS rempl2)'!$E$4:$L$504,8,0)</f>
        <v>N/A</v>
      </c>
      <c r="H456" s="81" t="str">
        <f>VLOOKUP(A456,'PAI 2025 GPS rempl2)'!$A$4:$V$504,15,0)</f>
        <v>Definir la estrategia que se utilizará para las jornadas de capacitación  (Listado de asistencia a reunión)</v>
      </c>
      <c r="I456" s="81">
        <f>VLOOKUP(A456,'PAI 2025 GPS rempl2)'!$A$4:$V$504,17,0)</f>
        <v>1</v>
      </c>
      <c r="J456" s="81" t="str">
        <f>VLOOKUP(A456,'PAI 2025 GPS rempl2)'!$A$4:$V$504,18,0)</f>
        <v>Númerica</v>
      </c>
      <c r="K456" s="166">
        <f>VLOOKUP(A456,'PAI 2025 GPS rempl2)'!$A$4:$V$504,20,0)</f>
        <v>45672</v>
      </c>
      <c r="L456" s="166">
        <f>VLOOKUP(A456,'PAI 2025 GPS rempl2)'!$A$4:$V$504,21,0)</f>
        <v>45716</v>
      </c>
      <c r="M456" s="81" t="str">
        <f>VLOOKUP(A456,'PAI 2025 GPS rempl2)'!$A$4:$V$504,22,0)</f>
        <v>3000-DESPACHO DEL SUPERINTENDENTE DELEGADO PARA LA PROTECCIÓN DEL CONSUMIDOR</v>
      </c>
      <c r="N456" s="81"/>
      <c r="O456" s="81"/>
      <c r="P456" s="81"/>
      <c r="Q456" s="81"/>
      <c r="S456" s="80" t="s">
        <v>1322</v>
      </c>
      <c r="T456" s="80" t="str">
        <f>VLOOKUP(A456,'PAI 2025 GPS rempl2)'!$A$3:$E$505,4,0)</f>
        <v>Actividad propia</v>
      </c>
      <c r="U456" s="81" t="s">
        <v>1522</v>
      </c>
      <c r="V456" s="30">
        <f>VLOOKUP(S456,'PAI 2025 GPS rempl2)'!$E$4:$P$504,12,0)</f>
        <v>20</v>
      </c>
      <c r="W456" s="147" t="e">
        <f>+(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57" spans="1:23" hidden="1" x14ac:dyDescent="0.25">
      <c r="A457" s="80" t="s">
        <v>1324</v>
      </c>
      <c r="B457" s="80" t="str">
        <f>VLOOKUP(A457,'PAI 2025 GPS rempl2)'!$A$3:$E$505,4,0)</f>
        <v>Actividad propia</v>
      </c>
      <c r="C457" s="81" t="s">
        <v>1522</v>
      </c>
      <c r="D457" s="81" t="s">
        <v>1526</v>
      </c>
      <c r="E457" s="81" t="s">
        <v>614</v>
      </c>
      <c r="F457" s="81"/>
      <c r="G457" s="81" t="str">
        <f>VLOOKUP(A457,'PAI 2025 GPS rempl2)'!$E$4:$L$504,8,0)</f>
        <v>N/A</v>
      </c>
      <c r="H457" s="81" t="str">
        <f>VLOOKUP(A457,'PAI 2025 GPS rempl2)'!$A$4:$V$504,15,0)</f>
        <v>Realizar las jornadas de capacitación - Imágenes (fotografía o captura de pantalla) de la difusión realizada</v>
      </c>
      <c r="I457" s="81">
        <f>VLOOKUP(A457,'PAI 2025 GPS rempl2)'!$A$4:$V$504,17,0)</f>
        <v>8</v>
      </c>
      <c r="J457" s="81" t="str">
        <f>VLOOKUP(A457,'PAI 2025 GPS rempl2)'!$A$4:$V$504,18,0)</f>
        <v>Númerica</v>
      </c>
      <c r="K457" s="166">
        <f>VLOOKUP(A457,'PAI 2025 GPS rempl2)'!$A$4:$V$504,20,0)</f>
        <v>45719</v>
      </c>
      <c r="L457" s="166">
        <f>VLOOKUP(A457,'PAI 2025 GPS rempl2)'!$A$4:$V$504,21,0)</f>
        <v>46021</v>
      </c>
      <c r="M457" s="81" t="str">
        <f>VLOOKUP(A457,'PAI 2025 GPS rempl2)'!$A$4:$V$504,22,0)</f>
        <v>3000-DESPACHO DEL SUPERINTENDENTE DELEGADO PARA LA PROTECCIÓN DEL CONSUMIDOR</v>
      </c>
      <c r="N457" s="81"/>
      <c r="O457" s="81"/>
      <c r="P457" s="81"/>
      <c r="Q457" s="81"/>
      <c r="S457" s="80" t="s">
        <v>1324</v>
      </c>
      <c r="T457" s="80" t="str">
        <f>VLOOKUP(A457,'PAI 2025 GPS rempl2)'!$A$3:$E$505,4,0)</f>
        <v>Actividad propia</v>
      </c>
      <c r="U457" s="81" t="s">
        <v>1522</v>
      </c>
      <c r="V457" s="30">
        <f>VLOOKUP(S457,'PAI 2025 GPS rempl2)'!$E$4:$P$504,12,0)</f>
        <v>80</v>
      </c>
      <c r="W457" s="147" t="e">
        <f>+(V457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58" spans="1:23" hidden="1" x14ac:dyDescent="0.25">
      <c r="A458" s="80" t="s">
        <v>1325</v>
      </c>
      <c r="B458" s="80" t="str">
        <f>VLOOKUP(A458,'PAI 2025 GPS rempl2)'!$A$3:$E$505,4,0)</f>
        <v>Producto</v>
      </c>
      <c r="C458" s="81" t="s">
        <v>1522</v>
      </c>
      <c r="D458" s="81" t="s">
        <v>1526</v>
      </c>
      <c r="E458" s="81" t="s">
        <v>614</v>
      </c>
      <c r="F458" s="81" t="s">
        <v>10</v>
      </c>
      <c r="G458" s="81" t="str">
        <f>VLOOKUP(A458,'PAI 2025 GPS rempl2)'!$E$4:$L$504,8,0)</f>
        <v>N/A</v>
      </c>
      <c r="H458" s="81" t="str">
        <f>VLOOKUP(A458,'PAI 2025 GPS rempl2)'!$A$4:$V$504,15,0)</f>
        <v>Campañas de difusión a nivel nacional, dirigidas a diversos grupos objetivo como herramienta de fortalecimiento del conocimiento, ejecutadas (Capturas de pantalla de las publicaciones de las campañas).</v>
      </c>
      <c r="I458" s="81">
        <f>VLOOKUP(A458,'PAI 2025 GPS rempl2)'!$A$4:$V$504,17,0)</f>
        <v>4</v>
      </c>
      <c r="J458" s="81" t="str">
        <f>VLOOKUP(A458,'PAI 2025 GPS rempl2)'!$A$4:$V$504,18,0)</f>
        <v>Númerica</v>
      </c>
      <c r="K458" s="166">
        <f>VLOOKUP(A458,'PAI 2025 GPS rempl2)'!$A$4:$V$504,20,0)</f>
        <v>45672</v>
      </c>
      <c r="L458" s="166">
        <f>VLOOKUP(A458,'PAI 2025 GPS rempl2)'!$A$4:$V$504,21,0)</f>
        <v>46021</v>
      </c>
      <c r="M458" s="81" t="str">
        <f>VLOOKUP(A458,'PAI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8" s="81" t="s">
        <v>1399</v>
      </c>
      <c r="O458" s="81" t="s">
        <v>1400</v>
      </c>
      <c r="P458" s="81" t="s">
        <v>1570</v>
      </c>
      <c r="Q458" s="81" t="s">
        <v>1494</v>
      </c>
      <c r="S458" s="80" t="s">
        <v>1325</v>
      </c>
      <c r="T458" s="80" t="str">
        <f>VLOOKUP(A458,'PAI 2025 GPS rempl2)'!$A$3:$E$505,4,0)</f>
        <v>Producto</v>
      </c>
      <c r="U458" s="81" t="s">
        <v>1522</v>
      </c>
      <c r="V458" s="30">
        <f>VLOOKUP(S458,'PAI 2025 GPS rempl2)'!$E$4:$P$504,12,0)</f>
        <v>20</v>
      </c>
      <c r="W458" s="145">
        <f>(V458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9" spans="1:23" hidden="1" x14ac:dyDescent="0.25">
      <c r="A459" s="80" t="s">
        <v>1328</v>
      </c>
      <c r="B459" s="80" t="str">
        <f>VLOOKUP(A459,'PAI 2025 GPS rempl2)'!$A$3:$E$505,4,0)</f>
        <v>Actividad propia</v>
      </c>
      <c r="C459" s="81" t="s">
        <v>1522</v>
      </c>
      <c r="D459" s="81" t="s">
        <v>1526</v>
      </c>
      <c r="E459" s="81" t="s">
        <v>614</v>
      </c>
      <c r="F459" s="81"/>
      <c r="G459" s="81" t="str">
        <f>VLOOKUP(A459,'PAI 2025 GPS rempl2)'!$E$4:$L$504,8,0)</f>
        <v>N/A</v>
      </c>
      <c r="H459" s="81" t="str">
        <f>VLOOKUP(A459,'PAI 2025 GPS rempl2)'!$A$4:$V$504,15,0)</f>
        <v>Elaborar el plan de difusión, definiendo los  grupos objetivos a los que se dirigirá. (Documento con el plan de difusión)</v>
      </c>
      <c r="I459" s="81">
        <f>VLOOKUP(A459,'PAI 2025 GPS rempl2)'!$A$4:$V$504,17,0)</f>
        <v>1</v>
      </c>
      <c r="J459" s="81" t="str">
        <f>VLOOKUP(A459,'PAI 2025 GPS rempl2)'!$A$4:$V$504,18,0)</f>
        <v>Númerica</v>
      </c>
      <c r="K459" s="166">
        <f>VLOOKUP(A459,'PAI 2025 GPS rempl2)'!$A$4:$V$504,20,0)</f>
        <v>45672</v>
      </c>
      <c r="L459" s="166">
        <f>VLOOKUP(A459,'PAI 2025 GPS rempl2)'!$A$4:$V$504,21,0)</f>
        <v>45716</v>
      </c>
      <c r="M459" s="81" t="str">
        <f>VLOOKUP(A459,'PAI 2025 GPS rempl2)'!$A$4:$V$504,22,0)</f>
        <v>3000-DESPACHO DEL SUPERINTENDENTE DELEGADO PARA LA PROTECCIÓN DEL CONSUMIDOR;
3100-DIRECCION DE INVESTIGACIONES DE PROTECCION AL CONSUMIDOR;
3200-DIRECCIÓN DE INVESTIGACIONES DE PROTECCIÓN DE USUARIOS DE SERVICIOS DE COMUNICACIONES</v>
      </c>
      <c r="N459" s="81"/>
      <c r="O459" s="81"/>
      <c r="P459" s="81"/>
      <c r="Q459" s="81"/>
      <c r="S459" s="80" t="s">
        <v>1328</v>
      </c>
      <c r="T459" s="80" t="str">
        <f>VLOOKUP(A459,'PAI 2025 GPS rempl2)'!$A$3:$E$505,4,0)</f>
        <v>Actividad propia</v>
      </c>
      <c r="U459" s="81" t="s">
        <v>1522</v>
      </c>
      <c r="V459" s="30">
        <f>VLOOKUP(S459,'PAI 2025 GPS rempl2)'!$E$4:$P$504,12,0)</f>
        <v>50</v>
      </c>
      <c r="W459" s="147" t="e">
        <f>+(V459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60" spans="1:23" hidden="1" x14ac:dyDescent="0.25">
      <c r="A460" s="80" t="s">
        <v>1331</v>
      </c>
      <c r="B460" s="80" t="str">
        <f>VLOOKUP(A460,'PAI 2025 GPS rempl2)'!$A$3:$E$505,4,0)</f>
        <v>Actividad sin participación</v>
      </c>
      <c r="C460" s="81" t="s">
        <v>1522</v>
      </c>
      <c r="D460" s="81" t="s">
        <v>1526</v>
      </c>
      <c r="E460" s="81" t="s">
        <v>614</v>
      </c>
      <c r="F460" s="81"/>
      <c r="G460" s="81" t="str">
        <f>VLOOKUP(A460,'PAI 2025 GPS rempl2)'!$E$4:$L$504,8,0)</f>
        <v>N/A</v>
      </c>
      <c r="H460" s="81" t="str">
        <f>VLOOKUP(A460,'PAI 2025 GPS rempl2)'!$A$4:$V$504,15,0)</f>
        <v>Elaborar y presentar el concepto grafico y racional de la campaña (Correo electrónico en que se observe el concepto gráfico y racional de la campaña)</v>
      </c>
      <c r="I460" s="81">
        <f>VLOOKUP(A460,'PAI 2025 GPS rempl2)'!$A$4:$V$504,17,0)</f>
        <v>4</v>
      </c>
      <c r="J460" s="81" t="str">
        <f>VLOOKUP(A460,'PAI 2025 GPS rempl2)'!$A$4:$V$504,18,0)</f>
        <v>Númerica</v>
      </c>
      <c r="K460" s="166">
        <f>VLOOKUP(A460,'PAI 2025 GPS rempl2)'!$A$4:$V$504,20,0)</f>
        <v>45719</v>
      </c>
      <c r="L460" s="166">
        <f>VLOOKUP(A460,'PAI 2025 GPS rempl2)'!$A$4:$V$504,21,0)</f>
        <v>45989</v>
      </c>
      <c r="M460" s="81" t="str">
        <f>VLOOKUP(A460,'PAI 2025 GPS rempl2)'!$A$4:$V$504,22,0)</f>
        <v>73-GRUPO DE TRABAJO DE COMUNICACION</v>
      </c>
      <c r="N460" s="81"/>
      <c r="O460" s="81"/>
      <c r="P460" s="81"/>
      <c r="Q460" s="81"/>
      <c r="S460" s="80" t="s">
        <v>1331</v>
      </c>
      <c r="T460" s="80" t="str">
        <f>VLOOKUP(A460,'PAI 2025 GPS rempl2)'!$A$3:$E$505,4,0)</f>
        <v>Actividad sin participación</v>
      </c>
      <c r="U460" s="81" t="s">
        <v>1522</v>
      </c>
      <c r="V460" s="30">
        <f>VLOOKUP(S460,'PAI 2025 GPS rempl2)'!$E$4:$P$504,12,0)</f>
        <v>0</v>
      </c>
      <c r="W460" s="30">
        <f>+V460</f>
        <v>0</v>
      </c>
    </row>
    <row r="461" spans="1:23" hidden="1" x14ac:dyDescent="0.25">
      <c r="A461" s="80" t="s">
        <v>1332</v>
      </c>
      <c r="B461" s="80" t="str">
        <f>VLOOKUP(A461,'PAI 2025 GPS rempl2)'!$A$3:$E$505,4,0)</f>
        <v>Actividad propia</v>
      </c>
      <c r="C461" s="81" t="s">
        <v>1522</v>
      </c>
      <c r="D461" s="81" t="s">
        <v>1526</v>
      </c>
      <c r="E461" s="81" t="s">
        <v>614</v>
      </c>
      <c r="F461" s="81"/>
      <c r="G461" s="81" t="str">
        <f>VLOOKUP(A461,'PAI 2025 GPS rempl2)'!$E$4:$L$504,8,0)</f>
        <v>N/A</v>
      </c>
      <c r="H461" s="81" t="str">
        <f>VLOOKUP(A461,'PAI 2025 GPS rempl2)'!$A$4:$V$504,15,0)</f>
        <v>Revisar y aprobar la propuesta (Correo electrónico con la propuesta aprobada)</v>
      </c>
      <c r="I461" s="81">
        <f>VLOOKUP(A461,'PAI 2025 GPS rempl2)'!$A$4:$V$504,17,0)</f>
        <v>4</v>
      </c>
      <c r="J461" s="81" t="str">
        <f>VLOOKUP(A461,'PAI 2025 GPS rempl2)'!$A$4:$V$504,18,0)</f>
        <v>Númerica</v>
      </c>
      <c r="K461" s="166">
        <f>VLOOKUP(A461,'PAI 2025 GPS rempl2)'!$A$4:$V$504,20,0)</f>
        <v>45719</v>
      </c>
      <c r="L461" s="166">
        <f>VLOOKUP(A461,'PAI 2025 GPS rempl2)'!$A$4:$V$504,21,0)</f>
        <v>45989</v>
      </c>
      <c r="M461" s="81" t="str">
        <f>VLOOKUP(A461,'PAI 2025 GPS rempl2)'!$A$4:$V$504,22,0)</f>
        <v>3000-DESPACHO DEL SUPERINTENDENTE DELEGADO PARA LA PROTECCIÓN DEL CONSUMIDOR</v>
      </c>
      <c r="N461" s="81"/>
      <c r="O461" s="81"/>
      <c r="P461" s="81"/>
      <c r="Q461" s="81"/>
      <c r="S461" s="80" t="s">
        <v>1332</v>
      </c>
      <c r="T461" s="80" t="str">
        <f>VLOOKUP(A461,'PAI 2025 GPS rempl2)'!$A$3:$E$505,4,0)</f>
        <v>Actividad propia</v>
      </c>
      <c r="U461" s="81" t="s">
        <v>1522</v>
      </c>
      <c r="V461" s="30">
        <f>VLOOKUP(S461,'PAI 2025 GPS rempl2)'!$E$4:$P$504,12,0)</f>
        <v>50</v>
      </c>
      <c r="W461" s="147" t="e">
        <f>+(V461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62" spans="1:23" hidden="1" x14ac:dyDescent="0.25">
      <c r="A462" s="80" t="s">
        <v>1333</v>
      </c>
      <c r="B462" s="80" t="str">
        <f>VLOOKUP(A462,'PAI 2025 GPS rempl2)'!$A$3:$E$505,4,0)</f>
        <v>Actividad sin participación</v>
      </c>
      <c r="C462" s="81" t="s">
        <v>1522</v>
      </c>
      <c r="D462" s="81" t="s">
        <v>1526</v>
      </c>
      <c r="E462" s="81" t="s">
        <v>614</v>
      </c>
      <c r="F462" s="81"/>
      <c r="G462" s="81" t="str">
        <f>VLOOKUP(A462,'PAI 2025 GPS rempl2)'!$E$4:$L$504,8,0)</f>
        <v>N/A</v>
      </c>
      <c r="H462" s="81" t="str">
        <f>VLOOKUP(A462,'PAI 2025 GPS rempl2)'!$A$4:$V$504,15,0)</f>
        <v>Ejecutar las campañas (Captura de pantalla de publicación de las campañas)</v>
      </c>
      <c r="I462" s="81">
        <f>VLOOKUP(A462,'PAI 2025 GPS rempl2)'!$A$4:$V$504,17,0)</f>
        <v>4</v>
      </c>
      <c r="J462" s="81" t="str">
        <f>VLOOKUP(A462,'PAI 2025 GPS rempl2)'!$A$4:$V$504,18,0)</f>
        <v>Númerica</v>
      </c>
      <c r="K462" s="166">
        <f>VLOOKUP(A462,'PAI 2025 GPS rempl2)'!$A$4:$V$504,20,0)</f>
        <v>45719</v>
      </c>
      <c r="L462" s="166">
        <f>VLOOKUP(A462,'PAI 2025 GPS rempl2)'!$A$4:$V$504,21,0)</f>
        <v>46021</v>
      </c>
      <c r="M462" s="81" t="str">
        <f>VLOOKUP(A462,'PAI 2025 GPS rempl2)'!$A$4:$V$504,22,0)</f>
        <v>73-GRUPO DE TRABAJO DE COMUNICACION</v>
      </c>
      <c r="N462" s="81"/>
      <c r="O462" s="81"/>
      <c r="P462" s="81"/>
      <c r="Q462" s="81"/>
      <c r="S462" s="80" t="s">
        <v>1333</v>
      </c>
      <c r="T462" s="80" t="str">
        <f>VLOOKUP(A462,'PAI 2025 GPS rempl2)'!$A$3:$E$505,4,0)</f>
        <v>Actividad sin participación</v>
      </c>
      <c r="U462" s="81" t="s">
        <v>1522</v>
      </c>
      <c r="V462" s="30">
        <f>VLOOKUP(S462,'PAI 2025 GPS rempl2)'!$E$4:$P$504,12,0)</f>
        <v>0</v>
      </c>
      <c r="W462" s="30">
        <f>+V462</f>
        <v>0</v>
      </c>
    </row>
    <row r="463" spans="1:23" hidden="1" x14ac:dyDescent="0.25">
      <c r="A463" s="80" t="s">
        <v>1334</v>
      </c>
      <c r="B463" s="80" t="str">
        <f>VLOOKUP(A463,'PAI 2025 GPS rempl2)'!$A$3:$E$505,4,0)</f>
        <v>Producto</v>
      </c>
      <c r="C463" s="81" t="s">
        <v>1532</v>
      </c>
      <c r="D463" s="81" t="s">
        <v>1531</v>
      </c>
      <c r="E463" s="81" t="s">
        <v>749</v>
      </c>
      <c r="F463" s="81" t="s">
        <v>12</v>
      </c>
      <c r="G463" s="81" t="str">
        <f>VLOOKUP(A463,'PAI 2025 GPS rempl2)'!$E$4:$L$504,8,0)</f>
        <v>N/A</v>
      </c>
      <c r="H463" s="81" t="str">
        <f>VLOOKUP(A463,'PAI 2025 GPS rempl2)'!$A$4:$V$504,15,0)</f>
        <v>Capacitaciones internas al personal que atiende y oriente a los usuarios en las Casas del Consumidor, realizadas - Imágenes (fotografía o captura de pantalla) de la difusión realizada</v>
      </c>
      <c r="I463" s="81">
        <f>VLOOKUP(A463,'PAI 2025 GPS rempl2)'!$A$4:$V$504,17,0)</f>
        <v>8</v>
      </c>
      <c r="J463" s="81" t="str">
        <f>VLOOKUP(A463,'PAI 2025 GPS rempl2)'!$A$4:$V$504,18,0)</f>
        <v>Númerica</v>
      </c>
      <c r="K463" s="166">
        <f>VLOOKUP(A463,'PAI 2025 GPS rempl2)'!$A$4:$V$504,20,0)</f>
        <v>45672</v>
      </c>
      <c r="L463" s="166">
        <f>VLOOKUP(A463,'PAI 2025 GPS rempl2)'!$A$4:$V$504,21,0)</f>
        <v>46021</v>
      </c>
      <c r="M463" s="81" t="str">
        <f>VLOOKUP(A463,'PAI 2025 GPS rempl2)'!$A$4:$V$504,22,0)</f>
        <v>3000-DESPACHO DEL SUPERINTENDENTE DELEGADO PARA LA PROTECCIÓN DEL CONSUMIDOR;
3100-DIRECCION DE INVESTIGACIONES DE PROTECCION AL CONSUMIDOR;
3200-DIRECCIÓN DE INVESTIGACIONES DE PROTECCIÓN DE USUARIOS DE SERVICIOS DE COMUNICACIONES</v>
      </c>
      <c r="N463" s="81" t="s">
        <v>1395</v>
      </c>
      <c r="O463" s="81" t="s">
        <v>1396</v>
      </c>
      <c r="P463" s="81">
        <v>0</v>
      </c>
      <c r="Q463" s="81" t="s">
        <v>1492</v>
      </c>
      <c r="S463" s="80" t="s">
        <v>1334</v>
      </c>
      <c r="T463" s="80" t="str">
        <f>VLOOKUP(A463,'PAI 2025 GPS rempl2)'!$A$3:$E$505,4,0)</f>
        <v>Producto</v>
      </c>
      <c r="U463" s="81" t="s">
        <v>1532</v>
      </c>
      <c r="V463" s="30">
        <f>VLOOKUP(S463,'PAI 2025 GPS rempl2)'!$E$4:$P$504,12,0)</f>
        <v>20</v>
      </c>
      <c r="W463" s="30">
        <f>+(V463*100)/($V$150+$V$168+$V$174+$V$177+$V$183+$V$190+$V$199+$V$336+$V$342+$V$430+$V$463)</f>
        <v>10.526315789473685</v>
      </c>
    </row>
    <row r="464" spans="1:23" hidden="1" x14ac:dyDescent="0.25">
      <c r="A464" s="80" t="s">
        <v>1335</v>
      </c>
      <c r="B464" s="80" t="str">
        <f>VLOOKUP(A464,'PAI 2025 GPS rempl2)'!$A$3:$E$505,4,0)</f>
        <v>Actividad propia</v>
      </c>
      <c r="C464" s="81" t="s">
        <v>1532</v>
      </c>
      <c r="D464" s="81" t="s">
        <v>1531</v>
      </c>
      <c r="E464" s="81" t="s">
        <v>749</v>
      </c>
      <c r="F464" s="81"/>
      <c r="G464" s="81" t="str">
        <f>VLOOKUP(A464,'PAI 2025 GPS rempl2)'!$E$4:$L$504,8,0)</f>
        <v>N/A</v>
      </c>
      <c r="H464" s="81" t="str">
        <f>VLOOKUP(A464,'PAI 2025 GPS rempl2)'!$A$4:$V$504,15,0)</f>
        <v>Definir el plan de trabajo de las jornadas a realizar ( Listado de asistencia a reunión)</v>
      </c>
      <c r="I464" s="81">
        <f>VLOOKUP(A464,'PAI 2025 GPS rempl2)'!$A$4:$V$504,17,0)</f>
        <v>1</v>
      </c>
      <c r="J464" s="81" t="str">
        <f>VLOOKUP(A464,'PAI 2025 GPS rempl2)'!$A$4:$V$504,18,0)</f>
        <v>Númerica</v>
      </c>
      <c r="K464" s="166">
        <f>VLOOKUP(A464,'PAI 2025 GPS rempl2)'!$A$4:$V$504,20,0)</f>
        <v>45672</v>
      </c>
      <c r="L464" s="166">
        <f>VLOOKUP(A464,'PAI 2025 GPS rempl2)'!$A$4:$V$504,21,0)</f>
        <v>45716</v>
      </c>
      <c r="M464" s="81" t="str">
        <f>VLOOKUP(A464,'PAI 2025 GPS rempl2)'!$A$4:$V$504,22,0)</f>
        <v>3000-DESPACHO DEL SUPERINTENDENTE DELEGADO PARA LA PROTECCIÓN DEL CONSUMIDOR;
3100-DIRECCION DE INVESTIGACIONES DE PROTECCION AL CONSUMIDOR;
3200-DIRECCIÓN DE INVESTIGACIONES DE PROTECCIÓN DE USUARIOS DE SERVICIOS DE COMUNICACIONES</v>
      </c>
      <c r="N464" s="81"/>
      <c r="O464" s="81"/>
      <c r="P464" s="81"/>
      <c r="Q464" s="81"/>
      <c r="S464" s="80" t="s">
        <v>1335</v>
      </c>
      <c r="T464" s="80" t="str">
        <f>VLOOKUP(A464,'PAI 2025 GPS rempl2)'!$A$3:$E$505,4,0)</f>
        <v>Actividad propia</v>
      </c>
      <c r="U464" s="81" t="s">
        <v>1532</v>
      </c>
      <c r="V464" s="30">
        <f>VLOOKUP(S464,'PAI 2025 GPS rempl2)'!$E$4:$P$504,12,0)</f>
        <v>20</v>
      </c>
      <c r="W464" s="30">
        <f>+(V464*100)/($V$151+$V$153+$V$154+$V$155+$V$169+$V$170+$V$171+$V$172+$V$173+$V$175+$V$176+$V$178+$V$179+$V$180+$V$181+$V$182+$V$184+$V$185+$V$186+$V$187+$V$188+$V$189+$V$191+$V$192+$V$193+$V$194+$V$200+$V$201+$V$337+$V$339+$V$341+$V$343+$V$344+$V$431+$V$432+$V$433+$V$434+$V$464+$V$465)</f>
        <v>1.8181818181818181</v>
      </c>
    </row>
    <row r="465" spans="1:23" hidden="1" x14ac:dyDescent="0.25">
      <c r="A465" s="80" t="s">
        <v>1336</v>
      </c>
      <c r="B465" s="80" t="str">
        <f>VLOOKUP(A465,'PAI 2025 GPS rempl2)'!$A$3:$E$505,4,0)</f>
        <v>Actividad propia</v>
      </c>
      <c r="C465" s="81" t="s">
        <v>1532</v>
      </c>
      <c r="D465" s="81" t="s">
        <v>1531</v>
      </c>
      <c r="E465" s="81" t="s">
        <v>749</v>
      </c>
      <c r="F465" s="81"/>
      <c r="G465" s="81" t="str">
        <f>VLOOKUP(A465,'PAI 2025 GPS rempl2)'!$E$4:$L$504,8,0)</f>
        <v>N/A</v>
      </c>
      <c r="H465" s="81" t="str">
        <f>VLOOKUP(A465,'PAI 2025 GPS rempl2)'!$A$4:$V$504,15,0)</f>
        <v>Desarrollar las jornadas de capacitación - Imágenes (fotografía o captura de pantalla) de la difusión realizada.</v>
      </c>
      <c r="I465" s="81">
        <f>VLOOKUP(A465,'PAI 2025 GPS rempl2)'!$A$4:$V$504,17,0)</f>
        <v>8</v>
      </c>
      <c r="J465" s="81" t="str">
        <f>VLOOKUP(A465,'PAI 2025 GPS rempl2)'!$A$4:$V$504,18,0)</f>
        <v>Númerica</v>
      </c>
      <c r="K465" s="166">
        <f>VLOOKUP(A465,'PAI 2025 GPS rempl2)'!$A$4:$V$504,20,0)</f>
        <v>45719</v>
      </c>
      <c r="L465" s="166">
        <f>VLOOKUP(A465,'PAI 2025 GPS rempl2)'!$A$4:$V$504,21,0)</f>
        <v>46021</v>
      </c>
      <c r="M465" s="81" t="str">
        <f>VLOOKUP(A465,'PAI 2025 GPS rempl2)'!$A$4:$V$504,22,0)</f>
        <v>3000-DESPACHO DEL SUPERINTENDENTE DELEGADO PARA LA PROTECCIÓN DEL CONSUMIDOR;
3100-DIRECCION DE INVESTIGACIONES DE PROTECCION AL CONSUMIDOR;
3200-DIRECCIÓN DE INVESTIGACIONES DE PROTECCIÓN DE USUARIOS DE SERVICIOS DE COMUNICACIONES</v>
      </c>
      <c r="N465" s="81"/>
      <c r="O465" s="81"/>
      <c r="P465" s="81"/>
      <c r="Q465" s="81"/>
      <c r="S465" s="80" t="s">
        <v>1336</v>
      </c>
      <c r="T465" s="80" t="str">
        <f>VLOOKUP(A465,'PAI 2025 GPS rempl2)'!$A$3:$E$505,4,0)</f>
        <v>Actividad propia</v>
      </c>
      <c r="U465" s="81" t="s">
        <v>1532</v>
      </c>
      <c r="V465" s="30">
        <f>VLOOKUP(S465,'PAI 2025 GPS rempl2)'!$E$4:$P$504,12,0)</f>
        <v>80</v>
      </c>
      <c r="W465" s="30">
        <f>+(V465*100)/($V$151+$V$153+$V$154+$V$155+$V$169+$V$170+$V$171+$V$172+$V$173+$V$175+$V$176+$V$178+$V$179+$V$180+$V$181+$V$182+$V$184+$V$185+$V$186+$V$187+$V$188+$V$189+$V$191+$V$192+$V$193+$V$194+$V$200+$V$201+$V$337+$V$339+$V$341+$V$343+$V$344+$V$431+$V$432+$V$433+$V$434+$V$464+$V$465)</f>
        <v>7.2727272727272725</v>
      </c>
    </row>
    <row r="466" spans="1:23" hidden="1" x14ac:dyDescent="0.25">
      <c r="A466" s="80" t="s">
        <v>1338</v>
      </c>
      <c r="B466" s="80" t="str">
        <f>VLOOKUP(A466,'PAI 2025 GPS rempl2)'!$A$3:$E$505,4,0)</f>
        <v>Producto</v>
      </c>
      <c r="C466" s="81" t="s">
        <v>1522</v>
      </c>
      <c r="D466" s="81" t="s">
        <v>1521</v>
      </c>
      <c r="E466" s="81" t="s">
        <v>510</v>
      </c>
      <c r="F466" s="81" t="s">
        <v>11</v>
      </c>
      <c r="G466" s="81" t="str">
        <f>VLOOKUP(A466,'PAI 2025 GPS rempl2)'!$E$4:$L$504,8,0)</f>
        <v>FUNCIONAMIENTO</v>
      </c>
      <c r="H466" s="81" t="str">
        <f>VLOOKUP(A466,'PAI 2025 GPS rempl2)'!$A$4:$V$504,15,0)</f>
        <v>Unificación y optimización de radicación en la Sede Electrónica de la SIC, implementada (Informe  que de cuenta de le unificación y optimización de radicación en la Sede Electrónica de la SIC)</v>
      </c>
      <c r="I466" s="81">
        <f>VLOOKUP(A466,'PAI 2025 GPS rempl2)'!$A$4:$V$504,17,0)</f>
        <v>100</v>
      </c>
      <c r="J466" s="81" t="str">
        <f>VLOOKUP(A466,'PAI 2025 GPS rempl2)'!$A$4:$V$504,18,0)</f>
        <v>Porcentual</v>
      </c>
      <c r="K466" s="166">
        <f>VLOOKUP(A466,'PAI 2025 GPS rempl2)'!$A$4:$V$504,20,0)</f>
        <v>45719</v>
      </c>
      <c r="L466" s="166">
        <f>VLOOKUP(A466,'PAI 2025 GPS rempl2)'!$A$4:$V$504,21,0)</f>
        <v>46007</v>
      </c>
      <c r="M466" s="81" t="str">
        <f>VLOOKUP(A466,'PAI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6" s="81" t="s">
        <v>1397</v>
      </c>
      <c r="O466" s="81" t="s">
        <v>1398</v>
      </c>
      <c r="P466" s="81">
        <v>0</v>
      </c>
      <c r="Q466" s="81" t="s">
        <v>1493</v>
      </c>
      <c r="S466" s="80" t="s">
        <v>1338</v>
      </c>
      <c r="T466" s="80" t="str">
        <f>VLOOKUP(A466,'PAI 2025 GPS rempl2)'!$A$3:$E$505,4,0)</f>
        <v>Producto</v>
      </c>
      <c r="U466" s="81" t="s">
        <v>1522</v>
      </c>
      <c r="V466" s="30">
        <f>VLOOKUP(S466,'PAI 2025 GPS rempl2)'!$E$4:$P$504,12,0)</f>
        <v>25</v>
      </c>
      <c r="W466" s="145">
        <f>(V466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67" spans="1:23" hidden="1" x14ac:dyDescent="0.25">
      <c r="A467" s="80" t="s">
        <v>1341</v>
      </c>
      <c r="B467" s="80" t="str">
        <f>VLOOKUP(A467,'PAI 2025 GPS rempl2)'!$A$3:$E$505,4,0)</f>
        <v>Actividad propia</v>
      </c>
      <c r="C467" s="81" t="s">
        <v>1522</v>
      </c>
      <c r="D467" s="81" t="s">
        <v>1521</v>
      </c>
      <c r="E467" s="81" t="s">
        <v>510</v>
      </c>
      <c r="F467" s="81"/>
      <c r="G467" s="81" t="str">
        <f>VLOOKUP(A467,'PAI 2025 GPS rempl2)'!$E$4:$L$504,8,0)</f>
        <v>N/A</v>
      </c>
      <c r="H467" s="81" t="str">
        <f>VLOOKUP(A467,'PAI 2025 GPS rempl2)'!$A$4:$V$504,15,0)</f>
        <v>Elaborar un diagnóstico para identificar los canales de radicación, el volumen de entradas y el grado de congestión de los mismos (Diagnóstico del estado de los canales de radicación y grado de congestión)</v>
      </c>
      <c r="I467" s="81">
        <f>VLOOKUP(A467,'PAI 2025 GPS rempl2)'!$A$4:$V$504,17,0)</f>
        <v>1</v>
      </c>
      <c r="J467" s="81" t="str">
        <f>VLOOKUP(A467,'PAI 2025 GPS rempl2)'!$A$4:$V$504,18,0)</f>
        <v>Númerica</v>
      </c>
      <c r="K467" s="166">
        <f>VLOOKUP(A467,'PAI 2025 GPS rempl2)'!$A$4:$V$504,20,0)</f>
        <v>45719</v>
      </c>
      <c r="L467" s="166">
        <f>VLOOKUP(A467,'PAI 2025 GPS rempl2)'!$A$4:$V$504,21,0)</f>
        <v>45747</v>
      </c>
      <c r="M467" s="81" t="str">
        <f>VLOOKUP(A467,'PAI 2025 GPS rempl2)'!$A$4:$V$504,22,0)</f>
        <v>100-SECRETARIA GENERAL;
141-GRUPO DE TRABAJO DE GESTIÓN DOCUMENTAL Y ARCHIVO;
20-OFICINA DE TECNOLOGÍA E INFORMÁTICA;
72-GRUPO DE TRABAJO DE ATENCION AL CIUDADANO</v>
      </c>
      <c r="N467" s="81"/>
      <c r="O467" s="81"/>
      <c r="P467" s="81"/>
      <c r="Q467" s="81"/>
      <c r="S467" s="80" t="s">
        <v>1341</v>
      </c>
      <c r="T467" s="80" t="str">
        <f>VLOOKUP(A467,'PAI 2025 GPS rempl2)'!$A$3:$E$505,4,0)</f>
        <v>Actividad propia</v>
      </c>
      <c r="U467" s="81" t="s">
        <v>1522</v>
      </c>
      <c r="V467" s="30">
        <f>VLOOKUP(S467,'PAI 2025 GPS rempl2)'!$E$4:$P$504,12,0)</f>
        <v>25</v>
      </c>
      <c r="W467" s="147" t="e">
        <f>+(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68" spans="1:23" hidden="1" x14ac:dyDescent="0.25">
      <c r="A468" s="80" t="s">
        <v>1344</v>
      </c>
      <c r="B468" s="80" t="str">
        <f>VLOOKUP(A468,'PAI 2025 GPS rempl2)'!$A$3:$E$505,4,0)</f>
        <v>Actividad propia</v>
      </c>
      <c r="C468" s="81" t="s">
        <v>1522</v>
      </c>
      <c r="D468" s="81" t="s">
        <v>1521</v>
      </c>
      <c r="E468" s="81" t="s">
        <v>510</v>
      </c>
      <c r="F468" s="81"/>
      <c r="G468" s="81" t="str">
        <f>VLOOKUP(A468,'PAI 2025 GPS rempl2)'!$E$4:$L$504,8,0)</f>
        <v>N/A</v>
      </c>
      <c r="H468" s="81" t="str">
        <f>VLOOKUP(A468,'PAI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8" s="81">
        <f>VLOOKUP(A468,'PAI 2025 GPS rempl2)'!$A$4:$V$504,17,0)</f>
        <v>1</v>
      </c>
      <c r="J468" s="81" t="str">
        <f>VLOOKUP(A468,'PAI 2025 GPS rempl2)'!$A$4:$V$504,18,0)</f>
        <v>Númerica</v>
      </c>
      <c r="K468" s="166">
        <f>VLOOKUP(A468,'PAI 2025 GPS rempl2)'!$A$4:$V$504,20,0)</f>
        <v>45748</v>
      </c>
      <c r="L468" s="166">
        <f>VLOOKUP(A468,'PAI 2025 GPS rempl2)'!$A$4:$V$504,21,0)</f>
        <v>45777</v>
      </c>
      <c r="M468" s="81" t="str">
        <f>VLOOKUP(A468,'PAI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81"/>
      <c r="O468" s="81"/>
      <c r="P468" s="81"/>
      <c r="Q468" s="81"/>
      <c r="S468" s="80" t="s">
        <v>1344</v>
      </c>
      <c r="T468" s="80" t="str">
        <f>VLOOKUP(A468,'PAI 2025 GPS rempl2)'!$A$3:$E$505,4,0)</f>
        <v>Actividad propia</v>
      </c>
      <c r="U468" s="81" t="s">
        <v>1522</v>
      </c>
      <c r="V468" s="30">
        <f>VLOOKUP(S468,'PAI 2025 GPS rempl2)'!$E$4:$P$504,12,0)</f>
        <v>15</v>
      </c>
      <c r="W468" s="147" t="e">
        <f>+(V468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69" spans="1:23" hidden="1" x14ac:dyDescent="0.25">
      <c r="A469" s="80" t="s">
        <v>1346</v>
      </c>
      <c r="B469" s="80" t="str">
        <f>VLOOKUP(A469,'PAI 2025 GPS rempl2)'!$A$3:$E$505,4,0)</f>
        <v>Actividad propia</v>
      </c>
      <c r="C469" s="81" t="s">
        <v>1522</v>
      </c>
      <c r="D469" s="81" t="s">
        <v>1521</v>
      </c>
      <c r="E469" s="81" t="s">
        <v>510</v>
      </c>
      <c r="F469" s="81"/>
      <c r="G469" s="81" t="str">
        <f>VLOOKUP(A469,'PAI 2025 GPS rempl2)'!$E$4:$L$504,8,0)</f>
        <v>N/A</v>
      </c>
      <c r="H469" s="81" t="str">
        <f>VLOOKUP(A469,'PAI 2025 GPS rempl2)'!$A$4:$V$504,15,0)</f>
        <v>Ejecutar el plan de trabajo para la unificación y optimización de radicación en la Sede Electrónica de la SIC (Plan de trabajo con seguimiento y sus respectivas evidencias)</v>
      </c>
      <c r="I469" s="81">
        <f>VLOOKUP(A469,'PAI 2025 GPS rempl2)'!$A$4:$V$504,17,0)</f>
        <v>100</v>
      </c>
      <c r="J469" s="81" t="str">
        <f>VLOOKUP(A469,'PAI 2025 GPS rempl2)'!$A$4:$V$504,18,0)</f>
        <v>Porcentual</v>
      </c>
      <c r="K469" s="166">
        <f>VLOOKUP(A469,'PAI 2025 GPS rempl2)'!$A$4:$V$504,20,0)</f>
        <v>45779</v>
      </c>
      <c r="L469" s="166">
        <f>VLOOKUP(A469,'PAI 2025 GPS rempl2)'!$A$4:$V$504,21,0)</f>
        <v>46007</v>
      </c>
      <c r="M469" s="81" t="str">
        <f>VLOOKUP(A469,'PAI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9" s="81"/>
      <c r="O469" s="81"/>
      <c r="P469" s="81"/>
      <c r="Q469" s="81"/>
      <c r="S469" s="80" t="s">
        <v>1346</v>
      </c>
      <c r="T469" s="80" t="str">
        <f>VLOOKUP(A469,'PAI 2025 GPS rempl2)'!$A$3:$E$505,4,0)</f>
        <v>Actividad propia</v>
      </c>
      <c r="U469" s="81" t="s">
        <v>1522</v>
      </c>
      <c r="V469" s="30">
        <f>VLOOKUP(S469,'PAI 2025 GPS rempl2)'!$E$4:$P$504,12,0)</f>
        <v>60</v>
      </c>
      <c r="W469" s="147" t="e">
        <f>+(V469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0" spans="1:23" hidden="1" x14ac:dyDescent="0.25">
      <c r="A470" s="80" t="s">
        <v>1347</v>
      </c>
      <c r="B470" s="80" t="str">
        <f>VLOOKUP(A470,'PAI 2025 GPS rempl2)'!$A$3:$E$505,4,0)</f>
        <v>Producto</v>
      </c>
      <c r="C470" s="81" t="s">
        <v>1522</v>
      </c>
      <c r="D470" s="81" t="s">
        <v>1525</v>
      </c>
      <c r="E470" s="81" t="s">
        <v>588</v>
      </c>
      <c r="F470" s="81" t="s">
        <v>11</v>
      </c>
      <c r="G470" s="81" t="str">
        <f>VLOOKUP(A470,'PAI 2025 GPS rempl2)'!$E$4:$L$504,8,0)</f>
        <v>C-3599-0200-0005-53105b</v>
      </c>
      <c r="H470" s="81" t="str">
        <f>VLOOKUP(A470,'PAI 2025 GPS rempl2)'!$A$4:$V$504,15,0)</f>
        <v>Sede electrónica de la SIC accesible, intuitiva y comprensible que acerque la oferta institucional a la ciudadanía, operando (Informe final de implementación de la Sede Electrónica accesible, intuitiva y comprensible para la ciudadanía)</v>
      </c>
      <c r="I470" s="81">
        <f>VLOOKUP(A470,'PAI 2025 GPS rempl2)'!$A$4:$V$504,17,0)</f>
        <v>1</v>
      </c>
      <c r="J470" s="81" t="str">
        <f>VLOOKUP(A470,'PAI 2025 GPS rempl2)'!$A$4:$V$504,18,0)</f>
        <v>Númerica</v>
      </c>
      <c r="K470" s="166">
        <f>VLOOKUP(A470,'PAI 2025 GPS rempl2)'!$A$4:$V$504,20,0)</f>
        <v>45691</v>
      </c>
      <c r="L470" s="166">
        <f>VLOOKUP(A470,'PAI 2025 GPS rempl2)'!$A$4:$V$504,21,0)</f>
        <v>46007</v>
      </c>
      <c r="M470" s="81" t="str">
        <f>VLOOKUP(A470,'PAI 2025 GPS rempl2)'!$A$4:$V$504,22,0)</f>
        <v>100-SECRETARIA GENERAL;
20-OFICINA DE TECNOLOGÍA E INFORMÁTICA;
73-GRUPO DE TRABAJO DE COMUNICACION</v>
      </c>
      <c r="N470" s="81" t="s">
        <v>1397</v>
      </c>
      <c r="O470" s="81" t="s">
        <v>1398</v>
      </c>
      <c r="P470" s="81">
        <v>0</v>
      </c>
      <c r="Q470" s="81" t="s">
        <v>1493</v>
      </c>
      <c r="S470" s="80" t="s">
        <v>1347</v>
      </c>
      <c r="T470" s="80" t="str">
        <f>VLOOKUP(A470,'PAI 2025 GPS rempl2)'!$A$3:$E$505,4,0)</f>
        <v>Producto</v>
      </c>
      <c r="U470" s="81" t="s">
        <v>1522</v>
      </c>
      <c r="V470" s="30">
        <f>VLOOKUP(S470,'PAI 2025 GPS rempl2)'!$E$4:$P$504,12,0)</f>
        <v>25</v>
      </c>
      <c r="W470" s="145">
        <f>(V470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1" spans="1:23" hidden="1" x14ac:dyDescent="0.25">
      <c r="A471" s="80" t="s">
        <v>1350</v>
      </c>
      <c r="B471" s="80" t="str">
        <f>VLOOKUP(A471,'PAI 2025 GPS rempl2)'!$A$3:$E$505,4,0)</f>
        <v>Actividad propia</v>
      </c>
      <c r="C471" s="81" t="s">
        <v>1522</v>
      </c>
      <c r="D471" s="81" t="s">
        <v>1525</v>
      </c>
      <c r="E471" s="81" t="s">
        <v>588</v>
      </c>
      <c r="F471" s="81"/>
      <c r="G471" s="81" t="str">
        <f>VLOOKUP(A471,'PAI 2025 GPS rempl2)'!$E$4:$L$504,8,0)</f>
        <v>N/A</v>
      </c>
      <c r="H471" s="81" t="str">
        <f>VLOOKUP(A471,'PAI 2025 GPS rempl2)'!$A$4:$V$504,15,0)</f>
        <v>Realizar un diagnóstico por un equipo especializado para determinar el grado de accesibilidad de la Sede Electrónica de la Entidad (Diagnóstico del estado de accesibilidad de la Sede Electrónica)</v>
      </c>
      <c r="I471" s="81">
        <f>VLOOKUP(A471,'PAI 2025 GPS rempl2)'!$A$4:$V$504,17,0)</f>
        <v>1</v>
      </c>
      <c r="J471" s="81" t="str">
        <f>VLOOKUP(A471,'PAI 2025 GPS rempl2)'!$A$4:$V$504,18,0)</f>
        <v>Númerica</v>
      </c>
      <c r="K471" s="166">
        <f>VLOOKUP(A471,'PAI 2025 GPS rempl2)'!$A$4:$V$504,20,0)</f>
        <v>45691</v>
      </c>
      <c r="L471" s="166">
        <f>VLOOKUP(A471,'PAI 2025 GPS rempl2)'!$A$4:$V$504,21,0)</f>
        <v>45709</v>
      </c>
      <c r="M471" s="81" t="str">
        <f>VLOOKUP(A471,'PAI 2025 GPS rempl2)'!$A$4:$V$504,22,0)</f>
        <v>100-SECRETARIA GENERAL;
20-OFICINA DE TECNOLOGÍA E INFORMÁTICA</v>
      </c>
      <c r="N471" s="81"/>
      <c r="O471" s="81"/>
      <c r="P471" s="81"/>
      <c r="Q471" s="81"/>
      <c r="S471" s="80" t="s">
        <v>1350</v>
      </c>
      <c r="T471" s="80" t="str">
        <f>VLOOKUP(A471,'PAI 2025 GPS rempl2)'!$A$3:$E$505,4,0)</f>
        <v>Actividad propia</v>
      </c>
      <c r="U471" s="81" t="s">
        <v>1522</v>
      </c>
      <c r="V471" s="30">
        <f>VLOOKUP(S471,'PAI 2025 GPS rempl2)'!$E$4:$P$504,12,0)</f>
        <v>30</v>
      </c>
      <c r="W471" s="147" t="e">
        <f>+(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2" spans="1:23" hidden="1" x14ac:dyDescent="0.25">
      <c r="A472" s="80" t="s">
        <v>1353</v>
      </c>
      <c r="B472" s="80" t="str">
        <f>VLOOKUP(A472,'PAI 2025 GPS rempl2)'!$A$3:$E$505,4,0)</f>
        <v>Actividad propia</v>
      </c>
      <c r="C472" s="81" t="s">
        <v>1522</v>
      </c>
      <c r="D472" s="81" t="s">
        <v>1525</v>
      </c>
      <c r="E472" s="81" t="s">
        <v>588</v>
      </c>
      <c r="F472" s="81"/>
      <c r="G472" s="81" t="str">
        <f>VLOOKUP(A472,'PAI 2025 GPS rempl2)'!$E$4:$L$504,8,0)</f>
        <v>N/A</v>
      </c>
      <c r="H472" s="81" t="str">
        <f>VLOOKUP(A472,'PAI 2025 GPS rempl2)'!$A$4:$V$504,15,0)</f>
        <v>Elaborar un plan de trabajo con las áreas participantes del producto, con el propósito de lograr una sede electrónica accesible, intuitiva y comprensible (Plan de Trabajo para una sede electrónica accesible)</v>
      </c>
      <c r="I472" s="81">
        <f>VLOOKUP(A472,'PAI 2025 GPS rempl2)'!$A$4:$V$504,17,0)</f>
        <v>1</v>
      </c>
      <c r="J472" s="81" t="str">
        <f>VLOOKUP(A472,'PAI 2025 GPS rempl2)'!$A$4:$V$504,18,0)</f>
        <v>Númerica</v>
      </c>
      <c r="K472" s="166">
        <f>VLOOKUP(A472,'PAI 2025 GPS rempl2)'!$A$4:$V$504,20,0)</f>
        <v>45705</v>
      </c>
      <c r="L472" s="166">
        <f>VLOOKUP(A472,'PAI 2025 GPS rempl2)'!$A$4:$V$504,21,0)</f>
        <v>45730</v>
      </c>
      <c r="M472" s="81" t="str">
        <f>VLOOKUP(A472,'PAI 2025 GPS rempl2)'!$A$4:$V$504,22,0)</f>
        <v>100-SECRETARIA GENERAL;
20-OFICINA DE TECNOLOGÍA E INFORMÁTICA;
73-GRUPO DE TRABAJO DE COMUNICACION</v>
      </c>
      <c r="N472" s="81"/>
      <c r="O472" s="81"/>
      <c r="P472" s="81"/>
      <c r="Q472" s="81"/>
      <c r="S472" s="80" t="s">
        <v>1353</v>
      </c>
      <c r="T472" s="80" t="str">
        <f>VLOOKUP(A472,'PAI 2025 GPS rempl2)'!$A$3:$E$505,4,0)</f>
        <v>Actividad propia</v>
      </c>
      <c r="U472" s="81" t="s">
        <v>1522</v>
      </c>
      <c r="V472" s="30">
        <f>VLOOKUP(S472,'PAI 2025 GPS rempl2)'!$E$4:$P$504,12,0)</f>
        <v>10</v>
      </c>
      <c r="W472" s="147" t="e">
        <f>+(V472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3" spans="1:23" hidden="1" x14ac:dyDescent="0.25">
      <c r="A473" s="80" t="s">
        <v>1355</v>
      </c>
      <c r="B473" s="80" t="str">
        <f>VLOOKUP(A473,'PAI 2025 GPS rempl2)'!$A$3:$E$505,4,0)</f>
        <v>Actividad propia</v>
      </c>
      <c r="C473" s="81" t="s">
        <v>1522</v>
      </c>
      <c r="D473" s="81" t="s">
        <v>1525</v>
      </c>
      <c r="E473" s="81" t="s">
        <v>588</v>
      </c>
      <c r="F473" s="81"/>
      <c r="G473" s="81" t="str">
        <f>VLOOKUP(A473,'PAI 2025 GPS rempl2)'!$E$4:$L$504,8,0)</f>
        <v>N/A</v>
      </c>
      <c r="H473" s="81" t="str">
        <f>VLOOKUP(A473,'PAI 2025 GPS rempl2)'!$A$4:$V$504,15,0)</f>
        <v>Ejecutar el plan de trabajo para una sede electrónica accesible, intuitiva y comprensible (Plan de trabajo con seguimiento y sus respectivas evidencias)</v>
      </c>
      <c r="I473" s="81">
        <f>VLOOKUP(A473,'PAI 2025 GPS rempl2)'!$A$4:$V$504,17,0)</f>
        <v>100</v>
      </c>
      <c r="J473" s="81" t="str">
        <f>VLOOKUP(A473,'PAI 2025 GPS rempl2)'!$A$4:$V$504,18,0)</f>
        <v>Porcentual</v>
      </c>
      <c r="K473" s="166">
        <f>VLOOKUP(A473,'PAI 2025 GPS rempl2)'!$A$4:$V$504,20,0)</f>
        <v>45733</v>
      </c>
      <c r="L473" s="166">
        <f>VLOOKUP(A473,'PAI 2025 GPS rempl2)'!$A$4:$V$504,21,0)</f>
        <v>46007</v>
      </c>
      <c r="M473" s="81" t="str">
        <f>VLOOKUP(A473,'PAI 2025 GPS rempl2)'!$A$4:$V$504,22,0)</f>
        <v>100-SECRETARIA GENERAL;
20-OFICINA DE TECNOLOGÍA E INFORMÁTICA;
73-GRUPO DE TRABAJO DE COMUNICACION</v>
      </c>
      <c r="N473" s="81"/>
      <c r="O473" s="81"/>
      <c r="P473" s="81"/>
      <c r="Q473" s="81"/>
      <c r="S473" s="80" t="s">
        <v>1355</v>
      </c>
      <c r="T473" s="80" t="str">
        <f>VLOOKUP(A473,'PAI 2025 GPS rempl2)'!$A$3:$E$505,4,0)</f>
        <v>Actividad propia</v>
      </c>
      <c r="U473" s="81" t="s">
        <v>1522</v>
      </c>
      <c r="V473" s="30">
        <f>VLOOKUP(S473,'PAI 2025 GPS rempl2)'!$E$4:$P$504,12,0)</f>
        <v>60</v>
      </c>
      <c r="W473" s="147" t="e">
        <f>+(V473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4" spans="1:23" hidden="1" x14ac:dyDescent="0.25">
      <c r="A474" s="80" t="s">
        <v>1356</v>
      </c>
      <c r="B474" s="80" t="str">
        <f>VLOOKUP(A474,'PAI 2025 GPS rempl2)'!$A$3:$E$505,4,0)</f>
        <v>Producto</v>
      </c>
      <c r="C474" s="81" t="s">
        <v>1522</v>
      </c>
      <c r="D474" s="81" t="s">
        <v>1530</v>
      </c>
      <c r="E474" s="81" t="s">
        <v>697</v>
      </c>
      <c r="F474" s="81" t="s">
        <v>59</v>
      </c>
      <c r="G474" s="81" t="str">
        <f>VLOOKUP(A474,'PAI 2025 GPS rempl2)'!$E$4:$L$504,8,0)</f>
        <v>FUNCIONAMIENTO</v>
      </c>
      <c r="H474" s="81" t="str">
        <f>VLOOKUP(A474,'PAI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4" s="81">
        <f>VLOOKUP(A474,'PAI 2025 GPS rempl2)'!$A$4:$V$504,17,0)</f>
        <v>1</v>
      </c>
      <c r="J474" s="81" t="str">
        <f>VLOOKUP(A474,'PAI 2025 GPS rempl2)'!$A$4:$V$504,18,0)</f>
        <v>Númerica</v>
      </c>
      <c r="K474" s="166">
        <f>VLOOKUP(A474,'PAI 2025 GPS rempl2)'!$A$4:$V$504,20,0)</f>
        <v>45684</v>
      </c>
      <c r="L474" s="166">
        <f>VLOOKUP(A474,'PAI 2025 GPS rempl2)'!$A$4:$V$504,21,0)</f>
        <v>46007</v>
      </c>
      <c r="M474" s="81" t="str">
        <f>VLOOKUP(A474,'PAI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4" s="81" t="s">
        <v>1736</v>
      </c>
      <c r="O474" s="81" t="s">
        <v>1394</v>
      </c>
      <c r="P474" s="81">
        <v>0</v>
      </c>
      <c r="Q474" s="81" t="s">
        <v>1492</v>
      </c>
      <c r="S474" s="80" t="s">
        <v>1356</v>
      </c>
      <c r="T474" s="80" t="str">
        <f>VLOOKUP(A474,'PAI 2025 GPS rempl2)'!$A$3:$E$505,4,0)</f>
        <v>Producto</v>
      </c>
      <c r="U474" s="81" t="s">
        <v>1522</v>
      </c>
      <c r="V474" s="30">
        <f>VLOOKUP(S474,'PAI 2025 GPS rempl2)'!$E$4:$P$504,12,0)</f>
        <v>25</v>
      </c>
      <c r="W474" s="145">
        <f>(V474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5" spans="1:23" hidden="1" x14ac:dyDescent="0.25">
      <c r="A475" s="80" t="s">
        <v>1358</v>
      </c>
      <c r="B475" s="80" t="str">
        <f>VLOOKUP(A475,'PAI 2025 GPS rempl2)'!$A$3:$E$505,4,0)</f>
        <v>Actividad propia</v>
      </c>
      <c r="C475" s="81" t="s">
        <v>1522</v>
      </c>
      <c r="D475" s="81" t="s">
        <v>1530</v>
      </c>
      <c r="E475" s="81" t="s">
        <v>697</v>
      </c>
      <c r="F475" s="81"/>
      <c r="G475" s="81" t="str">
        <f>VLOOKUP(A475,'PAI 2025 GPS rempl2)'!$E$4:$L$504,8,0)</f>
        <v>N/A</v>
      </c>
      <c r="H475" s="81" t="str">
        <f>VLOOKUP(A475,'PAI 2025 GPS rempl2)'!$A$4:$V$504,15,0)</f>
        <v>Actualizar la política de Derechos Humanos de la Entidad, incorporando el enfoque diferencial  (Política de Derechos Humanos Actualizada)</v>
      </c>
      <c r="I475" s="81">
        <f>VLOOKUP(A475,'PAI 2025 GPS rempl2)'!$A$4:$V$504,17,0)</f>
        <v>1</v>
      </c>
      <c r="J475" s="81" t="str">
        <f>VLOOKUP(A475,'PAI 2025 GPS rempl2)'!$A$4:$V$504,18,0)</f>
        <v>Númerica</v>
      </c>
      <c r="K475" s="166">
        <f>VLOOKUP(A475,'PAI 2025 GPS rempl2)'!$A$4:$V$504,20,0)</f>
        <v>45684</v>
      </c>
      <c r="L475" s="166">
        <f>VLOOKUP(A475,'PAI 2025 GPS rempl2)'!$A$4:$V$504,21,0)</f>
        <v>45989</v>
      </c>
      <c r="M475" s="81" t="str">
        <f>VLOOKUP(A475,'PAI 2025 GPS rempl2)'!$A$4:$V$504,22,0)</f>
        <v>100-SECRETARIA GENERAL</v>
      </c>
      <c r="N475" s="81"/>
      <c r="O475" s="81"/>
      <c r="P475" s="81"/>
      <c r="Q475" s="81"/>
      <c r="S475" s="80" t="s">
        <v>1358</v>
      </c>
      <c r="T475" s="80" t="str">
        <f>VLOOKUP(A475,'PAI 2025 GPS rempl2)'!$A$3:$E$505,4,0)</f>
        <v>Actividad propia</v>
      </c>
      <c r="U475" s="81" t="s">
        <v>1522</v>
      </c>
      <c r="V475" s="30">
        <f>VLOOKUP(S475,'PAI 2025 GPS rempl2)'!$E$4:$P$504,12,0)</f>
        <v>50</v>
      </c>
      <c r="W475" s="147" t="e">
        <f>+(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6" spans="1:23" hidden="1" x14ac:dyDescent="0.25">
      <c r="A476" s="80" t="s">
        <v>1360</v>
      </c>
      <c r="B476" s="80" t="str">
        <f>VLOOKUP(A476,'PAI 2025 GPS rempl2)'!$A$3:$E$505,4,0)</f>
        <v>Actividad propia</v>
      </c>
      <c r="C476" s="81" t="s">
        <v>1522</v>
      </c>
      <c r="D476" s="81" t="s">
        <v>1530</v>
      </c>
      <c r="E476" s="81" t="s">
        <v>697</v>
      </c>
      <c r="F476" s="81"/>
      <c r="G476" s="81" t="str">
        <f>VLOOKUP(A476,'PAI 2025 GPS rempl2)'!$E$4:$L$504,8,0)</f>
        <v>N/A</v>
      </c>
      <c r="H476" s="81" t="str">
        <f>VLOOKUP(A476,'PAI 2025 GPS rempl2)'!$A$4:$V$504,15,0)</f>
        <v>Ejecutar el plan de trabajo de la Política de Equidad de Género y Diversidad, formulado en la vigencia 2024 (Plan de trabajo con seguimiento y sus respectivas evidencias)</v>
      </c>
      <c r="I476" s="81">
        <f>VLOOKUP(A476,'PAI 2025 GPS rempl2)'!$A$4:$V$504,17,0)</f>
        <v>100</v>
      </c>
      <c r="J476" s="81" t="str">
        <f>VLOOKUP(A476,'PAI 2025 GPS rempl2)'!$A$4:$V$504,18,0)</f>
        <v>Porcentual</v>
      </c>
      <c r="K476" s="166">
        <f>VLOOKUP(A476,'PAI 2025 GPS rempl2)'!$A$4:$V$504,20,0)</f>
        <v>45684</v>
      </c>
      <c r="L476" s="166">
        <f>VLOOKUP(A476,'PAI 2025 GPS rempl2)'!$A$4:$V$504,21,0)</f>
        <v>46007</v>
      </c>
      <c r="M476" s="81" t="str">
        <f>VLOOKUP(A476,'PAI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6" s="81"/>
      <c r="O476" s="81"/>
      <c r="P476" s="81"/>
      <c r="Q476" s="81"/>
      <c r="S476" s="80" t="s">
        <v>1360</v>
      </c>
      <c r="T476" s="80" t="str">
        <f>VLOOKUP(A476,'PAI 2025 GPS rempl2)'!$A$3:$E$505,4,0)</f>
        <v>Actividad propia</v>
      </c>
      <c r="U476" s="81" t="s">
        <v>1522</v>
      </c>
      <c r="V476" s="30">
        <f>VLOOKUP(S476,'PAI 2025 GPS rempl2)'!$E$4:$P$504,12,0)</f>
        <v>50</v>
      </c>
      <c r="W476" s="147" t="e">
        <f>+(V476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7" spans="1:23" hidden="1" x14ac:dyDescent="0.25">
      <c r="A477" s="80" t="s">
        <v>1363</v>
      </c>
      <c r="B477" s="80" t="str">
        <f>VLOOKUP(A477,'PAI 2025 GPS rempl2)'!$A$3:$E$505,4,0)</f>
        <v>Producto</v>
      </c>
      <c r="C477" s="81" t="s">
        <v>1522</v>
      </c>
      <c r="D477" s="81" t="s">
        <v>1524</v>
      </c>
      <c r="E477" s="81" t="s">
        <v>574</v>
      </c>
      <c r="F477" s="81" t="s">
        <v>59</v>
      </c>
      <c r="G477" s="81" t="str">
        <f>VLOOKUP(A477,'PAI 2025 GPS rempl2)'!$E$4:$L$504,8,0)</f>
        <v>FUNCIONAMIENTO</v>
      </c>
      <c r="H477" s="81" t="str">
        <f>VLOOKUP(A477,'PAI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7" s="81">
        <f>VLOOKUP(A477,'PAI 2025 GPS rempl2)'!$A$4:$V$504,17,0)</f>
        <v>100</v>
      </c>
      <c r="J477" s="81" t="str">
        <f>VLOOKUP(A477,'PAI 2025 GPS rempl2)'!$A$4:$V$504,18,0)</f>
        <v>Porcentual</v>
      </c>
      <c r="K477" s="166">
        <f>VLOOKUP(A477,'PAI 2025 GPS rempl2)'!$A$4:$V$504,20,0)</f>
        <v>45684</v>
      </c>
      <c r="L477" s="166">
        <f>VLOOKUP(A477,'PAI 2025 GPS rempl2)'!$A$4:$V$504,21,0)</f>
        <v>46010</v>
      </c>
      <c r="M477" s="81" t="str">
        <f>VLOOKUP(A477,'PAI 2025 GPS rempl2)'!$A$4:$V$504,22,0)</f>
        <v>100-SECRETARIA GENERAL</v>
      </c>
      <c r="N477" s="81" t="s">
        <v>1736</v>
      </c>
      <c r="O477" s="81" t="s">
        <v>1394</v>
      </c>
      <c r="P477" s="81">
        <v>0</v>
      </c>
      <c r="Q477" s="81" t="s">
        <v>1492</v>
      </c>
      <c r="S477" s="80" t="s">
        <v>1363</v>
      </c>
      <c r="T477" s="80" t="str">
        <f>VLOOKUP(A477,'PAI 2025 GPS rempl2)'!$A$3:$E$505,4,0)</f>
        <v>Producto</v>
      </c>
      <c r="U477" s="81" t="s">
        <v>1522</v>
      </c>
      <c r="V477" s="30">
        <f>VLOOKUP(S477,'PAI 2025 GPS rempl2)'!$E$4:$P$504,12,0)</f>
        <v>25</v>
      </c>
      <c r="W477" s="145">
        <f>(V477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8" spans="1:23" hidden="1" x14ac:dyDescent="0.25">
      <c r="A478" s="80" t="s">
        <v>1365</v>
      </c>
      <c r="B478" s="80" t="str">
        <f>VLOOKUP(A478,'PAI 2025 GPS rempl2)'!$A$3:$E$505,4,0)</f>
        <v>Actividad propia</v>
      </c>
      <c r="C478" s="81" t="s">
        <v>1522</v>
      </c>
      <c r="D478" s="81" t="s">
        <v>1524</v>
      </c>
      <c r="E478" s="81" t="s">
        <v>574</v>
      </c>
      <c r="F478" s="81"/>
      <c r="G478" s="81" t="str">
        <f>VLOOKUP(A478,'PAI 2025 GPS rempl2)'!$E$4:$L$504,8,0)</f>
        <v>N/A</v>
      </c>
      <c r="H478" s="81" t="str">
        <f>VLOOKUP(A478,'PAI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8" s="81">
        <f>VLOOKUP(A478,'PAI 2025 GPS rempl2)'!$A$4:$V$504,17,0)</f>
        <v>1</v>
      </c>
      <c r="J478" s="81" t="str">
        <f>VLOOKUP(A478,'PAI 2025 GPS rempl2)'!$A$4:$V$504,18,0)</f>
        <v>Númerica</v>
      </c>
      <c r="K478" s="166">
        <f>VLOOKUP(A478,'PAI 2025 GPS rempl2)'!$A$4:$V$504,20,0)</f>
        <v>45684</v>
      </c>
      <c r="L478" s="166">
        <f>VLOOKUP(A478,'PAI 2025 GPS rempl2)'!$A$4:$V$504,21,0)</f>
        <v>45716</v>
      </c>
      <c r="M478" s="81" t="str">
        <f>VLOOKUP(A478,'PAI 2025 GPS rempl2)'!$A$4:$V$504,22,0)</f>
        <v>100-SECRETARIA GENERAL</v>
      </c>
      <c r="N478" s="81"/>
      <c r="O478" s="81"/>
      <c r="P478" s="81"/>
      <c r="Q478" s="81"/>
      <c r="S478" s="80" t="s">
        <v>1365</v>
      </c>
      <c r="T478" s="80" t="str">
        <f>VLOOKUP(A478,'PAI 2025 GPS rempl2)'!$A$3:$E$505,4,0)</f>
        <v>Actividad propia</v>
      </c>
      <c r="U478" s="81" t="s">
        <v>1522</v>
      </c>
      <c r="V478" s="30">
        <f>VLOOKUP(S478,'PAI 2025 GPS rempl2)'!$E$4:$P$504,12,0)</f>
        <v>10</v>
      </c>
      <c r="W478" s="147" t="e">
        <f>+(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9" spans="1:23" hidden="1" x14ac:dyDescent="0.25">
      <c r="A479" s="80" t="s">
        <v>1367</v>
      </c>
      <c r="B479" s="80" t="str">
        <f>VLOOKUP(A479,'PAI 2025 GPS rempl2)'!$A$3:$E$505,4,0)</f>
        <v>Actividad propia</v>
      </c>
      <c r="C479" s="81" t="s">
        <v>1522</v>
      </c>
      <c r="D479" s="81" t="s">
        <v>1524</v>
      </c>
      <c r="E479" s="81" t="s">
        <v>574</v>
      </c>
      <c r="F479" s="81"/>
      <c r="G479" s="81" t="str">
        <f>VLOOKUP(A479,'PAI 2025 GPS rempl2)'!$E$4:$L$504,8,0)</f>
        <v>N/A</v>
      </c>
      <c r="H479" s="81" t="str">
        <f>VLOOKUP(A479,'PAI 2025 GPS rempl2)'!$A$4:$V$504,15,0)</f>
        <v>Elaborar un plan de trabajo con las actividades propuestas dentro de la estrategia para fortalecer la cultura de sostenibilidad de la Entidad (Plan de Trabajo con las actividades de la Estrategia)</v>
      </c>
      <c r="I479" s="81">
        <f>VLOOKUP(A479,'PAI 2025 GPS rempl2)'!$A$4:$V$504,17,0)</f>
        <v>1</v>
      </c>
      <c r="J479" s="81" t="str">
        <f>VLOOKUP(A479,'PAI 2025 GPS rempl2)'!$A$4:$V$504,18,0)</f>
        <v>Númerica</v>
      </c>
      <c r="K479" s="166">
        <f>VLOOKUP(A479,'PAI 2025 GPS rempl2)'!$A$4:$V$504,20,0)</f>
        <v>45719</v>
      </c>
      <c r="L479" s="166">
        <f>VLOOKUP(A479,'PAI 2025 GPS rempl2)'!$A$4:$V$504,21,0)</f>
        <v>45863</v>
      </c>
      <c r="M479" s="81" t="str">
        <f>VLOOKUP(A479,'PAI 2025 GPS rempl2)'!$A$4:$V$504,22,0)</f>
        <v>100-SECRETARIA GENERAL</v>
      </c>
      <c r="N479" s="81"/>
      <c r="O479" s="81"/>
      <c r="P479" s="81"/>
      <c r="Q479" s="81"/>
      <c r="S479" s="80" t="s">
        <v>1367</v>
      </c>
      <c r="T479" s="80" t="str">
        <f>VLOOKUP(A479,'PAI 2025 GPS rempl2)'!$A$3:$E$505,4,0)</f>
        <v>Actividad propia</v>
      </c>
      <c r="U479" s="81" t="s">
        <v>1522</v>
      </c>
      <c r="V479" s="30">
        <f>VLOOKUP(S479,'PAI 2025 GPS rempl2)'!$E$4:$P$504,12,0)</f>
        <v>30</v>
      </c>
      <c r="W479" s="147" t="e">
        <f>+(V479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80" spans="1:23" hidden="1" x14ac:dyDescent="0.25">
      <c r="A480" s="80" t="s">
        <v>1368</v>
      </c>
      <c r="B480" s="80" t="str">
        <f>VLOOKUP(A480,'PAI 2025 GPS rempl2)'!$A$3:$E$505,4,0)</f>
        <v>Actividad propia</v>
      </c>
      <c r="C480" s="81" t="s">
        <v>1522</v>
      </c>
      <c r="D480" s="81" t="s">
        <v>1524</v>
      </c>
      <c r="E480" s="81" t="s">
        <v>574</v>
      </c>
      <c r="F480" s="81"/>
      <c r="G480" s="81" t="str">
        <f>VLOOKUP(A480,'PAI 2025 GPS rempl2)'!$E$4:$L$504,8,0)</f>
        <v>N/A</v>
      </c>
      <c r="H480" s="81" t="str">
        <f>VLOOKUP(A480,'PAI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80" s="81">
        <f>VLOOKUP(A480,'PAI 2025 GPS rempl2)'!$A$4:$V$504,17,0)</f>
        <v>100</v>
      </c>
      <c r="J480" s="81" t="str">
        <f>VLOOKUP(A480,'PAI 2025 GPS rempl2)'!$A$4:$V$504,18,0)</f>
        <v>Porcentual</v>
      </c>
      <c r="K480" s="166">
        <f>VLOOKUP(A480,'PAI 2025 GPS rempl2)'!$A$4:$V$504,20,0)</f>
        <v>45719</v>
      </c>
      <c r="L480" s="166">
        <f>VLOOKUP(A480,'PAI 2025 GPS rempl2)'!$A$4:$V$504,21,0)</f>
        <v>46010</v>
      </c>
      <c r="M480" s="81" t="str">
        <f>VLOOKUP(A480,'PAI 2025 GPS rempl2)'!$A$4:$V$504,22,0)</f>
        <v>100-SECRETARIA GENERAL</v>
      </c>
      <c r="N480" s="81"/>
      <c r="O480" s="81"/>
      <c r="P480" s="81"/>
      <c r="Q480" s="81"/>
      <c r="S480" s="80" t="s">
        <v>1368</v>
      </c>
      <c r="T480" s="80" t="str">
        <f>VLOOKUP(A480,'PAI 2025 GPS rempl2)'!$A$3:$E$505,4,0)</f>
        <v>Actividad propia</v>
      </c>
      <c r="U480" s="81" t="s">
        <v>1522</v>
      </c>
      <c r="V480" s="30">
        <f>VLOOKUP(S480,'PAI 2025 GPS rempl2)'!$E$4:$P$504,12,0)</f>
        <v>60</v>
      </c>
      <c r="W480" s="147" t="e">
        <f>+(V480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81" spans="1:23" hidden="1" x14ac:dyDescent="0.25">
      <c r="A481" s="80" t="s">
        <v>1372</v>
      </c>
      <c r="B481" s="80" t="str">
        <f>VLOOKUP(A481,'PAI 2025 GPS rempl2)'!$A$3:$E$505,4,0)</f>
        <v>Producto</v>
      </c>
      <c r="C481" s="81" t="s">
        <v>1535</v>
      </c>
      <c r="D481" s="81" t="s">
        <v>1534</v>
      </c>
      <c r="E481" s="81" t="s">
        <v>986</v>
      </c>
      <c r="F481" s="81" t="s">
        <v>11</v>
      </c>
      <c r="G481" s="81" t="str">
        <f>VLOOKUP(A481,'PAI 2025 GPS rempl2)'!$E$4:$L$504,8,0)</f>
        <v>FUNCIONAMIENTO</v>
      </c>
      <c r="H481" s="81" t="str">
        <f>VLOOKUP(A481,'PAI 2025 GPS rempl2)'!$A$4:$V$504,15,0)</f>
        <v>Estrategia para una eficiente y efectiva gestión archivística que garantice la transición al expediente electrónico, implementada (documento con la estrategia definida, seguimiento al plan de trabajo y evidencias de su cumplimiento)</v>
      </c>
      <c r="I481" s="81">
        <f>VLOOKUP(A481,'PAI 2025 GPS rempl2)'!$A$4:$V$504,17,0)</f>
        <v>100</v>
      </c>
      <c r="J481" s="81" t="str">
        <f>VLOOKUP(A481,'PAI 2025 GPS rempl2)'!$A$4:$V$504,18,0)</f>
        <v>Porcentual</v>
      </c>
      <c r="K481" s="166">
        <f>VLOOKUP(A481,'PAI 2025 GPS rempl2)'!$A$4:$V$504,20,0)</f>
        <v>45691</v>
      </c>
      <c r="L481" s="166">
        <f>VLOOKUP(A481,'PAI 2025 GPS rempl2)'!$A$4:$V$504,21,0)</f>
        <v>46010</v>
      </c>
      <c r="M481" s="81" t="str">
        <f>VLOOKUP(A481,'PAI 2025 GPS rempl2)'!$A$4:$V$504,22,0)</f>
        <v>141-GRUPO DE TRABAJO DE GESTIÓN DOCUMENTAL Y ARCHIVO</v>
      </c>
      <c r="N481" s="81" t="s">
        <v>1397</v>
      </c>
      <c r="O481" s="81" t="s">
        <v>1398</v>
      </c>
      <c r="P481" s="81">
        <v>0</v>
      </c>
      <c r="Q481" s="81" t="s">
        <v>1493</v>
      </c>
      <c r="S481" s="80" t="s">
        <v>1372</v>
      </c>
      <c r="T481" s="80" t="str">
        <f>VLOOKUP(A481,'PAI 2025 GPS rempl2)'!$A$3:$E$505,4,0)</f>
        <v>Producto</v>
      </c>
      <c r="U481" s="81" t="s">
        <v>1535</v>
      </c>
      <c r="V481" s="30">
        <f>VLOOKUP(S481,'PAI 2025 GPS rempl2)'!$E$4:$P$504,12,0)</f>
        <v>30</v>
      </c>
      <c r="W481" s="30">
        <f>+V481</f>
        <v>30</v>
      </c>
    </row>
    <row r="482" spans="1:23" hidden="1" x14ac:dyDescent="0.25">
      <c r="A482" s="80" t="s">
        <v>1374</v>
      </c>
      <c r="B482" s="80" t="str">
        <f>VLOOKUP(A482,'PAI 2025 GPS rempl2)'!$A$3:$E$505,4,0)</f>
        <v>Actividad propia</v>
      </c>
      <c r="C482" s="81" t="s">
        <v>1535</v>
      </c>
      <c r="D482" s="81" t="s">
        <v>1534</v>
      </c>
      <c r="E482" s="81" t="s">
        <v>986</v>
      </c>
      <c r="F482" s="81"/>
      <c r="G482" s="81" t="str">
        <f>VLOOKUP(A482,'PAI 2025 GPS rempl2)'!$E$4:$L$504,8,0)</f>
        <v>N/A</v>
      </c>
      <c r="H482" s="81" t="str">
        <f>VLOOKUP(A482,'PAI 2025 GPS rempl2)'!$A$4:$V$504,15,0)</f>
        <v>Definir la estrategia que garantizará la transición al expediente electrónico. (Incluye metas, plazos, recursos necesarios y etapas de implementación) (documento con la estrategia definida / único entregable)</v>
      </c>
      <c r="I482" s="81">
        <f>VLOOKUP(A482,'PAI 2025 GPS rempl2)'!$A$4:$V$504,17,0)</f>
        <v>1</v>
      </c>
      <c r="J482" s="81" t="str">
        <f>VLOOKUP(A482,'PAI 2025 GPS rempl2)'!$A$4:$V$504,18,0)</f>
        <v>Númerica</v>
      </c>
      <c r="K482" s="166">
        <f>VLOOKUP(A482,'PAI 2025 GPS rempl2)'!$A$4:$V$504,20,0)</f>
        <v>45691</v>
      </c>
      <c r="L482" s="166">
        <f>VLOOKUP(A482,'PAI 2025 GPS rempl2)'!$A$4:$V$504,21,0)</f>
        <v>45772</v>
      </c>
      <c r="M482" s="81" t="str">
        <f>VLOOKUP(A482,'PAI 2025 GPS rempl2)'!$A$4:$V$504,22,0)</f>
        <v>141-GRUPO DE TRABAJO DE GESTIÓN DOCUMENTAL Y ARCHIVO</v>
      </c>
      <c r="N482" s="81"/>
      <c r="O482" s="81"/>
      <c r="P482" s="81"/>
      <c r="Q482" s="81"/>
      <c r="S482" s="80" t="s">
        <v>1374</v>
      </c>
      <c r="T482" s="80" t="str">
        <f>VLOOKUP(A482,'PAI 2025 GPS rempl2)'!$A$3:$E$505,4,0)</f>
        <v>Actividad propia</v>
      </c>
      <c r="U482" s="81" t="s">
        <v>1535</v>
      </c>
      <c r="V482" s="30">
        <f>VLOOKUP(S482,'PAI 2025 GPS rempl2)'!$E$4:$P$504,12,0)</f>
        <v>25</v>
      </c>
      <c r="W482" s="30">
        <f>+(V482*100)/(V$274+$V$275+$V$276+$V$278+$V$280+$V$281+$V$482+$V$483+$V$484+$V$486+$V$487+$V$488+$V$490)</f>
        <v>5</v>
      </c>
    </row>
    <row r="483" spans="1:23" hidden="1" x14ac:dyDescent="0.25">
      <c r="A483" s="80" t="s">
        <v>1377</v>
      </c>
      <c r="B483" s="80" t="str">
        <f>VLOOKUP(A483,'PAI 2025 GPS rempl2)'!$A$3:$E$505,4,0)</f>
        <v>Actividad propia</v>
      </c>
      <c r="C483" s="81" t="s">
        <v>1535</v>
      </c>
      <c r="D483" s="81" t="s">
        <v>1534</v>
      </c>
      <c r="E483" s="81" t="s">
        <v>986</v>
      </c>
      <c r="F483" s="81"/>
      <c r="G483" s="81" t="str">
        <f>VLOOKUP(A483,'PAI 2025 GPS rempl2)'!$E$4:$L$504,8,0)</f>
        <v>N/A</v>
      </c>
      <c r="H483" s="81" t="str">
        <f>VLOOKUP(A483,'PAI 2025 GPS rempl2)'!$A$4:$V$504,15,0)</f>
        <v>Elaborar un plan de trabajo que defina las actividades,  fechas y responsbales, que permitan la implementación de la estrategia definida (plan de trabajo / único entregable)</v>
      </c>
      <c r="I483" s="81">
        <f>VLOOKUP(A483,'PAI 2025 GPS rempl2)'!$A$4:$V$504,17,0)</f>
        <v>1</v>
      </c>
      <c r="J483" s="81" t="str">
        <f>VLOOKUP(A483,'PAI 2025 GPS rempl2)'!$A$4:$V$504,18,0)</f>
        <v>Númerica</v>
      </c>
      <c r="K483" s="166">
        <f>VLOOKUP(A483,'PAI 2025 GPS rempl2)'!$A$4:$V$504,20,0)</f>
        <v>45775</v>
      </c>
      <c r="L483" s="166">
        <f>VLOOKUP(A483,'PAI 2025 GPS rempl2)'!$A$4:$V$504,21,0)</f>
        <v>45793</v>
      </c>
      <c r="M483" s="81" t="str">
        <f>VLOOKUP(A483,'PAI 2025 GPS rempl2)'!$A$4:$V$504,22,0)</f>
        <v>141-GRUPO DE TRABAJO DE GESTIÓN DOCUMENTAL Y ARCHIVO</v>
      </c>
      <c r="N483" s="81"/>
      <c r="O483" s="81"/>
      <c r="P483" s="81"/>
      <c r="Q483" s="81"/>
      <c r="S483" s="80" t="s">
        <v>1377</v>
      </c>
      <c r="T483" s="80" t="str">
        <f>VLOOKUP(A483,'PAI 2025 GPS rempl2)'!$A$3:$E$505,4,0)</f>
        <v>Actividad propia</v>
      </c>
      <c r="U483" s="81" t="s">
        <v>1535</v>
      </c>
      <c r="V483" s="30">
        <f>VLOOKUP(S483,'PAI 2025 GPS rempl2)'!$E$4:$P$504,12,0)</f>
        <v>25</v>
      </c>
      <c r="W483" s="30">
        <f>+(V483*100)/(V$274+$V$275+$V$276+$V$278+$V$280+$V$281+$V$482+$V$483+$V$484+$V$486+$V$487+$V$488+$V$490)</f>
        <v>5</v>
      </c>
    </row>
    <row r="484" spans="1:23" hidden="1" x14ac:dyDescent="0.25">
      <c r="A484" s="80" t="s">
        <v>1380</v>
      </c>
      <c r="B484" s="80" t="str">
        <f>VLOOKUP(A484,'PAI 2025 GPS rempl2)'!$A$3:$E$505,4,0)</f>
        <v>Actividad propia</v>
      </c>
      <c r="C484" s="81" t="s">
        <v>1535</v>
      </c>
      <c r="D484" s="81" t="s">
        <v>1534</v>
      </c>
      <c r="E484" s="81" t="s">
        <v>986</v>
      </c>
      <c r="F484" s="81"/>
      <c r="G484" s="81" t="str">
        <f>VLOOKUP(A484,'PAI 2025 GPS rempl2)'!$E$4:$L$504,8,0)</f>
        <v>N/A</v>
      </c>
      <c r="H484" s="81" t="str">
        <f>VLOOKUP(A484,'PAI 2025 GPS rempl2)'!$A$4:$V$504,15,0)</f>
        <v>Ejecutar las actividades del plan de trabajo planificadas para la vigencia 2025 (Seguimiento al plan de trabajo y evidencias de su cumplimiento)</v>
      </c>
      <c r="I484" s="81">
        <f>VLOOKUP(A484,'PAI 2025 GPS rempl2)'!$A$4:$V$504,17,0)</f>
        <v>100</v>
      </c>
      <c r="J484" s="81" t="str">
        <f>VLOOKUP(A484,'PAI 2025 GPS rempl2)'!$A$4:$V$504,18,0)</f>
        <v>Porcentual</v>
      </c>
      <c r="K484" s="166">
        <f>VLOOKUP(A484,'PAI 2025 GPS rempl2)'!$A$4:$V$504,20,0)</f>
        <v>45796</v>
      </c>
      <c r="L484" s="166">
        <f>VLOOKUP(A484,'PAI 2025 GPS rempl2)'!$A$4:$V$504,21,0)</f>
        <v>46010</v>
      </c>
      <c r="M484" s="81" t="str">
        <f>VLOOKUP(A484,'PAI 2025 GPS rempl2)'!$A$4:$V$504,22,0)</f>
        <v>141-GRUPO DE TRABAJO DE GESTIÓN DOCUMENTAL Y ARCHIVO</v>
      </c>
      <c r="N484" s="81"/>
      <c r="O484" s="81"/>
      <c r="P484" s="81"/>
      <c r="Q484" s="81"/>
      <c r="S484" s="80" t="s">
        <v>1380</v>
      </c>
      <c r="T484" s="80" t="str">
        <f>VLOOKUP(A484,'PAI 2025 GPS rempl2)'!$A$3:$E$505,4,0)</f>
        <v>Actividad propia</v>
      </c>
      <c r="U484" s="81" t="s">
        <v>1535</v>
      </c>
      <c r="V484" s="30">
        <f>VLOOKUP(S484,'PAI 2025 GPS rempl2)'!$E$4:$P$504,12,0)</f>
        <v>50</v>
      </c>
      <c r="W484" s="30">
        <f>+(V484*100)/(V$274+$V$275+$V$276+$V$278+$V$280+$V$281+$V$482+$V$483+$V$484+$V$486+$V$487+$V$488+$V$490)</f>
        <v>10</v>
      </c>
    </row>
    <row r="485" spans="1:23" hidden="1" x14ac:dyDescent="0.25">
      <c r="A485" s="80" t="s">
        <v>1382</v>
      </c>
      <c r="B485" s="80" t="str">
        <f>VLOOKUP(A485,'PAI 2025 GPS rempl2)'!$A$3:$E$505,4,0)</f>
        <v>Producto</v>
      </c>
      <c r="C485" s="81" t="s">
        <v>1535</v>
      </c>
      <c r="D485" s="81" t="s">
        <v>1534</v>
      </c>
      <c r="E485" s="81" t="s">
        <v>986</v>
      </c>
      <c r="F485" s="81" t="s">
        <v>59</v>
      </c>
      <c r="G485" s="81" t="str">
        <f>VLOOKUP(A485,'PAI 2025 GPS rempl2)'!$E$4:$L$504,8,0)</f>
        <v>FUNCIONAMIENTO</v>
      </c>
      <c r="H485" s="81" t="str">
        <f>VLOOKUP(A485,'PAI 2025 GPS rempl2)'!$A$4:$V$504,15,0)</f>
        <v>Plan Institucional de Archivos publicado y ejecutado (Plan ejecutado con seguimiento / Link de publicación)</v>
      </c>
      <c r="I485" s="81">
        <f>VLOOKUP(A485,'PAI 2025 GPS rempl2)'!$A$4:$V$504,17,0)</f>
        <v>100</v>
      </c>
      <c r="J485" s="81" t="str">
        <f>VLOOKUP(A485,'PAI 2025 GPS rempl2)'!$A$4:$V$504,18,0)</f>
        <v>Porcentual</v>
      </c>
      <c r="K485" s="166">
        <f>VLOOKUP(A485,'PAI 2025 GPS rempl2)'!$A$4:$V$504,20,0)</f>
        <v>45671</v>
      </c>
      <c r="L485" s="166">
        <f>VLOOKUP(A485,'PAI 2025 GPS rempl2)'!$A$4:$V$504,21,0)</f>
        <v>46010</v>
      </c>
      <c r="M485" s="81" t="str">
        <f>VLOOKUP(A485,'PAI 2025 GPS rempl2)'!$A$4:$V$504,22,0)</f>
        <v>141-GRUPO DE TRABAJO DE GESTIÓN DOCUMENTAL Y ARCHIVO</v>
      </c>
      <c r="N485" s="81" t="s">
        <v>1736</v>
      </c>
      <c r="O485" s="81" t="s">
        <v>1394</v>
      </c>
      <c r="P485" s="81" t="s">
        <v>1572</v>
      </c>
      <c r="Q485" s="81" t="s">
        <v>1492</v>
      </c>
      <c r="S485" s="80" t="s">
        <v>1382</v>
      </c>
      <c r="T485" s="80" t="str">
        <f>VLOOKUP(A485,'PAI 2025 GPS rempl2)'!$A$3:$E$505,4,0)</f>
        <v>Producto</v>
      </c>
      <c r="U485" s="81" t="s">
        <v>1535</v>
      </c>
      <c r="V485" s="30">
        <f>VLOOKUP(S485,'PAI 2025 GPS rempl2)'!$E$4:$P$504,12,0)</f>
        <v>30</v>
      </c>
      <c r="W485" s="30">
        <f>+V485</f>
        <v>30</v>
      </c>
    </row>
    <row r="486" spans="1:23" hidden="1" x14ac:dyDescent="0.25">
      <c r="A486" s="80" t="s">
        <v>1384</v>
      </c>
      <c r="B486" s="80" t="str">
        <f>VLOOKUP(A486,'PAI 2025 GPS rempl2)'!$A$3:$E$505,4,0)</f>
        <v>Actividad propia</v>
      </c>
      <c r="C486" s="81" t="s">
        <v>1535</v>
      </c>
      <c r="D486" s="81" t="s">
        <v>1534</v>
      </c>
      <c r="E486" s="81" t="s">
        <v>986</v>
      </c>
      <c r="F486" s="81"/>
      <c r="G486" s="81" t="str">
        <f>VLOOKUP(A486,'PAI 2025 GPS rempl2)'!$E$4:$L$504,8,0)</f>
        <v>N/A</v>
      </c>
      <c r="H486" s="81" t="str">
        <f>VLOOKUP(A486,'PAI 2025 GPS rempl2)'!$A$4:$V$504,15,0)</f>
        <v>Actualizar y publicar el Plan Institucional de Archivo 2025 (Documento del Plan Institucional de Archivos, actualizado).)</v>
      </c>
      <c r="I486" s="81">
        <f>VLOOKUP(A486,'PAI 2025 GPS rempl2)'!$A$4:$V$504,17,0)</f>
        <v>1</v>
      </c>
      <c r="J486" s="81" t="str">
        <f>VLOOKUP(A486,'PAI 2025 GPS rempl2)'!$A$4:$V$504,18,0)</f>
        <v>Númerica</v>
      </c>
      <c r="K486" s="166">
        <f>VLOOKUP(A486,'PAI 2025 GPS rempl2)'!$A$4:$V$504,20,0)</f>
        <v>45671</v>
      </c>
      <c r="L486" s="166">
        <f>VLOOKUP(A486,'PAI 2025 GPS rempl2)'!$A$4:$V$504,21,0)</f>
        <v>45688</v>
      </c>
      <c r="M486" s="81" t="str">
        <f>VLOOKUP(A486,'PAI 2025 GPS rempl2)'!$A$4:$V$504,22,0)</f>
        <v>141-GRUPO DE TRABAJO DE GESTIÓN DOCUMENTAL Y ARCHIVO</v>
      </c>
      <c r="N486" s="81"/>
      <c r="O486" s="81"/>
      <c r="P486" s="81"/>
      <c r="Q486" s="81"/>
      <c r="S486" s="80" t="s">
        <v>1384</v>
      </c>
      <c r="T486" s="80" t="str">
        <f>VLOOKUP(A486,'PAI 2025 GPS rempl2)'!$A$3:$E$505,4,0)</f>
        <v>Actividad propia</v>
      </c>
      <c r="U486" s="81" t="s">
        <v>1535</v>
      </c>
      <c r="V486" s="30">
        <f>VLOOKUP(S486,'PAI 2025 GPS rempl2)'!$E$4:$P$504,12,0)</f>
        <v>30</v>
      </c>
      <c r="W486" s="30">
        <f>+(V486*100)/(V$274+$V$275+$V$276+$V$278+$V$280+$V$281+$V$482+$V$483+$V$484+$V$486+$V$487+$V$488+$V$490)</f>
        <v>6</v>
      </c>
    </row>
    <row r="487" spans="1:23" hidden="1" x14ac:dyDescent="0.25">
      <c r="A487" s="80" t="s">
        <v>1386</v>
      </c>
      <c r="B487" s="80" t="str">
        <f>VLOOKUP(A487,'PAI 2025 GPS rempl2)'!$A$3:$E$505,4,0)</f>
        <v>Actividad propia</v>
      </c>
      <c r="C487" s="81" t="s">
        <v>1535</v>
      </c>
      <c r="D487" s="81" t="s">
        <v>1534</v>
      </c>
      <c r="E487" s="81" t="s">
        <v>986</v>
      </c>
      <c r="F487" s="81"/>
      <c r="G487" s="81" t="str">
        <f>VLOOKUP(A487,'PAI 2025 GPS rempl2)'!$E$4:$L$504,8,0)</f>
        <v>N/A</v>
      </c>
      <c r="H487" s="81" t="str">
        <f>VLOOKUP(A487,'PAI 2025 GPS rempl2)'!$A$4:$V$504,15,0)</f>
        <v>Formular el plan institucional de Archivo (Documento de Plan de Trabajo para el seguimiento de la ejecución)</v>
      </c>
      <c r="I487" s="81">
        <f>VLOOKUP(A487,'PAI 2025 GPS rempl2)'!$A$4:$V$504,17,0)</f>
        <v>1</v>
      </c>
      <c r="J487" s="81" t="str">
        <f>VLOOKUP(A487,'PAI 2025 GPS rempl2)'!$A$4:$V$504,18,0)</f>
        <v>Númerica</v>
      </c>
      <c r="K487" s="166">
        <f>VLOOKUP(A487,'PAI 2025 GPS rempl2)'!$A$4:$V$504,20,0)</f>
        <v>45671</v>
      </c>
      <c r="L487" s="166">
        <f>VLOOKUP(A487,'PAI 2025 GPS rempl2)'!$A$4:$V$504,21,0)</f>
        <v>45688</v>
      </c>
      <c r="M487" s="81" t="str">
        <f>VLOOKUP(A487,'PAI 2025 GPS rempl2)'!$A$4:$V$504,22,0)</f>
        <v>141-GRUPO DE TRABAJO DE GESTIÓN DOCUMENTAL Y ARCHIVO</v>
      </c>
      <c r="N487" s="81"/>
      <c r="O487" s="81"/>
      <c r="P487" s="81"/>
      <c r="Q487" s="81"/>
      <c r="S487" s="80" t="s">
        <v>1386</v>
      </c>
      <c r="T487" s="80" t="str">
        <f>VLOOKUP(A487,'PAI 2025 GPS rempl2)'!$A$3:$E$505,4,0)</f>
        <v>Actividad propia</v>
      </c>
      <c r="U487" s="81" t="s">
        <v>1535</v>
      </c>
      <c r="V487" s="30">
        <f>VLOOKUP(S487,'PAI 2025 GPS rempl2)'!$E$4:$P$504,12,0)</f>
        <v>30</v>
      </c>
      <c r="W487" s="30">
        <f>+(V487*100)/(V$274+$V$275+$V$276+$V$278+$V$280+$V$281+$V$482+$V$483+$V$484+$V$486+$V$487+$V$488+$V$490)</f>
        <v>6</v>
      </c>
    </row>
    <row r="488" spans="1:23" hidden="1" x14ac:dyDescent="0.25">
      <c r="A488" s="80" t="s">
        <v>1388</v>
      </c>
      <c r="B488" s="80" t="str">
        <f>VLOOKUP(A488,'PAI 2025 GPS rempl2)'!$A$3:$E$505,4,0)</f>
        <v>Actividad propia</v>
      </c>
      <c r="C488" s="81" t="s">
        <v>1535</v>
      </c>
      <c r="D488" s="81" t="s">
        <v>1534</v>
      </c>
      <c r="E488" s="81" t="s">
        <v>986</v>
      </c>
      <c r="F488" s="81"/>
      <c r="G488" s="81" t="str">
        <f>VLOOKUP(A488,'PAI 2025 GPS rempl2)'!$E$4:$L$504,8,0)</f>
        <v>N/A</v>
      </c>
      <c r="H488" s="81" t="str">
        <f>VLOOKUP(A488,'PAI 2025 GPS rempl2)'!$A$4:$V$504,15,0)</f>
        <v>Ejecutar el Plan de Trabajo del Plan Institucional de Archivos 2025 (informes de avance de ejecución del plan de trabajo)</v>
      </c>
      <c r="I488" s="81">
        <f>VLOOKUP(A488,'PAI 2025 GPS rempl2)'!$A$4:$V$504,17,0)</f>
        <v>100</v>
      </c>
      <c r="J488" s="81" t="str">
        <f>VLOOKUP(A488,'PAI 2025 GPS rempl2)'!$A$4:$V$504,18,0)</f>
        <v>Porcentual</v>
      </c>
      <c r="K488" s="166">
        <f>VLOOKUP(A488,'PAI 2025 GPS rempl2)'!$A$4:$V$504,20,0)</f>
        <v>45691</v>
      </c>
      <c r="L488" s="166">
        <f>VLOOKUP(A488,'PAI 2025 GPS rempl2)'!$A$4:$V$504,21,0)</f>
        <v>46010</v>
      </c>
      <c r="M488" s="81" t="str">
        <f>VLOOKUP(A488,'PAI 2025 GPS rempl2)'!$A$4:$V$504,22,0)</f>
        <v>141-GRUPO DE TRABAJO DE GESTIÓN DOCUMENTAL Y ARCHIVO</v>
      </c>
      <c r="N488" s="81"/>
      <c r="O488" s="81"/>
      <c r="P488" s="81"/>
      <c r="Q488" s="81"/>
      <c r="S488" s="80" t="s">
        <v>1388</v>
      </c>
      <c r="T488" s="80" t="str">
        <f>VLOOKUP(A488,'PAI 2025 GPS rempl2)'!$A$3:$E$505,4,0)</f>
        <v>Actividad propia</v>
      </c>
      <c r="U488" s="81" t="s">
        <v>1535</v>
      </c>
      <c r="V488" s="30">
        <f>VLOOKUP(S488,'PAI 2025 GPS rempl2)'!$E$4:$P$504,12,0)</f>
        <v>40</v>
      </c>
      <c r="W488" s="30">
        <f>+(V488*100)/(V$274+$V$275+$V$276+$V$278+$V$280+$V$281+$V$482+$V$483+$V$484+$V$486+$V$487+$V$488+$V$490)</f>
        <v>8</v>
      </c>
    </row>
    <row r="489" spans="1:23" hidden="1" x14ac:dyDescent="0.25">
      <c r="A489" s="80" t="s">
        <v>1390</v>
      </c>
      <c r="B489" s="80" t="str">
        <f>VLOOKUP(A489,'PAI 2025 GPS rempl2)'!$A$3:$E$505,4,0)</f>
        <v>Producto</v>
      </c>
      <c r="C489" s="81" t="s">
        <v>1535</v>
      </c>
      <c r="D489" s="81" t="s">
        <v>1534</v>
      </c>
      <c r="E489" s="81" t="s">
        <v>986</v>
      </c>
      <c r="F489" s="81" t="s">
        <v>9</v>
      </c>
      <c r="G489" s="81" t="str">
        <f>VLOOKUP(A489,'PAI 2025 GPS rempl2)'!$E$4:$L$504,8,0)</f>
        <v>C-3599-0200-0005-53105b</v>
      </c>
      <c r="H489" s="81" t="str">
        <f>VLOOKUP(A489,'PAI 2025 GPS rempl2)'!$A$4:$V$504,15,0)</f>
        <v>Servicios complementarios de gestión documental con radicados de entrada, traslados y salidas, realizados.(Informe anual de servicios complementarios de gestión documental)</v>
      </c>
      <c r="I489" s="81">
        <f>VLOOKUP(A489,'PAI 2025 GPS rempl2)'!$A$4:$V$504,17,0)</f>
        <v>3357800</v>
      </c>
      <c r="J489" s="81" t="str">
        <f>VLOOKUP(A489,'PAI 2025 GPS rempl2)'!$A$4:$V$504,18,0)</f>
        <v>Númerica</v>
      </c>
      <c r="K489" s="166">
        <f>VLOOKUP(A489,'PAI 2025 GPS rempl2)'!$A$4:$V$504,20,0)</f>
        <v>45659</v>
      </c>
      <c r="L489" s="166">
        <f>VLOOKUP(A489,'PAI 2025 GPS rempl2)'!$A$4:$V$504,21,0)</f>
        <v>46022</v>
      </c>
      <c r="M489" s="81" t="str">
        <f>VLOOKUP(A489,'PAI 2025 GPS rempl2)'!$A$4:$V$504,22,0)</f>
        <v>141-GRUPO DE TRABAJO DE GESTIÓN DOCUMENTAL Y ARCHIVO</v>
      </c>
      <c r="N489" s="81" t="s">
        <v>1401</v>
      </c>
      <c r="O489" s="81" t="s">
        <v>1439</v>
      </c>
      <c r="P489" s="81">
        <v>0</v>
      </c>
      <c r="Q489" s="81" t="s">
        <v>1492</v>
      </c>
      <c r="S489" s="80" t="s">
        <v>1390</v>
      </c>
      <c r="T489" s="80" t="str">
        <f>VLOOKUP(A489,'PAI 2025 GPS rempl2)'!$A$3:$E$505,4,0)</f>
        <v>Producto</v>
      </c>
      <c r="U489" s="81" t="s">
        <v>1535</v>
      </c>
      <c r="V489" s="30">
        <f>VLOOKUP(S489,'PAI 2025 GPS rempl2)'!$E$4:$P$504,12,0)</f>
        <v>40</v>
      </c>
      <c r="W489" s="30">
        <f>+V489</f>
        <v>40</v>
      </c>
    </row>
    <row r="490" spans="1:23" hidden="1" x14ac:dyDescent="0.25">
      <c r="A490" s="80" t="s">
        <v>1392</v>
      </c>
      <c r="B490" s="80" t="str">
        <f>VLOOKUP(A490,'PAI 2025 GPS rempl2)'!$A$3:$E$505,4,0)</f>
        <v>Actividad propia</v>
      </c>
      <c r="C490" s="81" t="s">
        <v>1535</v>
      </c>
      <c r="D490" s="81" t="s">
        <v>1534</v>
      </c>
      <c r="E490" s="81" t="s">
        <v>986</v>
      </c>
      <c r="F490" s="81"/>
      <c r="G490" s="81" t="str">
        <f>VLOOKUP(A490,'PAI 2025 GPS rempl2)'!$E$4:$L$504,8,0)</f>
        <v>N/A</v>
      </c>
      <c r="H490" s="81" t="str">
        <f>VLOOKUP(A490,'PAI 2025 GPS rempl2)'!$A$4:$V$504,15,0)</f>
        <v>Realizar los servicios complementarios de gestión a los documentos internos y externos radicados en la entidad (Informes de servicios complementarios de gestión documental)</v>
      </c>
      <c r="I490" s="81">
        <f>VLOOKUP(A490,'PAI 2025 GPS rempl2)'!$A$4:$V$504,17,0)</f>
        <v>3357800</v>
      </c>
      <c r="J490" s="81" t="str">
        <f>VLOOKUP(A490,'PAI 2025 GPS rempl2)'!$A$4:$V$504,18,0)</f>
        <v>Númerica</v>
      </c>
      <c r="K490" s="166">
        <f>VLOOKUP(A490,'PAI 2025 GPS rempl2)'!$A$4:$V$504,20,0)</f>
        <v>45659</v>
      </c>
      <c r="L490" s="166">
        <f>VLOOKUP(A490,'PAI 2025 GPS rempl2)'!$A$4:$V$504,21,0)</f>
        <v>46022</v>
      </c>
      <c r="M490" s="81" t="str">
        <f>VLOOKUP(A490,'PAI 2025 GPS rempl2)'!$A$4:$V$504,22,0)</f>
        <v>141-GRUPO DE TRABAJO DE GESTIÓN DOCUMENTAL Y ARCHIVO</v>
      </c>
      <c r="N490" s="81"/>
      <c r="O490" s="81"/>
      <c r="P490" s="81"/>
      <c r="Q490" s="81"/>
      <c r="S490" s="80" t="s">
        <v>1392</v>
      </c>
      <c r="T490" s="80" t="str">
        <f>VLOOKUP(A490,'PAI 2025 GPS rempl2)'!$A$3:$E$505,4,0)</f>
        <v>Actividad propia</v>
      </c>
      <c r="U490" s="81" t="s">
        <v>1535</v>
      </c>
      <c r="V490" s="30">
        <f>VLOOKUP(S490,'PAI 2025 GPS rempl2)'!$E$4:$P$504,12,0)</f>
        <v>100</v>
      </c>
      <c r="W490" s="30">
        <f>+(V490*100)/(V$274+$V$275+$V$276+$V$278+$V$280+$V$281+$V$482+$V$483+$V$484+$V$486+$V$487+$V$488+$V$490)</f>
        <v>20</v>
      </c>
    </row>
    <row r="491" spans="1:23" x14ac:dyDescent="0.25">
      <c r="P491" s="81"/>
      <c r="Q491" s="81"/>
    </row>
  </sheetData>
  <autoFilter ref="A2:AA490" xr:uid="{E7BCF3A1-0F57-454D-9148-9DA532812E24}">
    <filterColumn colId="0">
      <filters>
        <filter val="30.6.2"/>
      </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DD864-F32D-4BF4-B3EA-A3734C440235}">
  <dimension ref="A1:O121"/>
  <sheetViews>
    <sheetView showGridLines="0" zoomScale="132" zoomScaleNormal="115" workbookViewId="0">
      <selection activeCell="J6" sqref="J6"/>
    </sheetView>
  </sheetViews>
  <sheetFormatPr baseColWidth="10" defaultColWidth="11.5703125" defaultRowHeight="12.75" x14ac:dyDescent="0.2"/>
  <cols>
    <col min="1" max="1" width="3.5703125" style="226" customWidth="1" collapsed="1"/>
    <col min="2" max="2" width="5.5703125" style="226" customWidth="1"/>
    <col min="3" max="3" width="6.42578125" style="226" customWidth="1"/>
    <col min="4" max="5" width="11.5703125" style="226"/>
    <col min="6" max="6" width="16.7109375" style="226" customWidth="1" collapsed="1"/>
    <col min="7" max="13" width="11.5703125" style="226"/>
    <col min="14" max="14" width="16.85546875" style="226" customWidth="1"/>
    <col min="15" max="15" width="3.85546875" style="226" customWidth="1"/>
    <col min="16" max="16384" width="11.5703125" style="226"/>
  </cols>
  <sheetData>
    <row r="1" spans="1:15" ht="13.5" thickBot="1" x14ac:dyDescent="0.25">
      <c r="A1" s="224"/>
      <c r="B1" s="224"/>
      <c r="C1" s="225"/>
      <c r="D1" s="224"/>
      <c r="E1" s="224"/>
      <c r="F1" s="224"/>
      <c r="G1" s="224"/>
      <c r="H1" s="224"/>
      <c r="I1" s="224"/>
      <c r="J1" s="224"/>
      <c r="K1" s="224"/>
      <c r="L1" s="224"/>
      <c r="M1" s="224"/>
      <c r="N1" s="224"/>
    </row>
    <row r="2" spans="1:15" ht="13.5" thickBot="1" x14ac:dyDescent="0.25">
      <c r="A2" s="231"/>
      <c r="B2" s="227"/>
      <c r="C2" s="229"/>
      <c r="D2" s="228"/>
      <c r="E2" s="228"/>
      <c r="F2" s="228"/>
      <c r="G2" s="228"/>
      <c r="H2" s="228"/>
      <c r="I2" s="228"/>
      <c r="J2" s="228"/>
      <c r="K2" s="228"/>
      <c r="L2" s="228"/>
      <c r="M2" s="228"/>
      <c r="N2" s="230"/>
      <c r="O2" s="262"/>
    </row>
    <row r="3" spans="1:15" ht="29.85" customHeight="1" x14ac:dyDescent="0.25">
      <c r="A3" s="231"/>
      <c r="B3" s="235"/>
      <c r="C3" s="472" t="s">
        <v>2640</v>
      </c>
      <c r="D3" s="473"/>
      <c r="E3" s="473"/>
      <c r="F3" s="473"/>
      <c r="G3" s="473"/>
      <c r="H3" s="473"/>
      <c r="I3" s="473"/>
      <c r="J3" s="473"/>
      <c r="K3" s="473"/>
      <c r="L3" s="473"/>
      <c r="M3" s="473"/>
      <c r="N3" s="473"/>
      <c r="O3" s="263"/>
    </row>
    <row r="4" spans="1:15" ht="19.5" thickBot="1" x14ac:dyDescent="0.3">
      <c r="A4" s="231"/>
      <c r="B4" s="235"/>
      <c r="C4" s="236"/>
      <c r="D4" s="237"/>
      <c r="E4" s="237"/>
      <c r="F4" s="237"/>
      <c r="G4" s="238"/>
      <c r="H4" s="474"/>
      <c r="I4" s="474"/>
      <c r="J4" s="474"/>
      <c r="K4" s="474"/>
      <c r="L4" s="474"/>
      <c r="M4" s="474"/>
      <c r="N4" s="474"/>
      <c r="O4" s="263"/>
    </row>
    <row r="5" spans="1:15" ht="15" x14ac:dyDescent="0.25">
      <c r="A5" s="231"/>
      <c r="B5" s="235"/>
      <c r="C5" s="264"/>
      <c r="D5" s="265"/>
      <c r="E5" s="264"/>
      <c r="F5" s="264"/>
      <c r="G5" s="264"/>
      <c r="H5" s="264"/>
      <c r="I5" s="264"/>
      <c r="J5" s="264"/>
      <c r="K5" s="264"/>
      <c r="L5" s="264"/>
      <c r="M5" s="264"/>
      <c r="N5" s="264"/>
      <c r="O5" s="263"/>
    </row>
    <row r="6" spans="1:15" ht="21" x14ac:dyDescent="0.25">
      <c r="A6" s="232"/>
      <c r="B6" s="239"/>
      <c r="C6" s="266"/>
      <c r="D6" s="267"/>
      <c r="E6" s="475" t="s">
        <v>2641</v>
      </c>
      <c r="F6" s="476"/>
      <c r="G6" s="476"/>
      <c r="H6" s="268"/>
      <c r="I6" s="268"/>
      <c r="J6" s="269"/>
      <c r="K6" s="266"/>
      <c r="L6" s="266"/>
      <c r="M6" s="266"/>
      <c r="N6" s="266"/>
      <c r="O6" s="263"/>
    </row>
    <row r="7" spans="1:15" ht="15.75" x14ac:dyDescent="0.25">
      <c r="A7" s="232"/>
      <c r="B7" s="239"/>
      <c r="C7" s="266"/>
      <c r="D7" s="267"/>
      <c r="E7" s="477" t="s">
        <v>2642</v>
      </c>
      <c r="F7" s="478"/>
      <c r="G7" s="478"/>
      <c r="H7" s="270"/>
      <c r="I7" s="270"/>
      <c r="J7" s="271"/>
      <c r="K7" s="266"/>
      <c r="L7" s="266"/>
      <c r="M7" s="266"/>
      <c r="N7" s="266"/>
      <c r="O7" s="263"/>
    </row>
    <row r="8" spans="1:15" ht="15.75" x14ac:dyDescent="0.25">
      <c r="A8" s="232"/>
      <c r="B8" s="239"/>
      <c r="C8" s="266"/>
      <c r="D8" s="267"/>
      <c r="E8" s="479" t="s">
        <v>2643</v>
      </c>
      <c r="F8" s="478"/>
      <c r="G8" s="478"/>
      <c r="H8" s="266"/>
      <c r="I8" s="266"/>
      <c r="J8" s="272"/>
      <c r="K8" s="266"/>
      <c r="L8" s="266"/>
      <c r="M8" s="266"/>
      <c r="N8" s="266"/>
      <c r="O8" s="263"/>
    </row>
    <row r="9" spans="1:15" ht="15" x14ac:dyDescent="0.25">
      <c r="A9" s="231"/>
      <c r="B9" s="235"/>
      <c r="C9" s="264"/>
      <c r="D9" s="265"/>
      <c r="E9" s="478"/>
      <c r="F9" s="478"/>
      <c r="G9" s="478"/>
      <c r="H9" s="264"/>
      <c r="I9" s="264"/>
      <c r="J9" s="264"/>
      <c r="K9" s="264"/>
      <c r="L9" s="264"/>
      <c r="M9" s="264"/>
      <c r="N9" s="264"/>
      <c r="O9" s="263"/>
    </row>
    <row r="10" spans="1:15" ht="15.75" thickBot="1" x14ac:dyDescent="0.3">
      <c r="A10" s="231"/>
      <c r="B10" s="235"/>
      <c r="C10" s="264"/>
      <c r="D10" s="265"/>
      <c r="E10" s="264"/>
      <c r="F10" s="264"/>
      <c r="G10" s="264"/>
      <c r="H10" s="264"/>
      <c r="I10" s="264"/>
      <c r="J10" s="264"/>
      <c r="K10" s="264"/>
      <c r="L10" s="264"/>
      <c r="M10" s="264"/>
      <c r="N10" s="264"/>
      <c r="O10" s="263"/>
    </row>
    <row r="11" spans="1:15" ht="16.5" thickBot="1" x14ac:dyDescent="0.3">
      <c r="A11" s="231"/>
      <c r="B11" s="235"/>
      <c r="C11" s="480" t="s">
        <v>2644</v>
      </c>
      <c r="D11" s="480"/>
      <c r="E11" s="480"/>
      <c r="F11" s="480"/>
      <c r="G11" s="480"/>
      <c r="H11" s="480"/>
      <c r="I11" s="480"/>
      <c r="J11" s="480"/>
      <c r="K11" s="480"/>
      <c r="L11" s="480"/>
      <c r="M11" s="480"/>
      <c r="N11" s="480"/>
      <c r="O11" s="263"/>
    </row>
    <row r="12" spans="1:15" ht="3.75" customHeight="1" thickBot="1" x14ac:dyDescent="0.45">
      <c r="A12" s="231"/>
      <c r="B12" s="235"/>
      <c r="C12" s="273"/>
      <c r="D12" s="273"/>
      <c r="E12" s="273"/>
      <c r="F12" s="273"/>
      <c r="G12" s="273"/>
      <c r="H12" s="273"/>
      <c r="I12" s="273"/>
      <c r="J12" s="273"/>
      <c r="K12" s="273"/>
      <c r="L12" s="273"/>
      <c r="M12" s="273"/>
      <c r="N12" s="273"/>
      <c r="O12" s="263"/>
    </row>
    <row r="13" spans="1:15" ht="15.6" customHeight="1" thickTop="1" thickBot="1" x14ac:dyDescent="0.3">
      <c r="A13" s="231"/>
      <c r="B13" s="235"/>
      <c r="C13" s="481" t="s">
        <v>2645</v>
      </c>
      <c r="D13" s="481"/>
      <c r="E13" s="481"/>
      <c r="F13" s="481"/>
      <c r="G13" s="482" t="s">
        <v>2646</v>
      </c>
      <c r="H13" s="483"/>
      <c r="I13" s="483"/>
      <c r="J13" s="483"/>
      <c r="K13" s="483"/>
      <c r="L13" s="462" t="s">
        <v>2647</v>
      </c>
      <c r="M13" s="463"/>
      <c r="N13" s="463"/>
      <c r="O13" s="263"/>
    </row>
    <row r="14" spans="1:15" ht="43.35" customHeight="1" x14ac:dyDescent="0.25">
      <c r="A14" s="233"/>
      <c r="B14" s="240"/>
      <c r="C14" s="481"/>
      <c r="D14" s="481"/>
      <c r="E14" s="481"/>
      <c r="F14" s="481"/>
      <c r="G14" s="464" t="s">
        <v>2648</v>
      </c>
      <c r="H14" s="464"/>
      <c r="I14" s="465" t="s">
        <v>2649</v>
      </c>
      <c r="J14" s="465"/>
      <c r="K14" s="234" t="s">
        <v>2650</v>
      </c>
      <c r="L14" s="466" t="s">
        <v>2651</v>
      </c>
      <c r="M14" s="466"/>
      <c r="N14" s="466"/>
      <c r="O14" s="263"/>
    </row>
    <row r="15" spans="1:15" ht="30" customHeight="1" thickBot="1" x14ac:dyDescent="0.3">
      <c r="A15" s="231"/>
      <c r="B15" s="235"/>
      <c r="C15" s="241"/>
      <c r="D15" s="467"/>
      <c r="E15" s="467"/>
      <c r="F15" s="467"/>
      <c r="G15" s="242" t="s">
        <v>2652</v>
      </c>
      <c r="H15" s="243" t="s">
        <v>2653</v>
      </c>
      <c r="I15" s="244" t="s">
        <v>2652</v>
      </c>
      <c r="J15" s="245" t="s">
        <v>2653</v>
      </c>
      <c r="K15" s="246"/>
      <c r="L15" s="247" t="s">
        <v>2652</v>
      </c>
      <c r="M15" s="243" t="s">
        <v>2653</v>
      </c>
      <c r="N15" s="248" t="s">
        <v>2650</v>
      </c>
      <c r="O15" s="263"/>
    </row>
    <row r="16" spans="1:15" ht="12.75" customHeight="1" x14ac:dyDescent="0.25">
      <c r="B16" s="274"/>
      <c r="C16" s="292">
        <v>105</v>
      </c>
      <c r="D16" s="468" t="s">
        <v>2532</v>
      </c>
      <c r="E16" s="469"/>
      <c r="F16" s="469"/>
      <c r="G16" s="294">
        <v>1</v>
      </c>
      <c r="H16" s="294">
        <v>1</v>
      </c>
      <c r="I16" s="293" t="s">
        <v>2654</v>
      </c>
      <c r="J16" s="293" t="s">
        <v>2654</v>
      </c>
      <c r="K16" s="293" t="s">
        <v>2654</v>
      </c>
      <c r="L16" s="295">
        <v>1</v>
      </c>
      <c r="M16" s="295">
        <v>1</v>
      </c>
      <c r="N16" s="296">
        <v>0</v>
      </c>
      <c r="O16" s="263"/>
    </row>
    <row r="17" spans="2:15" ht="12.75" customHeight="1" x14ac:dyDescent="0.25">
      <c r="B17" s="274"/>
      <c r="C17" s="297">
        <v>111</v>
      </c>
      <c r="D17" s="470" t="s">
        <v>2517</v>
      </c>
      <c r="E17" s="471"/>
      <c r="F17" s="471"/>
      <c r="G17" s="249">
        <v>1</v>
      </c>
      <c r="H17" s="249">
        <v>1</v>
      </c>
      <c r="I17" s="81" t="s">
        <v>2654</v>
      </c>
      <c r="J17" s="81" t="s">
        <v>2654</v>
      </c>
      <c r="K17" s="249">
        <v>1</v>
      </c>
      <c r="L17" s="250">
        <v>0.85</v>
      </c>
      <c r="M17" s="250">
        <v>1</v>
      </c>
      <c r="N17" s="298">
        <v>0.4</v>
      </c>
      <c r="O17" s="263"/>
    </row>
    <row r="18" spans="2:15" ht="12.75" customHeight="1" x14ac:dyDescent="0.25">
      <c r="B18" s="274"/>
      <c r="C18" s="297">
        <v>117</v>
      </c>
      <c r="D18" s="470" t="s">
        <v>2557</v>
      </c>
      <c r="E18" s="471"/>
      <c r="F18" s="471"/>
      <c r="G18" s="249">
        <v>1</v>
      </c>
      <c r="H18" s="249">
        <v>1</v>
      </c>
      <c r="I18" s="81" t="s">
        <v>2654</v>
      </c>
      <c r="J18" s="81" t="s">
        <v>2654</v>
      </c>
      <c r="K18" s="249">
        <v>1</v>
      </c>
      <c r="L18" s="250">
        <v>0.82969999999999999</v>
      </c>
      <c r="M18" s="250">
        <v>1</v>
      </c>
      <c r="N18" s="298">
        <v>0.33079999999999998</v>
      </c>
      <c r="O18" s="263"/>
    </row>
    <row r="19" spans="2:15" ht="12.75" customHeight="1" x14ac:dyDescent="0.25">
      <c r="B19" s="274"/>
      <c r="C19" s="297">
        <v>130</v>
      </c>
      <c r="D19" s="470" t="s">
        <v>2598</v>
      </c>
      <c r="E19" s="471"/>
      <c r="F19" s="471"/>
      <c r="G19" s="249">
        <v>1</v>
      </c>
      <c r="H19" s="249">
        <v>1</v>
      </c>
      <c r="I19" s="81" t="s">
        <v>2654</v>
      </c>
      <c r="J19" s="81" t="s">
        <v>2654</v>
      </c>
      <c r="K19" s="81" t="s">
        <v>2654</v>
      </c>
      <c r="L19" s="250">
        <v>0.38300000000000001</v>
      </c>
      <c r="M19" s="250">
        <v>1</v>
      </c>
      <c r="N19" s="298">
        <v>0</v>
      </c>
      <c r="O19" s="263"/>
    </row>
    <row r="20" spans="2:15" ht="12.75" customHeight="1" x14ac:dyDescent="0.25">
      <c r="B20" s="274"/>
      <c r="C20" s="297">
        <v>141</v>
      </c>
      <c r="D20" s="470" t="s">
        <v>2172</v>
      </c>
      <c r="E20" s="471"/>
      <c r="F20" s="471"/>
      <c r="G20" s="249">
        <v>1</v>
      </c>
      <c r="H20" s="249">
        <v>0.98750000000000004</v>
      </c>
      <c r="I20" s="249">
        <v>1</v>
      </c>
      <c r="J20" s="249">
        <v>1</v>
      </c>
      <c r="K20" s="81" t="s">
        <v>2654</v>
      </c>
      <c r="L20" s="250">
        <v>0.79869999999999997</v>
      </c>
      <c r="M20" s="250">
        <v>0.98750000000000004</v>
      </c>
      <c r="N20" s="298">
        <v>0.63100000000000001</v>
      </c>
      <c r="O20" s="263"/>
    </row>
    <row r="21" spans="2:15" ht="12.75" customHeight="1" x14ac:dyDescent="0.25">
      <c r="B21" s="274"/>
      <c r="C21" s="297">
        <v>142</v>
      </c>
      <c r="D21" s="470" t="s">
        <v>2112</v>
      </c>
      <c r="E21" s="471"/>
      <c r="F21" s="471"/>
      <c r="G21" s="249">
        <v>1</v>
      </c>
      <c r="H21" s="249">
        <v>1</v>
      </c>
      <c r="I21" s="249">
        <v>1</v>
      </c>
      <c r="J21" s="249">
        <v>1</v>
      </c>
      <c r="K21" s="81" t="s">
        <v>2654</v>
      </c>
      <c r="L21" s="250">
        <v>0.69750000000000001</v>
      </c>
      <c r="M21" s="250">
        <v>1</v>
      </c>
      <c r="N21" s="298">
        <v>0.7</v>
      </c>
      <c r="O21" s="263"/>
    </row>
    <row r="22" spans="2:15" ht="12.75" customHeight="1" x14ac:dyDescent="0.25">
      <c r="B22" s="274"/>
      <c r="C22" s="297">
        <v>20</v>
      </c>
      <c r="D22" s="470" t="s">
        <v>2053</v>
      </c>
      <c r="E22" s="471"/>
      <c r="F22" s="471"/>
      <c r="G22" s="249">
        <v>1</v>
      </c>
      <c r="H22" s="249">
        <v>1</v>
      </c>
      <c r="I22" s="249">
        <v>1</v>
      </c>
      <c r="J22" s="249">
        <v>1</v>
      </c>
      <c r="K22" s="81" t="s">
        <v>2654</v>
      </c>
      <c r="L22" s="250">
        <v>0.75770000000000004</v>
      </c>
      <c r="M22" s="250">
        <v>1</v>
      </c>
      <c r="N22" s="298">
        <v>0.65949999999999998</v>
      </c>
      <c r="O22" s="263"/>
    </row>
    <row r="23" spans="2:15" ht="12.75" customHeight="1" x14ac:dyDescent="0.25">
      <c r="B23" s="274"/>
      <c r="C23" s="297">
        <v>2000</v>
      </c>
      <c r="D23" s="470" t="s">
        <v>2012</v>
      </c>
      <c r="E23" s="471"/>
      <c r="F23" s="471"/>
      <c r="G23" s="249">
        <v>1</v>
      </c>
      <c r="H23" s="249">
        <v>0.99170000000000003</v>
      </c>
      <c r="I23" s="81" t="s">
        <v>2654</v>
      </c>
      <c r="J23" s="81" t="s">
        <v>2654</v>
      </c>
      <c r="K23" s="249">
        <v>1</v>
      </c>
      <c r="L23" s="250">
        <v>0.57250000000000001</v>
      </c>
      <c r="M23" s="250">
        <v>0.99170000000000003</v>
      </c>
      <c r="N23" s="298">
        <v>0.39</v>
      </c>
      <c r="O23" s="263"/>
    </row>
    <row r="24" spans="2:15" ht="12.75" customHeight="1" x14ac:dyDescent="0.25">
      <c r="B24" s="274"/>
      <c r="C24" s="297">
        <v>2010</v>
      </c>
      <c r="D24" s="470" t="s">
        <v>1992</v>
      </c>
      <c r="E24" s="471"/>
      <c r="F24" s="471"/>
      <c r="G24" s="249">
        <v>1</v>
      </c>
      <c r="H24" s="249">
        <v>1</v>
      </c>
      <c r="I24" s="249">
        <v>1</v>
      </c>
      <c r="J24" s="249">
        <v>1</v>
      </c>
      <c r="K24" s="249">
        <v>1</v>
      </c>
      <c r="L24" s="250">
        <v>0.6038</v>
      </c>
      <c r="M24" s="250">
        <v>1</v>
      </c>
      <c r="N24" s="298">
        <v>0.77200000000000002</v>
      </c>
      <c r="O24" s="263"/>
    </row>
    <row r="25" spans="2:15" ht="12.75" customHeight="1" x14ac:dyDescent="0.25">
      <c r="B25" s="274"/>
      <c r="C25" s="297">
        <v>2020</v>
      </c>
      <c r="D25" s="470" t="s">
        <v>2548</v>
      </c>
      <c r="E25" s="471"/>
      <c r="F25" s="471"/>
      <c r="G25" s="81" t="s">
        <v>2654</v>
      </c>
      <c r="H25" s="81" t="s">
        <v>2654</v>
      </c>
      <c r="I25" s="249">
        <v>1</v>
      </c>
      <c r="J25" s="249">
        <v>1</v>
      </c>
      <c r="K25" s="81" t="s">
        <v>2654</v>
      </c>
      <c r="L25" s="250">
        <v>0.63249999999999995</v>
      </c>
      <c r="M25" s="250">
        <v>0</v>
      </c>
      <c r="N25" s="298">
        <v>0.32</v>
      </c>
      <c r="O25" s="263"/>
    </row>
    <row r="26" spans="2:15" ht="12.75" customHeight="1" x14ac:dyDescent="0.25">
      <c r="B26" s="274"/>
      <c r="C26" s="297">
        <v>2023</v>
      </c>
      <c r="D26" s="470" t="s">
        <v>2123</v>
      </c>
      <c r="E26" s="471"/>
      <c r="F26" s="471"/>
      <c r="G26" s="249">
        <v>1</v>
      </c>
      <c r="H26" s="249">
        <v>1</v>
      </c>
      <c r="I26" s="249">
        <v>1</v>
      </c>
      <c r="J26" s="249">
        <v>1</v>
      </c>
      <c r="K26" s="249">
        <v>1</v>
      </c>
      <c r="L26" s="250">
        <v>0.79900000000000004</v>
      </c>
      <c r="M26" s="250">
        <v>1</v>
      </c>
      <c r="N26" s="298">
        <v>0.68</v>
      </c>
      <c r="O26" s="263"/>
    </row>
    <row r="27" spans="2:15" ht="12.75" customHeight="1" x14ac:dyDescent="0.25">
      <c r="B27" s="274"/>
      <c r="C27" s="297">
        <v>30</v>
      </c>
      <c r="D27" s="470" t="s">
        <v>2207</v>
      </c>
      <c r="E27" s="471"/>
      <c r="F27" s="471"/>
      <c r="G27" s="251">
        <v>0.64859999999999995</v>
      </c>
      <c r="H27" s="251">
        <v>0.67</v>
      </c>
      <c r="I27" s="249">
        <v>1</v>
      </c>
      <c r="J27" s="249">
        <v>1</v>
      </c>
      <c r="K27" s="81" t="s">
        <v>2654</v>
      </c>
      <c r="L27" s="250">
        <v>0.34079999999999999</v>
      </c>
      <c r="M27" s="250">
        <v>0.67</v>
      </c>
      <c r="N27" s="298">
        <v>0</v>
      </c>
      <c r="O27" s="263"/>
    </row>
    <row r="28" spans="2:15" ht="12.75" customHeight="1" x14ac:dyDescent="0.25">
      <c r="B28" s="274"/>
      <c r="C28" s="297">
        <v>3000</v>
      </c>
      <c r="D28" s="470" t="s">
        <v>2278</v>
      </c>
      <c r="E28" s="471"/>
      <c r="F28" s="471"/>
      <c r="G28" s="249">
        <v>1</v>
      </c>
      <c r="H28" s="249">
        <v>1</v>
      </c>
      <c r="I28" s="249">
        <v>1</v>
      </c>
      <c r="J28" s="249">
        <v>1</v>
      </c>
      <c r="K28" s="81" t="s">
        <v>2654</v>
      </c>
      <c r="L28" s="250">
        <v>0.9</v>
      </c>
      <c r="M28" s="250">
        <v>1</v>
      </c>
      <c r="N28" s="298">
        <v>0.6</v>
      </c>
      <c r="O28" s="263"/>
    </row>
    <row r="29" spans="2:15" ht="12.75" customHeight="1" x14ac:dyDescent="0.25">
      <c r="B29" s="274"/>
      <c r="C29" s="297">
        <v>3003</v>
      </c>
      <c r="D29" s="470" t="s">
        <v>1947</v>
      </c>
      <c r="E29" s="471"/>
      <c r="F29" s="471"/>
      <c r="G29" s="249">
        <v>1</v>
      </c>
      <c r="H29" s="249">
        <v>0.99375000000000002</v>
      </c>
      <c r="I29" s="249">
        <v>1</v>
      </c>
      <c r="J29" s="249">
        <v>1</v>
      </c>
      <c r="K29" s="249">
        <v>1</v>
      </c>
      <c r="L29" s="250">
        <v>0.68769999999999998</v>
      </c>
      <c r="M29" s="252">
        <v>0.99375000000000002</v>
      </c>
      <c r="N29" s="298">
        <v>0.47049999999999997</v>
      </c>
      <c r="O29" s="263"/>
    </row>
    <row r="30" spans="2:15" ht="12.75" customHeight="1" x14ac:dyDescent="0.25">
      <c r="B30" s="274"/>
      <c r="C30" s="297">
        <v>13</v>
      </c>
      <c r="D30" s="470" t="s">
        <v>2166</v>
      </c>
      <c r="E30" s="471"/>
      <c r="F30" s="471"/>
      <c r="G30" s="249">
        <v>1</v>
      </c>
      <c r="H30" s="249">
        <v>1</v>
      </c>
      <c r="I30" s="81" t="s">
        <v>2654</v>
      </c>
      <c r="J30" s="81" t="s">
        <v>2654</v>
      </c>
      <c r="K30" s="81" t="s">
        <v>2654</v>
      </c>
      <c r="L30" s="250">
        <v>1</v>
      </c>
      <c r="M30" s="250">
        <v>1</v>
      </c>
      <c r="N30" s="298">
        <v>0</v>
      </c>
      <c r="O30" s="263"/>
    </row>
    <row r="31" spans="2:15" ht="12.75" customHeight="1" x14ac:dyDescent="0.25">
      <c r="B31" s="274"/>
      <c r="C31" s="297">
        <v>3100</v>
      </c>
      <c r="D31" s="470" t="s">
        <v>2357</v>
      </c>
      <c r="E31" s="471"/>
      <c r="F31" s="471"/>
      <c r="G31" s="249">
        <v>1</v>
      </c>
      <c r="H31" s="249">
        <v>1</v>
      </c>
      <c r="I31" s="249">
        <v>1</v>
      </c>
      <c r="J31" s="249">
        <v>1</v>
      </c>
      <c r="K31" s="81" t="s">
        <v>2654</v>
      </c>
      <c r="L31" s="250">
        <v>0.81479999999999997</v>
      </c>
      <c r="M31" s="250">
        <v>1</v>
      </c>
      <c r="N31" s="298">
        <v>0.74219999999999997</v>
      </c>
      <c r="O31" s="263"/>
    </row>
    <row r="32" spans="2:15" ht="12.75" customHeight="1" x14ac:dyDescent="0.25">
      <c r="B32" s="274"/>
      <c r="C32" s="297">
        <v>3200</v>
      </c>
      <c r="D32" s="470" t="s">
        <v>2537</v>
      </c>
      <c r="E32" s="471"/>
      <c r="F32" s="471"/>
      <c r="G32" s="249">
        <v>1</v>
      </c>
      <c r="H32" s="249">
        <v>1</v>
      </c>
      <c r="I32" s="249">
        <v>1</v>
      </c>
      <c r="J32" s="249">
        <v>1</v>
      </c>
      <c r="K32" s="81" t="s">
        <v>2654</v>
      </c>
      <c r="L32" s="250">
        <v>0.85250000000000004</v>
      </c>
      <c r="M32" s="250">
        <v>1</v>
      </c>
      <c r="N32" s="298">
        <v>0.25</v>
      </c>
      <c r="O32" s="263"/>
    </row>
    <row r="33" spans="2:15" ht="12.75" customHeight="1" x14ac:dyDescent="0.25">
      <c r="B33" s="274"/>
      <c r="C33" s="297">
        <v>37</v>
      </c>
      <c r="D33" s="470" t="s">
        <v>2485</v>
      </c>
      <c r="E33" s="471"/>
      <c r="F33" s="471"/>
      <c r="G33" s="249">
        <v>1</v>
      </c>
      <c r="H33" s="249">
        <v>0.98</v>
      </c>
      <c r="I33" s="249">
        <v>1</v>
      </c>
      <c r="J33" s="249">
        <v>1</v>
      </c>
      <c r="K33" s="81" t="s">
        <v>2654</v>
      </c>
      <c r="L33" s="250">
        <v>0.59509999999999996</v>
      </c>
      <c r="M33" s="250">
        <v>0.98</v>
      </c>
      <c r="N33" s="298">
        <v>6.8000000000000005E-2</v>
      </c>
      <c r="O33" s="263"/>
    </row>
    <row r="34" spans="2:15" ht="12.75" customHeight="1" x14ac:dyDescent="0.25">
      <c r="B34" s="274"/>
      <c r="C34" s="297">
        <v>4000</v>
      </c>
      <c r="D34" s="470" t="s">
        <v>2075</v>
      </c>
      <c r="E34" s="471"/>
      <c r="F34" s="471"/>
      <c r="G34" s="249">
        <v>1</v>
      </c>
      <c r="H34" s="249">
        <v>1</v>
      </c>
      <c r="I34" s="81" t="s">
        <v>2654</v>
      </c>
      <c r="J34" s="81" t="s">
        <v>2654</v>
      </c>
      <c r="K34" s="81" t="s">
        <v>2654</v>
      </c>
      <c r="L34" s="250">
        <v>0.69120000000000004</v>
      </c>
      <c r="M34" s="250">
        <v>1</v>
      </c>
      <c r="N34" s="298">
        <v>0.62819999999999998</v>
      </c>
      <c r="O34" s="263"/>
    </row>
    <row r="35" spans="2:15" ht="12.75" customHeight="1" x14ac:dyDescent="0.25">
      <c r="B35" s="274"/>
      <c r="C35" s="297">
        <v>50</v>
      </c>
      <c r="D35" s="470" t="s">
        <v>2193</v>
      </c>
      <c r="E35" s="471"/>
      <c r="F35" s="471"/>
      <c r="G35" s="249">
        <v>1</v>
      </c>
      <c r="H35" s="249">
        <v>1</v>
      </c>
      <c r="I35" s="81" t="s">
        <v>2654</v>
      </c>
      <c r="J35" s="81" t="s">
        <v>2654</v>
      </c>
      <c r="K35" s="249">
        <v>1</v>
      </c>
      <c r="L35" s="250">
        <v>0.74</v>
      </c>
      <c r="M35" s="250">
        <v>1</v>
      </c>
      <c r="N35" s="298">
        <v>0.5</v>
      </c>
      <c r="O35" s="263"/>
    </row>
    <row r="36" spans="2:15" ht="12.75" customHeight="1" x14ac:dyDescent="0.25">
      <c r="B36" s="274"/>
      <c r="C36" s="297">
        <v>6000</v>
      </c>
      <c r="D36" s="470" t="s">
        <v>2231</v>
      </c>
      <c r="E36" s="471"/>
      <c r="F36" s="471"/>
      <c r="G36" s="249">
        <v>1</v>
      </c>
      <c r="H36" s="249">
        <v>1</v>
      </c>
      <c r="I36" s="81" t="s">
        <v>2654</v>
      </c>
      <c r="J36" s="81" t="s">
        <v>2654</v>
      </c>
      <c r="K36" s="81" t="s">
        <v>2654</v>
      </c>
      <c r="L36" s="250">
        <v>0.41299999999999998</v>
      </c>
      <c r="M36" s="250">
        <v>1</v>
      </c>
      <c r="N36" s="298">
        <v>0</v>
      </c>
      <c r="O36" s="263"/>
    </row>
    <row r="37" spans="2:15" ht="12.75" customHeight="1" x14ac:dyDescent="0.25">
      <c r="B37" s="274"/>
      <c r="C37" s="297">
        <v>7000</v>
      </c>
      <c r="D37" s="470" t="s">
        <v>2441</v>
      </c>
      <c r="E37" s="471"/>
      <c r="F37" s="471"/>
      <c r="G37" s="249">
        <v>1</v>
      </c>
      <c r="H37" s="249">
        <v>0.99</v>
      </c>
      <c r="I37" s="81" t="s">
        <v>2654</v>
      </c>
      <c r="J37" s="81" t="s">
        <v>2654</v>
      </c>
      <c r="K37" s="249">
        <v>1</v>
      </c>
      <c r="L37" s="250">
        <v>0.64</v>
      </c>
      <c r="M37" s="250">
        <v>0.9916666666666667</v>
      </c>
      <c r="N37" s="298">
        <v>0.6</v>
      </c>
      <c r="O37" s="263"/>
    </row>
    <row r="38" spans="2:15" ht="12.75" customHeight="1" x14ac:dyDescent="0.25">
      <c r="B38" s="274"/>
      <c r="C38" s="297">
        <v>7100</v>
      </c>
      <c r="D38" s="470" t="s">
        <v>2618</v>
      </c>
      <c r="E38" s="471"/>
      <c r="F38" s="471"/>
      <c r="G38" s="249">
        <v>1</v>
      </c>
      <c r="H38" s="249">
        <v>1</v>
      </c>
      <c r="I38" s="81" t="s">
        <v>2654</v>
      </c>
      <c r="J38" s="81" t="s">
        <v>2654</v>
      </c>
      <c r="K38" s="249">
        <v>1</v>
      </c>
      <c r="L38" s="250">
        <v>0.92500000000000004</v>
      </c>
      <c r="M38" s="250">
        <v>1</v>
      </c>
      <c r="N38" s="298">
        <v>0.91659999999999997</v>
      </c>
      <c r="O38" s="263"/>
    </row>
    <row r="39" spans="2:15" ht="12.75" customHeight="1" x14ac:dyDescent="0.25">
      <c r="B39" s="274"/>
      <c r="C39" s="297">
        <v>71</v>
      </c>
      <c r="D39" s="470" t="s">
        <v>2313</v>
      </c>
      <c r="E39" s="471"/>
      <c r="F39" s="471"/>
      <c r="G39" s="249">
        <v>1</v>
      </c>
      <c r="H39" s="249">
        <v>1</v>
      </c>
      <c r="I39" s="249">
        <v>1</v>
      </c>
      <c r="J39" s="249">
        <v>1</v>
      </c>
      <c r="K39" s="81" t="s">
        <v>2654</v>
      </c>
      <c r="L39" s="250">
        <v>0.62549999999999994</v>
      </c>
      <c r="M39" s="250">
        <v>1</v>
      </c>
      <c r="N39" s="298">
        <v>0.70099999999999996</v>
      </c>
      <c r="O39" s="263"/>
    </row>
    <row r="40" spans="2:15" ht="12.75" customHeight="1" x14ac:dyDescent="0.25">
      <c r="B40" s="274"/>
      <c r="C40" s="297">
        <v>72</v>
      </c>
      <c r="D40" s="470" t="s">
        <v>2402</v>
      </c>
      <c r="E40" s="471"/>
      <c r="F40" s="471"/>
      <c r="G40" s="249">
        <v>0.91180000000000005</v>
      </c>
      <c r="H40" s="253">
        <v>0.82499999999999996</v>
      </c>
      <c r="I40" s="249">
        <v>1</v>
      </c>
      <c r="J40" s="249">
        <v>1</v>
      </c>
      <c r="K40" s="81" t="s">
        <v>2654</v>
      </c>
      <c r="L40" s="250">
        <v>0.54290000000000005</v>
      </c>
      <c r="M40" s="250">
        <v>0.82499999999999996</v>
      </c>
      <c r="N40" s="298">
        <v>4.5999999999999999E-2</v>
      </c>
      <c r="O40" s="263"/>
    </row>
    <row r="41" spans="2:15" ht="12.75" customHeight="1" x14ac:dyDescent="0.25">
      <c r="B41" s="274"/>
      <c r="C41" s="297">
        <v>7200</v>
      </c>
      <c r="D41" s="470" t="s">
        <v>2607</v>
      </c>
      <c r="E41" s="471"/>
      <c r="F41" s="471"/>
      <c r="G41" s="249">
        <v>1</v>
      </c>
      <c r="H41" s="249">
        <v>1</v>
      </c>
      <c r="I41" s="81" t="s">
        <v>2654</v>
      </c>
      <c r="J41" s="81" t="s">
        <v>2654</v>
      </c>
      <c r="K41" s="81" t="s">
        <v>2654</v>
      </c>
      <c r="L41" s="250">
        <v>0.8</v>
      </c>
      <c r="M41" s="250">
        <v>1</v>
      </c>
      <c r="N41" s="298">
        <v>0.25</v>
      </c>
      <c r="O41" s="263"/>
    </row>
    <row r="42" spans="2:15" ht="12.75" customHeight="1" x14ac:dyDescent="0.25">
      <c r="B42" s="274"/>
      <c r="C42" s="297">
        <v>73</v>
      </c>
      <c r="D42" s="470" t="s">
        <v>2375</v>
      </c>
      <c r="E42" s="471"/>
      <c r="F42" s="471"/>
      <c r="G42" s="249">
        <v>1</v>
      </c>
      <c r="H42" s="249">
        <v>0.96</v>
      </c>
      <c r="I42" s="249">
        <v>1</v>
      </c>
      <c r="J42" s="249">
        <v>1</v>
      </c>
      <c r="K42" s="81" t="s">
        <v>2654</v>
      </c>
      <c r="L42" s="250">
        <v>0.72660000000000002</v>
      </c>
      <c r="M42" s="250">
        <v>0.96</v>
      </c>
      <c r="N42" s="298">
        <v>0.3</v>
      </c>
      <c r="O42" s="263"/>
    </row>
    <row r="43" spans="2:15" ht="12.75" customHeight="1" x14ac:dyDescent="0.25">
      <c r="B43" s="274"/>
      <c r="C43" s="297">
        <v>60</v>
      </c>
      <c r="D43" s="470" t="s">
        <v>2263</v>
      </c>
      <c r="E43" s="471"/>
      <c r="F43" s="471"/>
      <c r="G43" s="253">
        <v>0.85089999999999999</v>
      </c>
      <c r="H43" s="249">
        <v>0.79</v>
      </c>
      <c r="I43" s="81" t="s">
        <v>2654</v>
      </c>
      <c r="J43" s="81" t="s">
        <v>2654</v>
      </c>
      <c r="K43" s="81" t="s">
        <v>2654</v>
      </c>
      <c r="L43" s="250">
        <v>0.38750000000000001</v>
      </c>
      <c r="M43" s="250">
        <v>0.59</v>
      </c>
      <c r="N43" s="298">
        <v>0.15</v>
      </c>
      <c r="O43" s="263"/>
    </row>
    <row r="44" spans="2:15" ht="12.75" customHeight="1" x14ac:dyDescent="0.25">
      <c r="B44" s="274"/>
      <c r="C44" s="297">
        <v>12</v>
      </c>
      <c r="D44" s="470" t="s">
        <v>2474</v>
      </c>
      <c r="E44" s="471"/>
      <c r="F44" s="471"/>
      <c r="G44" s="249">
        <v>1</v>
      </c>
      <c r="H44" s="249">
        <v>1</v>
      </c>
      <c r="I44" s="81" t="s">
        <v>2654</v>
      </c>
      <c r="J44" s="81" t="s">
        <v>2654</v>
      </c>
      <c r="K44" s="249">
        <v>1</v>
      </c>
      <c r="L44" s="250">
        <v>1</v>
      </c>
      <c r="M44" s="250">
        <v>1</v>
      </c>
      <c r="N44" s="298">
        <v>1</v>
      </c>
      <c r="O44" s="263"/>
    </row>
    <row r="45" spans="2:15" ht="12.75" customHeight="1" x14ac:dyDescent="0.25">
      <c r="B45" s="274"/>
      <c r="C45" s="297">
        <v>11</v>
      </c>
      <c r="D45" s="470" t="s">
        <v>2655</v>
      </c>
      <c r="E45" s="471"/>
      <c r="F45" s="471"/>
      <c r="G45" s="81" t="s">
        <v>2654</v>
      </c>
      <c r="H45" s="81" t="s">
        <v>2654</v>
      </c>
      <c r="I45" s="249">
        <v>1</v>
      </c>
      <c r="J45" s="249">
        <v>1</v>
      </c>
      <c r="K45" s="81" t="s">
        <v>2654</v>
      </c>
      <c r="L45" s="81" t="s">
        <v>2654</v>
      </c>
      <c r="M45" s="81" t="s">
        <v>2654</v>
      </c>
      <c r="N45" s="81" t="s">
        <v>2654</v>
      </c>
      <c r="O45" s="263"/>
    </row>
    <row r="46" spans="2:15" ht="12.75" customHeight="1" x14ac:dyDescent="0.25">
      <c r="B46" s="274"/>
      <c r="C46" s="297">
        <v>104</v>
      </c>
      <c r="D46" s="470" t="s">
        <v>2656</v>
      </c>
      <c r="E46" s="471"/>
      <c r="F46" s="471"/>
      <c r="G46" s="81" t="s">
        <v>2654</v>
      </c>
      <c r="H46" s="81" t="s">
        <v>2654</v>
      </c>
      <c r="I46" s="81" t="s">
        <v>2654</v>
      </c>
      <c r="J46" s="81" t="s">
        <v>2654</v>
      </c>
      <c r="K46" s="81" t="s">
        <v>2654</v>
      </c>
      <c r="L46" s="81" t="s">
        <v>2654</v>
      </c>
      <c r="M46" s="81" t="s">
        <v>2654</v>
      </c>
      <c r="N46" s="81" t="s">
        <v>2654</v>
      </c>
      <c r="O46" s="263"/>
    </row>
    <row r="47" spans="2:15" ht="12.75" customHeight="1" x14ac:dyDescent="0.25">
      <c r="B47" s="274"/>
      <c r="C47" s="297">
        <v>38</v>
      </c>
      <c r="D47" s="470" t="s">
        <v>2657</v>
      </c>
      <c r="E47" s="471"/>
      <c r="F47" s="471"/>
      <c r="G47" s="81" t="s">
        <v>2654</v>
      </c>
      <c r="H47" s="81" t="s">
        <v>2654</v>
      </c>
      <c r="I47" s="81" t="s">
        <v>2654</v>
      </c>
      <c r="J47" s="81" t="s">
        <v>2654</v>
      </c>
      <c r="K47" s="81" t="s">
        <v>2654</v>
      </c>
      <c r="L47" s="81" t="s">
        <v>2654</v>
      </c>
      <c r="M47" s="81" t="s">
        <v>2654</v>
      </c>
      <c r="N47" s="81" t="s">
        <v>2654</v>
      </c>
      <c r="O47" s="263"/>
    </row>
    <row r="48" spans="2:15" ht="12.75" customHeight="1" x14ac:dyDescent="0.25">
      <c r="B48" s="274"/>
      <c r="C48" s="297">
        <v>70</v>
      </c>
      <c r="D48" s="470" t="s">
        <v>2658</v>
      </c>
      <c r="E48" s="471"/>
      <c r="F48" s="471"/>
      <c r="G48" s="81" t="s">
        <v>2654</v>
      </c>
      <c r="H48" s="81" t="s">
        <v>2654</v>
      </c>
      <c r="I48" s="81" t="s">
        <v>2654</v>
      </c>
      <c r="J48" s="81" t="s">
        <v>2654</v>
      </c>
      <c r="K48" s="81" t="s">
        <v>2654</v>
      </c>
      <c r="L48" s="81" t="s">
        <v>2654</v>
      </c>
      <c r="M48" s="81" t="s">
        <v>2654</v>
      </c>
      <c r="N48" s="81" t="s">
        <v>2654</v>
      </c>
      <c r="O48" s="263"/>
    </row>
    <row r="49" spans="2:15" ht="12.75" customHeight="1" x14ac:dyDescent="0.25">
      <c r="B49" s="274"/>
      <c r="C49" s="297">
        <v>10</v>
      </c>
      <c r="D49" s="470" t="s">
        <v>2659</v>
      </c>
      <c r="E49" s="471"/>
      <c r="F49" s="471"/>
      <c r="G49" s="81" t="s">
        <v>2654</v>
      </c>
      <c r="H49" s="81" t="s">
        <v>2654</v>
      </c>
      <c r="I49" s="249">
        <v>1</v>
      </c>
      <c r="J49" s="249">
        <v>1</v>
      </c>
      <c r="K49" s="81" t="s">
        <v>2654</v>
      </c>
      <c r="L49" s="81" t="s">
        <v>2654</v>
      </c>
      <c r="M49" s="81" t="s">
        <v>2654</v>
      </c>
      <c r="N49" s="81" t="s">
        <v>2654</v>
      </c>
      <c r="O49" s="263"/>
    </row>
    <row r="50" spans="2:15" ht="12.75" customHeight="1" x14ac:dyDescent="0.25">
      <c r="B50" s="274"/>
      <c r="C50" s="297">
        <v>100</v>
      </c>
      <c r="D50" s="470" t="s">
        <v>2338</v>
      </c>
      <c r="E50" s="471"/>
      <c r="F50" s="471"/>
      <c r="G50" s="249">
        <v>1</v>
      </c>
      <c r="H50" s="249">
        <v>1</v>
      </c>
      <c r="I50" s="249">
        <v>1</v>
      </c>
      <c r="J50" s="249">
        <v>1</v>
      </c>
      <c r="K50" s="81" t="s">
        <v>2654</v>
      </c>
      <c r="L50" s="250">
        <v>0.42930000000000001</v>
      </c>
      <c r="M50" s="250">
        <v>1</v>
      </c>
      <c r="N50" s="298">
        <v>0</v>
      </c>
      <c r="O50" s="263"/>
    </row>
    <row r="51" spans="2:15" ht="12.75" customHeight="1" thickBot="1" x14ac:dyDescent="0.3">
      <c r="B51" s="274"/>
      <c r="C51" s="299">
        <v>1000</v>
      </c>
      <c r="D51" s="485" t="s">
        <v>1912</v>
      </c>
      <c r="E51" s="486"/>
      <c r="F51" s="486"/>
      <c r="G51" s="255">
        <v>1</v>
      </c>
      <c r="H51" s="255">
        <v>0.9916666666666667</v>
      </c>
      <c r="I51" s="254" t="s">
        <v>2654</v>
      </c>
      <c r="J51" s="254" t="s">
        <v>2654</v>
      </c>
      <c r="K51" s="254" t="s">
        <v>2654</v>
      </c>
      <c r="L51" s="256">
        <v>0.41699999999999998</v>
      </c>
      <c r="M51" s="256">
        <v>0.82499999999999996</v>
      </c>
      <c r="N51" s="300">
        <v>8.1900000000000001E-2</v>
      </c>
      <c r="O51" s="263"/>
    </row>
    <row r="52" spans="2:15" ht="15.75" thickBot="1" x14ac:dyDescent="0.3">
      <c r="B52" s="274"/>
      <c r="C52" s="257" t="s">
        <v>2660</v>
      </c>
      <c r="D52" s="487" t="s">
        <v>2660</v>
      </c>
      <c r="E52" s="487"/>
      <c r="F52" s="487"/>
      <c r="G52" s="258">
        <f>+AVERAGE(G16:G51)</f>
        <v>0.98037666666666667</v>
      </c>
      <c r="H52" s="259">
        <v>0.9579881656804734</v>
      </c>
      <c r="I52" s="258">
        <v>1</v>
      </c>
      <c r="J52" s="258">
        <v>1</v>
      </c>
      <c r="K52" s="258">
        <v>1</v>
      </c>
      <c r="L52" s="260">
        <v>0.59589999999999999</v>
      </c>
      <c r="M52" s="260">
        <v>0.72870000000000001</v>
      </c>
      <c r="N52" s="261">
        <v>0.33850000000000002</v>
      </c>
      <c r="O52" s="263"/>
    </row>
    <row r="53" spans="2:15" x14ac:dyDescent="0.2">
      <c r="B53" s="275"/>
      <c r="C53" s="226" t="s">
        <v>2662</v>
      </c>
      <c r="O53" s="263"/>
    </row>
    <row r="54" spans="2:15" x14ac:dyDescent="0.2">
      <c r="B54" s="275"/>
      <c r="C54" s="226" t="s">
        <v>2663</v>
      </c>
      <c r="O54" s="263"/>
    </row>
    <row r="55" spans="2:15" x14ac:dyDescent="0.2">
      <c r="B55" s="275"/>
      <c r="C55" s="226" t="s">
        <v>2664</v>
      </c>
      <c r="O55" s="263"/>
    </row>
    <row r="56" spans="2:15" x14ac:dyDescent="0.2">
      <c r="B56" s="275"/>
      <c r="C56" s="226" t="s">
        <v>2661</v>
      </c>
      <c r="O56" s="263"/>
    </row>
    <row r="57" spans="2:15" ht="13.5" thickBot="1" x14ac:dyDescent="0.25">
      <c r="B57" s="276"/>
      <c r="C57" s="277"/>
      <c r="D57" s="277"/>
      <c r="E57" s="277"/>
      <c r="F57" s="277"/>
      <c r="G57" s="277"/>
      <c r="H57" s="277"/>
      <c r="I57" s="277"/>
      <c r="J57" s="277"/>
      <c r="K57" s="277"/>
      <c r="L57" s="277"/>
      <c r="M57" s="277"/>
      <c r="N57" s="277"/>
      <c r="O57" s="278"/>
    </row>
    <row r="58" spans="2:15" ht="13.5" thickBot="1" x14ac:dyDescent="0.25"/>
    <row r="59" spans="2:15" ht="16.5" thickBot="1" x14ac:dyDescent="0.3">
      <c r="C59" s="488" t="s">
        <v>2665</v>
      </c>
      <c r="D59" s="488"/>
      <c r="E59" s="488"/>
      <c r="F59" s="488"/>
      <c r="G59" s="488"/>
      <c r="H59" s="488"/>
      <c r="I59" s="488"/>
      <c r="J59" s="488"/>
      <c r="K59" s="488"/>
      <c r="L59" s="488"/>
      <c r="M59" s="488"/>
      <c r="N59" s="488"/>
    </row>
    <row r="60" spans="2:15" ht="15.75" thickBot="1" x14ac:dyDescent="0.3">
      <c r="C60"/>
      <c r="D60"/>
      <c r="E60"/>
    </row>
    <row r="61" spans="2:15" ht="30.75" thickBot="1" x14ac:dyDescent="0.3">
      <c r="C61"/>
      <c r="D61" s="489" t="s">
        <v>2666</v>
      </c>
      <c r="E61" s="490"/>
      <c r="F61" s="490"/>
      <c r="G61" s="490"/>
      <c r="H61" s="490"/>
      <c r="I61" s="490"/>
      <c r="J61" s="490"/>
      <c r="K61" s="490"/>
      <c r="L61" s="279" t="s">
        <v>2667</v>
      </c>
      <c r="M61" s="280" t="s">
        <v>2668</v>
      </c>
    </row>
    <row r="62" spans="2:15" ht="15" x14ac:dyDescent="0.25">
      <c r="D62" s="484" t="s">
        <v>1443</v>
      </c>
      <c r="E62" s="484"/>
      <c r="F62" s="484"/>
      <c r="G62" s="484"/>
      <c r="H62" s="484"/>
      <c r="I62" s="484"/>
      <c r="J62" s="484"/>
      <c r="K62" s="484"/>
      <c r="L62" s="281">
        <f>VLOOKUP(D62,'Plantilla publicacion (2)'!$AH$13:$AI$19,2,0)</f>
        <v>85.939444444444447</v>
      </c>
      <c r="M62" s="281">
        <f>VLOOKUP(D62,'Plantilla publicacion (2)'!AE13:$AF$19,2,0)</f>
        <v>36.541000000000004</v>
      </c>
    </row>
    <row r="63" spans="2:15" ht="15" x14ac:dyDescent="0.25">
      <c r="D63" s="484" t="s">
        <v>2675</v>
      </c>
      <c r="E63" s="484"/>
      <c r="F63" s="484"/>
      <c r="G63" s="484"/>
      <c r="H63" s="484"/>
      <c r="I63" s="484"/>
      <c r="J63" s="484"/>
      <c r="K63" s="484"/>
      <c r="L63" s="281">
        <f>VLOOKUP(D63,'Plantilla publicacion (2)'!$AH$13:$AI$19,2,0)</f>
        <v>59.575000000000003</v>
      </c>
      <c r="M63" s="281">
        <f>VLOOKUP(D63,'Plantilla publicacion (2)'!AE14:$AF$19,2,0)</f>
        <v>0</v>
      </c>
    </row>
    <row r="64" spans="2:15" ht="15" x14ac:dyDescent="0.25">
      <c r="D64" s="484" t="s">
        <v>2674</v>
      </c>
      <c r="E64" s="484"/>
      <c r="F64" s="484"/>
      <c r="G64" s="484"/>
      <c r="H64" s="484"/>
      <c r="I64" s="484"/>
      <c r="J64" s="484"/>
      <c r="K64" s="484"/>
      <c r="L64" s="281">
        <f>VLOOKUP(D64,'Plantilla publicacion (2)'!$AH$13:$AI$19,2,0)</f>
        <v>63.364817073170713</v>
      </c>
      <c r="M64" s="281">
        <f>VLOOKUP(D64,'Plantilla publicacion (2)'!AE15:$AF$19,2,0)</f>
        <v>44.878417040358741</v>
      </c>
    </row>
    <row r="65" spans="3:14" ht="15" x14ac:dyDescent="0.25">
      <c r="D65" s="484" t="s">
        <v>1449</v>
      </c>
      <c r="E65" s="484"/>
      <c r="F65" s="484"/>
      <c r="G65" s="484"/>
      <c r="H65" s="484"/>
      <c r="I65" s="484"/>
      <c r="J65" s="484"/>
      <c r="K65" s="484"/>
      <c r="L65" s="281">
        <f>VLOOKUP(D65,'Plantilla publicacion (2)'!$AH$13:$AI$19,2,0)</f>
        <v>40</v>
      </c>
      <c r="M65" s="281">
        <f>VLOOKUP(D65,'Plantilla publicacion (2)'!AE13:$AF$19,2,0)</f>
        <v>0</v>
      </c>
    </row>
    <row r="66" spans="3:14" ht="15" x14ac:dyDescent="0.25">
      <c r="D66" s="484" t="s">
        <v>1451</v>
      </c>
      <c r="E66" s="484"/>
      <c r="F66" s="484"/>
      <c r="G66" s="484"/>
      <c r="H66" s="484"/>
      <c r="I66" s="484"/>
      <c r="J66" s="484"/>
      <c r="K66" s="484"/>
      <c r="L66" s="281">
        <f>VLOOKUP(D66,'Plantilla publicacion (2)'!$AH$13:$AI$19,2,0)</f>
        <v>74.28</v>
      </c>
      <c r="M66" s="281">
        <f>VLOOKUP(D66,'Plantilla publicacion (2)'!AE14:$AF$19,2,0)</f>
        <v>52.583333333333329</v>
      </c>
    </row>
    <row r="67" spans="3:14" ht="15" x14ac:dyDescent="0.25">
      <c r="D67" s="484" t="s">
        <v>1453</v>
      </c>
      <c r="E67" s="484"/>
      <c r="F67" s="484"/>
      <c r="G67" s="484"/>
      <c r="H67" s="484"/>
      <c r="I67" s="484"/>
      <c r="J67" s="484"/>
      <c r="K67" s="484"/>
      <c r="L67" s="281">
        <f>VLOOKUP(D67,'Plantilla publicacion (2)'!$AH$13:$AI$19,2,0)</f>
        <v>61.656363636363629</v>
      </c>
      <c r="M67" s="281">
        <f>VLOOKUP(D67,'Plantilla publicacion (2)'!AE15:$AF$19,2,0)</f>
        <v>16.736842105263158</v>
      </c>
    </row>
    <row r="68" spans="3:14" ht="15" x14ac:dyDescent="0.25">
      <c r="D68" s="494" t="s">
        <v>2676</v>
      </c>
      <c r="E68" s="494"/>
      <c r="F68" s="494"/>
      <c r="G68" s="494"/>
      <c r="H68" s="494"/>
      <c r="I68" s="494"/>
      <c r="J68" s="494"/>
      <c r="K68" s="494"/>
      <c r="L68" s="281">
        <f>VLOOKUP(D68,'Plantilla publicacion (2)'!$AH$13:$AI$19,2,0)</f>
        <v>82.666666666666686</v>
      </c>
      <c r="M68" s="281">
        <f>VLOOKUP(D68,'Plantilla publicacion (2)'!AE13:$AF$19,2,0)</f>
        <v>50</v>
      </c>
    </row>
    <row r="69" spans="3:14" x14ac:dyDescent="0.2">
      <c r="D69" s="226" t="s">
        <v>2669</v>
      </c>
    </row>
    <row r="70" spans="3:14" ht="13.5" thickBot="1" x14ac:dyDescent="0.25"/>
    <row r="71" spans="3:14" ht="16.5" thickBot="1" x14ac:dyDescent="0.3">
      <c r="C71" s="495" t="s">
        <v>2670</v>
      </c>
      <c r="D71" s="496"/>
      <c r="E71" s="496"/>
      <c r="F71" s="496"/>
      <c r="G71" s="496"/>
      <c r="H71" s="496"/>
      <c r="I71" s="496"/>
      <c r="J71" s="496"/>
      <c r="K71" s="496"/>
      <c r="L71" s="496"/>
      <c r="M71" s="496"/>
      <c r="N71" s="497"/>
    </row>
    <row r="72" spans="3:14" ht="13.5" thickBot="1" x14ac:dyDescent="0.25"/>
    <row r="73" spans="3:14" ht="30.75" thickBot="1" x14ac:dyDescent="0.25">
      <c r="D73" s="498" t="s">
        <v>2666</v>
      </c>
      <c r="E73" s="499"/>
      <c r="F73" s="499"/>
      <c r="G73" s="499"/>
      <c r="H73" s="499"/>
      <c r="I73" s="499"/>
      <c r="J73" s="499"/>
      <c r="K73" s="499"/>
      <c r="L73" s="282" t="s">
        <v>2671</v>
      </c>
      <c r="M73" s="283" t="s">
        <v>460</v>
      </c>
    </row>
    <row r="74" spans="3:14" ht="15" x14ac:dyDescent="0.2">
      <c r="D74" s="500" t="s">
        <v>1443</v>
      </c>
      <c r="E74" s="501"/>
      <c r="F74" s="501"/>
      <c r="G74" s="501"/>
      <c r="H74" s="501"/>
      <c r="I74" s="501"/>
      <c r="J74" s="501"/>
      <c r="K74" s="501"/>
      <c r="L74" s="284">
        <f>SUM(L75:L76)</f>
        <v>85.939444444444433</v>
      </c>
      <c r="M74" s="304">
        <f>SUM(M75:M76)</f>
        <v>36.540999999999997</v>
      </c>
    </row>
    <row r="75" spans="3:14" ht="15" x14ac:dyDescent="0.25">
      <c r="D75" s="493" t="s">
        <v>459</v>
      </c>
      <c r="E75" s="484" t="s">
        <v>459</v>
      </c>
      <c r="F75" s="484" t="s">
        <v>459</v>
      </c>
      <c r="G75" s="484" t="s">
        <v>459</v>
      </c>
      <c r="H75" s="484" t="s">
        <v>459</v>
      </c>
      <c r="I75" s="484" t="s">
        <v>459</v>
      </c>
      <c r="J75" s="484" t="s">
        <v>459</v>
      </c>
      <c r="K75" s="484" t="s">
        <v>459</v>
      </c>
      <c r="L75" s="285">
        <f>VLOOKUP(D75,'Plantilla publicacion (2)'!$AN$5:$AO$43,2,0)</f>
        <v>30.555555555555557</v>
      </c>
      <c r="M75" s="286">
        <f>VLOOKUP(D75,'Plantilla publicacion (2)'!AR42:AS43,2,0)</f>
        <v>20</v>
      </c>
    </row>
    <row r="76" spans="3:14" ht="15" x14ac:dyDescent="0.25">
      <c r="D76" s="493" t="s">
        <v>529</v>
      </c>
      <c r="E76" s="484" t="s">
        <v>529</v>
      </c>
      <c r="F76" s="484" t="s">
        <v>529</v>
      </c>
      <c r="G76" s="484" t="s">
        <v>529</v>
      </c>
      <c r="H76" s="484" t="s">
        <v>529</v>
      </c>
      <c r="I76" s="484" t="s">
        <v>529</v>
      </c>
      <c r="J76" s="484" t="s">
        <v>529</v>
      </c>
      <c r="K76" s="484" t="s">
        <v>529</v>
      </c>
      <c r="L76" s="285">
        <f>VLOOKUP(D76,'Plantilla publicacion (2)'!$AN$5:$AO$43,2,0)</f>
        <v>55.383888888888883</v>
      </c>
      <c r="M76" s="286">
        <f>VLOOKUP(D76,'Plantilla publicacion (2)'!AR43:AS44,2,0)</f>
        <v>16.541</v>
      </c>
    </row>
    <row r="77" spans="3:14" ht="15" x14ac:dyDescent="0.25">
      <c r="D77" s="491" t="s">
        <v>1445</v>
      </c>
      <c r="E77" s="492"/>
      <c r="F77" s="492"/>
      <c r="G77" s="492"/>
      <c r="H77" s="492"/>
      <c r="I77" s="492"/>
      <c r="J77" s="492"/>
      <c r="K77" s="492"/>
      <c r="L77" s="287">
        <f>SUM(L78:L80)</f>
        <v>59.575000000000003</v>
      </c>
      <c r="M77" s="288">
        <f>SUM(M78:M80)</f>
        <v>0</v>
      </c>
    </row>
    <row r="78" spans="3:14" ht="15" x14ac:dyDescent="0.25">
      <c r="D78" s="493" t="s">
        <v>679</v>
      </c>
      <c r="E78" s="484" t="s">
        <v>679</v>
      </c>
      <c r="F78" s="484" t="s">
        <v>679</v>
      </c>
      <c r="G78" s="484" t="s">
        <v>679</v>
      </c>
      <c r="H78" s="484" t="s">
        <v>679</v>
      </c>
      <c r="I78" s="484" t="s">
        <v>679</v>
      </c>
      <c r="J78" s="484" t="s">
        <v>679</v>
      </c>
      <c r="K78" s="484" t="s">
        <v>679</v>
      </c>
      <c r="L78" s="285">
        <f>VLOOKUP(D78,'Plantilla publicacion (2)'!$AN$5:$AO$43,2,0)</f>
        <v>25</v>
      </c>
      <c r="M78" s="286">
        <f>VLOOKUP(D78,'Plantilla publicacion (2)'!$AR$6:$AS$9,2,0)</f>
        <v>0</v>
      </c>
    </row>
    <row r="79" spans="3:14" ht="15" x14ac:dyDescent="0.25">
      <c r="D79" s="493" t="s">
        <v>1176</v>
      </c>
      <c r="E79" s="484" t="s">
        <v>1176</v>
      </c>
      <c r="F79" s="484" t="s">
        <v>1176</v>
      </c>
      <c r="G79" s="484" t="s">
        <v>1176</v>
      </c>
      <c r="H79" s="484" t="s">
        <v>1176</v>
      </c>
      <c r="I79" s="484" t="s">
        <v>1176</v>
      </c>
      <c r="J79" s="484" t="s">
        <v>1176</v>
      </c>
      <c r="K79" s="484" t="s">
        <v>1176</v>
      </c>
      <c r="L79" s="285">
        <f>VLOOKUP(D79,'Plantilla publicacion (2)'!$AN$5:$AO$43,2,0)</f>
        <v>9.5749999999999993</v>
      </c>
      <c r="M79" s="286">
        <f>VLOOKUP(D79,'Plantilla publicacion (2)'!$AR$6:$AS$9,2,0)</f>
        <v>0</v>
      </c>
    </row>
    <row r="80" spans="3:14" ht="15" x14ac:dyDescent="0.25">
      <c r="D80" s="493" t="s">
        <v>1060</v>
      </c>
      <c r="E80" s="484" t="s">
        <v>1060</v>
      </c>
      <c r="F80" s="484" t="s">
        <v>1060</v>
      </c>
      <c r="G80" s="484" t="s">
        <v>1060</v>
      </c>
      <c r="H80" s="484" t="s">
        <v>1060</v>
      </c>
      <c r="I80" s="484" t="s">
        <v>1060</v>
      </c>
      <c r="J80" s="484" t="s">
        <v>1060</v>
      </c>
      <c r="K80" s="484" t="s">
        <v>1060</v>
      </c>
      <c r="L80" s="285">
        <f>VLOOKUP(D80,'Plantilla publicacion (2)'!$AN$5:$AO$43,2,0)</f>
        <v>25</v>
      </c>
      <c r="M80" s="286">
        <f>VLOOKUP(D80,'Plantilla publicacion (2)'!$AR$6:$AS$9,2,0)</f>
        <v>0</v>
      </c>
    </row>
    <row r="81" spans="4:14" ht="15" x14ac:dyDescent="0.25">
      <c r="D81" s="491" t="s">
        <v>1447</v>
      </c>
      <c r="E81" s="492"/>
      <c r="F81" s="492"/>
      <c r="G81" s="492"/>
      <c r="H81" s="492"/>
      <c r="I81" s="492"/>
      <c r="J81" s="492"/>
      <c r="K81" s="492"/>
      <c r="L81" s="287">
        <f>SUM(L82:L105)</f>
        <v>63.364817073170734</v>
      </c>
      <c r="M81" s="288">
        <f>SUM(M82:M105)</f>
        <v>44.878417040358748</v>
      </c>
    </row>
    <row r="82" spans="4:14" ht="15" x14ac:dyDescent="0.25">
      <c r="D82" s="493" t="s">
        <v>1107</v>
      </c>
      <c r="E82" s="484"/>
      <c r="F82" s="484"/>
      <c r="G82" s="484"/>
      <c r="H82" s="484"/>
      <c r="I82" s="484"/>
      <c r="J82" s="484"/>
      <c r="K82" s="484"/>
      <c r="L82" s="285">
        <f>VLOOKUP(D82,'Plantilla publicacion (2)'!AN10:AO33,2,0)</f>
        <v>1.5365853658536586</v>
      </c>
      <c r="M82" s="286">
        <f>VLOOKUP(D82,'Plantilla publicacion (2)'!AR10:$AS$33,2,0)</f>
        <v>0.36717488789237668</v>
      </c>
      <c r="N82"/>
    </row>
    <row r="83" spans="4:14" ht="15" x14ac:dyDescent="0.25">
      <c r="D83" s="493" t="s">
        <v>1337</v>
      </c>
      <c r="E83" s="484" t="s">
        <v>1337</v>
      </c>
      <c r="F83" s="484" t="s">
        <v>1337</v>
      </c>
      <c r="G83" s="484" t="s">
        <v>1337</v>
      </c>
      <c r="H83" s="484" t="s">
        <v>1337</v>
      </c>
      <c r="I83" s="484" t="s">
        <v>1337</v>
      </c>
      <c r="J83" s="484" t="s">
        <v>1337</v>
      </c>
      <c r="K83" s="484" t="s">
        <v>1337</v>
      </c>
      <c r="L83" s="285">
        <f>VLOOKUP(D83,'Plantilla publicacion (2)'!AN11:AO34,2,0)</f>
        <v>2.0939024390243901</v>
      </c>
      <c r="M83" s="286">
        <f>VLOOKUP(D83,'Plantilla publicacion (2)'!AR11:$AS$33,2,0)</f>
        <v>0</v>
      </c>
      <c r="N83"/>
    </row>
    <row r="84" spans="4:14" ht="15" x14ac:dyDescent="0.25">
      <c r="D84" s="493" t="s">
        <v>774</v>
      </c>
      <c r="E84" s="484" t="s">
        <v>774</v>
      </c>
      <c r="F84" s="484" t="s">
        <v>774</v>
      </c>
      <c r="G84" s="484" t="s">
        <v>774</v>
      </c>
      <c r="H84" s="484" t="s">
        <v>774</v>
      </c>
      <c r="I84" s="484" t="s">
        <v>774</v>
      </c>
      <c r="J84" s="484" t="s">
        <v>774</v>
      </c>
      <c r="K84" s="484" t="s">
        <v>774</v>
      </c>
      <c r="L84" s="285">
        <f>VLOOKUP(D84,'Plantilla publicacion (2)'!AN12:AO35,2,0)</f>
        <v>1.219512195121951</v>
      </c>
      <c r="M84" s="286">
        <f>VLOOKUP(D84,'Plantilla publicacion (2)'!AR12:$AS$33,2,0)</f>
        <v>4.4843049327354256</v>
      </c>
      <c r="N84"/>
    </row>
    <row r="85" spans="4:14" ht="15" x14ac:dyDescent="0.25">
      <c r="D85" s="493" t="s">
        <v>764</v>
      </c>
      <c r="E85" s="484" t="s">
        <v>764</v>
      </c>
      <c r="F85" s="484" t="s">
        <v>764</v>
      </c>
      <c r="G85" s="484" t="s">
        <v>764</v>
      </c>
      <c r="H85" s="484" t="s">
        <v>764</v>
      </c>
      <c r="I85" s="484" t="s">
        <v>764</v>
      </c>
      <c r="J85" s="484" t="s">
        <v>764</v>
      </c>
      <c r="K85" s="484" t="s">
        <v>764</v>
      </c>
      <c r="L85" s="285">
        <f>VLOOKUP(D85,'Plantilla publicacion (2)'!AN13:AO36,2,0)</f>
        <v>1.2195121951219512</v>
      </c>
      <c r="M85" s="286">
        <f>VLOOKUP(D85,'Plantilla publicacion (2)'!AR13:$AS$33,2,0)</f>
        <v>0</v>
      </c>
      <c r="N85"/>
    </row>
    <row r="86" spans="4:14" ht="15" x14ac:dyDescent="0.25">
      <c r="D86" s="493" t="s">
        <v>571</v>
      </c>
      <c r="E86" s="484" t="s">
        <v>571</v>
      </c>
      <c r="F86" s="484" t="s">
        <v>571</v>
      </c>
      <c r="G86" s="484" t="s">
        <v>571</v>
      </c>
      <c r="H86" s="484" t="s">
        <v>571</v>
      </c>
      <c r="I86" s="484" t="s">
        <v>571</v>
      </c>
      <c r="J86" s="484" t="s">
        <v>571</v>
      </c>
      <c r="K86" s="484" t="s">
        <v>571</v>
      </c>
      <c r="L86" s="285">
        <f>VLOOKUP(D86,'Plantilla publicacion (2)'!AN14:AO37,2,0)</f>
        <v>0.85060975609756095</v>
      </c>
      <c r="M86" s="286">
        <f>VLOOKUP(D86,'Plantilla publicacion (2)'!AR14:$AS$33,2,0)</f>
        <v>3.1390134529147979</v>
      </c>
      <c r="N86"/>
    </row>
    <row r="87" spans="4:14" ht="15" x14ac:dyDescent="0.25">
      <c r="D87" s="493" t="s">
        <v>971</v>
      </c>
      <c r="E87" s="484" t="s">
        <v>971</v>
      </c>
      <c r="F87" s="484" t="s">
        <v>971</v>
      </c>
      <c r="G87" s="484" t="s">
        <v>971</v>
      </c>
      <c r="H87" s="484" t="s">
        <v>971</v>
      </c>
      <c r="I87" s="484" t="s">
        <v>971</v>
      </c>
      <c r="J87" s="484" t="s">
        <v>971</v>
      </c>
      <c r="K87" s="484" t="s">
        <v>971</v>
      </c>
      <c r="L87" s="285">
        <f>VLOOKUP(D87,'Plantilla publicacion (2)'!AN15:AO38,2,0)</f>
        <v>3.2682926829268295</v>
      </c>
      <c r="M87" s="286">
        <f>VLOOKUP(D87,'Plantilla publicacion (2)'!AR15:$AS$33,2,0)</f>
        <v>1.7488789237668163</v>
      </c>
      <c r="N87"/>
    </row>
    <row r="88" spans="4:14" ht="15" x14ac:dyDescent="0.25">
      <c r="D88" s="493" t="s">
        <v>738</v>
      </c>
      <c r="E88" s="484" t="s">
        <v>738</v>
      </c>
      <c r="F88" s="484" t="s">
        <v>738</v>
      </c>
      <c r="G88" s="484" t="s">
        <v>738</v>
      </c>
      <c r="H88" s="484" t="s">
        <v>738</v>
      </c>
      <c r="I88" s="484" t="s">
        <v>738</v>
      </c>
      <c r="J88" s="484" t="s">
        <v>738</v>
      </c>
      <c r="K88" s="484" t="s">
        <v>738</v>
      </c>
      <c r="L88" s="285">
        <f>VLOOKUP(D88,'Plantilla publicacion (2)'!AN16:AO39,2,0)</f>
        <v>0.71097560975609753</v>
      </c>
      <c r="M88" s="286">
        <f>VLOOKUP(D88,'Plantilla publicacion (2)'!AR16:$AS$33,2,0)</f>
        <v>3.237668161434978</v>
      </c>
      <c r="N88"/>
    </row>
    <row r="89" spans="4:14" ht="15" x14ac:dyDescent="0.25">
      <c r="D89" s="493" t="s">
        <v>727</v>
      </c>
      <c r="E89" s="484" t="s">
        <v>727</v>
      </c>
      <c r="F89" s="484" t="s">
        <v>727</v>
      </c>
      <c r="G89" s="484" t="s">
        <v>727</v>
      </c>
      <c r="H89" s="484" t="s">
        <v>727</v>
      </c>
      <c r="I89" s="484" t="s">
        <v>727</v>
      </c>
      <c r="J89" s="484" t="s">
        <v>727</v>
      </c>
      <c r="K89" s="484" t="s">
        <v>727</v>
      </c>
      <c r="L89" s="285">
        <f>VLOOKUP(D89,'Plantilla publicacion (2)'!AN17:AO40,2,0)</f>
        <v>1.5426829268292681</v>
      </c>
      <c r="M89" s="286">
        <f>VLOOKUP(D89,'Plantilla publicacion (2)'!AR17:$AS$33,2,0)</f>
        <v>1.4349775784753362</v>
      </c>
      <c r="N89"/>
    </row>
    <row r="90" spans="4:14" ht="15" x14ac:dyDescent="0.25">
      <c r="D90" s="493" t="s">
        <v>688</v>
      </c>
      <c r="E90" s="484" t="s">
        <v>688</v>
      </c>
      <c r="F90" s="484" t="s">
        <v>688</v>
      </c>
      <c r="G90" s="484" t="s">
        <v>688</v>
      </c>
      <c r="H90" s="484" t="s">
        <v>688</v>
      </c>
      <c r="I90" s="484" t="s">
        <v>688</v>
      </c>
      <c r="J90" s="484" t="s">
        <v>688</v>
      </c>
      <c r="K90" s="484" t="s">
        <v>688</v>
      </c>
      <c r="L90" s="285">
        <f>VLOOKUP(D90,'Plantilla publicacion (2)'!AN18:AO41,2,0)</f>
        <v>5.6463414634146343</v>
      </c>
      <c r="M90" s="286">
        <f>VLOOKUP(D90,'Plantilla publicacion (2)'!AR18:$AS$33,2,0)</f>
        <v>3.0493273542600905</v>
      </c>
      <c r="N90"/>
    </row>
    <row r="91" spans="4:14" ht="15" x14ac:dyDescent="0.25">
      <c r="D91" s="493" t="s">
        <v>508</v>
      </c>
      <c r="E91" s="484" t="s">
        <v>508</v>
      </c>
      <c r="F91" s="484" t="s">
        <v>508</v>
      </c>
      <c r="G91" s="484" t="s">
        <v>508</v>
      </c>
      <c r="H91" s="484" t="s">
        <v>508</v>
      </c>
      <c r="I91" s="484" t="s">
        <v>508</v>
      </c>
      <c r="J91" s="484" t="s">
        <v>508</v>
      </c>
      <c r="K91" s="484" t="s">
        <v>508</v>
      </c>
      <c r="L91" s="285">
        <f>VLOOKUP(D91,'Plantilla publicacion (2)'!AN19:AO42,2,0)</f>
        <v>4.6201219512195122</v>
      </c>
      <c r="M91" s="286">
        <f>VLOOKUP(D91,'Plantilla publicacion (2)'!AR19:$AS$33,2,0)</f>
        <v>2.9573991031390134</v>
      </c>
      <c r="N91"/>
    </row>
    <row r="92" spans="4:14" ht="15" x14ac:dyDescent="0.25">
      <c r="D92" s="493" t="s">
        <v>1252</v>
      </c>
      <c r="E92" s="484" t="s">
        <v>1252</v>
      </c>
      <c r="F92" s="484" t="s">
        <v>1252</v>
      </c>
      <c r="G92" s="484" t="s">
        <v>1252</v>
      </c>
      <c r="H92" s="484" t="s">
        <v>1252</v>
      </c>
      <c r="I92" s="484" t="s">
        <v>1252</v>
      </c>
      <c r="J92" s="484" t="s">
        <v>1252</v>
      </c>
      <c r="K92" s="484" t="s">
        <v>1252</v>
      </c>
      <c r="L92" s="285">
        <f>VLOOKUP(D92,'Plantilla publicacion (2)'!AN20:AO43,2,0)</f>
        <v>4.2682926829268295</v>
      </c>
      <c r="M92" s="286">
        <f>VLOOKUP(D92,'Plantilla publicacion (2)'!AR20:$AS$33,2,0)</f>
        <v>1.7937219730941707</v>
      </c>
      <c r="N92"/>
    </row>
    <row r="93" spans="4:14" ht="15" x14ac:dyDescent="0.25">
      <c r="D93" s="493" t="s">
        <v>1244</v>
      </c>
      <c r="E93" s="484" t="s">
        <v>1244</v>
      </c>
      <c r="F93" s="484" t="s">
        <v>1244</v>
      </c>
      <c r="G93" s="484" t="s">
        <v>1244</v>
      </c>
      <c r="H93" s="484" t="s">
        <v>1244</v>
      </c>
      <c r="I93" s="484" t="s">
        <v>1244</v>
      </c>
      <c r="J93" s="484" t="s">
        <v>1244</v>
      </c>
      <c r="K93" s="484" t="s">
        <v>1244</v>
      </c>
      <c r="L93" s="285">
        <f>VLOOKUP(D93,'Plantilla publicacion (2)'!AN21:AO44,2,0)</f>
        <v>4.0346951219512199</v>
      </c>
      <c r="M93" s="286">
        <f>VLOOKUP(D93,'Plantilla publicacion (2)'!AR21:$AS$33,2,0)</f>
        <v>2.1096860986547088</v>
      </c>
      <c r="N93"/>
    </row>
    <row r="94" spans="4:14" ht="15" x14ac:dyDescent="0.25">
      <c r="D94" s="493" t="s">
        <v>1060</v>
      </c>
      <c r="E94" s="484" t="s">
        <v>1060</v>
      </c>
      <c r="F94" s="484" t="s">
        <v>1060</v>
      </c>
      <c r="G94" s="484" t="s">
        <v>1060</v>
      </c>
      <c r="H94" s="484" t="s">
        <v>1060</v>
      </c>
      <c r="I94" s="484" t="s">
        <v>1060</v>
      </c>
      <c r="J94" s="484" t="s">
        <v>1060</v>
      </c>
      <c r="K94" s="484" t="s">
        <v>1060</v>
      </c>
      <c r="L94" s="285">
        <f>VLOOKUP(D94,'Plantilla publicacion (2)'!AN22:AO45,2,0)</f>
        <v>0.37073170731707317</v>
      </c>
      <c r="M94" s="286">
        <f>VLOOKUP(D94,'Plantilla publicacion (2)'!AR22:$AS$33,2,0)</f>
        <v>0</v>
      </c>
      <c r="N94"/>
    </row>
    <row r="95" spans="4:14" ht="15" x14ac:dyDescent="0.25">
      <c r="D95" s="493" t="s">
        <v>628</v>
      </c>
      <c r="E95" s="484" t="s">
        <v>628</v>
      </c>
      <c r="F95" s="484" t="s">
        <v>628</v>
      </c>
      <c r="G95" s="484" t="s">
        <v>628</v>
      </c>
      <c r="H95" s="484" t="s">
        <v>628</v>
      </c>
      <c r="I95" s="484" t="s">
        <v>628</v>
      </c>
      <c r="J95" s="484" t="s">
        <v>628</v>
      </c>
      <c r="K95" s="484" t="s">
        <v>628</v>
      </c>
      <c r="L95" s="285">
        <f>VLOOKUP(D95,'Plantilla publicacion (2)'!AN23:AO46,2,0)</f>
        <v>2.8261463414634145</v>
      </c>
      <c r="M95" s="286">
        <f>VLOOKUP(D95,'Plantilla publicacion (2)'!AR23:$AS$33,2,0)</f>
        <v>3.3280717488789242</v>
      </c>
      <c r="N95"/>
    </row>
    <row r="96" spans="4:14" ht="15" x14ac:dyDescent="0.25">
      <c r="D96" s="493" t="s">
        <v>957</v>
      </c>
      <c r="E96" s="484" t="s">
        <v>957</v>
      </c>
      <c r="F96" s="484" t="s">
        <v>957</v>
      </c>
      <c r="G96" s="484" t="s">
        <v>957</v>
      </c>
      <c r="H96" s="484" t="s">
        <v>957</v>
      </c>
      <c r="I96" s="484" t="s">
        <v>957</v>
      </c>
      <c r="J96" s="484" t="s">
        <v>957</v>
      </c>
      <c r="K96" s="484" t="s">
        <v>957</v>
      </c>
      <c r="L96" s="285">
        <f>VLOOKUP(D96,'Plantilla publicacion (2)'!AN24:AO47,2,0)</f>
        <v>2.0792682926829267</v>
      </c>
      <c r="M96" s="286">
        <f>VLOOKUP(D96,'Plantilla publicacion (2)'!AR24:$AS$33,2,0)</f>
        <v>1.1210762331838564</v>
      </c>
      <c r="N96"/>
    </row>
    <row r="97" spans="4:14" ht="15" x14ac:dyDescent="0.25">
      <c r="D97" s="493" t="s">
        <v>1020</v>
      </c>
      <c r="E97" s="484" t="s">
        <v>1020</v>
      </c>
      <c r="F97" s="484" t="s">
        <v>1020</v>
      </c>
      <c r="G97" s="484" t="s">
        <v>1020</v>
      </c>
      <c r="H97" s="484" t="s">
        <v>1020</v>
      </c>
      <c r="I97" s="484" t="s">
        <v>1020</v>
      </c>
      <c r="J97" s="484" t="s">
        <v>1020</v>
      </c>
      <c r="K97" s="484" t="s">
        <v>1020</v>
      </c>
      <c r="L97" s="285">
        <f>VLOOKUP(D97,'Plantilla publicacion (2)'!AN25:AO48,2,0)</f>
        <v>5.3479146341463419</v>
      </c>
      <c r="M97" s="286">
        <f>VLOOKUP(D97,'Plantilla publicacion (2)'!AR25:$AS$33,2,0)</f>
        <v>2.817206278026906</v>
      </c>
      <c r="N97"/>
    </row>
    <row r="98" spans="4:14" ht="15" x14ac:dyDescent="0.25">
      <c r="D98" s="493" t="s">
        <v>1190</v>
      </c>
      <c r="E98" s="484" t="s">
        <v>1190</v>
      </c>
      <c r="F98" s="484" t="s">
        <v>1190</v>
      </c>
      <c r="G98" s="484" t="s">
        <v>1190</v>
      </c>
      <c r="H98" s="484" t="s">
        <v>1190</v>
      </c>
      <c r="I98" s="484" t="s">
        <v>1190</v>
      </c>
      <c r="J98" s="484" t="s">
        <v>1190</v>
      </c>
      <c r="K98" s="484" t="s">
        <v>1190</v>
      </c>
      <c r="L98" s="285">
        <f>VLOOKUP(D98,'Plantilla publicacion (2)'!AN26:AO49,2,0)</f>
        <v>3.4756097560975627</v>
      </c>
      <c r="M98" s="286">
        <f>VLOOKUP(D98,'Plantilla publicacion (2)'!AR26:$AS$33,2,0)</f>
        <v>0</v>
      </c>
      <c r="N98"/>
    </row>
    <row r="99" spans="4:14" ht="15" x14ac:dyDescent="0.25">
      <c r="D99" s="493" t="s">
        <v>649</v>
      </c>
      <c r="E99" s="484" t="s">
        <v>649</v>
      </c>
      <c r="F99" s="484" t="s">
        <v>649</v>
      </c>
      <c r="G99" s="484" t="s">
        <v>649</v>
      </c>
      <c r="H99" s="484" t="s">
        <v>649</v>
      </c>
      <c r="I99" s="484" t="s">
        <v>649</v>
      </c>
      <c r="J99" s="484" t="s">
        <v>649</v>
      </c>
      <c r="K99" s="484" t="s">
        <v>649</v>
      </c>
      <c r="L99" s="285">
        <f>VLOOKUP(D99,'Plantilla publicacion (2)'!AN27:AO50,2,0)</f>
        <v>1.4634146341463414</v>
      </c>
      <c r="M99" s="286">
        <f>VLOOKUP(D99,'Plantilla publicacion (2)'!AR27:$AS$33,2,0)</f>
        <v>0.67264573991031396</v>
      </c>
      <c r="N99"/>
    </row>
    <row r="100" spans="4:14" ht="15" x14ac:dyDescent="0.25">
      <c r="D100" s="493" t="s">
        <v>836</v>
      </c>
      <c r="E100" s="484" t="s">
        <v>836</v>
      </c>
      <c r="F100" s="484" t="s">
        <v>836</v>
      </c>
      <c r="G100" s="484" t="s">
        <v>836</v>
      </c>
      <c r="H100" s="484" t="s">
        <v>836</v>
      </c>
      <c r="I100" s="484" t="s">
        <v>836</v>
      </c>
      <c r="J100" s="484" t="s">
        <v>836</v>
      </c>
      <c r="K100" s="484" t="s">
        <v>836</v>
      </c>
      <c r="L100" s="285">
        <f>VLOOKUP(D100,'Plantilla publicacion (2)'!AN28:AO51,2,0)</f>
        <v>3.4451219512195124</v>
      </c>
      <c r="M100" s="286">
        <f>VLOOKUP(D100,'Plantilla publicacion (2)'!AR28:$AS$33,2,0)</f>
        <v>2.6905829596412558</v>
      </c>
      <c r="N100"/>
    </row>
    <row r="101" spans="4:14" ht="15" x14ac:dyDescent="0.25">
      <c r="D101" s="493" t="s">
        <v>876</v>
      </c>
      <c r="E101" s="484" t="s">
        <v>876</v>
      </c>
      <c r="F101" s="484" t="s">
        <v>876</v>
      </c>
      <c r="G101" s="484" t="s">
        <v>876</v>
      </c>
      <c r="H101" s="484" t="s">
        <v>876</v>
      </c>
      <c r="I101" s="484" t="s">
        <v>876</v>
      </c>
      <c r="J101" s="484" t="s">
        <v>876</v>
      </c>
      <c r="K101" s="484" t="s">
        <v>876</v>
      </c>
      <c r="L101" s="285">
        <f>VLOOKUP(D101,'Plantilla publicacion (2)'!AN29:AO52,2,0)</f>
        <v>2.2560609756097563</v>
      </c>
      <c r="M101" s="286">
        <f>VLOOKUP(D101,'Plantilla publicacion (2)'!AR29:$AS$33,2,0)</f>
        <v>4.1105381165919281</v>
      </c>
      <c r="N101"/>
    </row>
    <row r="102" spans="4:14" ht="15" x14ac:dyDescent="0.25">
      <c r="D102" s="493" t="s">
        <v>1153</v>
      </c>
      <c r="E102" s="484" t="s">
        <v>1153</v>
      </c>
      <c r="F102" s="484" t="s">
        <v>1153</v>
      </c>
      <c r="G102" s="484" t="s">
        <v>1153</v>
      </c>
      <c r="H102" s="484" t="s">
        <v>1153</v>
      </c>
      <c r="I102" s="484" t="s">
        <v>1153</v>
      </c>
      <c r="J102" s="484" t="s">
        <v>1153</v>
      </c>
      <c r="K102" s="484" t="s">
        <v>1153</v>
      </c>
      <c r="L102" s="285">
        <f>VLOOKUP(D102,'Plantilla publicacion (2)'!AN30:AO53,2,0)</f>
        <v>2.969512195121951</v>
      </c>
      <c r="M102" s="286">
        <f>VLOOKUP(D102,'Plantilla publicacion (2)'!AR30:$AS$33,2,0)</f>
        <v>3.143497757847534</v>
      </c>
      <c r="N102"/>
    </row>
    <row r="103" spans="4:14" ht="15" x14ac:dyDescent="0.25">
      <c r="D103" s="493" t="s">
        <v>894</v>
      </c>
      <c r="E103" s="484" t="s">
        <v>894</v>
      </c>
      <c r="F103" s="484" t="s">
        <v>894</v>
      </c>
      <c r="G103" s="484" t="s">
        <v>894</v>
      </c>
      <c r="H103" s="484" t="s">
        <v>894</v>
      </c>
      <c r="I103" s="484" t="s">
        <v>894</v>
      </c>
      <c r="J103" s="484" t="s">
        <v>894</v>
      </c>
      <c r="K103" s="484" t="s">
        <v>894</v>
      </c>
      <c r="L103" s="285">
        <f>VLOOKUP(D103,'Plantilla publicacion (2)'!AN31:AO54,2,0)</f>
        <v>1.9512195121951219</v>
      </c>
      <c r="M103" s="286">
        <f>VLOOKUP(D103,'Plantilla publicacion (2)'!AR31:$AS$33,2,0)</f>
        <v>1.1210762331838564</v>
      </c>
      <c r="N103"/>
    </row>
    <row r="104" spans="4:14" ht="15" x14ac:dyDescent="0.25">
      <c r="D104" s="493" t="s">
        <v>910</v>
      </c>
      <c r="E104" s="484" t="s">
        <v>910</v>
      </c>
      <c r="F104" s="484" t="s">
        <v>910</v>
      </c>
      <c r="G104" s="484" t="s">
        <v>910</v>
      </c>
      <c r="H104" s="484" t="s">
        <v>910</v>
      </c>
      <c r="I104" s="484" t="s">
        <v>910</v>
      </c>
      <c r="J104" s="484" t="s">
        <v>910</v>
      </c>
      <c r="K104" s="484" t="s">
        <v>910</v>
      </c>
      <c r="L104" s="285">
        <f>VLOOKUP(D104,'Plantilla publicacion (2)'!AN32:AO55,2,0)</f>
        <v>2.6634146341463412</v>
      </c>
      <c r="M104" s="286">
        <f>VLOOKUP(D104,'Plantilla publicacion (2)'!AR32:$AS$33,2,0)</f>
        <v>0.20627802690582961</v>
      </c>
      <c r="N104"/>
    </row>
    <row r="105" spans="4:14" ht="15" x14ac:dyDescent="0.25">
      <c r="D105" s="493" t="s">
        <v>586</v>
      </c>
      <c r="E105" s="484" t="s">
        <v>586</v>
      </c>
      <c r="F105" s="484" t="s">
        <v>586</v>
      </c>
      <c r="G105" s="484" t="s">
        <v>586</v>
      </c>
      <c r="H105" s="484" t="s">
        <v>586</v>
      </c>
      <c r="I105" s="484" t="s">
        <v>586</v>
      </c>
      <c r="J105" s="484" t="s">
        <v>586</v>
      </c>
      <c r="K105" s="484" t="s">
        <v>586</v>
      </c>
      <c r="L105" s="285">
        <f>VLOOKUP(D105,'Plantilla publicacion (2)'!AN33:AO56,2,0)</f>
        <v>3.5048780487804878</v>
      </c>
      <c r="M105" s="286">
        <f>VLOOKUP(D105,'Plantilla publicacion (2)'!AR33:$AS$33,2,0)</f>
        <v>1.3452914798206279</v>
      </c>
      <c r="N105"/>
    </row>
    <row r="106" spans="4:14" ht="15" x14ac:dyDescent="0.25">
      <c r="D106" s="491" t="s">
        <v>1449</v>
      </c>
      <c r="E106" s="492"/>
      <c r="F106" s="492"/>
      <c r="G106" s="492"/>
      <c r="H106" s="492"/>
      <c r="I106" s="492"/>
      <c r="J106" s="492"/>
      <c r="K106" s="492"/>
      <c r="L106" s="287">
        <f>+L107</f>
        <v>40</v>
      </c>
      <c r="M106" s="288">
        <f>+M107</f>
        <v>0</v>
      </c>
      <c r="N106"/>
    </row>
    <row r="107" spans="4:14" ht="15" x14ac:dyDescent="0.25">
      <c r="D107" s="493" t="s">
        <v>1060</v>
      </c>
      <c r="E107" s="484"/>
      <c r="F107" s="484"/>
      <c r="G107" s="484"/>
      <c r="H107" s="484"/>
      <c r="I107" s="484"/>
      <c r="J107" s="484"/>
      <c r="K107" s="484"/>
      <c r="L107" s="285">
        <f>VLOOKUP(D107,'Plantilla publicacion (2)'!AN52:AO52,2,0)</f>
        <v>40</v>
      </c>
      <c r="M107" s="286">
        <f>VLOOKUP(D107,'Plantilla publicacion (2)'!AR9:AS9,2,0)</f>
        <v>0</v>
      </c>
    </row>
    <row r="108" spans="4:14" ht="15" x14ac:dyDescent="0.25">
      <c r="D108" s="491" t="s">
        <v>1451</v>
      </c>
      <c r="E108" s="492"/>
      <c r="F108" s="492"/>
      <c r="G108" s="492"/>
      <c r="H108" s="492"/>
      <c r="I108" s="492"/>
      <c r="J108" s="492"/>
      <c r="K108" s="492"/>
      <c r="L108" s="287">
        <f>SUM(L109:L110)</f>
        <v>74.28</v>
      </c>
      <c r="M108" s="288">
        <f>SUM(M109:M110)</f>
        <v>52.583333333333329</v>
      </c>
    </row>
    <row r="109" spans="4:14" ht="15" x14ac:dyDescent="0.25">
      <c r="D109" s="493" t="s">
        <v>1371</v>
      </c>
      <c r="E109" s="484" t="s">
        <v>1371</v>
      </c>
      <c r="F109" s="484" t="s">
        <v>1371</v>
      </c>
      <c r="G109" s="484" t="s">
        <v>1371</v>
      </c>
      <c r="H109" s="484" t="s">
        <v>1371</v>
      </c>
      <c r="I109" s="484" t="s">
        <v>1371</v>
      </c>
      <c r="J109" s="484" t="s">
        <v>1371</v>
      </c>
      <c r="K109" s="484" t="s">
        <v>1371</v>
      </c>
      <c r="L109" s="285">
        <f>VLOOKUP(D109,'Plantilla publicacion (2)'!$AN$83:$AO$84,2,0)</f>
        <v>47.78</v>
      </c>
      <c r="M109" s="286">
        <f>VLOOKUP(D109,'Plantilla publicacion (2)'!AR40:$AS$41,2,0)</f>
        <v>52.583333333333329</v>
      </c>
    </row>
    <row r="110" spans="4:14" ht="15" x14ac:dyDescent="0.25">
      <c r="D110" s="493" t="s">
        <v>971</v>
      </c>
      <c r="E110" s="484" t="s">
        <v>971</v>
      </c>
      <c r="F110" s="484" t="s">
        <v>971</v>
      </c>
      <c r="G110" s="484" t="s">
        <v>971</v>
      </c>
      <c r="H110" s="484" t="s">
        <v>971</v>
      </c>
      <c r="I110" s="484" t="s">
        <v>971</v>
      </c>
      <c r="J110" s="484" t="s">
        <v>971</v>
      </c>
      <c r="K110" s="484" t="s">
        <v>971</v>
      </c>
      <c r="L110" s="285">
        <f>VLOOKUP(D110,'Plantilla publicacion (2)'!$AN$83:$AO$84,2,0)</f>
        <v>26.5</v>
      </c>
      <c r="M110" s="286">
        <f>VLOOKUP(D110,'Plantilla publicacion (2)'!AR41:$AS$41,2,0)</f>
        <v>0</v>
      </c>
    </row>
    <row r="111" spans="4:14" ht="15" x14ac:dyDescent="0.25">
      <c r="D111" s="491" t="s">
        <v>1453</v>
      </c>
      <c r="E111" s="492"/>
      <c r="F111" s="492"/>
      <c r="G111" s="492"/>
      <c r="H111" s="492"/>
      <c r="I111" s="492"/>
      <c r="J111" s="492"/>
      <c r="K111" s="492"/>
      <c r="L111" s="287">
        <f>SUM(L112:L117)</f>
        <v>61.656363636363636</v>
      </c>
      <c r="M111" s="288">
        <f>SUM(M112:M117)</f>
        <v>16.736842105263158</v>
      </c>
    </row>
    <row r="112" spans="4:14" ht="15" x14ac:dyDescent="0.25">
      <c r="D112" s="493" t="s">
        <v>1107</v>
      </c>
      <c r="E112" s="484"/>
      <c r="F112" s="484"/>
      <c r="G112" s="484"/>
      <c r="H112" s="484"/>
      <c r="I112" s="484"/>
      <c r="J112" s="484"/>
      <c r="K112" s="484"/>
      <c r="L112" s="285">
        <f>VLOOKUP(D112,'Plantilla publicacion (2)'!AN77:AO82,2,0)</f>
        <v>9.0909090909090917</v>
      </c>
      <c r="M112" s="286">
        <f>VLOOKUP(D112,'Plantilla publicacion (2)'!$AR$34:$AS$39,2,0)</f>
        <v>0</v>
      </c>
    </row>
    <row r="113" spans="4:13" ht="15" x14ac:dyDescent="0.25">
      <c r="D113" s="493" t="s">
        <v>738</v>
      </c>
      <c r="E113" s="484"/>
      <c r="F113" s="484"/>
      <c r="G113" s="484"/>
      <c r="H113" s="484"/>
      <c r="I113" s="484"/>
      <c r="J113" s="484"/>
      <c r="K113" s="484"/>
      <c r="L113" s="285">
        <f>VLOOKUP(D113,'Plantilla publicacion (2)'!AN78:AO83,2,0)</f>
        <v>9.0909090909090899</v>
      </c>
      <c r="M113" s="286">
        <f>VLOOKUP(D113,'Plantilla publicacion (2)'!$AR$34:$AS$39,2,0)</f>
        <v>2.6315789473684212</v>
      </c>
    </row>
    <row r="114" spans="4:13" ht="15" x14ac:dyDescent="0.25">
      <c r="D114" s="493" t="s">
        <v>1252</v>
      </c>
      <c r="E114" s="484"/>
      <c r="F114" s="484"/>
      <c r="G114" s="484"/>
      <c r="H114" s="484"/>
      <c r="I114" s="484"/>
      <c r="J114" s="484"/>
      <c r="K114" s="484"/>
      <c r="L114" s="285">
        <f>VLOOKUP(D114,'Plantilla publicacion (2)'!AN79:AO84,2,0)</f>
        <v>9.0909090909090899</v>
      </c>
      <c r="M114" s="286">
        <f>VLOOKUP(D114,'Plantilla publicacion (2)'!$AR$34:$AS$39,2,0)</f>
        <v>10.526315789473685</v>
      </c>
    </row>
    <row r="115" spans="4:13" ht="15" x14ac:dyDescent="0.25">
      <c r="D115" s="493" t="s">
        <v>1244</v>
      </c>
      <c r="E115" s="484"/>
      <c r="F115" s="484"/>
      <c r="G115" s="484"/>
      <c r="H115" s="484"/>
      <c r="I115" s="484"/>
      <c r="J115" s="484"/>
      <c r="K115" s="484"/>
      <c r="L115" s="285">
        <f>VLOOKUP(D115,'Plantilla publicacion (2)'!AN80:AO85,2,0)</f>
        <v>7.2727272727272734</v>
      </c>
      <c r="M115" s="286">
        <f>VLOOKUP(D115,'Plantilla publicacion (2)'!$AR$34:$AS$39,2,0)</f>
        <v>0</v>
      </c>
    </row>
    <row r="116" spans="4:13" ht="15" x14ac:dyDescent="0.25">
      <c r="D116" s="493" t="s">
        <v>790</v>
      </c>
      <c r="E116" s="484"/>
      <c r="F116" s="484"/>
      <c r="G116" s="484"/>
      <c r="H116" s="484"/>
      <c r="I116" s="484"/>
      <c r="J116" s="484"/>
      <c r="K116" s="484"/>
      <c r="L116" s="285">
        <f>VLOOKUP(D116,'Plantilla publicacion (2)'!AN81:AO86,2,0)</f>
        <v>27.11090909090909</v>
      </c>
      <c r="M116" s="286">
        <f>VLOOKUP(D116,'Plantilla publicacion (2)'!$AR$34:$AS$39,2,0)</f>
        <v>3.5789473684210531</v>
      </c>
    </row>
    <row r="117" spans="4:13" ht="15" x14ac:dyDescent="0.25">
      <c r="D117" s="493" t="s">
        <v>836</v>
      </c>
      <c r="E117" s="484"/>
      <c r="F117" s="484"/>
      <c r="G117" s="484"/>
      <c r="H117" s="484"/>
      <c r="I117" s="484"/>
      <c r="J117" s="484"/>
      <c r="K117" s="484"/>
      <c r="L117" s="285">
        <f>VLOOKUP(D117,'Plantilla publicacion (2)'!AN82:AO87,2,0)</f>
        <v>0</v>
      </c>
      <c r="M117" s="286">
        <f>VLOOKUP(D117,'Plantilla publicacion (2)'!$AR$34:$AS$39,2,0)</f>
        <v>0</v>
      </c>
    </row>
    <row r="118" spans="4:13" ht="15" x14ac:dyDescent="0.25">
      <c r="D118" s="491" t="s">
        <v>2672</v>
      </c>
      <c r="E118" s="492"/>
      <c r="F118" s="492"/>
      <c r="G118" s="492"/>
      <c r="H118" s="492"/>
      <c r="I118" s="492"/>
      <c r="J118" s="492"/>
      <c r="K118" s="492"/>
      <c r="L118" s="287">
        <f>+L119</f>
        <v>82.666666666666686</v>
      </c>
      <c r="M118" s="288">
        <f>+M119</f>
        <v>50</v>
      </c>
    </row>
    <row r="119" spans="4:13" ht="15.75" thickBot="1" x14ac:dyDescent="0.3">
      <c r="D119" s="502" t="s">
        <v>490</v>
      </c>
      <c r="E119" s="503" t="s">
        <v>1908</v>
      </c>
      <c r="F119" s="503"/>
      <c r="G119" s="503"/>
      <c r="H119" s="503"/>
      <c r="I119" s="503"/>
      <c r="J119" s="503"/>
      <c r="K119" s="503"/>
      <c r="L119" s="289">
        <f>VLOOKUP(D119,'Plantilla publicacion (2)'!$AN$5:$AO$43,2,0)</f>
        <v>82.666666666666686</v>
      </c>
      <c r="M119" s="290">
        <f>VLOOKUP(RANKIG!D119,'Plantilla publicacion (2)'!AR5:AS5,2,0)</f>
        <v>50</v>
      </c>
    </row>
    <row r="121" spans="4:13" ht="15" x14ac:dyDescent="0.25">
      <c r="D121" s="291" t="s">
        <v>2673</v>
      </c>
    </row>
  </sheetData>
  <autoFilter ref="D73:M119" xr:uid="{922DD864-F32D-4BF4-B3EA-A3734C440235}">
    <filterColumn colId="0" showButton="0"/>
    <filterColumn colId="1" showButton="0"/>
    <filterColumn colId="2" showButton="0"/>
    <filterColumn colId="3" showButton="0"/>
    <filterColumn colId="4" showButton="0"/>
    <filterColumn colId="5" showButton="0"/>
    <filterColumn colId="6" showButton="0"/>
  </autoFilter>
  <mergeCells count="108">
    <mergeCell ref="D119:K119"/>
    <mergeCell ref="D113:K113"/>
    <mergeCell ref="D114:K114"/>
    <mergeCell ref="D115:K115"/>
    <mergeCell ref="D116:K116"/>
    <mergeCell ref="D117:K117"/>
    <mergeCell ref="D118:K118"/>
    <mergeCell ref="D107:K107"/>
    <mergeCell ref="D108:K108"/>
    <mergeCell ref="D109:K109"/>
    <mergeCell ref="D110:K110"/>
    <mergeCell ref="D111:K111"/>
    <mergeCell ref="D112:K112"/>
    <mergeCell ref="D101:K101"/>
    <mergeCell ref="D102:K102"/>
    <mergeCell ref="D103:K103"/>
    <mergeCell ref="D104:K104"/>
    <mergeCell ref="D105:K105"/>
    <mergeCell ref="D106:K106"/>
    <mergeCell ref="D95:K95"/>
    <mergeCell ref="D96:K96"/>
    <mergeCell ref="D97:K97"/>
    <mergeCell ref="D98:K98"/>
    <mergeCell ref="D99:K99"/>
    <mergeCell ref="D100:K100"/>
    <mergeCell ref="D89:K89"/>
    <mergeCell ref="D90:K90"/>
    <mergeCell ref="D91:K91"/>
    <mergeCell ref="D92:K92"/>
    <mergeCell ref="D93:K93"/>
    <mergeCell ref="D94:K94"/>
    <mergeCell ref="D83:K83"/>
    <mergeCell ref="D84:K84"/>
    <mergeCell ref="D85:K85"/>
    <mergeCell ref="D86:K86"/>
    <mergeCell ref="D87:K87"/>
    <mergeCell ref="D88:K88"/>
    <mergeCell ref="D77:K77"/>
    <mergeCell ref="D78:K78"/>
    <mergeCell ref="D79:K79"/>
    <mergeCell ref="D80:K80"/>
    <mergeCell ref="D81:K81"/>
    <mergeCell ref="D82:K82"/>
    <mergeCell ref="D68:K68"/>
    <mergeCell ref="C71:N71"/>
    <mergeCell ref="D73:K73"/>
    <mergeCell ref="D74:K74"/>
    <mergeCell ref="D75:K75"/>
    <mergeCell ref="D76:K76"/>
    <mergeCell ref="D62:K62"/>
    <mergeCell ref="D63:K63"/>
    <mergeCell ref="D64:K64"/>
    <mergeCell ref="D65:K65"/>
    <mergeCell ref="D66:K66"/>
    <mergeCell ref="D67:K67"/>
    <mergeCell ref="D49:F49"/>
    <mergeCell ref="D50:F50"/>
    <mergeCell ref="D51:F51"/>
    <mergeCell ref="D52:F52"/>
    <mergeCell ref="C59:N59"/>
    <mergeCell ref="D61:K61"/>
    <mergeCell ref="C3:N3"/>
    <mergeCell ref="H4:N4"/>
    <mergeCell ref="E6:G6"/>
    <mergeCell ref="E7:G7"/>
    <mergeCell ref="E8:G8"/>
    <mergeCell ref="E9:G9"/>
    <mergeCell ref="C11:N11"/>
    <mergeCell ref="C13:F14"/>
    <mergeCell ref="D37:F37"/>
    <mergeCell ref="D25:F25"/>
    <mergeCell ref="D26:F26"/>
    <mergeCell ref="D27:F27"/>
    <mergeCell ref="D28:F28"/>
    <mergeCell ref="D29:F29"/>
    <mergeCell ref="D30:F30"/>
    <mergeCell ref="D31:F31"/>
    <mergeCell ref="D32:F32"/>
    <mergeCell ref="D21:F21"/>
    <mergeCell ref="D22:F22"/>
    <mergeCell ref="D23:F23"/>
    <mergeCell ref="D24:F24"/>
    <mergeCell ref="D19:F19"/>
    <mergeCell ref="D20:F20"/>
    <mergeCell ref="G13:K13"/>
    <mergeCell ref="D46:F46"/>
    <mergeCell ref="D47:F47"/>
    <mergeCell ref="D48:F48"/>
    <mergeCell ref="D43:F43"/>
    <mergeCell ref="D44:F44"/>
    <mergeCell ref="D33:F33"/>
    <mergeCell ref="D34:F34"/>
    <mergeCell ref="D35:F35"/>
    <mergeCell ref="D36:F36"/>
    <mergeCell ref="D38:F38"/>
    <mergeCell ref="D39:F39"/>
    <mergeCell ref="D40:F40"/>
    <mergeCell ref="D41:F41"/>
    <mergeCell ref="D42:F42"/>
    <mergeCell ref="L13:N13"/>
    <mergeCell ref="G14:H14"/>
    <mergeCell ref="I14:J14"/>
    <mergeCell ref="L14:N14"/>
    <mergeCell ref="D15:F15"/>
    <mergeCell ref="D16:F16"/>
    <mergeCell ref="D17:F17"/>
    <mergeCell ref="D18:F18"/>
    <mergeCell ref="D45:F45"/>
  </mergeCells>
  <conditionalFormatting sqref="I16:K16">
    <cfRule type="cellIs" dxfId="2" priority="1" operator="between">
      <formula>0.9</formula>
      <formula>1</formula>
    </cfRule>
    <cfRule type="cellIs" dxfId="1" priority="2" operator="between">
      <formula>0.8</formula>
      <formula>0.899</formula>
    </cfRule>
    <cfRule type="cellIs" dxfId="0" priority="3" operator="between">
      <formula>0</formula>
      <formula>0.799</formula>
    </cfRule>
  </conditionalFormatting>
  <dataValidations count="1">
    <dataValidation operator="equal" allowBlank="1" showInputMessage="1" showErrorMessage="1" sqref="H4" xr:uid="{DA927B99-9D66-45E1-B99E-E0FDB808F675}">
      <formula1>0</formula1>
      <formula2>0</formula2>
    </dataValidation>
  </dataValidations>
  <pageMargins left="0.78749999999999998" right="0.78749999999999998" top="1.05277777777778" bottom="1.05277777777778" header="0.78749999999999998" footer="0.78749999999999998"/>
  <pageSetup orientation="portrait" useFirstPageNumber="1" horizontalDpi="300" verticalDpi="300"/>
  <headerFooter>
    <oddHeader>&amp;C&amp;"Times New Roman,Regular"&amp;12&amp;A</oddHeader>
    <oddFooter>&amp;C&amp;"Times New Roman,Regular"&amp;12Page &amp;P</oddFooter>
  </headerFooter>
  <ignoredErrors>
    <ignoredError sqref="L77" formula="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F6" sqref="F6"/>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6" customWidth="1"/>
    <col min="22" max="22" width="92.42578125" style="61" customWidth="1"/>
  </cols>
  <sheetData>
    <row r="1" spans="2:22" ht="95.25" customHeight="1" x14ac:dyDescent="0.25">
      <c r="B1" s="120" t="s">
        <v>1745</v>
      </c>
    </row>
    <row r="2" spans="2:22" ht="75" x14ac:dyDescent="0.25">
      <c r="B2" s="83" t="s">
        <v>1509</v>
      </c>
      <c r="C2" s="84" t="s">
        <v>1573</v>
      </c>
      <c r="I2" s="83" t="s">
        <v>1511</v>
      </c>
      <c r="J2" s="85" t="s">
        <v>1574</v>
      </c>
      <c r="V2" s="36"/>
    </row>
    <row r="3" spans="2:22" x14ac:dyDescent="0.25">
      <c r="V3" s="36"/>
    </row>
    <row r="4" spans="2:22" ht="30" x14ac:dyDescent="0.25">
      <c r="B4" s="504" t="s">
        <v>1575</v>
      </c>
      <c r="C4" s="505" t="s">
        <v>1576</v>
      </c>
      <c r="D4" s="506"/>
      <c r="E4" s="506"/>
      <c r="F4" s="507"/>
      <c r="G4" s="86" t="s">
        <v>1577</v>
      </c>
      <c r="V4" s="96"/>
    </row>
    <row r="5" spans="2:22" ht="30" x14ac:dyDescent="0.25">
      <c r="B5" s="504"/>
      <c r="C5" s="87" t="s">
        <v>1578</v>
      </c>
      <c r="D5" s="87" t="s">
        <v>1579</v>
      </c>
      <c r="E5" s="87" t="s">
        <v>1580</v>
      </c>
      <c r="F5" s="87" t="s">
        <v>1581</v>
      </c>
      <c r="G5" s="88" t="s">
        <v>1582</v>
      </c>
      <c r="I5" s="86" t="s">
        <v>1583</v>
      </c>
      <c r="J5" s="89" t="s">
        <v>1584</v>
      </c>
      <c r="L5" s="86" t="s">
        <v>1641</v>
      </c>
      <c r="M5" s="89" t="s">
        <v>1642</v>
      </c>
      <c r="O5" s="86" t="s">
        <v>1686</v>
      </c>
      <c r="P5" s="89" t="s">
        <v>1687</v>
      </c>
      <c r="R5" s="86" t="s">
        <v>1718</v>
      </c>
      <c r="S5" s="89" t="s">
        <v>1719</v>
      </c>
      <c r="U5" s="94" t="s">
        <v>1732</v>
      </c>
      <c r="V5" s="94" t="s">
        <v>1733</v>
      </c>
    </row>
    <row r="6" spans="2:22" ht="57" x14ac:dyDescent="0.25">
      <c r="B6" s="90" t="s">
        <v>1496</v>
      </c>
      <c r="C6" s="90" t="s">
        <v>1585</v>
      </c>
      <c r="D6" s="90" t="s">
        <v>1586</v>
      </c>
      <c r="E6" s="90" t="s">
        <v>1587</v>
      </c>
      <c r="F6" s="90" t="s">
        <v>1588</v>
      </c>
      <c r="G6" s="90" t="s">
        <v>1589</v>
      </c>
      <c r="I6" s="91" t="s">
        <v>1590</v>
      </c>
      <c r="J6" s="91" t="s">
        <v>1591</v>
      </c>
      <c r="L6" s="91" t="s">
        <v>1643</v>
      </c>
      <c r="M6" s="91" t="s">
        <v>1644</v>
      </c>
      <c r="O6" s="91" t="s">
        <v>1688</v>
      </c>
      <c r="P6" s="91" t="s">
        <v>1658</v>
      </c>
      <c r="R6" s="91" t="s">
        <v>1720</v>
      </c>
      <c r="S6" s="91" t="s">
        <v>1721</v>
      </c>
      <c r="U6" s="95" t="s">
        <v>31</v>
      </c>
      <c r="V6" s="68" t="s">
        <v>1726</v>
      </c>
    </row>
    <row r="7" spans="2:22" ht="60" x14ac:dyDescent="0.25">
      <c r="B7" s="90" t="s">
        <v>1592</v>
      </c>
      <c r="C7" s="90" t="s">
        <v>1585</v>
      </c>
      <c r="D7" s="90" t="s">
        <v>1593</v>
      </c>
      <c r="E7" s="90" t="s">
        <v>1594</v>
      </c>
      <c r="F7" s="90" t="s">
        <v>1595</v>
      </c>
      <c r="G7" s="90" t="s">
        <v>1589</v>
      </c>
      <c r="I7" s="91" t="s">
        <v>1596</v>
      </c>
      <c r="J7" s="91" t="s">
        <v>1597</v>
      </c>
      <c r="L7" s="91" t="s">
        <v>1645</v>
      </c>
      <c r="M7" s="91" t="s">
        <v>1646</v>
      </c>
      <c r="O7" s="91" t="s">
        <v>1689</v>
      </c>
      <c r="P7" s="91" t="s">
        <v>1660</v>
      </c>
      <c r="R7" s="91" t="s">
        <v>1722</v>
      </c>
      <c r="S7" s="91" t="s">
        <v>1723</v>
      </c>
      <c r="U7" s="95" t="s">
        <v>34</v>
      </c>
      <c r="V7" s="68" t="s">
        <v>1727</v>
      </c>
    </row>
    <row r="8" spans="2:22" ht="71.25" x14ac:dyDescent="0.25">
      <c r="B8" s="90" t="s">
        <v>1598</v>
      </c>
      <c r="C8" s="90" t="s">
        <v>1599</v>
      </c>
      <c r="D8" s="90" t="s">
        <v>1600</v>
      </c>
      <c r="E8" s="90" t="s">
        <v>1601</v>
      </c>
      <c r="F8" s="90" t="s">
        <v>1602</v>
      </c>
      <c r="G8" s="90" t="s">
        <v>1589</v>
      </c>
      <c r="I8" s="91" t="s">
        <v>1603</v>
      </c>
      <c r="J8" s="91" t="s">
        <v>1604</v>
      </c>
      <c r="L8" s="91" t="s">
        <v>1647</v>
      </c>
      <c r="M8" s="91" t="s">
        <v>1648</v>
      </c>
      <c r="O8" s="91" t="s">
        <v>1690</v>
      </c>
      <c r="P8" s="91" t="s">
        <v>1674</v>
      </c>
      <c r="U8" s="95" t="s">
        <v>23</v>
      </c>
      <c r="V8" s="68" t="s">
        <v>1728</v>
      </c>
    </row>
    <row r="9" spans="2:22" ht="71.25" x14ac:dyDescent="0.25">
      <c r="B9" s="90" t="s">
        <v>1605</v>
      </c>
      <c r="C9" s="90" t="s">
        <v>1599</v>
      </c>
      <c r="D9" s="90" t="s">
        <v>1600</v>
      </c>
      <c r="E9" s="90" t="s">
        <v>1601</v>
      </c>
      <c r="F9" s="90" t="s">
        <v>1606</v>
      </c>
      <c r="G9" s="90" t="s">
        <v>1607</v>
      </c>
      <c r="I9" s="91" t="s">
        <v>1608</v>
      </c>
      <c r="J9" s="91" t="s">
        <v>1609</v>
      </c>
      <c r="L9" s="91" t="s">
        <v>1649</v>
      </c>
      <c r="M9" s="91" t="s">
        <v>1650</v>
      </c>
      <c r="O9" s="91" t="s">
        <v>1691</v>
      </c>
      <c r="P9" s="91" t="s">
        <v>1684</v>
      </c>
      <c r="U9" s="95" t="s">
        <v>32</v>
      </c>
      <c r="V9" s="68" t="s">
        <v>1729</v>
      </c>
    </row>
    <row r="10" spans="2:22" ht="71.25" x14ac:dyDescent="0.25">
      <c r="B10" s="90" t="s">
        <v>1610</v>
      </c>
      <c r="C10" s="90" t="s">
        <v>1599</v>
      </c>
      <c r="D10" s="90" t="s">
        <v>1600</v>
      </c>
      <c r="E10" s="90" t="s">
        <v>1601</v>
      </c>
      <c r="F10" s="90" t="s">
        <v>1611</v>
      </c>
      <c r="G10" s="90" t="s">
        <v>1589</v>
      </c>
      <c r="I10" s="91" t="s">
        <v>1612</v>
      </c>
      <c r="J10" s="91" t="s">
        <v>1613</v>
      </c>
      <c r="L10" s="91" t="s">
        <v>1651</v>
      </c>
      <c r="M10" s="91" t="s">
        <v>1652</v>
      </c>
      <c r="O10" s="91" t="s">
        <v>1692</v>
      </c>
      <c r="P10" s="91" t="s">
        <v>1678</v>
      </c>
      <c r="U10" s="95" t="s">
        <v>29</v>
      </c>
      <c r="V10" s="68" t="s">
        <v>1729</v>
      </c>
    </row>
    <row r="11" spans="2:22" ht="71.25" x14ac:dyDescent="0.25">
      <c r="B11" s="90" t="s">
        <v>1614</v>
      </c>
      <c r="C11" s="90" t="s">
        <v>1599</v>
      </c>
      <c r="D11" s="90" t="s">
        <v>1600</v>
      </c>
      <c r="E11" s="90" t="s">
        <v>1601</v>
      </c>
      <c r="F11" s="90" t="s">
        <v>1611</v>
      </c>
      <c r="G11" s="90" t="s">
        <v>1615</v>
      </c>
      <c r="I11" s="91" t="s">
        <v>1616</v>
      </c>
      <c r="J11" s="91" t="s">
        <v>1617</v>
      </c>
      <c r="L11" s="91" t="s">
        <v>1653</v>
      </c>
      <c r="M11" s="91" t="s">
        <v>1654</v>
      </c>
      <c r="O11" s="91" t="s">
        <v>1693</v>
      </c>
      <c r="P11" s="91" t="s">
        <v>1676</v>
      </c>
      <c r="U11" s="95" t="s">
        <v>38</v>
      </c>
      <c r="V11" s="68" t="s">
        <v>1730</v>
      </c>
    </row>
    <row r="12" spans="2:22" ht="71.25" x14ac:dyDescent="0.25">
      <c r="B12" s="90" t="s">
        <v>1618</v>
      </c>
      <c r="C12" s="92" t="s">
        <v>1619</v>
      </c>
      <c r="D12" s="92" t="s">
        <v>1620</v>
      </c>
      <c r="E12" s="92" t="s">
        <v>1621</v>
      </c>
      <c r="F12" s="93" t="s">
        <v>1622</v>
      </c>
      <c r="G12" s="90" t="s">
        <v>1623</v>
      </c>
      <c r="I12" s="91" t="s">
        <v>1624</v>
      </c>
      <c r="J12" s="91" t="s">
        <v>1625</v>
      </c>
      <c r="L12" s="91" t="s">
        <v>1655</v>
      </c>
      <c r="M12" s="91" t="s">
        <v>1656</v>
      </c>
      <c r="O12" s="91" t="s">
        <v>1694</v>
      </c>
      <c r="P12" s="91" t="s">
        <v>1695</v>
      </c>
      <c r="U12" s="95" t="s">
        <v>22</v>
      </c>
      <c r="V12" s="68" t="s">
        <v>1724</v>
      </c>
    </row>
    <row r="13" spans="2:22" ht="71.25" x14ac:dyDescent="0.25">
      <c r="B13" s="90" t="s">
        <v>1626</v>
      </c>
      <c r="C13" s="90" t="s">
        <v>1619</v>
      </c>
      <c r="D13" s="90" t="s">
        <v>1620</v>
      </c>
      <c r="E13" s="90" t="s">
        <v>1621</v>
      </c>
      <c r="F13" s="90" t="s">
        <v>1622</v>
      </c>
      <c r="G13" s="90" t="s">
        <v>1615</v>
      </c>
      <c r="I13" s="91" t="s">
        <v>1627</v>
      </c>
      <c r="J13" s="91" t="s">
        <v>1628</v>
      </c>
      <c r="L13" s="91" t="s">
        <v>1657</v>
      </c>
      <c r="M13" s="91" t="s">
        <v>1658</v>
      </c>
      <c r="O13" s="91" t="s">
        <v>1696</v>
      </c>
      <c r="P13" s="91" t="s">
        <v>1697</v>
      </c>
      <c r="U13" s="95" t="s">
        <v>50</v>
      </c>
      <c r="V13" s="68" t="s">
        <v>1725</v>
      </c>
    </row>
    <row r="14" spans="2:22" ht="71.25" x14ac:dyDescent="0.25">
      <c r="B14" s="90" t="s">
        <v>1629</v>
      </c>
      <c r="C14" s="90" t="s">
        <v>1619</v>
      </c>
      <c r="D14" s="90" t="s">
        <v>1620</v>
      </c>
      <c r="E14" s="90" t="s">
        <v>1621</v>
      </c>
      <c r="F14" s="90" t="s">
        <v>1630</v>
      </c>
      <c r="G14" s="90" t="s">
        <v>1615</v>
      </c>
      <c r="I14" s="91" t="s">
        <v>1631</v>
      </c>
      <c r="J14" s="91" t="s">
        <v>1632</v>
      </c>
      <c r="L14" s="91" t="s">
        <v>1659</v>
      </c>
      <c r="M14" s="91" t="s">
        <v>1660</v>
      </c>
      <c r="O14" s="91" t="s">
        <v>1698</v>
      </c>
      <c r="P14" s="91" t="s">
        <v>1666</v>
      </c>
      <c r="U14" s="95" t="s">
        <v>287</v>
      </c>
      <c r="V14" s="68" t="s">
        <v>1731</v>
      </c>
    </row>
    <row r="15" spans="2:22" ht="45" x14ac:dyDescent="0.25">
      <c r="I15" s="91" t="s">
        <v>1633</v>
      </c>
      <c r="J15" s="91" t="s">
        <v>1634</v>
      </c>
      <c r="L15" s="91" t="s">
        <v>1661</v>
      </c>
      <c r="M15" s="91" t="s">
        <v>1662</v>
      </c>
      <c r="O15" s="91" t="s">
        <v>1699</v>
      </c>
      <c r="P15" s="91" t="s">
        <v>1680</v>
      </c>
      <c r="V15" s="36"/>
    </row>
    <row r="16" spans="2:22" ht="45" x14ac:dyDescent="0.25">
      <c r="I16" s="91" t="s">
        <v>1635</v>
      </c>
      <c r="J16" s="91" t="s">
        <v>1636</v>
      </c>
      <c r="L16" s="91" t="s">
        <v>1663</v>
      </c>
      <c r="M16" s="91" t="s">
        <v>1664</v>
      </c>
      <c r="O16" s="91" t="s">
        <v>1700</v>
      </c>
      <c r="P16" s="91" t="s">
        <v>1682</v>
      </c>
      <c r="V16" s="36"/>
    </row>
    <row r="17" spans="9:22" ht="45" x14ac:dyDescent="0.25">
      <c r="I17" s="91" t="s">
        <v>1637</v>
      </c>
      <c r="J17" s="91" t="s">
        <v>1638</v>
      </c>
      <c r="L17" s="91" t="s">
        <v>1665</v>
      </c>
      <c r="M17" s="91" t="s">
        <v>1666</v>
      </c>
      <c r="O17" s="91" t="s">
        <v>1701</v>
      </c>
      <c r="P17" s="91" t="s">
        <v>1664</v>
      </c>
      <c r="V17" s="36"/>
    </row>
    <row r="18" spans="9:22" ht="45" x14ac:dyDescent="0.25">
      <c r="I18" s="91" t="s">
        <v>1639</v>
      </c>
      <c r="J18" s="91" t="s">
        <v>1640</v>
      </c>
      <c r="L18" s="91" t="s">
        <v>1667</v>
      </c>
      <c r="M18" s="91" t="s">
        <v>1668</v>
      </c>
      <c r="O18" s="91" t="s">
        <v>1702</v>
      </c>
      <c r="P18" s="91" t="s">
        <v>1662</v>
      </c>
      <c r="V18" s="36"/>
    </row>
    <row r="19" spans="9:22" ht="30" x14ac:dyDescent="0.25">
      <c r="L19" s="91" t="s">
        <v>1669</v>
      </c>
      <c r="M19" s="91" t="s">
        <v>1670</v>
      </c>
      <c r="O19" s="91" t="s">
        <v>1703</v>
      </c>
      <c r="P19" s="91" t="s">
        <v>1672</v>
      </c>
      <c r="V19" s="36"/>
    </row>
    <row r="20" spans="9:22" ht="30" x14ac:dyDescent="0.25">
      <c r="L20" s="91" t="s">
        <v>1671</v>
      </c>
      <c r="M20" s="91" t="s">
        <v>1672</v>
      </c>
      <c r="O20" s="91" t="s">
        <v>1704</v>
      </c>
      <c r="P20" s="91" t="s">
        <v>1705</v>
      </c>
      <c r="V20" s="36"/>
    </row>
    <row r="21" spans="9:22" ht="45" x14ac:dyDescent="0.25">
      <c r="L21" s="91" t="s">
        <v>1673</v>
      </c>
      <c r="M21" s="91" t="s">
        <v>1674</v>
      </c>
      <c r="O21" s="91" t="s">
        <v>1706</v>
      </c>
      <c r="P21" s="91" t="s">
        <v>1648</v>
      </c>
      <c r="V21" s="36"/>
    </row>
    <row r="22" spans="9:22" ht="45" x14ac:dyDescent="0.25">
      <c r="L22" s="91" t="s">
        <v>1675</v>
      </c>
      <c r="M22" s="91" t="s">
        <v>1676</v>
      </c>
      <c r="O22" s="91" t="s">
        <v>1707</v>
      </c>
      <c r="P22" s="91" t="s">
        <v>1708</v>
      </c>
      <c r="V22" s="36"/>
    </row>
    <row r="23" spans="9:22" ht="45" x14ac:dyDescent="0.25">
      <c r="L23" s="91" t="s">
        <v>1677</v>
      </c>
      <c r="M23" s="91" t="s">
        <v>1678</v>
      </c>
      <c r="O23" s="91" t="s">
        <v>1709</v>
      </c>
      <c r="P23" s="91" t="s">
        <v>1710</v>
      </c>
      <c r="V23" s="36"/>
    </row>
    <row r="24" spans="9:22" ht="45" x14ac:dyDescent="0.25">
      <c r="L24" s="91" t="s">
        <v>1679</v>
      </c>
      <c r="M24" s="91" t="s">
        <v>1680</v>
      </c>
      <c r="O24" s="91" t="s">
        <v>1711</v>
      </c>
      <c r="P24" s="91" t="s">
        <v>1654</v>
      </c>
      <c r="V24" s="36"/>
    </row>
    <row r="25" spans="9:22" ht="30" x14ac:dyDescent="0.25">
      <c r="L25" s="91" t="s">
        <v>1681</v>
      </c>
      <c r="M25" s="91" t="s">
        <v>1682</v>
      </c>
      <c r="O25" s="91" t="s">
        <v>1712</v>
      </c>
      <c r="P25" s="91" t="s">
        <v>1652</v>
      </c>
      <c r="V25" s="36"/>
    </row>
    <row r="26" spans="9:22" ht="30" x14ac:dyDescent="0.25">
      <c r="L26" s="91" t="s">
        <v>1683</v>
      </c>
      <c r="M26" s="91" t="s">
        <v>1684</v>
      </c>
      <c r="O26" s="91" t="s">
        <v>1713</v>
      </c>
      <c r="P26" s="91" t="s">
        <v>1668</v>
      </c>
      <c r="V26" s="36"/>
    </row>
    <row r="27" spans="9:22" ht="120" x14ac:dyDescent="0.25">
      <c r="L27" s="91" t="s">
        <v>1669</v>
      </c>
      <c r="M27" s="91" t="s">
        <v>1685</v>
      </c>
      <c r="O27" s="91" t="s">
        <v>1714</v>
      </c>
      <c r="P27" s="91" t="s">
        <v>1715</v>
      </c>
      <c r="V27" s="36"/>
    </row>
    <row r="28" spans="9:22" ht="30" x14ac:dyDescent="0.25">
      <c r="L28" s="3"/>
      <c r="M28" s="3"/>
      <c r="O28" s="91" t="s">
        <v>1716</v>
      </c>
      <c r="P28" s="91" t="s">
        <v>1717</v>
      </c>
      <c r="V28" s="36"/>
    </row>
    <row r="29" spans="9:22" x14ac:dyDescent="0.25">
      <c r="L29" s="3"/>
      <c r="M29" s="3"/>
      <c r="O29" s="3"/>
      <c r="P29" s="3"/>
      <c r="V29" s="36"/>
    </row>
    <row r="30" spans="9:22" x14ac:dyDescent="0.25">
      <c r="V30" s="36"/>
    </row>
    <row r="31" spans="9:22" x14ac:dyDescent="0.25">
      <c r="V31" s="36"/>
    </row>
    <row r="32" spans="9:22" x14ac:dyDescent="0.25">
      <c r="V32" s="36"/>
    </row>
    <row r="33" spans="22:22" x14ac:dyDescent="0.25">
      <c r="V33" s="36"/>
    </row>
    <row r="34" spans="22:22" x14ac:dyDescent="0.25">
      <c r="V34" s="36"/>
    </row>
    <row r="35" spans="22:22" x14ac:dyDescent="0.25">
      <c r="V35" s="36"/>
    </row>
    <row r="36" spans="22:22" x14ac:dyDescent="0.25">
      <c r="V36" s="36"/>
    </row>
    <row r="37" spans="22:22" x14ac:dyDescent="0.25">
      <c r="V37" s="36"/>
    </row>
    <row r="38" spans="22:22" x14ac:dyDescent="0.25">
      <c r="V38" s="36"/>
    </row>
    <row r="39" spans="22:22" x14ac:dyDescent="0.25">
      <c r="V39" s="36"/>
    </row>
    <row r="40" spans="22:22" x14ac:dyDescent="0.25">
      <c r="V40" s="36"/>
    </row>
    <row r="41" spans="22:22" x14ac:dyDescent="0.25">
      <c r="V41" s="36"/>
    </row>
    <row r="42" spans="22:22" x14ac:dyDescent="0.25">
      <c r="V42" s="36"/>
    </row>
    <row r="43" spans="22:22" x14ac:dyDescent="0.25">
      <c r="V43" s="36"/>
    </row>
    <row r="44" spans="22:22" x14ac:dyDescent="0.25">
      <c r="V44" s="36"/>
    </row>
    <row r="45" spans="22:22" x14ac:dyDescent="0.25">
      <c r="V45" s="36"/>
    </row>
    <row r="46" spans="22:22" x14ac:dyDescent="0.25">
      <c r="V46" s="36"/>
    </row>
    <row r="47" spans="22:22" x14ac:dyDescent="0.25">
      <c r="V47" s="36"/>
    </row>
    <row r="48" spans="22:22" x14ac:dyDescent="0.25">
      <c r="V48" s="36"/>
    </row>
    <row r="49" spans="22:22" x14ac:dyDescent="0.25">
      <c r="V49" s="36"/>
    </row>
    <row r="50" spans="22:22" x14ac:dyDescent="0.25">
      <c r="V50" s="36"/>
    </row>
    <row r="51" spans="22:22" x14ac:dyDescent="0.25">
      <c r="V51" s="36"/>
    </row>
    <row r="52" spans="22:22" x14ac:dyDescent="0.25">
      <c r="V52" s="36"/>
    </row>
    <row r="53" spans="22:22" x14ac:dyDescent="0.25">
      <c r="V53" s="36"/>
    </row>
    <row r="54" spans="22:22" x14ac:dyDescent="0.25">
      <c r="V54" s="36"/>
    </row>
    <row r="55" spans="22:22" x14ac:dyDescent="0.25">
      <c r="V55" s="36"/>
    </row>
    <row r="56" spans="22:22" x14ac:dyDescent="0.25">
      <c r="V56" s="36"/>
    </row>
    <row r="57" spans="22:22" x14ac:dyDescent="0.25">
      <c r="V57" s="36"/>
    </row>
    <row r="58" spans="22:22" x14ac:dyDescent="0.25">
      <c r="V58" s="36"/>
    </row>
    <row r="59" spans="22:22" x14ac:dyDescent="0.25">
      <c r="V59" s="36"/>
    </row>
    <row r="60" spans="22:22" x14ac:dyDescent="0.25">
      <c r="V60" s="36"/>
    </row>
    <row r="61" spans="22:22" x14ac:dyDescent="0.25">
      <c r="V61" s="36"/>
    </row>
    <row r="62" spans="22:22" x14ac:dyDescent="0.25">
      <c r="V62" s="36"/>
    </row>
    <row r="63" spans="22:22" x14ac:dyDescent="0.25">
      <c r="V63" s="36"/>
    </row>
    <row r="64" spans="22:22" x14ac:dyDescent="0.25">
      <c r="V64" s="36"/>
    </row>
    <row r="65" spans="22:22" x14ac:dyDescent="0.25">
      <c r="V65" s="36"/>
    </row>
    <row r="66" spans="22:22" x14ac:dyDescent="0.25">
      <c r="V66" s="36"/>
    </row>
    <row r="67" spans="22:22" x14ac:dyDescent="0.25">
      <c r="V67" s="36"/>
    </row>
    <row r="68" spans="22:22" x14ac:dyDescent="0.25">
      <c r="V68" s="36"/>
    </row>
    <row r="69" spans="22:22" x14ac:dyDescent="0.25">
      <c r="V69" s="36"/>
    </row>
    <row r="70" spans="22:22" x14ac:dyDescent="0.25">
      <c r="V70" s="36"/>
    </row>
    <row r="71" spans="22:22" x14ac:dyDescent="0.25">
      <c r="V71" s="36"/>
    </row>
    <row r="72" spans="22:22" x14ac:dyDescent="0.25">
      <c r="V72" s="36"/>
    </row>
    <row r="73" spans="22:22" x14ac:dyDescent="0.25">
      <c r="V73" s="36"/>
    </row>
    <row r="74" spans="22:22" x14ac:dyDescent="0.25">
      <c r="V74" s="36"/>
    </row>
    <row r="75" spans="22:22" x14ac:dyDescent="0.25">
      <c r="V75" s="36"/>
    </row>
    <row r="76" spans="22:22" x14ac:dyDescent="0.25">
      <c r="V76" s="36"/>
    </row>
    <row r="77" spans="22:22" x14ac:dyDescent="0.25">
      <c r="V77" s="36"/>
    </row>
    <row r="78" spans="22:22" x14ac:dyDescent="0.25">
      <c r="V78" s="36"/>
    </row>
  </sheetData>
  <mergeCells count="2">
    <mergeCell ref="B4:B5"/>
    <mergeCell ref="C4:F4"/>
  </mergeCells>
  <pageMargins left="0.70866141732283472" right="0.70866141732283472" top="0.74803149606299213" bottom="0.74803149606299213" header="0.31496062992125984" footer="0.31496062992125984"/>
  <pageSetup scale="91" orientation="portrait" r:id="rId1"/>
  <rowBreaks count="1" manualBreakCount="1">
    <brk id="1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9AC7-8C8B-4452-8801-33363C6A8222}">
  <sheetPr>
    <tabColor rgb="FFFF0000"/>
  </sheetPr>
  <dimension ref="A1:AS491"/>
  <sheetViews>
    <sheetView zoomScale="115" zoomScaleNormal="115" workbookViewId="0">
      <selection activeCell="AG23" sqref="AG23"/>
    </sheetView>
  </sheetViews>
  <sheetFormatPr baseColWidth="10" defaultColWidth="9.140625" defaultRowHeight="15" x14ac:dyDescent="0.25"/>
  <cols>
    <col min="1" max="1" width="8.28515625" style="30" bestFit="1" customWidth="1"/>
    <col min="2" max="2" width="22.7109375" style="30" customWidth="1"/>
    <col min="3" max="4" width="24.42578125" style="30" customWidth="1"/>
    <col min="5" max="5" width="47.42578125" style="30" customWidth="1"/>
    <col min="6" max="6" width="42.7109375" style="30" customWidth="1"/>
    <col min="7" max="7" width="18.7109375" style="30" customWidth="1"/>
    <col min="8" max="8" width="47.28515625" style="30" customWidth="1"/>
    <col min="9" max="9" width="12.42578125" style="30" customWidth="1"/>
    <col min="10" max="10" width="15.5703125" style="30" customWidth="1"/>
    <col min="11" max="11" width="13.42578125" style="165" customWidth="1"/>
    <col min="12" max="12" width="16.5703125" style="165" customWidth="1"/>
    <col min="13" max="13" width="61.85546875" style="30" customWidth="1"/>
    <col min="14" max="15" width="17.5703125" style="30" customWidth="1"/>
    <col min="16" max="16" width="30.85546875" style="30" customWidth="1"/>
    <col min="17" max="17" width="48.28515625" style="30" customWidth="1"/>
    <col min="18" max="18" width="9.140625" style="30"/>
    <col min="19" max="19" width="23.28515625" style="30" customWidth="1"/>
    <col min="20" max="20" width="35.7109375" style="30" customWidth="1"/>
    <col min="21" max="21" width="46.140625" style="30" customWidth="1"/>
    <col min="22" max="22" width="12.28515625" style="30" customWidth="1"/>
    <col min="23" max="23" width="15.7109375" style="30" customWidth="1"/>
    <col min="24" max="24" width="15.85546875" style="30" customWidth="1"/>
    <col min="25" max="25" width="19.5703125" style="30" customWidth="1"/>
    <col min="26" max="26" width="14.140625" style="30" customWidth="1"/>
    <col min="27" max="27" width="20.140625" style="30" customWidth="1"/>
    <col min="28" max="30" width="9.140625" style="30"/>
    <col min="31" max="31" width="50.28515625" style="30" bestFit="1" customWidth="1"/>
    <col min="32" max="32" width="25.85546875" style="30" bestFit="1" customWidth="1"/>
    <col min="33" max="33" width="9.140625" style="30"/>
    <col min="34" max="34" width="50.28515625" style="30" bestFit="1" customWidth="1"/>
    <col min="35" max="35" width="25.85546875" style="30" bestFit="1" customWidth="1"/>
    <col min="36" max="38" width="9.140625" style="30"/>
    <col min="39" max="40" width="44" style="30" customWidth="1"/>
    <col min="41" max="41" width="13.42578125" style="30" bestFit="1" customWidth="1"/>
    <col min="42" max="42" width="9.140625" style="30"/>
    <col min="43" max="44" width="44" style="30" customWidth="1"/>
    <col min="45" max="45" width="13.42578125" style="30" bestFit="1" customWidth="1"/>
    <col min="46" max="16384" width="9.140625" style="30"/>
  </cols>
  <sheetData>
    <row r="1" spans="1:45" ht="15.75" thickBot="1" x14ac:dyDescent="0.3">
      <c r="A1" s="30">
        <v>1</v>
      </c>
      <c r="B1" s="30">
        <v>2</v>
      </c>
      <c r="C1" s="30">
        <v>3</v>
      </c>
      <c r="D1" s="30">
        <v>4</v>
      </c>
      <c r="E1" s="30">
        <v>5</v>
      </c>
      <c r="F1" s="30">
        <v>6</v>
      </c>
      <c r="G1" s="30">
        <v>7</v>
      </c>
      <c r="H1" s="30">
        <v>8</v>
      </c>
      <c r="I1" s="30">
        <v>9</v>
      </c>
      <c r="J1" s="30">
        <v>10</v>
      </c>
      <c r="K1" s="165">
        <v>11</v>
      </c>
      <c r="L1" s="165">
        <v>12</v>
      </c>
      <c r="M1" s="30">
        <v>13</v>
      </c>
      <c r="N1" s="30">
        <v>14</v>
      </c>
      <c r="O1" s="30">
        <v>15</v>
      </c>
      <c r="P1" s="30">
        <v>16</v>
      </c>
      <c r="Q1" s="30">
        <v>17</v>
      </c>
      <c r="AE1" s="302" t="s">
        <v>1907</v>
      </c>
      <c r="AF1" t="s">
        <v>460</v>
      </c>
      <c r="AH1" s="302" t="s">
        <v>1907</v>
      </c>
      <c r="AI1" t="s">
        <v>467</v>
      </c>
      <c r="AM1" s="302" t="s">
        <v>1907</v>
      </c>
      <c r="AN1" t="s">
        <v>467</v>
      </c>
      <c r="AQ1" s="302" t="s">
        <v>1907</v>
      </c>
      <c r="AR1" t="s">
        <v>460</v>
      </c>
    </row>
    <row r="2" spans="1:45" ht="31.5" x14ac:dyDescent="0.25">
      <c r="A2" s="74" t="s">
        <v>452</v>
      </c>
      <c r="B2" s="75"/>
      <c r="C2" s="82" t="s">
        <v>1516</v>
      </c>
      <c r="D2" s="82" t="s">
        <v>1734</v>
      </c>
      <c r="E2" s="82" t="s">
        <v>1735</v>
      </c>
      <c r="F2" s="82" t="s">
        <v>0</v>
      </c>
      <c r="G2" s="76" t="s">
        <v>1</v>
      </c>
      <c r="H2" s="76" t="s">
        <v>2</v>
      </c>
      <c r="I2" s="76" t="s">
        <v>3</v>
      </c>
      <c r="J2" s="76" t="s">
        <v>4</v>
      </c>
      <c r="K2" s="77" t="s">
        <v>5</v>
      </c>
      <c r="L2" s="77" t="s">
        <v>6</v>
      </c>
      <c r="M2" s="78" t="s">
        <v>7</v>
      </c>
      <c r="N2" s="82" t="s">
        <v>1437</v>
      </c>
      <c r="O2" s="82" t="s">
        <v>1491</v>
      </c>
      <c r="P2" s="82" t="s">
        <v>1489</v>
      </c>
      <c r="Q2" s="82" t="s">
        <v>1509</v>
      </c>
      <c r="R2" s="30" t="s">
        <v>1908</v>
      </c>
      <c r="S2" s="74" t="s">
        <v>452</v>
      </c>
      <c r="T2" s="30" t="s">
        <v>1907</v>
      </c>
      <c r="U2" s="82" t="s">
        <v>1516</v>
      </c>
      <c r="V2" s="30" t="s">
        <v>1754</v>
      </c>
      <c r="W2" s="30" t="s">
        <v>1755</v>
      </c>
      <c r="X2" s="30" t="s">
        <v>1756</v>
      </c>
      <c r="Y2" s="30" t="s">
        <v>1757</v>
      </c>
      <c r="Z2" s="30" t="s">
        <v>1815</v>
      </c>
      <c r="AA2" s="30" t="s">
        <v>1909</v>
      </c>
      <c r="AE2"/>
      <c r="AF2"/>
      <c r="AG2"/>
      <c r="AH2"/>
      <c r="AI2"/>
      <c r="AJ2"/>
      <c r="AK2"/>
    </row>
    <row r="3" spans="1:45" x14ac:dyDescent="0.25">
      <c r="A3" s="80" t="s">
        <v>461</v>
      </c>
      <c r="B3" s="80" t="str">
        <f>VLOOKUP(A3,'[45]PAI 2025 GPS rempl2)'!$A$3:$E$505,4,0)</f>
        <v>Producto</v>
      </c>
      <c r="C3" s="81" t="s">
        <v>1518</v>
      </c>
      <c r="D3" s="81" t="s">
        <v>1517</v>
      </c>
      <c r="E3" s="81" t="s">
        <v>464</v>
      </c>
      <c r="F3" s="81" t="s">
        <v>59</v>
      </c>
      <c r="G3" s="81" t="str">
        <f>VLOOKUP(A3,'[45]PAI 2025 GPS rempl2)'!$E$4:$L$504,8,0)</f>
        <v>N/A</v>
      </c>
      <c r="H3" s="81" t="str">
        <f>VLOOKUP(A3,'[45]PAI 2025 GPS rempl2)'!$A$4:$V$504,15,0)</f>
        <v>Plan anual de Previsión de Recursos Humanos, Elaborado y publicado en la página web de la SIC e Intrasic (Documento del Plan anual de Previsión de Recursos Humanos)</v>
      </c>
      <c r="I3" s="81">
        <f>VLOOKUP(A3,'[45]PAI 2025 GPS rempl2)'!$A$4:$V$504,17,0)</f>
        <v>1</v>
      </c>
      <c r="J3" s="81" t="str">
        <f>VLOOKUP(A3,'[45]PAI 2025 GPS rempl2)'!$A$4:$V$504,18,0)</f>
        <v>Númerica</v>
      </c>
      <c r="K3" s="166" t="str">
        <f>VLOOKUP(A3,'[45]PAI 2025 GPS rempl2)'!$A$4:$V$504,20,0)</f>
        <v>2025-01-15</v>
      </c>
      <c r="L3" s="166" t="str">
        <f>VLOOKUP(A3,'[45]PAI 2025 GPS rempl2)'!$A$4:$V$504,21,0)</f>
        <v>2025-01-31</v>
      </c>
      <c r="M3" s="81" t="str">
        <f>VLOOKUP(A3,'[45]PAI 2025 GPS rempl2)'!$A$4:$V$504,22,0)</f>
        <v>111-GRUPO DE TRABAJO DE ADMINISTRACIÓN DE PERSONAL</v>
      </c>
      <c r="N3" s="81" t="s">
        <v>1736</v>
      </c>
      <c r="O3" s="81" t="s">
        <v>1394</v>
      </c>
      <c r="P3" s="81" t="s">
        <v>1541</v>
      </c>
      <c r="Q3" s="81" t="s">
        <v>1492</v>
      </c>
      <c r="R3" s="30" t="str">
        <f>VLOOKUP(A3,'[45]PAI 2025 GPS rempl2)'!$A$3:$B$506,2,0)</f>
        <v>111-GRUPO DE TRABAJO DE ADMINISTRACIÓN DE PERSONAL</v>
      </c>
      <c r="S3" s="80" t="s">
        <v>461</v>
      </c>
      <c r="T3" s="80" t="str">
        <f>VLOOKUP(A3,'[45]PAI 2025 GPS rempl2)'!$A$3:$E$505,4,0)</f>
        <v>Producto</v>
      </c>
      <c r="U3" s="81" t="s">
        <v>1518</v>
      </c>
      <c r="V3" s="30">
        <f>VLOOKUP(S3,'Plan de acci�n consolidado 2025'!$E$4:$P$506,12,0)</f>
        <v>20</v>
      </c>
      <c r="W3" s="30">
        <f>+(V3*100)/($V$3+$V$6+$V$9+$V$38+$V$43+$V$46+$V$49+$V$53+$V$57)</f>
        <v>10</v>
      </c>
      <c r="X3" s="30">
        <f>VLOOKUP(S3,'Plan de acci�n consolidado 2025'!$E$4:$AA$506,23,0)</f>
        <v>100</v>
      </c>
      <c r="Y3" s="30">
        <f>(X3*W3)/100</f>
        <v>10</v>
      </c>
      <c r="Z3" s="30" t="s">
        <v>1050</v>
      </c>
      <c r="AA3" s="154" t="s">
        <v>1810</v>
      </c>
      <c r="AE3" s="302" t="s">
        <v>1403</v>
      </c>
      <c r="AF3" t="s">
        <v>1910</v>
      </c>
      <c r="AG3"/>
      <c r="AH3" s="302" t="s">
        <v>1403</v>
      </c>
      <c r="AI3" t="s">
        <v>1910</v>
      </c>
      <c r="AJ3"/>
      <c r="AK3"/>
      <c r="AM3" s="302" t="s">
        <v>1910</v>
      </c>
      <c r="AN3"/>
      <c r="AO3"/>
      <c r="AQ3" s="302" t="s">
        <v>1910</v>
      </c>
      <c r="AR3"/>
      <c r="AS3"/>
    </row>
    <row r="4" spans="1:45" x14ac:dyDescent="0.25">
      <c r="A4" s="80" t="s">
        <v>468</v>
      </c>
      <c r="B4" s="80" t="str">
        <f>VLOOKUP(A4,'[45]PAI 2025 GPS rempl2)'!$A$3:$E$505,4,0)</f>
        <v>Actividad propia</v>
      </c>
      <c r="C4" s="81" t="s">
        <v>1518</v>
      </c>
      <c r="D4" s="81" t="s">
        <v>1517</v>
      </c>
      <c r="E4" s="81" t="s">
        <v>464</v>
      </c>
      <c r="F4" s="81"/>
      <c r="G4" s="81" t="str">
        <f>VLOOKUP(A4,'[45]PAI 2025 GPS rempl2)'!$E$4:$L$504,8,0)</f>
        <v>N/A</v>
      </c>
      <c r="H4" s="81" t="str">
        <f>VLOOKUP(A4,'[45]PAI 2025 GPS rempl2)'!$A$4:$V$504,15,0)</f>
        <v>Elaborar el Plan anual de Previsión de Recursos Humanos (Único entregable) (Documento del Plan anual de Previsión de Recursos Humanos)</v>
      </c>
      <c r="I4" s="81">
        <f>VLOOKUP(A4,'[45]PAI 2025 GPS rempl2)'!$A$4:$V$504,17,0)</f>
        <v>1</v>
      </c>
      <c r="J4" s="81" t="str">
        <f>VLOOKUP(A4,'[45]PAI 2025 GPS rempl2)'!$A$4:$V$504,18,0)</f>
        <v>Númerica</v>
      </c>
      <c r="K4" s="166" t="str">
        <f>VLOOKUP(A4,'[45]PAI 2025 GPS rempl2)'!$A$4:$V$504,20,0)</f>
        <v>2025-01-15</v>
      </c>
      <c r="L4" s="166" t="str">
        <f>VLOOKUP(A4,'[45]PAI 2025 GPS rempl2)'!$A$4:$V$504,21,0)</f>
        <v>2025-01-31</v>
      </c>
      <c r="M4" s="81" t="str">
        <f>VLOOKUP(A4,'[45]PAI 2025 GPS rempl2)'!$A$4:$V$504,22,0)</f>
        <v>111-GRUPO DE TRABAJO DE ADMINISTRACIÓN DE PERSONAL</v>
      </c>
      <c r="N4" s="81"/>
      <c r="O4" s="81"/>
      <c r="P4" s="81"/>
      <c r="Q4" s="81"/>
      <c r="R4" s="30" t="str">
        <f>VLOOKUP(A4,'[45]PAI 2025 GPS rempl2)'!$A$3:$B$506,2,0)</f>
        <v>111-GRUPO DE TRABAJO DE ADMINISTRACIÓN DE PERSONAL</v>
      </c>
      <c r="S4" s="80" t="s">
        <v>468</v>
      </c>
      <c r="T4" s="80" t="str">
        <f>VLOOKUP(A4,'[45]PAI 2025 GPS rempl2)'!$A$3:$E$505,4,0)</f>
        <v>Actividad propia</v>
      </c>
      <c r="U4" s="81" t="s">
        <v>1518</v>
      </c>
      <c r="V4" s="30">
        <f>VLOOKUP(S4,'Plan de acci�n consolidado 2025'!$E$4:$P$506,12,0)</f>
        <v>50</v>
      </c>
      <c r="W4" s="145">
        <f>+(V4*100)/($V$4+$V$5+$V$7+$V$8+$V$10+$V$11+$V$12+$V$39+$V$40+$V$41+$V$42+$V$44+$V$45+$V$47+$V$48+$V$50+$V$51+$V$52+$V$54+$V$55+$V$56+$V$58+$V$59)</f>
        <v>5.5555555555555554</v>
      </c>
      <c r="X4" s="30">
        <f>VLOOKUP(S4,'Plan de acci�n consolidado 2025'!$E$4:$AA$506,23,0)</f>
        <v>100</v>
      </c>
      <c r="Y4" s="30">
        <f t="shared" ref="Y4:Y67" si="0">(X4*W4)/100</f>
        <v>5.5555555555555554</v>
      </c>
      <c r="Z4" s="30" t="s">
        <v>1051</v>
      </c>
      <c r="AA4" s="154" t="s">
        <v>1777</v>
      </c>
      <c r="AE4" s="216" t="s">
        <v>1520</v>
      </c>
      <c r="AF4">
        <v>50</v>
      </c>
      <c r="AG4"/>
      <c r="AH4" s="216" t="s">
        <v>1520</v>
      </c>
      <c r="AI4">
        <v>82.666666666666686</v>
      </c>
      <c r="AJ4"/>
      <c r="AK4"/>
      <c r="AM4" s="302" t="s">
        <v>1516</v>
      </c>
      <c r="AN4" s="302" t="s">
        <v>1908</v>
      </c>
      <c r="AO4" t="s">
        <v>1911</v>
      </c>
      <c r="AQ4" s="302" t="s">
        <v>1516</v>
      </c>
      <c r="AR4" s="302" t="s">
        <v>1908</v>
      </c>
      <c r="AS4" t="s">
        <v>1911</v>
      </c>
    </row>
    <row r="5" spans="1:45" x14ac:dyDescent="0.25">
      <c r="A5" s="80" t="s">
        <v>470</v>
      </c>
      <c r="B5" s="80" t="str">
        <f>VLOOKUP(A5,'[45]PAI 2025 GPS rempl2)'!$A$3:$E$505,4,0)</f>
        <v>Actividad propia</v>
      </c>
      <c r="C5" s="81" t="s">
        <v>1518</v>
      </c>
      <c r="D5" s="81" t="s">
        <v>1517</v>
      </c>
      <c r="E5" s="81" t="s">
        <v>464</v>
      </c>
      <c r="F5" s="81"/>
      <c r="G5" s="81" t="str">
        <f>VLOOKUP(A5,'[45]PAI 2025 GPS rempl2)'!$E$4:$L$504,8,0)</f>
        <v>N/A</v>
      </c>
      <c r="H5" s="81" t="str">
        <f>VLOOKUP(A5,'[45]PAI 2025 GPS rempl2)'!$A$4:$V$504,15,0)</f>
        <v>Publicar el Plan anual de Previsión de Recursos Humanos (Único entregable) (Captura de pantalla de la publicación en la página web de la SIC e Intrasic)</v>
      </c>
      <c r="I5" s="81">
        <f>VLOOKUP(A5,'[45]PAI 2025 GPS rempl2)'!$A$4:$V$504,17,0)</f>
        <v>1</v>
      </c>
      <c r="J5" s="81" t="str">
        <f>VLOOKUP(A5,'[45]PAI 2025 GPS rempl2)'!$A$4:$V$504,18,0)</f>
        <v>Númerica</v>
      </c>
      <c r="K5" s="166" t="str">
        <f>VLOOKUP(A5,'[45]PAI 2025 GPS rempl2)'!$A$4:$V$504,20,0)</f>
        <v>2025-01-15</v>
      </c>
      <c r="L5" s="166" t="str">
        <f>VLOOKUP(A5,'[45]PAI 2025 GPS rempl2)'!$A$4:$V$504,21,0)</f>
        <v>2025-01-31</v>
      </c>
      <c r="M5" s="81" t="str">
        <f>VLOOKUP(A5,'[45]PAI 2025 GPS rempl2)'!$A$4:$V$504,22,0)</f>
        <v>111-GRUPO DE TRABAJO DE ADMINISTRACIÓN DE PERSONAL</v>
      </c>
      <c r="N5" s="81"/>
      <c r="O5" s="81"/>
      <c r="P5" s="81"/>
      <c r="Q5" s="81"/>
      <c r="R5" s="30" t="str">
        <f>VLOOKUP(A5,'[45]PAI 2025 GPS rempl2)'!$A$3:$B$506,2,0)</f>
        <v>111-GRUPO DE TRABAJO DE ADMINISTRACIÓN DE PERSONAL</v>
      </c>
      <c r="S5" s="80" t="s">
        <v>470</v>
      </c>
      <c r="T5" s="80" t="str">
        <f>VLOOKUP(A5,'[45]PAI 2025 GPS rempl2)'!$A$3:$E$505,4,0)</f>
        <v>Actividad propia</v>
      </c>
      <c r="U5" s="81" t="s">
        <v>1518</v>
      </c>
      <c r="V5" s="30">
        <f>VLOOKUP(S5,'Plan de acci�n consolidado 2025'!$E$4:$P$506,12,0)</f>
        <v>50</v>
      </c>
      <c r="W5" s="145">
        <f>+(V5*100)/($V$4+$V$5+$V$7+$V$8+$V$10+$V$11+$V$12+$V$39+$V$40+$V$41+$V$42+$V$44+$V$45+$V$47+$V$48+$V$50+$V$51+$V$52+$V$54+$V$55+$V$56+$V$58+$V$59)</f>
        <v>5.5555555555555554</v>
      </c>
      <c r="X5" s="30">
        <f>VLOOKUP(S5,'Plan de acci�n consolidado 2025'!$E$4:$AA$506,23,0)</f>
        <v>100</v>
      </c>
      <c r="Y5" s="30">
        <f t="shared" si="0"/>
        <v>5.5555555555555554</v>
      </c>
      <c r="Z5" s="30" t="s">
        <v>1052</v>
      </c>
      <c r="AA5" s="154" t="s">
        <v>1778</v>
      </c>
      <c r="AE5" s="216" t="s">
        <v>1529</v>
      </c>
      <c r="AF5">
        <v>0</v>
      </c>
      <c r="AG5"/>
      <c r="AH5" s="216" t="s">
        <v>1529</v>
      </c>
      <c r="AI5">
        <v>59.575000000000003</v>
      </c>
      <c r="AJ5"/>
      <c r="AK5"/>
      <c r="AM5" t="s">
        <v>1520</v>
      </c>
      <c r="AN5" t="s">
        <v>490</v>
      </c>
      <c r="AO5">
        <v>82.666666666666686</v>
      </c>
      <c r="AQ5" t="s">
        <v>1520</v>
      </c>
      <c r="AR5" t="s">
        <v>490</v>
      </c>
      <c r="AS5">
        <v>50</v>
      </c>
    </row>
    <row r="6" spans="1:45" x14ac:dyDescent="0.25">
      <c r="A6" s="80" t="s">
        <v>472</v>
      </c>
      <c r="B6" s="80" t="str">
        <f>VLOOKUP(A6,'[45]PAI 2025 GPS rempl2)'!$A$3:$E$505,4,0)</f>
        <v>Producto</v>
      </c>
      <c r="C6" s="81" t="s">
        <v>1518</v>
      </c>
      <c r="D6" s="81" t="s">
        <v>1517</v>
      </c>
      <c r="E6" s="81" t="s">
        <v>464</v>
      </c>
      <c r="F6" s="81" t="s">
        <v>59</v>
      </c>
      <c r="G6" s="81" t="str">
        <f>VLOOKUP(A6,'[45]PAI 2025 GPS rempl2)'!$E$4:$L$504,8,0)</f>
        <v>N/A</v>
      </c>
      <c r="H6" s="81" t="str">
        <f>VLOOKUP(A6,'[45]PAI 2025 GPS rempl2)'!$A$4:$V$504,15,0)</f>
        <v>Plan anual de Vacantes, Elaborado y publicado en la página web de la SIC e Intrasic (Documento del Plan anual de Vacantes)</v>
      </c>
      <c r="I6" s="81">
        <f>VLOOKUP(A6,'[45]PAI 2025 GPS rempl2)'!$A$4:$V$504,17,0)</f>
        <v>1</v>
      </c>
      <c r="J6" s="81" t="str">
        <f>VLOOKUP(A6,'[45]PAI 2025 GPS rempl2)'!$A$4:$V$504,18,0)</f>
        <v>Númerica</v>
      </c>
      <c r="K6" s="166" t="str">
        <f>VLOOKUP(A6,'[45]PAI 2025 GPS rempl2)'!$A$4:$V$504,20,0)</f>
        <v>2025-01-15</v>
      </c>
      <c r="L6" s="166" t="str">
        <f>VLOOKUP(A6,'[45]PAI 2025 GPS rempl2)'!$A$4:$V$504,21,0)</f>
        <v>2025-01-31</v>
      </c>
      <c r="M6" s="81" t="str">
        <f>VLOOKUP(A6,'[45]PAI 2025 GPS rempl2)'!$A$4:$V$504,22,0)</f>
        <v>111-GRUPO DE TRABAJO DE ADMINISTRACIÓN DE PERSONAL</v>
      </c>
      <c r="N6" s="81" t="s">
        <v>1736</v>
      </c>
      <c r="O6" s="81" t="s">
        <v>1394</v>
      </c>
      <c r="P6" s="81" t="s">
        <v>1541</v>
      </c>
      <c r="Q6" s="81" t="s">
        <v>1492</v>
      </c>
      <c r="R6" s="30" t="str">
        <f>VLOOKUP(A6,'[45]PAI 2025 GPS rempl2)'!$A$3:$B$506,2,0)</f>
        <v>111-GRUPO DE TRABAJO DE ADMINISTRACIÓN DE PERSONAL</v>
      </c>
      <c r="S6" s="80" t="s">
        <v>472</v>
      </c>
      <c r="T6" s="80" t="str">
        <f>VLOOKUP(A6,'[45]PAI 2025 GPS rempl2)'!$A$3:$E$505,4,0)</f>
        <v>Producto</v>
      </c>
      <c r="U6" s="81" t="s">
        <v>1518</v>
      </c>
      <c r="V6" s="30">
        <f>VLOOKUP(S6,'Plan de acci�n consolidado 2025'!$E$4:$P$506,12,0)</f>
        <v>20</v>
      </c>
      <c r="W6" s="30">
        <f>+(V6*100)/($V$3+$V$6+$V$9+$V$38+$V$43+$V$46+$V$49+$V$53+$V$57)</f>
        <v>10</v>
      </c>
      <c r="X6" s="30">
        <f>VLOOKUP(S6,'Plan de acci�n consolidado 2025'!$E$4:$AA$506,23,0)</f>
        <v>100</v>
      </c>
      <c r="Y6" s="30">
        <f t="shared" si="0"/>
        <v>10</v>
      </c>
      <c r="Z6" s="30" t="s">
        <v>1053</v>
      </c>
      <c r="AA6" s="154" t="s">
        <v>1777</v>
      </c>
      <c r="AE6" s="216" t="s">
        <v>1537</v>
      </c>
      <c r="AF6">
        <v>0</v>
      </c>
      <c r="AG6"/>
      <c r="AH6" s="216" t="s">
        <v>1537</v>
      </c>
      <c r="AI6">
        <v>40</v>
      </c>
      <c r="AJ6"/>
      <c r="AK6"/>
      <c r="AM6" t="s">
        <v>1529</v>
      </c>
      <c r="AN6" t="s">
        <v>679</v>
      </c>
      <c r="AO6">
        <v>25</v>
      </c>
      <c r="AQ6" t="s">
        <v>1529</v>
      </c>
      <c r="AR6" t="s">
        <v>679</v>
      </c>
      <c r="AS6">
        <v>0</v>
      </c>
    </row>
    <row r="7" spans="1:45" x14ac:dyDescent="0.25">
      <c r="A7" s="80" t="s">
        <v>474</v>
      </c>
      <c r="B7" s="80" t="str">
        <f>VLOOKUP(A7,'[45]PAI 2025 GPS rempl2)'!$A$3:$E$505,4,0)</f>
        <v>Actividad propia</v>
      </c>
      <c r="C7" s="81" t="s">
        <v>1518</v>
      </c>
      <c r="D7" s="81" t="s">
        <v>1517</v>
      </c>
      <c r="E7" s="81" t="s">
        <v>464</v>
      </c>
      <c r="F7" s="81"/>
      <c r="G7" s="81" t="str">
        <f>VLOOKUP(A7,'[45]PAI 2025 GPS rempl2)'!$E$4:$L$504,8,0)</f>
        <v>N/A</v>
      </c>
      <c r="H7" s="81" t="str">
        <f>VLOOKUP(A7,'[45]PAI 2025 GPS rempl2)'!$A$4:$V$504,15,0)</f>
        <v>Elaborar el Plan anual de Vacantes (Único entregable) (Documento del Plan anual de Vacantes)</v>
      </c>
      <c r="I7" s="81">
        <f>VLOOKUP(A7,'[45]PAI 2025 GPS rempl2)'!$A$4:$V$504,17,0)</f>
        <v>1</v>
      </c>
      <c r="J7" s="81" t="str">
        <f>VLOOKUP(A7,'[45]PAI 2025 GPS rempl2)'!$A$4:$V$504,18,0)</f>
        <v>Númerica</v>
      </c>
      <c r="K7" s="166" t="str">
        <f>VLOOKUP(A7,'[45]PAI 2025 GPS rempl2)'!$A$4:$V$504,20,0)</f>
        <v>2025-01-15</v>
      </c>
      <c r="L7" s="166" t="str">
        <f>VLOOKUP(A7,'[45]PAI 2025 GPS rempl2)'!$A$4:$V$504,21,0)</f>
        <v>2025-01-31</v>
      </c>
      <c r="M7" s="81" t="str">
        <f>VLOOKUP(A7,'[45]PAI 2025 GPS rempl2)'!$A$4:$V$504,22,0)</f>
        <v>111-GRUPO DE TRABAJO DE ADMINISTRACIÓN DE PERSONAL</v>
      </c>
      <c r="N7" s="81"/>
      <c r="O7" s="81"/>
      <c r="P7" s="81"/>
      <c r="Q7" s="81"/>
      <c r="R7" s="30" t="str">
        <f>VLOOKUP(A7,'[45]PAI 2025 GPS rempl2)'!$A$3:$B$506,2,0)</f>
        <v>111-GRUPO DE TRABAJO DE ADMINISTRACIÓN DE PERSONAL</v>
      </c>
      <c r="S7" s="80" t="s">
        <v>474</v>
      </c>
      <c r="T7" s="80" t="str">
        <f>VLOOKUP(A7,'[45]PAI 2025 GPS rempl2)'!$A$3:$E$505,4,0)</f>
        <v>Actividad propia</v>
      </c>
      <c r="U7" s="81" t="s">
        <v>1518</v>
      </c>
      <c r="V7" s="30">
        <f>VLOOKUP(S7,'Plan de acci�n consolidado 2025'!$E$4:$P$506,12,0)</f>
        <v>50</v>
      </c>
      <c r="W7" s="145">
        <f t="shared" ref="W7:W8" si="1">+(V7*100)/($V$4+$V$5+$V$7+$V$8+$V$10+$V$11+$V$12+$V$39+$V$40+$V$41+$V$42+$V$44+$V$45+$V$47+$V$48+$V$50+$V$51+$V$52+$V$54+$V$55+$V$56+$V$58+$V$59)</f>
        <v>5.5555555555555554</v>
      </c>
      <c r="X7" s="30">
        <f>VLOOKUP(S7,'Plan de acci�n consolidado 2025'!$E$4:$AA$506,23,0)</f>
        <v>100</v>
      </c>
      <c r="Y7" s="30">
        <f t="shared" si="0"/>
        <v>5.5555555555555554</v>
      </c>
      <c r="Z7" s="30" t="s">
        <v>1054</v>
      </c>
      <c r="AA7" s="154" t="s">
        <v>1777</v>
      </c>
      <c r="AE7" s="216" t="s">
        <v>1522</v>
      </c>
      <c r="AF7">
        <v>44.878417040358741</v>
      </c>
      <c r="AG7"/>
      <c r="AH7" s="216" t="s">
        <v>1522</v>
      </c>
      <c r="AI7">
        <v>63.364817073170713</v>
      </c>
      <c r="AJ7"/>
      <c r="AK7"/>
      <c r="AM7"/>
      <c r="AN7" t="s">
        <v>1176</v>
      </c>
      <c r="AO7">
        <v>9.5749999999999993</v>
      </c>
      <c r="AQ7"/>
      <c r="AR7" t="s">
        <v>1176</v>
      </c>
      <c r="AS7">
        <v>0</v>
      </c>
    </row>
    <row r="8" spans="1:45" x14ac:dyDescent="0.25">
      <c r="A8" s="80" t="s">
        <v>476</v>
      </c>
      <c r="B8" s="80" t="str">
        <f>VLOOKUP(A8,'[45]PAI 2025 GPS rempl2)'!$A$3:$E$505,4,0)</f>
        <v>Actividad propia</v>
      </c>
      <c r="C8" s="81" t="s">
        <v>1518</v>
      </c>
      <c r="D8" s="81" t="s">
        <v>1517</v>
      </c>
      <c r="E8" s="81" t="s">
        <v>464</v>
      </c>
      <c r="F8" s="81"/>
      <c r="G8" s="81" t="str">
        <f>VLOOKUP(A8,'[45]PAI 2025 GPS rempl2)'!$E$4:$L$504,8,0)</f>
        <v>N/A</v>
      </c>
      <c r="H8" s="81" t="str">
        <f>VLOOKUP(A8,'[45]PAI 2025 GPS rempl2)'!$A$4:$V$504,15,0)</f>
        <v>Publicar el Plan anual de Vacantes (Único entregable) (Captura de pantalla de la publicación en la página web de la SIC e Intrasic)</v>
      </c>
      <c r="I8" s="81">
        <f>VLOOKUP(A8,'[45]PAI 2025 GPS rempl2)'!$A$4:$V$504,17,0)</f>
        <v>1</v>
      </c>
      <c r="J8" s="81" t="str">
        <f>VLOOKUP(A8,'[45]PAI 2025 GPS rempl2)'!$A$4:$V$504,18,0)</f>
        <v>Númerica</v>
      </c>
      <c r="K8" s="166" t="str">
        <f>VLOOKUP(A8,'[45]PAI 2025 GPS rempl2)'!$A$4:$V$504,20,0)</f>
        <v>2025-01-15</v>
      </c>
      <c r="L8" s="166" t="str">
        <f>VLOOKUP(A8,'[45]PAI 2025 GPS rempl2)'!$A$4:$V$504,21,0)</f>
        <v>2025-01-31</v>
      </c>
      <c r="M8" s="81" t="str">
        <f>VLOOKUP(A8,'[45]PAI 2025 GPS rempl2)'!$A$4:$V$504,22,0)</f>
        <v>111-GRUPO DE TRABAJO DE ADMINISTRACIÓN DE PERSONAL</v>
      </c>
      <c r="N8" s="81"/>
      <c r="O8" s="81"/>
      <c r="P8" s="81"/>
      <c r="Q8" s="81"/>
      <c r="R8" s="30" t="str">
        <f>VLOOKUP(A8,'[45]PAI 2025 GPS rempl2)'!$A$3:$B$506,2,0)</f>
        <v>111-GRUPO DE TRABAJO DE ADMINISTRACIÓN DE PERSONAL</v>
      </c>
      <c r="S8" s="80" t="s">
        <v>476</v>
      </c>
      <c r="T8" s="80" t="str">
        <f>VLOOKUP(A8,'[45]PAI 2025 GPS rempl2)'!$A$3:$E$505,4,0)</f>
        <v>Actividad propia</v>
      </c>
      <c r="U8" s="81" t="s">
        <v>1518</v>
      </c>
      <c r="V8" s="30">
        <f>VLOOKUP(S8,'Plan de acci�n consolidado 2025'!$E$4:$P$506,12,0)</f>
        <v>50</v>
      </c>
      <c r="W8" s="145">
        <f t="shared" si="1"/>
        <v>5.5555555555555554</v>
      </c>
      <c r="X8" s="30">
        <f>VLOOKUP(S8,'Plan de acci�n consolidado 2025'!$E$4:$AA$506,23,0)</f>
        <v>100</v>
      </c>
      <c r="Y8" s="30">
        <f t="shared" si="0"/>
        <v>5.5555555555555554</v>
      </c>
      <c r="Z8" s="30" t="s">
        <v>1055</v>
      </c>
      <c r="AA8" s="154" t="s">
        <v>1778</v>
      </c>
      <c r="AE8" s="216" t="s">
        <v>1532</v>
      </c>
      <c r="AF8">
        <v>16.736842105263158</v>
      </c>
      <c r="AG8"/>
      <c r="AH8" s="216" t="s">
        <v>1532</v>
      </c>
      <c r="AI8">
        <v>61.656363636363629</v>
      </c>
      <c r="AJ8"/>
      <c r="AK8"/>
      <c r="AM8"/>
      <c r="AN8" t="s">
        <v>1060</v>
      </c>
      <c r="AO8">
        <v>25</v>
      </c>
      <c r="AQ8"/>
      <c r="AR8" t="s">
        <v>1060</v>
      </c>
      <c r="AS8">
        <v>0</v>
      </c>
    </row>
    <row r="9" spans="1:45" x14ac:dyDescent="0.25">
      <c r="A9" s="80" t="s">
        <v>478</v>
      </c>
      <c r="B9" s="80" t="str">
        <f>VLOOKUP(A9,'[45]PAI 2025 GPS rempl2)'!$A$3:$E$505,4,0)</f>
        <v>Producto</v>
      </c>
      <c r="C9" s="81" t="s">
        <v>1518</v>
      </c>
      <c r="D9" s="81" t="s">
        <v>1517</v>
      </c>
      <c r="E9" s="81" t="s">
        <v>464</v>
      </c>
      <c r="F9" s="81" t="s">
        <v>12</v>
      </c>
      <c r="G9" s="81" t="str">
        <f>VLOOKUP(A9,'[45]PAI 2025 GPS rempl2)'!$E$4:$L$504,8,0)</f>
        <v>C-3599-0200-0005-53105b</v>
      </c>
      <c r="H9" s="81" t="str">
        <f>VLOOKUP(A9,'[45]PAI 2025 GPS rempl2)'!$A$4:$V$504,15,0)</f>
        <v>Estrategia que permita la continuidad en la prestación de servicio,  la garantía del bienestar integral y la adecuada gestión del conocimiento, implementada  (Herramienta tecnológica para retención del conocimiento)</v>
      </c>
      <c r="I9" s="81">
        <f>VLOOKUP(A9,'[45]PAI 2025 GPS rempl2)'!$A$4:$V$504,17,0)</f>
        <v>1</v>
      </c>
      <c r="J9" s="81" t="str">
        <f>VLOOKUP(A9,'[45]PAI 2025 GPS rempl2)'!$A$4:$V$504,18,0)</f>
        <v>Númerica</v>
      </c>
      <c r="K9" s="166" t="str">
        <f>VLOOKUP(A9,'[45]PAI 2025 GPS rempl2)'!$A$4:$V$504,20,0)</f>
        <v>2025-01-02</v>
      </c>
      <c r="L9" s="166" t="str">
        <f>VLOOKUP(A9,'[45]PAI 2025 GPS rempl2)'!$A$4:$V$504,21,0)</f>
        <v>2025-12-19</v>
      </c>
      <c r="M9" s="81" t="str">
        <f>VLOOKUP(A9,'[45]PAI 2025 GPS rempl2)'!$A$4:$V$504,22,0)</f>
        <v>111-GRUPO DE TRABAJO DE ADMINISTRACIÓN DE PERSONAL;
20-OFICINA DE TECNOLOGÍA E INFORMÁTICA;
73-GRUPO DE TRABAJO DE COMUNICACION</v>
      </c>
      <c r="N9" s="81" t="s">
        <v>1395</v>
      </c>
      <c r="O9" s="81" t="s">
        <v>1396</v>
      </c>
      <c r="P9" s="81">
        <v>0</v>
      </c>
      <c r="Q9" s="81" t="s">
        <v>1492</v>
      </c>
      <c r="R9" s="30" t="str">
        <f>VLOOKUP(A9,'[45]PAI 2025 GPS rempl2)'!$A$3:$B$506,2,0)</f>
        <v>111-GRUPO DE TRABAJO DE ADMINISTRACIÓN DE PERSONAL</v>
      </c>
      <c r="S9" s="80" t="s">
        <v>478</v>
      </c>
      <c r="T9" s="80" t="str">
        <f>VLOOKUP(A9,'[45]PAI 2025 GPS rempl2)'!$A$3:$E$505,4,0)</f>
        <v>Producto</v>
      </c>
      <c r="U9" s="81" t="s">
        <v>1518</v>
      </c>
      <c r="V9" s="30">
        <f>VLOOKUP(S9,'Plan de acci�n consolidado 2025'!$E$4:$P$506,12,0)</f>
        <v>60</v>
      </c>
      <c r="W9" s="30">
        <f>+(V9*100)/($V$3+$V$6+$V$9+$V$38+$V$43+$V$46+$V$49+$V$53+$V$57)</f>
        <v>30</v>
      </c>
      <c r="X9" s="30">
        <f>VLOOKUP(S9,'Plan de acci�n consolidado 2025'!$E$4:$AA$506,23,0)</f>
        <v>0</v>
      </c>
      <c r="Y9" s="30">
        <f t="shared" si="0"/>
        <v>0</v>
      </c>
      <c r="Z9" s="30" t="s">
        <v>1056</v>
      </c>
      <c r="AA9" s="154" t="s">
        <v>1777</v>
      </c>
      <c r="AE9" s="216" t="s">
        <v>1535</v>
      </c>
      <c r="AF9">
        <v>52.583333333333329</v>
      </c>
      <c r="AG9"/>
      <c r="AH9" s="216" t="s">
        <v>1535</v>
      </c>
      <c r="AI9">
        <v>74.28</v>
      </c>
      <c r="AJ9"/>
      <c r="AK9"/>
      <c r="AM9" t="s">
        <v>1537</v>
      </c>
      <c r="AN9" t="s">
        <v>1060</v>
      </c>
      <c r="AO9">
        <v>40</v>
      </c>
      <c r="AQ9" t="s">
        <v>1537</v>
      </c>
      <c r="AR9" t="s">
        <v>1060</v>
      </c>
      <c r="AS9">
        <v>0</v>
      </c>
    </row>
    <row r="10" spans="1:45" x14ac:dyDescent="0.25">
      <c r="A10" s="80" t="s">
        <v>483</v>
      </c>
      <c r="B10" s="80" t="str">
        <f>VLOOKUP(A10,'[45]PAI 2025 GPS rempl2)'!$A$3:$E$505,4,0)</f>
        <v>Actividad propia</v>
      </c>
      <c r="C10" s="81" t="s">
        <v>1518</v>
      </c>
      <c r="D10" s="81" t="s">
        <v>1517</v>
      </c>
      <c r="E10" s="81" t="s">
        <v>464</v>
      </c>
      <c r="F10" s="81"/>
      <c r="G10" s="81" t="str">
        <f>VLOOKUP(A10,'[45]PAI 2025 GPS rempl2)'!$E$4:$L$504,8,0)</f>
        <v>N/A</v>
      </c>
      <c r="H10" s="81" t="str">
        <f>VLOOKUP(A10,'[45]PAI 2025 GPS rempl2)'!$A$4:$V$504,15,0)</f>
        <v>Implementar una herramienta tecnológica para retención del conocimiento de los servidores públicos  de la entidad por retiro.  (Manual de usuario y acta de entrega de la herramienta)</v>
      </c>
      <c r="I10" s="81">
        <f>VLOOKUP(A10,'[45]PAI 2025 GPS rempl2)'!$A$4:$V$504,17,0)</f>
        <v>2</v>
      </c>
      <c r="J10" s="81" t="str">
        <f>VLOOKUP(A10,'[45]PAI 2025 GPS rempl2)'!$A$4:$V$504,18,0)</f>
        <v>Númerica</v>
      </c>
      <c r="K10" s="166" t="str">
        <f>VLOOKUP(A10,'[45]PAI 2025 GPS rempl2)'!$A$4:$V$504,20,0)</f>
        <v>2025-01-02</v>
      </c>
      <c r="L10" s="166" t="str">
        <f>VLOOKUP(A10,'[45]PAI 2025 GPS rempl2)'!$A$4:$V$504,21,0)</f>
        <v>2025-02-28</v>
      </c>
      <c r="M10" s="81" t="str">
        <f>VLOOKUP(A10,'[45]PAI 2025 GPS rempl2)'!$A$4:$V$504,22,0)</f>
        <v>111-GRUPO DE TRABAJO DE ADMINISTRACIÓN DE PERSONAL;
20-OFICINA DE TECNOLOGÍA E INFORMÁTICA</v>
      </c>
      <c r="N10" s="81"/>
      <c r="O10" s="81"/>
      <c r="P10" s="81"/>
      <c r="Q10" s="81"/>
      <c r="R10" s="30" t="str">
        <f>VLOOKUP(A10,'[45]PAI 2025 GPS rempl2)'!$A$3:$B$506,2,0)</f>
        <v>111-GRUPO DE TRABAJO DE ADMINISTRACIÓN DE PERSONAL</v>
      </c>
      <c r="S10" s="80" t="s">
        <v>483</v>
      </c>
      <c r="T10" s="80" t="str">
        <f>VLOOKUP(A10,'[45]PAI 2025 GPS rempl2)'!$A$3:$E$505,4,0)</f>
        <v>Actividad propia</v>
      </c>
      <c r="U10" s="81" t="s">
        <v>1518</v>
      </c>
      <c r="V10" s="30">
        <f>VLOOKUP(S10,'Plan de acci�n consolidado 2025'!$E$4:$P$506,12,0)</f>
        <v>50</v>
      </c>
      <c r="W10" s="145">
        <f t="shared" ref="W10:W12" si="2">+(V10*100)/($V$4+$V$5+$V$7+$V$8+$V$10+$V$11+$V$12+$V$39+$V$40+$V$41+$V$42+$V$44+$V$45+$V$47+$V$48+$V$50+$V$51+$V$52+$V$54+$V$55+$V$56+$V$58+$V$59)</f>
        <v>5.5555555555555554</v>
      </c>
      <c r="X10" s="30">
        <f>VLOOKUP(S10,'Plan de acci�n consolidado 2025'!$E$4:$AA$506,23,0)</f>
        <v>100</v>
      </c>
      <c r="Y10" s="30">
        <f t="shared" si="0"/>
        <v>5.5555555555555554</v>
      </c>
      <c r="Z10" s="30" t="s">
        <v>1361</v>
      </c>
      <c r="AA10" s="154" t="s">
        <v>1777</v>
      </c>
      <c r="AE10" s="216" t="s">
        <v>1518</v>
      </c>
      <c r="AF10">
        <v>36.541000000000004</v>
      </c>
      <c r="AG10"/>
      <c r="AH10" s="216" t="s">
        <v>1518</v>
      </c>
      <c r="AI10">
        <v>85.939444444444447</v>
      </c>
      <c r="AJ10"/>
      <c r="AK10"/>
      <c r="AM10" t="s">
        <v>1522</v>
      </c>
      <c r="AN10" t="s">
        <v>1107</v>
      </c>
      <c r="AO10">
        <v>1.5365853658536586</v>
      </c>
      <c r="AQ10" t="s">
        <v>1522</v>
      </c>
      <c r="AR10" t="s">
        <v>1107</v>
      </c>
      <c r="AS10">
        <v>0.36717488789237668</v>
      </c>
    </row>
    <row r="11" spans="1:45" x14ac:dyDescent="0.25">
      <c r="A11" s="80" t="s">
        <v>486</v>
      </c>
      <c r="B11" s="80" t="str">
        <f>VLOOKUP(A11,'[45]PAI 2025 GPS rempl2)'!$A$3:$E$505,4,0)</f>
        <v>Actividad propia</v>
      </c>
      <c r="C11" s="81" t="s">
        <v>1518</v>
      </c>
      <c r="D11" s="81" t="s">
        <v>1517</v>
      </c>
      <c r="E11" s="81" t="s">
        <v>464</v>
      </c>
      <c r="F11" s="81"/>
      <c r="G11" s="81" t="str">
        <f>VLOOKUP(A11,'[45]PAI 2025 GPS rempl2)'!$E$4:$L$504,8,0)</f>
        <v>N/A</v>
      </c>
      <c r="H11" s="81" t="str">
        <f>VLOOKUP(A11,'[45]PAI 2025 GPS rempl2)'!$A$4:$V$504,15,0)</f>
        <v>Fomentar la apropiación de la herramienta a través de un recurso pedagógico y la encuesta de satisfacción   (Video didáctico para el diligenciamiento de la herramienta y resultados  de la encuesta de satisfacción)</v>
      </c>
      <c r="I11" s="81">
        <f>VLOOKUP(A11,'[45]PAI 2025 GPS rempl2)'!$A$4:$V$504,17,0)</f>
        <v>2</v>
      </c>
      <c r="J11" s="81" t="str">
        <f>VLOOKUP(A11,'[45]PAI 2025 GPS rempl2)'!$A$4:$V$504,18,0)</f>
        <v>Númerica</v>
      </c>
      <c r="K11" s="166" t="str">
        <f>VLOOKUP(A11,'[45]PAI 2025 GPS rempl2)'!$A$4:$V$504,20,0)</f>
        <v>2025-02-03</v>
      </c>
      <c r="L11" s="166" t="str">
        <f>VLOOKUP(A11,'[45]PAI 2025 GPS rempl2)'!$A$4:$V$504,21,0)</f>
        <v>2025-12-19</v>
      </c>
      <c r="M11" s="81" t="str">
        <f>VLOOKUP(A11,'[45]PAI 2025 GPS rempl2)'!$A$4:$V$504,22,0)</f>
        <v>111-GRUPO DE TRABAJO DE ADMINISTRACIÓN DE PERSONAL;
20-OFICINA DE TECNOLOGÍA E INFORMÁTICA;
73-GRUPO DE TRABAJO DE COMUNICACION</v>
      </c>
      <c r="N11" s="81"/>
      <c r="O11" s="81"/>
      <c r="P11" s="81"/>
      <c r="Q11" s="81"/>
      <c r="R11" s="30" t="str">
        <f>VLOOKUP(A11,'[45]PAI 2025 GPS rempl2)'!$A$3:$B$506,2,0)</f>
        <v>111-GRUPO DE TRABAJO DE ADMINISTRACIÓN DE PERSONAL</v>
      </c>
      <c r="S11" s="80" t="s">
        <v>486</v>
      </c>
      <c r="T11" s="80" t="str">
        <f>VLOOKUP(A11,'[45]PAI 2025 GPS rempl2)'!$A$3:$E$505,4,0)</f>
        <v>Actividad propia</v>
      </c>
      <c r="U11" s="81" t="s">
        <v>1518</v>
      </c>
      <c r="V11" s="30">
        <f>VLOOKUP(S11,'Plan de acci�n consolidado 2025'!$E$4:$P$506,12,0)</f>
        <v>25</v>
      </c>
      <c r="W11" s="145">
        <f t="shared" si="2"/>
        <v>2.7777777777777777</v>
      </c>
      <c r="X11" s="30">
        <f>VLOOKUP(S11,'Plan de acci�n consolidado 2025'!$E$4:$AA$506,23,0)</f>
        <v>50</v>
      </c>
      <c r="Y11" s="30">
        <f t="shared" si="0"/>
        <v>1.3888888888888888</v>
      </c>
      <c r="Z11" s="30" t="s">
        <v>1362</v>
      </c>
      <c r="AA11" s="154" t="s">
        <v>1777</v>
      </c>
      <c r="AE11" s="216" t="s">
        <v>1404</v>
      </c>
      <c r="AF11">
        <v>200.73959247895522</v>
      </c>
      <c r="AG11"/>
      <c r="AH11" s="216" t="s">
        <v>1404</v>
      </c>
      <c r="AI11">
        <v>467.48229182064551</v>
      </c>
      <c r="AJ11"/>
      <c r="AK11"/>
      <c r="AM11"/>
      <c r="AN11" t="s">
        <v>1337</v>
      </c>
      <c r="AO11">
        <v>2.0939024390243901</v>
      </c>
      <c r="AQ11"/>
      <c r="AR11" t="s">
        <v>1337</v>
      </c>
      <c r="AS11">
        <v>0</v>
      </c>
    </row>
    <row r="12" spans="1:45" x14ac:dyDescent="0.25">
      <c r="A12" s="80" t="s">
        <v>488</v>
      </c>
      <c r="B12" s="80" t="str">
        <f>VLOOKUP(A12,'[45]PAI 2025 GPS rempl2)'!$A$3:$E$505,4,0)</f>
        <v>Actividad propia</v>
      </c>
      <c r="C12" s="81" t="s">
        <v>1518</v>
      </c>
      <c r="D12" s="81" t="s">
        <v>1517</v>
      </c>
      <c r="E12" s="81" t="s">
        <v>464</v>
      </c>
      <c r="F12" s="81"/>
      <c r="G12" s="81" t="str">
        <f>VLOOKUP(A12,'[45]PAI 2025 GPS rempl2)'!$E$4:$L$504,8,0)</f>
        <v>N/A</v>
      </c>
      <c r="H12" s="81" t="str">
        <f>VLOOKUP(A12,'[45]PAI 2025 GPS rempl2)'!$A$4:$V$504,15,0)</f>
        <v>Realizar seguimiento trimestral  al diligenciamiento de la herramienta por parte de los servidores que se retiran y  apropiación por parte de los funcionarios que ingresan  y presentarlo al CIGD     (Informes (trimestrales)</v>
      </c>
      <c r="I12" s="81">
        <f>VLOOKUP(A12,'[45]PAI 2025 GPS rempl2)'!$A$4:$V$504,17,0)</f>
        <v>2</v>
      </c>
      <c r="J12" s="81" t="str">
        <f>VLOOKUP(A12,'[45]PAI 2025 GPS rempl2)'!$A$4:$V$504,18,0)</f>
        <v>Númerica</v>
      </c>
      <c r="K12" s="166" t="str">
        <f>VLOOKUP(A12,'[45]PAI 2025 GPS rempl2)'!$A$4:$V$504,20,0)</f>
        <v>2025-06-03</v>
      </c>
      <c r="L12" s="166" t="str">
        <f>VLOOKUP(A12,'[45]PAI 2025 GPS rempl2)'!$A$4:$V$504,21,0)</f>
        <v>2025-12-19</v>
      </c>
      <c r="M12" s="81" t="str">
        <f>VLOOKUP(A12,'[45]PAI 2025 GPS rempl2)'!$A$4:$V$504,22,0)</f>
        <v>111-GRUPO DE TRABAJO DE ADMINISTRACIÓN DE PERSONAL</v>
      </c>
      <c r="N12" s="81"/>
      <c r="O12" s="81"/>
      <c r="P12" s="81"/>
      <c r="Q12" s="81"/>
      <c r="R12" s="30" t="str">
        <f>VLOOKUP(A12,'[45]PAI 2025 GPS rempl2)'!$A$3:$B$506,2,0)</f>
        <v>111-GRUPO DE TRABAJO DE ADMINISTRACIÓN DE PERSONAL</v>
      </c>
      <c r="S12" s="80" t="s">
        <v>488</v>
      </c>
      <c r="T12" s="80" t="str">
        <f>VLOOKUP(A12,'[45]PAI 2025 GPS rempl2)'!$A$3:$E$505,4,0)</f>
        <v>Actividad propia</v>
      </c>
      <c r="U12" s="81" t="s">
        <v>1518</v>
      </c>
      <c r="V12" s="30">
        <f>VLOOKUP(S12,'Plan de acci�n consolidado 2025'!$E$4:$P$506,12,0)</f>
        <v>25</v>
      </c>
      <c r="W12" s="145">
        <f t="shared" si="2"/>
        <v>2.7777777777777777</v>
      </c>
      <c r="X12" s="30">
        <f>VLOOKUP(S12,'Plan de acci�n consolidado 2025'!$E$4:$AA$506,23,0)</f>
        <v>50</v>
      </c>
      <c r="Y12" s="30">
        <f t="shared" si="0"/>
        <v>1.3888888888888888</v>
      </c>
      <c r="Z12" s="30" t="s">
        <v>1369</v>
      </c>
      <c r="AA12" s="154" t="s">
        <v>1777</v>
      </c>
      <c r="AE12"/>
      <c r="AF12"/>
      <c r="AG12"/>
      <c r="AH12"/>
      <c r="AI12"/>
      <c r="AJ12"/>
      <c r="AK12"/>
      <c r="AM12"/>
      <c r="AN12" t="s">
        <v>774</v>
      </c>
      <c r="AO12">
        <v>1.219512195121951</v>
      </c>
      <c r="AQ12"/>
      <c r="AR12" t="s">
        <v>774</v>
      </c>
      <c r="AS12">
        <v>4.4843049327354256</v>
      </c>
    </row>
    <row r="13" spans="1:45" x14ac:dyDescent="0.25">
      <c r="A13" s="80" t="s">
        <v>491</v>
      </c>
      <c r="B13" s="80" t="str">
        <f>VLOOKUP(A13,'[45]PAI 2025 GPS rempl2)'!$A$3:$E$505,4,0)</f>
        <v>Producto</v>
      </c>
      <c r="C13" s="81" t="s">
        <v>1520</v>
      </c>
      <c r="D13" s="81" t="s">
        <v>1519</v>
      </c>
      <c r="E13" s="81" t="s">
        <v>492</v>
      </c>
      <c r="F13" s="81" t="s">
        <v>59</v>
      </c>
      <c r="G13" s="81" t="str">
        <f>VLOOKUP(A13,'[45]PAI 2025 GPS rempl2)'!$E$4:$L$504,8,0)</f>
        <v>N/A</v>
      </c>
      <c r="H13" s="81" t="str">
        <f>VLOOKUP(A13,'[45]PAI 2025 GPS rempl2)'!$A$4:$V$504,15,0)</f>
        <v>Plan Anual de Auditorías ejecutado y presentado al CICCI (actas del CICCI firmadas semestralmente por Superintendente y jefe OCI)</v>
      </c>
      <c r="I13" s="81">
        <f>VLOOKUP(A13,'[45]PAI 2025 GPS rempl2)'!$A$4:$V$504,17,0)</f>
        <v>100</v>
      </c>
      <c r="J13" s="81" t="str">
        <f>VLOOKUP(A13,'[45]PAI 2025 GPS rempl2)'!$A$4:$V$504,18,0)</f>
        <v>Porcentual</v>
      </c>
      <c r="K13" s="166" t="str">
        <f>VLOOKUP(A13,'[45]PAI 2025 GPS rempl2)'!$A$4:$V$504,20,0)</f>
        <v>2025-01-02</v>
      </c>
      <c r="L13" s="166" t="str">
        <f>VLOOKUP(A13,'[45]PAI 2025 GPS rempl2)'!$A$4:$V$504,21,0)</f>
        <v>2025-12-31</v>
      </c>
      <c r="M13" s="81" t="str">
        <f>VLOOKUP(A13,'[45]PAI 2025 GPS rempl2)'!$A$4:$V$504,22,0)</f>
        <v>50-OFICINA DE CONTROL INTERNO</v>
      </c>
      <c r="N13" s="81" t="s">
        <v>1736</v>
      </c>
      <c r="O13" s="81" t="s">
        <v>1394</v>
      </c>
      <c r="P13" s="81">
        <v>0</v>
      </c>
      <c r="Q13" s="81" t="s">
        <v>1492</v>
      </c>
      <c r="R13" s="30" t="str">
        <f>VLOOKUP(A13,'[45]PAI 2025 GPS rempl2)'!$A$3:$B$506,2,0)</f>
        <v>50-OFICINA DE CONTROL INTERNO</v>
      </c>
      <c r="S13" s="80" t="s">
        <v>491</v>
      </c>
      <c r="T13" s="80" t="str">
        <f>VLOOKUP(A13,'[45]PAI 2025 GPS rempl2)'!$A$3:$E$505,4,0)</f>
        <v>Producto</v>
      </c>
      <c r="U13" s="81" t="s">
        <v>1520</v>
      </c>
      <c r="V13" s="30">
        <f>VLOOKUP(S13,'Plan de acci�n consolidado 2025'!$E$4:$P$506,12,0)</f>
        <v>50</v>
      </c>
      <c r="W13" s="30">
        <f>+V13</f>
        <v>50</v>
      </c>
      <c r="X13" s="30">
        <f>VLOOKUP(S13,'Plan de acci�n consolidado 2025'!$E$4:$AA$506,23,0)</f>
        <v>0</v>
      </c>
      <c r="Y13" s="30">
        <f t="shared" si="0"/>
        <v>0</v>
      </c>
      <c r="Z13" s="30" t="s">
        <v>1370</v>
      </c>
      <c r="AA13" s="154" t="s">
        <v>1777</v>
      </c>
      <c r="AE13" s="216" t="s">
        <v>2676</v>
      </c>
      <c r="AF13" s="303">
        <v>50</v>
      </c>
      <c r="AG13"/>
      <c r="AH13" t="s">
        <v>2676</v>
      </c>
      <c r="AI13" s="303">
        <v>82.666666666666686</v>
      </c>
      <c r="AJ13"/>
      <c r="AK13"/>
      <c r="AM13"/>
      <c r="AN13" t="s">
        <v>764</v>
      </c>
      <c r="AO13">
        <v>1.2195121951219512</v>
      </c>
      <c r="AQ13"/>
      <c r="AR13" t="s">
        <v>764</v>
      </c>
      <c r="AS13">
        <v>0</v>
      </c>
    </row>
    <row r="14" spans="1:45" x14ac:dyDescent="0.25">
      <c r="A14" s="80" t="s">
        <v>495</v>
      </c>
      <c r="B14" s="80" t="str">
        <f>VLOOKUP(A14,'[45]PAI 2025 GPS rempl2)'!$A$3:$E$505,4,0)</f>
        <v>Actividad propia</v>
      </c>
      <c r="C14" s="81" t="s">
        <v>1520</v>
      </c>
      <c r="D14" s="81" t="s">
        <v>1519</v>
      </c>
      <c r="E14" s="81" t="s">
        <v>492</v>
      </c>
      <c r="F14" s="81"/>
      <c r="G14" s="81" t="str">
        <f>VLOOKUP(A14,'[45]PAI 2025 GPS rempl2)'!$E$4:$L$504,8,0)</f>
        <v>N/A</v>
      </c>
      <c r="H14" s="81" t="str">
        <f>VLOOKUP(A14,'[45]PAI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1">
        <f>VLOOKUP(A14,'[45]PAI 2025 GPS rempl2)'!$A$4:$V$504,17,0)</f>
        <v>100</v>
      </c>
      <c r="J14" s="81" t="str">
        <f>VLOOKUP(A14,'[45]PAI 2025 GPS rempl2)'!$A$4:$V$504,18,0)</f>
        <v>Porcentual</v>
      </c>
      <c r="K14" s="166" t="str">
        <f>VLOOKUP(A14,'[45]PAI 2025 GPS rempl2)'!$A$4:$V$504,20,0)</f>
        <v>2025-01-02</v>
      </c>
      <c r="L14" s="166" t="str">
        <f>VLOOKUP(A14,'[45]PAI 2025 GPS rempl2)'!$A$4:$V$504,21,0)</f>
        <v>2025-12-31</v>
      </c>
      <c r="M14" s="81" t="str">
        <f>VLOOKUP(A14,'[45]PAI 2025 GPS rempl2)'!$A$4:$V$504,22,0)</f>
        <v>50-OFICINA DE CONTROL INTERNO</v>
      </c>
      <c r="N14" s="81"/>
      <c r="O14" s="81"/>
      <c r="P14" s="81"/>
      <c r="Q14" s="81"/>
      <c r="R14" s="30" t="str">
        <f>VLOOKUP(A14,'[45]PAI 2025 GPS rempl2)'!$A$3:$B$506,2,0)</f>
        <v>50-OFICINA DE CONTROL INTERNO</v>
      </c>
      <c r="S14" s="80" t="s">
        <v>495</v>
      </c>
      <c r="T14" s="80" t="str">
        <f>VLOOKUP(A14,'[45]PAI 2025 GPS rempl2)'!$A$3:$E$505,4,0)</f>
        <v>Actividad propia</v>
      </c>
      <c r="U14" s="81" t="s">
        <v>1520</v>
      </c>
      <c r="V14" s="30">
        <f>VLOOKUP(S14,'Plan de acci�n consolidado 2025'!$E$4:$P$506,12,0)</f>
        <v>80</v>
      </c>
      <c r="W14" s="146">
        <f>+(V14*100)/($V$14+$V$15+$V$17+$V$18+$V$20+$V$22)</f>
        <v>26.666666666666668</v>
      </c>
      <c r="X14" s="30">
        <f>VLOOKUP(S14,'Plan de acci�n consolidado 2025'!$E$4:$AA$506,23,0)</f>
        <v>60</v>
      </c>
      <c r="Y14" s="30">
        <f t="shared" si="0"/>
        <v>16</v>
      </c>
      <c r="Z14" s="30" t="s">
        <v>506</v>
      </c>
      <c r="AA14" s="154" t="s">
        <v>1777</v>
      </c>
      <c r="AE14" t="s">
        <v>2675</v>
      </c>
      <c r="AF14" s="303">
        <v>0</v>
      </c>
      <c r="AG14"/>
      <c r="AH14" t="s">
        <v>2675</v>
      </c>
      <c r="AI14" s="303">
        <v>59.575000000000003</v>
      </c>
      <c r="AJ14"/>
      <c r="AK14"/>
      <c r="AM14"/>
      <c r="AN14" t="s">
        <v>571</v>
      </c>
      <c r="AO14">
        <v>0.85060975609756095</v>
      </c>
      <c r="AQ14"/>
      <c r="AR14" t="s">
        <v>571</v>
      </c>
      <c r="AS14">
        <v>3.1390134529147979</v>
      </c>
    </row>
    <row r="15" spans="1:45" x14ac:dyDescent="0.25">
      <c r="A15" s="80" t="s">
        <v>496</v>
      </c>
      <c r="B15" s="80" t="str">
        <f>VLOOKUP(A15,'[45]PAI 2025 GPS rempl2)'!$A$3:$E$505,4,0)</f>
        <v>Actividad propia</v>
      </c>
      <c r="C15" s="81" t="s">
        <v>1520</v>
      </c>
      <c r="D15" s="81" t="s">
        <v>1519</v>
      </c>
      <c r="E15" s="81" t="s">
        <v>492</v>
      </c>
      <c r="F15" s="81"/>
      <c r="G15" s="81" t="str">
        <f>VLOOKUP(A15,'[45]PAI 2025 GPS rempl2)'!$E$4:$L$504,8,0)</f>
        <v>N/A</v>
      </c>
      <c r="H15" s="81" t="str">
        <f>VLOOKUP(A15,'[45]PAI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1">
        <f>VLOOKUP(A15,'[45]PAI 2025 GPS rempl2)'!$A$4:$V$504,17,0)</f>
        <v>2</v>
      </c>
      <c r="J15" s="81" t="str">
        <f>VLOOKUP(A15,'[45]PAI 2025 GPS rempl2)'!$A$4:$V$504,18,0)</f>
        <v>Númerica</v>
      </c>
      <c r="K15" s="166" t="str">
        <f>VLOOKUP(A15,'[45]PAI 2025 GPS rempl2)'!$A$4:$V$504,20,0)</f>
        <v>2025-06-03</v>
      </c>
      <c r="L15" s="166" t="str">
        <f>VLOOKUP(A15,'[45]PAI 2025 GPS rempl2)'!$A$4:$V$504,21,0)</f>
        <v>2025-12-31</v>
      </c>
      <c r="M15" s="81" t="str">
        <f>VLOOKUP(A15,'[45]PAI 2025 GPS rempl2)'!$A$4:$V$504,22,0)</f>
        <v>50-OFICINA DE CONTROL INTERNO</v>
      </c>
      <c r="N15" s="81"/>
      <c r="O15" s="81"/>
      <c r="P15" s="81"/>
      <c r="Q15" s="81"/>
      <c r="R15" s="30" t="str">
        <f>VLOOKUP(A15,'[45]PAI 2025 GPS rempl2)'!$A$3:$B$506,2,0)</f>
        <v>50-OFICINA DE CONTROL INTERNO</v>
      </c>
      <c r="S15" s="80" t="s">
        <v>496</v>
      </c>
      <c r="T15" s="80" t="str">
        <f>VLOOKUP(A15,'[45]PAI 2025 GPS rempl2)'!$A$3:$E$505,4,0)</f>
        <v>Actividad propia</v>
      </c>
      <c r="U15" s="81" t="s">
        <v>1520</v>
      </c>
      <c r="V15" s="30">
        <f>VLOOKUP(S15,'Plan de acci�n consolidado 2025'!$E$4:$P$506,12,0)</f>
        <v>20</v>
      </c>
      <c r="W15" s="146">
        <f>+(V15*100)/($V$14+$V$15+$V$17+$V$18+$V$20+$V$22)</f>
        <v>6.666666666666667</v>
      </c>
      <c r="X15" s="30">
        <f>VLOOKUP(S15,'Plan de acci�n consolidado 2025'!$E$4:$AA$506,23,0)</f>
        <v>0</v>
      </c>
      <c r="Y15" s="30">
        <f t="shared" si="0"/>
        <v>0</v>
      </c>
      <c r="Z15" s="30" t="s">
        <v>944</v>
      </c>
      <c r="AA15" s="154" t="s">
        <v>1777</v>
      </c>
      <c r="AE15" t="s">
        <v>1449</v>
      </c>
      <c r="AF15" s="303">
        <v>0</v>
      </c>
      <c r="AG15"/>
      <c r="AH15" t="s">
        <v>1449</v>
      </c>
      <c r="AI15" s="303">
        <v>40</v>
      </c>
      <c r="AJ15"/>
      <c r="AK15"/>
      <c r="AM15"/>
      <c r="AN15" t="s">
        <v>971</v>
      </c>
      <c r="AO15">
        <v>3.2682926829268295</v>
      </c>
      <c r="AQ15"/>
      <c r="AR15" t="s">
        <v>971</v>
      </c>
      <c r="AS15">
        <v>1.7488789237668163</v>
      </c>
    </row>
    <row r="16" spans="1:45" x14ac:dyDescent="0.25">
      <c r="A16" s="80" t="s">
        <v>498</v>
      </c>
      <c r="B16" s="80" t="str">
        <f>VLOOKUP(A16,'[45]PAI 2025 GPS rempl2)'!$A$3:$E$505,4,0)</f>
        <v>Producto</v>
      </c>
      <c r="C16" s="81" t="s">
        <v>1520</v>
      </c>
      <c r="D16" s="81" t="s">
        <v>1519</v>
      </c>
      <c r="E16" s="81" t="s">
        <v>492</v>
      </c>
      <c r="F16" s="81" t="s">
        <v>59</v>
      </c>
      <c r="G16" s="81" t="str">
        <f>VLOOKUP(A16,'[45]PAI 2025 GPS rempl2)'!$E$4:$L$504,8,0)</f>
        <v>N/A</v>
      </c>
      <c r="H16" s="81" t="str">
        <f>VLOOKUP(A16,'[45]PAI 2025 GPS rempl2)'!$A$4:$V$504,15,0)</f>
        <v>Seguimiento Planes de trabajo MIPG en el marco de la Política Control Interno, con seguimiento realizado y radicado ante la OAP  (Informe)Entregable: (Informes de seguimiento  a la implementación y actas del comité)</v>
      </c>
      <c r="I16" s="81">
        <f>VLOOKUP(A16,'[45]PAI 2025 GPS rempl2)'!$A$4:$V$504,17,0)</f>
        <v>1</v>
      </c>
      <c r="J16" s="81" t="str">
        <f>VLOOKUP(A16,'[45]PAI 2025 GPS rempl2)'!$A$4:$V$504,18,0)</f>
        <v>Númerica</v>
      </c>
      <c r="K16" s="166" t="str">
        <f>VLOOKUP(A16,'[45]PAI 2025 GPS rempl2)'!$A$4:$V$504,20,0)</f>
        <v>2025-04-01</v>
      </c>
      <c r="L16" s="166" t="str">
        <f>VLOOKUP(A16,'[45]PAI 2025 GPS rempl2)'!$A$4:$V$504,21,0)</f>
        <v>2025-07-31</v>
      </c>
      <c r="M16" s="81" t="str">
        <f>VLOOKUP(A16,'[45]PAI 2025 GPS rempl2)'!$A$4:$V$504,22,0)</f>
        <v>50-OFICINA DE CONTROL INTERNO</v>
      </c>
      <c r="N16" s="81" t="s">
        <v>1736</v>
      </c>
      <c r="O16" s="81" t="s">
        <v>1394</v>
      </c>
      <c r="P16" s="81">
        <v>0</v>
      </c>
      <c r="Q16" s="81" t="s">
        <v>1492</v>
      </c>
      <c r="R16" s="30" t="str">
        <f>VLOOKUP(A16,'[45]PAI 2025 GPS rempl2)'!$A$3:$B$506,2,0)</f>
        <v>50-OFICINA DE CONTROL INTERNO</v>
      </c>
      <c r="S16" s="80" t="s">
        <v>498</v>
      </c>
      <c r="T16" s="80" t="str">
        <f>VLOOKUP(A16,'[45]PAI 2025 GPS rempl2)'!$A$3:$E$505,4,0)</f>
        <v>Producto</v>
      </c>
      <c r="U16" s="81" t="s">
        <v>1520</v>
      </c>
      <c r="V16" s="30">
        <f>VLOOKUP(S16,'Plan de acci�n consolidado 2025'!$E$4:$P$506,12,0)</f>
        <v>25</v>
      </c>
      <c r="W16" s="30">
        <f>+V16</f>
        <v>25</v>
      </c>
      <c r="X16" s="30">
        <f>VLOOKUP(S16,'Plan de acci�n consolidado 2025'!$E$4:$AA$506,23,0)</f>
        <v>100</v>
      </c>
      <c r="Y16" s="30">
        <f t="shared" si="0"/>
        <v>25</v>
      </c>
      <c r="Z16" s="30" t="s">
        <v>1292</v>
      </c>
      <c r="AA16" s="154" t="s">
        <v>1777</v>
      </c>
      <c r="AE16" t="s">
        <v>2674</v>
      </c>
      <c r="AF16" s="303">
        <v>44.878417040358741</v>
      </c>
      <c r="AG16"/>
      <c r="AH16" t="s">
        <v>2674</v>
      </c>
      <c r="AI16" s="303">
        <v>63.364817073170713</v>
      </c>
      <c r="AJ16"/>
      <c r="AK16"/>
      <c r="AM16"/>
      <c r="AN16" t="s">
        <v>738</v>
      </c>
      <c r="AO16">
        <v>0.71097560975609753</v>
      </c>
      <c r="AQ16"/>
      <c r="AR16" t="s">
        <v>738</v>
      </c>
      <c r="AS16">
        <v>3.237668161434978</v>
      </c>
    </row>
    <row r="17" spans="1:45" x14ac:dyDescent="0.25">
      <c r="A17" s="80" t="s">
        <v>500</v>
      </c>
      <c r="B17" s="80" t="str">
        <f>VLOOKUP(A17,'[45]PAI 2025 GPS rempl2)'!$A$3:$E$505,4,0)</f>
        <v>Actividad propia</v>
      </c>
      <c r="C17" s="81" t="s">
        <v>1520</v>
      </c>
      <c r="D17" s="81" t="s">
        <v>1519</v>
      </c>
      <c r="E17" s="81" t="s">
        <v>492</v>
      </c>
      <c r="F17" s="81"/>
      <c r="G17" s="81" t="str">
        <f>VLOOKUP(A17,'[45]PAI 2025 GPS rempl2)'!$E$4:$L$504,8,0)</f>
        <v>N/A</v>
      </c>
      <c r="H17" s="81" t="str">
        <f>VLOOKUP(A17,'[45]PAI 2025 GPS rempl2)'!$A$4:$V$504,15,0)</f>
        <v>Realizar seguimiento a  los Planes de trabajo MIPG que afectan a la Política Control Interno, conforme a las recomendaciones del FURAG (Correo de solicitud de información a las áreas frente a los seguimientos de las MIPG cuando aplique)</v>
      </c>
      <c r="I17" s="81">
        <f>VLOOKUP(A17,'[45]PAI 2025 GPS rempl2)'!$A$4:$V$504,17,0)</f>
        <v>1</v>
      </c>
      <c r="J17" s="81" t="str">
        <f>VLOOKUP(A17,'[45]PAI 2025 GPS rempl2)'!$A$4:$V$504,18,0)</f>
        <v>Númerica</v>
      </c>
      <c r="K17" s="166" t="str">
        <f>VLOOKUP(A17,'[45]PAI 2025 GPS rempl2)'!$A$4:$V$504,20,0)</f>
        <v>2025-04-01</v>
      </c>
      <c r="L17" s="166" t="str">
        <f>VLOOKUP(A17,'[45]PAI 2025 GPS rempl2)'!$A$4:$V$504,21,0)</f>
        <v>2025-07-31</v>
      </c>
      <c r="M17" s="81" t="str">
        <f>VLOOKUP(A17,'[45]PAI 2025 GPS rempl2)'!$A$4:$V$504,22,0)</f>
        <v>50-OFICINA DE CONTROL INTERNO</v>
      </c>
      <c r="N17" s="81"/>
      <c r="O17" s="81"/>
      <c r="P17" s="81"/>
      <c r="Q17" s="81"/>
      <c r="R17" s="30" t="str">
        <f>VLOOKUP(A17,'[45]PAI 2025 GPS rempl2)'!$A$3:$B$506,2,0)</f>
        <v>50-OFICINA DE CONTROL INTERNO</v>
      </c>
      <c r="S17" s="80" t="s">
        <v>500</v>
      </c>
      <c r="T17" s="80" t="str">
        <f>VLOOKUP(A17,'[45]PAI 2025 GPS rempl2)'!$A$3:$E$505,4,0)</f>
        <v>Actividad propia</v>
      </c>
      <c r="U17" s="81" t="s">
        <v>1520</v>
      </c>
      <c r="V17" s="30">
        <f>VLOOKUP(S17,'Plan de acci�n consolidado 2025'!$E$4:$P$506,12,0)</f>
        <v>80</v>
      </c>
      <c r="W17" s="146">
        <f>+(V17*100)/($V$14+$V$15+$V$17+$V$18+$V$20+$V$22)</f>
        <v>26.666666666666668</v>
      </c>
      <c r="X17" s="30">
        <f>VLOOKUP(S17,'Plan de acci�n consolidado 2025'!$E$4:$AA$506,23,0)</f>
        <v>100</v>
      </c>
      <c r="Y17" s="30">
        <f t="shared" si="0"/>
        <v>26.666666666666671</v>
      </c>
      <c r="Z17" s="30" t="s">
        <v>1293</v>
      </c>
      <c r="AA17" s="154" t="s">
        <v>1778</v>
      </c>
      <c r="AE17" t="s">
        <v>1453</v>
      </c>
      <c r="AF17" s="303">
        <v>16.736842105263158</v>
      </c>
      <c r="AG17"/>
      <c r="AH17" t="s">
        <v>1453</v>
      </c>
      <c r="AI17" s="303">
        <v>61.656363636363629</v>
      </c>
      <c r="AJ17"/>
      <c r="AK17"/>
      <c r="AM17"/>
      <c r="AN17" t="s">
        <v>727</v>
      </c>
      <c r="AO17">
        <v>1.5426829268292681</v>
      </c>
      <c r="AQ17"/>
      <c r="AR17" t="s">
        <v>727</v>
      </c>
      <c r="AS17">
        <v>1.4349775784753362</v>
      </c>
    </row>
    <row r="18" spans="1:45" x14ac:dyDescent="0.25">
      <c r="A18" s="80" t="s">
        <v>501</v>
      </c>
      <c r="B18" s="80" t="str">
        <f>VLOOKUP(A18,'[45]PAI 2025 GPS rempl2)'!$A$3:$E$505,4,0)</f>
        <v>Actividad propia</v>
      </c>
      <c r="C18" s="81" t="s">
        <v>1520</v>
      </c>
      <c r="D18" s="81" t="s">
        <v>1519</v>
      </c>
      <c r="E18" s="81" t="s">
        <v>492</v>
      </c>
      <c r="F18" s="81"/>
      <c r="G18" s="81" t="str">
        <f>VLOOKUP(A18,'[45]PAI 2025 GPS rempl2)'!$E$4:$L$504,8,0)</f>
        <v>N/A</v>
      </c>
      <c r="H18" s="81" t="str">
        <f>VLOOKUP(A18,'[45]PAI 2025 GPS rempl2)'!$A$4:$V$504,15,0)</f>
        <v>Elaborar y presentar al Comité Institucional de Gestión y Desempeño el informe de seguimiento a la implementación del MIPG (Actas de CIGD)</v>
      </c>
      <c r="I18" s="81">
        <f>VLOOKUP(A18,'[45]PAI 2025 GPS rempl2)'!$A$4:$V$504,17,0)</f>
        <v>1</v>
      </c>
      <c r="J18" s="81" t="str">
        <f>VLOOKUP(A18,'[45]PAI 2025 GPS rempl2)'!$A$4:$V$504,18,0)</f>
        <v>Númerica</v>
      </c>
      <c r="K18" s="166" t="str">
        <f>VLOOKUP(A18,'[45]PAI 2025 GPS rempl2)'!$A$4:$V$504,20,0)</f>
        <v>2025-04-01</v>
      </c>
      <c r="L18" s="166" t="str">
        <f>VLOOKUP(A18,'[45]PAI 2025 GPS rempl2)'!$A$4:$V$504,21,0)</f>
        <v>2025-07-31</v>
      </c>
      <c r="M18" s="81" t="str">
        <f>VLOOKUP(A18,'[45]PAI 2025 GPS rempl2)'!$A$4:$V$504,22,0)</f>
        <v>50-OFICINA DE CONTROL INTERNO</v>
      </c>
      <c r="N18" s="81"/>
      <c r="O18" s="81"/>
      <c r="P18" s="81"/>
      <c r="Q18" s="81"/>
      <c r="R18" s="30" t="str">
        <f>VLOOKUP(A18,'[45]PAI 2025 GPS rempl2)'!$A$3:$B$506,2,0)</f>
        <v>50-OFICINA DE CONTROL INTERNO</v>
      </c>
      <c r="S18" s="80" t="s">
        <v>501</v>
      </c>
      <c r="T18" s="80" t="str">
        <f>VLOOKUP(A18,'[45]PAI 2025 GPS rempl2)'!$A$3:$E$505,4,0)</f>
        <v>Actividad propia</v>
      </c>
      <c r="U18" s="81" t="s">
        <v>1520</v>
      </c>
      <c r="V18" s="30">
        <f>VLOOKUP(S18,'Plan de acci�n consolidado 2025'!$E$4:$P$506,12,0)</f>
        <v>20</v>
      </c>
      <c r="W18" s="146">
        <f>+(V18*100)/($V$14+$V$15+$V$17+$V$18+$V$20+$V$22)</f>
        <v>6.666666666666667</v>
      </c>
      <c r="X18" s="30">
        <f>VLOOKUP(S18,'Plan de acci�n consolidado 2025'!$E$4:$AA$506,23,0)</f>
        <v>100</v>
      </c>
      <c r="Y18" s="30">
        <f t="shared" si="0"/>
        <v>6.6666666666666679</v>
      </c>
      <c r="Z18" s="30" t="s">
        <v>1294</v>
      </c>
      <c r="AA18" s="154" t="s">
        <v>1778</v>
      </c>
      <c r="AE18" t="s">
        <v>1451</v>
      </c>
      <c r="AF18" s="303">
        <v>52.583333333333329</v>
      </c>
      <c r="AG18"/>
      <c r="AH18" t="s">
        <v>1451</v>
      </c>
      <c r="AI18" s="303">
        <v>74.28</v>
      </c>
      <c r="AJ18"/>
      <c r="AK18"/>
      <c r="AM18"/>
      <c r="AN18" t="s">
        <v>688</v>
      </c>
      <c r="AO18">
        <v>5.6463414634146343</v>
      </c>
      <c r="AQ18"/>
      <c r="AR18" t="s">
        <v>688</v>
      </c>
      <c r="AS18">
        <v>3.0493273542600905</v>
      </c>
    </row>
    <row r="19" spans="1:45" x14ac:dyDescent="0.25">
      <c r="A19" s="80" t="s">
        <v>502</v>
      </c>
      <c r="B19" s="80" t="str">
        <f>VLOOKUP(A19,'[45]PAI 2025 GPS rempl2)'!$A$3:$E$505,4,0)</f>
        <v>Producto</v>
      </c>
      <c r="C19" s="81" t="s">
        <v>1520</v>
      </c>
      <c r="D19" s="81" t="s">
        <v>1519</v>
      </c>
      <c r="E19" s="81" t="s">
        <v>492</v>
      </c>
      <c r="F19" s="81" t="s">
        <v>59</v>
      </c>
      <c r="G19" s="81" t="str">
        <f>VLOOKUP(A19,'[45]PAI 2025 GPS rempl2)'!$E$4:$L$504,8,0)</f>
        <v>N/A</v>
      </c>
      <c r="H19" s="81" t="str">
        <f>VLOOKUP(A19,'[45]PAI 2025 GPS rempl2)'!$A$4:$V$504,15,0)</f>
        <v>Objetivos estratégicos y orientaciones PND, evaluados frente a la planeación 2025 y el PES (Informe elaborado y enviado a Despacho y OAP/memorando o correo)</v>
      </c>
      <c r="I19" s="81">
        <f>VLOOKUP(A19,'[45]PAI 2025 GPS rempl2)'!$A$4:$V$504,17,0)</f>
        <v>1</v>
      </c>
      <c r="J19" s="81" t="str">
        <f>VLOOKUP(A19,'[45]PAI 2025 GPS rempl2)'!$A$4:$V$504,18,0)</f>
        <v>Númerica</v>
      </c>
      <c r="K19" s="166" t="str">
        <f>VLOOKUP(A19,'[45]PAI 2025 GPS rempl2)'!$A$4:$V$504,20,0)</f>
        <v>2025-02-19</v>
      </c>
      <c r="L19" s="166" t="str">
        <f>VLOOKUP(A19,'[45]PAI 2025 GPS rempl2)'!$A$4:$V$504,21,0)</f>
        <v>2025-08-04</v>
      </c>
      <c r="M19" s="81" t="str">
        <f>VLOOKUP(A19,'[45]PAI 2025 GPS rempl2)'!$A$4:$V$504,22,0)</f>
        <v>50-OFICINA DE CONTROL INTERNO</v>
      </c>
      <c r="N19" s="81" t="s">
        <v>1736</v>
      </c>
      <c r="O19" s="81" t="s">
        <v>1394</v>
      </c>
      <c r="P19" s="81">
        <v>0</v>
      </c>
      <c r="Q19" s="81" t="s">
        <v>1492</v>
      </c>
      <c r="R19" s="30" t="str">
        <f>VLOOKUP(A19,'[45]PAI 2025 GPS rempl2)'!$A$3:$B$506,2,0)</f>
        <v>50-OFICINA DE CONTROL INTERNO</v>
      </c>
      <c r="S19" s="80" t="s">
        <v>502</v>
      </c>
      <c r="T19" s="80" t="str">
        <f>VLOOKUP(A19,'[45]PAI 2025 GPS rempl2)'!$A$3:$E$505,4,0)</f>
        <v>Producto</v>
      </c>
      <c r="U19" s="81" t="s">
        <v>1520</v>
      </c>
      <c r="V19" s="30">
        <f>VLOOKUP(S19,'Plan de acci�n consolidado 2025'!$E$4:$P$506,12,0)</f>
        <v>25</v>
      </c>
      <c r="W19" s="30">
        <f>+V19</f>
        <v>25</v>
      </c>
      <c r="X19" s="30">
        <f>VLOOKUP(S19,'Plan de acci�n consolidado 2025'!$E$4:$AA$506,23,0)</f>
        <v>100</v>
      </c>
      <c r="Y19" s="30">
        <f t="shared" si="0"/>
        <v>25</v>
      </c>
      <c r="Z19" s="30" t="s">
        <v>1295</v>
      </c>
      <c r="AA19" s="154" t="s">
        <v>1778</v>
      </c>
      <c r="AE19" t="s">
        <v>1443</v>
      </c>
      <c r="AF19" s="303">
        <v>36.541000000000004</v>
      </c>
      <c r="AG19"/>
      <c r="AH19" t="s">
        <v>1443</v>
      </c>
      <c r="AI19" s="303">
        <v>85.939444444444447</v>
      </c>
      <c r="AJ19"/>
      <c r="AK19"/>
      <c r="AM19"/>
      <c r="AN19" t="s">
        <v>508</v>
      </c>
      <c r="AO19">
        <v>4.6201219512195122</v>
      </c>
      <c r="AQ19"/>
      <c r="AR19" t="s">
        <v>508</v>
      </c>
      <c r="AS19">
        <v>2.9573991031390134</v>
      </c>
    </row>
    <row r="20" spans="1:45" x14ac:dyDescent="0.25">
      <c r="A20" s="80" t="s">
        <v>504</v>
      </c>
      <c r="B20" s="80" t="str">
        <f>VLOOKUP(A20,'[45]PAI 2025 GPS rempl2)'!$A$3:$E$505,4,0)</f>
        <v>Actividad propia</v>
      </c>
      <c r="C20" s="81" t="s">
        <v>1520</v>
      </c>
      <c r="D20" s="81" t="s">
        <v>1519</v>
      </c>
      <c r="E20" s="81" t="s">
        <v>492</v>
      </c>
      <c r="F20" s="81"/>
      <c r="G20" s="81" t="str">
        <f>VLOOKUP(A20,'[45]PAI 2025 GPS rempl2)'!$E$4:$L$504,8,0)</f>
        <v>N/A</v>
      </c>
      <c r="H20" s="81" t="str">
        <f>VLOOKUP(A20,'[45]PAI 2025 GPS rempl2)'!$A$4:$V$504,15,0)</f>
        <v>Evaluar el cumplimiento de compromisos que la Superintendencia  tiene en el Plan Estratégico Sectorial frente a los objetivos estratégicos del ministerio (informe con los resultados de la evaluación elaborado)</v>
      </c>
      <c r="I20" s="81">
        <f>VLOOKUP(A20,'[45]PAI 2025 GPS rempl2)'!$A$4:$V$504,17,0)</f>
        <v>1</v>
      </c>
      <c r="J20" s="81" t="str">
        <f>VLOOKUP(A20,'[45]PAI 2025 GPS rempl2)'!$A$4:$V$504,18,0)</f>
        <v>Númerica</v>
      </c>
      <c r="K20" s="166" t="str">
        <f>VLOOKUP(A20,'[45]PAI 2025 GPS rempl2)'!$A$4:$V$504,20,0)</f>
        <v>2025-02-19</v>
      </c>
      <c r="L20" s="166" t="str">
        <f>VLOOKUP(A20,'[45]PAI 2025 GPS rempl2)'!$A$4:$V$504,21,0)</f>
        <v>2025-08-04</v>
      </c>
      <c r="M20" s="81" t="str">
        <f>VLOOKUP(A20,'[45]PAI 2025 GPS rempl2)'!$A$4:$V$504,22,0)</f>
        <v>50-OFICINA DE CONTROL INTERNO</v>
      </c>
      <c r="N20" s="81"/>
      <c r="O20" s="81"/>
      <c r="P20" s="81"/>
      <c r="Q20" s="81"/>
      <c r="R20" s="30" t="str">
        <f>VLOOKUP(A20,'[45]PAI 2025 GPS rempl2)'!$A$3:$B$506,2,0)</f>
        <v>50-OFICINA DE CONTROL INTERNO</v>
      </c>
      <c r="S20" s="80" t="s">
        <v>504</v>
      </c>
      <c r="T20" s="80" t="str">
        <f>VLOOKUP(A20,'[45]PAI 2025 GPS rempl2)'!$A$3:$E$505,4,0)</f>
        <v>Actividad propia</v>
      </c>
      <c r="U20" s="81" t="s">
        <v>1520</v>
      </c>
      <c r="V20" s="30">
        <f>VLOOKUP(S20,'Plan de acci�n consolidado 2025'!$E$4:$P$506,12,0)</f>
        <v>80</v>
      </c>
      <c r="W20" s="146">
        <f>+(V20*100)/($V$14+$V$15+$V$17+$V$18+$V$20+$V$22)</f>
        <v>26.666666666666668</v>
      </c>
      <c r="X20" s="30">
        <f>VLOOKUP(S20,'Plan de acci�n consolidado 2025'!$E$4:$AA$506,23,0)</f>
        <v>100</v>
      </c>
      <c r="Y20" s="30">
        <f t="shared" si="0"/>
        <v>26.666666666666671</v>
      </c>
      <c r="Z20" s="30" t="s">
        <v>1296</v>
      </c>
      <c r="AA20" s="154" t="s">
        <v>1777</v>
      </c>
      <c r="AM20"/>
      <c r="AN20" t="s">
        <v>1252</v>
      </c>
      <c r="AO20">
        <v>4.2682926829268295</v>
      </c>
      <c r="AQ20"/>
      <c r="AR20" t="s">
        <v>1252</v>
      </c>
      <c r="AS20">
        <v>1.7937219730941707</v>
      </c>
    </row>
    <row r="21" spans="1:45" x14ac:dyDescent="0.25">
      <c r="A21" s="80" t="s">
        <v>506</v>
      </c>
      <c r="B21" s="80" t="str">
        <f>VLOOKUP(A21,'[45]PAI 2025 GPS rempl2)'!$A$3:$E$505,4,0)</f>
        <v>Actividad propia Eliminada</v>
      </c>
      <c r="C21" s="81" t="s">
        <v>1520</v>
      </c>
      <c r="D21" s="81" t="s">
        <v>1519</v>
      </c>
      <c r="E21" s="81" t="s">
        <v>492</v>
      </c>
      <c r="F21" s="81"/>
      <c r="G21" s="81" t="str">
        <f>VLOOKUP(A21,'[45]PAI 2025 GPS rempl2)'!$E$4:$L$504,8,0)</f>
        <v>N/A</v>
      </c>
      <c r="H21" s="81" t="str">
        <f>VLOOKUP(A21,'[45]PAI 2025 GPS rempl2)'!$A$4:$V$504,15,0)</f>
        <v>Evaluar cumplimiento de los Objetivos Estrategicos  y el Plan Nacional de Desarrollo frente a las responsabilidades determinadas por los mismos para la SIC. (informe con los resultados de la evaluación elaborado).</v>
      </c>
      <c r="I21" s="81">
        <f>VLOOKUP(A21,'[45]PAI 2025 GPS rempl2)'!$A$4:$V$504,17,0)</f>
        <v>1</v>
      </c>
      <c r="J21" s="81" t="str">
        <f>VLOOKUP(A21,'[45]PAI 2025 GPS rempl2)'!$A$4:$V$504,18,0)</f>
        <v>Númerica</v>
      </c>
      <c r="K21" s="166" t="str">
        <f>VLOOKUP(A21,'[45]PAI 2025 GPS rempl2)'!$A$4:$V$504,20,0)</f>
        <v>2025-02-19</v>
      </c>
      <c r="L21" s="166" t="str">
        <f>VLOOKUP(A21,'[45]PAI 2025 GPS rempl2)'!$A$4:$V$504,21,0)</f>
        <v>2025-12-19</v>
      </c>
      <c r="M21" s="81" t="str">
        <f>VLOOKUP(A21,'[45]PAI 2025 GPS rempl2)'!$A$4:$V$504,22,0)</f>
        <v>50-OFICINA DE CONTROL INTERNO</v>
      </c>
      <c r="N21" s="81"/>
      <c r="O21" s="81"/>
      <c r="P21" s="81"/>
      <c r="Q21" s="81"/>
      <c r="R21" s="30" t="str">
        <f>VLOOKUP(A21,'[45]PAI 2025 GPS rempl2)'!$A$3:$B$506,2,0)</f>
        <v>50-OFICINA DE CONTROL INTERNO</v>
      </c>
      <c r="S21" s="80" t="s">
        <v>506</v>
      </c>
      <c r="T21" s="80" t="str">
        <f>VLOOKUP(A21,'[45]PAI 2025 GPS rempl2)'!$A$3:$E$505,4,0)</f>
        <v>Actividad propia Eliminada</v>
      </c>
      <c r="U21" s="81" t="s">
        <v>1520</v>
      </c>
      <c r="V21" s="30">
        <v>0</v>
      </c>
      <c r="W21" s="146">
        <f>+(V21*100)/($V$14+$V$15+$V$17+$V$18+$V$20+$V$21+$V$22)</f>
        <v>0</v>
      </c>
      <c r="X21" s="30">
        <v>0</v>
      </c>
      <c r="Y21" s="30">
        <f t="shared" si="0"/>
        <v>0</v>
      </c>
      <c r="Z21" s="30" t="s">
        <v>1080</v>
      </c>
      <c r="AA21" s="154" t="s">
        <v>1810</v>
      </c>
      <c r="AM21"/>
      <c r="AN21" t="s">
        <v>1244</v>
      </c>
      <c r="AO21">
        <v>4.0346951219512199</v>
      </c>
      <c r="AQ21"/>
      <c r="AR21" t="s">
        <v>1244</v>
      </c>
      <c r="AS21">
        <v>2.1096860986547088</v>
      </c>
    </row>
    <row r="22" spans="1:45" x14ac:dyDescent="0.25">
      <c r="A22" s="80" t="s">
        <v>507</v>
      </c>
      <c r="B22" s="80" t="str">
        <f>VLOOKUP(A22,'[45]PAI 2025 GPS rempl2)'!$A$3:$E$505,4,0)</f>
        <v>Actividad propia</v>
      </c>
      <c r="C22" s="81" t="s">
        <v>1520</v>
      </c>
      <c r="D22" s="81" t="s">
        <v>1519</v>
      </c>
      <c r="E22" s="81" t="s">
        <v>492</v>
      </c>
      <c r="F22" s="81"/>
      <c r="G22" s="81" t="str">
        <f>VLOOKUP(A22,'[45]PAI 2025 GPS rempl2)'!$E$4:$L$504,8,0)</f>
        <v>N/A</v>
      </c>
      <c r="H22" s="81" t="str">
        <f>VLOOKUP(A22,'[45]PAI 2025 GPS rempl2)'!$A$4:$V$504,15,0)</f>
        <v>Elaborar y radicar ante los responsables, el informe. (informe con los resultados de la evaluación elaborado y radicado al Superintendente y OAP / Correo-Memorando)</v>
      </c>
      <c r="I22" s="81">
        <f>VLOOKUP(A22,'[45]PAI 2025 GPS rempl2)'!$A$4:$V$504,17,0)</f>
        <v>1</v>
      </c>
      <c r="J22" s="81" t="str">
        <f>VLOOKUP(A22,'[45]PAI 2025 GPS rempl2)'!$A$4:$V$504,18,0)</f>
        <v>Númerica</v>
      </c>
      <c r="K22" s="166" t="str">
        <f>VLOOKUP(A22,'[45]PAI 2025 GPS rempl2)'!$A$4:$V$504,20,0)</f>
        <v>2025-02-19</v>
      </c>
      <c r="L22" s="166" t="str">
        <f>VLOOKUP(A22,'[45]PAI 2025 GPS rempl2)'!$A$4:$V$504,21,0)</f>
        <v>2025-08-04</v>
      </c>
      <c r="M22" s="81" t="str">
        <f>VLOOKUP(A22,'[45]PAI 2025 GPS rempl2)'!$A$4:$V$504,22,0)</f>
        <v>50-OFICINA DE CONTROL INTERNO</v>
      </c>
      <c r="N22" s="81"/>
      <c r="O22" s="81"/>
      <c r="P22" s="81"/>
      <c r="Q22" s="81"/>
      <c r="R22" s="30" t="str">
        <f>VLOOKUP(A22,'[45]PAI 2025 GPS rempl2)'!$A$3:$B$506,2,0)</f>
        <v>50-OFICINA DE CONTROL INTERNO</v>
      </c>
      <c r="S22" s="80" t="s">
        <v>507</v>
      </c>
      <c r="T22" s="80" t="str">
        <f>VLOOKUP(A22,'[45]PAI 2025 GPS rempl2)'!$A$3:$E$505,4,0)</f>
        <v>Actividad propia</v>
      </c>
      <c r="U22" s="81" t="s">
        <v>1520</v>
      </c>
      <c r="V22" s="30">
        <f>VLOOKUP(S22,'Plan de acci�n consolidado 2025'!$E$4:$P$506,12,0)</f>
        <v>20</v>
      </c>
      <c r="W22" s="146">
        <f>+(V22*100)/($V$14+$V$15+$V$17+$V$18+$V$20+$V$22)</f>
        <v>6.666666666666667</v>
      </c>
      <c r="X22" s="30">
        <f>VLOOKUP(S22,'Plan de acci�n consolidado 2025'!$E$4:$AA$506,23,0)</f>
        <v>100</v>
      </c>
      <c r="Y22" s="30">
        <f t="shared" si="0"/>
        <v>6.6666666666666679</v>
      </c>
      <c r="Z22" s="30" t="s">
        <v>1082</v>
      </c>
      <c r="AA22" s="154" t="s">
        <v>1777</v>
      </c>
      <c r="AM22"/>
      <c r="AN22" t="s">
        <v>1060</v>
      </c>
      <c r="AO22">
        <v>0.37073170731707317</v>
      </c>
      <c r="AQ22"/>
      <c r="AR22" t="s">
        <v>1060</v>
      </c>
      <c r="AS22">
        <v>0</v>
      </c>
    </row>
    <row r="23" spans="1:45" x14ac:dyDescent="0.25">
      <c r="A23" s="80" t="s">
        <v>509</v>
      </c>
      <c r="B23" s="80" t="str">
        <f>VLOOKUP(A23,'[45]PAI 2025 GPS rempl2)'!$A$3:$E$505,4,0)</f>
        <v>Producto</v>
      </c>
      <c r="C23" s="81" t="s">
        <v>1522</v>
      </c>
      <c r="D23" s="81" t="s">
        <v>1521</v>
      </c>
      <c r="E23" s="81" t="s">
        <v>510</v>
      </c>
      <c r="F23" s="81" t="s">
        <v>12</v>
      </c>
      <c r="G23" s="81" t="str">
        <f>VLOOKUP(A23,'[45]PAI 2025 GPS rempl2)'!$E$4:$L$504,8,0)</f>
        <v>C-3599-0200-0006-53105d</v>
      </c>
      <c r="H23" s="81" t="str">
        <f>VLOOKUP(A23,'[45]PAI 2025 GPS rempl2)'!$A$4:$V$504,15,0)</f>
        <v>Plan de acción para el intercambio de información, implementado  (Informe semestral de  la implementación del plan de acción para el intercambio de información- soportes documentales de cumplimiento)</v>
      </c>
      <c r="I23" s="81">
        <f>VLOOKUP(A23,'[45]PAI 2025 GPS rempl2)'!$A$4:$V$504,17,0)</f>
        <v>100</v>
      </c>
      <c r="J23" s="81" t="str">
        <f>VLOOKUP(A23,'[45]PAI 2025 GPS rempl2)'!$A$4:$V$504,18,0)</f>
        <v>Porcentual</v>
      </c>
      <c r="K23" s="166" t="str">
        <f>VLOOKUP(A23,'[45]PAI 2025 GPS rempl2)'!$A$4:$V$504,20,0)</f>
        <v>2025-02-03</v>
      </c>
      <c r="L23" s="166" t="str">
        <f>VLOOKUP(A23,'[45]PAI 2025 GPS rempl2)'!$A$4:$V$504,21,0)</f>
        <v>2025-12-12</v>
      </c>
      <c r="M23" s="81" t="str">
        <f>VLOOKUP(A23,'[45]PAI 2025 GPS rempl2)'!$A$4:$V$504,22,0)</f>
        <v>20-OFICINA DE TECNOLOGÍA E INFORMÁTICA</v>
      </c>
      <c r="N23" s="81" t="s">
        <v>1395</v>
      </c>
      <c r="O23" s="81" t="s">
        <v>1396</v>
      </c>
      <c r="P23" s="81" t="s">
        <v>1542</v>
      </c>
      <c r="Q23" s="81" t="s">
        <v>1492</v>
      </c>
      <c r="R23" s="30" t="str">
        <f>VLOOKUP(A23,'[45]PAI 2025 GPS rempl2)'!$A$3:$B$506,2,0)</f>
        <v>20-OFICINA DE TECNOLOGÍA E INFORMÁTICA</v>
      </c>
      <c r="S23" s="80" t="s">
        <v>509</v>
      </c>
      <c r="T23" s="80" t="str">
        <f>VLOOKUP(A23,'[45]PAI 2025 GPS rempl2)'!$A$3:$E$505,4,0)</f>
        <v>Producto</v>
      </c>
      <c r="U23" s="81" t="s">
        <v>1522</v>
      </c>
      <c r="V23" s="30">
        <f>VLOOKUP(S23,'Plan de acci�n consolidado 2025'!$E$4:$P$506,12,0)</f>
        <v>20</v>
      </c>
      <c r="W23" s="145">
        <f>(V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3" s="30">
        <f>VLOOKUP(S23,'Plan de acci�n consolidado 2025'!$E$4:$AA$506,23,0)</f>
        <v>72</v>
      </c>
      <c r="Y23" s="30">
        <f t="shared" si="0"/>
        <v>0.64573991031390132</v>
      </c>
      <c r="Z23" s="30" t="s">
        <v>1083</v>
      </c>
      <c r="AA23" s="154" t="s">
        <v>1777</v>
      </c>
      <c r="AM23"/>
      <c r="AN23" t="s">
        <v>628</v>
      </c>
      <c r="AO23">
        <v>2.8261463414634145</v>
      </c>
      <c r="AQ23"/>
      <c r="AR23" t="s">
        <v>628</v>
      </c>
      <c r="AS23">
        <v>3.3280717488789242</v>
      </c>
    </row>
    <row r="24" spans="1:45" x14ac:dyDescent="0.25">
      <c r="A24" s="80" t="s">
        <v>511</v>
      </c>
      <c r="B24" s="80" t="str">
        <f>VLOOKUP(A24,'[45]PAI 2025 GPS rempl2)'!$A$3:$E$505,4,0)</f>
        <v>Actividad propia</v>
      </c>
      <c r="C24" s="81" t="s">
        <v>1522</v>
      </c>
      <c r="D24" s="81" t="s">
        <v>1521</v>
      </c>
      <c r="E24" s="81" t="s">
        <v>510</v>
      </c>
      <c r="F24" s="81"/>
      <c r="G24" s="81" t="str">
        <f>VLOOKUP(A24,'[45]PAI 2025 GPS rempl2)'!$E$4:$L$504,8,0)</f>
        <v>N/A</v>
      </c>
      <c r="H24" s="81" t="str">
        <f>VLOOKUP(A24,'[45]PAI 2025 GPS rempl2)'!$A$4:$V$504,15,0)</f>
        <v>Definir plan de acción para el intercambio de información de acuerdo con el marco de Interoperabilidad  (Plan definido / único entregable)</v>
      </c>
      <c r="I24" s="81">
        <f>VLOOKUP(A24,'[45]PAI 2025 GPS rempl2)'!$A$4:$V$504,17,0)</f>
        <v>1</v>
      </c>
      <c r="J24" s="81" t="str">
        <f>VLOOKUP(A24,'[45]PAI 2025 GPS rempl2)'!$A$4:$V$504,18,0)</f>
        <v>Númerica</v>
      </c>
      <c r="K24" s="166" t="str">
        <f>VLOOKUP(A24,'[45]PAI 2025 GPS rempl2)'!$A$4:$V$504,20,0)</f>
        <v>2025-02-03</v>
      </c>
      <c r="L24" s="166" t="str">
        <f>VLOOKUP(A24,'[45]PAI 2025 GPS rempl2)'!$A$4:$V$504,21,0)</f>
        <v>2025-02-28</v>
      </c>
      <c r="M24" s="81" t="str">
        <f>VLOOKUP(A24,'[45]PAI 2025 GPS rempl2)'!$A$4:$V$504,22,0)</f>
        <v>20-OFICINA DE TECNOLOGÍA E INFORMÁTICA</v>
      </c>
      <c r="N24" s="81"/>
      <c r="O24" s="81"/>
      <c r="P24" s="81"/>
      <c r="Q24" s="81"/>
      <c r="R24" s="30" t="str">
        <f>VLOOKUP(A24,'[45]PAI 2025 GPS rempl2)'!$A$3:$B$506,2,0)</f>
        <v>20-OFICINA DE TECNOLOGÍA E INFORMÁTICA</v>
      </c>
      <c r="S24" s="80" t="s">
        <v>511</v>
      </c>
      <c r="T24" s="80" t="str">
        <f>VLOOKUP(A24,'[45]PAI 2025 GPS rempl2)'!$A$3:$E$505,4,0)</f>
        <v>Actividad propia</v>
      </c>
      <c r="U24" s="81" t="s">
        <v>1522</v>
      </c>
      <c r="V24" s="30">
        <f>VLOOKUP(S24,'Plan de acci�n consolidado 2025'!$E$4:$P$506,12,0)</f>
        <v>20</v>
      </c>
      <c r="W24" s="147">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24" s="30">
        <f>VLOOKUP(S24,'Plan de acci�n consolidado 2025'!$E$4:$AA$506,23,0)</f>
        <v>100</v>
      </c>
      <c r="Y24" s="30">
        <f t="shared" si="0"/>
        <v>0.24390243902439024</v>
      </c>
      <c r="AM24"/>
      <c r="AN24" t="s">
        <v>957</v>
      </c>
      <c r="AO24">
        <v>2.0792682926829267</v>
      </c>
      <c r="AQ24"/>
      <c r="AR24" t="s">
        <v>957</v>
      </c>
      <c r="AS24">
        <v>1.1210762331838564</v>
      </c>
    </row>
    <row r="25" spans="1:45" x14ac:dyDescent="0.25">
      <c r="A25" s="80" t="s">
        <v>513</v>
      </c>
      <c r="B25" s="80" t="str">
        <f>VLOOKUP(A25,'[45]PAI 2025 GPS rempl2)'!$A$3:$E$505,4,0)</f>
        <v>Actividad propia</v>
      </c>
      <c r="C25" s="81" t="s">
        <v>1522</v>
      </c>
      <c r="D25" s="81" t="s">
        <v>1521</v>
      </c>
      <c r="E25" s="81" t="s">
        <v>510</v>
      </c>
      <c r="F25" s="81"/>
      <c r="G25" s="81" t="str">
        <f>VLOOKUP(A25,'[45]PAI 2025 GPS rempl2)'!$E$4:$L$504,8,0)</f>
        <v>N/A</v>
      </c>
      <c r="H25" s="81" t="str">
        <f>VLOOKUP(A25,'[45]PAI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81">
        <f>VLOOKUP(A25,'[45]PAI 2025 GPS rempl2)'!$A$4:$V$504,17,0)</f>
        <v>100</v>
      </c>
      <c r="J25" s="81" t="str">
        <f>VLOOKUP(A25,'[45]PAI 2025 GPS rempl2)'!$A$4:$V$504,18,0)</f>
        <v>Porcentual</v>
      </c>
      <c r="K25" s="166" t="str">
        <f>VLOOKUP(A25,'[45]PAI 2025 GPS rempl2)'!$A$4:$V$504,20,0)</f>
        <v>2025-03-03</v>
      </c>
      <c r="L25" s="166" t="str">
        <f>VLOOKUP(A25,'[45]PAI 2025 GPS rempl2)'!$A$4:$V$504,21,0)</f>
        <v>2025-12-12</v>
      </c>
      <c r="M25" s="81" t="str">
        <f>VLOOKUP(A25,'[45]PAI 2025 GPS rempl2)'!$A$4:$V$504,22,0)</f>
        <v>20-OFICINA DE TECNOLOGÍA E INFORMÁTICA</v>
      </c>
      <c r="N25" s="81"/>
      <c r="O25" s="81"/>
      <c r="P25" s="81"/>
      <c r="Q25" s="81"/>
      <c r="R25" s="30" t="str">
        <f>VLOOKUP(A25,'[45]PAI 2025 GPS rempl2)'!$A$3:$B$506,2,0)</f>
        <v>20-OFICINA DE TECNOLOGÍA E INFORMÁTICA</v>
      </c>
      <c r="S25" s="80" t="s">
        <v>513</v>
      </c>
      <c r="T25" s="80" t="str">
        <f>VLOOKUP(A25,'[45]PAI 2025 GPS rempl2)'!$A$3:$E$505,4,0)</f>
        <v>Actividad propia</v>
      </c>
      <c r="U25" s="81" t="s">
        <v>1522</v>
      </c>
      <c r="V25" s="30">
        <f>VLOOKUP(S25,'Plan de acci�n consolidado 2025'!$E$4:$P$506,12,0)</f>
        <v>80</v>
      </c>
      <c r="W25" s="147">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0.97560975609756095</v>
      </c>
      <c r="X25" s="30">
        <f>VLOOKUP(S25,'Plan de acci�n consolidado 2025'!$E$4:$AA$506,23,0)</f>
        <v>72</v>
      </c>
      <c r="Y25" s="30">
        <f t="shared" si="0"/>
        <v>0.70243902439024397</v>
      </c>
      <c r="AM25"/>
      <c r="AN25" t="s">
        <v>1020</v>
      </c>
      <c r="AO25">
        <v>5.3479146341463419</v>
      </c>
      <c r="AQ25"/>
      <c r="AR25" t="s">
        <v>1020</v>
      </c>
      <c r="AS25">
        <v>2.817206278026906</v>
      </c>
    </row>
    <row r="26" spans="1:45" x14ac:dyDescent="0.25">
      <c r="A26" s="80" t="s">
        <v>514</v>
      </c>
      <c r="B26" s="80" t="str">
        <f>VLOOKUP(A26,'[45]PAI 2025 GPS rempl2)'!$A$3:$E$505,4,0)</f>
        <v>Producto</v>
      </c>
      <c r="C26" s="81" t="s">
        <v>1522</v>
      </c>
      <c r="D26" s="81" t="s">
        <v>1521</v>
      </c>
      <c r="E26" s="81" t="s">
        <v>510</v>
      </c>
      <c r="F26" s="81" t="s">
        <v>12</v>
      </c>
      <c r="G26" s="81" t="str">
        <f>VLOOKUP(A26,'[45]PAI 2025 GPS rempl2)'!$E$4:$L$504,8,0)</f>
        <v>C-3599-0200-0006-53105d</v>
      </c>
      <c r="H26" s="81" t="str">
        <f>VLOOKUP(A26,'[45]PAI 2025 GPS rempl2)'!$A$4:$V$504,15,0)</f>
        <v>Modelo de gobierno y gestión de datos en el marco del Plan Nacional de Infraestructura de Datos,  implementado  (Informes de seguimiento y avance trimestrales con soportes documentales del cumplimiento)</v>
      </c>
      <c r="I26" s="81">
        <f>VLOOKUP(A26,'[45]PAI 2025 GPS rempl2)'!$A$4:$V$504,17,0)</f>
        <v>100</v>
      </c>
      <c r="J26" s="81" t="str">
        <f>VLOOKUP(A26,'[45]PAI 2025 GPS rempl2)'!$A$4:$V$504,18,0)</f>
        <v>Porcentual</v>
      </c>
      <c r="K26" s="166" t="str">
        <f>VLOOKUP(A26,'[45]PAI 2025 GPS rempl2)'!$A$4:$V$504,20,0)</f>
        <v>2025-02-03</v>
      </c>
      <c r="L26" s="166" t="str">
        <f>VLOOKUP(A26,'[45]PAI 2025 GPS rempl2)'!$A$4:$V$504,21,0)</f>
        <v>2025-12-12</v>
      </c>
      <c r="M26" s="81" t="str">
        <f>VLOOKUP(A26,'[45]PAI 2025 GPS rempl2)'!$A$4:$V$504,22,0)</f>
        <v>20-OFICINA DE TECNOLOGÍA E INFORMÁTICA</v>
      </c>
      <c r="N26" s="81" t="s">
        <v>1395</v>
      </c>
      <c r="O26" s="81" t="s">
        <v>1396</v>
      </c>
      <c r="P26" s="81">
        <v>0</v>
      </c>
      <c r="Q26" s="81" t="s">
        <v>1492</v>
      </c>
      <c r="R26" s="30" t="str">
        <f>VLOOKUP(A26,'[45]PAI 2025 GPS rempl2)'!$A$3:$B$506,2,0)</f>
        <v>20-OFICINA DE TECNOLOGÍA E INFORMÁTICA</v>
      </c>
      <c r="S26" s="80" t="s">
        <v>514</v>
      </c>
      <c r="T26" s="80" t="str">
        <f>VLOOKUP(A26,'[45]PAI 2025 GPS rempl2)'!$A$3:$E$505,4,0)</f>
        <v>Producto</v>
      </c>
      <c r="U26" s="81" t="s">
        <v>1522</v>
      </c>
      <c r="V26" s="30">
        <f>VLOOKUP(S26,'Plan de acci�n consolidado 2025'!$E$4:$P$506,12,0)</f>
        <v>20</v>
      </c>
      <c r="W26" s="145">
        <f>(V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6" s="30">
        <f>VLOOKUP(S26,'Plan de acci�n consolidado 2025'!$E$4:$AA$506,23,0)</f>
        <v>74</v>
      </c>
      <c r="Y26" s="30">
        <f t="shared" si="0"/>
        <v>0.66367713004484297</v>
      </c>
      <c r="AM26"/>
      <c r="AN26" t="s">
        <v>1190</v>
      </c>
      <c r="AO26">
        <v>3.4756097560975627</v>
      </c>
      <c r="AQ26"/>
      <c r="AR26" t="s">
        <v>1190</v>
      </c>
      <c r="AS26">
        <v>0</v>
      </c>
    </row>
    <row r="27" spans="1:45" x14ac:dyDescent="0.25">
      <c r="A27" s="80" t="s">
        <v>515</v>
      </c>
      <c r="B27" s="80" t="str">
        <f>VLOOKUP(A27,'[45]PAI 2025 GPS rempl2)'!$A$3:$E$505,4,0)</f>
        <v>Actividad propia</v>
      </c>
      <c r="C27" s="81" t="s">
        <v>1522</v>
      </c>
      <c r="D27" s="81" t="s">
        <v>1521</v>
      </c>
      <c r="E27" s="81" t="s">
        <v>510</v>
      </c>
      <c r="F27" s="81"/>
      <c r="G27" s="81" t="str">
        <f>VLOOKUP(A27,'[45]PAI 2025 GPS rempl2)'!$E$4:$L$504,8,0)</f>
        <v>N/A</v>
      </c>
      <c r="H27" s="81" t="str">
        <f>VLOOKUP(A27,'[45]PAI 2025 GPS rempl2)'!$A$4:$V$504,15,0)</f>
        <v>Definir el plan de trabajo para la estrategia de gobierno y calidad de datos para la SIC (Documento del Plan  de trabajo para la estrategia de gobierno y calidad de datos, elaborado / único entregable)</v>
      </c>
      <c r="I27" s="81">
        <f>VLOOKUP(A27,'[45]PAI 2025 GPS rempl2)'!$A$4:$V$504,17,0)</f>
        <v>1</v>
      </c>
      <c r="J27" s="81" t="str">
        <f>VLOOKUP(A27,'[45]PAI 2025 GPS rempl2)'!$A$4:$V$504,18,0)</f>
        <v>Númerica</v>
      </c>
      <c r="K27" s="166" t="str">
        <f>VLOOKUP(A27,'[45]PAI 2025 GPS rempl2)'!$A$4:$V$504,20,0)</f>
        <v>2025-02-03</v>
      </c>
      <c r="L27" s="166" t="str">
        <f>VLOOKUP(A27,'[45]PAI 2025 GPS rempl2)'!$A$4:$V$504,21,0)</f>
        <v>2025-03-29</v>
      </c>
      <c r="M27" s="81" t="str">
        <f>VLOOKUP(A27,'[45]PAI 2025 GPS rempl2)'!$A$4:$V$504,22,0)</f>
        <v>20-OFICINA DE TECNOLOGÍA E INFORMÁTICA</v>
      </c>
      <c r="N27" s="81"/>
      <c r="O27" s="81"/>
      <c r="P27" s="81"/>
      <c r="Q27" s="81"/>
      <c r="R27" s="30" t="str">
        <f>VLOOKUP(A27,'[45]PAI 2025 GPS rempl2)'!$A$3:$B$506,2,0)</f>
        <v>20-OFICINA DE TECNOLOGÍA E INFORMÁTICA</v>
      </c>
      <c r="S27" s="80" t="s">
        <v>515</v>
      </c>
      <c r="T27" s="80" t="str">
        <f>VLOOKUP(A27,'[45]PAI 2025 GPS rempl2)'!$A$3:$E$505,4,0)</f>
        <v>Actividad propia</v>
      </c>
      <c r="U27" s="81" t="s">
        <v>1522</v>
      </c>
      <c r="V27" s="30">
        <f>VLOOKUP(S27,'Plan de acci�n consolidado 2025'!$E$4:$P$506,12,0)</f>
        <v>20</v>
      </c>
      <c r="W27" s="147">
        <f t="shared" ref="W27:W28" si="3">+(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27" s="30">
        <f>VLOOKUP(S27,'Plan de acci�n consolidado 2025'!$E$4:$AA$506,23,0)</f>
        <v>100</v>
      </c>
      <c r="Y27" s="30">
        <f t="shared" si="0"/>
        <v>0.24390243902439024</v>
      </c>
      <c r="AM27"/>
      <c r="AN27" t="s">
        <v>649</v>
      </c>
      <c r="AO27">
        <v>1.4634146341463414</v>
      </c>
      <c r="AQ27"/>
      <c r="AR27" t="s">
        <v>649</v>
      </c>
      <c r="AS27">
        <v>0.67264573991031396</v>
      </c>
    </row>
    <row r="28" spans="1:45" x14ac:dyDescent="0.25">
      <c r="A28" s="80" t="s">
        <v>516</v>
      </c>
      <c r="B28" s="80" t="str">
        <f>VLOOKUP(A28,'[45]PAI 2025 GPS rempl2)'!$A$3:$E$505,4,0)</f>
        <v>Actividad propia</v>
      </c>
      <c r="C28" s="81" t="s">
        <v>1522</v>
      </c>
      <c r="D28" s="81" t="s">
        <v>1521</v>
      </c>
      <c r="E28" s="81" t="s">
        <v>510</v>
      </c>
      <c r="F28" s="81"/>
      <c r="G28" s="81" t="str">
        <f>VLOOKUP(A28,'[45]PAI 2025 GPS rempl2)'!$E$4:$L$504,8,0)</f>
        <v>N/A</v>
      </c>
      <c r="H28" s="81" t="str">
        <f>VLOOKUP(A28,'[45]PAI 2025 GPS rempl2)'!$A$4:$V$504,15,0)</f>
        <v>Implementar el plan de trabajo para la estrategia de gobierno y calidad de datos   (Informes de seguimiento y avance trimestrales con soportes documentales del cumplimiento con corte  marzo, junio, septiembre, diciembre)</v>
      </c>
      <c r="I28" s="81">
        <f>VLOOKUP(A28,'[45]PAI 2025 GPS rempl2)'!$A$4:$V$504,17,0)</f>
        <v>100</v>
      </c>
      <c r="J28" s="81" t="str">
        <f>VLOOKUP(A28,'[45]PAI 2025 GPS rempl2)'!$A$4:$V$504,18,0)</f>
        <v>Porcentual</v>
      </c>
      <c r="K28" s="166" t="str">
        <f>VLOOKUP(A28,'[45]PAI 2025 GPS rempl2)'!$A$4:$V$504,20,0)</f>
        <v>2025-03-03</v>
      </c>
      <c r="L28" s="166" t="str">
        <f>VLOOKUP(A28,'[45]PAI 2025 GPS rempl2)'!$A$4:$V$504,21,0)</f>
        <v>2025-12-12</v>
      </c>
      <c r="M28" s="81" t="str">
        <f>VLOOKUP(A28,'[45]PAI 2025 GPS rempl2)'!$A$4:$V$504,22,0)</f>
        <v>20-OFICINA DE TECNOLOGÍA E INFORMÁTICA</v>
      </c>
      <c r="N28" s="81"/>
      <c r="O28" s="81"/>
      <c r="P28" s="81"/>
      <c r="Q28" s="81"/>
      <c r="R28" s="30" t="str">
        <f>VLOOKUP(A28,'[45]PAI 2025 GPS rempl2)'!$A$3:$B$506,2,0)</f>
        <v>20-OFICINA DE TECNOLOGÍA E INFORMÁTICA</v>
      </c>
      <c r="S28" s="80" t="s">
        <v>516</v>
      </c>
      <c r="T28" s="80" t="str">
        <f>VLOOKUP(A28,'[45]PAI 2025 GPS rempl2)'!$A$3:$E$505,4,0)</f>
        <v>Actividad propia</v>
      </c>
      <c r="U28" s="81" t="s">
        <v>1522</v>
      </c>
      <c r="V28" s="30">
        <f>VLOOKUP(S28,'Plan de acci�n consolidado 2025'!$E$4:$P$506,12,0)</f>
        <v>80</v>
      </c>
      <c r="W28" s="147">
        <f t="shared" si="3"/>
        <v>0.97560975609756095</v>
      </c>
      <c r="X28" s="30">
        <f>VLOOKUP(S28,'Plan de acci�n consolidado 2025'!$E$4:$AA$506,23,0)</f>
        <v>74</v>
      </c>
      <c r="Y28" s="30">
        <f t="shared" si="0"/>
        <v>0.7219512195121951</v>
      </c>
      <c r="AM28"/>
      <c r="AN28" t="s">
        <v>836</v>
      </c>
      <c r="AO28">
        <v>3.4451219512195124</v>
      </c>
      <c r="AQ28"/>
      <c r="AR28" t="s">
        <v>836</v>
      </c>
      <c r="AS28">
        <v>2.6905829596412558</v>
      </c>
    </row>
    <row r="29" spans="1:45" x14ac:dyDescent="0.25">
      <c r="A29" s="80" t="s">
        <v>517</v>
      </c>
      <c r="B29" s="80" t="str">
        <f>VLOOKUP(A29,'[45]PAI 2025 GPS rempl2)'!$A$3:$E$505,4,0)</f>
        <v>Producto</v>
      </c>
      <c r="C29" s="81" t="s">
        <v>1522</v>
      </c>
      <c r="D29" s="81" t="s">
        <v>1523</v>
      </c>
      <c r="E29" s="81" t="s">
        <v>1438</v>
      </c>
      <c r="F29" s="81" t="s">
        <v>59</v>
      </c>
      <c r="G29" s="81" t="str">
        <f>VLOOKUP(A29,'[45]PAI 2025 GPS rempl2)'!$E$4:$L$504,8,0)</f>
        <v>C-3599-0200-0006-53105d</v>
      </c>
      <c r="H29" s="81" t="str">
        <f>VLOOKUP(A29,'[45]PAI 2025 GPS rempl2)'!$A$4:$V$504,15,0)</f>
        <v>Plan de implementación de Seguridad y privacidad de la información, ejecutado (Informes de seguimiento y avance trimestrales con soportes documentales del cumplimiento)</v>
      </c>
      <c r="I29" s="81">
        <f>VLOOKUP(A29,'[45]PAI 2025 GPS rempl2)'!$A$4:$V$504,17,0)</f>
        <v>100</v>
      </c>
      <c r="J29" s="81" t="str">
        <f>VLOOKUP(A29,'[45]PAI 2025 GPS rempl2)'!$A$4:$V$504,18,0)</f>
        <v>Porcentual</v>
      </c>
      <c r="K29" s="166" t="str">
        <f>VLOOKUP(A29,'[45]PAI 2025 GPS rempl2)'!$A$4:$V$504,20,0)</f>
        <v>2025-01-13</v>
      </c>
      <c r="L29" s="166" t="str">
        <f>VLOOKUP(A29,'[45]PAI 2025 GPS rempl2)'!$A$4:$V$504,21,0)</f>
        <v>2025-12-12</v>
      </c>
      <c r="M29" s="81" t="str">
        <f>VLOOKUP(A29,'[45]PAI 2025 GPS rempl2)'!$A$4:$V$504,22,0)</f>
        <v>20-OFICINA DE TECNOLOGÍA E INFORMÁTICA</v>
      </c>
      <c r="N29" s="81" t="s">
        <v>1736</v>
      </c>
      <c r="O29" s="81" t="s">
        <v>1394</v>
      </c>
      <c r="P29" s="81" t="s">
        <v>1543</v>
      </c>
      <c r="Q29" s="81" t="s">
        <v>1492</v>
      </c>
      <c r="R29" s="30" t="str">
        <f>VLOOKUP(A29,'[45]PAI 2025 GPS rempl2)'!$A$3:$B$506,2,0)</f>
        <v>20-OFICINA DE TECNOLOGÍA E INFORMÁTICA</v>
      </c>
      <c r="S29" s="80" t="s">
        <v>517</v>
      </c>
      <c r="T29" s="80" t="str">
        <f>VLOOKUP(A29,'[45]PAI 2025 GPS rempl2)'!$A$3:$E$505,4,0)</f>
        <v>Producto</v>
      </c>
      <c r="U29" s="81" t="s">
        <v>1522</v>
      </c>
      <c r="V29" s="30">
        <f>VLOOKUP(S29,'Plan de acci�n consolidado 2025'!$E$4:$P$506,12,0)</f>
        <v>20</v>
      </c>
      <c r="W29" s="145">
        <f>(V29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9" s="30">
        <f>VLOOKUP(S29,'Plan de acci�n consolidado 2025'!$E$4:$AA$506,23,0)</f>
        <v>70</v>
      </c>
      <c r="Y29" s="30">
        <f t="shared" si="0"/>
        <v>0.62780269058295968</v>
      </c>
      <c r="AM29"/>
      <c r="AN29" t="s">
        <v>876</v>
      </c>
      <c r="AO29">
        <v>2.2560609756097563</v>
      </c>
      <c r="AQ29"/>
      <c r="AR29" t="s">
        <v>876</v>
      </c>
      <c r="AS29">
        <v>4.1105381165919281</v>
      </c>
    </row>
    <row r="30" spans="1:45" x14ac:dyDescent="0.25">
      <c r="A30" s="80" t="s">
        <v>518</v>
      </c>
      <c r="B30" s="80" t="str">
        <f>VLOOKUP(A30,'[45]PAI 2025 GPS rempl2)'!$A$3:$E$505,4,0)</f>
        <v>Actividad propia</v>
      </c>
      <c r="C30" s="81" t="s">
        <v>1522</v>
      </c>
      <c r="D30" s="81" t="s">
        <v>1523</v>
      </c>
      <c r="E30" s="81" t="s">
        <v>1438</v>
      </c>
      <c r="F30" s="81"/>
      <c r="G30" s="81" t="str">
        <f>VLOOKUP(A30,'[45]PAI 2025 GPS rempl2)'!$E$4:$L$504,8,0)</f>
        <v>N/A</v>
      </c>
      <c r="H30" s="81" t="str">
        <f>VLOOKUP(A30,'[45]PAI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1">
        <f>VLOOKUP(A30,'[45]PAI 2025 GPS rempl2)'!$A$4:$V$504,17,0)</f>
        <v>1</v>
      </c>
      <c r="J30" s="81" t="str">
        <f>VLOOKUP(A30,'[45]PAI 2025 GPS rempl2)'!$A$4:$V$504,18,0)</f>
        <v>Númerica</v>
      </c>
      <c r="K30" s="166" t="str">
        <f>VLOOKUP(A30,'[45]PAI 2025 GPS rempl2)'!$A$4:$V$504,20,0)</f>
        <v>2025-01-13</v>
      </c>
      <c r="L30" s="166" t="str">
        <f>VLOOKUP(A30,'[45]PAI 2025 GPS rempl2)'!$A$4:$V$504,21,0)</f>
        <v>2025-01-31</v>
      </c>
      <c r="M30" s="81" t="str">
        <f>VLOOKUP(A30,'[45]PAI 2025 GPS rempl2)'!$A$4:$V$504,22,0)</f>
        <v>20-OFICINA DE TECNOLOGÍA E INFORMÁTICA</v>
      </c>
      <c r="N30" s="81"/>
      <c r="O30" s="81"/>
      <c r="P30" s="81"/>
      <c r="Q30" s="81"/>
      <c r="R30" s="30" t="str">
        <f>VLOOKUP(A30,'[45]PAI 2025 GPS rempl2)'!$A$3:$B$506,2,0)</f>
        <v>20-OFICINA DE TECNOLOGÍA E INFORMÁTICA</v>
      </c>
      <c r="S30" s="80" t="s">
        <v>518</v>
      </c>
      <c r="T30" s="80" t="str">
        <f>VLOOKUP(A30,'[45]PAI 2025 GPS rempl2)'!$A$3:$E$505,4,0)</f>
        <v>Actividad propia</v>
      </c>
      <c r="U30" s="81" t="s">
        <v>1522</v>
      </c>
      <c r="V30" s="30">
        <f>VLOOKUP(S30,'Plan de acci�n consolidado 2025'!$E$4:$P$506,12,0)</f>
        <v>20</v>
      </c>
      <c r="W30" s="147">
        <f t="shared" ref="W30:W31" si="4">+(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0" s="30">
        <f>VLOOKUP(S30,'Plan de acci�n consolidado 2025'!$E$4:$AA$506,23,0)</f>
        <v>100</v>
      </c>
      <c r="Y30" s="30">
        <f t="shared" si="0"/>
        <v>0.24390243902439024</v>
      </c>
      <c r="AM30"/>
      <c r="AN30" t="s">
        <v>1153</v>
      </c>
      <c r="AO30">
        <v>2.969512195121951</v>
      </c>
      <c r="AQ30"/>
      <c r="AR30" t="s">
        <v>1153</v>
      </c>
      <c r="AS30">
        <v>3.143497757847534</v>
      </c>
    </row>
    <row r="31" spans="1:45" x14ac:dyDescent="0.25">
      <c r="A31" s="80" t="s">
        <v>519</v>
      </c>
      <c r="B31" s="80" t="str">
        <f>VLOOKUP(A31,'[45]PAI 2025 GPS rempl2)'!$A$3:$E$505,4,0)</f>
        <v>Actividad propia</v>
      </c>
      <c r="C31" s="81" t="s">
        <v>1522</v>
      </c>
      <c r="D31" s="81" t="s">
        <v>1523</v>
      </c>
      <c r="E31" s="81" t="s">
        <v>1438</v>
      </c>
      <c r="F31" s="81"/>
      <c r="G31" s="81" t="str">
        <f>VLOOKUP(A31,'[45]PAI 2025 GPS rempl2)'!$E$4:$L$504,8,0)</f>
        <v>N/A</v>
      </c>
      <c r="H31" s="81" t="str">
        <f>VLOOKUP(A31,'[45]PAI 2025 GPS rempl2)'!$A$4:$V$504,15,0)</f>
        <v>Implementar el Plan de Seguridad  y Privacidad de la información aprobado (Informes de seguimiento y avance trimestrales con soportes documentales del cumplimiento con corte  marzo, junio, septiembre, diciembre)</v>
      </c>
      <c r="I31" s="81">
        <f>VLOOKUP(A31,'[45]PAI 2025 GPS rempl2)'!$A$4:$V$504,17,0)</f>
        <v>100</v>
      </c>
      <c r="J31" s="81" t="str">
        <f>VLOOKUP(A31,'[45]PAI 2025 GPS rempl2)'!$A$4:$V$504,18,0)</f>
        <v>Porcentual</v>
      </c>
      <c r="K31" s="166" t="str">
        <f>VLOOKUP(A31,'[45]PAI 2025 GPS rempl2)'!$A$4:$V$504,20,0)</f>
        <v>2025-02-03</v>
      </c>
      <c r="L31" s="166" t="str">
        <f>VLOOKUP(A31,'[45]PAI 2025 GPS rempl2)'!$A$4:$V$504,21,0)</f>
        <v>2025-12-12</v>
      </c>
      <c r="M31" s="81" t="str">
        <f>VLOOKUP(A31,'[45]PAI 2025 GPS rempl2)'!$A$4:$V$504,22,0)</f>
        <v>20-OFICINA DE TECNOLOGÍA E INFORMÁTICA</v>
      </c>
      <c r="N31" s="81"/>
      <c r="O31" s="81"/>
      <c r="P31" s="81"/>
      <c r="Q31" s="81"/>
      <c r="R31" s="30" t="str">
        <f>VLOOKUP(A31,'[45]PAI 2025 GPS rempl2)'!$A$3:$B$506,2,0)</f>
        <v>20-OFICINA DE TECNOLOGÍA E INFORMÁTICA</v>
      </c>
      <c r="S31" s="80" t="s">
        <v>519</v>
      </c>
      <c r="T31" s="80" t="str">
        <f>VLOOKUP(A31,'[45]PAI 2025 GPS rempl2)'!$A$3:$E$505,4,0)</f>
        <v>Actividad propia</v>
      </c>
      <c r="U31" s="81" t="s">
        <v>1522</v>
      </c>
      <c r="V31" s="30">
        <f>VLOOKUP(S31,'Plan de acci�n consolidado 2025'!$E$4:$P$506,12,0)</f>
        <v>80</v>
      </c>
      <c r="W31" s="147">
        <f t="shared" si="4"/>
        <v>0.97560975609756095</v>
      </c>
      <c r="X31" s="30">
        <f>VLOOKUP(S31,'Plan de acci�n consolidado 2025'!$E$4:$AA$506,23,0)</f>
        <v>70</v>
      </c>
      <c r="Y31" s="30">
        <f t="shared" si="0"/>
        <v>0.68292682926829273</v>
      </c>
      <c r="AM31"/>
      <c r="AN31" t="s">
        <v>894</v>
      </c>
      <c r="AO31">
        <v>1.9512195121951219</v>
      </c>
      <c r="AQ31"/>
      <c r="AR31" t="s">
        <v>894</v>
      </c>
      <c r="AS31">
        <v>1.1210762331838564</v>
      </c>
    </row>
    <row r="32" spans="1:45" x14ac:dyDescent="0.25">
      <c r="A32" s="80" t="s">
        <v>520</v>
      </c>
      <c r="B32" s="80" t="str">
        <f>VLOOKUP(A32,'[45]PAI 2025 GPS rempl2)'!$A$3:$E$505,4,0)</f>
        <v>Producto</v>
      </c>
      <c r="C32" s="81" t="s">
        <v>1522</v>
      </c>
      <c r="D32" s="81" t="s">
        <v>1523</v>
      </c>
      <c r="E32" s="81" t="s">
        <v>1438</v>
      </c>
      <c r="F32" s="81" t="s">
        <v>59</v>
      </c>
      <c r="G32" s="81" t="str">
        <f>VLOOKUP(A32,'[45]PAI 2025 GPS rempl2)'!$E$4:$L$504,8,0)</f>
        <v>C-3599-0200-0006-53105d</v>
      </c>
      <c r="H32" s="81" t="str">
        <f>VLOOKUP(A32,'[45]PAI 2025 GPS rempl2)'!$A$4:$V$504,15,0)</f>
        <v>Plan de tratamiento de riesgos de Seguridad y Privacidad de la información, monitoreado (Informes de seguimiento y avance trimestrales con soportes documentales del cumplimiento)</v>
      </c>
      <c r="I32" s="81">
        <f>VLOOKUP(A32,'[45]PAI 2025 GPS rempl2)'!$A$4:$V$504,17,0)</f>
        <v>100</v>
      </c>
      <c r="J32" s="81" t="str">
        <f>VLOOKUP(A32,'[45]PAI 2025 GPS rempl2)'!$A$4:$V$504,18,0)</f>
        <v>Porcentual</v>
      </c>
      <c r="K32" s="166" t="str">
        <f>VLOOKUP(A32,'[45]PAI 2025 GPS rempl2)'!$A$4:$V$504,20,0)</f>
        <v>2025-01-27</v>
      </c>
      <c r="L32" s="166" t="str">
        <f>VLOOKUP(A32,'[45]PAI 2025 GPS rempl2)'!$A$4:$V$504,21,0)</f>
        <v>2025-12-12</v>
      </c>
      <c r="M32" s="81" t="str">
        <f>VLOOKUP(A32,'[45]PAI 2025 GPS rempl2)'!$A$4:$V$504,22,0)</f>
        <v>20-OFICINA DE TECNOLOGÍA E INFORMÁTICA</v>
      </c>
      <c r="N32" s="81" t="s">
        <v>1736</v>
      </c>
      <c r="O32" s="81" t="s">
        <v>1394</v>
      </c>
      <c r="P32" s="81" t="s">
        <v>1541</v>
      </c>
      <c r="Q32" s="81" t="s">
        <v>1492</v>
      </c>
      <c r="R32" s="30" t="str">
        <f>VLOOKUP(A32,'[45]PAI 2025 GPS rempl2)'!$A$3:$B$506,2,0)</f>
        <v>20-OFICINA DE TECNOLOGÍA E INFORMÁTICA</v>
      </c>
      <c r="S32" s="80" t="s">
        <v>520</v>
      </c>
      <c r="T32" s="80" t="str">
        <f>VLOOKUP(A32,'[45]PAI 2025 GPS rempl2)'!$A$3:$E$505,4,0)</f>
        <v>Producto</v>
      </c>
      <c r="U32" s="81" t="s">
        <v>1522</v>
      </c>
      <c r="V32" s="30">
        <f>VLOOKUP(S32,'Plan de acci�n consolidado 2025'!$E$4:$P$506,12,0)</f>
        <v>20</v>
      </c>
      <c r="W32" s="145">
        <f>(V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2" s="30">
        <f>VLOOKUP(S32,'Plan de acci�n consolidado 2025'!$E$4:$AA$506,23,0)</f>
        <v>24.75</v>
      </c>
      <c r="Y32" s="30">
        <f t="shared" si="0"/>
        <v>0.22197309417040359</v>
      </c>
      <c r="AM32"/>
      <c r="AN32" t="s">
        <v>910</v>
      </c>
      <c r="AO32">
        <v>2.6634146341463412</v>
      </c>
      <c r="AQ32"/>
      <c r="AR32" t="s">
        <v>910</v>
      </c>
      <c r="AS32">
        <v>0.20627802690582961</v>
      </c>
    </row>
    <row r="33" spans="1:45" x14ac:dyDescent="0.25">
      <c r="A33" s="80" t="s">
        <v>522</v>
      </c>
      <c r="B33" s="80" t="str">
        <f>VLOOKUP(A33,'[45]PAI 2025 GPS rempl2)'!$A$3:$E$505,4,0)</f>
        <v>Actividad propia</v>
      </c>
      <c r="C33" s="81" t="s">
        <v>1522</v>
      </c>
      <c r="D33" s="81" t="s">
        <v>1523</v>
      </c>
      <c r="E33" s="81" t="s">
        <v>1438</v>
      </c>
      <c r="F33" s="81"/>
      <c r="G33" s="81" t="str">
        <f>VLOOKUP(A33,'[45]PAI 2025 GPS rempl2)'!$E$4:$L$504,8,0)</f>
        <v>N/A</v>
      </c>
      <c r="H33" s="81" t="str">
        <f>VLOOKUP(A33,'[45]PAI 2025 GPS rempl2)'!$A$4:$V$504,15,0)</f>
        <v>Consolidar los riesgos de seguridad de la información con sus respectivos tratamientos, fechas y responsables  (Excel del plan de tratamiento de riesgos de seguridad y privacidad de la información/ único entregable)</v>
      </c>
      <c r="I33" s="81">
        <f>VLOOKUP(A33,'[45]PAI 2025 GPS rempl2)'!$A$4:$V$504,17,0)</f>
        <v>1</v>
      </c>
      <c r="J33" s="81" t="str">
        <f>VLOOKUP(A33,'[45]PAI 2025 GPS rempl2)'!$A$4:$V$504,18,0)</f>
        <v>Númerica</v>
      </c>
      <c r="K33" s="166" t="str">
        <f>VLOOKUP(A33,'[45]PAI 2025 GPS rempl2)'!$A$4:$V$504,20,0)</f>
        <v>2025-01-27</v>
      </c>
      <c r="L33" s="166" t="str">
        <f>VLOOKUP(A33,'[45]PAI 2025 GPS rempl2)'!$A$4:$V$504,21,0)</f>
        <v>2025-04-30</v>
      </c>
      <c r="M33" s="81" t="str">
        <f>VLOOKUP(A33,'[45]PAI 2025 GPS rempl2)'!$A$4:$V$504,22,0)</f>
        <v>20-OFICINA DE TECNOLOGÍA E INFORMÁTICA</v>
      </c>
      <c r="N33" s="81"/>
      <c r="O33" s="81"/>
      <c r="P33" s="81"/>
      <c r="Q33" s="81"/>
      <c r="R33" s="30" t="str">
        <f>VLOOKUP(A33,'[45]PAI 2025 GPS rempl2)'!$A$3:$B$506,2,0)</f>
        <v>20-OFICINA DE TECNOLOGÍA E INFORMÁTICA</v>
      </c>
      <c r="S33" s="80" t="s">
        <v>522</v>
      </c>
      <c r="T33" s="80" t="str">
        <f>VLOOKUP(A33,'[45]PAI 2025 GPS rempl2)'!$A$3:$E$505,4,0)</f>
        <v>Actividad propia</v>
      </c>
      <c r="U33" s="81" t="s">
        <v>1522</v>
      </c>
      <c r="V33" s="30">
        <f>VLOOKUP(S33,'Plan de acci�n consolidado 2025'!$E$4:$P$506,12,0)</f>
        <v>40</v>
      </c>
      <c r="W33" s="147">
        <f t="shared" ref="W33:W34" si="5">+(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0.48780487804878048</v>
      </c>
      <c r="X33" s="30">
        <f>VLOOKUP(S33,'Plan de acci�n consolidado 2025'!$E$4:$AA$506,23,0)</f>
        <v>100</v>
      </c>
      <c r="Y33" s="30">
        <f t="shared" si="0"/>
        <v>0.48780487804878048</v>
      </c>
      <c r="AM33"/>
      <c r="AN33" t="s">
        <v>586</v>
      </c>
      <c r="AO33">
        <v>3.5048780487804878</v>
      </c>
      <c r="AQ33"/>
      <c r="AR33" t="s">
        <v>586</v>
      </c>
      <c r="AS33">
        <v>1.3452914798206279</v>
      </c>
    </row>
    <row r="34" spans="1:45" x14ac:dyDescent="0.25">
      <c r="A34" s="80" t="s">
        <v>524</v>
      </c>
      <c r="B34" s="80" t="str">
        <f>VLOOKUP(A34,'[45]PAI 2025 GPS rempl2)'!$A$3:$E$505,4,0)</f>
        <v>Actividad propia</v>
      </c>
      <c r="C34" s="81" t="s">
        <v>1522</v>
      </c>
      <c r="D34" s="81" t="s">
        <v>1523</v>
      </c>
      <c r="E34" s="81" t="s">
        <v>1438</v>
      </c>
      <c r="F34" s="81"/>
      <c r="G34" s="81" t="str">
        <f>VLOOKUP(A34,'[45]PAI 2025 GPS rempl2)'!$E$4:$L$504,8,0)</f>
        <v>N/A</v>
      </c>
      <c r="H34" s="81" t="str">
        <f>VLOOKUP(A34,'[45]PAI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81">
        <f>VLOOKUP(A34,'[45]PAI 2025 GPS rempl2)'!$A$4:$V$504,17,0)</f>
        <v>100</v>
      </c>
      <c r="J34" s="81" t="str">
        <f>VLOOKUP(A34,'[45]PAI 2025 GPS rempl2)'!$A$4:$V$504,18,0)</f>
        <v>Porcentual</v>
      </c>
      <c r="K34" s="166" t="str">
        <f>VLOOKUP(A34,'[45]PAI 2025 GPS rempl2)'!$A$4:$V$504,20,0)</f>
        <v>2025-04-01</v>
      </c>
      <c r="L34" s="166" t="str">
        <f>VLOOKUP(A34,'[45]PAI 2025 GPS rempl2)'!$A$4:$V$504,21,0)</f>
        <v>2025-12-12</v>
      </c>
      <c r="M34" s="81" t="str">
        <f>VLOOKUP(A34,'[45]PAI 2025 GPS rempl2)'!$A$4:$V$504,22,0)</f>
        <v>20-OFICINA DE TECNOLOGÍA E INFORMÁTICA</v>
      </c>
      <c r="N34" s="81"/>
      <c r="O34" s="81"/>
      <c r="P34" s="81"/>
      <c r="Q34" s="81"/>
      <c r="R34" s="30" t="str">
        <f>VLOOKUP(A34,'[45]PAI 2025 GPS rempl2)'!$A$3:$B$506,2,0)</f>
        <v>20-OFICINA DE TECNOLOGÍA E INFORMÁTICA</v>
      </c>
      <c r="S34" s="80" t="s">
        <v>524</v>
      </c>
      <c r="T34" s="80" t="str">
        <f>VLOOKUP(A34,'[45]PAI 2025 GPS rempl2)'!$A$3:$E$505,4,0)</f>
        <v>Actividad propia</v>
      </c>
      <c r="U34" s="81" t="s">
        <v>1522</v>
      </c>
      <c r="V34" s="30">
        <f>VLOOKUP(S34,'Plan de acci�n consolidado 2025'!$E$4:$P$506,12,0)</f>
        <v>60</v>
      </c>
      <c r="W34" s="147">
        <f t="shared" si="5"/>
        <v>0.73170731707317072</v>
      </c>
      <c r="X34" s="30">
        <f>VLOOKUP(S34,'Plan de acci�n consolidado 2025'!$E$4:$AA$506,23,0)</f>
        <v>24.75</v>
      </c>
      <c r="Y34" s="30">
        <f t="shared" si="0"/>
        <v>0.18109756097560975</v>
      </c>
      <c r="AM34" t="s">
        <v>1532</v>
      </c>
      <c r="AN34" t="s">
        <v>1107</v>
      </c>
      <c r="AO34">
        <v>9.0909090909090917</v>
      </c>
      <c r="AQ34" t="s">
        <v>1532</v>
      </c>
      <c r="AR34" t="s">
        <v>1107</v>
      </c>
      <c r="AS34">
        <v>0</v>
      </c>
    </row>
    <row r="35" spans="1:45" x14ac:dyDescent="0.25">
      <c r="A35" s="80" t="s">
        <v>525</v>
      </c>
      <c r="B35" s="80" t="str">
        <f>VLOOKUP(A35,'[45]PAI 2025 GPS rempl2)'!$A$3:$E$505,4,0)</f>
        <v>Producto</v>
      </c>
      <c r="C35" s="81" t="s">
        <v>1522</v>
      </c>
      <c r="D35" s="81" t="s">
        <v>1521</v>
      </c>
      <c r="E35" s="81" t="s">
        <v>510</v>
      </c>
      <c r="F35" s="81" t="s">
        <v>11</v>
      </c>
      <c r="G35" s="81" t="str">
        <f>VLOOKUP(A35,'[45]PAI 2025 GPS rempl2)'!$E$4:$L$504,8,0)</f>
        <v>C-3599-0200-0006-53105d</v>
      </c>
      <c r="H35" s="81" t="str">
        <f>VLOOKUP(A35,'[45]PAI 2025 GPS rempl2)'!$A$4:$V$504,15,0)</f>
        <v>Plan estratégico de tecnologías de información, ejecutado (Informes de seguimiento y avance trimestrales con soportes documentales del cumplimiento)</v>
      </c>
      <c r="I35" s="81">
        <f>VLOOKUP(A35,'[45]PAI 2025 GPS rempl2)'!$A$4:$V$504,17,0)</f>
        <v>100</v>
      </c>
      <c r="J35" s="81" t="str">
        <f>VLOOKUP(A35,'[45]PAI 2025 GPS rempl2)'!$A$4:$V$504,18,0)</f>
        <v>Porcentual</v>
      </c>
      <c r="K35" s="166" t="str">
        <f>VLOOKUP(A35,'[45]PAI 2025 GPS rempl2)'!$A$4:$V$504,20,0)</f>
        <v>2025-01-13</v>
      </c>
      <c r="L35" s="166" t="str">
        <f>VLOOKUP(A35,'[45]PAI 2025 GPS rempl2)'!$A$4:$V$504,21,0)</f>
        <v>2025-12-12</v>
      </c>
      <c r="M35" s="81" t="str">
        <f>VLOOKUP(A35,'[45]PAI 2025 GPS rempl2)'!$A$4:$V$504,22,0)</f>
        <v>20-OFICINA DE TECNOLOGÍA E INFORMÁTICA</v>
      </c>
      <c r="N35" s="81" t="s">
        <v>1397</v>
      </c>
      <c r="O35" s="81" t="s">
        <v>1398</v>
      </c>
      <c r="P35" s="81" t="s">
        <v>1541</v>
      </c>
      <c r="Q35" s="81" t="s">
        <v>1493</v>
      </c>
      <c r="R35" s="30" t="str">
        <f>VLOOKUP(A35,'[45]PAI 2025 GPS rempl2)'!$A$3:$B$506,2,0)</f>
        <v>20-OFICINA DE TECNOLOGÍA E INFORMÁTICA</v>
      </c>
      <c r="S35" s="80" t="s">
        <v>525</v>
      </c>
      <c r="T35" s="80" t="str">
        <f>VLOOKUP(A35,'[45]PAI 2025 GPS rempl2)'!$A$3:$E$505,4,0)</f>
        <v>Producto</v>
      </c>
      <c r="U35" s="81" t="s">
        <v>1522</v>
      </c>
      <c r="V35" s="30">
        <f>VLOOKUP(S35,'Plan de acci�n consolidado 2025'!$E$4:$P$506,12,0)</f>
        <v>20</v>
      </c>
      <c r="W35" s="145">
        <f>(V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5" s="30">
        <f>VLOOKUP(S35,'Plan de acci�n consolidado 2025'!$E$4:$AA$506,23,0)</f>
        <v>89</v>
      </c>
      <c r="Y35" s="30">
        <f t="shared" si="0"/>
        <v>0.7982062780269058</v>
      </c>
      <c r="AM35"/>
      <c r="AN35" t="s">
        <v>738</v>
      </c>
      <c r="AO35">
        <v>9.0909090909090899</v>
      </c>
      <c r="AQ35"/>
      <c r="AR35" t="s">
        <v>738</v>
      </c>
      <c r="AS35">
        <v>2.6315789473684212</v>
      </c>
    </row>
    <row r="36" spans="1:45" x14ac:dyDescent="0.25">
      <c r="A36" s="80" t="s">
        <v>527</v>
      </c>
      <c r="B36" s="80" t="str">
        <f>VLOOKUP(A36,'[45]PAI 2025 GPS rempl2)'!$A$3:$E$505,4,0)</f>
        <v>Actividad propia</v>
      </c>
      <c r="C36" s="81" t="s">
        <v>1522</v>
      </c>
      <c r="D36" s="81" t="s">
        <v>1521</v>
      </c>
      <c r="E36" s="81" t="s">
        <v>510</v>
      </c>
      <c r="F36" s="81"/>
      <c r="G36" s="81" t="str">
        <f>VLOOKUP(A36,'[45]PAI 2025 GPS rempl2)'!$E$4:$L$504,8,0)</f>
        <v>N/A</v>
      </c>
      <c r="H36" s="81" t="str">
        <f>VLOOKUP(A36,'[45]PAI 2025 GPS rempl2)'!$A$4:$V$504,15,0)</f>
        <v>Formular plan estratégico de tecnologías de información PETI incluyendo hoja de ruta para la vigencia   (Hoja de ruta del PETI actualizada/ único entregable)</v>
      </c>
      <c r="I36" s="81">
        <f>VLOOKUP(A36,'[45]PAI 2025 GPS rempl2)'!$A$4:$V$504,17,0)</f>
        <v>1</v>
      </c>
      <c r="J36" s="81" t="str">
        <f>VLOOKUP(A36,'[45]PAI 2025 GPS rempl2)'!$A$4:$V$504,18,0)</f>
        <v>Númerica</v>
      </c>
      <c r="K36" s="166" t="str">
        <f>VLOOKUP(A36,'[45]PAI 2025 GPS rempl2)'!$A$4:$V$504,20,0)</f>
        <v>2025-01-13</v>
      </c>
      <c r="L36" s="166" t="str">
        <f>VLOOKUP(A36,'[45]PAI 2025 GPS rempl2)'!$A$4:$V$504,21,0)</f>
        <v>2025-01-31</v>
      </c>
      <c r="M36" s="81" t="str">
        <f>VLOOKUP(A36,'[45]PAI 2025 GPS rempl2)'!$A$4:$V$504,22,0)</f>
        <v>20-OFICINA DE TECNOLOGÍA E INFORMÁTICA</v>
      </c>
      <c r="N36" s="81"/>
      <c r="O36" s="81"/>
      <c r="P36" s="81"/>
      <c r="Q36" s="81"/>
      <c r="R36" s="30" t="str">
        <f>VLOOKUP(A36,'[45]PAI 2025 GPS rempl2)'!$A$3:$B$506,2,0)</f>
        <v>20-OFICINA DE TECNOLOGÍA E INFORMÁTICA</v>
      </c>
      <c r="S36" s="80" t="s">
        <v>527</v>
      </c>
      <c r="T36" s="80" t="str">
        <f>VLOOKUP(A36,'[45]PAI 2025 GPS rempl2)'!$A$3:$E$505,4,0)</f>
        <v>Actividad propia</v>
      </c>
      <c r="U36" s="81" t="s">
        <v>1522</v>
      </c>
      <c r="V36" s="30">
        <f>VLOOKUP(S36,'Plan de acci�n consolidado 2025'!$E$4:$P$506,12,0)</f>
        <v>20</v>
      </c>
      <c r="W36" s="147">
        <f t="shared" ref="W36:W37" si="6">+(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6" s="30">
        <f>VLOOKUP(S36,'Plan de acci�n consolidado 2025'!$E$4:$AA$506,23,0)</f>
        <v>100</v>
      </c>
      <c r="Y36" s="30">
        <f t="shared" si="0"/>
        <v>0.24390243902439024</v>
      </c>
      <c r="AM36"/>
      <c r="AN36" t="s">
        <v>1252</v>
      </c>
      <c r="AO36">
        <v>9.0909090909090899</v>
      </c>
      <c r="AQ36"/>
      <c r="AR36" t="s">
        <v>1252</v>
      </c>
      <c r="AS36">
        <v>10.526315789473685</v>
      </c>
    </row>
    <row r="37" spans="1:45" x14ac:dyDescent="0.25">
      <c r="A37" s="80" t="s">
        <v>528</v>
      </c>
      <c r="B37" s="80" t="str">
        <f>VLOOKUP(A37,'[45]PAI 2025 GPS rempl2)'!$A$3:$E$505,4,0)</f>
        <v>Actividad propia</v>
      </c>
      <c r="C37" s="81" t="s">
        <v>1522</v>
      </c>
      <c r="D37" s="81" t="s">
        <v>1521</v>
      </c>
      <c r="E37" s="81" t="s">
        <v>510</v>
      </c>
      <c r="F37" s="81"/>
      <c r="G37" s="81" t="str">
        <f>VLOOKUP(A37,'[45]PAI 2025 GPS rempl2)'!$E$4:$L$504,8,0)</f>
        <v>N/A</v>
      </c>
      <c r="H37" s="81" t="str">
        <f>VLOOKUP(A37,'[45]PAI 2025 GPS rempl2)'!$A$4:$V$504,15,0)</f>
        <v>Realizar seguimiento trimestral a la ejecución del PETI. (Informes de seguimiento y avance trimestrales con soportes documentales del cumplimiento con corte  marzo, junio, septiembre, diciembre)</v>
      </c>
      <c r="I37" s="81">
        <f>VLOOKUP(A37,'[45]PAI 2025 GPS rempl2)'!$A$4:$V$504,17,0)</f>
        <v>100</v>
      </c>
      <c r="J37" s="81" t="str">
        <f>VLOOKUP(A37,'[45]PAI 2025 GPS rempl2)'!$A$4:$V$504,18,0)</f>
        <v>Porcentual</v>
      </c>
      <c r="K37" s="166" t="str">
        <f>VLOOKUP(A37,'[45]PAI 2025 GPS rempl2)'!$A$4:$V$504,20,0)</f>
        <v>2025-02-03</v>
      </c>
      <c r="L37" s="166" t="str">
        <f>VLOOKUP(A37,'[45]PAI 2025 GPS rempl2)'!$A$4:$V$504,21,0)</f>
        <v>2025-12-12</v>
      </c>
      <c r="M37" s="81" t="str">
        <f>VLOOKUP(A37,'[45]PAI 2025 GPS rempl2)'!$A$4:$V$504,22,0)</f>
        <v>20-OFICINA DE TECNOLOGÍA E INFORMÁTICA</v>
      </c>
      <c r="N37" s="81"/>
      <c r="O37" s="81"/>
      <c r="P37" s="81"/>
      <c r="Q37" s="81"/>
      <c r="R37" s="30" t="str">
        <f>VLOOKUP(A37,'[45]PAI 2025 GPS rempl2)'!$A$3:$B$506,2,0)</f>
        <v>20-OFICINA DE TECNOLOGÍA E INFORMÁTICA</v>
      </c>
      <c r="S37" s="80" t="s">
        <v>528</v>
      </c>
      <c r="T37" s="80" t="str">
        <f>VLOOKUP(A37,'[45]PAI 2025 GPS rempl2)'!$A$3:$E$505,4,0)</f>
        <v>Actividad propia</v>
      </c>
      <c r="U37" s="81" t="s">
        <v>1522</v>
      </c>
      <c r="V37" s="30">
        <f>VLOOKUP(S37,'Plan de acci�n consolidado 2025'!$E$4:$P$506,12,0)</f>
        <v>80</v>
      </c>
      <c r="W37" s="147">
        <f t="shared" si="6"/>
        <v>0.97560975609756095</v>
      </c>
      <c r="X37" s="30">
        <f>VLOOKUP(S37,'Plan de acci�n consolidado 2025'!$E$4:$AA$506,23,0)</f>
        <v>89</v>
      </c>
      <c r="Y37" s="30">
        <f t="shared" si="0"/>
        <v>0.86829268292682926</v>
      </c>
      <c r="AM37"/>
      <c r="AN37" t="s">
        <v>1244</v>
      </c>
      <c r="AO37">
        <v>7.2727272727272734</v>
      </c>
      <c r="AQ37"/>
      <c r="AR37" t="s">
        <v>1244</v>
      </c>
      <c r="AS37">
        <v>0</v>
      </c>
    </row>
    <row r="38" spans="1:45" x14ac:dyDescent="0.25">
      <c r="A38" s="80" t="s">
        <v>530</v>
      </c>
      <c r="B38" s="80" t="str">
        <f>VLOOKUP(A38,'[45]PAI 2025 GPS rempl2)'!$A$3:$E$505,4,0)</f>
        <v>Producto</v>
      </c>
      <c r="C38" s="81" t="s">
        <v>1518</v>
      </c>
      <c r="D38" s="81" t="s">
        <v>1517</v>
      </c>
      <c r="E38" s="81" t="s">
        <v>464</v>
      </c>
      <c r="F38" s="81" t="s">
        <v>12</v>
      </c>
      <c r="G38" s="81" t="str">
        <f>VLOOKUP(A38,'[45]PAI 2025 GPS rempl2)'!$E$4:$L$504,8,0)</f>
        <v>N/A</v>
      </c>
      <c r="H38" s="81" t="str">
        <f>VLOOKUP(A38,'[45]PAI 2025 GPS rempl2)'!$A$4:$V$504,15,0)</f>
        <v>Estrategia de ingreso efectivo de nuevos funcionarios que conduzca a la garantía del bienestar integral implementada. (Informe final de la implementación de la estrategia)</v>
      </c>
      <c r="I38" s="81">
        <f>VLOOKUP(A38,'[45]PAI 2025 GPS rempl2)'!$A$4:$V$504,17,0)</f>
        <v>100</v>
      </c>
      <c r="J38" s="81" t="str">
        <f>VLOOKUP(A38,'[45]PAI 2025 GPS rempl2)'!$A$4:$V$504,18,0)</f>
        <v>Porcentual</v>
      </c>
      <c r="K38" s="166" t="str">
        <f>VLOOKUP(A38,'[45]PAI 2025 GPS rempl2)'!$A$4:$V$504,20,0)</f>
        <v>2025-02-03</v>
      </c>
      <c r="L38" s="166" t="str">
        <f>VLOOKUP(A38,'[45]PAI 2025 GPS rempl2)'!$A$4:$V$504,21,0)</f>
        <v>2025-11-28</v>
      </c>
      <c r="M38" s="81" t="str">
        <f>VLOOKUP(A38,'[45]PAI 2025 GPS rempl2)'!$A$4:$V$504,22,0)</f>
        <v>117-GRUPO DE TRABAJO DE DESARROLLO DE TALENTO HUMANO</v>
      </c>
      <c r="N38" s="81" t="s">
        <v>1395</v>
      </c>
      <c r="O38" s="81" t="s">
        <v>1396</v>
      </c>
      <c r="P38" s="81">
        <v>0</v>
      </c>
      <c r="Q38" s="81" t="s">
        <v>1492</v>
      </c>
      <c r="R38" s="30" t="str">
        <f>VLOOKUP(A38,'[45]PAI 2025 GPS rempl2)'!$A$3:$B$506,2,0)</f>
        <v>117-GRUPO DE TRABAJO DE DESARROLLO DE TALENTO HUMANO</v>
      </c>
      <c r="S38" s="80" t="s">
        <v>530</v>
      </c>
      <c r="T38" s="80" t="str">
        <f>VLOOKUP(A38,'[45]PAI 2025 GPS rempl2)'!$A$3:$E$505,4,0)</f>
        <v>Producto</v>
      </c>
      <c r="U38" s="81" t="s">
        <v>1518</v>
      </c>
      <c r="V38" s="30">
        <f>VLOOKUP(S38,'Plan de acci�n consolidado 2025'!$E$4:$P$506,12,0)</f>
        <v>15</v>
      </c>
      <c r="W38" s="30">
        <f>+(V38*100)/($V$3+$V$6+$V$9+$V$38+$V$43+$V$46+$V$49+$V$53+$V$57)</f>
        <v>7.5</v>
      </c>
      <c r="X38" s="30">
        <f>VLOOKUP(S38,'Plan de acci�n consolidado 2025'!$E$4:$AA$506,23,0)</f>
        <v>0</v>
      </c>
      <c r="Y38" s="30">
        <f t="shared" si="0"/>
        <v>0</v>
      </c>
      <c r="AM38"/>
      <c r="AN38" t="s">
        <v>790</v>
      </c>
      <c r="AO38">
        <v>27.11090909090909</v>
      </c>
      <c r="AQ38"/>
      <c r="AR38" t="s">
        <v>790</v>
      </c>
      <c r="AS38">
        <v>3.5789473684210531</v>
      </c>
    </row>
    <row r="39" spans="1:45" x14ac:dyDescent="0.25">
      <c r="A39" s="80" t="s">
        <v>532</v>
      </c>
      <c r="B39" s="80" t="str">
        <f>VLOOKUP(A39,'[45]PAI 2025 GPS rempl2)'!$A$3:$E$505,4,0)</f>
        <v>Actividad propia</v>
      </c>
      <c r="C39" s="81" t="s">
        <v>1518</v>
      </c>
      <c r="D39" s="81" t="s">
        <v>1517</v>
      </c>
      <c r="E39" s="81" t="s">
        <v>464</v>
      </c>
      <c r="F39" s="81"/>
      <c r="G39" s="81" t="str">
        <f>VLOOKUP(A39,'[45]PAI 2025 GPS rempl2)'!$E$4:$L$504,8,0)</f>
        <v>N/A</v>
      </c>
      <c r="H39" s="81" t="str">
        <f>VLOOKUP(A39,'[45]PAI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1">
        <f>VLOOKUP(A39,'[45]PAI 2025 GPS rempl2)'!$A$4:$V$504,17,0)</f>
        <v>100</v>
      </c>
      <c r="J39" s="81" t="str">
        <f>VLOOKUP(A39,'[45]PAI 2025 GPS rempl2)'!$A$4:$V$504,18,0)</f>
        <v>Porcentual</v>
      </c>
      <c r="K39" s="166" t="str">
        <f>VLOOKUP(A39,'[45]PAI 2025 GPS rempl2)'!$A$4:$V$504,20,0)</f>
        <v>2025-02-03</v>
      </c>
      <c r="L39" s="166" t="str">
        <f>VLOOKUP(A39,'[45]PAI 2025 GPS rempl2)'!$A$4:$V$504,21,0)</f>
        <v>2025-11-28</v>
      </c>
      <c r="M39" s="81" t="str">
        <f>VLOOKUP(A39,'[45]PAI 2025 GPS rempl2)'!$A$4:$V$504,22,0)</f>
        <v>117-GRUPO DE TRABAJO DE DESARROLLO DE TALENTO HUMANO</v>
      </c>
      <c r="N39" s="81"/>
      <c r="O39" s="81"/>
      <c r="P39" s="81"/>
      <c r="Q39" s="81"/>
      <c r="R39" s="30" t="str">
        <f>VLOOKUP(A39,'[45]PAI 2025 GPS rempl2)'!$A$3:$B$506,2,0)</f>
        <v>117-GRUPO DE TRABAJO DE DESARROLLO DE TALENTO HUMANO</v>
      </c>
      <c r="S39" s="80" t="s">
        <v>532</v>
      </c>
      <c r="T39" s="80" t="str">
        <f>VLOOKUP(A39,'[45]PAI 2025 GPS rempl2)'!$A$3:$E$505,4,0)</f>
        <v>Actividad propia</v>
      </c>
      <c r="U39" s="81" t="s">
        <v>1518</v>
      </c>
      <c r="V39" s="30">
        <f>VLOOKUP(S39,'Plan de acci�n consolidado 2025'!$E$4:$P$506,12,0)</f>
        <v>25</v>
      </c>
      <c r="W39" s="145">
        <f t="shared" ref="W39:W42" si="7">+(V39*100)/($V$4+$V$5+$V$7+$V$8+$V$10+$V$11+$V$12+$V$39+$V$40+$V$41+$V$42+$V$44+$V$45+$V$47+$V$48+$V$50+$V$51+$V$52+$V$54+$V$55+$V$56+$V$58+$V$59)</f>
        <v>2.7777777777777777</v>
      </c>
      <c r="X39" s="30">
        <f>VLOOKUP(S39,'Plan de acci�n consolidado 2025'!$E$4:$AA$506,23,0)</f>
        <v>85.74</v>
      </c>
      <c r="Y39" s="30">
        <f t="shared" si="0"/>
        <v>2.3816666666666664</v>
      </c>
      <c r="AM39"/>
      <c r="AN39" t="s">
        <v>836</v>
      </c>
      <c r="AO39">
        <v>0</v>
      </c>
      <c r="AQ39"/>
      <c r="AR39" t="s">
        <v>836</v>
      </c>
      <c r="AS39">
        <v>0</v>
      </c>
    </row>
    <row r="40" spans="1:45" x14ac:dyDescent="0.25">
      <c r="A40" s="80" t="s">
        <v>534</v>
      </c>
      <c r="B40" s="80" t="str">
        <f>VLOOKUP(A40,'[45]PAI 2025 GPS rempl2)'!$A$3:$E$505,4,0)</f>
        <v>Actividad propia</v>
      </c>
      <c r="C40" s="81" t="s">
        <v>1518</v>
      </c>
      <c r="D40" s="81" t="s">
        <v>1517</v>
      </c>
      <c r="E40" s="81" t="s">
        <v>464</v>
      </c>
      <c r="F40" s="81"/>
      <c r="G40" s="81" t="str">
        <f>VLOOKUP(A40,'[45]PAI 2025 GPS rempl2)'!$E$4:$L$504,8,0)</f>
        <v>N/A</v>
      </c>
      <c r="H40" s="81" t="str">
        <f>VLOOKUP(A40,'[45]PAI 2025 GPS rempl2)'!$A$4:$V$504,15,0)</f>
        <v>Realizar un Taller de adaptación al cambio dirigido a los líderes de las área (Listado de asistencia del taller)</v>
      </c>
      <c r="I40" s="81">
        <f>VLOOKUP(A40,'[45]PAI 2025 GPS rempl2)'!$A$4:$V$504,17,0)</f>
        <v>1</v>
      </c>
      <c r="J40" s="81" t="str">
        <f>VLOOKUP(A40,'[45]PAI 2025 GPS rempl2)'!$A$4:$V$504,18,0)</f>
        <v>Númerica</v>
      </c>
      <c r="K40" s="166" t="str">
        <f>VLOOKUP(A40,'[45]PAI 2025 GPS rempl2)'!$A$4:$V$504,20,0)</f>
        <v>2025-04-01</v>
      </c>
      <c r="L40" s="166" t="str">
        <f>VLOOKUP(A40,'[45]PAI 2025 GPS rempl2)'!$A$4:$V$504,21,0)</f>
        <v>2025-04-30</v>
      </c>
      <c r="M40" s="81" t="str">
        <f>VLOOKUP(A40,'[45]PAI 2025 GPS rempl2)'!$A$4:$V$504,22,0)</f>
        <v>117-GRUPO DE TRABAJO DE DESARROLLO DE TALENTO HUMANO</v>
      </c>
      <c r="N40" s="81"/>
      <c r="O40" s="81"/>
      <c r="P40" s="81"/>
      <c r="Q40" s="81"/>
      <c r="R40" s="30" t="str">
        <f>VLOOKUP(A40,'[45]PAI 2025 GPS rempl2)'!$A$3:$B$506,2,0)</f>
        <v>117-GRUPO DE TRABAJO DE DESARROLLO DE TALENTO HUMANO</v>
      </c>
      <c r="S40" s="80" t="s">
        <v>534</v>
      </c>
      <c r="T40" s="80" t="str">
        <f>VLOOKUP(A40,'[45]PAI 2025 GPS rempl2)'!$A$3:$E$505,4,0)</f>
        <v>Actividad propia</v>
      </c>
      <c r="U40" s="81" t="s">
        <v>1518</v>
      </c>
      <c r="V40" s="30">
        <f>VLOOKUP(S40,'Plan de acci�n consolidado 2025'!$E$4:$P$506,12,0)</f>
        <v>25</v>
      </c>
      <c r="W40" s="145">
        <f t="shared" si="7"/>
        <v>2.7777777777777777</v>
      </c>
      <c r="X40" s="30">
        <f>VLOOKUP(S40,'Plan de acci�n consolidado 2025'!$E$4:$AA$506,23,0)</f>
        <v>100</v>
      </c>
      <c r="Y40" s="30">
        <f t="shared" si="0"/>
        <v>2.7777777777777777</v>
      </c>
      <c r="AM40" t="s">
        <v>1535</v>
      </c>
      <c r="AN40" t="s">
        <v>1371</v>
      </c>
      <c r="AO40">
        <v>47.78</v>
      </c>
      <c r="AQ40" t="s">
        <v>1535</v>
      </c>
      <c r="AR40" t="s">
        <v>1371</v>
      </c>
      <c r="AS40">
        <v>52.583333333333329</v>
      </c>
    </row>
    <row r="41" spans="1:45" x14ac:dyDescent="0.25">
      <c r="A41" s="80" t="s">
        <v>536</v>
      </c>
      <c r="B41" s="80" t="str">
        <f>VLOOKUP(A41,'[45]PAI 2025 GPS rempl2)'!$A$3:$E$505,4,0)</f>
        <v>Actividad propia</v>
      </c>
      <c r="C41" s="81" t="s">
        <v>1518</v>
      </c>
      <c r="D41" s="81" t="s">
        <v>1517</v>
      </c>
      <c r="E41" s="81" t="s">
        <v>464</v>
      </c>
      <c r="F41" s="81"/>
      <c r="G41" s="81" t="str">
        <f>VLOOKUP(A41,'[45]PAI 2025 GPS rempl2)'!$E$4:$L$504,8,0)</f>
        <v>N/A</v>
      </c>
      <c r="H41" s="81" t="str">
        <f>VLOOKUP(A41,'[45]PAI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81">
        <f>VLOOKUP(A41,'[45]PAI 2025 GPS rempl2)'!$A$4:$V$504,17,0)</f>
        <v>1</v>
      </c>
      <c r="J41" s="81" t="str">
        <f>VLOOKUP(A41,'[45]PAI 2025 GPS rempl2)'!$A$4:$V$504,18,0)</f>
        <v>Númerica</v>
      </c>
      <c r="K41" s="166" t="str">
        <f>VLOOKUP(A41,'[45]PAI 2025 GPS rempl2)'!$A$4:$V$504,20,0)</f>
        <v>2025-06-03</v>
      </c>
      <c r="L41" s="166" t="str">
        <f>VLOOKUP(A41,'[45]PAI 2025 GPS rempl2)'!$A$4:$V$504,21,0)</f>
        <v>2025-07-01</v>
      </c>
      <c r="M41" s="81" t="str">
        <f>VLOOKUP(A41,'[45]PAI 2025 GPS rempl2)'!$A$4:$V$504,22,0)</f>
        <v>117-GRUPO DE TRABAJO DE DESARROLLO DE TALENTO HUMANO</v>
      </c>
      <c r="N41" s="81"/>
      <c r="O41" s="81"/>
      <c r="P41" s="81"/>
      <c r="Q41" s="81"/>
      <c r="R41" s="30" t="str">
        <f>VLOOKUP(A41,'[45]PAI 2025 GPS rempl2)'!$A$3:$B$506,2,0)</f>
        <v>117-GRUPO DE TRABAJO DE DESARROLLO DE TALENTO HUMANO</v>
      </c>
      <c r="S41" s="80" t="s">
        <v>536</v>
      </c>
      <c r="T41" s="80" t="str">
        <f>VLOOKUP(A41,'[45]PAI 2025 GPS rempl2)'!$A$3:$E$505,4,0)</f>
        <v>Actividad propia</v>
      </c>
      <c r="U41" s="81" t="s">
        <v>1518</v>
      </c>
      <c r="V41" s="30">
        <f>VLOOKUP(S41,'Plan de acci�n consolidado 2025'!$E$4:$P$506,12,0)</f>
        <v>25</v>
      </c>
      <c r="W41" s="145">
        <f t="shared" si="7"/>
        <v>2.7777777777777777</v>
      </c>
      <c r="X41" s="30">
        <f>VLOOKUP(S41,'Plan de acci�n consolidado 2025'!$E$4:$AA$506,23,0)</f>
        <v>100</v>
      </c>
      <c r="Y41" s="30">
        <f t="shared" si="0"/>
        <v>2.7777777777777777</v>
      </c>
      <c r="AM41"/>
      <c r="AN41" t="s">
        <v>971</v>
      </c>
      <c r="AO41">
        <v>26.5</v>
      </c>
      <c r="AQ41"/>
      <c r="AR41" t="s">
        <v>971</v>
      </c>
      <c r="AS41">
        <v>0</v>
      </c>
    </row>
    <row r="42" spans="1:45" x14ac:dyDescent="0.25">
      <c r="A42" s="80" t="s">
        <v>538</v>
      </c>
      <c r="B42" s="80" t="str">
        <f>VLOOKUP(A42,'[45]PAI 2025 GPS rempl2)'!$A$3:$E$505,4,0)</f>
        <v>Actividad propia</v>
      </c>
      <c r="C42" s="81" t="s">
        <v>1518</v>
      </c>
      <c r="D42" s="81" t="s">
        <v>1517</v>
      </c>
      <c r="E42" s="81" t="s">
        <v>464</v>
      </c>
      <c r="F42" s="81"/>
      <c r="G42" s="81" t="str">
        <f>VLOOKUP(A42,'[45]PAI 2025 GPS rempl2)'!$E$4:$L$504,8,0)</f>
        <v>N/A</v>
      </c>
      <c r="H42" s="81" t="str">
        <f>VLOOKUP(A42,'[45]PAI 2025 GPS rempl2)'!$A$4:$V$504,15,0)</f>
        <v>Realizar campañas "escuchando tus emociones" (Informe con estadísticas de las personas que participaron de la campaña)</v>
      </c>
      <c r="I42" s="81">
        <f>VLOOKUP(A42,'[45]PAI 2025 GPS rempl2)'!$A$4:$V$504,17,0)</f>
        <v>6</v>
      </c>
      <c r="J42" s="81" t="str">
        <f>VLOOKUP(A42,'[45]PAI 2025 GPS rempl2)'!$A$4:$V$504,18,0)</f>
        <v>Númerica</v>
      </c>
      <c r="K42" s="166" t="str">
        <f>VLOOKUP(A42,'[45]PAI 2025 GPS rempl2)'!$A$4:$V$504,20,0)</f>
        <v>2025-06-03</v>
      </c>
      <c r="L42" s="166" t="str">
        <f>VLOOKUP(A42,'[45]PAI 2025 GPS rempl2)'!$A$4:$V$504,21,0)</f>
        <v>2025-11-28</v>
      </c>
      <c r="M42" s="81" t="str">
        <f>VLOOKUP(A42,'[45]PAI 2025 GPS rempl2)'!$A$4:$V$504,22,0)</f>
        <v>117-GRUPO DE TRABAJO DE DESARROLLO DE TALENTO HUMANO</v>
      </c>
      <c r="N42" s="81"/>
      <c r="O42" s="81"/>
      <c r="P42" s="81"/>
      <c r="Q42" s="81"/>
      <c r="R42" s="30" t="str">
        <f>VLOOKUP(A42,'[45]PAI 2025 GPS rempl2)'!$A$3:$B$506,2,0)</f>
        <v>117-GRUPO DE TRABAJO DE DESARROLLO DE TALENTO HUMANO</v>
      </c>
      <c r="S42" s="80" t="s">
        <v>538</v>
      </c>
      <c r="T42" s="80" t="str">
        <f>VLOOKUP(A42,'[45]PAI 2025 GPS rempl2)'!$A$3:$E$505,4,0)</f>
        <v>Actividad propia</v>
      </c>
      <c r="U42" s="81" t="s">
        <v>1518</v>
      </c>
      <c r="V42" s="30">
        <f>VLOOKUP(S42,'Plan de acci�n consolidado 2025'!$E$4:$P$506,12,0)</f>
        <v>25</v>
      </c>
      <c r="W42" s="145">
        <f t="shared" si="7"/>
        <v>2.7777777777777777</v>
      </c>
      <c r="X42" s="30">
        <f>VLOOKUP(S42,'Plan de acci�n consolidado 2025'!$E$4:$AA$506,23,0)</f>
        <v>68</v>
      </c>
      <c r="Y42" s="30">
        <f t="shared" si="0"/>
        <v>1.8888888888888888</v>
      </c>
      <c r="AM42" t="s">
        <v>1518</v>
      </c>
      <c r="AN42" t="s">
        <v>459</v>
      </c>
      <c r="AO42">
        <v>30.555555555555557</v>
      </c>
      <c r="AQ42" t="s">
        <v>1518</v>
      </c>
      <c r="AR42" t="s">
        <v>459</v>
      </c>
      <c r="AS42">
        <v>20</v>
      </c>
    </row>
    <row r="43" spans="1:45" x14ac:dyDescent="0.25">
      <c r="A43" s="80" t="s">
        <v>540</v>
      </c>
      <c r="B43" s="80" t="str">
        <f>VLOOKUP(A43,'[45]PAI 2025 GPS rempl2)'!$A$3:$E$505,4,0)</f>
        <v>Producto</v>
      </c>
      <c r="C43" s="81" t="s">
        <v>1518</v>
      </c>
      <c r="D43" s="81" t="s">
        <v>1517</v>
      </c>
      <c r="E43" s="81" t="s">
        <v>464</v>
      </c>
      <c r="F43" s="81" t="s">
        <v>59</v>
      </c>
      <c r="G43" s="81" t="str">
        <f>VLOOKUP(A43,'[45]PAI 2025 GPS rempl2)'!$E$4:$L$504,8,0)</f>
        <v>N/A</v>
      </c>
      <c r="H43" s="81" t="str">
        <f>VLOOKUP(A43,'[45]PAI 2025 GPS rempl2)'!$A$4:$V$504,15,0)</f>
        <v>Documento del Plan Estratégico de Talento Humano, elaborado y publicado  (Plan elaborado y captura de pantalla de la publicación en página web de la SIC e Intrasic)</v>
      </c>
      <c r="I43" s="81">
        <f>VLOOKUP(A43,'[45]PAI 2025 GPS rempl2)'!$A$4:$V$504,17,0)</f>
        <v>1</v>
      </c>
      <c r="J43" s="81" t="str">
        <f>VLOOKUP(A43,'[45]PAI 2025 GPS rempl2)'!$A$4:$V$504,18,0)</f>
        <v>Númerica</v>
      </c>
      <c r="K43" s="166" t="str">
        <f>VLOOKUP(A43,'[45]PAI 2025 GPS rempl2)'!$A$4:$V$504,20,0)</f>
        <v>2025-01-20</v>
      </c>
      <c r="L43" s="166" t="str">
        <f>VLOOKUP(A43,'[45]PAI 2025 GPS rempl2)'!$A$4:$V$504,21,0)</f>
        <v>2025-02-28</v>
      </c>
      <c r="M43" s="81" t="str">
        <f>VLOOKUP(A43,'[45]PAI 2025 GPS rempl2)'!$A$4:$V$504,22,0)</f>
        <v>117-GRUPO DE TRABAJO DE DESARROLLO DE TALENTO HUMANO</v>
      </c>
      <c r="N43" s="81" t="s">
        <v>1736</v>
      </c>
      <c r="O43" s="81" t="s">
        <v>1394</v>
      </c>
      <c r="P43" s="81" t="s">
        <v>1544</v>
      </c>
      <c r="Q43" s="81" t="s">
        <v>1492</v>
      </c>
      <c r="R43" s="30" t="str">
        <f>VLOOKUP(A43,'[45]PAI 2025 GPS rempl2)'!$A$3:$B$506,2,0)</f>
        <v>117-GRUPO DE TRABAJO DE DESARROLLO DE TALENTO HUMANO</v>
      </c>
      <c r="S43" s="80" t="s">
        <v>540</v>
      </c>
      <c r="T43" s="80" t="str">
        <f>VLOOKUP(A43,'[45]PAI 2025 GPS rempl2)'!$A$3:$E$505,4,0)</f>
        <v>Producto</v>
      </c>
      <c r="U43" s="81" t="s">
        <v>1518</v>
      </c>
      <c r="V43" s="30">
        <f>VLOOKUP(S43,'Plan de acci�n consolidado 2025'!$E$4:$P$506,12,0)</f>
        <v>17</v>
      </c>
      <c r="W43" s="30">
        <f>+(V43*100)/($V$3+$V$6+$V$9+$V$38+$V$43+$V$46+$V$49+$V$53+$V$57)</f>
        <v>8.5</v>
      </c>
      <c r="X43" s="30">
        <f>VLOOKUP(S43,'Plan de acci�n consolidado 2025'!$E$4:$AA$506,23,0)</f>
        <v>100</v>
      </c>
      <c r="Y43" s="30">
        <f t="shared" si="0"/>
        <v>8.5</v>
      </c>
      <c r="AM43"/>
      <c r="AN43" t="s">
        <v>529</v>
      </c>
      <c r="AO43">
        <v>55.383888888888883</v>
      </c>
      <c r="AQ43"/>
      <c r="AR43" t="s">
        <v>529</v>
      </c>
      <c r="AS43">
        <v>16.541</v>
      </c>
    </row>
    <row r="44" spans="1:45" x14ac:dyDescent="0.25">
      <c r="A44" s="80" t="s">
        <v>542</v>
      </c>
      <c r="B44" s="80" t="str">
        <f>VLOOKUP(A44,'[45]PAI 2025 GPS rempl2)'!$A$3:$E$505,4,0)</f>
        <v>Actividad propia</v>
      </c>
      <c r="C44" s="81" t="s">
        <v>1518</v>
      </c>
      <c r="D44" s="81" t="s">
        <v>1517</v>
      </c>
      <c r="E44" s="81" t="s">
        <v>464</v>
      </c>
      <c r="F44" s="81"/>
      <c r="G44" s="81" t="str">
        <f>VLOOKUP(A44,'[45]PAI 2025 GPS rempl2)'!$E$4:$L$504,8,0)</f>
        <v>N/A</v>
      </c>
      <c r="H44" s="81" t="str">
        <f>VLOOKUP(A44,'[45]PAI 2025 GPS rempl2)'!$A$4:$V$504,15,0)</f>
        <v>Elaborar el documento del Plan Estratégico de Talento Humano (Documento del plan/único entregable)</v>
      </c>
      <c r="I44" s="81">
        <f>VLOOKUP(A44,'[45]PAI 2025 GPS rempl2)'!$A$4:$V$504,17,0)</f>
        <v>1</v>
      </c>
      <c r="J44" s="81" t="str">
        <f>VLOOKUP(A44,'[45]PAI 2025 GPS rempl2)'!$A$4:$V$504,18,0)</f>
        <v>Númerica</v>
      </c>
      <c r="K44" s="166" t="str">
        <f>VLOOKUP(A44,'[45]PAI 2025 GPS rempl2)'!$A$4:$V$504,20,0)</f>
        <v>2025-01-20</v>
      </c>
      <c r="L44" s="166" t="str">
        <f>VLOOKUP(A44,'[45]PAI 2025 GPS rempl2)'!$A$4:$V$504,21,0)</f>
        <v>2025-01-31</v>
      </c>
      <c r="M44" s="81" t="str">
        <f>VLOOKUP(A44,'[45]PAI 2025 GPS rempl2)'!$A$4:$V$504,22,0)</f>
        <v>117-GRUPO DE TRABAJO DE DESARROLLO DE TALENTO HUMANO</v>
      </c>
      <c r="N44" s="81"/>
      <c r="O44" s="81"/>
      <c r="P44" s="81"/>
      <c r="Q44" s="81"/>
      <c r="R44" s="30" t="str">
        <f>VLOOKUP(A44,'[45]PAI 2025 GPS rempl2)'!$A$3:$B$506,2,0)</f>
        <v>117-GRUPO DE TRABAJO DE DESARROLLO DE TALENTO HUMANO</v>
      </c>
      <c r="S44" s="80" t="s">
        <v>542</v>
      </c>
      <c r="T44" s="80" t="str">
        <f>VLOOKUP(A44,'[45]PAI 2025 GPS rempl2)'!$A$3:$E$505,4,0)</f>
        <v>Actividad propia</v>
      </c>
      <c r="U44" s="81" t="s">
        <v>1518</v>
      </c>
      <c r="V44" s="30">
        <f>VLOOKUP(S44,'Plan de acci�n consolidado 2025'!$E$4:$P$506,12,0)</f>
        <v>60</v>
      </c>
      <c r="W44" s="145">
        <f t="shared" ref="W44:W45" si="8">+(V44*100)/($V$4+$V$5+$V$7+$V$8+$V$10+$V$11+$V$12+$V$39+$V$40+$V$41+$V$42+$V$44+$V$45+$V$47+$V$48+$V$50+$V$51+$V$52+$V$54+$V$55+$V$56+$V$58+$V$59)</f>
        <v>6.666666666666667</v>
      </c>
      <c r="X44" s="30">
        <f>VLOOKUP(S44,'Plan de acci�n consolidado 2025'!$E$4:$AA$506,23,0)</f>
        <v>100</v>
      </c>
      <c r="Y44" s="30">
        <f t="shared" si="0"/>
        <v>6.6666666666666679</v>
      </c>
      <c r="AM44" t="s">
        <v>1404</v>
      </c>
      <c r="AN44"/>
      <c r="AO44">
        <v>467.48229182064546</v>
      </c>
      <c r="AQ44" t="s">
        <v>1404</v>
      </c>
      <c r="AR44"/>
      <c r="AS44">
        <v>200.73959247895522</v>
      </c>
    </row>
    <row r="45" spans="1:45" x14ac:dyDescent="0.25">
      <c r="A45" s="80" t="s">
        <v>544</v>
      </c>
      <c r="B45" s="80" t="str">
        <f>VLOOKUP(A45,'[45]PAI 2025 GPS rempl2)'!$A$3:$E$505,4,0)</f>
        <v>Actividad propia</v>
      </c>
      <c r="C45" s="81" t="s">
        <v>1518</v>
      </c>
      <c r="D45" s="81" t="s">
        <v>1517</v>
      </c>
      <c r="E45" s="81" t="s">
        <v>464</v>
      </c>
      <c r="F45" s="81"/>
      <c r="G45" s="81" t="str">
        <f>VLOOKUP(A45,'[45]PAI 2025 GPS rempl2)'!$E$4:$L$504,8,0)</f>
        <v>N/A</v>
      </c>
      <c r="H45" s="81" t="str">
        <f>VLOOKUP(A45,'[45]PAI 2025 GPS rempl2)'!$A$4:$V$504,15,0)</f>
        <v>Publicar el Plan Estratégico de Talento Humano  (Captura de pantalla de la publicación en página web de la SIC e Intrasic)</v>
      </c>
      <c r="I45" s="81">
        <f>VLOOKUP(A45,'[45]PAI 2025 GPS rempl2)'!$A$4:$V$504,17,0)</f>
        <v>1</v>
      </c>
      <c r="J45" s="81" t="str">
        <f>VLOOKUP(A45,'[45]PAI 2025 GPS rempl2)'!$A$4:$V$504,18,0)</f>
        <v>Númerica</v>
      </c>
      <c r="K45" s="166" t="str">
        <f>VLOOKUP(A45,'[45]PAI 2025 GPS rempl2)'!$A$4:$V$504,20,0)</f>
        <v>2025-02-03</v>
      </c>
      <c r="L45" s="166" t="str">
        <f>VLOOKUP(A45,'[45]PAI 2025 GPS rempl2)'!$A$4:$V$504,21,0)</f>
        <v>2025-02-28</v>
      </c>
      <c r="M45" s="81" t="str">
        <f>VLOOKUP(A45,'[45]PAI 2025 GPS rempl2)'!$A$4:$V$504,22,0)</f>
        <v>117-GRUPO DE TRABAJO DE DESARROLLO DE TALENTO HUMANO</v>
      </c>
      <c r="N45" s="81"/>
      <c r="O45" s="81"/>
      <c r="P45" s="81"/>
      <c r="Q45" s="81"/>
      <c r="R45" s="30" t="str">
        <f>VLOOKUP(A45,'[45]PAI 2025 GPS rempl2)'!$A$3:$B$506,2,0)</f>
        <v>117-GRUPO DE TRABAJO DE DESARROLLO DE TALENTO HUMANO</v>
      </c>
      <c r="S45" s="80" t="s">
        <v>544</v>
      </c>
      <c r="T45" s="80" t="str">
        <f>VLOOKUP(A45,'[45]PAI 2025 GPS rempl2)'!$A$3:$E$505,4,0)</f>
        <v>Actividad propia</v>
      </c>
      <c r="U45" s="81" t="s">
        <v>1518</v>
      </c>
      <c r="V45" s="30">
        <f>VLOOKUP(S45,'Plan de acci�n consolidado 2025'!$E$4:$P$506,12,0)</f>
        <v>40</v>
      </c>
      <c r="W45" s="145">
        <f t="shared" si="8"/>
        <v>4.4444444444444446</v>
      </c>
      <c r="X45" s="30">
        <f>VLOOKUP(S45,'Plan de acci�n consolidado 2025'!$E$4:$AA$506,23,0)</f>
        <v>100</v>
      </c>
      <c r="Y45" s="30">
        <f t="shared" si="0"/>
        <v>4.4444444444444446</v>
      </c>
      <c r="AM45"/>
      <c r="AN45"/>
      <c r="AO45"/>
      <c r="AQ45"/>
      <c r="AR45"/>
      <c r="AS45"/>
    </row>
    <row r="46" spans="1:45" x14ac:dyDescent="0.25">
      <c r="A46" s="80" t="s">
        <v>546</v>
      </c>
      <c r="B46" s="80" t="str">
        <f>VLOOKUP(A46,'[45]PAI 2025 GPS rempl2)'!$A$3:$E$505,4,0)</f>
        <v>Producto</v>
      </c>
      <c r="C46" s="81" t="s">
        <v>1518</v>
      </c>
      <c r="D46" s="81" t="s">
        <v>1517</v>
      </c>
      <c r="E46" s="81" t="s">
        <v>464</v>
      </c>
      <c r="F46" s="81" t="s">
        <v>59</v>
      </c>
      <c r="G46" s="81" t="str">
        <f>VLOOKUP(A46,'[45]PAI 2025 GPS rempl2)'!$E$4:$L$504,8,0)</f>
        <v>N/A</v>
      </c>
      <c r="H46" s="81" t="str">
        <f>VLOOKUP(A46,'[45]PAI 2025 GPS rempl2)'!$A$4:$V$504,15,0)</f>
        <v>Objetivo de mejora Empresas Familiarmente responsables efr, cumplidos (Informe consolidado de cumplimiento de objetivos de mejora, único entregable)</v>
      </c>
      <c r="I46" s="81">
        <f>VLOOKUP(A46,'[45]PAI 2025 GPS rempl2)'!$A$4:$V$504,17,0)</f>
        <v>1</v>
      </c>
      <c r="J46" s="81" t="str">
        <f>VLOOKUP(A46,'[45]PAI 2025 GPS rempl2)'!$A$4:$V$504,18,0)</f>
        <v>Númerica</v>
      </c>
      <c r="K46" s="166" t="str">
        <f>VLOOKUP(A46,'[45]PAI 2025 GPS rempl2)'!$A$4:$V$504,20,0)</f>
        <v>2025-01-20</v>
      </c>
      <c r="L46" s="166" t="str">
        <f>VLOOKUP(A46,'[45]PAI 2025 GPS rempl2)'!$A$4:$V$504,21,0)</f>
        <v>2025-12-22</v>
      </c>
      <c r="M46" s="81" t="str">
        <f>VLOOKUP(A46,'[45]PAI 2025 GPS rempl2)'!$A$4:$V$504,22,0)</f>
        <v>117-GRUPO DE TRABAJO DE DESARROLLO DE TALENTO HUMANO</v>
      </c>
      <c r="N46" s="81" t="s">
        <v>1736</v>
      </c>
      <c r="O46" s="81" t="s">
        <v>1394</v>
      </c>
      <c r="P46" s="81">
        <v>0</v>
      </c>
      <c r="Q46" s="81" t="s">
        <v>1492</v>
      </c>
      <c r="R46" s="30" t="str">
        <f>VLOOKUP(A46,'[45]PAI 2025 GPS rempl2)'!$A$3:$B$506,2,0)</f>
        <v>117-GRUPO DE TRABAJO DE DESARROLLO DE TALENTO HUMANO</v>
      </c>
      <c r="S46" s="80" t="s">
        <v>546</v>
      </c>
      <c r="T46" s="80" t="str">
        <f>VLOOKUP(A46,'[45]PAI 2025 GPS rempl2)'!$A$3:$E$505,4,0)</f>
        <v>Producto</v>
      </c>
      <c r="U46" s="81" t="s">
        <v>1518</v>
      </c>
      <c r="V46" s="30">
        <f>VLOOKUP(S46,'Plan de acci�n consolidado 2025'!$E$4:$P$506,12,0)</f>
        <v>17</v>
      </c>
      <c r="W46" s="30">
        <f>+(V46*100)/($V$3+$V$6+$V$9+$V$38+$V$43+$V$46+$V$49+$V$53+$V$57)</f>
        <v>8.5</v>
      </c>
      <c r="X46" s="30">
        <f>VLOOKUP(S46,'Plan de acci�n consolidado 2025'!$E$4:$AA$506,23,0)</f>
        <v>0</v>
      </c>
      <c r="Y46" s="30">
        <f t="shared" si="0"/>
        <v>0</v>
      </c>
      <c r="AM46"/>
      <c r="AN46"/>
      <c r="AO46"/>
      <c r="AQ46"/>
      <c r="AR46"/>
      <c r="AS46"/>
    </row>
    <row r="47" spans="1:45" x14ac:dyDescent="0.25">
      <c r="A47" s="80" t="s">
        <v>548</v>
      </c>
      <c r="B47" s="80" t="str">
        <f>VLOOKUP(A47,'[45]PAI 2025 GPS rempl2)'!$A$3:$E$505,4,0)</f>
        <v>Actividad propia</v>
      </c>
      <c r="C47" s="81" t="s">
        <v>1518</v>
      </c>
      <c r="D47" s="81" t="s">
        <v>1517</v>
      </c>
      <c r="E47" s="81" t="s">
        <v>464</v>
      </c>
      <c r="F47" s="81"/>
      <c r="G47" s="81" t="str">
        <f>VLOOKUP(A47,'[45]PAI 2025 GPS rempl2)'!$E$4:$L$504,8,0)</f>
        <v>N/A</v>
      </c>
      <c r="H47" s="81" t="str">
        <f>VLOOKUP(A47,'[45]PAI 2025 GPS rempl2)'!$A$4:$V$504,15,0)</f>
        <v>Establecer plan de trabajo con acciones, fechas y responsables, para el cumplimiento de los objetivos de mejora efr   (Plan de trabajo / único entregable)</v>
      </c>
      <c r="I47" s="81">
        <f>VLOOKUP(A47,'[45]PAI 2025 GPS rempl2)'!$A$4:$V$504,17,0)</f>
        <v>1</v>
      </c>
      <c r="J47" s="81" t="str">
        <f>VLOOKUP(A47,'[45]PAI 2025 GPS rempl2)'!$A$4:$V$504,18,0)</f>
        <v>Númerica</v>
      </c>
      <c r="K47" s="166" t="str">
        <f>VLOOKUP(A47,'[45]PAI 2025 GPS rempl2)'!$A$4:$V$504,20,0)</f>
        <v>2025-01-20</v>
      </c>
      <c r="L47" s="166" t="str">
        <f>VLOOKUP(A47,'[45]PAI 2025 GPS rempl2)'!$A$4:$V$504,21,0)</f>
        <v>2025-01-31</v>
      </c>
      <c r="M47" s="81" t="str">
        <f>VLOOKUP(A47,'[45]PAI 2025 GPS rempl2)'!$A$4:$V$504,22,0)</f>
        <v>117-GRUPO DE TRABAJO DE DESARROLLO DE TALENTO HUMANO</v>
      </c>
      <c r="N47" s="81"/>
      <c r="O47" s="81"/>
      <c r="P47" s="81"/>
      <c r="Q47" s="81"/>
      <c r="R47" s="30" t="str">
        <f>VLOOKUP(A47,'[45]PAI 2025 GPS rempl2)'!$A$3:$B$506,2,0)</f>
        <v>117-GRUPO DE TRABAJO DE DESARROLLO DE TALENTO HUMANO</v>
      </c>
      <c r="S47" s="80" t="s">
        <v>548</v>
      </c>
      <c r="T47" s="80" t="str">
        <f>VLOOKUP(A47,'[45]PAI 2025 GPS rempl2)'!$A$3:$E$505,4,0)</f>
        <v>Actividad propia</v>
      </c>
      <c r="U47" s="81" t="s">
        <v>1518</v>
      </c>
      <c r="V47" s="30">
        <f>VLOOKUP(S47,'Plan de acci�n consolidado 2025'!$E$4:$P$506,12,0)</f>
        <v>80</v>
      </c>
      <c r="W47" s="145">
        <f t="shared" ref="W47:W48" si="9">+(V47*100)/($V$4+$V$5+$V$7+$V$8+$V$10+$V$11+$V$12+$V$39+$V$40+$V$41+$V$42+$V$44+$V$45+$V$47+$V$48+$V$50+$V$51+$V$52+$V$54+$V$55+$V$56+$V$58+$V$59)</f>
        <v>8.8888888888888893</v>
      </c>
      <c r="X47" s="30">
        <f>VLOOKUP(S47,'Plan de acci�n consolidado 2025'!$E$4:$AA$506,23,0)</f>
        <v>100</v>
      </c>
      <c r="Y47" s="30">
        <f t="shared" si="0"/>
        <v>8.8888888888888893</v>
      </c>
      <c r="AM47"/>
      <c r="AN47"/>
      <c r="AO47"/>
      <c r="AQ47"/>
      <c r="AR47"/>
      <c r="AS47"/>
    </row>
    <row r="48" spans="1:45" x14ac:dyDescent="0.25">
      <c r="A48" s="80" t="s">
        <v>549</v>
      </c>
      <c r="B48" s="80" t="str">
        <f>VLOOKUP(A48,'[45]PAI 2025 GPS rempl2)'!$A$3:$E$505,4,0)</f>
        <v>Actividad propia</v>
      </c>
      <c r="C48" s="81" t="s">
        <v>1518</v>
      </c>
      <c r="D48" s="81" t="s">
        <v>1517</v>
      </c>
      <c r="E48" s="81" t="s">
        <v>464</v>
      </c>
      <c r="F48" s="81"/>
      <c r="G48" s="81" t="str">
        <f>VLOOKUP(A48,'[45]PAI 2025 GPS rempl2)'!$E$4:$L$504,8,0)</f>
        <v>N/A</v>
      </c>
      <c r="H48" s="81" t="str">
        <f>VLOOKUP(A48,'[45]PAI 2025 GPS rempl2)'!$A$4:$V$504,15,0)</f>
        <v>Ejecutar el plan de trabajo para el cumplimiento de los objetivos de mejora efr  (Informes trimestrales (4) de seguimiento y soportes documentales de cumplimiento)</v>
      </c>
      <c r="I48" s="81">
        <f>VLOOKUP(A48,'[45]PAI 2025 GPS rempl2)'!$A$4:$V$504,17,0)</f>
        <v>100</v>
      </c>
      <c r="J48" s="81" t="str">
        <f>VLOOKUP(A48,'[45]PAI 2025 GPS rempl2)'!$A$4:$V$504,18,0)</f>
        <v>Porcentual</v>
      </c>
      <c r="K48" s="166" t="str">
        <f>VLOOKUP(A48,'[45]PAI 2025 GPS rempl2)'!$A$4:$V$504,20,0)</f>
        <v>2025-02-03</v>
      </c>
      <c r="L48" s="166" t="str">
        <f>VLOOKUP(A48,'[45]PAI 2025 GPS rempl2)'!$A$4:$V$504,21,0)</f>
        <v>2025-12-22</v>
      </c>
      <c r="M48" s="81" t="str">
        <f>VLOOKUP(A48,'[45]PAI 2025 GPS rempl2)'!$A$4:$V$504,22,0)</f>
        <v>117-GRUPO DE TRABAJO DE DESARROLLO DE TALENTO HUMANO</v>
      </c>
      <c r="N48" s="81"/>
      <c r="O48" s="81"/>
      <c r="P48" s="81"/>
      <c r="Q48" s="81"/>
      <c r="R48" s="30" t="str">
        <f>VLOOKUP(A48,'[45]PAI 2025 GPS rempl2)'!$A$3:$B$506,2,0)</f>
        <v>117-GRUPO DE TRABAJO DE DESARROLLO DE TALENTO HUMANO</v>
      </c>
      <c r="S48" s="80" t="s">
        <v>549</v>
      </c>
      <c r="T48" s="80" t="str">
        <f>VLOOKUP(A48,'[45]PAI 2025 GPS rempl2)'!$A$3:$E$505,4,0)</f>
        <v>Actividad propia</v>
      </c>
      <c r="U48" s="81" t="s">
        <v>1518</v>
      </c>
      <c r="V48" s="30">
        <f>VLOOKUP(S48,'Plan de acci�n consolidado 2025'!$E$4:$P$506,12,0)</f>
        <v>20</v>
      </c>
      <c r="W48" s="145">
        <f t="shared" si="9"/>
        <v>2.2222222222222223</v>
      </c>
      <c r="X48" s="30">
        <f>VLOOKUP(S48,'Plan de acci�n consolidado 2025'!$E$4:$AA$506,23,0)</f>
        <v>61</v>
      </c>
      <c r="Y48" s="30">
        <f t="shared" si="0"/>
        <v>1.3555555555555556</v>
      </c>
      <c r="AM48" s="301" t="s">
        <v>1520</v>
      </c>
      <c r="AN48" t="s">
        <v>490</v>
      </c>
      <c r="AO48" s="217">
        <v>82.666666666666686</v>
      </c>
      <c r="AQ48"/>
      <c r="AR48" t="s">
        <v>490</v>
      </c>
      <c r="AS48" s="217">
        <v>50</v>
      </c>
    </row>
    <row r="49" spans="1:45" x14ac:dyDescent="0.25">
      <c r="A49" s="80" t="s">
        <v>551</v>
      </c>
      <c r="B49" s="80" t="str">
        <f>VLOOKUP(A49,'[45]PAI 2025 GPS rempl2)'!$A$3:$E$505,4,0)</f>
        <v>Producto</v>
      </c>
      <c r="C49" s="81" t="s">
        <v>1518</v>
      </c>
      <c r="D49" s="81" t="s">
        <v>1517</v>
      </c>
      <c r="E49" s="81" t="s">
        <v>464</v>
      </c>
      <c r="F49" s="81" t="s">
        <v>59</v>
      </c>
      <c r="G49" s="81" t="str">
        <f>VLOOKUP(A49,'[45]PAI 2025 GPS rempl2)'!$E$4:$L$504,8,0)</f>
        <v>FUNCIONAMIENTO</v>
      </c>
      <c r="H49" s="81" t="str">
        <f>VLOOKUP(A49,'[45]PAI 2025 GPS rempl2)'!$A$4:$V$504,15,0)</f>
        <v>Plan de Bienestar Social y Estímulos, elaborado y ejecutado (Informe semestral de la ejecución del plan / único entregable)</v>
      </c>
      <c r="I49" s="81">
        <f>VLOOKUP(A49,'[45]PAI 2025 GPS rempl2)'!$A$4:$V$504,17,0)</f>
        <v>100</v>
      </c>
      <c r="J49" s="81" t="str">
        <f>VLOOKUP(A49,'[45]PAI 2025 GPS rempl2)'!$A$4:$V$504,18,0)</f>
        <v>Porcentual</v>
      </c>
      <c r="K49" s="166" t="str">
        <f>VLOOKUP(A49,'[45]PAI 2025 GPS rempl2)'!$A$4:$V$504,20,0)</f>
        <v>2025-01-13</v>
      </c>
      <c r="L49" s="166" t="str">
        <f>VLOOKUP(A49,'[45]PAI 2025 GPS rempl2)'!$A$4:$V$504,21,0)</f>
        <v>2025-12-22</v>
      </c>
      <c r="M49" s="81" t="str">
        <f>VLOOKUP(A49,'[45]PAI 2025 GPS rempl2)'!$A$4:$V$504,22,0)</f>
        <v>117-GRUPO DE TRABAJO DE DESARROLLO DE TALENTO HUMANO</v>
      </c>
      <c r="N49" s="81" t="s">
        <v>1736</v>
      </c>
      <c r="O49" s="81" t="s">
        <v>1394</v>
      </c>
      <c r="P49" s="81" t="s">
        <v>1541</v>
      </c>
      <c r="Q49" s="81" t="s">
        <v>1492</v>
      </c>
      <c r="R49" s="30" t="str">
        <f>VLOOKUP(A49,'[45]PAI 2025 GPS rempl2)'!$A$3:$B$506,2,0)</f>
        <v>117-GRUPO DE TRABAJO DE DESARROLLO DE TALENTO HUMANO</v>
      </c>
      <c r="S49" s="80" t="s">
        <v>551</v>
      </c>
      <c r="T49" s="80" t="str">
        <f>VLOOKUP(A49,'[45]PAI 2025 GPS rempl2)'!$A$3:$E$505,4,0)</f>
        <v>Producto</v>
      </c>
      <c r="U49" s="81" t="s">
        <v>1518</v>
      </c>
      <c r="V49" s="30">
        <f>VLOOKUP(S49,'Plan de acci�n consolidado 2025'!$E$4:$P$506,12,0)</f>
        <v>17</v>
      </c>
      <c r="W49" s="30">
        <f>+(V49*100)/($V$3+$V$6+$V$9+$V$38+$V$43+$V$46+$V$49+$V$53+$V$57)</f>
        <v>8.5</v>
      </c>
      <c r="X49" s="30">
        <f>VLOOKUP(S49,'Plan de acci�n consolidado 2025'!$E$4:$AA$506,23,0)</f>
        <v>41.1</v>
      </c>
      <c r="Y49" s="30">
        <f t="shared" si="0"/>
        <v>3.4935</v>
      </c>
      <c r="AM49" s="291" t="s">
        <v>1529</v>
      </c>
      <c r="AN49" t="s">
        <v>679</v>
      </c>
      <c r="AO49" s="217">
        <v>25</v>
      </c>
      <c r="AQ49"/>
      <c r="AR49" t="s">
        <v>679</v>
      </c>
      <c r="AS49" s="217">
        <v>0</v>
      </c>
    </row>
    <row r="50" spans="1:45" x14ac:dyDescent="0.25">
      <c r="A50" s="80" t="s">
        <v>553</v>
      </c>
      <c r="B50" s="80" t="str">
        <f>VLOOKUP(A50,'[45]PAI 2025 GPS rempl2)'!$A$3:$E$505,4,0)</f>
        <v>Actividad propia</v>
      </c>
      <c r="C50" s="81" t="s">
        <v>1518</v>
      </c>
      <c r="D50" s="81" t="s">
        <v>1517</v>
      </c>
      <c r="E50" s="81" t="s">
        <v>464</v>
      </c>
      <c r="F50" s="81"/>
      <c r="G50" s="81" t="str">
        <f>VLOOKUP(A50,'[45]PAI 2025 GPS rempl2)'!$E$4:$L$504,8,0)</f>
        <v>N/A</v>
      </c>
      <c r="H50" s="81" t="str">
        <f>VLOOKUP(A50,'[45]PAI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1">
        <f>VLOOKUP(A50,'[45]PAI 2025 GPS rempl2)'!$A$4:$V$504,17,0)</f>
        <v>1</v>
      </c>
      <c r="J50" s="81" t="str">
        <f>VLOOKUP(A50,'[45]PAI 2025 GPS rempl2)'!$A$4:$V$504,18,0)</f>
        <v>Númerica</v>
      </c>
      <c r="K50" s="166" t="str">
        <f>VLOOKUP(A50,'[45]PAI 2025 GPS rempl2)'!$A$4:$V$504,20,0)</f>
        <v>2025-01-13</v>
      </c>
      <c r="L50" s="166" t="str">
        <f>VLOOKUP(A50,'[45]PAI 2025 GPS rempl2)'!$A$4:$V$504,21,0)</f>
        <v>2025-01-31</v>
      </c>
      <c r="M50" s="81" t="str">
        <f>VLOOKUP(A50,'[45]PAI 2025 GPS rempl2)'!$A$4:$V$504,22,0)</f>
        <v>117-GRUPO DE TRABAJO DE DESARROLLO DE TALENTO HUMANO</v>
      </c>
      <c r="N50" s="81"/>
      <c r="O50" s="81"/>
      <c r="P50" s="81"/>
      <c r="Q50" s="81"/>
      <c r="R50" s="30" t="str">
        <f>VLOOKUP(A50,'[45]PAI 2025 GPS rempl2)'!$A$3:$B$506,2,0)</f>
        <v>117-GRUPO DE TRABAJO DE DESARROLLO DE TALENTO HUMANO</v>
      </c>
      <c r="S50" s="80" t="s">
        <v>553</v>
      </c>
      <c r="T50" s="80" t="str">
        <f>VLOOKUP(A50,'[45]PAI 2025 GPS rempl2)'!$A$3:$E$505,4,0)</f>
        <v>Actividad propia</v>
      </c>
      <c r="U50" s="81" t="s">
        <v>1518</v>
      </c>
      <c r="V50" s="30">
        <f>VLOOKUP(S50,'Plan de acci�n consolidado 2025'!$E$4:$P$506,12,0)</f>
        <v>15</v>
      </c>
      <c r="W50" s="145">
        <f t="shared" ref="W50:W52" si="10">+(V50*100)/($V$4+$V$5+$V$7+$V$8+$V$10+$V$11+$V$12+$V$39+$V$40+$V$41+$V$42+$V$44+$V$45+$V$47+$V$48+$V$50+$V$51+$V$52+$V$54+$V$55+$V$56+$V$58+$V$59)</f>
        <v>1.6666666666666667</v>
      </c>
      <c r="X50" s="30">
        <f>VLOOKUP(S50,'Plan de acci�n consolidado 2025'!$E$4:$AA$506,23,0)</f>
        <v>100</v>
      </c>
      <c r="Y50" s="30">
        <f t="shared" si="0"/>
        <v>1.666666666666667</v>
      </c>
      <c r="AM50" s="291"/>
      <c r="AN50" t="s">
        <v>1176</v>
      </c>
      <c r="AO50" s="217">
        <v>9.5749999999999993</v>
      </c>
      <c r="AQ50"/>
      <c r="AR50" t="s">
        <v>1176</v>
      </c>
      <c r="AS50" s="217">
        <v>0</v>
      </c>
    </row>
    <row r="51" spans="1:45" x14ac:dyDescent="0.25">
      <c r="A51" s="80" t="s">
        <v>555</v>
      </c>
      <c r="B51" s="80" t="str">
        <f>VLOOKUP(A51,'[45]PAI 2025 GPS rempl2)'!$A$3:$E$505,4,0)</f>
        <v>Actividad propia</v>
      </c>
      <c r="C51" s="81" t="s">
        <v>1518</v>
      </c>
      <c r="D51" s="81" t="s">
        <v>1517</v>
      </c>
      <c r="E51" s="81" t="s">
        <v>464</v>
      </c>
      <c r="F51" s="81"/>
      <c r="G51" s="81" t="str">
        <f>VLOOKUP(A51,'[45]PAI 2025 GPS rempl2)'!$E$4:$L$504,8,0)</f>
        <v>N/A</v>
      </c>
      <c r="H51" s="81" t="str">
        <f>VLOOKUP(A51,'[45]PAI 2025 GPS rempl2)'!$A$4:$V$504,15,0)</f>
        <v>Realizar la Resolución de adopción del plan de bienestar social y Estímulos  y publicar el plan aprobado en la página web e intrasic (Resolución adoptando el Plan de Bienestar Social y Estímulos y  Soporte de publicación del plan)</v>
      </c>
      <c r="I51" s="81">
        <f>VLOOKUP(A51,'[45]PAI 2025 GPS rempl2)'!$A$4:$V$504,17,0)</f>
        <v>1</v>
      </c>
      <c r="J51" s="81" t="str">
        <f>VLOOKUP(A51,'[45]PAI 2025 GPS rempl2)'!$A$4:$V$504,18,0)</f>
        <v>Númerica</v>
      </c>
      <c r="K51" s="166" t="str">
        <f>VLOOKUP(A51,'[45]PAI 2025 GPS rempl2)'!$A$4:$V$504,20,0)</f>
        <v>2025-01-13</v>
      </c>
      <c r="L51" s="166" t="str">
        <f>VLOOKUP(A51,'[45]PAI 2025 GPS rempl2)'!$A$4:$V$504,21,0)</f>
        <v>2025-01-31</v>
      </c>
      <c r="M51" s="81" t="str">
        <f>VLOOKUP(A51,'[45]PAI 2025 GPS rempl2)'!$A$4:$V$504,22,0)</f>
        <v>117-GRUPO DE TRABAJO DE DESARROLLO DE TALENTO HUMANO</v>
      </c>
      <c r="N51" s="81"/>
      <c r="O51" s="81"/>
      <c r="P51" s="81"/>
      <c r="Q51" s="81"/>
      <c r="R51" s="30" t="str">
        <f>VLOOKUP(A51,'[45]PAI 2025 GPS rempl2)'!$A$3:$B$506,2,0)</f>
        <v>117-GRUPO DE TRABAJO DE DESARROLLO DE TALENTO HUMANO</v>
      </c>
      <c r="S51" s="80" t="s">
        <v>555</v>
      </c>
      <c r="T51" s="80" t="str">
        <f>VLOOKUP(A51,'[45]PAI 2025 GPS rempl2)'!$A$3:$E$505,4,0)</f>
        <v>Actividad propia</v>
      </c>
      <c r="U51" s="81" t="s">
        <v>1518</v>
      </c>
      <c r="V51" s="30">
        <f>VLOOKUP(S51,'Plan de acci�n consolidado 2025'!$E$4:$P$506,12,0)</f>
        <v>15</v>
      </c>
      <c r="W51" s="145">
        <f t="shared" si="10"/>
        <v>1.6666666666666667</v>
      </c>
      <c r="X51" s="30">
        <f>VLOOKUP(S51,'Plan de acci�n consolidado 2025'!$E$4:$AA$506,23,0)</f>
        <v>100</v>
      </c>
      <c r="Y51" s="30">
        <f t="shared" si="0"/>
        <v>1.666666666666667</v>
      </c>
      <c r="AM51" s="301"/>
      <c r="AN51" t="s">
        <v>1060</v>
      </c>
      <c r="AO51" s="217">
        <v>25</v>
      </c>
      <c r="AQ51"/>
      <c r="AR51" t="s">
        <v>1060</v>
      </c>
      <c r="AS51" s="217">
        <v>0</v>
      </c>
    </row>
    <row r="52" spans="1:45" x14ac:dyDescent="0.25">
      <c r="A52" s="80" t="s">
        <v>557</v>
      </c>
      <c r="B52" s="80" t="str">
        <f>VLOOKUP(A52,'[45]PAI 2025 GPS rempl2)'!$A$3:$E$505,4,0)</f>
        <v>Actividad propia</v>
      </c>
      <c r="C52" s="81" t="s">
        <v>1518</v>
      </c>
      <c r="D52" s="81" t="s">
        <v>1517</v>
      </c>
      <c r="E52" s="81" t="s">
        <v>464</v>
      </c>
      <c r="F52" s="81"/>
      <c r="G52" s="81" t="str">
        <f>VLOOKUP(A52,'[45]PAI 2025 GPS rempl2)'!$E$4:$L$504,8,0)</f>
        <v>N/A</v>
      </c>
      <c r="H52" s="81" t="str">
        <f>VLOOKUP(A52,'[45]PAI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1">
        <f>VLOOKUP(A52,'[45]PAI 2025 GPS rempl2)'!$A$4:$V$504,17,0)</f>
        <v>100</v>
      </c>
      <c r="J52" s="81" t="str">
        <f>VLOOKUP(A52,'[45]PAI 2025 GPS rempl2)'!$A$4:$V$504,18,0)</f>
        <v>Porcentual</v>
      </c>
      <c r="K52" s="166" t="str">
        <f>VLOOKUP(A52,'[45]PAI 2025 GPS rempl2)'!$A$4:$V$504,20,0)</f>
        <v>2025-02-03</v>
      </c>
      <c r="L52" s="166" t="str">
        <f>VLOOKUP(A52,'[45]PAI 2025 GPS rempl2)'!$A$4:$V$504,21,0)</f>
        <v>2025-12-22</v>
      </c>
      <c r="M52" s="81" t="str">
        <f>VLOOKUP(A52,'[45]PAI 2025 GPS rempl2)'!$A$4:$V$504,22,0)</f>
        <v>117-GRUPO DE TRABAJO DE DESARROLLO DE TALENTO HUMANO</v>
      </c>
      <c r="N52" s="81"/>
      <c r="O52" s="81"/>
      <c r="P52" s="81"/>
      <c r="Q52" s="81"/>
      <c r="R52" s="30" t="str">
        <f>VLOOKUP(A52,'[45]PAI 2025 GPS rempl2)'!$A$3:$B$506,2,0)</f>
        <v>117-GRUPO DE TRABAJO DE DESARROLLO DE TALENTO HUMANO</v>
      </c>
      <c r="S52" s="80" t="s">
        <v>557</v>
      </c>
      <c r="T52" s="80" t="str">
        <f>VLOOKUP(A52,'[45]PAI 2025 GPS rempl2)'!$A$3:$E$505,4,0)</f>
        <v>Actividad propia</v>
      </c>
      <c r="U52" s="81" t="s">
        <v>1518</v>
      </c>
      <c r="V52" s="30">
        <f>VLOOKUP(S52,'Plan de acci�n consolidado 2025'!$E$4:$P$506,12,0)</f>
        <v>70</v>
      </c>
      <c r="W52" s="145">
        <f t="shared" si="10"/>
        <v>7.7777777777777777</v>
      </c>
      <c r="X52" s="30">
        <f>VLOOKUP(S52,'Plan de acci�n consolidado 2025'!$E$4:$AA$506,23,0)</f>
        <v>65.400000000000006</v>
      </c>
      <c r="Y52" s="30">
        <f t="shared" si="0"/>
        <v>5.0866666666666669</v>
      </c>
      <c r="AM52" s="301" t="s">
        <v>1537</v>
      </c>
      <c r="AN52" t="s">
        <v>1060</v>
      </c>
      <c r="AO52" s="217">
        <v>40</v>
      </c>
      <c r="AR52" t="s">
        <v>1060</v>
      </c>
      <c r="AS52" s="217">
        <v>0</v>
      </c>
    </row>
    <row r="53" spans="1:45" x14ac:dyDescent="0.25">
      <c r="A53" s="80" t="s">
        <v>558</v>
      </c>
      <c r="B53" s="80" t="str">
        <f>VLOOKUP(A53,'[45]PAI 2025 GPS rempl2)'!$A$3:$E$505,4,0)</f>
        <v>Producto</v>
      </c>
      <c r="C53" s="81" t="s">
        <v>1518</v>
      </c>
      <c r="D53" s="81" t="s">
        <v>1517</v>
      </c>
      <c r="E53" s="81" t="s">
        <v>464</v>
      </c>
      <c r="F53" s="81" t="s">
        <v>59</v>
      </c>
      <c r="G53" s="81" t="str">
        <f>VLOOKUP(A53,'[45]PAI 2025 GPS rempl2)'!$E$4:$L$504,8,0)</f>
        <v>FUNCIONAMIENTO</v>
      </c>
      <c r="H53" s="81" t="str">
        <f>VLOOKUP(A53,'[45]PAI 2025 GPS rempl2)'!$A$4:$V$504,15,0)</f>
        <v>Plan de Capacitación, elaborado y ejecutado  (Informe semestral de la ejecución del plan)</v>
      </c>
      <c r="I53" s="81">
        <f>VLOOKUP(A53,'[45]PAI 2025 GPS rempl2)'!$A$4:$V$504,17,0)</f>
        <v>100</v>
      </c>
      <c r="J53" s="81" t="str">
        <f>VLOOKUP(A53,'[45]PAI 2025 GPS rempl2)'!$A$4:$V$504,18,0)</f>
        <v>Porcentual</v>
      </c>
      <c r="K53" s="166" t="str">
        <f>VLOOKUP(A53,'[45]PAI 2025 GPS rempl2)'!$A$4:$V$504,20,0)</f>
        <v>2025-01-13</v>
      </c>
      <c r="L53" s="166" t="str">
        <f>VLOOKUP(A53,'[45]PAI 2025 GPS rempl2)'!$A$4:$V$504,21,0)</f>
        <v>2025-12-22</v>
      </c>
      <c r="M53" s="81" t="str">
        <f>VLOOKUP(A53,'[45]PAI 2025 GPS rempl2)'!$A$4:$V$504,22,0)</f>
        <v>117-GRUPO DE TRABAJO DE DESARROLLO DE TALENTO HUMANO</v>
      </c>
      <c r="N53" s="81" t="s">
        <v>1736</v>
      </c>
      <c r="O53" s="81" t="s">
        <v>1394</v>
      </c>
      <c r="P53" s="81" t="s">
        <v>1541</v>
      </c>
      <c r="Q53" s="81" t="s">
        <v>1492</v>
      </c>
      <c r="R53" s="30" t="str">
        <f>VLOOKUP(A53,'[45]PAI 2025 GPS rempl2)'!$A$3:$B$506,2,0)</f>
        <v>117-GRUPO DE TRABAJO DE DESARROLLO DE TALENTO HUMANO</v>
      </c>
      <c r="S53" s="80" t="s">
        <v>558</v>
      </c>
      <c r="T53" s="80" t="str">
        <f>VLOOKUP(A53,'[45]PAI 2025 GPS rempl2)'!$A$3:$E$505,4,0)</f>
        <v>Producto</v>
      </c>
      <c r="U53" s="81" t="s">
        <v>1518</v>
      </c>
      <c r="V53" s="30">
        <f>VLOOKUP(S53,'Plan de acci�n consolidado 2025'!$E$4:$P$506,12,0)</f>
        <v>17</v>
      </c>
      <c r="W53" s="30">
        <f>+(V53*100)/($V$3+$V$6+$V$9+$V$38+$V$43+$V$46+$V$49+$V$53+$V$57)</f>
        <v>8.5</v>
      </c>
      <c r="X53" s="30">
        <f>VLOOKUP(S53,'Plan de acci�n consolidado 2025'!$E$4:$AA$506,23,0)</f>
        <v>10.5</v>
      </c>
      <c r="Y53" s="30">
        <f t="shared" si="0"/>
        <v>0.89249999999999996</v>
      </c>
      <c r="AM53" s="291" t="s">
        <v>1522</v>
      </c>
      <c r="AN53" t="s">
        <v>1107</v>
      </c>
      <c r="AO53" s="217">
        <v>1.5365853658536586</v>
      </c>
      <c r="AR53" t="s">
        <v>1107</v>
      </c>
      <c r="AS53" s="217">
        <v>0.36717488789237668</v>
      </c>
    </row>
    <row r="54" spans="1:45" x14ac:dyDescent="0.25">
      <c r="A54" s="80" t="s">
        <v>560</v>
      </c>
      <c r="B54" s="80" t="str">
        <f>VLOOKUP(A54,'[45]PAI 2025 GPS rempl2)'!$A$3:$E$505,4,0)</f>
        <v>Actividad propia</v>
      </c>
      <c r="C54" s="81" t="s">
        <v>1518</v>
      </c>
      <c r="D54" s="81" t="s">
        <v>1517</v>
      </c>
      <c r="E54" s="81" t="s">
        <v>464</v>
      </c>
      <c r="F54" s="81"/>
      <c r="G54" s="81" t="str">
        <f>VLOOKUP(A54,'[45]PAI 2025 GPS rempl2)'!$E$4:$L$504,8,0)</f>
        <v>N/A</v>
      </c>
      <c r="H54" s="81" t="str">
        <f>VLOOKUP(A54,'[45]PAI 2025 GPS rempl2)'!$A$4:$V$504,15,0)</f>
        <v>Elaborar y presentar para aprobación del Comité Institucional de Gestión y desempeño la propuesta de plan de capacitación (Acta de Comité Institucional de Gestión y Desempeño aprobando el Plan de Capacitación único entregable)</v>
      </c>
      <c r="I54" s="81">
        <f>VLOOKUP(A54,'[45]PAI 2025 GPS rempl2)'!$A$4:$V$504,17,0)</f>
        <v>1</v>
      </c>
      <c r="J54" s="81" t="str">
        <f>VLOOKUP(A54,'[45]PAI 2025 GPS rempl2)'!$A$4:$V$504,18,0)</f>
        <v>Númerica</v>
      </c>
      <c r="K54" s="166" t="str">
        <f>VLOOKUP(A54,'[45]PAI 2025 GPS rempl2)'!$A$4:$V$504,20,0)</f>
        <v>2025-01-13</v>
      </c>
      <c r="L54" s="166" t="str">
        <f>VLOOKUP(A54,'[45]PAI 2025 GPS rempl2)'!$A$4:$V$504,21,0)</f>
        <v>2025-01-31</v>
      </c>
      <c r="M54" s="81" t="str">
        <f>VLOOKUP(A54,'[45]PAI 2025 GPS rempl2)'!$A$4:$V$504,22,0)</f>
        <v>117-GRUPO DE TRABAJO DE DESARROLLO DE TALENTO HUMANO</v>
      </c>
      <c r="N54" s="81"/>
      <c r="O54" s="81"/>
      <c r="P54" s="81"/>
      <c r="Q54" s="81"/>
      <c r="R54" s="30" t="str">
        <f>VLOOKUP(A54,'[45]PAI 2025 GPS rempl2)'!$A$3:$B$506,2,0)</f>
        <v>117-GRUPO DE TRABAJO DE DESARROLLO DE TALENTO HUMANO</v>
      </c>
      <c r="S54" s="80" t="s">
        <v>560</v>
      </c>
      <c r="T54" s="80" t="str">
        <f>VLOOKUP(A54,'[45]PAI 2025 GPS rempl2)'!$A$3:$E$505,4,0)</f>
        <v>Actividad propia</v>
      </c>
      <c r="U54" s="81" t="s">
        <v>1518</v>
      </c>
      <c r="V54" s="30">
        <f>VLOOKUP(S54,'Plan de acci�n consolidado 2025'!$E$4:$P$506,12,0)</f>
        <v>15</v>
      </c>
      <c r="W54" s="145">
        <f t="shared" ref="W54:W56" si="11">+(V54*100)/($V$4+$V$5+$V$7+$V$8+$V$10+$V$11+$V$12+$V$39+$V$40+$V$41+$V$42+$V$44+$V$45+$V$47+$V$48+$V$50+$V$51+$V$52+$V$54+$V$55+$V$56+$V$58+$V$59)</f>
        <v>1.6666666666666667</v>
      </c>
      <c r="X54" s="30">
        <f>VLOOKUP(S54,'Plan de acci�n consolidado 2025'!$E$4:$AA$506,23,0)</f>
        <v>100</v>
      </c>
      <c r="Y54" s="30">
        <f t="shared" si="0"/>
        <v>1.666666666666667</v>
      </c>
      <c r="AM54" s="291"/>
      <c r="AN54" t="s">
        <v>1337</v>
      </c>
      <c r="AO54" s="217">
        <v>2.0939024390243901</v>
      </c>
      <c r="AR54" t="s">
        <v>1337</v>
      </c>
      <c r="AS54" s="217">
        <v>0</v>
      </c>
    </row>
    <row r="55" spans="1:45" x14ac:dyDescent="0.25">
      <c r="A55" s="80" t="s">
        <v>562</v>
      </c>
      <c r="B55" s="80" t="str">
        <f>VLOOKUP(A55,'[45]PAI 2025 GPS rempl2)'!$A$3:$E$505,4,0)</f>
        <v>Actividad propia</v>
      </c>
      <c r="C55" s="81" t="s">
        <v>1518</v>
      </c>
      <c r="D55" s="81" t="s">
        <v>1517</v>
      </c>
      <c r="E55" s="81" t="s">
        <v>464</v>
      </c>
      <c r="F55" s="81"/>
      <c r="G55" s="81" t="str">
        <f>VLOOKUP(A55,'[45]PAI 2025 GPS rempl2)'!$E$4:$L$504,8,0)</f>
        <v>N/A</v>
      </c>
      <c r="H55" s="81" t="str">
        <f>VLOOKUP(A55,'[45]PAI 2025 GPS rempl2)'!$A$4:$V$504,15,0)</f>
        <v>Realizar la Resolución de adopción del plan de capacitación y publicar el plan aprobado en la página web e intrasic (Resolución adoptando el Plan de Capacitación-único entregable)</v>
      </c>
      <c r="I55" s="81">
        <f>VLOOKUP(A55,'[45]PAI 2025 GPS rempl2)'!$A$4:$V$504,17,0)</f>
        <v>1</v>
      </c>
      <c r="J55" s="81" t="str">
        <f>VLOOKUP(A55,'[45]PAI 2025 GPS rempl2)'!$A$4:$V$504,18,0)</f>
        <v>Númerica</v>
      </c>
      <c r="K55" s="166" t="str">
        <f>VLOOKUP(A55,'[45]PAI 2025 GPS rempl2)'!$A$4:$V$504,20,0)</f>
        <v>2025-01-13</v>
      </c>
      <c r="L55" s="166" t="str">
        <f>VLOOKUP(A55,'[45]PAI 2025 GPS rempl2)'!$A$4:$V$504,21,0)</f>
        <v>2025-01-31</v>
      </c>
      <c r="M55" s="81" t="str">
        <f>VLOOKUP(A55,'[45]PAI 2025 GPS rempl2)'!$A$4:$V$504,22,0)</f>
        <v>117-GRUPO DE TRABAJO DE DESARROLLO DE TALENTO HUMANO</v>
      </c>
      <c r="N55" s="81"/>
      <c r="O55" s="81"/>
      <c r="P55" s="81"/>
      <c r="Q55" s="81"/>
      <c r="R55" s="30" t="str">
        <f>VLOOKUP(A55,'[45]PAI 2025 GPS rempl2)'!$A$3:$B$506,2,0)</f>
        <v>117-GRUPO DE TRABAJO DE DESARROLLO DE TALENTO HUMANO</v>
      </c>
      <c r="S55" s="80" t="s">
        <v>562</v>
      </c>
      <c r="T55" s="80" t="str">
        <f>VLOOKUP(A55,'[45]PAI 2025 GPS rempl2)'!$A$3:$E$505,4,0)</f>
        <v>Actividad propia</v>
      </c>
      <c r="U55" s="81" t="s">
        <v>1518</v>
      </c>
      <c r="V55" s="30">
        <f>VLOOKUP(S55,'Plan de acci�n consolidado 2025'!$E$4:$P$506,12,0)</f>
        <v>15</v>
      </c>
      <c r="W55" s="145">
        <f t="shared" si="11"/>
        <v>1.6666666666666667</v>
      </c>
      <c r="X55" s="30">
        <f>VLOOKUP(S55,'Plan de acci�n consolidado 2025'!$E$4:$AA$506,23,0)</f>
        <v>100</v>
      </c>
      <c r="Y55" s="30">
        <f t="shared" si="0"/>
        <v>1.666666666666667</v>
      </c>
      <c r="AM55" s="291"/>
      <c r="AN55" t="s">
        <v>774</v>
      </c>
      <c r="AO55" s="217">
        <v>1.219512195121951</v>
      </c>
      <c r="AR55" t="s">
        <v>774</v>
      </c>
      <c r="AS55" s="217">
        <v>4.4843049327354256</v>
      </c>
    </row>
    <row r="56" spans="1:45" x14ac:dyDescent="0.25">
      <c r="A56" s="80" t="s">
        <v>564</v>
      </c>
      <c r="B56" s="80" t="str">
        <f>VLOOKUP(A56,'[45]PAI 2025 GPS rempl2)'!$A$3:$E$505,4,0)</f>
        <v>Actividad propia</v>
      </c>
      <c r="C56" s="81" t="s">
        <v>1518</v>
      </c>
      <c r="D56" s="81" t="s">
        <v>1517</v>
      </c>
      <c r="E56" s="81" t="s">
        <v>464</v>
      </c>
      <c r="F56" s="81"/>
      <c r="G56" s="81" t="str">
        <f>VLOOKUP(A56,'[45]PAI 2025 GPS rempl2)'!$E$4:$L$504,8,0)</f>
        <v>N/A</v>
      </c>
      <c r="H56" s="81" t="str">
        <f>VLOOKUP(A56,'[45]PAI 2025 GPS rempl2)'!$A$4:$V$504,15,0)</f>
        <v>Ejecutar el  plan de Capacitación (Listas de asistencia cuando aplique, captura de pantalla de la reunión de capacitaciones cuando aplique e informe semestral de las actividades realizadas)</v>
      </c>
      <c r="I56" s="81">
        <f>VLOOKUP(A56,'[45]PAI 2025 GPS rempl2)'!$A$4:$V$504,17,0)</f>
        <v>100</v>
      </c>
      <c r="J56" s="81" t="str">
        <f>VLOOKUP(A56,'[45]PAI 2025 GPS rempl2)'!$A$4:$V$504,18,0)</f>
        <v>Porcentual</v>
      </c>
      <c r="K56" s="166" t="str">
        <f>VLOOKUP(A56,'[45]PAI 2025 GPS rempl2)'!$A$4:$V$504,20,0)</f>
        <v>2025-02-03</v>
      </c>
      <c r="L56" s="166" t="str">
        <f>VLOOKUP(A56,'[45]PAI 2025 GPS rempl2)'!$A$4:$V$504,21,0)</f>
        <v>2025-12-22</v>
      </c>
      <c r="M56" s="81" t="str">
        <f>VLOOKUP(A56,'[45]PAI 2025 GPS rempl2)'!$A$4:$V$504,22,0)</f>
        <v>117-GRUPO DE TRABAJO DE DESARROLLO DE TALENTO HUMANO</v>
      </c>
      <c r="N56" s="81"/>
      <c r="O56" s="81"/>
      <c r="P56" s="81"/>
      <c r="Q56" s="81"/>
      <c r="R56" s="30" t="str">
        <f>VLOOKUP(A56,'[45]PAI 2025 GPS rempl2)'!$A$3:$B$506,2,0)</f>
        <v>117-GRUPO DE TRABAJO DE DESARROLLO DE TALENTO HUMANO</v>
      </c>
      <c r="S56" s="80" t="s">
        <v>564</v>
      </c>
      <c r="T56" s="80" t="str">
        <f>VLOOKUP(A56,'[45]PAI 2025 GPS rempl2)'!$A$3:$E$505,4,0)</f>
        <v>Actividad propia</v>
      </c>
      <c r="U56" s="81" t="s">
        <v>1518</v>
      </c>
      <c r="V56" s="30">
        <f>VLOOKUP(S56,'Plan de acci�n consolidado 2025'!$E$4:$P$506,12,0)</f>
        <v>70</v>
      </c>
      <c r="W56" s="145">
        <f t="shared" si="11"/>
        <v>7.7777777777777777</v>
      </c>
      <c r="X56" s="30">
        <f>VLOOKUP(S56,'Plan de acci�n consolidado 2025'!$E$4:$AA$506,23,0)</f>
        <v>54.2</v>
      </c>
      <c r="Y56" s="30">
        <f t="shared" si="0"/>
        <v>4.2155555555555564</v>
      </c>
      <c r="AM56" s="291"/>
      <c r="AN56" t="s">
        <v>764</v>
      </c>
      <c r="AO56" s="217">
        <v>1.2195121951219512</v>
      </c>
      <c r="AR56" t="s">
        <v>764</v>
      </c>
      <c r="AS56" s="217">
        <v>0</v>
      </c>
    </row>
    <row r="57" spans="1:45" x14ac:dyDescent="0.25">
      <c r="A57" s="80" t="s">
        <v>565</v>
      </c>
      <c r="B57" s="80" t="str">
        <f>VLOOKUP(A57,'[45]PAI 2025 GPS rempl2)'!$A$3:$E$505,4,0)</f>
        <v>Producto</v>
      </c>
      <c r="C57" s="81" t="s">
        <v>1518</v>
      </c>
      <c r="D57" s="81" t="s">
        <v>1517</v>
      </c>
      <c r="E57" s="81" t="s">
        <v>464</v>
      </c>
      <c r="F57" s="81" t="s">
        <v>59</v>
      </c>
      <c r="G57" s="81" t="str">
        <f>VLOOKUP(A57,'[45]PAI 2025 GPS rempl2)'!$E$4:$L$504,8,0)</f>
        <v>FUNCIONAMIENTO</v>
      </c>
      <c r="H57" s="81" t="str">
        <f>VLOOKUP(A57,'[45]PAI 2025 GPS rempl2)'!$A$4:$V$504,15,0)</f>
        <v>Plan de Seguridad y salud en el Trabajo SST, elaborado y ejecutado  (Informe semestral de la ejecución del plan)</v>
      </c>
      <c r="I57" s="81">
        <f>VLOOKUP(A57,'[45]PAI 2025 GPS rempl2)'!$A$4:$V$504,17,0)</f>
        <v>100</v>
      </c>
      <c r="J57" s="81" t="str">
        <f>VLOOKUP(A57,'[45]PAI 2025 GPS rempl2)'!$A$4:$V$504,18,0)</f>
        <v>Porcentual</v>
      </c>
      <c r="K57" s="166" t="str">
        <f>VLOOKUP(A57,'[45]PAI 2025 GPS rempl2)'!$A$4:$V$504,20,0)</f>
        <v>2025-01-13</v>
      </c>
      <c r="L57" s="166" t="str">
        <f>VLOOKUP(A57,'[45]PAI 2025 GPS rempl2)'!$A$4:$V$504,21,0)</f>
        <v>2025-12-22</v>
      </c>
      <c r="M57" s="81" t="str">
        <f>VLOOKUP(A57,'[45]PAI 2025 GPS rempl2)'!$A$4:$V$504,22,0)</f>
        <v>117-GRUPO DE TRABAJO DE DESARROLLO DE TALENTO HUMANO</v>
      </c>
      <c r="N57" s="81" t="s">
        <v>1736</v>
      </c>
      <c r="O57" s="81" t="s">
        <v>1394</v>
      </c>
      <c r="P57" s="81" t="s">
        <v>1541</v>
      </c>
      <c r="Q57" s="81" t="s">
        <v>1492</v>
      </c>
      <c r="R57" s="30" t="str">
        <f>VLOOKUP(A57,'[45]PAI 2025 GPS rempl2)'!$A$3:$B$506,2,0)</f>
        <v>117-GRUPO DE TRABAJO DE DESARROLLO DE TALENTO HUMANO</v>
      </c>
      <c r="S57" s="80" t="s">
        <v>565</v>
      </c>
      <c r="T57" s="80" t="str">
        <f>VLOOKUP(A57,'[45]PAI 2025 GPS rempl2)'!$A$3:$E$505,4,0)</f>
        <v>Producto</v>
      </c>
      <c r="U57" s="81" t="s">
        <v>1518</v>
      </c>
      <c r="V57" s="30">
        <f>VLOOKUP(S57,'Plan de acci�n consolidado 2025'!$E$4:$P$506,12,0)</f>
        <v>17</v>
      </c>
      <c r="W57" s="30">
        <f>+(V57*100)/($V$3+$V$6+$V$9+$V$38+$V$43+$V$46+$V$49+$V$53+$V$57)</f>
        <v>8.5</v>
      </c>
      <c r="X57" s="30">
        <f>VLOOKUP(S57,'Plan de acci�n consolidado 2025'!$E$4:$AA$506,23,0)</f>
        <v>43</v>
      </c>
      <c r="Y57" s="30">
        <f t="shared" si="0"/>
        <v>3.6549999999999998</v>
      </c>
      <c r="AM57" s="291"/>
      <c r="AN57" t="s">
        <v>571</v>
      </c>
      <c r="AO57" s="217">
        <v>0.85060975609756095</v>
      </c>
      <c r="AR57" t="s">
        <v>571</v>
      </c>
      <c r="AS57" s="217">
        <v>3.1390134529147979</v>
      </c>
    </row>
    <row r="58" spans="1:45" x14ac:dyDescent="0.25">
      <c r="A58" s="80" t="s">
        <v>567</v>
      </c>
      <c r="B58" s="80" t="str">
        <f>VLOOKUP(A58,'[45]PAI 2025 GPS rempl2)'!$A$3:$E$505,4,0)</f>
        <v>Actividad propia</v>
      </c>
      <c r="C58" s="81" t="s">
        <v>1518</v>
      </c>
      <c r="D58" s="81" t="s">
        <v>1517</v>
      </c>
      <c r="E58" s="81" t="s">
        <v>464</v>
      </c>
      <c r="F58" s="81"/>
      <c r="G58" s="81" t="str">
        <f>VLOOKUP(A58,'[45]PAI 2025 GPS rempl2)'!$E$4:$L$504,8,0)</f>
        <v>N/A</v>
      </c>
      <c r="H58" s="81" t="str">
        <f>VLOOKUP(A58,'[45]PAI 2025 GPS rempl2)'!$A$4:$V$504,15,0)</f>
        <v>Realizar la resolución de adopción del Plan de SST  (Resolución adoptando el Plan de SST-único entregable)</v>
      </c>
      <c r="I58" s="81">
        <f>VLOOKUP(A58,'[45]PAI 2025 GPS rempl2)'!$A$4:$V$504,17,0)</f>
        <v>1</v>
      </c>
      <c r="J58" s="81" t="str">
        <f>VLOOKUP(A58,'[45]PAI 2025 GPS rempl2)'!$A$4:$V$504,18,0)</f>
        <v>Porcentual</v>
      </c>
      <c r="K58" s="166" t="str">
        <f>VLOOKUP(A58,'[45]PAI 2025 GPS rempl2)'!$A$4:$V$504,20,0)</f>
        <v>2025-01-13</v>
      </c>
      <c r="L58" s="166" t="str">
        <f>VLOOKUP(A58,'[45]PAI 2025 GPS rempl2)'!$A$4:$V$504,21,0)</f>
        <v>2025-01-31</v>
      </c>
      <c r="M58" s="81" t="str">
        <f>VLOOKUP(A58,'[45]PAI 2025 GPS rempl2)'!$A$4:$V$504,22,0)</f>
        <v>117-GRUPO DE TRABAJO DE DESARROLLO DE TALENTO HUMANO</v>
      </c>
      <c r="N58" s="81"/>
      <c r="O58" s="81"/>
      <c r="P58" s="81"/>
      <c r="Q58" s="81"/>
      <c r="R58" s="30" t="str">
        <f>VLOOKUP(A58,'[45]PAI 2025 GPS rempl2)'!$A$3:$B$506,2,0)</f>
        <v>117-GRUPO DE TRABAJO DE DESARROLLO DE TALENTO HUMANO</v>
      </c>
      <c r="S58" s="80" t="s">
        <v>567</v>
      </c>
      <c r="T58" s="80" t="str">
        <f>VLOOKUP(A58,'[45]PAI 2025 GPS rempl2)'!$A$3:$E$505,4,0)</f>
        <v>Actividad propia</v>
      </c>
      <c r="U58" s="81" t="s">
        <v>1518</v>
      </c>
      <c r="V58" s="30">
        <f>VLOOKUP(S58,'Plan de acci�n consolidado 2025'!$E$4:$P$506,12,0)</f>
        <v>30</v>
      </c>
      <c r="W58" s="145">
        <f t="shared" ref="W58:W59" si="12">+(V58*100)/($V$4+$V$5+$V$7+$V$8+$V$10+$V$11+$V$12+$V$39+$V$40+$V$41+$V$42+$V$44+$V$45+$V$47+$V$48+$V$50+$V$51+$V$52+$V$54+$V$55+$V$56+$V$58+$V$59)</f>
        <v>3.3333333333333335</v>
      </c>
      <c r="X58" s="30">
        <f>VLOOKUP(S58,'Plan de acci�n consolidado 2025'!$E$4:$AA$506,23,0)</f>
        <v>100</v>
      </c>
      <c r="Y58" s="30">
        <f t="shared" si="0"/>
        <v>3.3333333333333339</v>
      </c>
      <c r="AM58" s="291"/>
      <c r="AN58" t="s">
        <v>971</v>
      </c>
      <c r="AO58" s="217">
        <v>3.2682926829268295</v>
      </c>
      <c r="AR58" t="s">
        <v>971</v>
      </c>
      <c r="AS58" s="217">
        <v>1.7488789237668163</v>
      </c>
    </row>
    <row r="59" spans="1:45" x14ac:dyDescent="0.25">
      <c r="A59" s="80" t="s">
        <v>569</v>
      </c>
      <c r="B59" s="80" t="str">
        <f>VLOOKUP(A59,'[45]PAI 2025 GPS rempl2)'!$A$3:$E$505,4,0)</f>
        <v>Actividad propia</v>
      </c>
      <c r="C59" s="81" t="s">
        <v>1518</v>
      </c>
      <c r="D59" s="81" t="s">
        <v>1517</v>
      </c>
      <c r="E59" s="81" t="s">
        <v>464</v>
      </c>
      <c r="F59" s="81"/>
      <c r="G59" s="81" t="str">
        <f>VLOOKUP(A59,'[45]PAI 2025 GPS rempl2)'!$E$4:$L$504,8,0)</f>
        <v>N/A</v>
      </c>
      <c r="H59" s="81" t="str">
        <f>VLOOKUP(A59,'[45]PAI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1">
        <f>VLOOKUP(A59,'[45]PAI 2025 GPS rempl2)'!$A$4:$V$504,17,0)</f>
        <v>100</v>
      </c>
      <c r="J59" s="81" t="str">
        <f>VLOOKUP(A59,'[45]PAI 2025 GPS rempl2)'!$A$4:$V$504,18,0)</f>
        <v>Porcentual</v>
      </c>
      <c r="K59" s="166" t="str">
        <f>VLOOKUP(A59,'[45]PAI 2025 GPS rempl2)'!$A$4:$V$504,20,0)</f>
        <v>2025-02-03</v>
      </c>
      <c r="L59" s="166" t="str">
        <f>VLOOKUP(A59,'[45]PAI 2025 GPS rempl2)'!$A$4:$V$504,21,0)</f>
        <v>2025-12-22</v>
      </c>
      <c r="M59" s="81" t="str">
        <f>VLOOKUP(A59,'[45]PAI 2025 GPS rempl2)'!$A$4:$V$504,22,0)</f>
        <v>117-GRUPO DE TRABAJO DE DESARROLLO DE TALENTO HUMANO</v>
      </c>
      <c r="N59" s="81"/>
      <c r="O59" s="81"/>
      <c r="P59" s="81"/>
      <c r="Q59" s="81"/>
      <c r="R59" s="30" t="str">
        <f>VLOOKUP(A59,'[45]PAI 2025 GPS rempl2)'!$A$3:$B$506,2,0)</f>
        <v>117-GRUPO DE TRABAJO DE DESARROLLO DE TALENTO HUMANO</v>
      </c>
      <c r="S59" s="80" t="s">
        <v>569</v>
      </c>
      <c r="T59" s="80" t="str">
        <f>VLOOKUP(A59,'[45]PAI 2025 GPS rempl2)'!$A$3:$E$505,4,0)</f>
        <v>Actividad propia</v>
      </c>
      <c r="U59" s="81" t="s">
        <v>1518</v>
      </c>
      <c r="V59" s="30">
        <f>VLOOKUP(S59,'Plan de acci�n consolidado 2025'!$E$4:$P$506,12,0)</f>
        <v>70</v>
      </c>
      <c r="W59" s="145">
        <f t="shared" si="12"/>
        <v>7.7777777777777777</v>
      </c>
      <c r="X59" s="30">
        <f>VLOOKUP(S59,'Plan de acci�n consolidado 2025'!$E$4:$AA$506,23,0)</f>
        <v>63</v>
      </c>
      <c r="Y59" s="30">
        <f t="shared" si="0"/>
        <v>4.9000000000000004</v>
      </c>
      <c r="AM59" s="291"/>
      <c r="AN59" t="s">
        <v>738</v>
      </c>
      <c r="AO59" s="217">
        <v>0.71097560975609753</v>
      </c>
      <c r="AR59" t="s">
        <v>738</v>
      </c>
      <c r="AS59" s="217">
        <v>3.237668161434978</v>
      </c>
    </row>
    <row r="60" spans="1:45" x14ac:dyDescent="0.25">
      <c r="A60" s="80" t="s">
        <v>572</v>
      </c>
      <c r="B60" s="80" t="str">
        <f>VLOOKUP(A60,'[45]PAI 2025 GPS rempl2)'!$A$3:$E$505,4,0)</f>
        <v>Producto</v>
      </c>
      <c r="C60" s="81" t="s">
        <v>1522</v>
      </c>
      <c r="D60" s="81" t="s">
        <v>1524</v>
      </c>
      <c r="E60" s="81" t="s">
        <v>574</v>
      </c>
      <c r="F60" s="81" t="s">
        <v>59</v>
      </c>
      <c r="G60" s="81" t="str">
        <f>VLOOKUP(A60,'[45]PAI 2025 GPS rempl2)'!$E$4:$L$504,8,0)</f>
        <v>FUNCIONAMIENTO</v>
      </c>
      <c r="H60" s="81" t="str">
        <f>VLOOKUP(A60,'[45]PAI 2025 GPS rempl2)'!$A$4:$V$504,15,0)</f>
        <v>Estrategia para la reducción de emisiones, adaptación al cambio climático y la transición energética y la protección del medio ambiente, ejecutada (Informe final)</v>
      </c>
      <c r="I60" s="81">
        <f>VLOOKUP(A60,'[45]PAI 2025 GPS rempl2)'!$A$4:$V$504,17,0)</f>
        <v>100</v>
      </c>
      <c r="J60" s="81" t="str">
        <f>VLOOKUP(A60,'[45]PAI 2025 GPS rempl2)'!$A$4:$V$504,18,0)</f>
        <v>Porcentual</v>
      </c>
      <c r="K60" s="166" t="str">
        <f>VLOOKUP(A60,'[45]PAI 2025 GPS rempl2)'!$A$4:$V$504,20,0)</f>
        <v>2025-01-02</v>
      </c>
      <c r="L60" s="166" t="str">
        <f>VLOOKUP(A60,'[45]PAI 2025 GPS rempl2)'!$A$4:$V$504,21,0)</f>
        <v>2025-12-22</v>
      </c>
      <c r="M60" s="81" t="str">
        <f>VLOOKUP(A60,'[45]PAI 2025 GPS rempl2)'!$A$4:$V$504,22,0)</f>
        <v>142-GRUPO DE TRABAJO DE SERVICIOS ADMINISTRATIVOS Y RECURSOS FÍSICOS</v>
      </c>
      <c r="N60" s="81" t="s">
        <v>1736</v>
      </c>
      <c r="O60" s="81" t="s">
        <v>1394</v>
      </c>
      <c r="P60" s="81">
        <v>0</v>
      </c>
      <c r="Q60" s="81" t="s">
        <v>1492</v>
      </c>
      <c r="R60" s="30" t="str">
        <f>VLOOKUP(A60,'[45]PAI 2025 GPS rempl2)'!$A$3:$B$506,2,0)</f>
        <v>142-GRUPO DE TRABAJO DE SERVICIOS ADMINISTRATIVOS Y RECURSOS FÍSICOS</v>
      </c>
      <c r="S60" s="80" t="s">
        <v>572</v>
      </c>
      <c r="T60" s="80" t="str">
        <f>VLOOKUP(A60,'[45]PAI 2025 GPS rempl2)'!$A$3:$E$505,4,0)</f>
        <v>Producto</v>
      </c>
      <c r="U60" s="81" t="s">
        <v>1522</v>
      </c>
      <c r="V60" s="30">
        <f>VLOOKUP(S60,'Plan de acci�n consolidado 2025'!$E$4:$P$506,12,0)</f>
        <v>100</v>
      </c>
      <c r="W60" s="145">
        <f>(V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c r="X60" s="30">
        <f>VLOOKUP(S60,'Plan de acci�n consolidado 2025'!$E$4:$AA$506,23,0)</f>
        <v>70</v>
      </c>
      <c r="Y60" s="30">
        <f t="shared" si="0"/>
        <v>3.1390134529147979</v>
      </c>
      <c r="AM60" s="291"/>
      <c r="AN60" t="s">
        <v>727</v>
      </c>
      <c r="AO60" s="217">
        <v>1.5426829268292681</v>
      </c>
      <c r="AR60" t="s">
        <v>727</v>
      </c>
      <c r="AS60" s="217">
        <v>1.4349775784753362</v>
      </c>
    </row>
    <row r="61" spans="1:45" x14ac:dyDescent="0.25">
      <c r="A61" s="80" t="s">
        <v>576</v>
      </c>
      <c r="B61" s="80" t="str">
        <f>VLOOKUP(A61,'[45]PAI 2025 GPS rempl2)'!$A$3:$E$505,4,0)</f>
        <v>Actividad propia</v>
      </c>
      <c r="C61" s="81" t="s">
        <v>1522</v>
      </c>
      <c r="D61" s="81" t="s">
        <v>1524</v>
      </c>
      <c r="E61" s="81" t="s">
        <v>574</v>
      </c>
      <c r="F61" s="81"/>
      <c r="G61" s="81" t="str">
        <f>VLOOKUP(A61,'[45]PAI 2025 GPS rempl2)'!$E$4:$L$504,8,0)</f>
        <v>N/A</v>
      </c>
      <c r="H61" s="81" t="str">
        <f>VLOOKUP(A61,'[45]PAI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1">
        <f>VLOOKUP(A61,'[45]PAI 2025 GPS rempl2)'!$A$4:$V$504,17,0)</f>
        <v>100</v>
      </c>
      <c r="J61" s="81" t="str">
        <f>VLOOKUP(A61,'[45]PAI 2025 GPS rempl2)'!$A$4:$V$504,18,0)</f>
        <v>Porcentual</v>
      </c>
      <c r="K61" s="166" t="str">
        <f>VLOOKUP(A61,'[45]PAI 2025 GPS rempl2)'!$A$4:$V$504,20,0)</f>
        <v>2025-01-02</v>
      </c>
      <c r="L61" s="166" t="str">
        <f>VLOOKUP(A61,'[45]PAI 2025 GPS rempl2)'!$A$4:$V$504,21,0)</f>
        <v>2025-12-22</v>
      </c>
      <c r="M61" s="81" t="str">
        <f>VLOOKUP(A61,'[45]PAI 2025 GPS rempl2)'!$A$4:$V$504,22,0)</f>
        <v>142-GRUPO DE TRABAJO DE SERVICIOS ADMINISTRATIVOS Y RECURSOS FÍSICOS</v>
      </c>
      <c r="N61" s="81"/>
      <c r="O61" s="81"/>
      <c r="P61" s="81"/>
      <c r="Q61" s="81"/>
      <c r="R61" s="30" t="str">
        <f>VLOOKUP(A61,'[45]PAI 2025 GPS rempl2)'!$A$3:$B$506,2,0)</f>
        <v>142-GRUPO DE TRABAJO DE SERVICIOS ADMINISTRATIVOS Y RECURSOS FÍSICOS</v>
      </c>
      <c r="S61" s="80" t="s">
        <v>576</v>
      </c>
      <c r="T61" s="80" t="str">
        <f>VLOOKUP(A61,'[45]PAI 2025 GPS rempl2)'!$A$3:$E$505,4,0)</f>
        <v>Actividad propia</v>
      </c>
      <c r="U61" s="81" t="s">
        <v>1522</v>
      </c>
      <c r="V61" s="30">
        <f>VLOOKUP(S61,'Plan de acci�n consolidado 2025'!$E$4:$P$506,12,0)</f>
        <v>25</v>
      </c>
      <c r="W61" s="147">
        <f t="shared" ref="W61:W65" si="13">+(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61" s="30">
        <f>VLOOKUP(S61,'Plan de acci�n consolidado 2025'!$E$4:$AA$506,23,0)</f>
        <v>71</v>
      </c>
      <c r="Y61" s="30">
        <f t="shared" si="0"/>
        <v>0.21646341463414631</v>
      </c>
      <c r="AM61" s="291"/>
      <c r="AN61" t="s">
        <v>688</v>
      </c>
      <c r="AO61" s="217">
        <v>5.6463414634146343</v>
      </c>
      <c r="AR61" t="s">
        <v>688</v>
      </c>
      <c r="AS61" s="217">
        <v>3.0493273542600905</v>
      </c>
    </row>
    <row r="62" spans="1:45" x14ac:dyDescent="0.25">
      <c r="A62" s="80" t="s">
        <v>578</v>
      </c>
      <c r="B62" s="80" t="str">
        <f>VLOOKUP(A62,'[45]PAI 2025 GPS rempl2)'!$A$3:$E$505,4,0)</f>
        <v>Actividad propia</v>
      </c>
      <c r="C62" s="81" t="s">
        <v>1522</v>
      </c>
      <c r="D62" s="81" t="s">
        <v>1524</v>
      </c>
      <c r="E62" s="81" t="s">
        <v>574</v>
      </c>
      <c r="F62" s="81"/>
      <c r="G62" s="81" t="str">
        <f>VLOOKUP(A62,'[45]PAI 2025 GPS rempl2)'!$E$4:$L$504,8,0)</f>
        <v>N/A</v>
      </c>
      <c r="H62" s="81" t="str">
        <f>VLOOKUP(A62,'[45]PAI 2025 GPS rempl2)'!$A$4:$V$504,15,0)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62" s="81">
        <f>VLOOKUP(A62,'[45]PAI 2025 GPS rempl2)'!$A$4:$V$504,17,0)</f>
        <v>100</v>
      </c>
      <c r="J62" s="81" t="str">
        <f>VLOOKUP(A62,'[45]PAI 2025 GPS rempl2)'!$A$4:$V$504,18,0)</f>
        <v>Porcentual</v>
      </c>
      <c r="K62" s="166" t="str">
        <f>VLOOKUP(A62,'[45]PAI 2025 GPS rempl2)'!$A$4:$V$504,20,0)</f>
        <v>2025-01-02</v>
      </c>
      <c r="L62" s="166" t="str">
        <f>VLOOKUP(A62,'[45]PAI 2025 GPS rempl2)'!$A$4:$V$504,21,0)</f>
        <v>2025-12-22</v>
      </c>
      <c r="M62" s="81" t="str">
        <f>VLOOKUP(A62,'[45]PAI 2025 GPS rempl2)'!$A$4:$V$504,22,0)</f>
        <v>142-GRUPO DE TRABAJO DE SERVICIOS ADMINISTRATIVOS Y RECURSOS FÍSICOS</v>
      </c>
      <c r="N62" s="81"/>
      <c r="O62" s="81"/>
      <c r="P62" s="81"/>
      <c r="Q62" s="81"/>
      <c r="R62" s="30" t="str">
        <f>VLOOKUP(A62,'[45]PAI 2025 GPS rempl2)'!$A$3:$B$506,2,0)</f>
        <v>142-GRUPO DE TRABAJO DE SERVICIOS ADMINISTRATIVOS Y RECURSOS FÍSICOS</v>
      </c>
      <c r="S62" s="80" t="s">
        <v>578</v>
      </c>
      <c r="T62" s="80" t="str">
        <f>VLOOKUP(A62,'[45]PAI 2025 GPS rempl2)'!$A$3:$E$505,4,0)</f>
        <v>Actividad propia</v>
      </c>
      <c r="U62" s="81" t="s">
        <v>1522</v>
      </c>
      <c r="V62" s="30">
        <f>VLOOKUP(S62,'Plan de acci�n consolidado 2025'!$E$4:$P$506,12,0)</f>
        <v>25</v>
      </c>
      <c r="W62" s="147">
        <f t="shared" si="13"/>
        <v>0.3048780487804878</v>
      </c>
      <c r="X62" s="30">
        <f>VLOOKUP(S62,'Plan de acci�n consolidado 2025'!$E$4:$AA$506,23,0)</f>
        <v>88</v>
      </c>
      <c r="Y62" s="30">
        <f t="shared" si="0"/>
        <v>0.26829268292682928</v>
      </c>
      <c r="AM62" s="291"/>
      <c r="AN62" t="s">
        <v>508</v>
      </c>
      <c r="AO62" s="217">
        <v>4.6201219512195122</v>
      </c>
      <c r="AR62" t="s">
        <v>508</v>
      </c>
      <c r="AS62" s="217">
        <v>2.9573991031390134</v>
      </c>
    </row>
    <row r="63" spans="1:45" x14ac:dyDescent="0.25">
      <c r="A63" s="80" t="s">
        <v>580</v>
      </c>
      <c r="B63" s="80" t="str">
        <f>VLOOKUP(A63,'[45]PAI 2025 GPS rempl2)'!$A$3:$E$505,4,0)</f>
        <v>Actividad propia</v>
      </c>
      <c r="C63" s="81" t="s">
        <v>1522</v>
      </c>
      <c r="D63" s="81" t="s">
        <v>1524</v>
      </c>
      <c r="E63" s="81" t="s">
        <v>574</v>
      </c>
      <c r="F63" s="81"/>
      <c r="G63" s="81" t="str">
        <f>VLOOKUP(A63,'[45]PAI 2025 GPS rempl2)'!$E$4:$L$504,8,0)</f>
        <v>N/A</v>
      </c>
      <c r="H63" s="81" t="str">
        <f>VLOOKUP(A63,'[45]PAI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1">
        <f>VLOOKUP(A63,'[45]PAI 2025 GPS rempl2)'!$A$4:$V$504,17,0)</f>
        <v>1</v>
      </c>
      <c r="J63" s="81" t="str">
        <f>VLOOKUP(A63,'[45]PAI 2025 GPS rempl2)'!$A$4:$V$504,18,0)</f>
        <v>Númerica</v>
      </c>
      <c r="K63" s="166" t="str">
        <f>VLOOKUP(A63,'[45]PAI 2025 GPS rempl2)'!$A$4:$V$504,20,0)</f>
        <v>2025-03-01</v>
      </c>
      <c r="L63" s="166" t="str">
        <f>VLOOKUP(A63,'[45]PAI 2025 GPS rempl2)'!$A$4:$V$504,21,0)</f>
        <v>2025-07-01</v>
      </c>
      <c r="M63" s="81" t="str">
        <f>VLOOKUP(A63,'[45]PAI 2025 GPS rempl2)'!$A$4:$V$504,22,0)</f>
        <v>142-GRUPO DE TRABAJO DE SERVICIOS ADMINISTRATIVOS Y RECURSOS FÍSICOS</v>
      </c>
      <c r="N63" s="81"/>
      <c r="O63" s="81"/>
      <c r="P63" s="81"/>
      <c r="Q63" s="81"/>
      <c r="R63" s="30" t="str">
        <f>VLOOKUP(A63,'[45]PAI 2025 GPS rempl2)'!$A$3:$B$506,2,0)</f>
        <v>142-GRUPO DE TRABAJO DE SERVICIOS ADMINISTRATIVOS Y RECURSOS FÍSICOS</v>
      </c>
      <c r="S63" s="80" t="s">
        <v>580</v>
      </c>
      <c r="T63" s="80" t="str">
        <f>VLOOKUP(A63,'[45]PAI 2025 GPS rempl2)'!$A$3:$E$505,4,0)</f>
        <v>Actividad propia</v>
      </c>
      <c r="U63" s="81" t="s">
        <v>1522</v>
      </c>
      <c r="V63" s="30">
        <f>VLOOKUP(S63,'Plan de acci�n consolidado 2025'!$E$4:$P$506,12,0)</f>
        <v>10</v>
      </c>
      <c r="W63" s="147">
        <f t="shared" si="13"/>
        <v>0.12195121951219512</v>
      </c>
      <c r="X63" s="30">
        <f>VLOOKUP(S63,'Plan de acci�n consolidado 2025'!$E$4:$AA$506,23,0)</f>
        <v>100</v>
      </c>
      <c r="Y63" s="30">
        <f t="shared" si="0"/>
        <v>0.12195121951219512</v>
      </c>
      <c r="AM63" s="291"/>
      <c r="AN63" t="s">
        <v>1252</v>
      </c>
      <c r="AO63" s="217">
        <v>4.2682926829268295</v>
      </c>
      <c r="AR63" t="s">
        <v>1252</v>
      </c>
      <c r="AS63" s="217">
        <v>1.7937219730941707</v>
      </c>
    </row>
    <row r="64" spans="1:45" x14ac:dyDescent="0.25">
      <c r="A64" s="80" t="s">
        <v>582</v>
      </c>
      <c r="B64" s="80" t="str">
        <f>VLOOKUP(A64,'[45]PAI 2025 GPS rempl2)'!$A$3:$E$505,4,0)</f>
        <v>Actividad propia</v>
      </c>
      <c r="C64" s="81" t="s">
        <v>1522</v>
      </c>
      <c r="D64" s="81" t="s">
        <v>1524</v>
      </c>
      <c r="E64" s="81" t="s">
        <v>574</v>
      </c>
      <c r="F64" s="81"/>
      <c r="G64" s="81" t="str">
        <f>VLOOKUP(A64,'[45]PAI 2025 GPS rempl2)'!$E$4:$L$504,8,0)</f>
        <v>N/A</v>
      </c>
      <c r="H64" s="81" t="str">
        <f>VLOOKUP(A64,'[45]PAI 2025 GPS rempl2)'!$A$4:$V$504,15,0)</f>
        <v>Elaborar matriz que permita identificar los aspectos más significativos y ejecutar las alternativas que conlleven a reducir los impactos ambientales de la SIC. (Matriz de aspectos ambientales)</v>
      </c>
      <c r="I64" s="81">
        <f>VLOOKUP(A64,'[45]PAI 2025 GPS rempl2)'!$A$4:$V$504,17,0)</f>
        <v>1</v>
      </c>
      <c r="J64" s="81" t="str">
        <f>VLOOKUP(A64,'[45]PAI 2025 GPS rempl2)'!$A$4:$V$504,18,0)</f>
        <v>Númerica</v>
      </c>
      <c r="K64" s="166" t="str">
        <f>VLOOKUP(A64,'[45]PAI 2025 GPS rempl2)'!$A$4:$V$504,20,0)</f>
        <v>2025-05-02</v>
      </c>
      <c r="L64" s="166" t="str">
        <f>VLOOKUP(A64,'[45]PAI 2025 GPS rempl2)'!$A$4:$V$504,21,0)</f>
        <v>2025-06-27</v>
      </c>
      <c r="M64" s="81" t="str">
        <f>VLOOKUP(A64,'[45]PAI 2025 GPS rempl2)'!$A$4:$V$504,22,0)</f>
        <v>142-GRUPO DE TRABAJO DE SERVICIOS ADMINISTRATIVOS Y RECURSOS FÍSICOS</v>
      </c>
      <c r="N64" s="81"/>
      <c r="O64" s="81"/>
      <c r="P64" s="81"/>
      <c r="Q64" s="81"/>
      <c r="R64" s="30" t="str">
        <f>VLOOKUP(A64,'[45]PAI 2025 GPS rempl2)'!$A$3:$B$506,2,0)</f>
        <v>142-GRUPO DE TRABAJO DE SERVICIOS ADMINISTRATIVOS Y RECURSOS FÍSICOS</v>
      </c>
      <c r="S64" s="80" t="s">
        <v>582</v>
      </c>
      <c r="T64" s="80" t="str">
        <f>VLOOKUP(A64,'[45]PAI 2025 GPS rempl2)'!$A$3:$E$505,4,0)</f>
        <v>Actividad propia</v>
      </c>
      <c r="U64" s="81" t="s">
        <v>1522</v>
      </c>
      <c r="V64" s="30">
        <f>VLOOKUP(S64,'Plan de acci�n consolidado 2025'!$E$4:$P$506,12,0)</f>
        <v>20</v>
      </c>
      <c r="W64" s="147">
        <f t="shared" si="13"/>
        <v>0.24390243902439024</v>
      </c>
      <c r="X64" s="30">
        <f>VLOOKUP(S64,'Plan de acci�n consolidado 2025'!$E$4:$AA$506,23,0)</f>
        <v>100</v>
      </c>
      <c r="Y64" s="30">
        <f t="shared" si="0"/>
        <v>0.24390243902439024</v>
      </c>
      <c r="AM64" s="291"/>
      <c r="AN64" t="s">
        <v>1244</v>
      </c>
      <c r="AO64" s="217">
        <v>4.0346951219512199</v>
      </c>
      <c r="AR64" t="s">
        <v>1244</v>
      </c>
      <c r="AS64" s="217">
        <v>2.1096860986547088</v>
      </c>
    </row>
    <row r="65" spans="1:45" x14ac:dyDescent="0.25">
      <c r="A65" s="80" t="s">
        <v>584</v>
      </c>
      <c r="B65" s="80" t="str">
        <f>VLOOKUP(A65,'[45]PAI 2025 GPS rempl2)'!$A$3:$E$505,4,0)</f>
        <v>Actividad propia</v>
      </c>
      <c r="C65" s="81" t="s">
        <v>1522</v>
      </c>
      <c r="D65" s="81" t="s">
        <v>1524</v>
      </c>
      <c r="E65" s="81" t="s">
        <v>574</v>
      </c>
      <c r="F65" s="81"/>
      <c r="G65" s="81" t="str">
        <f>VLOOKUP(A65,'[45]PAI 2025 GPS rempl2)'!$E$4:$L$504,8,0)</f>
        <v>N/A</v>
      </c>
      <c r="H65" s="81" t="str">
        <f>VLOOKUP(A65,'[45]PAI 2025 GPS rempl2)'!$A$4:$V$504,15,0)</f>
        <v>Certificar el cumplimiento de la ISO 14001  (Certificación de 1ra recertificación ISO 14001:2015) Reporte y/o informe final de auditoría de 1ra recertificación ISO 14001:2015)</v>
      </c>
      <c r="I65" s="81">
        <f>VLOOKUP(A65,'[45]PAI 2025 GPS rempl2)'!$A$4:$V$504,17,0)</f>
        <v>1</v>
      </c>
      <c r="J65" s="81" t="str">
        <f>VLOOKUP(A65,'[45]PAI 2025 GPS rempl2)'!$A$4:$V$504,18,0)</f>
        <v>Númerica</v>
      </c>
      <c r="K65" s="166" t="str">
        <f>VLOOKUP(A65,'[45]PAI 2025 GPS rempl2)'!$A$4:$V$504,20,0)</f>
        <v>2025-10-01</v>
      </c>
      <c r="L65" s="166" t="str">
        <f>VLOOKUP(A65,'[45]PAI 2025 GPS rempl2)'!$A$4:$V$504,21,0)</f>
        <v>2025-12-22</v>
      </c>
      <c r="M65" s="81" t="str">
        <f>VLOOKUP(A65,'[45]PAI 2025 GPS rempl2)'!$A$4:$V$504,22,0)</f>
        <v>142-GRUPO DE TRABAJO DE SERVICIOS ADMINISTRATIVOS Y RECURSOS FÍSICOS</v>
      </c>
      <c r="N65" s="81"/>
      <c r="O65" s="81"/>
      <c r="P65" s="81"/>
      <c r="Q65" s="81"/>
      <c r="R65" s="30" t="str">
        <f>VLOOKUP(A65,'[45]PAI 2025 GPS rempl2)'!$A$3:$B$506,2,0)</f>
        <v>142-GRUPO DE TRABAJO DE SERVICIOS ADMINISTRATIVOS Y RECURSOS FÍSICOS</v>
      </c>
      <c r="S65" s="80" t="s">
        <v>584</v>
      </c>
      <c r="T65" s="80" t="str">
        <f>VLOOKUP(A65,'[45]PAI 2025 GPS rempl2)'!$A$3:$E$505,4,0)</f>
        <v>Actividad propia</v>
      </c>
      <c r="U65" s="81" t="s">
        <v>1522</v>
      </c>
      <c r="V65" s="30">
        <f>VLOOKUP(S65,'Plan de acci�n consolidado 2025'!$E$4:$P$506,12,0)</f>
        <v>20</v>
      </c>
      <c r="W65" s="147">
        <f t="shared" si="13"/>
        <v>0.24390243902439024</v>
      </c>
      <c r="X65" s="30">
        <f>VLOOKUP(S65,'Plan de acci�n consolidado 2025'!$E$4:$AA$506,23,0)</f>
        <v>0</v>
      </c>
      <c r="Y65" s="30">
        <f t="shared" si="0"/>
        <v>0</v>
      </c>
      <c r="AM65" s="291"/>
      <c r="AN65" t="s">
        <v>1060</v>
      </c>
      <c r="AO65" s="217">
        <v>0.37073170731707317</v>
      </c>
      <c r="AR65" t="s">
        <v>1060</v>
      </c>
      <c r="AS65" s="217">
        <v>0</v>
      </c>
    </row>
    <row r="66" spans="1:45" x14ac:dyDescent="0.25">
      <c r="A66" s="80" t="s">
        <v>587</v>
      </c>
      <c r="B66" s="80" t="str">
        <f>VLOOKUP(A66,'[45]PAI 2025 GPS rempl2)'!$A$3:$E$505,4,0)</f>
        <v>Producto</v>
      </c>
      <c r="C66" s="81" t="s">
        <v>1522</v>
      </c>
      <c r="D66" s="81" t="s">
        <v>1525</v>
      </c>
      <c r="E66" s="81" t="s">
        <v>588</v>
      </c>
      <c r="F66" s="81" t="s">
        <v>12</v>
      </c>
      <c r="G66" s="81" t="str">
        <f>VLOOKUP(A66,'[45]PAI 2025 GPS rempl2)'!$E$4:$L$504,8,0)</f>
        <v>C-3599-0200-0005-53105b</v>
      </c>
      <c r="H66" s="81" t="str">
        <f>VLOOKUP(A66,'[45]PAI 2025 GPS rempl2)'!$A$4:$V$504,15,0)</f>
        <v>SIC alineada a la directriz de manejo de imágen y plan de medios de la Presidencia de la República, realizada. (Informe de contenidos producidos)</v>
      </c>
      <c r="I66" s="81">
        <f>VLOOKUP(A66,'[45]PAI 2025 GPS rempl2)'!$A$4:$V$504,17,0)</f>
        <v>100</v>
      </c>
      <c r="J66" s="81" t="str">
        <f>VLOOKUP(A66,'[45]PAI 2025 GPS rempl2)'!$A$4:$V$504,18,0)</f>
        <v>Porcentual</v>
      </c>
      <c r="K66" s="166" t="str">
        <f>VLOOKUP(A66,'[45]PAI 2025 GPS rempl2)'!$A$4:$V$504,20,0)</f>
        <v>2025-02-03</v>
      </c>
      <c r="L66" s="166" t="str">
        <f>VLOOKUP(A66,'[45]PAI 2025 GPS rempl2)'!$A$4:$V$504,21,0)</f>
        <v>2025-12-31</v>
      </c>
      <c r="M66" s="81" t="str">
        <f>VLOOKUP(A66,'[45]PAI 2025 GPS rempl2)'!$A$4:$V$504,22,0)</f>
        <v>73-GRUPO DE TRABAJO DE COMUNICACION</v>
      </c>
      <c r="N66" s="81" t="s">
        <v>1395</v>
      </c>
      <c r="O66" s="81" t="s">
        <v>1396</v>
      </c>
      <c r="P66" s="81" t="s">
        <v>1545</v>
      </c>
      <c r="Q66" s="81" t="s">
        <v>1492</v>
      </c>
      <c r="R66" s="30" t="str">
        <f>VLOOKUP(A66,'[45]PAI 2025 GPS rempl2)'!$A$3:$B$506,2,0)</f>
        <v>73-GRUPO DE TRABAJO DE COMUNICACION</v>
      </c>
      <c r="S66" s="80" t="s">
        <v>587</v>
      </c>
      <c r="T66" s="80" t="str">
        <f>VLOOKUP(A66,'[45]PAI 2025 GPS rempl2)'!$A$3:$E$505,4,0)</f>
        <v>Producto</v>
      </c>
      <c r="U66" s="81" t="s">
        <v>1522</v>
      </c>
      <c r="V66" s="30">
        <f>VLOOKUP(S66,'Plan de acci�n consolidado 2025'!$E$4:$P$506,12,0)</f>
        <v>30</v>
      </c>
      <c r="W66" s="145">
        <f>(V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66" s="30">
        <f>VLOOKUP(S66,'Plan de acci�n consolidado 2025'!$E$4:$AA$506,23,0)</f>
        <v>100</v>
      </c>
      <c r="Y66" s="30">
        <f t="shared" si="0"/>
        <v>1.3452914798206279</v>
      </c>
      <c r="AM66" s="291"/>
      <c r="AN66" t="s">
        <v>628</v>
      </c>
      <c r="AO66" s="217">
        <v>2.8261463414634145</v>
      </c>
      <c r="AR66" t="s">
        <v>628</v>
      </c>
      <c r="AS66" s="217">
        <v>3.3280717488789242</v>
      </c>
    </row>
    <row r="67" spans="1:45" x14ac:dyDescent="0.25">
      <c r="A67" s="80" t="s">
        <v>590</v>
      </c>
      <c r="B67" s="80" t="str">
        <f>VLOOKUP(A67,'[45]PAI 2025 GPS rempl2)'!$A$3:$E$505,4,0)</f>
        <v>Actividad propia</v>
      </c>
      <c r="C67" s="81" t="s">
        <v>1522</v>
      </c>
      <c r="D67" s="81" t="s">
        <v>1525</v>
      </c>
      <c r="E67" s="81" t="s">
        <v>588</v>
      </c>
      <c r="F67" s="81"/>
      <c r="G67" s="81" t="str">
        <f>VLOOKUP(A67,'[45]PAI 2025 GPS rempl2)'!$E$4:$L$504,8,0)</f>
        <v>N/A</v>
      </c>
      <c r="H67" s="81" t="str">
        <f>VLOOKUP(A67,'[45]PAI 2025 GPS rempl2)'!$A$4:$V$504,15,0)</f>
        <v>Producir los boletines, foto noticias, videos y/o ruedas de prensa de conformidad con la directriz de Presidencia sobre el manejo de imágen (Documento con evidencias)</v>
      </c>
      <c r="I67" s="81">
        <f>VLOOKUP(A67,'[45]PAI 2025 GPS rempl2)'!$A$4:$V$504,17,0)</f>
        <v>100</v>
      </c>
      <c r="J67" s="81" t="str">
        <f>VLOOKUP(A67,'[45]PAI 2025 GPS rempl2)'!$A$4:$V$504,18,0)</f>
        <v>Porcentual</v>
      </c>
      <c r="K67" s="166" t="str">
        <f>VLOOKUP(A67,'[45]PAI 2025 GPS rempl2)'!$A$4:$V$504,20,0)</f>
        <v>2025-02-03</v>
      </c>
      <c r="L67" s="166" t="str">
        <f>VLOOKUP(A67,'[45]PAI 2025 GPS rempl2)'!$A$4:$V$504,21,0)</f>
        <v>2025-12-31</v>
      </c>
      <c r="M67" s="81" t="str">
        <f>VLOOKUP(A67,'[45]PAI 2025 GPS rempl2)'!$A$4:$V$504,22,0)</f>
        <v>73-GRUPO DE TRABAJO DE COMUNICACION</v>
      </c>
      <c r="N67" s="81"/>
      <c r="O67" s="81"/>
      <c r="P67" s="81"/>
      <c r="Q67" s="81"/>
      <c r="R67" s="30" t="str">
        <f>VLOOKUP(A67,'[45]PAI 2025 GPS rempl2)'!$A$3:$B$506,2,0)</f>
        <v>73-GRUPO DE TRABAJO DE COMUNICACION</v>
      </c>
      <c r="S67" s="80" t="s">
        <v>590</v>
      </c>
      <c r="T67" s="80" t="str">
        <f>VLOOKUP(A67,'[45]PAI 2025 GPS rempl2)'!$A$3:$E$505,4,0)</f>
        <v>Actividad propia</v>
      </c>
      <c r="U67" s="81" t="s">
        <v>1522</v>
      </c>
      <c r="V67" s="30">
        <f>VLOOKUP(S67,'Plan de acci�n consolidado 2025'!$E$4:$P$506,12,0)</f>
        <v>80</v>
      </c>
      <c r="W67" s="147">
        <f t="shared" ref="W67:W68" si="14">+(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0.97560975609756095</v>
      </c>
      <c r="X67" s="30">
        <f>VLOOKUP(S67,'Plan de acci�n consolidado 2025'!$E$4:$AA$506,23,0)</f>
        <v>100</v>
      </c>
      <c r="Y67" s="30">
        <f t="shared" si="0"/>
        <v>0.97560975609756095</v>
      </c>
      <c r="AM67" s="291"/>
      <c r="AN67" t="s">
        <v>957</v>
      </c>
      <c r="AO67" s="217">
        <v>2.0792682926829267</v>
      </c>
      <c r="AR67" t="s">
        <v>957</v>
      </c>
      <c r="AS67" s="217">
        <v>1.1210762331838564</v>
      </c>
    </row>
    <row r="68" spans="1:45" x14ac:dyDescent="0.25">
      <c r="A68" s="80" t="s">
        <v>592</v>
      </c>
      <c r="B68" s="80" t="str">
        <f>VLOOKUP(A68,'[45]PAI 2025 GPS rempl2)'!$A$3:$E$505,4,0)</f>
        <v>Actividad propia</v>
      </c>
      <c r="C68" s="81" t="s">
        <v>1522</v>
      </c>
      <c r="D68" s="81" t="s">
        <v>1525</v>
      </c>
      <c r="E68" s="81" t="s">
        <v>588</v>
      </c>
      <c r="F68" s="81"/>
      <c r="G68" s="81" t="str">
        <f>VLOOKUP(A68,'[45]PAI 2025 GPS rempl2)'!$E$4:$L$504,8,0)</f>
        <v>N/A</v>
      </c>
      <c r="H68" s="81" t="str">
        <f>VLOOKUP(A68,'[45]PAI 2025 GPS rempl2)'!$A$4:$V$504,15,0)</f>
        <v>Consolidar el informe final de los contenidos producidos por la SIC respecto a la directriz de manejo de imagen del gobierno nacional. (Informe consoldiado de los contenidos producidos)</v>
      </c>
      <c r="I68" s="81">
        <f>VLOOKUP(A68,'[45]PAI 2025 GPS rempl2)'!$A$4:$V$504,17,0)</f>
        <v>100</v>
      </c>
      <c r="J68" s="81" t="str">
        <f>VLOOKUP(A68,'[45]PAI 2025 GPS rempl2)'!$A$4:$V$504,18,0)</f>
        <v>Porcentual</v>
      </c>
      <c r="K68" s="166" t="str">
        <f>VLOOKUP(A68,'[45]PAI 2025 GPS rempl2)'!$A$4:$V$504,20,0)</f>
        <v>2025-12-02</v>
      </c>
      <c r="L68" s="166" t="str">
        <f>VLOOKUP(A68,'[45]PAI 2025 GPS rempl2)'!$A$4:$V$504,21,0)</f>
        <v>2025-12-31</v>
      </c>
      <c r="M68" s="81" t="str">
        <f>VLOOKUP(A68,'[45]PAI 2025 GPS rempl2)'!$A$4:$V$504,22,0)</f>
        <v>73-GRUPO DE TRABAJO DE COMUNICACION</v>
      </c>
      <c r="N68" s="81"/>
      <c r="O68" s="81"/>
      <c r="P68" s="81"/>
      <c r="Q68" s="81"/>
      <c r="R68" s="30" t="str">
        <f>VLOOKUP(A68,'[45]PAI 2025 GPS rempl2)'!$A$3:$B$506,2,0)</f>
        <v>73-GRUPO DE TRABAJO DE COMUNICACION</v>
      </c>
      <c r="S68" s="80" t="s">
        <v>592</v>
      </c>
      <c r="T68" s="80" t="str">
        <f>VLOOKUP(A68,'[45]PAI 2025 GPS rempl2)'!$A$3:$E$505,4,0)</f>
        <v>Actividad propia</v>
      </c>
      <c r="U68" s="81" t="s">
        <v>1522</v>
      </c>
      <c r="V68" s="30">
        <f>VLOOKUP(S68,'Plan de acci�n consolidado 2025'!$E$4:$P$506,12,0)</f>
        <v>20</v>
      </c>
      <c r="W68" s="147">
        <f t="shared" si="14"/>
        <v>0.24390243902439024</v>
      </c>
      <c r="X68" s="30">
        <f>VLOOKUP(S68,'Plan de acci�n consolidado 2025'!$E$4:$AA$506,23,0)</f>
        <v>0</v>
      </c>
      <c r="Y68" s="30">
        <f t="shared" ref="Y68:Y131" si="15">(X68*W68)/100</f>
        <v>0</v>
      </c>
      <c r="AM68" s="291"/>
      <c r="AN68" t="s">
        <v>1020</v>
      </c>
      <c r="AO68" s="217">
        <v>5.3479146341463419</v>
      </c>
      <c r="AR68" t="s">
        <v>1020</v>
      </c>
      <c r="AS68" s="217">
        <v>2.817206278026906</v>
      </c>
    </row>
    <row r="69" spans="1:45" x14ac:dyDescent="0.25">
      <c r="A69" s="80" t="s">
        <v>594</v>
      </c>
      <c r="B69" s="80" t="str">
        <f>VLOOKUP(A69,'[45]PAI 2025 GPS rempl2)'!$A$3:$E$505,4,0)</f>
        <v>Producto</v>
      </c>
      <c r="C69" s="81" t="s">
        <v>1522</v>
      </c>
      <c r="D69" s="81" t="s">
        <v>1525</v>
      </c>
      <c r="E69" s="81" t="s">
        <v>588</v>
      </c>
      <c r="F69" s="81" t="s">
        <v>12</v>
      </c>
      <c r="G69" s="81" t="str">
        <f>VLOOKUP(A69,'[45]PAI 2025 GPS rempl2)'!$E$4:$L$504,8,0)</f>
        <v>C-3599-0200-0005-53105b</v>
      </c>
      <c r="H69" s="81" t="str">
        <f>VLOOKUP(A69,'[45]PAI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1">
        <f>VLOOKUP(A69,'[45]PAI 2025 GPS rempl2)'!$A$4:$V$504,17,0)</f>
        <v>100</v>
      </c>
      <c r="J69" s="81" t="str">
        <f>VLOOKUP(A69,'[45]PAI 2025 GPS rempl2)'!$A$4:$V$504,18,0)</f>
        <v>Porcentual</v>
      </c>
      <c r="K69" s="166" t="str">
        <f>VLOOKUP(A69,'[45]PAI 2025 GPS rempl2)'!$A$4:$V$504,20,0)</f>
        <v>2025-02-03</v>
      </c>
      <c r="L69" s="166" t="str">
        <f>VLOOKUP(A69,'[45]PAI 2025 GPS rempl2)'!$A$4:$V$504,21,0)</f>
        <v>2025-12-12</v>
      </c>
      <c r="M69" s="81" t="str">
        <f>VLOOKUP(A69,'[45]PAI 2025 GPS rempl2)'!$A$4:$V$504,22,0)</f>
        <v>73-GRUPO DE TRABAJO DE COMUNICACION</v>
      </c>
      <c r="N69" s="81" t="s">
        <v>1395</v>
      </c>
      <c r="O69" s="81" t="s">
        <v>1396</v>
      </c>
      <c r="P69" s="81">
        <v>0</v>
      </c>
      <c r="Q69" s="81" t="s">
        <v>1492</v>
      </c>
      <c r="R69" s="30" t="str">
        <f>VLOOKUP(A69,'[45]PAI 2025 GPS rempl2)'!$A$3:$B$506,2,0)</f>
        <v>73-GRUPO DE TRABAJO DE COMUNICACION</v>
      </c>
      <c r="S69" s="80" t="s">
        <v>594</v>
      </c>
      <c r="T69" s="80" t="str">
        <f>VLOOKUP(A69,'[45]PAI 2025 GPS rempl2)'!$A$3:$E$505,4,0)</f>
        <v>Producto</v>
      </c>
      <c r="U69" s="81" t="s">
        <v>1522</v>
      </c>
      <c r="V69" s="30">
        <f>VLOOKUP(S69,'Plan de acci�n consolidado 2025'!$E$4:$P$506,12,0)</f>
        <v>20</v>
      </c>
      <c r="W69" s="145">
        <f>(V69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69" s="30">
        <f>VLOOKUP(S69,'Plan de acci�n consolidado 2025'!$E$4:$AA$506,23,0)</f>
        <v>0</v>
      </c>
      <c r="Y69" s="30">
        <f t="shared" si="15"/>
        <v>0</v>
      </c>
      <c r="AM69" s="291"/>
      <c r="AN69" t="s">
        <v>1190</v>
      </c>
      <c r="AO69" s="217">
        <v>3.4756097560975627</v>
      </c>
      <c r="AR69" t="s">
        <v>1190</v>
      </c>
      <c r="AS69" s="217">
        <v>0</v>
      </c>
    </row>
    <row r="70" spans="1:45" x14ac:dyDescent="0.25">
      <c r="A70" s="80" t="s">
        <v>596</v>
      </c>
      <c r="B70" s="80" t="str">
        <f>VLOOKUP(A70,'[45]PAI 2025 GPS rempl2)'!$A$3:$E$505,4,0)</f>
        <v>Actividad propia</v>
      </c>
      <c r="C70" s="81" t="s">
        <v>1522</v>
      </c>
      <c r="D70" s="81" t="s">
        <v>1525</v>
      </c>
      <c r="E70" s="81" t="s">
        <v>588</v>
      </c>
      <c r="F70" s="81"/>
      <c r="G70" s="81" t="str">
        <f>VLOOKUP(A70,'[45]PAI 2025 GPS rempl2)'!$E$4:$L$504,8,0)</f>
        <v>N/A</v>
      </c>
      <c r="H70" s="81" t="str">
        <f>VLOOKUP(A70,'[45]PAI 2025 GPS rempl2)'!$A$4:$V$504,15,0)</f>
        <v>Realizar un diagnóstico de las necesidades para la comunicaciones internas (Documento de diagnóstico)</v>
      </c>
      <c r="I70" s="81">
        <f>VLOOKUP(A70,'[45]PAI 2025 GPS rempl2)'!$A$4:$V$504,17,0)</f>
        <v>1</v>
      </c>
      <c r="J70" s="81" t="str">
        <f>VLOOKUP(A70,'[45]PAI 2025 GPS rempl2)'!$A$4:$V$504,18,0)</f>
        <v>Númerica</v>
      </c>
      <c r="K70" s="166" t="str">
        <f>VLOOKUP(A70,'[45]PAI 2025 GPS rempl2)'!$A$4:$V$504,20,0)</f>
        <v>2025-02-03</v>
      </c>
      <c r="L70" s="166" t="str">
        <f>VLOOKUP(A70,'[45]PAI 2025 GPS rempl2)'!$A$4:$V$504,21,0)</f>
        <v>2025-03-28</v>
      </c>
      <c r="M70" s="81" t="str">
        <f>VLOOKUP(A70,'[45]PAI 2025 GPS rempl2)'!$A$4:$V$504,22,0)</f>
        <v>73-GRUPO DE TRABAJO DE COMUNICACION</v>
      </c>
      <c r="N70" s="81"/>
      <c r="O70" s="81"/>
      <c r="P70" s="81"/>
      <c r="Q70" s="81"/>
      <c r="R70" s="30" t="str">
        <f>VLOOKUP(A70,'[45]PAI 2025 GPS rempl2)'!$A$3:$B$506,2,0)</f>
        <v>73-GRUPO DE TRABAJO DE COMUNICACION</v>
      </c>
      <c r="S70" s="80" t="s">
        <v>596</v>
      </c>
      <c r="T70" s="80" t="str">
        <f>VLOOKUP(A70,'[45]PAI 2025 GPS rempl2)'!$A$3:$E$505,4,0)</f>
        <v>Actividad propia</v>
      </c>
      <c r="U70" s="81" t="s">
        <v>1522</v>
      </c>
      <c r="V70" s="30">
        <f>VLOOKUP(S70,'Plan de acci�n consolidado 2025'!$E$4:$P$506,12,0)</f>
        <v>20</v>
      </c>
      <c r="W70" s="147">
        <f t="shared" ref="W70:W73" si="16">+(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70" s="30">
        <f>VLOOKUP(S70,'Plan de acci�n consolidado 2025'!$E$4:$AA$506,23,0)</f>
        <v>100</v>
      </c>
      <c r="Y70" s="30">
        <f t="shared" si="15"/>
        <v>0.24390243902439024</v>
      </c>
      <c r="AM70" s="291"/>
      <c r="AN70" t="s">
        <v>649</v>
      </c>
      <c r="AO70" s="217">
        <v>1.4634146341463414</v>
      </c>
      <c r="AR70" t="s">
        <v>649</v>
      </c>
      <c r="AS70" s="217">
        <v>0.67264573991031396</v>
      </c>
    </row>
    <row r="71" spans="1:45" x14ac:dyDescent="0.25">
      <c r="A71" s="80" t="s">
        <v>598</v>
      </c>
      <c r="B71" s="80" t="str">
        <f>VLOOKUP(A71,'[45]PAI 2025 GPS rempl2)'!$A$3:$E$505,4,0)</f>
        <v>Actividad propia</v>
      </c>
      <c r="C71" s="81" t="s">
        <v>1522</v>
      </c>
      <c r="D71" s="81" t="s">
        <v>1525</v>
      </c>
      <c r="E71" s="81" t="s">
        <v>588</v>
      </c>
      <c r="F71" s="81"/>
      <c r="G71" s="81" t="str">
        <f>VLOOKUP(A71,'[45]PAI 2025 GPS rempl2)'!$E$4:$L$504,8,0)</f>
        <v>N/A</v>
      </c>
      <c r="H71" s="81" t="str">
        <f>VLOOKUP(A71,'[45]PAI 2025 GPS rempl2)'!$A$4:$V$504,15,0)</f>
        <v>Elaborar la estrategia de comunicaciones internas que incluya el plan de trabajo para su realización (Documento de estrategia que incluya plan de trabajo)</v>
      </c>
      <c r="I71" s="81">
        <f>VLOOKUP(A71,'[45]PAI 2025 GPS rempl2)'!$A$4:$V$504,17,0)</f>
        <v>100</v>
      </c>
      <c r="J71" s="81" t="str">
        <f>VLOOKUP(A71,'[45]PAI 2025 GPS rempl2)'!$A$4:$V$504,18,0)</f>
        <v>Porcentual</v>
      </c>
      <c r="K71" s="166" t="str">
        <f>VLOOKUP(A71,'[45]PAI 2025 GPS rempl2)'!$A$4:$V$504,20,0)</f>
        <v>2025-04-01</v>
      </c>
      <c r="L71" s="166" t="str">
        <f>VLOOKUP(A71,'[45]PAI 2025 GPS rempl2)'!$A$4:$V$504,21,0)</f>
        <v>2025-04-30</v>
      </c>
      <c r="M71" s="81" t="str">
        <f>VLOOKUP(A71,'[45]PAI 2025 GPS rempl2)'!$A$4:$V$504,22,0)</f>
        <v>73-GRUPO DE TRABAJO DE COMUNICACION</v>
      </c>
      <c r="N71" s="81"/>
      <c r="O71" s="81"/>
      <c r="P71" s="81"/>
      <c r="Q71" s="81"/>
      <c r="R71" s="30" t="str">
        <f>VLOOKUP(A71,'[45]PAI 2025 GPS rempl2)'!$A$3:$B$506,2,0)</f>
        <v>73-GRUPO DE TRABAJO DE COMUNICACION</v>
      </c>
      <c r="S71" s="80" t="s">
        <v>598</v>
      </c>
      <c r="T71" s="80" t="str">
        <f>VLOOKUP(A71,'[45]PAI 2025 GPS rempl2)'!$A$3:$E$505,4,0)</f>
        <v>Actividad propia</v>
      </c>
      <c r="U71" s="81" t="s">
        <v>1522</v>
      </c>
      <c r="V71" s="30">
        <f>VLOOKUP(S71,'Plan de acci�n consolidado 2025'!$E$4:$P$506,12,0)</f>
        <v>30</v>
      </c>
      <c r="W71" s="147">
        <f t="shared" si="16"/>
        <v>0.36585365853658536</v>
      </c>
      <c r="X71" s="30">
        <f>VLOOKUP(S71,'Plan de acci�n consolidado 2025'!$E$4:$AA$506,23,0)</f>
        <v>100</v>
      </c>
      <c r="Y71" s="30">
        <f t="shared" si="15"/>
        <v>0.36585365853658536</v>
      </c>
      <c r="AM71" s="291"/>
      <c r="AN71" t="s">
        <v>836</v>
      </c>
      <c r="AO71" s="217">
        <v>3.4451219512195124</v>
      </c>
      <c r="AR71" t="s">
        <v>836</v>
      </c>
      <c r="AS71" s="217">
        <v>2.6905829596412558</v>
      </c>
    </row>
    <row r="72" spans="1:45" x14ac:dyDescent="0.25">
      <c r="A72" s="80" t="s">
        <v>600</v>
      </c>
      <c r="B72" s="80" t="str">
        <f>VLOOKUP(A72,'[45]PAI 2025 GPS rempl2)'!$A$3:$E$505,4,0)</f>
        <v>Actividad propia</v>
      </c>
      <c r="C72" s="81" t="s">
        <v>1522</v>
      </c>
      <c r="D72" s="81" t="s">
        <v>1525</v>
      </c>
      <c r="E72" s="81" t="s">
        <v>588</v>
      </c>
      <c r="F72" s="81"/>
      <c r="G72" s="81" t="str">
        <f>VLOOKUP(A72,'[45]PAI 2025 GPS rempl2)'!$E$4:$L$504,8,0)</f>
        <v>N/A</v>
      </c>
      <c r="H72" s="81" t="str">
        <f>VLOOKUP(A72,'[45]PAI 2025 GPS rempl2)'!$A$4:$V$504,15,0)</f>
        <v>Ejecutar el Plan de trabajo de la estrategia de comunicaciones internas (Documento de seguimiento trimestral)</v>
      </c>
      <c r="I72" s="81">
        <f>VLOOKUP(A72,'[45]PAI 2025 GPS rempl2)'!$A$4:$V$504,17,0)</f>
        <v>3</v>
      </c>
      <c r="J72" s="81" t="str">
        <f>VLOOKUP(A72,'[45]PAI 2025 GPS rempl2)'!$A$4:$V$504,18,0)</f>
        <v>Númerica</v>
      </c>
      <c r="K72" s="166" t="str">
        <f>VLOOKUP(A72,'[45]PAI 2025 GPS rempl2)'!$A$4:$V$504,20,0)</f>
        <v>2025-04-01</v>
      </c>
      <c r="L72" s="166" t="str">
        <f>VLOOKUP(A72,'[45]PAI 2025 GPS rempl2)'!$A$4:$V$504,21,0)</f>
        <v>2025-11-21</v>
      </c>
      <c r="M72" s="81" t="str">
        <f>VLOOKUP(A72,'[45]PAI 2025 GPS rempl2)'!$A$4:$V$504,22,0)</f>
        <v>73-GRUPO DE TRABAJO DE COMUNICACION</v>
      </c>
      <c r="N72" s="81"/>
      <c r="O72" s="81"/>
      <c r="P72" s="81"/>
      <c r="Q72" s="81"/>
      <c r="R72" s="30" t="str">
        <f>VLOOKUP(A72,'[45]PAI 2025 GPS rempl2)'!$A$3:$B$506,2,0)</f>
        <v>73-GRUPO DE TRABAJO DE COMUNICACION</v>
      </c>
      <c r="S72" s="80" t="s">
        <v>600</v>
      </c>
      <c r="T72" s="80" t="str">
        <f>VLOOKUP(A72,'[45]PAI 2025 GPS rempl2)'!$A$3:$E$505,4,0)</f>
        <v>Actividad propia</v>
      </c>
      <c r="U72" s="81" t="s">
        <v>1522</v>
      </c>
      <c r="V72" s="30">
        <f>VLOOKUP(S72,'Plan de acci�n consolidado 2025'!$E$4:$P$506,12,0)</f>
        <v>40</v>
      </c>
      <c r="W72" s="147">
        <f t="shared" si="16"/>
        <v>0.48780487804878048</v>
      </c>
      <c r="X72" s="30">
        <f>VLOOKUP(S72,'Plan de acci�n consolidado 2025'!$E$4:$AA$506,23,0)</f>
        <v>44</v>
      </c>
      <c r="Y72" s="30">
        <f t="shared" si="15"/>
        <v>0.21463414634146338</v>
      </c>
      <c r="AM72" s="291"/>
      <c r="AN72" t="s">
        <v>876</v>
      </c>
      <c r="AO72" s="217">
        <v>2.2560609756097563</v>
      </c>
      <c r="AR72" t="s">
        <v>876</v>
      </c>
      <c r="AS72" s="217">
        <v>4.1105381165919281</v>
      </c>
    </row>
    <row r="73" spans="1:45" x14ac:dyDescent="0.25">
      <c r="A73" s="80" t="s">
        <v>602</v>
      </c>
      <c r="B73" s="80" t="str">
        <f>VLOOKUP(A73,'[45]PAI 2025 GPS rempl2)'!$A$3:$E$505,4,0)</f>
        <v>Actividad propia</v>
      </c>
      <c r="C73" s="81" t="s">
        <v>1522</v>
      </c>
      <c r="D73" s="81" t="s">
        <v>1525</v>
      </c>
      <c r="E73" s="81" t="s">
        <v>588</v>
      </c>
      <c r="F73" s="81"/>
      <c r="G73" s="81" t="str">
        <f>VLOOKUP(A73,'[45]PAI 2025 GPS rempl2)'!$E$4:$L$504,8,0)</f>
        <v>N/A</v>
      </c>
      <c r="H73" s="81" t="str">
        <f>VLOOKUP(A73,'[45]PAI 2025 GPS rempl2)'!$A$4:$V$504,15,0)</f>
        <v>Elaborar informe final de los resultados de la implementación de la estrategia de comunicaciones internas (Informe de resultados de implementación)</v>
      </c>
      <c r="I73" s="81">
        <f>VLOOKUP(A73,'[45]PAI 2025 GPS rempl2)'!$A$4:$V$504,17,0)</f>
        <v>1</v>
      </c>
      <c r="J73" s="81" t="str">
        <f>VLOOKUP(A73,'[45]PAI 2025 GPS rempl2)'!$A$4:$V$504,18,0)</f>
        <v>Númerica</v>
      </c>
      <c r="K73" s="166" t="str">
        <f>VLOOKUP(A73,'[45]PAI 2025 GPS rempl2)'!$A$4:$V$504,20,0)</f>
        <v>2025-11-24</v>
      </c>
      <c r="L73" s="166" t="str">
        <f>VLOOKUP(A73,'[45]PAI 2025 GPS rempl2)'!$A$4:$V$504,21,0)</f>
        <v>2025-12-12</v>
      </c>
      <c r="M73" s="81" t="str">
        <f>VLOOKUP(A73,'[45]PAI 2025 GPS rempl2)'!$A$4:$V$504,22,0)</f>
        <v>73-GRUPO DE TRABAJO DE COMUNICACION</v>
      </c>
      <c r="N73" s="81"/>
      <c r="O73" s="81"/>
      <c r="P73" s="81"/>
      <c r="Q73" s="81"/>
      <c r="R73" s="30" t="str">
        <f>VLOOKUP(A73,'[45]PAI 2025 GPS rempl2)'!$A$3:$B$506,2,0)</f>
        <v>73-GRUPO DE TRABAJO DE COMUNICACION</v>
      </c>
      <c r="S73" s="80" t="s">
        <v>602</v>
      </c>
      <c r="T73" s="80" t="str">
        <f>VLOOKUP(A73,'[45]PAI 2025 GPS rempl2)'!$A$3:$E$505,4,0)</f>
        <v>Actividad propia</v>
      </c>
      <c r="U73" s="81" t="s">
        <v>1522</v>
      </c>
      <c r="V73" s="30">
        <f>VLOOKUP(S73,'Plan de acci�n consolidado 2025'!$E$4:$P$506,12,0)</f>
        <v>10</v>
      </c>
      <c r="W73" s="147">
        <f t="shared" si="16"/>
        <v>0.12195121951219512</v>
      </c>
      <c r="X73" s="30">
        <f>VLOOKUP(S73,'Plan de acci�n consolidado 2025'!$E$4:$AA$506,23,0)</f>
        <v>0</v>
      </c>
      <c r="Y73" s="30">
        <f t="shared" si="15"/>
        <v>0</v>
      </c>
      <c r="AM73" s="291"/>
      <c r="AN73" t="s">
        <v>1153</v>
      </c>
      <c r="AO73" s="217">
        <v>2.969512195121951</v>
      </c>
      <c r="AR73" t="s">
        <v>1153</v>
      </c>
      <c r="AS73" s="217">
        <v>3.143497757847534</v>
      </c>
    </row>
    <row r="74" spans="1:45" x14ac:dyDescent="0.25">
      <c r="A74" s="80" t="s">
        <v>604</v>
      </c>
      <c r="B74" s="80" t="str">
        <f>VLOOKUP(A74,'[45]PAI 2025 GPS rempl2)'!$A$3:$E$505,4,0)</f>
        <v>Producto</v>
      </c>
      <c r="C74" s="81" t="s">
        <v>1522</v>
      </c>
      <c r="D74" s="81" t="s">
        <v>1525</v>
      </c>
      <c r="E74" s="81" t="s">
        <v>588</v>
      </c>
      <c r="F74" s="81" t="s">
        <v>10</v>
      </c>
      <c r="G74" s="81" t="str">
        <f>VLOOKUP(A74,'[45]PAI 2025 GPS rempl2)'!$E$4:$L$504,8,0)</f>
        <v>C-3599-0200-0005-53105b</v>
      </c>
      <c r="H74" s="81" t="str">
        <f>VLOOKUP(A74,'[45]PAI 2025 GPS rempl2)'!$A$4:$V$504,15,0)</f>
        <v>Estrategia de fortalecimiento de la difusión de la misionalidad de la Entidad a nivel nacional, elaborada e implementada (Informe de resultados de implementación)</v>
      </c>
      <c r="I74" s="81">
        <f>VLOOKUP(A74,'[45]PAI 2025 GPS rempl2)'!$A$4:$V$504,17,0)</f>
        <v>100</v>
      </c>
      <c r="J74" s="81" t="str">
        <f>VLOOKUP(A74,'[45]PAI 2025 GPS rempl2)'!$A$4:$V$504,18,0)</f>
        <v>Porcentual</v>
      </c>
      <c r="K74" s="166" t="str">
        <f>VLOOKUP(A74,'[45]PAI 2025 GPS rempl2)'!$A$4:$V$504,20,0)</f>
        <v>2025-01-15</v>
      </c>
      <c r="L74" s="166" t="str">
        <f>VLOOKUP(A74,'[45]PAI 2025 GPS rempl2)'!$A$4:$V$504,21,0)</f>
        <v>2025-12-31</v>
      </c>
      <c r="M74" s="81" t="str">
        <f>VLOOKUP(A74,'[45]PAI 2025 GPS rempl2)'!$A$4:$V$504,22,0)</f>
        <v>73-GRUPO DE TRABAJO DE COMUNICACION</v>
      </c>
      <c r="N74" s="81" t="s">
        <v>1399</v>
      </c>
      <c r="O74" s="81" t="s">
        <v>1400</v>
      </c>
      <c r="P74" s="81">
        <v>0</v>
      </c>
      <c r="Q74" s="81" t="s">
        <v>1494</v>
      </c>
      <c r="R74" s="30" t="str">
        <f>VLOOKUP(A74,'[45]PAI 2025 GPS rempl2)'!$A$3:$B$506,2,0)</f>
        <v>73-GRUPO DE TRABAJO DE COMUNICACION</v>
      </c>
      <c r="S74" s="80" t="s">
        <v>604</v>
      </c>
      <c r="T74" s="80" t="str">
        <f>VLOOKUP(A74,'[45]PAI 2025 GPS rempl2)'!$A$3:$E$505,4,0)</f>
        <v>Producto</v>
      </c>
      <c r="U74" s="81" t="s">
        <v>1522</v>
      </c>
      <c r="V74" s="30">
        <f>VLOOKUP(S74,'Plan de acci�n consolidado 2025'!$E$4:$P$506,12,0)</f>
        <v>30</v>
      </c>
      <c r="W74" s="145">
        <f>(V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74" s="30">
        <f>VLOOKUP(S74,'Plan de acci�n consolidado 2025'!$E$4:$AA$506,23,0)</f>
        <v>0</v>
      </c>
      <c r="Y74" s="30">
        <f t="shared" si="15"/>
        <v>0</v>
      </c>
      <c r="AM74" s="291"/>
      <c r="AN74" t="s">
        <v>894</v>
      </c>
      <c r="AO74" s="217">
        <v>1.9512195121951219</v>
      </c>
      <c r="AR74" t="s">
        <v>894</v>
      </c>
      <c r="AS74" s="217">
        <v>1.1210762331838564</v>
      </c>
    </row>
    <row r="75" spans="1:45" x14ac:dyDescent="0.25">
      <c r="A75" s="80" t="s">
        <v>605</v>
      </c>
      <c r="B75" s="80" t="str">
        <f>VLOOKUP(A75,'[45]PAI 2025 GPS rempl2)'!$A$3:$E$505,4,0)</f>
        <v>Actividad propia</v>
      </c>
      <c r="C75" s="81" t="s">
        <v>1522</v>
      </c>
      <c r="D75" s="81" t="s">
        <v>1525</v>
      </c>
      <c r="E75" s="81" t="s">
        <v>588</v>
      </c>
      <c r="F75" s="81"/>
      <c r="G75" s="81" t="str">
        <f>VLOOKUP(A75,'[45]PAI 2025 GPS rempl2)'!$E$4:$L$504,8,0)</f>
        <v>N/A</v>
      </c>
      <c r="H75" s="81" t="str">
        <f>VLOOKUP(A75,'[45]PAI 2025 GPS rempl2)'!$A$4:$V$504,15,0)</f>
        <v>Diseñar la estrategia de fortalecimiento de la difusión de la misionalidad de la Entidad a nivel nacional que incluya el plan de trabajo de ejecución  (Documento de estrategia que incluya plan de trabajo)</v>
      </c>
      <c r="I75" s="81">
        <f>VLOOKUP(A75,'[45]PAI 2025 GPS rempl2)'!$A$4:$V$504,17,0)</f>
        <v>1</v>
      </c>
      <c r="J75" s="81" t="str">
        <f>VLOOKUP(A75,'[45]PAI 2025 GPS rempl2)'!$A$4:$V$504,18,0)</f>
        <v>Númerica</v>
      </c>
      <c r="K75" s="166" t="str">
        <f>VLOOKUP(A75,'[45]PAI 2025 GPS rempl2)'!$A$4:$V$504,20,0)</f>
        <v>2025-01-15</v>
      </c>
      <c r="L75" s="166" t="str">
        <f>VLOOKUP(A75,'[45]PAI 2025 GPS rempl2)'!$A$4:$V$504,21,0)</f>
        <v>2025-02-28</v>
      </c>
      <c r="M75" s="81" t="str">
        <f>VLOOKUP(A75,'[45]PAI 2025 GPS rempl2)'!$A$4:$V$504,22,0)</f>
        <v>73-GRUPO DE TRABAJO DE COMUNICACION</v>
      </c>
      <c r="N75" s="81"/>
      <c r="O75" s="81"/>
      <c r="P75" s="81"/>
      <c r="Q75" s="81"/>
      <c r="R75" s="30" t="str">
        <f>VLOOKUP(A75,'[45]PAI 2025 GPS rempl2)'!$A$3:$B$506,2,0)</f>
        <v>73-GRUPO DE TRABAJO DE COMUNICACION</v>
      </c>
      <c r="S75" s="80" t="s">
        <v>605</v>
      </c>
      <c r="T75" s="80" t="str">
        <f>VLOOKUP(A75,'[45]PAI 2025 GPS rempl2)'!$A$3:$E$505,4,0)</f>
        <v>Actividad propia</v>
      </c>
      <c r="U75" s="81" t="s">
        <v>1522</v>
      </c>
      <c r="V75" s="30">
        <f>VLOOKUP(S75,'Plan de acci�n consolidado 2025'!$E$4:$P$506,12,0)</f>
        <v>30</v>
      </c>
      <c r="W75" s="147">
        <f t="shared" ref="W75:W78" si="17">+(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75" s="30">
        <f>VLOOKUP(S75,'Plan de acci�n consolidado 2025'!$E$4:$AA$506,23,0)</f>
        <v>100</v>
      </c>
      <c r="Y75" s="30">
        <f t="shared" si="15"/>
        <v>0.36585365853658536</v>
      </c>
      <c r="AM75" s="291"/>
      <c r="AN75" t="s">
        <v>910</v>
      </c>
      <c r="AO75" s="217">
        <v>2.6634146341463412</v>
      </c>
      <c r="AR75" t="s">
        <v>910</v>
      </c>
      <c r="AS75" s="217">
        <v>0.20627802690582961</v>
      </c>
    </row>
    <row r="76" spans="1:45" x14ac:dyDescent="0.25">
      <c r="A76" s="80" t="s">
        <v>607</v>
      </c>
      <c r="B76" s="80" t="str">
        <f>VLOOKUP(A76,'[45]PAI 2025 GPS rempl2)'!$A$3:$E$505,4,0)</f>
        <v>Actividad propia</v>
      </c>
      <c r="C76" s="81" t="s">
        <v>1522</v>
      </c>
      <c r="D76" s="81" t="s">
        <v>1525</v>
      </c>
      <c r="E76" s="81" t="s">
        <v>588</v>
      </c>
      <c r="F76" s="81"/>
      <c r="G76" s="81" t="str">
        <f>VLOOKUP(A76,'[45]PAI 2025 GPS rempl2)'!$E$4:$L$504,8,0)</f>
        <v>N/A</v>
      </c>
      <c r="H76" s="81" t="str">
        <f>VLOOKUP(A76,'[45]PAI 2025 GPS rempl2)'!$A$4:$V$504,15,0)</f>
        <v>Ejecutar el plan de trabajo de la estrategia de comunicaciones externas (Informe de avance trimestral)</v>
      </c>
      <c r="I76" s="81">
        <f>VLOOKUP(A76,'[45]PAI 2025 GPS rempl2)'!$A$4:$V$504,17,0)</f>
        <v>3</v>
      </c>
      <c r="J76" s="81" t="str">
        <f>VLOOKUP(A76,'[45]PAI 2025 GPS rempl2)'!$A$4:$V$504,18,0)</f>
        <v>Númerica</v>
      </c>
      <c r="K76" s="166" t="str">
        <f>VLOOKUP(A76,'[45]PAI 2025 GPS rempl2)'!$A$4:$V$504,20,0)</f>
        <v>2025-03-04</v>
      </c>
      <c r="L76" s="166" t="str">
        <f>VLOOKUP(A76,'[45]PAI 2025 GPS rempl2)'!$A$4:$V$504,21,0)</f>
        <v>2025-11-28</v>
      </c>
      <c r="M76" s="81" t="str">
        <f>VLOOKUP(A76,'[45]PAI 2025 GPS rempl2)'!$A$4:$V$504,22,0)</f>
        <v>73-GRUPO DE TRABAJO DE COMUNICACION</v>
      </c>
      <c r="N76" s="81"/>
      <c r="O76" s="81"/>
      <c r="P76" s="81"/>
      <c r="Q76" s="81"/>
      <c r="R76" s="30" t="str">
        <f>VLOOKUP(A76,'[45]PAI 2025 GPS rempl2)'!$A$3:$B$506,2,0)</f>
        <v>73-GRUPO DE TRABAJO DE COMUNICACION</v>
      </c>
      <c r="S76" s="80" t="s">
        <v>607</v>
      </c>
      <c r="T76" s="80" t="str">
        <f>VLOOKUP(A76,'[45]PAI 2025 GPS rempl2)'!$A$3:$E$505,4,0)</f>
        <v>Actividad propia</v>
      </c>
      <c r="U76" s="81" t="s">
        <v>1522</v>
      </c>
      <c r="V76" s="30">
        <f>VLOOKUP(S76,'Plan de acci�n consolidado 2025'!$E$4:$P$506,12,0)</f>
        <v>40</v>
      </c>
      <c r="W76" s="147">
        <f t="shared" si="17"/>
        <v>0.48780487804878048</v>
      </c>
      <c r="X76" s="30">
        <f>VLOOKUP(S76,'Plan de acci�n consolidado 2025'!$E$4:$AA$506,23,0)</f>
        <v>67</v>
      </c>
      <c r="Y76" s="30">
        <f t="shared" si="15"/>
        <v>0.32682926829268288</v>
      </c>
      <c r="AM76" s="301"/>
      <c r="AN76" t="s">
        <v>586</v>
      </c>
      <c r="AO76" s="217">
        <v>3.5048780487804878</v>
      </c>
      <c r="AR76" t="s">
        <v>586</v>
      </c>
      <c r="AS76" s="217">
        <v>1.3452914798206279</v>
      </c>
    </row>
    <row r="77" spans="1:45" x14ac:dyDescent="0.25">
      <c r="A77" s="80" t="s">
        <v>609</v>
      </c>
      <c r="B77" s="80" t="str">
        <f>VLOOKUP(A77,'[45]PAI 2025 GPS rempl2)'!$A$3:$E$505,4,0)</f>
        <v>Actividad propia</v>
      </c>
      <c r="C77" s="81" t="s">
        <v>1522</v>
      </c>
      <c r="D77" s="81" t="s">
        <v>1525</v>
      </c>
      <c r="E77" s="81" t="s">
        <v>588</v>
      </c>
      <c r="F77" s="81"/>
      <c r="G77" s="81" t="str">
        <f>VLOOKUP(A77,'[45]PAI 2025 GPS rempl2)'!$E$4:$L$504,8,0)</f>
        <v>N/A</v>
      </c>
      <c r="H77" s="81" t="str">
        <f>VLOOKUP(A77,'[45]PAI 2025 GPS rempl2)'!$A$4:$V$504,15,0)</f>
        <v>Elaborar informe trimestral de los resultados de la implementación de la estrategia de fortalecimiento (Informe de avance trimestral)</v>
      </c>
      <c r="I77" s="81">
        <f>VLOOKUP(A77,'[45]PAI 2025 GPS rempl2)'!$A$4:$V$504,17,0)</f>
        <v>4</v>
      </c>
      <c r="J77" s="81" t="str">
        <f>VLOOKUP(A77,'[45]PAI 2025 GPS rempl2)'!$A$4:$V$504,18,0)</f>
        <v>Númerica</v>
      </c>
      <c r="K77" s="166" t="str">
        <f>VLOOKUP(A77,'[45]PAI 2025 GPS rempl2)'!$A$4:$V$504,20,0)</f>
        <v>2025-03-14</v>
      </c>
      <c r="L77" s="166" t="str">
        <f>VLOOKUP(A77,'[45]PAI 2025 GPS rempl2)'!$A$4:$V$504,21,0)</f>
        <v>2025-12-31</v>
      </c>
      <c r="M77" s="81" t="str">
        <f>VLOOKUP(A77,'[45]PAI 2025 GPS rempl2)'!$A$4:$V$504,22,0)</f>
        <v>73-GRUPO DE TRABAJO DE COMUNICACION</v>
      </c>
      <c r="N77" s="81"/>
      <c r="O77" s="81"/>
      <c r="P77" s="81"/>
      <c r="Q77" s="81"/>
      <c r="R77" s="30" t="str">
        <f>VLOOKUP(A77,'[45]PAI 2025 GPS rempl2)'!$A$3:$B$506,2,0)</f>
        <v>73-GRUPO DE TRABAJO DE COMUNICACION</v>
      </c>
      <c r="S77" s="80" t="s">
        <v>609</v>
      </c>
      <c r="T77" s="80" t="str">
        <f>VLOOKUP(A77,'[45]PAI 2025 GPS rempl2)'!$A$3:$E$505,4,0)</f>
        <v>Actividad propia</v>
      </c>
      <c r="U77" s="81" t="s">
        <v>1522</v>
      </c>
      <c r="V77" s="30">
        <f>VLOOKUP(S77,'Plan de acci�n consolidado 2025'!$E$4:$P$506,12,0)</f>
        <v>20</v>
      </c>
      <c r="W77" s="147">
        <f t="shared" si="17"/>
        <v>0.24390243902439024</v>
      </c>
      <c r="X77" s="30">
        <f>VLOOKUP(S77,'Plan de acci�n consolidado 2025'!$E$4:$AA$506,23,0)</f>
        <v>50</v>
      </c>
      <c r="Y77" s="30">
        <f t="shared" si="15"/>
        <v>0.12195121951219512</v>
      </c>
      <c r="AM77" s="291" t="s">
        <v>1532</v>
      </c>
      <c r="AN77" t="s">
        <v>1107</v>
      </c>
      <c r="AO77" s="217">
        <v>9.0909090909090917</v>
      </c>
      <c r="AR77" t="s">
        <v>1107</v>
      </c>
      <c r="AS77" s="217">
        <v>0</v>
      </c>
    </row>
    <row r="78" spans="1:45" x14ac:dyDescent="0.25">
      <c r="A78" s="80" t="s">
        <v>611</v>
      </c>
      <c r="B78" s="80" t="str">
        <f>VLOOKUP(A78,'[45]PAI 2025 GPS rempl2)'!$A$3:$E$505,4,0)</f>
        <v>Actividad propia</v>
      </c>
      <c r="C78" s="81" t="s">
        <v>1522</v>
      </c>
      <c r="D78" s="81" t="s">
        <v>1525</v>
      </c>
      <c r="E78" s="81" t="s">
        <v>588</v>
      </c>
      <c r="F78" s="81"/>
      <c r="G78" s="81" t="str">
        <f>VLOOKUP(A78,'[45]PAI 2025 GPS rempl2)'!$E$4:$L$504,8,0)</f>
        <v>N/A</v>
      </c>
      <c r="H78" s="81" t="str">
        <f>VLOOKUP(A78,'[45]PAI 2025 GPS rempl2)'!$A$4:$V$504,15,0)</f>
        <v>Realizar y consolidar informe de monitoreo de medios (Informe de avance trimestral)</v>
      </c>
      <c r="I78" s="81">
        <f>VLOOKUP(A78,'[45]PAI 2025 GPS rempl2)'!$A$4:$V$504,17,0)</f>
        <v>2</v>
      </c>
      <c r="J78" s="81" t="str">
        <f>VLOOKUP(A78,'[45]PAI 2025 GPS rempl2)'!$A$4:$V$504,18,0)</f>
        <v>Númerica</v>
      </c>
      <c r="K78" s="166" t="str">
        <f>VLOOKUP(A78,'[45]PAI 2025 GPS rempl2)'!$A$4:$V$504,20,0)</f>
        <v>2025-07-01</v>
      </c>
      <c r="L78" s="166" t="str">
        <f>VLOOKUP(A78,'[45]PAI 2025 GPS rempl2)'!$A$4:$V$504,21,0)</f>
        <v>2025-12-31</v>
      </c>
      <c r="M78" s="81" t="str">
        <f>VLOOKUP(A78,'[45]PAI 2025 GPS rempl2)'!$A$4:$V$504,22,0)</f>
        <v>73-GRUPO DE TRABAJO DE COMUNICACION</v>
      </c>
      <c r="N78" s="81"/>
      <c r="O78" s="81"/>
      <c r="P78" s="81"/>
      <c r="Q78" s="81"/>
      <c r="R78" s="30" t="str">
        <f>VLOOKUP(A78,'[45]PAI 2025 GPS rempl2)'!$A$3:$B$506,2,0)</f>
        <v>73-GRUPO DE TRABAJO DE COMUNICACION</v>
      </c>
      <c r="S78" s="80" t="s">
        <v>611</v>
      </c>
      <c r="T78" s="80" t="str">
        <f>VLOOKUP(A78,'[45]PAI 2025 GPS rempl2)'!$A$3:$E$505,4,0)</f>
        <v>Actividad propia</v>
      </c>
      <c r="U78" s="81" t="s">
        <v>1522</v>
      </c>
      <c r="V78" s="30">
        <f>VLOOKUP(S78,'Plan de acci�n consolidado 2025'!$E$4:$P$506,12,0)</f>
        <v>10</v>
      </c>
      <c r="W78" s="147">
        <f t="shared" si="17"/>
        <v>0.12195121951219512</v>
      </c>
      <c r="X78" s="30">
        <f>VLOOKUP(S78,'Plan de acci�n consolidado 2025'!$E$4:$AA$506,23,0)</f>
        <v>50</v>
      </c>
      <c r="Y78" s="30">
        <f t="shared" si="15"/>
        <v>6.097560975609756E-2</v>
      </c>
      <c r="AM78" s="291"/>
      <c r="AN78" t="s">
        <v>738</v>
      </c>
      <c r="AO78" s="217">
        <v>9.0909090909090899</v>
      </c>
      <c r="AR78" t="s">
        <v>738</v>
      </c>
      <c r="AS78" s="217">
        <v>2.6315789473684212</v>
      </c>
    </row>
    <row r="79" spans="1:45" x14ac:dyDescent="0.25">
      <c r="A79" s="80" t="s">
        <v>613</v>
      </c>
      <c r="B79" s="80" t="str">
        <f>VLOOKUP(A79,'[45]PAI 2025 GPS rempl2)'!$A$3:$E$505,4,0)</f>
        <v>Producto</v>
      </c>
      <c r="C79" s="81" t="s">
        <v>1522</v>
      </c>
      <c r="D79" s="81" t="s">
        <v>1526</v>
      </c>
      <c r="E79" s="81" t="s">
        <v>614</v>
      </c>
      <c r="F79" s="81" t="s">
        <v>12</v>
      </c>
      <c r="G79" s="81" t="str">
        <f>VLOOKUP(A79,'[45]PAI 2025 GPS rempl2)'!$E$4:$L$504,8,0)</f>
        <v>C-3599-0200-0005-53105b</v>
      </c>
      <c r="H79" s="81" t="str">
        <f>VLOOKUP(A79,'[45]PAI 2025 GPS rempl2)'!$A$4:$V$504,15,0)</f>
        <v>Planeación, gestión y seguimiento de los eventos institucionales y procesos digital interno y externo liderados por el Grupo de Comunicación, sistematizados. (Informe de implementación de la sistematización)</v>
      </c>
      <c r="I79" s="81">
        <f>VLOOKUP(A79,'[45]PAI 2025 GPS rempl2)'!$A$4:$V$504,17,0)</f>
        <v>100</v>
      </c>
      <c r="J79" s="81" t="str">
        <f>VLOOKUP(A79,'[45]PAI 2025 GPS rempl2)'!$A$4:$V$504,18,0)</f>
        <v>Porcentual</v>
      </c>
      <c r="K79" s="166" t="str">
        <f>VLOOKUP(A79,'[45]PAI 2025 GPS rempl2)'!$A$4:$V$504,20,0)</f>
        <v>2025-02-07</v>
      </c>
      <c r="L79" s="166" t="str">
        <f>VLOOKUP(A79,'[45]PAI 2025 GPS rempl2)'!$A$4:$V$504,21,0)</f>
        <v>2025-12-19</v>
      </c>
      <c r="M79" s="81" t="str">
        <f>VLOOKUP(A79,'[45]PAI 2025 GPS rempl2)'!$A$4:$V$504,22,0)</f>
        <v>73-GRUPO DE TRABAJO DE COMUNICACION</v>
      </c>
      <c r="N79" s="81" t="s">
        <v>1395</v>
      </c>
      <c r="O79" s="81" t="s">
        <v>1396</v>
      </c>
      <c r="P79" s="81">
        <v>0</v>
      </c>
      <c r="Q79" s="81" t="s">
        <v>1492</v>
      </c>
      <c r="R79" s="30" t="str">
        <f>VLOOKUP(A79,'[45]PAI 2025 GPS rempl2)'!$A$3:$B$506,2,0)</f>
        <v>73-GRUPO DE TRABAJO DE COMUNICACION</v>
      </c>
      <c r="S79" s="80" t="s">
        <v>613</v>
      </c>
      <c r="T79" s="80" t="str">
        <f>VLOOKUP(A79,'[45]PAI 2025 GPS rempl2)'!$A$3:$E$505,4,0)</f>
        <v>Producto</v>
      </c>
      <c r="U79" s="81" t="s">
        <v>1522</v>
      </c>
      <c r="V79" s="30">
        <f>VLOOKUP(S79,'Plan de acci�n consolidado 2025'!$E$4:$P$506,12,0)</f>
        <v>20</v>
      </c>
      <c r="W79" s="145">
        <f>(V79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79" s="30">
        <f>VLOOKUP(S79,'Plan de acci�n consolidado 2025'!$E$4:$AA$506,23,0)</f>
        <v>0</v>
      </c>
      <c r="Y79" s="30">
        <f t="shared" si="15"/>
        <v>0</v>
      </c>
      <c r="AM79" s="291"/>
      <c r="AN79" t="s">
        <v>1252</v>
      </c>
      <c r="AO79" s="217">
        <v>9.0909090909090899</v>
      </c>
      <c r="AR79" t="s">
        <v>1252</v>
      </c>
      <c r="AS79" s="217">
        <v>10.526315789473685</v>
      </c>
    </row>
    <row r="80" spans="1:45" x14ac:dyDescent="0.25">
      <c r="A80" s="80" t="s">
        <v>616</v>
      </c>
      <c r="B80" s="80" t="str">
        <f>VLOOKUP(A80,'[45]PAI 2025 GPS rempl2)'!$A$3:$E$505,4,0)</f>
        <v>Actividad propia</v>
      </c>
      <c r="C80" s="81" t="s">
        <v>1522</v>
      </c>
      <c r="D80" s="81" t="s">
        <v>1526</v>
      </c>
      <c r="E80" s="81" t="s">
        <v>614</v>
      </c>
      <c r="F80" s="81"/>
      <c r="G80" s="81" t="str">
        <f>VLOOKUP(A80,'[45]PAI 2025 GPS rempl2)'!$E$4:$L$504,8,0)</f>
        <v>N/A</v>
      </c>
      <c r="H80" s="81" t="str">
        <f>VLOOKUP(A80,'[45]PAI 2025 GPS rempl2)'!$A$4:$V$504,15,0)</f>
        <v>Identificar las necesidades de sistematización de los procesos de planeación, ejecución y seguimiento a los eventos y elaborar la propuesta de implementación  (Documento de propuesta)</v>
      </c>
      <c r="I80" s="81">
        <f>VLOOKUP(A80,'[45]PAI 2025 GPS rempl2)'!$A$4:$V$504,17,0)</f>
        <v>1</v>
      </c>
      <c r="J80" s="81" t="str">
        <f>VLOOKUP(A80,'[45]PAI 2025 GPS rempl2)'!$A$4:$V$504,18,0)</f>
        <v>Númerica</v>
      </c>
      <c r="K80" s="166" t="str">
        <f>VLOOKUP(A80,'[45]PAI 2025 GPS rempl2)'!$A$4:$V$504,20,0)</f>
        <v>2025-02-07</v>
      </c>
      <c r="L80" s="166" t="str">
        <f>VLOOKUP(A80,'[45]PAI 2025 GPS rempl2)'!$A$4:$V$504,21,0)</f>
        <v>2025-04-11</v>
      </c>
      <c r="M80" s="81" t="str">
        <f>VLOOKUP(A80,'[45]PAI 2025 GPS rempl2)'!$A$4:$V$504,22,0)</f>
        <v>73-GRUPO DE TRABAJO DE COMUNICACION</v>
      </c>
      <c r="N80" s="81"/>
      <c r="O80" s="81"/>
      <c r="P80" s="81"/>
      <c r="Q80" s="81"/>
      <c r="R80" s="30" t="str">
        <f>VLOOKUP(A80,'[45]PAI 2025 GPS rempl2)'!$A$3:$B$506,2,0)</f>
        <v>73-GRUPO DE TRABAJO DE COMUNICACION</v>
      </c>
      <c r="S80" s="80" t="s">
        <v>616</v>
      </c>
      <c r="T80" s="80" t="str">
        <f>VLOOKUP(A80,'[45]PAI 2025 GPS rempl2)'!$A$3:$E$505,4,0)</f>
        <v>Actividad propia</v>
      </c>
      <c r="U80" s="81" t="s">
        <v>1522</v>
      </c>
      <c r="V80" s="30">
        <f>VLOOKUP(S80,'Plan de acci�n consolidado 2025'!$E$4:$P$506,12,0)</f>
        <v>10</v>
      </c>
      <c r="W80" s="147">
        <f t="shared" ref="W80:W85" si="18">+(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80" s="30">
        <f>VLOOKUP(S80,'Plan de acci�n consolidado 2025'!$E$4:$AA$506,23,0)</f>
        <v>100</v>
      </c>
      <c r="Y80" s="30">
        <f t="shared" si="15"/>
        <v>0.12195121951219512</v>
      </c>
      <c r="AM80" s="291"/>
      <c r="AN80" t="s">
        <v>1244</v>
      </c>
      <c r="AO80" s="217">
        <v>7.2727272727272734</v>
      </c>
      <c r="AR80" t="s">
        <v>1244</v>
      </c>
      <c r="AS80" s="217">
        <v>0</v>
      </c>
    </row>
    <row r="81" spans="1:45" x14ac:dyDescent="0.25">
      <c r="A81" s="80" t="s">
        <v>618</v>
      </c>
      <c r="B81" s="80" t="str">
        <f>VLOOKUP(A81,'[45]PAI 2025 GPS rempl2)'!$A$3:$E$505,4,0)</f>
        <v>Actividad propia</v>
      </c>
      <c r="C81" s="81" t="s">
        <v>1522</v>
      </c>
      <c r="D81" s="81" t="s">
        <v>1526</v>
      </c>
      <c r="E81" s="81" t="s">
        <v>614</v>
      </c>
      <c r="F81" s="81"/>
      <c r="G81" s="81" t="str">
        <f>VLOOKUP(A81,'[45]PAI 2025 GPS rempl2)'!$E$4:$L$504,8,0)</f>
        <v>N/A</v>
      </c>
      <c r="H81" s="81" t="str">
        <f>VLOOKUP(A81,'[45]PAI 2025 GPS rempl2)'!$A$4:$V$504,15,0)</f>
        <v>Identificar las necesidades de sistematización de los procesos de planeación, ejecución y seguimiento a los procesos digitales internos y externos y elaborar la propuesta de implementación  (Documento de propuesta)</v>
      </c>
      <c r="I81" s="81">
        <f>VLOOKUP(A81,'[45]PAI 2025 GPS rempl2)'!$A$4:$V$504,17,0)</f>
        <v>1</v>
      </c>
      <c r="J81" s="81" t="str">
        <f>VLOOKUP(A81,'[45]PAI 2025 GPS rempl2)'!$A$4:$V$504,18,0)</f>
        <v>Númerica</v>
      </c>
      <c r="K81" s="166" t="str">
        <f>VLOOKUP(A81,'[45]PAI 2025 GPS rempl2)'!$A$4:$V$504,20,0)</f>
        <v>2025-02-07</v>
      </c>
      <c r="L81" s="166" t="str">
        <f>VLOOKUP(A81,'[45]PAI 2025 GPS rempl2)'!$A$4:$V$504,21,0)</f>
        <v>2025-03-31</v>
      </c>
      <c r="M81" s="81" t="str">
        <f>VLOOKUP(A81,'[45]PAI 2025 GPS rempl2)'!$A$4:$V$504,22,0)</f>
        <v>73-GRUPO DE TRABAJO DE COMUNICACION</v>
      </c>
      <c r="N81" s="81"/>
      <c r="O81" s="81"/>
      <c r="P81" s="81"/>
      <c r="Q81" s="81"/>
      <c r="R81" s="30" t="str">
        <f>VLOOKUP(A81,'[45]PAI 2025 GPS rempl2)'!$A$3:$B$506,2,0)</f>
        <v>73-GRUPO DE TRABAJO DE COMUNICACION</v>
      </c>
      <c r="S81" s="80" t="s">
        <v>618</v>
      </c>
      <c r="T81" s="80" t="str">
        <f>VLOOKUP(A81,'[45]PAI 2025 GPS rempl2)'!$A$3:$E$505,4,0)</f>
        <v>Actividad propia</v>
      </c>
      <c r="U81" s="81" t="s">
        <v>1522</v>
      </c>
      <c r="V81" s="30">
        <f>VLOOKUP(S81,'Plan de acci�n consolidado 2025'!$E$4:$P$506,12,0)</f>
        <v>10</v>
      </c>
      <c r="W81" s="147">
        <f t="shared" si="18"/>
        <v>0.12195121951219512</v>
      </c>
      <c r="X81" s="30">
        <f>VLOOKUP(S81,'Plan de acci�n consolidado 2025'!$E$4:$AA$506,23,0)</f>
        <v>100</v>
      </c>
      <c r="Y81" s="30">
        <f t="shared" si="15"/>
        <v>0.12195121951219512</v>
      </c>
      <c r="AM81" s="291"/>
      <c r="AN81" t="s">
        <v>790</v>
      </c>
      <c r="AO81" s="217">
        <v>27.11090909090909</v>
      </c>
      <c r="AR81" t="s">
        <v>790</v>
      </c>
      <c r="AS81" s="217">
        <v>3.5789473684210531</v>
      </c>
    </row>
    <row r="82" spans="1:45" x14ac:dyDescent="0.25">
      <c r="A82" s="80" t="s">
        <v>620</v>
      </c>
      <c r="B82" s="80" t="str">
        <f>VLOOKUP(A82,'[45]PAI 2025 GPS rempl2)'!$A$3:$E$505,4,0)</f>
        <v>Actividad propia</v>
      </c>
      <c r="C82" s="81" t="s">
        <v>1522</v>
      </c>
      <c r="D82" s="81" t="s">
        <v>1526</v>
      </c>
      <c r="E82" s="81" t="s">
        <v>614</v>
      </c>
      <c r="F82" s="81"/>
      <c r="G82" s="81" t="str">
        <f>VLOOKUP(A82,'[45]PAI 2025 GPS rempl2)'!$E$4:$L$504,8,0)</f>
        <v>N/A</v>
      </c>
      <c r="H82" s="81" t="str">
        <f>VLOOKUP(A82,'[45]PAI 2025 GPS rempl2)'!$A$4:$V$504,15,0)</f>
        <v>Realizar la sistematización de los procesos planeación, ejecución y seguimiento a procesos digitales internos y externos  (Documento de evidencias de sistematización)</v>
      </c>
      <c r="I82" s="81">
        <f>VLOOKUP(A82,'[45]PAI 2025 GPS rempl2)'!$A$4:$V$504,17,0)</f>
        <v>100</v>
      </c>
      <c r="J82" s="81" t="str">
        <f>VLOOKUP(A82,'[45]PAI 2025 GPS rempl2)'!$A$4:$V$504,18,0)</f>
        <v>Porcentual</v>
      </c>
      <c r="K82" s="166" t="str">
        <f>VLOOKUP(A82,'[45]PAI 2025 GPS rempl2)'!$A$4:$V$504,20,0)</f>
        <v>2025-04-01</v>
      </c>
      <c r="L82" s="166" t="str">
        <f>VLOOKUP(A82,'[45]PAI 2025 GPS rempl2)'!$A$4:$V$504,21,0)</f>
        <v>2025-10-31</v>
      </c>
      <c r="M82" s="81" t="str">
        <f>VLOOKUP(A82,'[45]PAI 2025 GPS rempl2)'!$A$4:$V$504,22,0)</f>
        <v>73-GRUPO DE TRABAJO DE COMUNICACION</v>
      </c>
      <c r="N82" s="81"/>
      <c r="O82" s="81"/>
      <c r="P82" s="81"/>
      <c r="Q82" s="81"/>
      <c r="R82" s="30" t="str">
        <f>VLOOKUP(A82,'[45]PAI 2025 GPS rempl2)'!$A$3:$B$506,2,0)</f>
        <v>73-GRUPO DE TRABAJO DE COMUNICACION</v>
      </c>
      <c r="S82" s="80" t="s">
        <v>620</v>
      </c>
      <c r="T82" s="80" t="str">
        <f>VLOOKUP(A82,'[45]PAI 2025 GPS rempl2)'!$A$3:$E$505,4,0)</f>
        <v>Actividad propia</v>
      </c>
      <c r="U82" s="81" t="s">
        <v>1522</v>
      </c>
      <c r="V82" s="30">
        <f>VLOOKUP(S82,'Plan de acci�n consolidado 2025'!$E$4:$P$506,12,0)</f>
        <v>30</v>
      </c>
      <c r="W82" s="147">
        <f t="shared" si="18"/>
        <v>0.36585365853658536</v>
      </c>
      <c r="X82" s="30">
        <f>VLOOKUP(S82,'Plan de acci�n consolidado 2025'!$E$4:$AA$506,23,0)</f>
        <v>80</v>
      </c>
      <c r="Y82" s="30">
        <f t="shared" si="15"/>
        <v>0.29268292682926828</v>
      </c>
      <c r="AM82" s="301"/>
      <c r="AN82" t="s">
        <v>836</v>
      </c>
      <c r="AO82" s="217">
        <v>0</v>
      </c>
      <c r="AR82" t="s">
        <v>836</v>
      </c>
      <c r="AS82" s="217">
        <v>0</v>
      </c>
    </row>
    <row r="83" spans="1:45" x14ac:dyDescent="0.25">
      <c r="A83" s="80" t="s">
        <v>622</v>
      </c>
      <c r="B83" s="80" t="str">
        <f>VLOOKUP(A83,'[45]PAI 2025 GPS rempl2)'!$A$3:$E$505,4,0)</f>
        <v>Actividad propia</v>
      </c>
      <c r="C83" s="81" t="s">
        <v>1522</v>
      </c>
      <c r="D83" s="81" t="s">
        <v>1526</v>
      </c>
      <c r="E83" s="81" t="s">
        <v>614</v>
      </c>
      <c r="F83" s="81"/>
      <c r="G83" s="81" t="str">
        <f>VLOOKUP(A83,'[45]PAI 2025 GPS rempl2)'!$E$4:$L$504,8,0)</f>
        <v>N/A</v>
      </c>
      <c r="H83" s="81" t="str">
        <f>VLOOKUP(A83,'[45]PAI 2025 GPS rempl2)'!$A$4:$V$504,15,0)</f>
        <v>Realizar la sistematización de los procesos planeación, ejecución y seguimiento a los eventos  (Documento de evidencias de sistematización)</v>
      </c>
      <c r="I83" s="81">
        <f>VLOOKUP(A83,'[45]PAI 2025 GPS rempl2)'!$A$4:$V$504,17,0)</f>
        <v>100</v>
      </c>
      <c r="J83" s="81" t="str">
        <f>VLOOKUP(A83,'[45]PAI 2025 GPS rempl2)'!$A$4:$V$504,18,0)</f>
        <v>Porcentual</v>
      </c>
      <c r="K83" s="166" t="str">
        <f>VLOOKUP(A83,'[45]PAI 2025 GPS rempl2)'!$A$4:$V$504,20,0)</f>
        <v>2025-04-22</v>
      </c>
      <c r="L83" s="166" t="str">
        <f>VLOOKUP(A83,'[45]PAI 2025 GPS rempl2)'!$A$4:$V$504,21,0)</f>
        <v>2025-11-21</v>
      </c>
      <c r="M83" s="81" t="str">
        <f>VLOOKUP(A83,'[45]PAI 2025 GPS rempl2)'!$A$4:$V$504,22,0)</f>
        <v>73-GRUPO DE TRABAJO DE COMUNICACION</v>
      </c>
      <c r="N83" s="81"/>
      <c r="O83" s="81"/>
      <c r="P83" s="81"/>
      <c r="Q83" s="81"/>
      <c r="R83" s="30" t="str">
        <f>VLOOKUP(A83,'[45]PAI 2025 GPS rempl2)'!$A$3:$B$506,2,0)</f>
        <v>73-GRUPO DE TRABAJO DE COMUNICACION</v>
      </c>
      <c r="S83" s="80" t="s">
        <v>622</v>
      </c>
      <c r="T83" s="80" t="str">
        <f>VLOOKUP(A83,'[45]PAI 2025 GPS rempl2)'!$A$3:$E$505,4,0)</f>
        <v>Actividad propia</v>
      </c>
      <c r="U83" s="81" t="s">
        <v>1522</v>
      </c>
      <c r="V83" s="30">
        <f>VLOOKUP(S83,'Plan de acci�n consolidado 2025'!$E$4:$P$506,12,0)</f>
        <v>30</v>
      </c>
      <c r="W83" s="147">
        <f t="shared" si="18"/>
        <v>0.36585365853658536</v>
      </c>
      <c r="X83" s="30">
        <f>VLOOKUP(S83,'Plan de acci�n consolidado 2025'!$E$4:$AA$506,23,0)</f>
        <v>80</v>
      </c>
      <c r="Y83" s="30">
        <f t="shared" si="15"/>
        <v>0.29268292682926828</v>
      </c>
      <c r="AM83" s="291" t="s">
        <v>1535</v>
      </c>
      <c r="AN83" t="s">
        <v>1371</v>
      </c>
      <c r="AO83" s="217">
        <v>47.78</v>
      </c>
      <c r="AR83" t="s">
        <v>1371</v>
      </c>
      <c r="AS83" s="217">
        <v>52.583333333333329</v>
      </c>
    </row>
    <row r="84" spans="1:45" x14ac:dyDescent="0.25">
      <c r="A84" s="80" t="s">
        <v>624</v>
      </c>
      <c r="B84" s="80" t="str">
        <f>VLOOKUP(A84,'[45]PAI 2025 GPS rempl2)'!$A$3:$E$505,4,0)</f>
        <v>Actividad propia</v>
      </c>
      <c r="C84" s="81" t="s">
        <v>1522</v>
      </c>
      <c r="D84" s="81" t="s">
        <v>1526</v>
      </c>
      <c r="E84" s="81" t="s">
        <v>614</v>
      </c>
      <c r="F84" s="81"/>
      <c r="G84" s="81" t="str">
        <f>VLOOKUP(A84,'[45]PAI 2025 GPS rempl2)'!$E$4:$L$504,8,0)</f>
        <v>N/A</v>
      </c>
      <c r="H84" s="81" t="str">
        <f>VLOOKUP(A84,'[45]PAI 2025 GPS rempl2)'!$A$4:$V$504,15,0)</f>
        <v>Realizar el informe de seguimiento a la implementación de la sistematización en los procesos digitales internos y externos (Informe trimestral de seguimiento elaborado)</v>
      </c>
      <c r="I84" s="81">
        <f>VLOOKUP(A84,'[45]PAI 2025 GPS rempl2)'!$A$4:$V$504,17,0)</f>
        <v>3</v>
      </c>
      <c r="J84" s="81" t="str">
        <f>VLOOKUP(A84,'[45]PAI 2025 GPS rempl2)'!$A$4:$V$504,18,0)</f>
        <v>Númerica</v>
      </c>
      <c r="K84" s="166" t="str">
        <f>VLOOKUP(A84,'[45]PAI 2025 GPS rempl2)'!$A$4:$V$504,20,0)</f>
        <v>2025-11-04</v>
      </c>
      <c r="L84" s="166" t="str">
        <f>VLOOKUP(A84,'[45]PAI 2025 GPS rempl2)'!$A$4:$V$504,21,0)</f>
        <v>2025-11-18</v>
      </c>
      <c r="M84" s="81" t="str">
        <f>VLOOKUP(A84,'[45]PAI 2025 GPS rempl2)'!$A$4:$V$504,22,0)</f>
        <v>73-GRUPO DE TRABAJO DE COMUNICACION</v>
      </c>
      <c r="N84" s="81"/>
      <c r="O84" s="81"/>
      <c r="P84" s="81"/>
      <c r="Q84" s="81"/>
      <c r="R84" s="30" t="str">
        <f>VLOOKUP(A84,'[45]PAI 2025 GPS rempl2)'!$A$3:$B$506,2,0)</f>
        <v>73-GRUPO DE TRABAJO DE COMUNICACION</v>
      </c>
      <c r="S84" s="80" t="s">
        <v>624</v>
      </c>
      <c r="T84" s="80" t="str">
        <f>VLOOKUP(A84,'[45]PAI 2025 GPS rempl2)'!$A$3:$E$505,4,0)</f>
        <v>Actividad propia</v>
      </c>
      <c r="U84" s="81" t="s">
        <v>1522</v>
      </c>
      <c r="V84" s="30">
        <f>VLOOKUP(S84,'Plan de acci�n consolidado 2025'!$E$4:$P$506,12,0)</f>
        <v>10</v>
      </c>
      <c r="W84" s="147">
        <f t="shared" si="18"/>
        <v>0.12195121951219512</v>
      </c>
      <c r="X84" s="30">
        <f>VLOOKUP(S84,'Plan de acci�n consolidado 2025'!$E$4:$AA$506,23,0)</f>
        <v>0</v>
      </c>
      <c r="Y84" s="30">
        <f t="shared" si="15"/>
        <v>0</v>
      </c>
      <c r="AM84" s="301"/>
      <c r="AN84" t="s">
        <v>971</v>
      </c>
      <c r="AO84" s="217">
        <v>26.5</v>
      </c>
      <c r="AR84" t="s">
        <v>971</v>
      </c>
      <c r="AS84" s="217">
        <v>0</v>
      </c>
    </row>
    <row r="85" spans="1:45" x14ac:dyDescent="0.25">
      <c r="A85" s="80" t="s">
        <v>626</v>
      </c>
      <c r="B85" s="80" t="str">
        <f>VLOOKUP(A85,'[45]PAI 2025 GPS rempl2)'!$A$3:$E$505,4,0)</f>
        <v>Actividad propia</v>
      </c>
      <c r="C85" s="81" t="s">
        <v>1522</v>
      </c>
      <c r="D85" s="81" t="s">
        <v>1526</v>
      </c>
      <c r="E85" s="81" t="s">
        <v>614</v>
      </c>
      <c r="F85" s="81"/>
      <c r="G85" s="81" t="str">
        <f>VLOOKUP(A85,'[45]PAI 2025 GPS rempl2)'!$E$4:$L$504,8,0)</f>
        <v>N/A</v>
      </c>
      <c r="H85" s="81" t="str">
        <f>VLOOKUP(A85,'[45]PAI 2025 GPS rempl2)'!$A$4:$V$504,15,0)</f>
        <v>Realizar el informe de seguimiento a la implementación de la sistematización de los eventos (Informe trimestral de seguimiento elaborado)</v>
      </c>
      <c r="I85" s="81">
        <f>VLOOKUP(A85,'[45]PAI 2025 GPS rempl2)'!$A$4:$V$504,17,0)</f>
        <v>3</v>
      </c>
      <c r="J85" s="81" t="str">
        <f>VLOOKUP(A85,'[45]PAI 2025 GPS rempl2)'!$A$4:$V$504,18,0)</f>
        <v>Númerica</v>
      </c>
      <c r="K85" s="166" t="str">
        <f>VLOOKUP(A85,'[45]PAI 2025 GPS rempl2)'!$A$4:$V$504,20,0)</f>
        <v>2025-12-01</v>
      </c>
      <c r="L85" s="166" t="str">
        <f>VLOOKUP(A85,'[45]PAI 2025 GPS rempl2)'!$A$4:$V$504,21,0)</f>
        <v>2025-12-19</v>
      </c>
      <c r="M85" s="81" t="str">
        <f>VLOOKUP(A85,'[45]PAI 2025 GPS rempl2)'!$A$4:$V$504,22,0)</f>
        <v>73-GRUPO DE TRABAJO DE COMUNICACION</v>
      </c>
      <c r="N85" s="81"/>
      <c r="O85" s="81"/>
      <c r="P85" s="81"/>
      <c r="Q85" s="81"/>
      <c r="R85" s="30" t="str">
        <f>VLOOKUP(A85,'[45]PAI 2025 GPS rempl2)'!$A$3:$B$506,2,0)</f>
        <v>73-GRUPO DE TRABAJO DE COMUNICACION</v>
      </c>
      <c r="S85" s="80" t="s">
        <v>626</v>
      </c>
      <c r="T85" s="80" t="str">
        <f>VLOOKUP(A85,'[45]PAI 2025 GPS rempl2)'!$A$3:$E$505,4,0)</f>
        <v>Actividad propia</v>
      </c>
      <c r="U85" s="81" t="s">
        <v>1522</v>
      </c>
      <c r="V85" s="30">
        <f>VLOOKUP(S85,'Plan de acci�n consolidado 2025'!$E$4:$P$506,12,0)</f>
        <v>10</v>
      </c>
      <c r="W85" s="147">
        <f t="shared" si="18"/>
        <v>0.12195121951219512</v>
      </c>
      <c r="X85" s="30">
        <f>VLOOKUP(S85,'Plan de acci�n consolidado 2025'!$E$4:$AA$506,23,0)</f>
        <v>0</v>
      </c>
      <c r="Y85" s="30">
        <f t="shared" si="15"/>
        <v>0</v>
      </c>
      <c r="AM85" s="291" t="s">
        <v>1518</v>
      </c>
      <c r="AN85" t="s">
        <v>459</v>
      </c>
      <c r="AO85" s="217">
        <v>30.555555555555557</v>
      </c>
      <c r="AR85" t="s">
        <v>459</v>
      </c>
      <c r="AS85" s="217">
        <v>20</v>
      </c>
    </row>
    <row r="86" spans="1:45" x14ac:dyDescent="0.25">
      <c r="A86" s="80" t="s">
        <v>629</v>
      </c>
      <c r="B86" s="80" t="str">
        <f>VLOOKUP(A86,'[45]PAI 2025 GPS rempl2)'!$A$3:$E$505,4,0)</f>
        <v>Producto</v>
      </c>
      <c r="C86" s="81" t="s">
        <v>1522</v>
      </c>
      <c r="D86" s="81" t="s">
        <v>1526</v>
      </c>
      <c r="E86" s="81" t="s">
        <v>614</v>
      </c>
      <c r="F86" s="81" t="s">
        <v>10</v>
      </c>
      <c r="G86" s="81" t="str">
        <f>VLOOKUP(A86,'[45]PAI 2025 GPS rempl2)'!$E$4:$L$504,8,0)</f>
        <v>FUNCIONAMIENTO</v>
      </c>
      <c r="H86" s="81" t="str">
        <f>VLOOKUP(A86,'[45]PAI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1">
        <f>VLOOKUP(A86,'[45]PAI 2025 GPS rempl2)'!$A$4:$V$504,17,0)</f>
        <v>80</v>
      </c>
      <c r="J86" s="81" t="str">
        <f>VLOOKUP(A86,'[45]PAI 2025 GPS rempl2)'!$A$4:$V$504,18,0)</f>
        <v>Númerica</v>
      </c>
      <c r="K86" s="166" t="str">
        <f>VLOOKUP(A86,'[45]PAI 2025 GPS rempl2)'!$A$4:$V$504,20,0)</f>
        <v>2025-02-18</v>
      </c>
      <c r="L86" s="166" t="str">
        <f>VLOOKUP(A86,'[45]PAI 2025 GPS rempl2)'!$A$4:$V$504,21,0)</f>
        <v>2025-11-28</v>
      </c>
      <c r="M86" s="81" t="str">
        <f>VLOOKUP(A86,'[45]PAI 2025 GPS rempl2)'!$A$4:$V$504,22,0)</f>
        <v>3100-DIRECCION DE INVESTIGACIONES DE PROTECCION AL CONSUMIDOR</v>
      </c>
      <c r="N86" s="81" t="s">
        <v>1399</v>
      </c>
      <c r="O86" s="81" t="s">
        <v>1400</v>
      </c>
      <c r="P86" s="81" t="s">
        <v>1546</v>
      </c>
      <c r="Q86" s="81" t="s">
        <v>1737</v>
      </c>
      <c r="R86" s="30" t="str">
        <f>VLOOKUP(A86,'[45]PAI 2025 GPS rempl2)'!$A$3:$B$506,2,0)</f>
        <v>3100-DIRECCION DE INVESTIGACIONES DE PROTECCION AL CONSUMIDOR</v>
      </c>
      <c r="S86" s="80" t="s">
        <v>629</v>
      </c>
      <c r="T86" s="80" t="str">
        <f>VLOOKUP(A86,'[45]PAI 2025 GPS rempl2)'!$A$3:$E$505,4,0)</f>
        <v>Producto</v>
      </c>
      <c r="U86" s="81" t="s">
        <v>1522</v>
      </c>
      <c r="V86" s="30">
        <f>VLOOKUP(S86,'Plan de acci�n consolidado 2025'!$E$4:$P$506,12,0)</f>
        <v>40</v>
      </c>
      <c r="W86" s="145">
        <f>(V86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c r="X86" s="30">
        <f>VLOOKUP(S86,'Plan de acci�n consolidado 2025'!$E$4:$AA$506,23,0)</f>
        <v>74.39</v>
      </c>
      <c r="Y86" s="30">
        <f t="shared" si="15"/>
        <v>1.3343497757847536</v>
      </c>
      <c r="AM86" s="301"/>
      <c r="AN86" t="s">
        <v>529</v>
      </c>
      <c r="AO86" s="217">
        <v>55.383888888888883</v>
      </c>
      <c r="AR86" t="s">
        <v>529</v>
      </c>
      <c r="AS86" s="217">
        <v>16.541</v>
      </c>
    </row>
    <row r="87" spans="1:45" x14ac:dyDescent="0.25">
      <c r="A87" s="80" t="s">
        <v>630</v>
      </c>
      <c r="B87" s="80" t="str">
        <f>VLOOKUP(A87,'[45]PAI 2025 GPS rempl2)'!$A$3:$E$505,4,0)</f>
        <v>Actividad propia</v>
      </c>
      <c r="C87" s="81" t="s">
        <v>1522</v>
      </c>
      <c r="D87" s="81" t="s">
        <v>1526</v>
      </c>
      <c r="E87" s="81" t="s">
        <v>614</v>
      </c>
      <c r="F87" s="81"/>
      <c r="G87" s="81" t="str">
        <f>VLOOKUP(A87,'[45]PAI 2025 GPS rempl2)'!$E$4:$L$504,8,0)</f>
        <v>N/A</v>
      </c>
      <c r="H87" s="81" t="str">
        <f>VLOOKUP(A87,'[45]PAI 2025 GPS rempl2)'!$A$4:$V$504,15,0)</f>
        <v>Verificar las denuncias recibidas en 2024 para identificar a los denunciados en el comercio electrónico con el mayor número de quejas (Informe de la verificación realizada)</v>
      </c>
      <c r="I87" s="81">
        <f>VLOOKUP(A87,'[45]PAI 2025 GPS rempl2)'!$A$4:$V$504,17,0)</f>
        <v>1</v>
      </c>
      <c r="J87" s="81" t="str">
        <f>VLOOKUP(A87,'[45]PAI 2025 GPS rempl2)'!$A$4:$V$504,18,0)</f>
        <v>Númerica</v>
      </c>
      <c r="K87" s="166" t="str">
        <f>VLOOKUP(A87,'[45]PAI 2025 GPS rempl2)'!$A$4:$V$504,20,0)</f>
        <v>2025-02-18</v>
      </c>
      <c r="L87" s="166" t="str">
        <f>VLOOKUP(A87,'[45]PAI 2025 GPS rempl2)'!$A$4:$V$504,21,0)</f>
        <v>2025-03-31</v>
      </c>
      <c r="M87" s="81" t="str">
        <f>VLOOKUP(A87,'[45]PAI 2025 GPS rempl2)'!$A$4:$V$504,22,0)</f>
        <v>3100-DIRECCION DE INVESTIGACIONES DE PROTECCION AL CONSUMIDOR</v>
      </c>
      <c r="N87" s="81"/>
      <c r="O87" s="81"/>
      <c r="P87" s="81"/>
      <c r="Q87" s="81"/>
      <c r="R87" s="30" t="str">
        <f>VLOOKUP(A87,'[45]PAI 2025 GPS rempl2)'!$A$3:$B$506,2,0)</f>
        <v>3100-DIRECCION DE INVESTIGACIONES DE PROTECCION AL CONSUMIDOR</v>
      </c>
      <c r="S87" s="80" t="s">
        <v>630</v>
      </c>
      <c r="T87" s="80" t="str">
        <f>VLOOKUP(A87,'[45]PAI 2025 GPS rempl2)'!$A$3:$E$505,4,0)</f>
        <v>Actividad propia</v>
      </c>
      <c r="U87" s="81" t="s">
        <v>1522</v>
      </c>
      <c r="V87" s="30">
        <f>VLOOKUP(S87,'Plan de acci�n consolidado 2025'!$E$4:$P$506,12,0)</f>
        <v>15</v>
      </c>
      <c r="W87" s="147">
        <f t="shared" ref="W87:W89" si="19">+(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87" s="30">
        <f>VLOOKUP(S87,'Plan de acci�n consolidado 2025'!$E$4:$AA$506,23,0)</f>
        <v>100</v>
      </c>
      <c r="Y87" s="30">
        <f t="shared" si="15"/>
        <v>0.18292682926829268</v>
      </c>
    </row>
    <row r="88" spans="1:45" x14ac:dyDescent="0.25">
      <c r="A88" s="80" t="s">
        <v>632</v>
      </c>
      <c r="B88" s="80" t="str">
        <f>VLOOKUP(A88,'[45]PAI 2025 GPS rempl2)'!$A$3:$E$505,4,0)</f>
        <v>Actividad propia</v>
      </c>
      <c r="C88" s="81" t="s">
        <v>1522</v>
      </c>
      <c r="D88" s="81" t="s">
        <v>1526</v>
      </c>
      <c r="E88" s="81" t="s">
        <v>614</v>
      </c>
      <c r="F88" s="81"/>
      <c r="G88" s="81" t="str">
        <f>VLOOKUP(A88,'[45]PAI 2025 GPS rempl2)'!$E$4:$L$504,8,0)</f>
        <v>N/A</v>
      </c>
      <c r="H88" s="81" t="str">
        <f>VLOOKUP(A88,'[45]PAI 2025 GPS rempl2)'!$A$4:$V$504,15,0)</f>
        <v>Definir el cronograma de las actuaciones de  inspección a realizar (Documentos con la programación)</v>
      </c>
      <c r="I88" s="81">
        <f>VLOOKUP(A88,'[45]PAI 2025 GPS rempl2)'!$A$4:$V$504,17,0)</f>
        <v>1</v>
      </c>
      <c r="J88" s="81" t="str">
        <f>VLOOKUP(A88,'[45]PAI 2025 GPS rempl2)'!$A$4:$V$504,18,0)</f>
        <v>Númerica</v>
      </c>
      <c r="K88" s="166" t="str">
        <f>VLOOKUP(A88,'[45]PAI 2025 GPS rempl2)'!$A$4:$V$504,20,0)</f>
        <v>2025-04-01</v>
      </c>
      <c r="L88" s="166" t="str">
        <f>VLOOKUP(A88,'[45]PAI 2025 GPS rempl2)'!$A$4:$V$504,21,0)</f>
        <v>2025-04-30</v>
      </c>
      <c r="M88" s="81" t="str">
        <f>VLOOKUP(A88,'[45]PAI 2025 GPS rempl2)'!$A$4:$V$504,22,0)</f>
        <v>3100-DIRECCION DE INVESTIGACIONES DE PROTECCION AL CONSUMIDOR</v>
      </c>
      <c r="N88" s="81"/>
      <c r="O88" s="81"/>
      <c r="P88" s="81"/>
      <c r="Q88" s="81"/>
      <c r="R88" s="30" t="str">
        <f>VLOOKUP(A88,'[45]PAI 2025 GPS rempl2)'!$A$3:$B$506,2,0)</f>
        <v>3100-DIRECCION DE INVESTIGACIONES DE PROTECCION AL CONSUMIDOR</v>
      </c>
      <c r="S88" s="80" t="s">
        <v>632</v>
      </c>
      <c r="T88" s="80" t="str">
        <f>VLOOKUP(A88,'[45]PAI 2025 GPS rempl2)'!$A$3:$E$505,4,0)</f>
        <v>Actividad propia</v>
      </c>
      <c r="U88" s="81" t="s">
        <v>1522</v>
      </c>
      <c r="V88" s="30">
        <f>VLOOKUP(S88,'Plan de acci�n consolidado 2025'!$E$4:$P$506,12,0)</f>
        <v>25</v>
      </c>
      <c r="W88" s="147">
        <f t="shared" si="19"/>
        <v>0.3048780487804878</v>
      </c>
      <c r="X88" s="30">
        <f>VLOOKUP(S88,'Plan de acci�n consolidado 2025'!$E$4:$AA$506,23,0)</f>
        <v>100</v>
      </c>
      <c r="Y88" s="30">
        <f t="shared" si="15"/>
        <v>0.3048780487804878</v>
      </c>
    </row>
    <row r="89" spans="1:45" x14ac:dyDescent="0.25">
      <c r="A89" s="80" t="s">
        <v>634</v>
      </c>
      <c r="B89" s="80" t="str">
        <f>VLOOKUP(A89,'[45]PAI 2025 GPS rempl2)'!$A$3:$E$505,4,0)</f>
        <v>Actividad propia</v>
      </c>
      <c r="C89" s="81" t="s">
        <v>1522</v>
      </c>
      <c r="D89" s="81" t="s">
        <v>1526</v>
      </c>
      <c r="E89" s="81" t="s">
        <v>614</v>
      </c>
      <c r="F89" s="81"/>
      <c r="G89" s="81" t="str">
        <f>VLOOKUP(A89,'[45]PAI 2025 GPS rempl2)'!$E$4:$L$504,8,0)</f>
        <v>N/A</v>
      </c>
      <c r="H89" s="81" t="str">
        <f>VLOOKUP(A89,'[45]PAI 2025 GPS rempl2)'!$A$4:$V$504,15,0)</f>
        <v>Realizar visitas de inspección a personas naturales o jurídicas sujetas de inspección y vigilancia (Relación de los números de radicación de las visitas de inspección web realizadas)</v>
      </c>
      <c r="I89" s="81">
        <f>VLOOKUP(A89,'[45]PAI 2025 GPS rempl2)'!$A$4:$V$504,17,0)</f>
        <v>80</v>
      </c>
      <c r="J89" s="81" t="str">
        <f>VLOOKUP(A89,'[45]PAI 2025 GPS rempl2)'!$A$4:$V$504,18,0)</f>
        <v>Númerica</v>
      </c>
      <c r="K89" s="166" t="str">
        <f>VLOOKUP(A89,'[45]PAI 2025 GPS rempl2)'!$A$4:$V$504,20,0)</f>
        <v>2025-04-08</v>
      </c>
      <c r="L89" s="166" t="str">
        <f>VLOOKUP(A89,'[45]PAI 2025 GPS rempl2)'!$A$4:$V$504,21,0)</f>
        <v>2025-11-28</v>
      </c>
      <c r="M89" s="81" t="str">
        <f>VLOOKUP(A89,'[45]PAI 2025 GPS rempl2)'!$A$4:$V$504,22,0)</f>
        <v>3100-DIRECCION DE INVESTIGACIONES DE PROTECCION AL CONSUMIDOR</v>
      </c>
      <c r="N89" s="81"/>
      <c r="O89" s="81"/>
      <c r="P89" s="81"/>
      <c r="Q89" s="81"/>
      <c r="R89" s="30" t="str">
        <f>VLOOKUP(A89,'[45]PAI 2025 GPS rempl2)'!$A$3:$B$506,2,0)</f>
        <v>3100-DIRECCION DE INVESTIGACIONES DE PROTECCION AL CONSUMIDOR</v>
      </c>
      <c r="S89" s="80" t="s">
        <v>634</v>
      </c>
      <c r="T89" s="80" t="str">
        <f>VLOOKUP(A89,'[45]PAI 2025 GPS rempl2)'!$A$3:$E$505,4,0)</f>
        <v>Actividad propia</v>
      </c>
      <c r="U89" s="81" t="s">
        <v>1522</v>
      </c>
      <c r="V89" s="30">
        <f>VLOOKUP(S89,'Plan de acci�n consolidado 2025'!$E$4:$P$506,12,0)</f>
        <v>60</v>
      </c>
      <c r="W89" s="147">
        <f t="shared" si="19"/>
        <v>0.73170731707317072</v>
      </c>
      <c r="X89" s="30">
        <f>VLOOKUP(S89,'Plan de acci�n consolidado 2025'!$E$4:$AA$506,23,0)</f>
        <v>74.39</v>
      </c>
      <c r="Y89" s="30">
        <f t="shared" si="15"/>
        <v>0.54431707317073164</v>
      </c>
    </row>
    <row r="90" spans="1:45" x14ac:dyDescent="0.25">
      <c r="A90" s="80" t="s">
        <v>635</v>
      </c>
      <c r="B90" s="80" t="str">
        <f>VLOOKUP(A90,'[45]PAI 2025 GPS rempl2)'!$A$3:$E$505,4,0)</f>
        <v>Producto</v>
      </c>
      <c r="C90" s="81" t="s">
        <v>1522</v>
      </c>
      <c r="D90" s="81" t="s">
        <v>1526</v>
      </c>
      <c r="E90" s="81" t="s">
        <v>614</v>
      </c>
      <c r="F90" s="81" t="s">
        <v>10</v>
      </c>
      <c r="G90" s="81" t="str">
        <f>VLOOKUP(A90,'[45]PAI 2025 GPS rempl2)'!$E$4:$L$504,8,0)</f>
        <v>C-3503-0200-0015-40401c</v>
      </c>
      <c r="H90" s="81" t="str">
        <f>VLOOKUP(A90,'[45]PAI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81">
        <f>VLOOKUP(A90,'[45]PAI 2025 GPS rempl2)'!$A$4:$V$504,17,0)</f>
        <v>40</v>
      </c>
      <c r="J90" s="81" t="str">
        <f>VLOOKUP(A90,'[45]PAI 2025 GPS rempl2)'!$A$4:$V$504,18,0)</f>
        <v>Númerica</v>
      </c>
      <c r="K90" s="166" t="str">
        <f>VLOOKUP(A90,'[45]PAI 2025 GPS rempl2)'!$A$4:$V$504,20,0)</f>
        <v>2025-01-14</v>
      </c>
      <c r="L90" s="166" t="str">
        <f>VLOOKUP(A90,'[45]PAI 2025 GPS rempl2)'!$A$4:$V$504,21,0)</f>
        <v>2025-11-28</v>
      </c>
      <c r="M90" s="81" t="str">
        <f>VLOOKUP(A90,'[45]PAI 2025 GPS rempl2)'!$A$4:$V$504,22,0)</f>
        <v>3100-DIRECCION DE INVESTIGACIONES DE PROTECCION AL CONSUMIDOR</v>
      </c>
      <c r="N90" s="81" t="s">
        <v>1399</v>
      </c>
      <c r="O90" s="81" t="s">
        <v>1400</v>
      </c>
      <c r="P90" s="81" t="s">
        <v>1547</v>
      </c>
      <c r="Q90" s="81" t="s">
        <v>1494</v>
      </c>
      <c r="R90" s="30" t="str">
        <f>VLOOKUP(A90,'[45]PAI 2025 GPS rempl2)'!$A$3:$B$506,2,0)</f>
        <v>3100-DIRECCION DE INVESTIGACIONES DE PROTECCION AL CONSUMIDOR</v>
      </c>
      <c r="S90" s="80" t="s">
        <v>635</v>
      </c>
      <c r="T90" s="80" t="str">
        <f>VLOOKUP(A90,'[45]PAI 2025 GPS rempl2)'!$A$3:$E$505,4,0)</f>
        <v>Producto</v>
      </c>
      <c r="U90" s="81" t="s">
        <v>1522</v>
      </c>
      <c r="V90" s="30">
        <f>VLOOKUP(S90,'Plan de acci�n consolidado 2025'!$E$4:$P$506,12,0)</f>
        <v>40</v>
      </c>
      <c r="W90" s="145">
        <f>(V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c r="X90" s="30">
        <f>VLOOKUP(S90,'Plan de acci�n consolidado 2025'!$E$4:$AA$506,23,0)</f>
        <v>92.5</v>
      </c>
      <c r="Y90" s="30">
        <f t="shared" si="15"/>
        <v>1.6591928251121077</v>
      </c>
    </row>
    <row r="91" spans="1:45" x14ac:dyDescent="0.25">
      <c r="A91" s="80" t="s">
        <v>638</v>
      </c>
      <c r="B91" s="80" t="str">
        <f>VLOOKUP(A91,'[45]PAI 2025 GPS rempl2)'!$A$3:$E$505,4,0)</f>
        <v>Actividad propia</v>
      </c>
      <c r="C91" s="81" t="s">
        <v>1522</v>
      </c>
      <c r="D91" s="81" t="s">
        <v>1526</v>
      </c>
      <c r="E91" s="81" t="s">
        <v>614</v>
      </c>
      <c r="F91" s="81"/>
      <c r="G91" s="81" t="str">
        <f>VLOOKUP(A91,'[45]PAI 2025 GPS rempl2)'!$E$4:$L$504,8,0)</f>
        <v>N/A</v>
      </c>
      <c r="H91" s="81" t="str">
        <f>VLOOKUP(A91,'[45]PAI 2025 GPS rempl2)'!$A$4:$V$504,15,0)</f>
        <v>Determinar los sectores en los cuales se llevarán a cabo las actuaciones administrativas de inspección, vigilancia y control. (Acta de reunión)</v>
      </c>
      <c r="I91" s="81">
        <f>VLOOKUP(A91,'[45]PAI 2025 GPS rempl2)'!$A$4:$V$504,17,0)</f>
        <v>1</v>
      </c>
      <c r="J91" s="81" t="str">
        <f>VLOOKUP(A91,'[45]PAI 2025 GPS rempl2)'!$A$4:$V$504,18,0)</f>
        <v>Númerica</v>
      </c>
      <c r="K91" s="166" t="str">
        <f>VLOOKUP(A91,'[45]PAI 2025 GPS rempl2)'!$A$4:$V$504,20,0)</f>
        <v>2025-01-14</v>
      </c>
      <c r="L91" s="166" t="str">
        <f>VLOOKUP(A91,'[45]PAI 2025 GPS rempl2)'!$A$4:$V$504,21,0)</f>
        <v>2025-02-07</v>
      </c>
      <c r="M91" s="81" t="str">
        <f>VLOOKUP(A91,'[45]PAI 2025 GPS rempl2)'!$A$4:$V$504,22,0)</f>
        <v>3100-DIRECCION DE INVESTIGACIONES DE PROTECCION AL CONSUMIDOR</v>
      </c>
      <c r="N91" s="81"/>
      <c r="O91" s="81"/>
      <c r="P91" s="81"/>
      <c r="Q91" s="81"/>
      <c r="R91" s="30" t="str">
        <f>VLOOKUP(A91,'[45]PAI 2025 GPS rempl2)'!$A$3:$B$506,2,0)</f>
        <v>3100-DIRECCION DE INVESTIGACIONES DE PROTECCION AL CONSUMIDOR</v>
      </c>
      <c r="S91" s="80" t="s">
        <v>638</v>
      </c>
      <c r="T91" s="80" t="str">
        <f>VLOOKUP(A91,'[45]PAI 2025 GPS rempl2)'!$A$3:$E$505,4,0)</f>
        <v>Actividad propia</v>
      </c>
      <c r="U91" s="81" t="s">
        <v>1522</v>
      </c>
      <c r="V91" s="30">
        <f>VLOOKUP(S91,'Plan de acci�n consolidado 2025'!$E$4:$P$506,12,0)</f>
        <v>15</v>
      </c>
      <c r="W91" s="147">
        <f t="shared" ref="W91:W93" si="20">+(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91" s="30">
        <f>VLOOKUP(S91,'Plan de acci�n consolidado 2025'!$E$4:$AA$506,23,0)</f>
        <v>100</v>
      </c>
      <c r="Y91" s="30">
        <f t="shared" si="15"/>
        <v>0.18292682926829268</v>
      </c>
    </row>
    <row r="92" spans="1:45" x14ac:dyDescent="0.25">
      <c r="A92" s="80" t="s">
        <v>640</v>
      </c>
      <c r="B92" s="80" t="str">
        <f>VLOOKUP(A92,'[45]PAI 2025 GPS rempl2)'!$A$3:$E$505,4,0)</f>
        <v>Actividad propia</v>
      </c>
      <c r="C92" s="81" t="s">
        <v>1522</v>
      </c>
      <c r="D92" s="81" t="s">
        <v>1526</v>
      </c>
      <c r="E92" s="81" t="s">
        <v>614</v>
      </c>
      <c r="F92" s="81"/>
      <c r="G92" s="81" t="str">
        <f>VLOOKUP(A92,'[45]PAI 2025 GPS rempl2)'!$E$4:$L$504,8,0)</f>
        <v>N/A</v>
      </c>
      <c r="H92" s="81" t="str">
        <f>VLOOKUP(A92,'[45]PAI 2025 GPS rempl2)'!$A$4:$V$504,15,0)</f>
        <v>Programar las visitas de inspección a realizar (Programación trimestral de las actuaciones administrativas)</v>
      </c>
      <c r="I92" s="81">
        <f>VLOOKUP(A92,'[45]PAI 2025 GPS rempl2)'!$A$4:$V$504,17,0)</f>
        <v>4</v>
      </c>
      <c r="J92" s="81" t="str">
        <f>VLOOKUP(A92,'[45]PAI 2025 GPS rempl2)'!$A$4:$V$504,18,0)</f>
        <v>Númerica</v>
      </c>
      <c r="K92" s="166" t="str">
        <f>VLOOKUP(A92,'[45]PAI 2025 GPS rempl2)'!$A$4:$V$504,20,0)</f>
        <v>2025-01-14</v>
      </c>
      <c r="L92" s="166" t="str">
        <f>VLOOKUP(A92,'[45]PAI 2025 GPS rempl2)'!$A$4:$V$504,21,0)</f>
        <v>2025-10-31</v>
      </c>
      <c r="M92" s="81" t="str">
        <f>VLOOKUP(A92,'[45]PAI 2025 GPS rempl2)'!$A$4:$V$504,22,0)</f>
        <v>3100-DIRECCION DE INVESTIGACIONES DE PROTECCION AL CONSUMIDOR</v>
      </c>
      <c r="N92" s="81"/>
      <c r="O92" s="81"/>
      <c r="P92" s="81"/>
      <c r="Q92" s="81"/>
      <c r="R92" s="30" t="str">
        <f>VLOOKUP(A92,'[45]PAI 2025 GPS rempl2)'!$A$3:$B$506,2,0)</f>
        <v>3100-DIRECCION DE INVESTIGACIONES DE PROTECCION AL CONSUMIDOR</v>
      </c>
      <c r="S92" s="80" t="s">
        <v>640</v>
      </c>
      <c r="T92" s="80" t="str">
        <f>VLOOKUP(A92,'[45]PAI 2025 GPS rempl2)'!$A$3:$E$505,4,0)</f>
        <v>Actividad propia</v>
      </c>
      <c r="U92" s="81" t="s">
        <v>1522</v>
      </c>
      <c r="V92" s="30">
        <f>VLOOKUP(S92,'Plan de acci�n consolidado 2025'!$E$4:$P$506,12,0)</f>
        <v>15</v>
      </c>
      <c r="W92" s="147">
        <f t="shared" si="20"/>
        <v>0.18292682926829268</v>
      </c>
      <c r="X92" s="30">
        <f>VLOOKUP(S92,'Plan de acci�n consolidado 2025'!$E$4:$AA$506,23,0)</f>
        <v>75</v>
      </c>
      <c r="Y92" s="30">
        <f t="shared" si="15"/>
        <v>0.1371951219512195</v>
      </c>
    </row>
    <row r="93" spans="1:45" x14ac:dyDescent="0.25">
      <c r="A93" s="80" t="s">
        <v>642</v>
      </c>
      <c r="B93" s="80" t="str">
        <f>VLOOKUP(A93,'[45]PAI 2025 GPS rempl2)'!$A$3:$E$505,4,0)</f>
        <v>Actividad propia</v>
      </c>
      <c r="C93" s="81" t="s">
        <v>1522</v>
      </c>
      <c r="D93" s="81" t="s">
        <v>1526</v>
      </c>
      <c r="E93" s="81" t="s">
        <v>614</v>
      </c>
      <c r="F93" s="81"/>
      <c r="G93" s="81" t="str">
        <f>VLOOKUP(A93,'[45]PAI 2025 GPS rempl2)'!$E$4:$L$504,8,0)</f>
        <v>N/A</v>
      </c>
      <c r="H93" s="81" t="str">
        <f>VLOOKUP(A93,'[45]PAI 2025 GPS rempl2)'!$A$4:$V$504,15,0)</f>
        <v>Realizar las visitas de inspección a las personas naturales o jurídicas sujetas de inspección y vigilancia (Relación de los números de radicación de las visitas de inspección realizados)</v>
      </c>
      <c r="I93" s="81">
        <f>VLOOKUP(A93,'[45]PAI 2025 GPS rempl2)'!$A$4:$V$504,17,0)</f>
        <v>40</v>
      </c>
      <c r="J93" s="81" t="str">
        <f>VLOOKUP(A93,'[45]PAI 2025 GPS rempl2)'!$A$4:$V$504,18,0)</f>
        <v>Númerica</v>
      </c>
      <c r="K93" s="166" t="str">
        <f>VLOOKUP(A93,'[45]PAI 2025 GPS rempl2)'!$A$4:$V$504,20,0)</f>
        <v>2025-02-07</v>
      </c>
      <c r="L93" s="166" t="str">
        <f>VLOOKUP(A93,'[45]PAI 2025 GPS rempl2)'!$A$4:$V$504,21,0)</f>
        <v>2025-11-28</v>
      </c>
      <c r="M93" s="81" t="str">
        <f>VLOOKUP(A93,'[45]PAI 2025 GPS rempl2)'!$A$4:$V$504,22,0)</f>
        <v>3100-DIRECCION DE INVESTIGACIONES DE PROTECCION AL CONSUMIDOR</v>
      </c>
      <c r="N93" s="81"/>
      <c r="O93" s="81"/>
      <c r="P93" s="81"/>
      <c r="Q93" s="81"/>
      <c r="R93" s="30" t="str">
        <f>VLOOKUP(A93,'[45]PAI 2025 GPS rempl2)'!$A$3:$B$506,2,0)</f>
        <v>3100-DIRECCION DE INVESTIGACIONES DE PROTECCION AL CONSUMIDOR</v>
      </c>
      <c r="S93" s="80" t="s">
        <v>642</v>
      </c>
      <c r="T93" s="80" t="str">
        <f>VLOOKUP(A93,'[45]PAI 2025 GPS rempl2)'!$A$3:$E$505,4,0)</f>
        <v>Actividad propia</v>
      </c>
      <c r="U93" s="81" t="s">
        <v>1522</v>
      </c>
      <c r="V93" s="30">
        <f>VLOOKUP(S93,'Plan de acci�n consolidado 2025'!$E$4:$P$506,12,0)</f>
        <v>70</v>
      </c>
      <c r="W93" s="147">
        <f t="shared" si="20"/>
        <v>0.85365853658536583</v>
      </c>
      <c r="X93" s="30">
        <f>VLOOKUP(S93,'Plan de acci�n consolidado 2025'!$E$4:$AA$506,23,0)</f>
        <v>92.5</v>
      </c>
      <c r="Y93" s="30">
        <f t="shared" si="15"/>
        <v>0.78963414634146345</v>
      </c>
    </row>
    <row r="94" spans="1:45" x14ac:dyDescent="0.25">
      <c r="A94" s="80" t="s">
        <v>643</v>
      </c>
      <c r="B94" s="80" t="str">
        <f>VLOOKUP(A94,'[45]PAI 2025 GPS rempl2)'!$A$3:$E$505,4,0)</f>
        <v>Producto</v>
      </c>
      <c r="C94" s="81" t="s">
        <v>1522</v>
      </c>
      <c r="D94" s="81" t="s">
        <v>1526</v>
      </c>
      <c r="E94" s="81" t="s">
        <v>614</v>
      </c>
      <c r="F94" s="81" t="s">
        <v>9</v>
      </c>
      <c r="G94" s="81" t="str">
        <f>VLOOKUP(A94,'[45]PAI 2025 GPS rempl2)'!$E$4:$L$504,8,0)</f>
        <v>FUNCIONAMIENTO</v>
      </c>
      <c r="H94" s="81" t="str">
        <f>VLOOKUP(A94,'[45]PAI 2025 GPS rempl2)'!$A$4:$V$504,15,0)</f>
        <v>Recursos de reposición interpuestos, decididos dentro de los 6 meses siguientes a su presentación (Relación de los números de radicación de los recursos decididos, fecha de entrada y salida)</v>
      </c>
      <c r="I94" s="81">
        <f>VLOOKUP(A94,'[45]PAI 2025 GPS rempl2)'!$A$4:$V$504,17,0)</f>
        <v>80</v>
      </c>
      <c r="J94" s="81" t="str">
        <f>VLOOKUP(A94,'[45]PAI 2025 GPS rempl2)'!$A$4:$V$504,18,0)</f>
        <v>Porcentual</v>
      </c>
      <c r="K94" s="166" t="str">
        <f>VLOOKUP(A94,'[45]PAI 2025 GPS rempl2)'!$A$4:$V$504,20,0)</f>
        <v>2025-01-02</v>
      </c>
      <c r="L94" s="166" t="str">
        <f>VLOOKUP(A94,'[45]PAI 2025 GPS rempl2)'!$A$4:$V$504,21,0)</f>
        <v>2025-12-31</v>
      </c>
      <c r="M94" s="81" t="str">
        <f>VLOOKUP(A94,'[45]PAI 2025 GPS rempl2)'!$A$4:$V$504,22,0)</f>
        <v>3100-DIRECCION DE INVESTIGACIONES DE PROTECCION AL CONSUMIDOR</v>
      </c>
      <c r="N94" s="81" t="s">
        <v>1401</v>
      </c>
      <c r="O94" s="81" t="s">
        <v>1439</v>
      </c>
      <c r="P94" s="81">
        <v>0</v>
      </c>
      <c r="Q94" s="81" t="s">
        <v>1492</v>
      </c>
      <c r="R94" s="30" t="str">
        <f>VLOOKUP(A94,'[45]PAI 2025 GPS rempl2)'!$A$3:$B$506,2,0)</f>
        <v>3100-DIRECCION DE INVESTIGACIONES DE PROTECCION AL CONSUMIDOR</v>
      </c>
      <c r="S94" s="80" t="s">
        <v>643</v>
      </c>
      <c r="T94" s="80" t="str">
        <f>VLOOKUP(A94,'[45]PAI 2025 GPS rempl2)'!$A$3:$E$505,4,0)</f>
        <v>Producto</v>
      </c>
      <c r="U94" s="81" t="s">
        <v>1522</v>
      </c>
      <c r="V94" s="30">
        <f>VLOOKUP(S94,'Plan de acci�n consolidado 2025'!$E$4:$P$506,12,0)</f>
        <v>20</v>
      </c>
      <c r="W94" s="145">
        <f>(V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94" s="30">
        <f>VLOOKUP(S94,'Plan de acci�n consolidado 2025'!$E$4:$AA$506,23,0)</f>
        <v>37.299999999999997</v>
      </c>
      <c r="Y94" s="30">
        <f t="shared" si="15"/>
        <v>0.33452914798206279</v>
      </c>
    </row>
    <row r="95" spans="1:45" x14ac:dyDescent="0.25">
      <c r="A95" s="80" t="s">
        <v>646</v>
      </c>
      <c r="B95" s="80" t="str">
        <f>VLOOKUP(A95,'[45]PAI 2025 GPS rempl2)'!$A$3:$E$505,4,0)</f>
        <v>Actividad propia</v>
      </c>
      <c r="C95" s="81" t="s">
        <v>1522</v>
      </c>
      <c r="D95" s="81" t="s">
        <v>1526</v>
      </c>
      <c r="E95" s="81" t="s">
        <v>614</v>
      </c>
      <c r="F95" s="81"/>
      <c r="G95" s="81" t="str">
        <f>VLOOKUP(A95,'[45]PAI 2025 GPS rempl2)'!$E$4:$L$504,8,0)</f>
        <v>N/A</v>
      </c>
      <c r="H95" s="81" t="str">
        <f>VLOOKUP(A95,'[45]PAI 2025 GPS rempl2)'!$A$4:$V$504,15,0)</f>
        <v>Crear y actualizar periódicamente el listado de los recursos de reposición que ingresan a partir del 1° de enero de 2025, incluyendo la información necesaria para verificar su cumplimiento (Listado de recursos interpuestos)</v>
      </c>
      <c r="I95" s="81">
        <f>VLOOKUP(A95,'[45]PAI 2025 GPS rempl2)'!$A$4:$V$504,17,0)</f>
        <v>1</v>
      </c>
      <c r="J95" s="81" t="str">
        <f>VLOOKUP(A95,'[45]PAI 2025 GPS rempl2)'!$A$4:$V$504,18,0)</f>
        <v>Númerica</v>
      </c>
      <c r="K95" s="166" t="str">
        <f>VLOOKUP(A95,'[45]PAI 2025 GPS rempl2)'!$A$4:$V$504,20,0)</f>
        <v>2025-01-02</v>
      </c>
      <c r="L95" s="166" t="str">
        <f>VLOOKUP(A95,'[45]PAI 2025 GPS rempl2)'!$A$4:$V$504,21,0)</f>
        <v>2025-12-31</v>
      </c>
      <c r="M95" s="81" t="str">
        <f>VLOOKUP(A95,'[45]PAI 2025 GPS rempl2)'!$A$4:$V$504,22,0)</f>
        <v>3100-DIRECCION DE INVESTIGACIONES DE PROTECCION AL CONSUMIDOR</v>
      </c>
      <c r="N95" s="81"/>
      <c r="O95" s="81"/>
      <c r="P95" s="81"/>
      <c r="Q95" s="81"/>
      <c r="R95" s="30" t="str">
        <f>VLOOKUP(A95,'[45]PAI 2025 GPS rempl2)'!$A$3:$B$506,2,0)</f>
        <v>3100-DIRECCION DE INVESTIGACIONES DE PROTECCION AL CONSUMIDOR</v>
      </c>
      <c r="S95" s="80" t="s">
        <v>646</v>
      </c>
      <c r="T95" s="80" t="str">
        <f>VLOOKUP(A95,'[45]PAI 2025 GPS rempl2)'!$A$3:$E$505,4,0)</f>
        <v>Actividad propia</v>
      </c>
      <c r="U95" s="81" t="s">
        <v>1522</v>
      </c>
      <c r="V95" s="30">
        <f>VLOOKUP(S95,'Plan de acci�n consolidado 2025'!$E$4:$P$506,12,0)</f>
        <v>30</v>
      </c>
      <c r="W95" s="147">
        <f t="shared" ref="W95:W96" si="21">+(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95" s="30">
        <f>VLOOKUP(S95,'Plan de acci�n consolidado 2025'!$E$4:$AA$506,23,0)</f>
        <v>100</v>
      </c>
      <c r="Y95" s="30">
        <f t="shared" si="15"/>
        <v>0.36585365853658536</v>
      </c>
    </row>
    <row r="96" spans="1:45" x14ac:dyDescent="0.25">
      <c r="A96" s="80" t="s">
        <v>648</v>
      </c>
      <c r="B96" s="80" t="str">
        <f>VLOOKUP(A96,'[45]PAI 2025 GPS rempl2)'!$A$3:$E$505,4,0)</f>
        <v>Actividad propia</v>
      </c>
      <c r="C96" s="81" t="s">
        <v>1522</v>
      </c>
      <c r="D96" s="81" t="s">
        <v>1526</v>
      </c>
      <c r="E96" s="81" t="s">
        <v>614</v>
      </c>
      <c r="F96" s="81"/>
      <c r="G96" s="81" t="str">
        <f>VLOOKUP(A96,'[45]PAI 2025 GPS rempl2)'!$E$4:$L$504,8,0)</f>
        <v>N/A</v>
      </c>
      <c r="H96" s="81" t="str">
        <f>VLOOKUP(A96,'[45]PAI 2025 GPS rempl2)'!$A$4:$V$504,15,0)</f>
        <v>Decidir los recursos de reposición interpuestos dentro de los términos definidos.  (Relación de los números de radicación de los recursos decididos)</v>
      </c>
      <c r="I96" s="81">
        <f>VLOOKUP(A96,'[45]PAI 2025 GPS rempl2)'!$A$4:$V$504,17,0)</f>
        <v>80</v>
      </c>
      <c r="J96" s="81" t="str">
        <f>VLOOKUP(A96,'[45]PAI 2025 GPS rempl2)'!$A$4:$V$504,18,0)</f>
        <v>Porcentual</v>
      </c>
      <c r="K96" s="166" t="str">
        <f>VLOOKUP(A96,'[45]PAI 2025 GPS rempl2)'!$A$4:$V$504,20,0)</f>
        <v>2025-01-02</v>
      </c>
      <c r="L96" s="166" t="str">
        <f>VLOOKUP(A96,'[45]PAI 2025 GPS rempl2)'!$A$4:$V$504,21,0)</f>
        <v>2025-12-31</v>
      </c>
      <c r="M96" s="81" t="str">
        <f>VLOOKUP(A96,'[45]PAI 2025 GPS rempl2)'!$A$4:$V$504,22,0)</f>
        <v>3100-DIRECCION DE INVESTIGACIONES DE PROTECCION AL CONSUMIDOR</v>
      </c>
      <c r="N96" s="81"/>
      <c r="O96" s="81"/>
      <c r="P96" s="81"/>
      <c r="Q96" s="81"/>
      <c r="R96" s="30" t="str">
        <f>VLOOKUP(A96,'[45]PAI 2025 GPS rempl2)'!$A$3:$B$506,2,0)</f>
        <v>3100-DIRECCION DE INVESTIGACIONES DE PROTECCION AL CONSUMIDOR</v>
      </c>
      <c r="S96" s="80" t="s">
        <v>648</v>
      </c>
      <c r="T96" s="80" t="str">
        <f>VLOOKUP(A96,'[45]PAI 2025 GPS rempl2)'!$A$3:$E$505,4,0)</f>
        <v>Actividad propia</v>
      </c>
      <c r="U96" s="81" t="s">
        <v>1522</v>
      </c>
      <c r="V96" s="30">
        <f>VLOOKUP(S96,'Plan de acci�n consolidado 2025'!$E$4:$P$506,12,0)</f>
        <v>70</v>
      </c>
      <c r="W96" s="147">
        <f t="shared" si="21"/>
        <v>0.85365853658536583</v>
      </c>
      <c r="X96" s="30">
        <f>VLOOKUP(S96,'Plan de acci�n consolidado 2025'!$E$4:$AA$506,23,0)</f>
        <v>37.299999999999997</v>
      </c>
      <c r="Y96" s="30">
        <f t="shared" si="15"/>
        <v>0.31841463414634147</v>
      </c>
    </row>
    <row r="97" spans="1:25" x14ac:dyDescent="0.25">
      <c r="A97" s="80" t="s">
        <v>650</v>
      </c>
      <c r="B97" s="80" t="str">
        <f>VLOOKUP(A97,'[45]PAI 2025 GPS rempl2)'!$A$3:$E$505,4,0)</f>
        <v>Producto</v>
      </c>
      <c r="C97" s="81" t="s">
        <v>1522</v>
      </c>
      <c r="D97" s="81" t="s">
        <v>1527</v>
      </c>
      <c r="E97" s="81" t="s">
        <v>1440</v>
      </c>
      <c r="F97" s="81" t="s">
        <v>59</v>
      </c>
      <c r="G97" s="81" t="str">
        <f>VLOOKUP(A97,'[45]PAI 2025 GPS rempl2)'!$E$4:$L$504,8,0)</f>
        <v>N/A</v>
      </c>
      <c r="H97" s="81" t="str">
        <f>VLOOKUP(A97,'[45]PAI 2025 GPS rempl2)'!$A$4:$V$504,15,0)</f>
        <v>Política de prevención del Daño Antijurídico, implementada y presentada al Comité (Informe de implementación de la PPDA y acta de comité)</v>
      </c>
      <c r="I97" s="81">
        <f>VLOOKUP(A97,'[45]PAI 2025 GPS rempl2)'!$A$4:$V$504,17,0)</f>
        <v>1</v>
      </c>
      <c r="J97" s="81" t="str">
        <f>VLOOKUP(A97,'[45]PAI 2025 GPS rempl2)'!$A$4:$V$504,18,0)</f>
        <v>Númerica</v>
      </c>
      <c r="K97" s="166" t="str">
        <f>VLOOKUP(A97,'[45]PAI 2025 GPS rempl2)'!$A$4:$V$504,20,0)</f>
        <v>2025-02-03</v>
      </c>
      <c r="L97" s="166" t="str">
        <f>VLOOKUP(A97,'[45]PAI 2025 GPS rempl2)'!$A$4:$V$504,21,0)</f>
        <v>2025-12-19</v>
      </c>
      <c r="M97" s="81" t="str">
        <f>VLOOKUP(A97,'[45]PAI 2025 GPS rempl2)'!$A$4:$V$504,22,0)</f>
        <v>60-GRUPO DE TRABAJO DE GESTIÓN JUDICIAL ADSCRITO A LA OFICINA ASESORA JURÍDICA</v>
      </c>
      <c r="N97" s="81" t="s">
        <v>1736</v>
      </c>
      <c r="O97" s="81" t="s">
        <v>1394</v>
      </c>
      <c r="P97" s="81">
        <v>0</v>
      </c>
      <c r="Q97" s="81" t="s">
        <v>1492</v>
      </c>
      <c r="R97" s="30" t="str">
        <f>VLOOKUP(A97,'[45]PAI 2025 GPS rempl2)'!$A$3:$B$506,2,0)</f>
        <v>60-GRUPO DE TRABAJO DE GESTIÓN JUDICIAL ADSCRITO A LA OFICINA ASESORA JURÍDICA</v>
      </c>
      <c r="S97" s="80" t="s">
        <v>650</v>
      </c>
      <c r="T97" s="80" t="str">
        <f>VLOOKUP(A97,'[45]PAI 2025 GPS rempl2)'!$A$3:$E$505,4,0)</f>
        <v>Producto</v>
      </c>
      <c r="U97" s="81" t="s">
        <v>1522</v>
      </c>
      <c r="V97" s="30">
        <f>VLOOKUP(S97,'Plan de acci�n consolidado 2025'!$E$4:$P$506,12,0)</f>
        <v>35</v>
      </c>
      <c r="W97" s="145">
        <f>(V97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c r="X97" s="30">
        <f>VLOOKUP(S97,'Plan de acci�n consolidado 2025'!$E$4:$AA$506,23,0)</f>
        <v>0</v>
      </c>
      <c r="Y97" s="30">
        <f t="shared" si="15"/>
        <v>0</v>
      </c>
    </row>
    <row r="98" spans="1:25" x14ac:dyDescent="0.25">
      <c r="A98" s="80" t="s">
        <v>652</v>
      </c>
      <c r="B98" s="80" t="str">
        <f>VLOOKUP(A98,'[45]PAI 2025 GPS rempl2)'!$A$3:$E$505,4,0)</f>
        <v>Actividad propia</v>
      </c>
      <c r="C98" s="81" t="s">
        <v>1522</v>
      </c>
      <c r="D98" s="81" t="s">
        <v>1527</v>
      </c>
      <c r="E98" s="81" t="s">
        <v>1440</v>
      </c>
      <c r="F98" s="81"/>
      <c r="G98" s="81" t="str">
        <f>VLOOKUP(A98,'[45]PAI 2025 GPS rempl2)'!$E$4:$L$504,8,0)</f>
        <v>N/A</v>
      </c>
      <c r="H98" s="81" t="str">
        <f>VLOOKUP(A98,'[45]PAI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81">
        <f>VLOOKUP(A98,'[45]PAI 2025 GPS rempl2)'!$A$4:$V$504,17,0)</f>
        <v>1</v>
      </c>
      <c r="J98" s="81" t="str">
        <f>VLOOKUP(A98,'[45]PAI 2025 GPS rempl2)'!$A$4:$V$504,18,0)</f>
        <v>Númerica</v>
      </c>
      <c r="K98" s="166" t="str">
        <f>VLOOKUP(A98,'[45]PAI 2025 GPS rempl2)'!$A$4:$V$504,20,0)</f>
        <v>2025-02-03</v>
      </c>
      <c r="L98" s="166" t="str">
        <f>VLOOKUP(A98,'[45]PAI 2025 GPS rempl2)'!$A$4:$V$504,21,0)</f>
        <v>2025-03-31</v>
      </c>
      <c r="M98" s="81" t="str">
        <f>VLOOKUP(A98,'[45]PAI 2025 GPS rempl2)'!$A$4:$V$504,22,0)</f>
        <v>60-GRUPO DE TRABAJO DE GESTIÓN JUDICIAL ADSCRITO A LA OFICINA ASESORA JURÍDICA</v>
      </c>
      <c r="N98" s="81"/>
      <c r="O98" s="81"/>
      <c r="P98" s="81"/>
      <c r="Q98" s="81"/>
      <c r="R98" s="30" t="str">
        <f>VLOOKUP(A98,'[45]PAI 2025 GPS rempl2)'!$A$3:$B$506,2,0)</f>
        <v>60-GRUPO DE TRABAJO DE GESTIÓN JUDICIAL ADSCRITO A LA OFICINA ASESORA JURÍDICA</v>
      </c>
      <c r="S98" s="80" t="s">
        <v>652</v>
      </c>
      <c r="T98" s="80" t="str">
        <f>VLOOKUP(A98,'[45]PAI 2025 GPS rempl2)'!$A$3:$E$505,4,0)</f>
        <v>Actividad propia</v>
      </c>
      <c r="U98" s="81" t="s">
        <v>1522</v>
      </c>
      <c r="V98" s="30">
        <f>VLOOKUP(S98,'Plan de acci�n consolidado 2025'!$E$4:$P$506,12,0)</f>
        <v>20</v>
      </c>
      <c r="W98" s="147">
        <f t="shared" ref="W98:W101" si="22">+(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98" s="30">
        <f>VLOOKUP(S98,'Plan de acci�n consolidado 2025'!$E$4:$AA$506,23,0)</f>
        <v>100</v>
      </c>
      <c r="Y98" s="30">
        <f t="shared" si="15"/>
        <v>0.24390243902439024</v>
      </c>
    </row>
    <row r="99" spans="1:25" x14ac:dyDescent="0.25">
      <c r="A99" s="80" t="s">
        <v>654</v>
      </c>
      <c r="B99" s="80" t="str">
        <f>VLOOKUP(A99,'[45]PAI 2025 GPS rempl2)'!$A$3:$E$505,4,0)</f>
        <v>Actividad propia</v>
      </c>
      <c r="C99" s="81" t="s">
        <v>1522</v>
      </c>
      <c r="D99" s="81" t="s">
        <v>1527</v>
      </c>
      <c r="E99" s="81" t="s">
        <v>1440</v>
      </c>
      <c r="F99" s="81"/>
      <c r="G99" s="81" t="str">
        <f>VLOOKUP(A99,'[45]PAI 2025 GPS rempl2)'!$E$4:$L$504,8,0)</f>
        <v>N/A</v>
      </c>
      <c r="H99" s="81" t="str">
        <f>VLOOKUP(A99,'[45]PAI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1">
        <f>VLOOKUP(A99,'[45]PAI 2025 GPS rempl2)'!$A$4:$V$504,17,0)</f>
        <v>1</v>
      </c>
      <c r="J99" s="81" t="str">
        <f>VLOOKUP(A99,'[45]PAI 2025 GPS rempl2)'!$A$4:$V$504,18,0)</f>
        <v>Númerica</v>
      </c>
      <c r="K99" s="166" t="str">
        <f>VLOOKUP(A99,'[45]PAI 2025 GPS rempl2)'!$A$4:$V$504,20,0)</f>
        <v>2025-07-01</v>
      </c>
      <c r="L99" s="166" t="str">
        <f>VLOOKUP(A99,'[45]PAI 2025 GPS rempl2)'!$A$4:$V$504,21,0)</f>
        <v>2025-07-31</v>
      </c>
      <c r="M99" s="81" t="str">
        <f>VLOOKUP(A99,'[45]PAI 2025 GPS rempl2)'!$A$4:$V$504,22,0)</f>
        <v>60-GRUPO DE TRABAJO DE GESTIÓN JUDICIAL ADSCRITO A LA OFICINA ASESORA JURÍDICA</v>
      </c>
      <c r="N99" s="81"/>
      <c r="O99" s="81"/>
      <c r="P99" s="81"/>
      <c r="Q99" s="81"/>
      <c r="R99" s="30" t="str">
        <f>VLOOKUP(A99,'[45]PAI 2025 GPS rempl2)'!$A$3:$B$506,2,0)</f>
        <v>60-GRUPO DE TRABAJO DE GESTIÓN JUDICIAL ADSCRITO A LA OFICINA ASESORA JURÍDICA</v>
      </c>
      <c r="S99" s="80" t="s">
        <v>654</v>
      </c>
      <c r="T99" s="80" t="str">
        <f>VLOOKUP(A99,'[45]PAI 2025 GPS rempl2)'!$A$3:$E$505,4,0)</f>
        <v>Actividad propia</v>
      </c>
      <c r="U99" s="81" t="s">
        <v>1522</v>
      </c>
      <c r="V99" s="30">
        <f>VLOOKUP(S99,'Plan de acci�n consolidado 2025'!$E$4:$P$506,12,0)</f>
        <v>20</v>
      </c>
      <c r="W99" s="147">
        <f t="shared" si="22"/>
        <v>0.24390243902439024</v>
      </c>
      <c r="X99" s="30">
        <f>VLOOKUP(S99,'Plan de acci�n consolidado 2025'!$E$4:$AA$506,23,0)</f>
        <v>100</v>
      </c>
      <c r="Y99" s="30">
        <f t="shared" si="15"/>
        <v>0.24390243902439024</v>
      </c>
    </row>
    <row r="100" spans="1:25" x14ac:dyDescent="0.25">
      <c r="A100" s="80" t="s">
        <v>656</v>
      </c>
      <c r="B100" s="80" t="str">
        <f>VLOOKUP(A100,'[45]PAI 2025 GPS rempl2)'!$A$3:$E$505,4,0)</f>
        <v>Actividad propia</v>
      </c>
      <c r="C100" s="81" t="s">
        <v>1522</v>
      </c>
      <c r="D100" s="81" t="s">
        <v>1527</v>
      </c>
      <c r="E100" s="81" t="s">
        <v>1440</v>
      </c>
      <c r="F100" s="81"/>
      <c r="G100" s="81" t="str">
        <f>VLOOKUP(A100,'[45]PAI 2025 GPS rempl2)'!$E$4:$L$504,8,0)</f>
        <v>N/A</v>
      </c>
      <c r="H100" s="81" t="str">
        <f>VLOOKUP(A100,'[45]PAI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1">
        <f>VLOOKUP(A100,'[45]PAI 2025 GPS rempl2)'!$A$4:$V$504,17,0)</f>
        <v>1</v>
      </c>
      <c r="J100" s="81" t="str">
        <f>VLOOKUP(A100,'[45]PAI 2025 GPS rempl2)'!$A$4:$V$504,18,0)</f>
        <v>Númerica</v>
      </c>
      <c r="K100" s="166" t="str">
        <f>VLOOKUP(A100,'[45]PAI 2025 GPS rempl2)'!$A$4:$V$504,20,0)</f>
        <v>2025-10-01</v>
      </c>
      <c r="L100" s="166" t="str">
        <f>VLOOKUP(A100,'[45]PAI 2025 GPS rempl2)'!$A$4:$V$504,21,0)</f>
        <v>2025-11-28</v>
      </c>
      <c r="M100" s="81" t="str">
        <f>VLOOKUP(A100,'[45]PAI 2025 GPS rempl2)'!$A$4:$V$504,22,0)</f>
        <v>60-GRUPO DE TRABAJO DE GESTIÓN JUDICIAL ADSCRITO A LA OFICINA ASESORA JURÍDICA</v>
      </c>
      <c r="N100" s="81"/>
      <c r="O100" s="81"/>
      <c r="P100" s="81"/>
      <c r="Q100" s="81"/>
      <c r="R100" s="30" t="str">
        <f>VLOOKUP(A100,'[45]PAI 2025 GPS rempl2)'!$A$3:$B$506,2,0)</f>
        <v>60-GRUPO DE TRABAJO DE GESTIÓN JUDICIAL ADSCRITO A LA OFICINA ASESORA JURÍDICA</v>
      </c>
      <c r="S100" s="80" t="s">
        <v>656</v>
      </c>
      <c r="T100" s="80" t="str">
        <f>VLOOKUP(A100,'[45]PAI 2025 GPS rempl2)'!$A$3:$E$505,4,0)</f>
        <v>Actividad propia</v>
      </c>
      <c r="U100" s="81" t="s">
        <v>1522</v>
      </c>
      <c r="V100" s="30">
        <f>VLOOKUP(S100,'Plan de acci�n consolidado 2025'!$E$4:$P$506,12,0)</f>
        <v>30</v>
      </c>
      <c r="W100" s="147">
        <f t="shared" si="22"/>
        <v>0.36585365853658536</v>
      </c>
      <c r="X100" s="30">
        <f>VLOOKUP(S100,'Plan de acci�n consolidado 2025'!$E$4:$AA$506,23,0)</f>
        <v>0</v>
      </c>
      <c r="Y100" s="30">
        <f t="shared" si="15"/>
        <v>0</v>
      </c>
    </row>
    <row r="101" spans="1:25" x14ac:dyDescent="0.25">
      <c r="A101" s="80" t="s">
        <v>658</v>
      </c>
      <c r="B101" s="80" t="str">
        <f>VLOOKUP(A101,'[45]PAI 2025 GPS rempl2)'!$A$3:$E$505,4,0)</f>
        <v>Actividad propia</v>
      </c>
      <c r="C101" s="81" t="s">
        <v>1522</v>
      </c>
      <c r="D101" s="81" t="s">
        <v>1527</v>
      </c>
      <c r="E101" s="81" t="s">
        <v>1440</v>
      </c>
      <c r="F101" s="81"/>
      <c r="G101" s="81" t="str">
        <f>VLOOKUP(A101,'[45]PAI 2025 GPS rempl2)'!$E$4:$L$504,8,0)</f>
        <v>N/A</v>
      </c>
      <c r="H101" s="81" t="str">
        <f>VLOOKUP(A101,'[45]PAI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81">
        <f>VLOOKUP(A101,'[45]PAI 2025 GPS rempl2)'!$A$4:$V$504,17,0)</f>
        <v>1</v>
      </c>
      <c r="J101" s="81" t="str">
        <f>VLOOKUP(A101,'[45]PAI 2025 GPS rempl2)'!$A$4:$V$504,18,0)</f>
        <v>Númerica</v>
      </c>
      <c r="K101" s="166" t="str">
        <f>VLOOKUP(A101,'[45]PAI 2025 GPS rempl2)'!$A$4:$V$504,20,0)</f>
        <v>2025-12-01</v>
      </c>
      <c r="L101" s="166" t="str">
        <f>VLOOKUP(A101,'[45]PAI 2025 GPS rempl2)'!$A$4:$V$504,21,0)</f>
        <v>2025-12-19</v>
      </c>
      <c r="M101" s="81" t="str">
        <f>VLOOKUP(A101,'[45]PAI 2025 GPS rempl2)'!$A$4:$V$504,22,0)</f>
        <v>60-GRUPO DE TRABAJO DE GESTIÓN JUDICIAL ADSCRITO A LA OFICINA ASESORA JURÍDICA</v>
      </c>
      <c r="N101" s="81"/>
      <c r="O101" s="81"/>
      <c r="P101" s="81"/>
      <c r="Q101" s="81"/>
      <c r="R101" s="30" t="str">
        <f>VLOOKUP(A101,'[45]PAI 2025 GPS rempl2)'!$A$3:$B$506,2,0)</f>
        <v>60-GRUPO DE TRABAJO DE GESTIÓN JUDICIAL ADSCRITO A LA OFICINA ASESORA JURÍDICA</v>
      </c>
      <c r="S101" s="80" t="s">
        <v>658</v>
      </c>
      <c r="T101" s="80" t="str">
        <f>VLOOKUP(A101,'[45]PAI 2025 GPS rempl2)'!$A$3:$E$505,4,0)</f>
        <v>Actividad propia</v>
      </c>
      <c r="U101" s="81" t="s">
        <v>1522</v>
      </c>
      <c r="V101" s="30">
        <f>VLOOKUP(S101,'Plan de acci�n consolidado 2025'!$E$4:$P$506,12,0)</f>
        <v>30</v>
      </c>
      <c r="W101" s="147">
        <f t="shared" si="22"/>
        <v>0.36585365853658536</v>
      </c>
      <c r="X101" s="30">
        <f>VLOOKUP(S101,'Plan de acci�n consolidado 2025'!$E$4:$AA$506,23,0)</f>
        <v>0</v>
      </c>
      <c r="Y101" s="30">
        <f t="shared" si="15"/>
        <v>0</v>
      </c>
    </row>
    <row r="102" spans="1:25" x14ac:dyDescent="0.25">
      <c r="A102" s="80" t="s">
        <v>660</v>
      </c>
      <c r="B102" s="80" t="str">
        <f>VLOOKUP(A102,'[45]PAI 2025 GPS rempl2)'!$A$3:$E$505,4,0)</f>
        <v>Producto</v>
      </c>
      <c r="C102" s="81" t="s">
        <v>1522</v>
      </c>
      <c r="D102" s="81" t="s">
        <v>1527</v>
      </c>
      <c r="E102" s="81" t="s">
        <v>1440</v>
      </c>
      <c r="F102" s="81" t="s">
        <v>59</v>
      </c>
      <c r="G102" s="81" t="str">
        <f>VLOOKUP(A102,'[45]PAI 2025 GPS rempl2)'!$E$4:$L$504,8,0)</f>
        <v>N/A</v>
      </c>
      <c r="H102" s="81" t="str">
        <f>VLOOKUP(A102,'[45]PAI 2025 GPS rempl2)'!$A$4:$V$504,15,0)</f>
        <v>Política de Prevención del Daño Antijurídico para la bianulidad 2026-2027, formulada (Documento con la Política de prevención del Daño Antijurídico formulada)</v>
      </c>
      <c r="I102" s="81">
        <f>VLOOKUP(A102,'[45]PAI 2025 GPS rempl2)'!$A$4:$V$504,17,0)</f>
        <v>1</v>
      </c>
      <c r="J102" s="81" t="str">
        <f>VLOOKUP(A102,'[45]PAI 2025 GPS rempl2)'!$A$4:$V$504,18,0)</f>
        <v>Númerica</v>
      </c>
      <c r="K102" s="166" t="str">
        <f>VLOOKUP(A102,'[45]PAI 2025 GPS rempl2)'!$A$4:$V$504,20,0)</f>
        <v>2025-06-03</v>
      </c>
      <c r="L102" s="166" t="str">
        <f>VLOOKUP(A102,'[45]PAI 2025 GPS rempl2)'!$A$4:$V$504,21,0)</f>
        <v>2025-12-31</v>
      </c>
      <c r="M102" s="81" t="str">
        <f>VLOOKUP(A102,'[45]PAI 2025 GPS rempl2)'!$A$4:$V$504,22,0)</f>
        <v>60-GRUPO DE TRABAJO DE GESTIÓN JUDICIAL ADSCRITO A LA OFICINA ASESORA JURÍDICA</v>
      </c>
      <c r="N102" s="81" t="s">
        <v>1736</v>
      </c>
      <c r="O102" s="81" t="s">
        <v>1394</v>
      </c>
      <c r="P102" s="81" t="s">
        <v>1548</v>
      </c>
      <c r="Q102" s="81" t="s">
        <v>1492</v>
      </c>
      <c r="R102" s="30" t="str">
        <f>VLOOKUP(A102,'[45]PAI 2025 GPS rempl2)'!$A$3:$B$506,2,0)</f>
        <v>60-GRUPO DE TRABAJO DE GESTIÓN JUDICIAL ADSCRITO A LA OFICINA ASESORA JURÍDICA</v>
      </c>
      <c r="S102" s="80" t="s">
        <v>660</v>
      </c>
      <c r="T102" s="80" t="str">
        <f>VLOOKUP(A102,'[45]PAI 2025 GPS rempl2)'!$A$3:$E$505,4,0)</f>
        <v>Producto</v>
      </c>
      <c r="U102" s="81" t="s">
        <v>1522</v>
      </c>
      <c r="V102" s="30">
        <f>VLOOKUP(S102,'Plan de acci�n consolidado 2025'!$E$4:$P$506,12,0)</f>
        <v>35</v>
      </c>
      <c r="W102" s="145">
        <f>(V102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c r="X102" s="30">
        <f>VLOOKUP(S102,'Plan de acci�n consolidado 2025'!$E$4:$AA$506,23,0)</f>
        <v>0</v>
      </c>
      <c r="Y102" s="30">
        <f t="shared" si="15"/>
        <v>0</v>
      </c>
    </row>
    <row r="103" spans="1:25" x14ac:dyDescent="0.25">
      <c r="A103" s="80" t="s">
        <v>662</v>
      </c>
      <c r="B103" s="80" t="str">
        <f>VLOOKUP(A103,'[45]PAI 2025 GPS rempl2)'!$A$3:$E$505,4,0)</f>
        <v>Actividad propia</v>
      </c>
      <c r="C103" s="81" t="s">
        <v>1522</v>
      </c>
      <c r="D103" s="81" t="s">
        <v>1527</v>
      </c>
      <c r="E103" s="81" t="s">
        <v>1440</v>
      </c>
      <c r="F103" s="81"/>
      <c r="G103" s="81" t="str">
        <f>VLOOKUP(A103,'[45]PAI 2025 GPS rempl2)'!$E$4:$L$504,8,0)</f>
        <v>N/A</v>
      </c>
      <c r="H103" s="81" t="str">
        <f>VLOOKUP(A103,'[45]PAI 2025 GPS rempl2)'!$A$4:$V$504,15,0)</f>
        <v>Realizar informe de análisis de causas de demanda y condena para la formulación de la Política de Prevención del Daño Antijurídico. (Informe de análisis de causas de demanda y condena/único entregable)</v>
      </c>
      <c r="I103" s="81">
        <f>VLOOKUP(A103,'[45]PAI 2025 GPS rempl2)'!$A$4:$V$504,17,0)</f>
        <v>1</v>
      </c>
      <c r="J103" s="81" t="str">
        <f>VLOOKUP(A103,'[45]PAI 2025 GPS rempl2)'!$A$4:$V$504,18,0)</f>
        <v>Númerica</v>
      </c>
      <c r="K103" s="166" t="str">
        <f>VLOOKUP(A103,'[45]PAI 2025 GPS rempl2)'!$A$4:$V$504,20,0)</f>
        <v>2025-06-03</v>
      </c>
      <c r="L103" s="166" t="str">
        <f>VLOOKUP(A103,'[45]PAI 2025 GPS rempl2)'!$A$4:$V$504,21,0)</f>
        <v>2025-09-30</v>
      </c>
      <c r="M103" s="81" t="str">
        <f>VLOOKUP(A103,'[45]PAI 2025 GPS rempl2)'!$A$4:$V$504,22,0)</f>
        <v>60-GRUPO DE TRABAJO DE GESTIÓN JUDICIAL ADSCRITO A LA OFICINA ASESORA JURÍDICA</v>
      </c>
      <c r="N103" s="81"/>
      <c r="O103" s="81"/>
      <c r="P103" s="81"/>
      <c r="Q103" s="81"/>
      <c r="R103" s="30" t="str">
        <f>VLOOKUP(A103,'[45]PAI 2025 GPS rempl2)'!$A$3:$B$506,2,0)</f>
        <v>60-GRUPO DE TRABAJO DE GESTIÓN JUDICIAL ADSCRITO A LA OFICINA ASESORA JURÍDICA</v>
      </c>
      <c r="S103" s="80" t="s">
        <v>662</v>
      </c>
      <c r="T103" s="80" t="str">
        <f>VLOOKUP(A103,'[45]PAI 2025 GPS rempl2)'!$A$3:$E$505,4,0)</f>
        <v>Actividad propia</v>
      </c>
      <c r="U103" s="81" t="s">
        <v>1522</v>
      </c>
      <c r="V103" s="30">
        <f>VLOOKUP(S103,'Plan de acci�n consolidado 2025'!$E$4:$P$506,12,0)</f>
        <v>15</v>
      </c>
      <c r="W103" s="147">
        <f t="shared" ref="W103:W107" si="23">+(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103" s="30">
        <f>VLOOKUP(S103,'Plan de acci�n consolidado 2025'!$E$4:$AA$506,23,0)</f>
        <v>100</v>
      </c>
      <c r="Y103" s="30">
        <f t="shared" si="15"/>
        <v>0.18292682926829268</v>
      </c>
    </row>
    <row r="104" spans="1:25" x14ac:dyDescent="0.25">
      <c r="A104" s="80" t="s">
        <v>664</v>
      </c>
      <c r="B104" s="80" t="str">
        <f>VLOOKUP(A104,'[45]PAI 2025 GPS rempl2)'!$A$3:$E$505,4,0)</f>
        <v>Actividad propia</v>
      </c>
      <c r="C104" s="81" t="s">
        <v>1522</v>
      </c>
      <c r="D104" s="81" t="s">
        <v>1527</v>
      </c>
      <c r="E104" s="81" t="s">
        <v>1440</v>
      </c>
      <c r="F104" s="81"/>
      <c r="G104" s="81" t="str">
        <f>VLOOKUP(A104,'[45]PAI 2025 GPS rempl2)'!$E$4:$L$504,8,0)</f>
        <v>N/A</v>
      </c>
      <c r="H104" s="81" t="str">
        <f>VLOOKUP(A104,'[45]PAI 2025 GPS rempl2)'!$A$4:$V$504,15,0)</f>
        <v>Presentar y socializar informe de análisis de causas de demanda y condena A las áreas misionales de la Entidad.	 (Acta de reunión y/o capturas de pantalla de la reunión)</v>
      </c>
      <c r="I104" s="81">
        <f>VLOOKUP(A104,'[45]PAI 2025 GPS rempl2)'!$A$4:$V$504,17,0)</f>
        <v>1</v>
      </c>
      <c r="J104" s="81" t="str">
        <f>VLOOKUP(A104,'[45]PAI 2025 GPS rempl2)'!$A$4:$V$504,18,0)</f>
        <v>Númerica</v>
      </c>
      <c r="K104" s="166" t="str">
        <f>VLOOKUP(A104,'[45]PAI 2025 GPS rempl2)'!$A$4:$V$504,20,0)</f>
        <v>2025-10-01</v>
      </c>
      <c r="L104" s="166" t="str">
        <f>VLOOKUP(A104,'[45]PAI 2025 GPS rempl2)'!$A$4:$V$504,21,0)</f>
        <v>2025-10-31</v>
      </c>
      <c r="M104" s="81" t="str">
        <f>VLOOKUP(A104,'[45]PAI 2025 GPS rempl2)'!$A$4:$V$504,22,0)</f>
        <v>60-GRUPO DE TRABAJO DE GESTIÓN JUDICIAL ADSCRITO A LA OFICINA ASESORA JURÍDICA</v>
      </c>
      <c r="N104" s="81"/>
      <c r="O104" s="81"/>
      <c r="P104" s="81"/>
      <c r="Q104" s="81"/>
      <c r="R104" s="30" t="str">
        <f>VLOOKUP(A104,'[45]PAI 2025 GPS rempl2)'!$A$3:$B$506,2,0)</f>
        <v>60-GRUPO DE TRABAJO DE GESTIÓN JUDICIAL ADSCRITO A LA OFICINA ASESORA JURÍDICA</v>
      </c>
      <c r="S104" s="80" t="s">
        <v>664</v>
      </c>
      <c r="T104" s="80" t="str">
        <f>VLOOKUP(A104,'[45]PAI 2025 GPS rempl2)'!$A$3:$E$505,4,0)</f>
        <v>Actividad propia</v>
      </c>
      <c r="U104" s="81" t="s">
        <v>1522</v>
      </c>
      <c r="V104" s="30">
        <f>VLOOKUP(S104,'Plan de acci�n consolidado 2025'!$E$4:$P$506,12,0)</f>
        <v>20</v>
      </c>
      <c r="W104" s="147">
        <f t="shared" si="23"/>
        <v>0.24390243902439024</v>
      </c>
      <c r="X104" s="30">
        <f>VLOOKUP(S104,'Plan de acci�n consolidado 2025'!$E$4:$AA$506,23,0)</f>
        <v>0</v>
      </c>
      <c r="Y104" s="30">
        <f t="shared" si="15"/>
        <v>0</v>
      </c>
    </row>
    <row r="105" spans="1:25" x14ac:dyDescent="0.25">
      <c r="A105" s="80" t="s">
        <v>666</v>
      </c>
      <c r="B105" s="80" t="str">
        <f>VLOOKUP(A105,'[45]PAI 2025 GPS rempl2)'!$A$3:$E$505,4,0)</f>
        <v>Actividad propia</v>
      </c>
      <c r="C105" s="81" t="s">
        <v>1522</v>
      </c>
      <c r="D105" s="81" t="s">
        <v>1527</v>
      </c>
      <c r="E105" s="81" t="s">
        <v>1440</v>
      </c>
      <c r="F105" s="81"/>
      <c r="G105" s="81" t="str">
        <f>VLOOKUP(A105,'[45]PAI 2025 GPS rempl2)'!$E$4:$L$504,8,0)</f>
        <v>N/A</v>
      </c>
      <c r="H105" s="81" t="str">
        <f>VLOOKUP(A105,'[45]PAI 2025 GPS rempl2)'!$A$4:$V$504,15,0)</f>
        <v>Formular proyecto de la Política de Prevención del Daño Antijurídico de acuerdo con los lineamientos de la ANDJE (Documento de formulación/único entregable)</v>
      </c>
      <c r="I105" s="81">
        <f>VLOOKUP(A105,'[45]PAI 2025 GPS rempl2)'!$A$4:$V$504,17,0)</f>
        <v>1</v>
      </c>
      <c r="J105" s="81" t="str">
        <f>VLOOKUP(A105,'[45]PAI 2025 GPS rempl2)'!$A$4:$V$504,18,0)</f>
        <v>Númerica</v>
      </c>
      <c r="K105" s="166" t="str">
        <f>VLOOKUP(A105,'[45]PAI 2025 GPS rempl2)'!$A$4:$V$504,20,0)</f>
        <v>2025-11-04</v>
      </c>
      <c r="L105" s="166" t="str">
        <f>VLOOKUP(A105,'[45]PAI 2025 GPS rempl2)'!$A$4:$V$504,21,0)</f>
        <v>2025-11-28</v>
      </c>
      <c r="M105" s="81" t="str">
        <f>VLOOKUP(A105,'[45]PAI 2025 GPS rempl2)'!$A$4:$V$504,22,0)</f>
        <v>60-GRUPO DE TRABAJO DE GESTIÓN JUDICIAL ADSCRITO A LA OFICINA ASESORA JURÍDICA</v>
      </c>
      <c r="N105" s="81"/>
      <c r="O105" s="81"/>
      <c r="P105" s="81"/>
      <c r="Q105" s="81"/>
      <c r="R105" s="30" t="str">
        <f>VLOOKUP(A105,'[45]PAI 2025 GPS rempl2)'!$A$3:$B$506,2,0)</f>
        <v>60-GRUPO DE TRABAJO DE GESTIÓN JUDICIAL ADSCRITO A LA OFICINA ASESORA JURÍDICA</v>
      </c>
      <c r="S105" s="80" t="s">
        <v>666</v>
      </c>
      <c r="T105" s="80" t="str">
        <f>VLOOKUP(A105,'[45]PAI 2025 GPS rempl2)'!$A$3:$E$505,4,0)</f>
        <v>Actividad propia</v>
      </c>
      <c r="U105" s="81" t="s">
        <v>1522</v>
      </c>
      <c r="V105" s="30">
        <f>VLOOKUP(S105,'Plan de acci�n consolidado 2025'!$E$4:$P$506,12,0)</f>
        <v>25</v>
      </c>
      <c r="W105" s="147">
        <f t="shared" si="23"/>
        <v>0.3048780487804878</v>
      </c>
      <c r="X105" s="30">
        <f>VLOOKUP(S105,'Plan de acci�n consolidado 2025'!$E$4:$AA$506,23,0)</f>
        <v>0</v>
      </c>
      <c r="Y105" s="30">
        <f t="shared" si="15"/>
        <v>0</v>
      </c>
    </row>
    <row r="106" spans="1:25" x14ac:dyDescent="0.25">
      <c r="A106" s="80" t="s">
        <v>668</v>
      </c>
      <c r="B106" s="80" t="str">
        <f>VLOOKUP(A106,'[45]PAI 2025 GPS rempl2)'!$A$3:$E$505,4,0)</f>
        <v>Actividad propia</v>
      </c>
      <c r="C106" s="81" t="s">
        <v>1522</v>
      </c>
      <c r="D106" s="81" t="s">
        <v>1527</v>
      </c>
      <c r="E106" s="81" t="s">
        <v>1440</v>
      </c>
      <c r="F106" s="81"/>
      <c r="G106" s="81" t="str">
        <f>VLOOKUP(A106,'[45]PAI 2025 GPS rempl2)'!$E$4:$L$504,8,0)</f>
        <v>N/A</v>
      </c>
      <c r="H106" s="81" t="str">
        <f>VLOOKUP(A106,'[45]PAI 2025 GPS rempl2)'!$A$4:$V$504,15,0)</f>
        <v>Presentar la formulación de la Política de Prevención del Daño Antijurídico al Comité de Conciliación. (Acta del comité de conciliación y/o documento de la presentación)</v>
      </c>
      <c r="I106" s="81">
        <f>VLOOKUP(A106,'[45]PAI 2025 GPS rempl2)'!$A$4:$V$504,17,0)</f>
        <v>1</v>
      </c>
      <c r="J106" s="81" t="str">
        <f>VLOOKUP(A106,'[45]PAI 2025 GPS rempl2)'!$A$4:$V$504,18,0)</f>
        <v>Númerica</v>
      </c>
      <c r="K106" s="166" t="str">
        <f>VLOOKUP(A106,'[45]PAI 2025 GPS rempl2)'!$A$4:$V$504,20,0)</f>
        <v>2025-12-01</v>
      </c>
      <c r="L106" s="166" t="str">
        <f>VLOOKUP(A106,'[45]PAI 2025 GPS rempl2)'!$A$4:$V$504,21,0)</f>
        <v>2025-12-15</v>
      </c>
      <c r="M106" s="81" t="str">
        <f>VLOOKUP(A106,'[45]PAI 2025 GPS rempl2)'!$A$4:$V$504,22,0)</f>
        <v>60-GRUPO DE TRABAJO DE GESTIÓN JUDICIAL ADSCRITO A LA OFICINA ASESORA JURÍDICA</v>
      </c>
      <c r="N106" s="81"/>
      <c r="O106" s="81"/>
      <c r="P106" s="81"/>
      <c r="Q106" s="81"/>
      <c r="R106" s="30" t="str">
        <f>VLOOKUP(A106,'[45]PAI 2025 GPS rempl2)'!$A$3:$B$506,2,0)</f>
        <v>60-GRUPO DE TRABAJO DE GESTIÓN JUDICIAL ADSCRITO A LA OFICINA ASESORA JURÍDICA</v>
      </c>
      <c r="S106" s="80" t="s">
        <v>668</v>
      </c>
      <c r="T106" s="80" t="str">
        <f>VLOOKUP(A106,'[45]PAI 2025 GPS rempl2)'!$A$3:$E$505,4,0)</f>
        <v>Actividad propia</v>
      </c>
      <c r="U106" s="81" t="s">
        <v>1522</v>
      </c>
      <c r="V106" s="30">
        <f>VLOOKUP(S106,'Plan de acci�n consolidado 2025'!$E$4:$P$506,12,0)</f>
        <v>20</v>
      </c>
      <c r="W106" s="147">
        <f t="shared" si="23"/>
        <v>0.24390243902439024</v>
      </c>
      <c r="X106" s="30">
        <f>VLOOKUP(S106,'Plan de acci�n consolidado 2025'!$E$4:$AA$506,23,0)</f>
        <v>0</v>
      </c>
      <c r="Y106" s="30">
        <f t="shared" si="15"/>
        <v>0</v>
      </c>
    </row>
    <row r="107" spans="1:25" x14ac:dyDescent="0.25">
      <c r="A107" s="80" t="s">
        <v>670</v>
      </c>
      <c r="B107" s="80" t="str">
        <f>VLOOKUP(A107,'[45]PAI 2025 GPS rempl2)'!$A$3:$E$505,4,0)</f>
        <v>Actividad propia</v>
      </c>
      <c r="C107" s="81" t="s">
        <v>1522</v>
      </c>
      <c r="D107" s="81" t="s">
        <v>1527</v>
      </c>
      <c r="E107" s="81" t="s">
        <v>1440</v>
      </c>
      <c r="F107" s="81"/>
      <c r="G107" s="81" t="str">
        <f>VLOOKUP(A107,'[45]PAI 2025 GPS rempl2)'!$E$4:$L$504,8,0)</f>
        <v>N/A</v>
      </c>
      <c r="H107" s="81" t="str">
        <f>VLOOKUP(A107,'[45]PAI 2025 GPS rempl2)'!$A$4:$V$504,15,0)</f>
        <v>Enviar a la ANDJE la formulación de la Política de Prevención del Daño Antijurídico para aprobación. (Soporte de envío del documento a la ANDJE/único entregable)</v>
      </c>
      <c r="I107" s="81">
        <f>VLOOKUP(A107,'[45]PAI 2025 GPS rempl2)'!$A$4:$V$504,17,0)</f>
        <v>1</v>
      </c>
      <c r="J107" s="81" t="str">
        <f>VLOOKUP(A107,'[45]PAI 2025 GPS rempl2)'!$A$4:$V$504,18,0)</f>
        <v>Númerica</v>
      </c>
      <c r="K107" s="166" t="str">
        <f>VLOOKUP(A107,'[45]PAI 2025 GPS rempl2)'!$A$4:$V$504,20,0)</f>
        <v>2025-12-16</v>
      </c>
      <c r="L107" s="166" t="str">
        <f>VLOOKUP(A107,'[45]PAI 2025 GPS rempl2)'!$A$4:$V$504,21,0)</f>
        <v>2025-12-31</v>
      </c>
      <c r="M107" s="81" t="str">
        <f>VLOOKUP(A107,'[45]PAI 2025 GPS rempl2)'!$A$4:$V$504,22,0)</f>
        <v>60-GRUPO DE TRABAJO DE GESTIÓN JUDICIAL ADSCRITO A LA OFICINA ASESORA JURÍDICA</v>
      </c>
      <c r="N107" s="81"/>
      <c r="O107" s="81"/>
      <c r="P107" s="81"/>
      <c r="Q107" s="81"/>
      <c r="R107" s="30" t="str">
        <f>VLOOKUP(A107,'[45]PAI 2025 GPS rempl2)'!$A$3:$B$506,2,0)</f>
        <v>60-GRUPO DE TRABAJO DE GESTIÓN JUDICIAL ADSCRITO A LA OFICINA ASESORA JURÍDICA</v>
      </c>
      <c r="S107" s="80" t="s">
        <v>670</v>
      </c>
      <c r="T107" s="80" t="str">
        <f>VLOOKUP(A107,'[45]PAI 2025 GPS rempl2)'!$A$3:$E$505,4,0)</f>
        <v>Actividad propia</v>
      </c>
      <c r="U107" s="81" t="s">
        <v>1522</v>
      </c>
      <c r="V107" s="30">
        <f>VLOOKUP(S107,'Plan de acci�n consolidado 2025'!$E$4:$P$506,12,0)</f>
        <v>20</v>
      </c>
      <c r="W107" s="147">
        <f t="shared" si="23"/>
        <v>0.24390243902439024</v>
      </c>
      <c r="X107" s="30">
        <f>VLOOKUP(S107,'Plan de acci�n consolidado 2025'!$E$4:$AA$506,23,0)</f>
        <v>0</v>
      </c>
      <c r="Y107" s="30">
        <f t="shared" si="15"/>
        <v>0</v>
      </c>
    </row>
    <row r="108" spans="1:25" x14ac:dyDescent="0.25">
      <c r="A108" s="80" t="s">
        <v>672</v>
      </c>
      <c r="B108" s="80" t="str">
        <f>VLOOKUP(A108,'[45]PAI 2025 GPS rempl2)'!$A$3:$E$505,4,0)</f>
        <v>Producto</v>
      </c>
      <c r="C108" s="81" t="s">
        <v>1522</v>
      </c>
      <c r="D108" s="81" t="s">
        <v>1527</v>
      </c>
      <c r="E108" s="81" t="s">
        <v>1440</v>
      </c>
      <c r="F108" s="81" t="s">
        <v>12</v>
      </c>
      <c r="G108" s="81" t="str">
        <f>VLOOKUP(A108,'[45]PAI 2025 GPS rempl2)'!$E$4:$L$504,8,0)</f>
        <v>N/A</v>
      </c>
      <c r="H108" s="81" t="str">
        <f>VLOOKUP(A108,'[45]PAI 2025 GPS rempl2)'!$A$4:$V$504,15,0)</f>
        <v>Equipo jurídico del Grupo de Gestión Judicial , fortalecido (Listas de asistencia y/o capturas de pantalla/único entregable)</v>
      </c>
      <c r="I108" s="81">
        <f>VLOOKUP(A108,'[45]PAI 2025 GPS rempl2)'!$A$4:$V$504,17,0)</f>
        <v>2</v>
      </c>
      <c r="J108" s="81" t="str">
        <f>VLOOKUP(A108,'[45]PAI 2025 GPS rempl2)'!$A$4:$V$504,18,0)</f>
        <v>Númerica</v>
      </c>
      <c r="K108" s="166" t="str">
        <f>VLOOKUP(A108,'[45]PAI 2025 GPS rempl2)'!$A$4:$V$504,20,0)</f>
        <v>2025-01-27</v>
      </c>
      <c r="L108" s="166" t="str">
        <f>VLOOKUP(A108,'[45]PAI 2025 GPS rempl2)'!$A$4:$V$504,21,0)</f>
        <v>2025-11-28</v>
      </c>
      <c r="M108" s="81" t="str">
        <f>VLOOKUP(A108,'[45]PAI 2025 GPS rempl2)'!$A$4:$V$504,22,0)</f>
        <v>60-GRUPO DE TRABAJO DE GESTIÓN JUDICIAL ADSCRITO A LA OFICINA ASESORA JURÍDICA</v>
      </c>
      <c r="N108" s="81" t="s">
        <v>1395</v>
      </c>
      <c r="O108" s="81" t="s">
        <v>1396</v>
      </c>
      <c r="P108" s="81" t="s">
        <v>1549</v>
      </c>
      <c r="Q108" s="81" t="s">
        <v>1492</v>
      </c>
      <c r="R108" s="30" t="str">
        <f>VLOOKUP(A108,'[45]PAI 2025 GPS rempl2)'!$A$3:$B$506,2,0)</f>
        <v>60-GRUPO DE TRABAJO DE GESTIÓN JUDICIAL ADSCRITO A LA OFICINA ASESORA JURÍDICA</v>
      </c>
      <c r="S108" s="80" t="s">
        <v>672</v>
      </c>
      <c r="T108" s="80" t="str">
        <f>VLOOKUP(A108,'[45]PAI 2025 GPS rempl2)'!$A$3:$E$505,4,0)</f>
        <v>Producto</v>
      </c>
      <c r="U108" s="81" t="s">
        <v>1522</v>
      </c>
      <c r="V108" s="30">
        <f>VLOOKUP(S108,'Plan de acci�n consolidado 2025'!$E$4:$P$506,12,0)</f>
        <v>30</v>
      </c>
      <c r="W108" s="145">
        <f>(V108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108" s="30">
        <f>VLOOKUP(S108,'Plan de acci�n consolidado 2025'!$E$4:$AA$506,23,0)</f>
        <v>50</v>
      </c>
      <c r="Y108" s="30">
        <f t="shared" si="15"/>
        <v>0.67264573991031396</v>
      </c>
    </row>
    <row r="109" spans="1:25" x14ac:dyDescent="0.25">
      <c r="A109" s="80" t="s">
        <v>674</v>
      </c>
      <c r="B109" s="80" t="str">
        <f>VLOOKUP(A109,'[45]PAI 2025 GPS rempl2)'!$A$3:$E$505,4,0)</f>
        <v>Actividad propia</v>
      </c>
      <c r="C109" s="81" t="s">
        <v>1522</v>
      </c>
      <c r="D109" s="81" t="s">
        <v>1527</v>
      </c>
      <c r="E109" s="81" t="s">
        <v>1440</v>
      </c>
      <c r="F109" s="81"/>
      <c r="G109" s="81" t="str">
        <f>VLOOKUP(A109,'[45]PAI 2025 GPS rempl2)'!$E$4:$L$504,8,0)</f>
        <v>N/A</v>
      </c>
      <c r="H109" s="81" t="str">
        <f>VLOOKUP(A109,'[45]PAI 2025 GPS rempl2)'!$A$4:$V$504,15,0)</f>
        <v>Solicitar mediante correo electrónico a la ANDJE que se realicen dos jornadas de capacitación. (Correo electrónico a la ANDJE/único entregable)</v>
      </c>
      <c r="I109" s="81">
        <f>VLOOKUP(A109,'[45]PAI 2025 GPS rempl2)'!$A$4:$V$504,17,0)</f>
        <v>1</v>
      </c>
      <c r="J109" s="81" t="str">
        <f>VLOOKUP(A109,'[45]PAI 2025 GPS rempl2)'!$A$4:$V$504,18,0)</f>
        <v>Númerica</v>
      </c>
      <c r="K109" s="166" t="str">
        <f>VLOOKUP(A109,'[45]PAI 2025 GPS rempl2)'!$A$4:$V$504,20,0)</f>
        <v>2025-01-27</v>
      </c>
      <c r="L109" s="166" t="str">
        <f>VLOOKUP(A109,'[45]PAI 2025 GPS rempl2)'!$A$4:$V$504,21,0)</f>
        <v>2025-02-28</v>
      </c>
      <c r="M109" s="81" t="str">
        <f>VLOOKUP(A109,'[45]PAI 2025 GPS rempl2)'!$A$4:$V$504,22,0)</f>
        <v>60-GRUPO DE TRABAJO DE GESTIÓN JUDICIAL ADSCRITO A LA OFICINA ASESORA JURÍDICA</v>
      </c>
      <c r="N109" s="81"/>
      <c r="O109" s="81"/>
      <c r="P109" s="81"/>
      <c r="Q109" s="81"/>
      <c r="R109" s="30" t="str">
        <f>VLOOKUP(A109,'[45]PAI 2025 GPS rempl2)'!$A$3:$B$506,2,0)</f>
        <v>60-GRUPO DE TRABAJO DE GESTIÓN JUDICIAL ADSCRITO A LA OFICINA ASESORA JURÍDICA</v>
      </c>
      <c r="S109" s="80" t="s">
        <v>674</v>
      </c>
      <c r="T109" s="80" t="str">
        <f>VLOOKUP(A109,'[45]PAI 2025 GPS rempl2)'!$A$3:$E$505,4,0)</f>
        <v>Actividad propia</v>
      </c>
      <c r="U109" s="81" t="s">
        <v>1522</v>
      </c>
      <c r="V109" s="30">
        <f>VLOOKUP(S109,'Plan de acci�n consolidado 2025'!$E$4:$P$506,12,0)</f>
        <v>30</v>
      </c>
      <c r="W109" s="147">
        <f t="shared" ref="W109:W111" si="24">+(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109" s="30">
        <f>VLOOKUP(S109,'Plan de acci�n consolidado 2025'!$E$4:$AA$506,23,0)</f>
        <v>100</v>
      </c>
      <c r="Y109" s="30">
        <f t="shared" si="15"/>
        <v>0.36585365853658536</v>
      </c>
    </row>
    <row r="110" spans="1:25" x14ac:dyDescent="0.25">
      <c r="A110" s="80" t="s">
        <v>676</v>
      </c>
      <c r="B110" s="80" t="str">
        <f>VLOOKUP(A110,'[45]PAI 2025 GPS rempl2)'!$A$3:$E$505,4,0)</f>
        <v>Actividad propia</v>
      </c>
      <c r="C110" s="81" t="s">
        <v>1522</v>
      </c>
      <c r="D110" s="81" t="s">
        <v>1527</v>
      </c>
      <c r="E110" s="81" t="s">
        <v>1440</v>
      </c>
      <c r="F110" s="81"/>
      <c r="G110" s="81" t="str">
        <f>VLOOKUP(A110,'[45]PAI 2025 GPS rempl2)'!$E$4:$L$504,8,0)</f>
        <v>N/A</v>
      </c>
      <c r="H110" s="81" t="str">
        <f>VLOOKUP(A110,'[45]PAI 2025 GPS rempl2)'!$A$4:$V$504,15,0)</f>
        <v>Participar en capacitaciones desarrolladas por la Agencia Nacional de Defensa Jurídica del Estado (Capturas de pantalla de las capacitaciones y/o listado de asistencia)</v>
      </c>
      <c r="I110" s="81">
        <f>VLOOKUP(A110,'[45]PAI 2025 GPS rempl2)'!$A$4:$V$504,17,0)</f>
        <v>2</v>
      </c>
      <c r="J110" s="81" t="str">
        <f>VLOOKUP(A110,'[45]PAI 2025 GPS rempl2)'!$A$4:$V$504,18,0)</f>
        <v>Númerica</v>
      </c>
      <c r="K110" s="166" t="str">
        <f>VLOOKUP(A110,'[45]PAI 2025 GPS rempl2)'!$A$4:$V$504,20,0)</f>
        <v>2025-03-03</v>
      </c>
      <c r="L110" s="166" t="str">
        <f>VLOOKUP(A110,'[45]PAI 2025 GPS rempl2)'!$A$4:$V$504,21,0)</f>
        <v>2025-09-30</v>
      </c>
      <c r="M110" s="81" t="str">
        <f>VLOOKUP(A110,'[45]PAI 2025 GPS rempl2)'!$A$4:$V$504,22,0)</f>
        <v>60-GRUPO DE TRABAJO DE GESTIÓN JUDICIAL ADSCRITO A LA OFICINA ASESORA JURÍDICA</v>
      </c>
      <c r="N110" s="81"/>
      <c r="O110" s="81"/>
      <c r="P110" s="81"/>
      <c r="Q110" s="81"/>
      <c r="R110" s="30" t="str">
        <f>VLOOKUP(A110,'[45]PAI 2025 GPS rempl2)'!$A$3:$B$506,2,0)</f>
        <v>60-GRUPO DE TRABAJO DE GESTIÓN JUDICIAL ADSCRITO A LA OFICINA ASESORA JURÍDICA</v>
      </c>
      <c r="S110" s="80" t="s">
        <v>676</v>
      </c>
      <c r="T110" s="80" t="str">
        <f>VLOOKUP(A110,'[45]PAI 2025 GPS rempl2)'!$A$3:$E$505,4,0)</f>
        <v>Actividad propia</v>
      </c>
      <c r="U110" s="81" t="s">
        <v>1522</v>
      </c>
      <c r="V110" s="30">
        <f>VLOOKUP(S110,'Plan de acci�n consolidado 2025'!$E$4:$P$506,12,0)</f>
        <v>40</v>
      </c>
      <c r="W110" s="147">
        <f t="shared" si="24"/>
        <v>0.48780487804878048</v>
      </c>
      <c r="X110" s="30">
        <f>VLOOKUP(S110,'Plan de acci�n consolidado 2025'!$E$4:$AA$506,23,0)</f>
        <v>50</v>
      </c>
      <c r="Y110" s="30">
        <f t="shared" si="15"/>
        <v>0.24390243902439024</v>
      </c>
    </row>
    <row r="111" spans="1:25" x14ac:dyDescent="0.25">
      <c r="A111" s="80" t="s">
        <v>677</v>
      </c>
      <c r="B111" s="80" t="str">
        <f>VLOOKUP(A111,'[45]PAI 2025 GPS rempl2)'!$A$3:$E$505,4,0)</f>
        <v>Actividad propia</v>
      </c>
      <c r="C111" s="81" t="s">
        <v>1522</v>
      </c>
      <c r="D111" s="81" t="s">
        <v>1527</v>
      </c>
      <c r="E111" s="81" t="s">
        <v>1440</v>
      </c>
      <c r="F111" s="81"/>
      <c r="G111" s="81" t="str">
        <f>VLOOKUP(A111,'[45]PAI 2025 GPS rempl2)'!$E$4:$L$504,8,0)</f>
        <v>N/A</v>
      </c>
      <c r="H111" s="81" t="str">
        <f>VLOOKUP(A111,'[45]PAI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1">
        <f>VLOOKUP(A111,'[45]PAI 2025 GPS rempl2)'!$A$4:$V$504,17,0)</f>
        <v>2</v>
      </c>
      <c r="J111" s="81" t="str">
        <f>VLOOKUP(A111,'[45]PAI 2025 GPS rempl2)'!$A$4:$V$504,18,0)</f>
        <v>Númerica</v>
      </c>
      <c r="K111" s="166" t="str">
        <f>VLOOKUP(A111,'[45]PAI 2025 GPS rempl2)'!$A$4:$V$504,20,0)</f>
        <v>2025-04-01</v>
      </c>
      <c r="L111" s="166" t="str">
        <f>VLOOKUP(A111,'[45]PAI 2025 GPS rempl2)'!$A$4:$V$504,21,0)</f>
        <v>2025-11-28</v>
      </c>
      <c r="M111" s="81" t="str">
        <f>VLOOKUP(A111,'[45]PAI 2025 GPS rempl2)'!$A$4:$V$504,22,0)</f>
        <v>60-GRUPO DE TRABAJO DE GESTIÓN JUDICIAL ADSCRITO A LA OFICINA ASESORA JURÍDICA</v>
      </c>
      <c r="N111" s="81"/>
      <c r="O111" s="81"/>
      <c r="P111" s="81"/>
      <c r="Q111" s="81"/>
      <c r="R111" s="30" t="str">
        <f>VLOOKUP(A111,'[45]PAI 2025 GPS rempl2)'!$A$3:$B$506,2,0)</f>
        <v>60-GRUPO DE TRABAJO DE GESTIÓN JUDICIAL ADSCRITO A LA OFICINA ASESORA JURÍDICA</v>
      </c>
      <c r="S111" s="80" t="s">
        <v>677</v>
      </c>
      <c r="T111" s="80" t="str">
        <f>VLOOKUP(A111,'[45]PAI 2025 GPS rempl2)'!$A$3:$E$505,4,0)</f>
        <v>Actividad propia</v>
      </c>
      <c r="U111" s="81" t="s">
        <v>1522</v>
      </c>
      <c r="V111" s="30">
        <f>VLOOKUP(S111,'Plan de acci�n consolidado 2025'!$E$4:$P$506,12,0)</f>
        <v>30</v>
      </c>
      <c r="W111" s="147">
        <f t="shared" si="24"/>
        <v>0.36585365853658536</v>
      </c>
      <c r="X111" s="30">
        <f>VLOOKUP(S111,'Plan de acci�n consolidado 2025'!$E$4:$AA$506,23,0)</f>
        <v>50</v>
      </c>
      <c r="Y111" s="30">
        <f t="shared" si="15"/>
        <v>0.18292682926829268</v>
      </c>
    </row>
    <row r="112" spans="1:25" x14ac:dyDescent="0.25">
      <c r="A112" s="80" t="s">
        <v>680</v>
      </c>
      <c r="B112" s="80" t="str">
        <f>VLOOKUP(A112,'[45]PAI 2025 GPS rempl2)'!$A$3:$E$505,4,0)</f>
        <v>Producto</v>
      </c>
      <c r="C112" s="81" t="s">
        <v>1529</v>
      </c>
      <c r="D112" s="81" t="s">
        <v>1528</v>
      </c>
      <c r="E112" s="81" t="s">
        <v>1393</v>
      </c>
      <c r="F112" s="81" t="s">
        <v>59</v>
      </c>
      <c r="G112" s="81" t="str">
        <f>VLOOKUP(A112,'[45]PAI 2025 GPS rempl2)'!$E$4:$L$504,8,0)</f>
        <v>N/A</v>
      </c>
      <c r="H112" s="81" t="str">
        <f>VLOOKUP(A112,'[45]PAI 2025 GPS rempl2)'!$A$4:$V$504,15,0)</f>
        <v>Diagnóstico de necesidades que permita realizar el seguimiento del ciclo de contratación, elaborado  (Documento diagnostico )</v>
      </c>
      <c r="I112" s="81">
        <f>VLOOKUP(A112,'[45]PAI 2025 GPS rempl2)'!$A$4:$V$504,17,0)</f>
        <v>1</v>
      </c>
      <c r="J112" s="81" t="str">
        <f>VLOOKUP(A112,'[45]PAI 2025 GPS rempl2)'!$A$4:$V$504,18,0)</f>
        <v>Númerica</v>
      </c>
      <c r="K112" s="166" t="str">
        <f>VLOOKUP(A112,'[45]PAI 2025 GPS rempl2)'!$A$4:$V$504,20,0)</f>
        <v>2025-07-01</v>
      </c>
      <c r="L112" s="166" t="str">
        <f>VLOOKUP(A112,'[45]PAI 2025 GPS rempl2)'!$A$4:$V$504,21,0)</f>
        <v>2025-11-28</v>
      </c>
      <c r="M112" s="81" t="str">
        <f>VLOOKUP(A112,'[45]PAI 2025 GPS rempl2)'!$A$4:$V$504,22,0)</f>
        <v>105-GRUPO DE TRABAJO DE CONTRATACIÓN;
20-OFICINA DE TECNOLOGÍA E INFORMÁTICA</v>
      </c>
      <c r="N112" s="81" t="s">
        <v>1736</v>
      </c>
      <c r="O112" s="81" t="s">
        <v>1394</v>
      </c>
      <c r="P112" s="81">
        <v>0</v>
      </c>
      <c r="Q112" s="81" t="s">
        <v>1492</v>
      </c>
      <c r="R112" s="30" t="str">
        <f>VLOOKUP(A112,'[45]PAI 2025 GPS rempl2)'!$A$3:$B$506,2,0)</f>
        <v>105-GRUPO DE TRABAJO DE CONTRATACIÓN</v>
      </c>
      <c r="S112" s="80" t="s">
        <v>680</v>
      </c>
      <c r="T112" s="80" t="str">
        <f>VLOOKUP(A112,'[45]PAI 2025 GPS rempl2)'!$A$3:$E$505,4,0)</f>
        <v>Producto</v>
      </c>
      <c r="U112" s="81" t="s">
        <v>1529</v>
      </c>
      <c r="V112" s="30">
        <f>VLOOKUP(S112,'Plan de acci�n consolidado 2025'!$E$4:$P$506,12,0)</f>
        <v>100</v>
      </c>
      <c r="W112" s="30">
        <f>+(V112*100)/($V$112+$V$321+$V$330+$V$371)</f>
        <v>41.666666666666664</v>
      </c>
      <c r="X112" s="30">
        <f>VLOOKUP(S112,'Plan de acci�n consolidado 2025'!$E$4:$AA$506,23,0)</f>
        <v>0</v>
      </c>
      <c r="Y112" s="30">
        <f t="shared" si="15"/>
        <v>0</v>
      </c>
    </row>
    <row r="113" spans="1:25" x14ac:dyDescent="0.25">
      <c r="A113" s="80" t="s">
        <v>684</v>
      </c>
      <c r="B113" s="80" t="str">
        <f>VLOOKUP(A113,'[45]PAI 2025 GPS rempl2)'!$A$3:$E$505,4,0)</f>
        <v>Actividad propia</v>
      </c>
      <c r="C113" s="81" t="s">
        <v>1529</v>
      </c>
      <c r="D113" s="81" t="s">
        <v>1528</v>
      </c>
      <c r="E113" s="81" t="s">
        <v>1393</v>
      </c>
      <c r="F113" s="81"/>
      <c r="G113" s="81" t="str">
        <f>VLOOKUP(A113,'[45]PAI 2025 GPS rempl2)'!$E$4:$L$504,8,0)</f>
        <v>N/A</v>
      </c>
      <c r="H113" s="81" t="str">
        <f>VLOOKUP(A113,'[45]PAI 2025 GPS rempl2)'!$A$4:$V$504,15,0)</f>
        <v>Identificar las necesidades de  ajuste a herramientas tecnológicas para el seguimiento del ciclo  de contratción (Documento con las necesidades identificadas)</v>
      </c>
      <c r="I113" s="81">
        <f>VLOOKUP(A113,'[45]PAI 2025 GPS rempl2)'!$A$4:$V$504,17,0)</f>
        <v>1</v>
      </c>
      <c r="J113" s="81" t="str">
        <f>VLOOKUP(A113,'[45]PAI 2025 GPS rempl2)'!$A$4:$V$504,18,0)</f>
        <v>Númerica</v>
      </c>
      <c r="K113" s="166" t="str">
        <f>VLOOKUP(A113,'[45]PAI 2025 GPS rempl2)'!$A$4:$V$504,20,0)</f>
        <v>2025-07-01</v>
      </c>
      <c r="L113" s="166" t="str">
        <f>VLOOKUP(A113,'[45]PAI 2025 GPS rempl2)'!$A$4:$V$504,21,0)</f>
        <v>2025-09-30</v>
      </c>
      <c r="M113" s="81" t="str">
        <f>VLOOKUP(A113,'[45]PAI 2025 GPS rempl2)'!$A$4:$V$504,22,0)</f>
        <v>105-GRUPO DE TRABAJO DE CONTRATACIÓN;
20-OFICINA DE TECNOLOGÍA E INFORMÁTICA</v>
      </c>
      <c r="N113" s="81"/>
      <c r="O113" s="81"/>
      <c r="P113" s="81"/>
      <c r="Q113" s="81"/>
      <c r="R113" s="30" t="str">
        <f>VLOOKUP(A113,'[45]PAI 2025 GPS rempl2)'!$A$3:$B$506,2,0)</f>
        <v>105-GRUPO DE TRABAJO DE CONTRATACIÓN</v>
      </c>
      <c r="S113" s="80" t="s">
        <v>684</v>
      </c>
      <c r="T113" s="80" t="str">
        <f>VLOOKUP(A113,'[45]PAI 2025 GPS rempl2)'!$A$3:$E$505,4,0)</f>
        <v>Actividad propia</v>
      </c>
      <c r="U113" s="81" t="s">
        <v>1529</v>
      </c>
      <c r="V113" s="30">
        <f>VLOOKUP(S113,'Plan de acci�n consolidado 2025'!$E$4:$P$506,12,0)</f>
        <v>100</v>
      </c>
      <c r="W113" s="30">
        <f>+(V113/($V$113+$V$322+$V$323+$V$324+$V$325+$V$326+$V$331+$V$332+$V$372+$V$373+$V$375+$V$376))*100</f>
        <v>25</v>
      </c>
      <c r="X113" s="30">
        <f>VLOOKUP(S113,'Plan de acci�n consolidado 2025'!$E$4:$AA$506,23,0)</f>
        <v>100</v>
      </c>
      <c r="Y113" s="30">
        <f t="shared" si="15"/>
        <v>25</v>
      </c>
    </row>
    <row r="114" spans="1:25" x14ac:dyDescent="0.25">
      <c r="A114" s="80" t="s">
        <v>686</v>
      </c>
      <c r="B114" s="80" t="str">
        <f>VLOOKUP(A114,'[45]PAI 2025 GPS rempl2)'!$A$3:$E$505,4,0)</f>
        <v>Actividad sin participación</v>
      </c>
      <c r="C114" s="81" t="s">
        <v>1529</v>
      </c>
      <c r="D114" s="81" t="s">
        <v>1528</v>
      </c>
      <c r="E114" s="81" t="s">
        <v>1393</v>
      </c>
      <c r="F114" s="81"/>
      <c r="G114" s="81" t="str">
        <f>VLOOKUP(A114,'[45]PAI 2025 GPS rempl2)'!$E$4:$L$504,8,0)</f>
        <v>N/A</v>
      </c>
      <c r="H114" s="81" t="str">
        <f>VLOOKUP(A114,'[45]PAI 2025 GPS rempl2)'!$A$4:$V$504,15,0)</f>
        <v>Emitir concepto de viabilidad técnica y presupuestal con base en las necesidades identificadas (Concepto diagnóstico entregado)</v>
      </c>
      <c r="I114" s="81">
        <f>VLOOKUP(A114,'[45]PAI 2025 GPS rempl2)'!$A$4:$V$504,17,0)</f>
        <v>1</v>
      </c>
      <c r="J114" s="81" t="str">
        <f>VLOOKUP(A114,'[45]PAI 2025 GPS rempl2)'!$A$4:$V$504,18,0)</f>
        <v>Númerica</v>
      </c>
      <c r="K114" s="166" t="str">
        <f>VLOOKUP(A114,'[45]PAI 2025 GPS rempl2)'!$A$4:$V$504,20,0)</f>
        <v>2025-10-01</v>
      </c>
      <c r="L114" s="166" t="str">
        <f>VLOOKUP(A114,'[45]PAI 2025 GPS rempl2)'!$A$4:$V$504,21,0)</f>
        <v>2025-11-28</v>
      </c>
      <c r="M114" s="81" t="str">
        <f>VLOOKUP(A114,'[45]PAI 2025 GPS rempl2)'!$A$4:$V$504,22,0)</f>
        <v>20-OFICINA DE TECNOLOGÍA E INFORMÁTICA</v>
      </c>
      <c r="N114" s="81"/>
      <c r="O114" s="81"/>
      <c r="P114" s="81"/>
      <c r="Q114" s="81"/>
      <c r="R114" s="30" t="str">
        <f>VLOOKUP(A114,'[45]PAI 2025 GPS rempl2)'!$A$3:$B$506,2,0)</f>
        <v>105-GRUPO DE TRABAJO DE CONTRATACIÓN</v>
      </c>
      <c r="S114" s="80" t="s">
        <v>686</v>
      </c>
      <c r="T114" s="80" t="str">
        <f>VLOOKUP(A114,'[45]PAI 2025 GPS rempl2)'!$A$3:$E$505,4,0)</f>
        <v>Actividad sin participación</v>
      </c>
      <c r="U114" s="81" t="s">
        <v>1529</v>
      </c>
      <c r="V114" s="30">
        <f>VLOOKUP(S114,'Plan de acci�n consolidado 2025'!$E$4:$P$506,12,0)</f>
        <v>0</v>
      </c>
      <c r="W114" s="30">
        <f>+V114</f>
        <v>0</v>
      </c>
      <c r="X114" s="30">
        <f>VLOOKUP(S114,'Plan de acci�n consolidado 2025'!$E$4:$AA$506,23,0)</f>
        <v>0</v>
      </c>
      <c r="Y114" s="30">
        <f t="shared" si="15"/>
        <v>0</v>
      </c>
    </row>
    <row r="115" spans="1:25" x14ac:dyDescent="0.25">
      <c r="A115" s="80" t="s">
        <v>689</v>
      </c>
      <c r="B115" s="80" t="str">
        <f>VLOOKUP(A115,'[45]PAI 2025 GPS rempl2)'!$A$3:$E$505,4,0)</f>
        <v>Producto</v>
      </c>
      <c r="C115" s="81" t="s">
        <v>1522</v>
      </c>
      <c r="D115" s="81" t="s">
        <v>1526</v>
      </c>
      <c r="E115" s="81" t="s">
        <v>614</v>
      </c>
      <c r="F115" s="81" t="s">
        <v>10</v>
      </c>
      <c r="G115" s="81" t="str">
        <f>VLOOKUP(A115,'[45]PAI 2025 GPS rempl2)'!$E$4:$L$504,8,0)</f>
        <v>C-3503-0200-0014-20309b</v>
      </c>
      <c r="H115" s="81" t="str">
        <f>VLOOKUP(A115,'[45]PAI 2025 GPS rempl2)'!$A$4:$V$504,15,0)</f>
        <v>Programas de fomento al uso estratégico de la propiedad industrial como herramienta de competitividad para empresarios, ejecutados.  (Matriz de seguimiento e informe final de ejecución de los programas)</v>
      </c>
      <c r="I115" s="81">
        <f>VLOOKUP(A115,'[45]PAI 2025 GPS rempl2)'!$A$4:$V$504,17,0)</f>
        <v>100</v>
      </c>
      <c r="J115" s="81" t="str">
        <f>VLOOKUP(A115,'[45]PAI 2025 GPS rempl2)'!$A$4:$V$504,18,0)</f>
        <v>Porcentual</v>
      </c>
      <c r="K115" s="166" t="str">
        <f>VLOOKUP(A115,'[45]PAI 2025 GPS rempl2)'!$A$4:$V$504,20,0)</f>
        <v>2025-01-13</v>
      </c>
      <c r="L115" s="166" t="str">
        <f>VLOOKUP(A115,'[45]PAI 2025 GPS rempl2)'!$A$4:$V$504,21,0)</f>
        <v>2025-11-28</v>
      </c>
      <c r="M115" s="81" t="str">
        <f>VLOOKUP(A115,'[45]PAI 2025 GPS rempl2)'!$A$4:$V$504,22,0)</f>
        <v>2023-GRUPO DE TRABAJO DE CENTRO DE INFORMACIÓN TECNOLÓGICA Y APOYO A LA GESTIÓN DE PROPIEDAD LA INDUSTRIAL</v>
      </c>
      <c r="N115" s="81" t="s">
        <v>1399</v>
      </c>
      <c r="O115" s="81" t="s">
        <v>1400</v>
      </c>
      <c r="P115" s="81" t="s">
        <v>1550</v>
      </c>
      <c r="Q115" s="81" t="s">
        <v>1738</v>
      </c>
      <c r="R115" s="30" t="str">
        <f>VLOOKUP(A115,'[45]PAI 2025 GPS rempl2)'!$A$3:$B$506,2,0)</f>
        <v>2023-GRUPO DE TRABAJO DE CENTRO DE INFORMACIÓN TECNOLÓGICA Y APOYO A LA GESTIÓN DE PROPIEDAD LA INDUSTRIAL</v>
      </c>
      <c r="S115" s="80" t="s">
        <v>689</v>
      </c>
      <c r="T115" s="80" t="str">
        <f>VLOOKUP(A115,'[45]PAI 2025 GPS rempl2)'!$A$3:$E$505,4,0)</f>
        <v>Producto</v>
      </c>
      <c r="U115" s="81" t="s">
        <v>1522</v>
      </c>
      <c r="V115" s="30">
        <f>VLOOKUP(S115,'Plan de acci�n consolidado 2025'!$E$4:$P$506,12,0)</f>
        <v>30</v>
      </c>
      <c r="W115" s="145">
        <f>(V115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115" s="30">
        <f>VLOOKUP(S115,'Plan de acci�n consolidado 2025'!$E$4:$AA$506,23,0)</f>
        <v>80</v>
      </c>
      <c r="Y115" s="30">
        <f t="shared" si="15"/>
        <v>1.0762331838565025</v>
      </c>
    </row>
    <row r="116" spans="1:25" x14ac:dyDescent="0.25">
      <c r="A116" s="80" t="s">
        <v>691</v>
      </c>
      <c r="B116" s="80" t="str">
        <f>VLOOKUP(A116,'[45]PAI 2025 GPS rempl2)'!$A$3:$E$505,4,0)</f>
        <v>Actividad propia</v>
      </c>
      <c r="C116" s="81" t="s">
        <v>1522</v>
      </c>
      <c r="D116" s="81" t="s">
        <v>1526</v>
      </c>
      <c r="E116" s="81" t="s">
        <v>614</v>
      </c>
      <c r="F116" s="81"/>
      <c r="G116" s="81" t="str">
        <f>VLOOKUP(A116,'[45]PAI 2025 GPS rempl2)'!$E$4:$L$504,8,0)</f>
        <v>N/A</v>
      </c>
      <c r="H116" s="81" t="str">
        <f>VLOOKUP(A116,'[45]PAI 2025 GPS rempl2)'!$A$4:$V$504,15,0)</f>
        <v>Elaborar matriz de metas y seguimiento de ejecución del programa</v>
      </c>
      <c r="I116" s="81">
        <f>VLOOKUP(A116,'[45]PAI 2025 GPS rempl2)'!$A$4:$V$504,17,0)</f>
        <v>1</v>
      </c>
      <c r="J116" s="81" t="str">
        <f>VLOOKUP(A116,'[45]PAI 2025 GPS rempl2)'!$A$4:$V$504,18,0)</f>
        <v>Númerica</v>
      </c>
      <c r="K116" s="166" t="str">
        <f>VLOOKUP(A116,'[45]PAI 2025 GPS rempl2)'!$A$4:$V$504,20,0)</f>
        <v>2025-01-13</v>
      </c>
      <c r="L116" s="166" t="str">
        <f>VLOOKUP(A116,'[45]PAI 2025 GPS rempl2)'!$A$4:$V$504,21,0)</f>
        <v>2025-02-28</v>
      </c>
      <c r="M116" s="81" t="str">
        <f>VLOOKUP(A116,'[45]PAI 2025 GPS rempl2)'!$A$4:$V$504,22,0)</f>
        <v>2023-GRUPO DE TRABAJO DE CENTRO DE INFORMACIÓN TECNOLÓGICA Y APOYO A LA GESTIÓN DE PROPIEDAD LA INDUSTRIAL</v>
      </c>
      <c r="N116" s="81"/>
      <c r="O116" s="81"/>
      <c r="P116" s="81"/>
      <c r="Q116" s="81"/>
      <c r="R116" s="30" t="str">
        <f>VLOOKUP(A116,'[45]PAI 2025 GPS rempl2)'!$A$3:$B$506,2,0)</f>
        <v>2023-GRUPO DE TRABAJO DE CENTRO DE INFORMACIÓN TECNOLÓGICA Y APOYO A LA GESTIÓN DE PROPIEDAD LA INDUSTRIAL</v>
      </c>
      <c r="S116" s="80" t="s">
        <v>691</v>
      </c>
      <c r="T116" s="80" t="str">
        <f>VLOOKUP(A116,'[45]PAI 2025 GPS rempl2)'!$A$3:$E$505,4,0)</f>
        <v>Actividad propia</v>
      </c>
      <c r="U116" s="81" t="s">
        <v>1522</v>
      </c>
      <c r="V116" s="30">
        <f>VLOOKUP(S116,'Plan de acci�n consolidado 2025'!$E$4:$P$506,12,0)</f>
        <v>10</v>
      </c>
      <c r="W116" s="147">
        <f t="shared" ref="W116:W119" si="25">+(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116" s="30">
        <f>VLOOKUP(S116,'Plan de acci�n consolidado 2025'!$E$4:$AA$506,23,0)</f>
        <v>100</v>
      </c>
      <c r="Y116" s="30">
        <f t="shared" si="15"/>
        <v>0.12195121951219512</v>
      </c>
    </row>
    <row r="117" spans="1:25" x14ac:dyDescent="0.25">
      <c r="A117" s="80" t="s">
        <v>693</v>
      </c>
      <c r="B117" s="80" t="str">
        <f>VLOOKUP(A117,'[45]PAI 2025 GPS rempl2)'!$A$3:$E$505,4,0)</f>
        <v>Actividad propia</v>
      </c>
      <c r="C117" s="81" t="s">
        <v>1522</v>
      </c>
      <c r="D117" s="81" t="s">
        <v>1526</v>
      </c>
      <c r="E117" s="81" t="s">
        <v>614</v>
      </c>
      <c r="F117" s="81"/>
      <c r="G117" s="81" t="str">
        <f>VLOOKUP(A117,'[45]PAI 2025 GPS rempl2)'!$E$4:$L$504,8,0)</f>
        <v>N/A</v>
      </c>
      <c r="H117" s="81" t="str">
        <f>VLOOKUP(A117,'[45]PAI 2025 GPS rempl2)'!$A$4:$V$504,15,0)</f>
        <v>Ejecutar el programa Centros de Apoyo a la Tecnología y la Innovación CATI. (Matriz de seguimiento e Informe final del programa)</v>
      </c>
      <c r="I117" s="81">
        <f>VLOOKUP(A117,'[45]PAI 2025 GPS rempl2)'!$A$4:$V$504,17,0)</f>
        <v>100</v>
      </c>
      <c r="J117" s="81" t="str">
        <f>VLOOKUP(A117,'[45]PAI 2025 GPS rempl2)'!$A$4:$V$504,18,0)</f>
        <v>Porcentual</v>
      </c>
      <c r="K117" s="166" t="str">
        <f>VLOOKUP(A117,'[45]PAI 2025 GPS rempl2)'!$A$4:$V$504,20,0)</f>
        <v>2025-02-03</v>
      </c>
      <c r="L117" s="166" t="str">
        <f>VLOOKUP(A117,'[45]PAI 2025 GPS rempl2)'!$A$4:$V$504,21,0)</f>
        <v>2025-11-28</v>
      </c>
      <c r="M117" s="81" t="str">
        <f>VLOOKUP(A117,'[45]PAI 2025 GPS rempl2)'!$A$4:$V$504,22,0)</f>
        <v>2023-GRUPO DE TRABAJO DE CENTRO DE INFORMACIÓN TECNOLÓGICA Y APOYO A LA GESTIÓN DE PROPIEDAD LA INDUSTRIAL</v>
      </c>
      <c r="N117" s="81"/>
      <c r="O117" s="81"/>
      <c r="P117" s="81"/>
      <c r="Q117" s="81"/>
      <c r="R117" s="30" t="str">
        <f>VLOOKUP(A117,'[45]PAI 2025 GPS rempl2)'!$A$3:$B$506,2,0)</f>
        <v>2023-GRUPO DE TRABAJO DE CENTRO DE INFORMACIÓN TECNOLÓGICA Y APOYO A LA GESTIÓN DE PROPIEDAD LA INDUSTRIAL</v>
      </c>
      <c r="S117" s="80" t="s">
        <v>693</v>
      </c>
      <c r="T117" s="80" t="str">
        <f>VLOOKUP(A117,'[45]PAI 2025 GPS rempl2)'!$A$3:$E$505,4,0)</f>
        <v>Actividad propia</v>
      </c>
      <c r="U117" s="81" t="s">
        <v>1522</v>
      </c>
      <c r="V117" s="30">
        <f>VLOOKUP(S117,'Plan de acci�n consolidado 2025'!$E$4:$P$506,12,0)</f>
        <v>60</v>
      </c>
      <c r="W117" s="147">
        <f t="shared" si="25"/>
        <v>0.73170731707317072</v>
      </c>
      <c r="X117" s="30">
        <f>VLOOKUP(S117,'Plan de acci�n consolidado 2025'!$E$4:$AA$506,23,0)</f>
        <v>80</v>
      </c>
      <c r="Y117" s="30">
        <f t="shared" si="15"/>
        <v>0.58536585365853655</v>
      </c>
    </row>
    <row r="118" spans="1:25" x14ac:dyDescent="0.25">
      <c r="A118" s="80" t="s">
        <v>694</v>
      </c>
      <c r="B118" s="80" t="str">
        <f>VLOOKUP(A118,'[45]PAI 2025 GPS rempl2)'!$A$3:$E$505,4,0)</f>
        <v>Actividad propia</v>
      </c>
      <c r="C118" s="81" t="s">
        <v>1522</v>
      </c>
      <c r="D118" s="81" t="s">
        <v>1526</v>
      </c>
      <c r="E118" s="81" t="s">
        <v>614</v>
      </c>
      <c r="F118" s="81"/>
      <c r="G118" s="81" t="str">
        <f>VLOOKUP(A118,'[45]PAI 2025 GPS rempl2)'!$E$4:$L$504,8,0)</f>
        <v>N/A</v>
      </c>
      <c r="H118" s="81" t="str">
        <f>VLOOKUP(A118,'[45]PAI 2025 GPS rempl2)'!$A$4:$V$504,15,0)</f>
        <v>Elaborar matriz de fases y etapas para el seguimiento de ejecución del programa</v>
      </c>
      <c r="I118" s="81">
        <f>VLOOKUP(A118,'[45]PAI 2025 GPS rempl2)'!$A$4:$V$504,17,0)</f>
        <v>1</v>
      </c>
      <c r="J118" s="81" t="str">
        <f>VLOOKUP(A118,'[45]PAI 2025 GPS rempl2)'!$A$4:$V$504,18,0)</f>
        <v>Númerica</v>
      </c>
      <c r="K118" s="166" t="str">
        <f>VLOOKUP(A118,'[45]PAI 2025 GPS rempl2)'!$A$4:$V$504,20,0)</f>
        <v>2025-02-03</v>
      </c>
      <c r="L118" s="166" t="str">
        <f>VLOOKUP(A118,'[45]PAI 2025 GPS rempl2)'!$A$4:$V$504,21,0)</f>
        <v>2025-02-28</v>
      </c>
      <c r="M118" s="81" t="str">
        <f>VLOOKUP(A118,'[45]PAI 2025 GPS rempl2)'!$A$4:$V$504,22,0)</f>
        <v>2023-GRUPO DE TRABAJO DE CENTRO DE INFORMACIÓN TECNOLÓGICA Y APOYO A LA GESTIÓN DE PROPIEDAD LA INDUSTRIAL</v>
      </c>
      <c r="N118" s="81"/>
      <c r="O118" s="81"/>
      <c r="P118" s="81"/>
      <c r="Q118" s="81"/>
      <c r="R118" s="30" t="str">
        <f>VLOOKUP(A118,'[45]PAI 2025 GPS rempl2)'!$A$3:$B$506,2,0)</f>
        <v>2023-GRUPO DE TRABAJO DE CENTRO DE INFORMACIÓN TECNOLÓGICA Y APOYO A LA GESTIÓN DE PROPIEDAD LA INDUSTRIAL</v>
      </c>
      <c r="S118" s="80" t="s">
        <v>694</v>
      </c>
      <c r="T118" s="80" t="str">
        <f>VLOOKUP(A118,'[45]PAI 2025 GPS rempl2)'!$A$3:$E$505,4,0)</f>
        <v>Actividad propia</v>
      </c>
      <c r="U118" s="81" t="s">
        <v>1522</v>
      </c>
      <c r="V118" s="30">
        <f>VLOOKUP(S118,'Plan de acci�n consolidado 2025'!$E$4:$P$506,12,0)</f>
        <v>10</v>
      </c>
      <c r="W118" s="147">
        <f t="shared" si="25"/>
        <v>0.12195121951219512</v>
      </c>
      <c r="X118" s="30">
        <f>VLOOKUP(S118,'Plan de acci�n consolidado 2025'!$E$4:$AA$506,23,0)</f>
        <v>100</v>
      </c>
      <c r="Y118" s="30">
        <f t="shared" si="15"/>
        <v>0.12195121951219512</v>
      </c>
    </row>
    <row r="119" spans="1:25" x14ac:dyDescent="0.25">
      <c r="A119" s="80" t="s">
        <v>695</v>
      </c>
      <c r="B119" s="80" t="str">
        <f>VLOOKUP(A119,'[45]PAI 2025 GPS rempl2)'!$A$3:$E$505,4,0)</f>
        <v>Actividad propia</v>
      </c>
      <c r="C119" s="81" t="s">
        <v>1522</v>
      </c>
      <c r="D119" s="81" t="s">
        <v>1526</v>
      </c>
      <c r="E119" s="81" t="s">
        <v>614</v>
      </c>
      <c r="F119" s="81"/>
      <c r="G119" s="81" t="str">
        <f>VLOOKUP(A119,'[45]PAI 2025 GPS rempl2)'!$E$4:$L$504,8,0)</f>
        <v>N/A</v>
      </c>
      <c r="H119" s="81" t="str">
        <f>VLOOKUP(A119,'[45]PAI 2025 GPS rempl2)'!$A$4:$V$504,15,0)</f>
        <v>Ejecutar el programa Propiedad Industrial para MIPYMES. (Matriz de seguimiento e Informe final del programa)</v>
      </c>
      <c r="I119" s="81">
        <f>VLOOKUP(A119,'[45]PAI 2025 GPS rempl2)'!$A$4:$V$504,17,0)</f>
        <v>100</v>
      </c>
      <c r="J119" s="81" t="str">
        <f>VLOOKUP(A119,'[45]PAI 2025 GPS rempl2)'!$A$4:$V$504,18,0)</f>
        <v>Porcentual</v>
      </c>
      <c r="K119" s="166" t="str">
        <f>VLOOKUP(A119,'[45]PAI 2025 GPS rempl2)'!$A$4:$V$504,20,0)</f>
        <v>2025-03-03</v>
      </c>
      <c r="L119" s="166" t="str">
        <f>VLOOKUP(A119,'[45]PAI 2025 GPS rempl2)'!$A$4:$V$504,21,0)</f>
        <v>2025-11-28</v>
      </c>
      <c r="M119" s="81" t="str">
        <f>VLOOKUP(A119,'[45]PAI 2025 GPS rempl2)'!$A$4:$V$504,22,0)</f>
        <v>2023-GRUPO DE TRABAJO DE CENTRO DE INFORMACIÓN TECNOLÓGICA Y APOYO A LA GESTIÓN DE PROPIEDAD LA INDUSTRIAL</v>
      </c>
      <c r="N119" s="81"/>
      <c r="O119" s="81"/>
      <c r="P119" s="81"/>
      <c r="Q119" s="81"/>
      <c r="R119" s="30" t="str">
        <f>VLOOKUP(A119,'[45]PAI 2025 GPS rempl2)'!$A$3:$B$506,2,0)</f>
        <v>2023-GRUPO DE TRABAJO DE CENTRO DE INFORMACIÓN TECNOLÓGICA Y APOYO A LA GESTIÓN DE PROPIEDAD LA INDUSTRIAL</v>
      </c>
      <c r="S119" s="80" t="s">
        <v>695</v>
      </c>
      <c r="T119" s="80" t="str">
        <f>VLOOKUP(A119,'[45]PAI 2025 GPS rempl2)'!$A$3:$E$505,4,0)</f>
        <v>Actividad propia</v>
      </c>
      <c r="U119" s="81" t="s">
        <v>1522</v>
      </c>
      <c r="V119" s="30">
        <f>VLOOKUP(S119,'Plan de acci�n consolidado 2025'!$E$4:$P$506,12,0)</f>
        <v>20</v>
      </c>
      <c r="W119" s="147">
        <f t="shared" si="25"/>
        <v>0.24390243902439024</v>
      </c>
      <c r="X119" s="30">
        <f>VLOOKUP(S119,'Plan de acci�n consolidado 2025'!$E$4:$AA$506,23,0)</f>
        <v>30</v>
      </c>
      <c r="Y119" s="30">
        <f t="shared" si="15"/>
        <v>7.3170731707317069E-2</v>
      </c>
    </row>
    <row r="120" spans="1:25" x14ac:dyDescent="0.25">
      <c r="A120" s="80" t="s">
        <v>696</v>
      </c>
      <c r="B120" s="80" t="str">
        <f>VLOOKUP(A120,'[45]PAI 2025 GPS rempl2)'!$A$3:$E$505,4,0)</f>
        <v>Producto</v>
      </c>
      <c r="C120" s="81" t="s">
        <v>1522</v>
      </c>
      <c r="D120" s="81" t="s">
        <v>1530</v>
      </c>
      <c r="E120" s="81" t="s">
        <v>697</v>
      </c>
      <c r="F120" s="81" t="s">
        <v>13</v>
      </c>
      <c r="G120" s="81" t="str">
        <f>VLOOKUP(A120,'[45]PAI 2025 GPS rempl2)'!$E$4:$L$504,8,0)</f>
        <v>N/A</v>
      </c>
      <c r="H120" s="81" t="str">
        <f>VLOOKUP(A120,'[45]PAI 2025 GPS rempl2)'!$A$4:$V$504,15,0)</f>
        <v>Mesas de integración para la conexión de actores del ecosistema de innovación involucrados en temas de Propiedad Industrial y transferencia tecnológica, realizadas  (Actas de reunión firmadas)</v>
      </c>
      <c r="I120" s="81">
        <f>VLOOKUP(A120,'[45]PAI 2025 GPS rempl2)'!$A$4:$V$504,17,0)</f>
        <v>2</v>
      </c>
      <c r="J120" s="81" t="str">
        <f>VLOOKUP(A120,'[45]PAI 2025 GPS rempl2)'!$A$4:$V$504,18,0)</f>
        <v>Númerica</v>
      </c>
      <c r="K120" s="166" t="str">
        <f>VLOOKUP(A120,'[45]PAI 2025 GPS rempl2)'!$A$4:$V$504,20,0)</f>
        <v>2025-01-13</v>
      </c>
      <c r="L120" s="166" t="str">
        <f>VLOOKUP(A120,'[45]PAI 2025 GPS rempl2)'!$A$4:$V$504,21,0)</f>
        <v>2025-11-28</v>
      </c>
      <c r="M120" s="81" t="str">
        <f>VLOOKUP(A120,'[45]PAI 2025 GPS rempl2)'!$A$4:$V$504,22,0)</f>
        <v>2023-GRUPO DE TRABAJO DE CENTRO DE INFORMACIÓN TECNOLÓGICA Y APOYO A LA GESTIÓN DE PROPIEDAD LA INDUSTRIAL</v>
      </c>
      <c r="N120" s="81" t="s">
        <v>1402</v>
      </c>
      <c r="O120" s="81" t="s">
        <v>1441</v>
      </c>
      <c r="P120" s="81" t="s">
        <v>1551</v>
      </c>
      <c r="Q120" s="81" t="s">
        <v>1495</v>
      </c>
      <c r="R120" s="30" t="str">
        <f>VLOOKUP(A120,'[45]PAI 2025 GPS rempl2)'!$A$3:$B$506,2,0)</f>
        <v>2023-GRUPO DE TRABAJO DE CENTRO DE INFORMACIÓN TECNOLÓGICA Y APOYO A LA GESTIÓN DE PROPIEDAD LA INDUSTRIAL</v>
      </c>
      <c r="S120" s="80" t="s">
        <v>696</v>
      </c>
      <c r="T120" s="80" t="str">
        <f>VLOOKUP(A120,'[45]PAI 2025 GPS rempl2)'!$A$3:$E$505,4,0)</f>
        <v>Producto</v>
      </c>
      <c r="U120" s="81" t="s">
        <v>1522</v>
      </c>
      <c r="V120" s="30">
        <f>VLOOKUP(S120,'Plan de acci�n consolidado 2025'!$E$4:$P$506,12,0)</f>
        <v>10</v>
      </c>
      <c r="W120" s="145">
        <f>(V120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20" s="30">
        <f>VLOOKUP(S120,'Plan de acci�n consolidado 2025'!$E$4:$AA$506,23,0)</f>
        <v>50</v>
      </c>
      <c r="Y120" s="30">
        <f t="shared" si="15"/>
        <v>0.22421524663677134</v>
      </c>
    </row>
    <row r="121" spans="1:25" x14ac:dyDescent="0.25">
      <c r="A121" s="80" t="s">
        <v>699</v>
      </c>
      <c r="B121" s="80" t="str">
        <f>VLOOKUP(A121,'[45]PAI 2025 GPS rempl2)'!$A$3:$E$505,4,0)</f>
        <v>Actividad propia</v>
      </c>
      <c r="C121" s="81" t="s">
        <v>1522</v>
      </c>
      <c r="D121" s="81" t="s">
        <v>1530</v>
      </c>
      <c r="E121" s="81" t="s">
        <v>697</v>
      </c>
      <c r="F121" s="81"/>
      <c r="G121" s="81" t="str">
        <f>VLOOKUP(A121,'[45]PAI 2025 GPS rempl2)'!$E$4:$L$504,8,0)</f>
        <v>N/A</v>
      </c>
      <c r="H121" s="81" t="str">
        <f>VLOOKUP(A121,'[45]PAI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81">
        <f>VLOOKUP(A121,'[45]PAI 2025 GPS rempl2)'!$A$4:$V$504,17,0)</f>
        <v>1</v>
      </c>
      <c r="J121" s="81" t="str">
        <f>VLOOKUP(A121,'[45]PAI 2025 GPS rempl2)'!$A$4:$V$504,18,0)</f>
        <v>Númerica</v>
      </c>
      <c r="K121" s="166" t="str">
        <f>VLOOKUP(A121,'[45]PAI 2025 GPS rempl2)'!$A$4:$V$504,20,0)</f>
        <v>2025-01-13</v>
      </c>
      <c r="L121" s="166" t="str">
        <f>VLOOKUP(A121,'[45]PAI 2025 GPS rempl2)'!$A$4:$V$504,21,0)</f>
        <v>2025-03-31</v>
      </c>
      <c r="M121" s="81" t="str">
        <f>VLOOKUP(A121,'[45]PAI 2025 GPS rempl2)'!$A$4:$V$504,22,0)</f>
        <v>2023-GRUPO DE TRABAJO DE CENTRO DE INFORMACIÓN TECNOLÓGICA Y APOYO A LA GESTIÓN DE PROPIEDAD LA INDUSTRIAL</v>
      </c>
      <c r="N121" s="81"/>
      <c r="O121" s="81"/>
      <c r="P121" s="81"/>
      <c r="Q121" s="81"/>
      <c r="R121" s="30" t="str">
        <f>VLOOKUP(A121,'[45]PAI 2025 GPS rempl2)'!$A$3:$B$506,2,0)</f>
        <v>2023-GRUPO DE TRABAJO DE CENTRO DE INFORMACIÓN TECNOLÓGICA Y APOYO A LA GESTIÓN DE PROPIEDAD LA INDUSTRIAL</v>
      </c>
      <c r="S121" s="80" t="s">
        <v>699</v>
      </c>
      <c r="T121" s="80" t="str">
        <f>VLOOKUP(A121,'[45]PAI 2025 GPS rempl2)'!$A$3:$E$505,4,0)</f>
        <v>Actividad propia</v>
      </c>
      <c r="U121" s="81" t="s">
        <v>1522</v>
      </c>
      <c r="V121" s="30">
        <f>VLOOKUP(S121,'Plan de acci�n consolidado 2025'!$E$4:$P$506,12,0)</f>
        <v>60</v>
      </c>
      <c r="W121" s="147">
        <f t="shared" ref="W121:W122" si="26">+(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0.73170731707317072</v>
      </c>
      <c r="X121" s="30">
        <f>VLOOKUP(S121,'Plan de acci�n consolidado 2025'!$E$4:$AA$506,23,0)</f>
        <v>100</v>
      </c>
      <c r="Y121" s="30">
        <f t="shared" si="15"/>
        <v>0.73170731707317072</v>
      </c>
    </row>
    <row r="122" spans="1:25" x14ac:dyDescent="0.25">
      <c r="A122" s="80" t="s">
        <v>701</v>
      </c>
      <c r="B122" s="80" t="str">
        <f>VLOOKUP(A122,'[45]PAI 2025 GPS rempl2)'!$A$3:$E$505,4,0)</f>
        <v>Actividad propia</v>
      </c>
      <c r="C122" s="81" t="s">
        <v>1522</v>
      </c>
      <c r="D122" s="81" t="s">
        <v>1530</v>
      </c>
      <c r="E122" s="81" t="s">
        <v>697</v>
      </c>
      <c r="F122" s="81"/>
      <c r="G122" s="81" t="str">
        <f>VLOOKUP(A122,'[45]PAI 2025 GPS rempl2)'!$E$4:$L$504,8,0)</f>
        <v>N/A</v>
      </c>
      <c r="H122" s="81" t="str">
        <f>VLOOKUP(A122,'[45]PAI 2025 GPS rempl2)'!$A$4:$V$504,15,0)</f>
        <v>Realizar las mesas de integración  (Actas de reunión firmadas)</v>
      </c>
      <c r="I122" s="81">
        <f>VLOOKUP(A122,'[45]PAI 2025 GPS rempl2)'!$A$4:$V$504,17,0)</f>
        <v>2</v>
      </c>
      <c r="J122" s="81" t="str">
        <f>VLOOKUP(A122,'[45]PAI 2025 GPS rempl2)'!$A$4:$V$504,18,0)</f>
        <v>Númerica</v>
      </c>
      <c r="K122" s="166" t="str">
        <f>VLOOKUP(A122,'[45]PAI 2025 GPS rempl2)'!$A$4:$V$504,20,0)</f>
        <v>2025-04-01</v>
      </c>
      <c r="L122" s="166" t="str">
        <f>VLOOKUP(A122,'[45]PAI 2025 GPS rempl2)'!$A$4:$V$504,21,0)</f>
        <v>2025-11-28</v>
      </c>
      <c r="M122" s="81" t="str">
        <f>VLOOKUP(A122,'[45]PAI 2025 GPS rempl2)'!$A$4:$V$504,22,0)</f>
        <v>2023-GRUPO DE TRABAJO DE CENTRO DE INFORMACIÓN TECNOLÓGICA Y APOYO A LA GESTIÓN DE PROPIEDAD LA INDUSTRIAL</v>
      </c>
      <c r="N122" s="81"/>
      <c r="O122" s="81"/>
      <c r="P122" s="81"/>
      <c r="Q122" s="81"/>
      <c r="R122" s="30" t="str">
        <f>VLOOKUP(A122,'[45]PAI 2025 GPS rempl2)'!$A$3:$B$506,2,0)</f>
        <v>2023-GRUPO DE TRABAJO DE CENTRO DE INFORMACIÓN TECNOLÓGICA Y APOYO A LA GESTIÓN DE PROPIEDAD LA INDUSTRIAL</v>
      </c>
      <c r="S122" s="80" t="s">
        <v>701</v>
      </c>
      <c r="T122" s="80" t="str">
        <f>VLOOKUP(A122,'[45]PAI 2025 GPS rempl2)'!$A$3:$E$505,4,0)</f>
        <v>Actividad propia</v>
      </c>
      <c r="U122" s="81" t="s">
        <v>1522</v>
      </c>
      <c r="V122" s="30">
        <f>VLOOKUP(S122,'Plan de acci�n consolidado 2025'!$E$4:$P$506,12,0)</f>
        <v>40</v>
      </c>
      <c r="W122" s="147">
        <f t="shared" si="26"/>
        <v>0.48780487804878048</v>
      </c>
      <c r="X122" s="30">
        <f>VLOOKUP(S122,'Plan de acci�n consolidado 2025'!$E$4:$AA$506,23,0)</f>
        <v>50</v>
      </c>
      <c r="Y122" s="30">
        <f t="shared" si="15"/>
        <v>0.24390243902439024</v>
      </c>
    </row>
    <row r="123" spans="1:25" x14ac:dyDescent="0.25">
      <c r="A123" s="80" t="s">
        <v>702</v>
      </c>
      <c r="B123" s="80" t="str">
        <f>VLOOKUP(A123,'[45]PAI 2025 GPS rempl2)'!$A$3:$E$505,4,0)</f>
        <v>Producto</v>
      </c>
      <c r="C123" s="81" t="s">
        <v>1522</v>
      </c>
      <c r="D123" s="81" t="s">
        <v>1526</v>
      </c>
      <c r="E123" s="81" t="s">
        <v>614</v>
      </c>
      <c r="F123" s="81" t="s">
        <v>10</v>
      </c>
      <c r="G123" s="81" t="str">
        <f>VLOOKUP(A123,'[45]PAI 2025 GPS rempl2)'!$E$4:$L$504,8,0)</f>
        <v>C-3503-0200-0014-20309b</v>
      </c>
      <c r="H123" s="81" t="str">
        <f>VLOOKUP(A123,'[45]PAI 2025 GPS rempl2)'!$A$4:$V$504,15,0)</f>
        <v>Programas de fomento para el uso estratégico de la propiedad industrial en la Economía Popular, ejecutados.  (Matriz de seguimiento e informe final de ejecución de los programas)</v>
      </c>
      <c r="I123" s="81">
        <f>VLOOKUP(A123,'[45]PAI 2025 GPS rempl2)'!$A$4:$V$504,17,0)</f>
        <v>100</v>
      </c>
      <c r="J123" s="81" t="str">
        <f>VLOOKUP(A123,'[45]PAI 2025 GPS rempl2)'!$A$4:$V$504,18,0)</f>
        <v>Porcentual</v>
      </c>
      <c r="K123" s="166" t="str">
        <f>VLOOKUP(A123,'[45]PAI 2025 GPS rempl2)'!$A$4:$V$504,20,0)</f>
        <v>2025-02-03</v>
      </c>
      <c r="L123" s="166" t="str">
        <f>VLOOKUP(A123,'[45]PAI 2025 GPS rempl2)'!$A$4:$V$504,21,0)</f>
        <v>2025-11-28</v>
      </c>
      <c r="M123" s="81" t="str">
        <f>VLOOKUP(A123,'[45]PAI 2025 GPS rempl2)'!$A$4:$V$504,22,0)</f>
        <v>2023-GRUPO DE TRABAJO DE CENTRO DE INFORMACIÓN TECNOLÓGICA Y APOYO A LA GESTIÓN DE PROPIEDAD LA INDUSTRIAL</v>
      </c>
      <c r="N123" s="81" t="s">
        <v>1399</v>
      </c>
      <c r="O123" s="81" t="s">
        <v>1400</v>
      </c>
      <c r="P123" s="81" t="s">
        <v>1552</v>
      </c>
      <c r="Q123" s="81" t="s">
        <v>1738</v>
      </c>
      <c r="R123" s="30" t="str">
        <f>VLOOKUP(A123,'[45]PAI 2025 GPS rempl2)'!$A$3:$B$506,2,0)</f>
        <v>2023-GRUPO DE TRABAJO DE CENTRO DE INFORMACIÓN TECNOLÓGICA Y APOYO A LA GESTIÓN DE PROPIEDAD LA INDUSTRIAL</v>
      </c>
      <c r="S123" s="80" t="s">
        <v>702</v>
      </c>
      <c r="T123" s="80" t="str">
        <f>VLOOKUP(A123,'[45]PAI 2025 GPS rempl2)'!$A$3:$E$505,4,0)</f>
        <v>Producto</v>
      </c>
      <c r="U123" s="81" t="s">
        <v>1522</v>
      </c>
      <c r="V123" s="30">
        <f>VLOOKUP(S123,'Plan de acci�n consolidado 2025'!$E$4:$P$506,12,0)</f>
        <v>30</v>
      </c>
      <c r="W123" s="145">
        <f>(V123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123" s="30">
        <f>VLOOKUP(S123,'Plan de acci�n consolidado 2025'!$E$4:$AA$506,23,0)</f>
        <v>80</v>
      </c>
      <c r="Y123" s="30">
        <f t="shared" si="15"/>
        <v>1.0762331838565025</v>
      </c>
    </row>
    <row r="124" spans="1:25" x14ac:dyDescent="0.25">
      <c r="A124" s="80" t="s">
        <v>703</v>
      </c>
      <c r="B124" s="80" t="str">
        <f>VLOOKUP(A124,'[45]PAI 2025 GPS rempl2)'!$A$3:$E$505,4,0)</f>
        <v>Actividad propia</v>
      </c>
      <c r="C124" s="81" t="s">
        <v>1522</v>
      </c>
      <c r="D124" s="81" t="s">
        <v>1526</v>
      </c>
      <c r="E124" s="81" t="s">
        <v>614</v>
      </c>
      <c r="F124" s="81"/>
      <c r="G124" s="81" t="str">
        <f>VLOOKUP(A124,'[45]PAI 2025 GPS rempl2)'!$E$4:$L$504,8,0)</f>
        <v>N/A</v>
      </c>
      <c r="H124" s="81" t="str">
        <f>VLOOKUP(A124,'[45]PAI 2025 GPS rempl2)'!$A$4:$V$504,15,0)</f>
        <v>Elaborar matriz programación de jornadas y seguimiento de ejecución del programa</v>
      </c>
      <c r="I124" s="81">
        <f>VLOOKUP(A124,'[45]PAI 2025 GPS rempl2)'!$A$4:$V$504,17,0)</f>
        <v>1</v>
      </c>
      <c r="J124" s="81" t="str">
        <f>VLOOKUP(A124,'[45]PAI 2025 GPS rempl2)'!$A$4:$V$504,18,0)</f>
        <v>Númerica</v>
      </c>
      <c r="K124" s="166" t="str">
        <f>VLOOKUP(A124,'[45]PAI 2025 GPS rempl2)'!$A$4:$V$504,20,0)</f>
        <v>2025-02-03</v>
      </c>
      <c r="L124" s="166" t="str">
        <f>VLOOKUP(A124,'[45]PAI 2025 GPS rempl2)'!$A$4:$V$504,21,0)</f>
        <v>2025-02-28</v>
      </c>
      <c r="M124" s="81" t="str">
        <f>VLOOKUP(A124,'[45]PAI 2025 GPS rempl2)'!$A$4:$V$504,22,0)</f>
        <v>2023-GRUPO DE TRABAJO DE CENTRO DE INFORMACIÓN TECNOLÓGICA Y APOYO A LA GESTIÓN DE PROPIEDAD LA INDUSTRIAL</v>
      </c>
      <c r="N124" s="81"/>
      <c r="O124" s="81"/>
      <c r="P124" s="81"/>
      <c r="Q124" s="81"/>
      <c r="R124" s="30" t="str">
        <f>VLOOKUP(A124,'[45]PAI 2025 GPS rempl2)'!$A$3:$B$506,2,0)</f>
        <v>2023-GRUPO DE TRABAJO DE CENTRO DE INFORMACIÓN TECNOLÓGICA Y APOYO A LA GESTIÓN DE PROPIEDAD LA INDUSTRIAL</v>
      </c>
      <c r="S124" s="80" t="s">
        <v>703</v>
      </c>
      <c r="T124" s="80" t="str">
        <f>VLOOKUP(A124,'[45]PAI 2025 GPS rempl2)'!$A$3:$E$505,4,0)</f>
        <v>Actividad propia</v>
      </c>
      <c r="U124" s="81" t="s">
        <v>1522</v>
      </c>
      <c r="V124" s="30">
        <f>VLOOKUP(S124,'Plan de acci�n consolidado 2025'!$E$4:$P$506,12,0)</f>
        <v>60</v>
      </c>
      <c r="W124" s="147">
        <f t="shared" ref="W124:W127" si="27">+(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0.73170731707317072</v>
      </c>
      <c r="X124" s="30">
        <f>VLOOKUP(S124,'Plan de acci�n consolidado 2025'!$E$4:$AA$506,23,0)</f>
        <v>100</v>
      </c>
      <c r="Y124" s="30">
        <f t="shared" si="15"/>
        <v>0.73170731707317072</v>
      </c>
    </row>
    <row r="125" spans="1:25" x14ac:dyDescent="0.25">
      <c r="A125" s="80" t="s">
        <v>704</v>
      </c>
      <c r="B125" s="80" t="str">
        <f>VLOOKUP(A125,'[45]PAI 2025 GPS rempl2)'!$A$3:$E$505,4,0)</f>
        <v>Actividad propia</v>
      </c>
      <c r="C125" s="81" t="s">
        <v>1522</v>
      </c>
      <c r="D125" s="81" t="s">
        <v>1526</v>
      </c>
      <c r="E125" s="81" t="s">
        <v>614</v>
      </c>
      <c r="F125" s="81"/>
      <c r="G125" s="81" t="str">
        <f>VLOOKUP(A125,'[45]PAI 2025 GPS rempl2)'!$E$4:$L$504,8,0)</f>
        <v>N/A</v>
      </c>
      <c r="H125" s="81" t="str">
        <f>VLOOKUP(A125,'[45]PAI 2025 GPS rempl2)'!$A$4:$V$504,15,0)</f>
        <v>Ejecutar el programa Propiedad Industrial para emprendedores PI-e.   (Matriz de seguimiento e Informe final del programa)</v>
      </c>
      <c r="I125" s="81">
        <f>VLOOKUP(A125,'[45]PAI 2025 GPS rempl2)'!$A$4:$V$504,17,0)</f>
        <v>100</v>
      </c>
      <c r="J125" s="81" t="str">
        <f>VLOOKUP(A125,'[45]PAI 2025 GPS rempl2)'!$A$4:$V$504,18,0)</f>
        <v>Porcentual</v>
      </c>
      <c r="K125" s="166" t="str">
        <f>VLOOKUP(A125,'[45]PAI 2025 GPS rempl2)'!$A$4:$V$504,20,0)</f>
        <v>2025-02-03</v>
      </c>
      <c r="L125" s="166" t="str">
        <f>VLOOKUP(A125,'[45]PAI 2025 GPS rempl2)'!$A$4:$V$504,21,0)</f>
        <v>2025-11-28</v>
      </c>
      <c r="M125" s="81" t="str">
        <f>VLOOKUP(A125,'[45]PAI 2025 GPS rempl2)'!$A$4:$V$504,22,0)</f>
        <v>2023-GRUPO DE TRABAJO DE CENTRO DE INFORMACIÓN TECNOLÓGICA Y APOYO A LA GESTIÓN DE PROPIEDAD LA INDUSTRIAL</v>
      </c>
      <c r="N125" s="81"/>
      <c r="O125" s="81"/>
      <c r="P125" s="81"/>
      <c r="Q125" s="81"/>
      <c r="R125" s="30" t="str">
        <f>VLOOKUP(A125,'[45]PAI 2025 GPS rempl2)'!$A$3:$B$506,2,0)</f>
        <v>2023-GRUPO DE TRABAJO DE CENTRO DE INFORMACIÓN TECNOLÓGICA Y APOYO A LA GESTIÓN DE PROPIEDAD LA INDUSTRIAL</v>
      </c>
      <c r="S125" s="80" t="s">
        <v>704</v>
      </c>
      <c r="T125" s="80" t="str">
        <f>VLOOKUP(A125,'[45]PAI 2025 GPS rempl2)'!$A$3:$E$505,4,0)</f>
        <v>Actividad propia</v>
      </c>
      <c r="U125" s="81" t="s">
        <v>1522</v>
      </c>
      <c r="V125" s="30">
        <f>VLOOKUP(S125,'Plan de acci�n consolidado 2025'!$E$4:$P$506,12,0)</f>
        <v>10</v>
      </c>
      <c r="W125" s="147">
        <f t="shared" si="27"/>
        <v>0.12195121951219512</v>
      </c>
      <c r="X125" s="30">
        <f>VLOOKUP(S125,'Plan de acci�n consolidado 2025'!$E$4:$AA$506,23,0)</f>
        <v>80</v>
      </c>
      <c r="Y125" s="30">
        <f t="shared" si="15"/>
        <v>9.7560975609756101E-2</v>
      </c>
    </row>
    <row r="126" spans="1:25" x14ac:dyDescent="0.25">
      <c r="A126" s="80" t="s">
        <v>705</v>
      </c>
      <c r="B126" s="80" t="str">
        <f>VLOOKUP(A126,'[45]PAI 2025 GPS rempl2)'!$A$3:$E$505,4,0)</f>
        <v>Actividad propia</v>
      </c>
      <c r="C126" s="81" t="s">
        <v>1522</v>
      </c>
      <c r="D126" s="81" t="s">
        <v>1526</v>
      </c>
      <c r="E126" s="81" t="s">
        <v>614</v>
      </c>
      <c r="F126" s="81"/>
      <c r="G126" s="81" t="str">
        <f>VLOOKUP(A126,'[45]PAI 2025 GPS rempl2)'!$E$4:$L$504,8,0)</f>
        <v>N/A</v>
      </c>
      <c r="H126" s="81" t="str">
        <f>VLOOKUP(A126,'[45]PAI 2025 GPS rempl2)'!$A$4:$V$504,15,0)</f>
        <v>Elaborar matriz de etapas para el seguimiento de ejecución de la estrategia</v>
      </c>
      <c r="I126" s="81">
        <f>VLOOKUP(A126,'[45]PAI 2025 GPS rempl2)'!$A$4:$V$504,17,0)</f>
        <v>1</v>
      </c>
      <c r="J126" s="81" t="str">
        <f>VLOOKUP(A126,'[45]PAI 2025 GPS rempl2)'!$A$4:$V$504,18,0)</f>
        <v>Númerica</v>
      </c>
      <c r="K126" s="166" t="str">
        <f>VLOOKUP(A126,'[45]PAI 2025 GPS rempl2)'!$A$4:$V$504,20,0)</f>
        <v>2025-02-03</v>
      </c>
      <c r="L126" s="166" t="str">
        <f>VLOOKUP(A126,'[45]PAI 2025 GPS rempl2)'!$A$4:$V$504,21,0)</f>
        <v>2025-02-28</v>
      </c>
      <c r="M126" s="81" t="str">
        <f>VLOOKUP(A126,'[45]PAI 2025 GPS rempl2)'!$A$4:$V$504,22,0)</f>
        <v>2023-GRUPO DE TRABAJO DE CENTRO DE INFORMACIÓN TECNOLÓGICA Y APOYO A LA GESTIÓN DE PROPIEDAD LA INDUSTRIAL</v>
      </c>
      <c r="N126" s="81"/>
      <c r="O126" s="81"/>
      <c r="P126" s="81"/>
      <c r="Q126" s="81"/>
      <c r="R126" s="30" t="str">
        <f>VLOOKUP(A126,'[45]PAI 2025 GPS rempl2)'!$A$3:$B$506,2,0)</f>
        <v>2023-GRUPO DE TRABAJO DE CENTRO DE INFORMACIÓN TECNOLÓGICA Y APOYO A LA GESTIÓN DE PROPIEDAD LA INDUSTRIAL</v>
      </c>
      <c r="S126" s="80" t="s">
        <v>705</v>
      </c>
      <c r="T126" s="80" t="str">
        <f>VLOOKUP(A126,'[45]PAI 2025 GPS rempl2)'!$A$3:$E$505,4,0)</f>
        <v>Actividad propia</v>
      </c>
      <c r="U126" s="81" t="s">
        <v>1522</v>
      </c>
      <c r="V126" s="30">
        <f>VLOOKUP(S126,'Plan de acci�n consolidado 2025'!$E$4:$P$506,12,0)</f>
        <v>10</v>
      </c>
      <c r="W126" s="147">
        <f t="shared" si="27"/>
        <v>0.12195121951219512</v>
      </c>
      <c r="X126" s="30">
        <f>VLOOKUP(S126,'Plan de acci�n consolidado 2025'!$E$4:$AA$506,23,0)</f>
        <v>100</v>
      </c>
      <c r="Y126" s="30">
        <f t="shared" si="15"/>
        <v>0.12195121951219512</v>
      </c>
    </row>
    <row r="127" spans="1:25" x14ac:dyDescent="0.25">
      <c r="A127" s="80" t="s">
        <v>706</v>
      </c>
      <c r="B127" s="80" t="str">
        <f>VLOOKUP(A127,'[45]PAI 2025 GPS rempl2)'!$A$3:$E$505,4,0)</f>
        <v>Actividad propia</v>
      </c>
      <c r="C127" s="81" t="s">
        <v>1522</v>
      </c>
      <c r="D127" s="81" t="s">
        <v>1526</v>
      </c>
      <c r="E127" s="81" t="s">
        <v>614</v>
      </c>
      <c r="F127" s="81"/>
      <c r="G127" s="81" t="str">
        <f>VLOOKUP(A127,'[45]PAI 2025 GPS rempl2)'!$E$4:$L$504,8,0)</f>
        <v>N/A</v>
      </c>
      <c r="H127" s="81" t="str">
        <f>VLOOKUP(A127,'[45]PAI 2025 GPS rempl2)'!$A$4:$V$504,15,0)</f>
        <v>Ejecutar la estrategia Marcas de paz.  (Matriz de seguimiento e Informe final del programa)</v>
      </c>
      <c r="I127" s="81">
        <f>VLOOKUP(A127,'[45]PAI 2025 GPS rempl2)'!$A$4:$V$504,17,0)</f>
        <v>100</v>
      </c>
      <c r="J127" s="81" t="str">
        <f>VLOOKUP(A127,'[45]PAI 2025 GPS rempl2)'!$A$4:$V$504,18,0)</f>
        <v>Porcentual</v>
      </c>
      <c r="K127" s="166" t="str">
        <f>VLOOKUP(A127,'[45]PAI 2025 GPS rempl2)'!$A$4:$V$504,20,0)</f>
        <v>2025-02-03</v>
      </c>
      <c r="L127" s="166" t="str">
        <f>VLOOKUP(A127,'[45]PAI 2025 GPS rempl2)'!$A$4:$V$504,21,0)</f>
        <v>2025-11-28</v>
      </c>
      <c r="M127" s="81" t="str">
        <f>VLOOKUP(A127,'[45]PAI 2025 GPS rempl2)'!$A$4:$V$504,22,0)</f>
        <v>2023-GRUPO DE TRABAJO DE CENTRO DE INFORMACIÓN TECNOLÓGICA Y APOYO A LA GESTIÓN DE PROPIEDAD LA INDUSTRIAL</v>
      </c>
      <c r="N127" s="81"/>
      <c r="O127" s="81"/>
      <c r="P127" s="81"/>
      <c r="Q127" s="81"/>
      <c r="R127" s="30" t="str">
        <f>VLOOKUP(A127,'[45]PAI 2025 GPS rempl2)'!$A$3:$B$506,2,0)</f>
        <v>2023-GRUPO DE TRABAJO DE CENTRO DE INFORMACIÓN TECNOLÓGICA Y APOYO A LA GESTIÓN DE PROPIEDAD LA INDUSTRIAL</v>
      </c>
      <c r="S127" s="80" t="s">
        <v>706</v>
      </c>
      <c r="T127" s="80" t="str">
        <f>VLOOKUP(A127,'[45]PAI 2025 GPS rempl2)'!$A$3:$E$505,4,0)</f>
        <v>Actividad propia</v>
      </c>
      <c r="U127" s="81" t="s">
        <v>1522</v>
      </c>
      <c r="V127" s="30">
        <f>VLOOKUP(S127,'Plan de acci�n consolidado 2025'!$E$4:$P$506,12,0)</f>
        <v>20</v>
      </c>
      <c r="W127" s="147">
        <f t="shared" si="27"/>
        <v>0.24390243902439024</v>
      </c>
      <c r="X127" s="30">
        <f>VLOOKUP(S127,'Plan de acci�n consolidado 2025'!$E$4:$AA$506,23,0)</f>
        <v>80</v>
      </c>
      <c r="Y127" s="30">
        <f t="shared" si="15"/>
        <v>0.1951219512195122</v>
      </c>
    </row>
    <row r="128" spans="1:25" x14ac:dyDescent="0.25">
      <c r="A128" s="80" t="s">
        <v>707</v>
      </c>
      <c r="B128" s="80" t="str">
        <f>VLOOKUP(A128,'[45]PAI 2025 GPS rempl2)'!$A$3:$E$505,4,0)</f>
        <v>Producto</v>
      </c>
      <c r="C128" s="81" t="s">
        <v>1522</v>
      </c>
      <c r="D128" s="81" t="s">
        <v>1526</v>
      </c>
      <c r="E128" s="81" t="s">
        <v>614</v>
      </c>
      <c r="F128" s="81" t="s">
        <v>10</v>
      </c>
      <c r="G128" s="81" t="str">
        <f>VLOOKUP(A128,'[45]PAI 2025 GPS rempl2)'!$E$4:$L$504,8,0)</f>
        <v>C-3503-0200-0014-20309b</v>
      </c>
      <c r="H128" s="81" t="str">
        <f>VLOOKUP(A128,'[45]PAI 2025 GPS rempl2)'!$A$4:$V$504,15,0)</f>
        <v>Boletines tecnológicos para la  promoción y difusión del sistema de propiedad industrial para empresas, centros de investigación y en general aquellas entidades que desarrollen tecnologías verdes, divulgados (Informe de divulgación)</v>
      </c>
      <c r="I128" s="81">
        <f>VLOOKUP(A128,'[45]PAI 2025 GPS rempl2)'!$A$4:$V$504,17,0)</f>
        <v>2</v>
      </c>
      <c r="J128" s="81" t="str">
        <f>VLOOKUP(A128,'[45]PAI 2025 GPS rempl2)'!$A$4:$V$504,18,0)</f>
        <v>Númerica</v>
      </c>
      <c r="K128" s="166" t="str">
        <f>VLOOKUP(A128,'[45]PAI 2025 GPS rempl2)'!$A$4:$V$504,20,0)</f>
        <v>2025-02-03</v>
      </c>
      <c r="L128" s="166" t="str">
        <f>VLOOKUP(A128,'[45]PAI 2025 GPS rempl2)'!$A$4:$V$504,21,0)</f>
        <v>2025-12-12</v>
      </c>
      <c r="M128" s="81" t="str">
        <f>VLOOKUP(A128,'[45]PAI 2025 GPS rempl2)'!$A$4:$V$504,22,0)</f>
        <v>2023-GRUPO DE TRABAJO DE CENTRO DE INFORMACIÓN TECNOLÓGICA Y APOYO A LA GESTIÓN DE PROPIEDAD LA INDUSTRIAL</v>
      </c>
      <c r="N128" s="81" t="s">
        <v>1399</v>
      </c>
      <c r="O128" s="81" t="s">
        <v>1400</v>
      </c>
      <c r="P128" s="81" t="s">
        <v>1553</v>
      </c>
      <c r="Q128" s="81" t="s">
        <v>1738</v>
      </c>
      <c r="R128" s="30" t="str">
        <f>VLOOKUP(A128,'[45]PAI 2025 GPS rempl2)'!$A$3:$B$506,2,0)</f>
        <v>2023-GRUPO DE TRABAJO DE CENTRO DE INFORMACIÓN TECNOLÓGICA Y APOYO A LA GESTIÓN DE PROPIEDAD LA INDUSTRIAL</v>
      </c>
      <c r="S128" s="80" t="s">
        <v>707</v>
      </c>
      <c r="T128" s="80" t="str">
        <f>VLOOKUP(A128,'[45]PAI 2025 GPS rempl2)'!$A$3:$E$505,4,0)</f>
        <v>Producto</v>
      </c>
      <c r="U128" s="81" t="s">
        <v>1522</v>
      </c>
      <c r="V128" s="30">
        <f>VLOOKUP(S128,'Plan de acci�n consolidado 2025'!$E$4:$P$506,12,0)</f>
        <v>10</v>
      </c>
      <c r="W128" s="145">
        <f>(V128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28" s="30">
        <f>VLOOKUP(S128,'Plan de acci�n consolidado 2025'!$E$4:$AA$506,23,0)</f>
        <v>50</v>
      </c>
      <c r="Y128" s="30">
        <f t="shared" si="15"/>
        <v>0.22421524663677134</v>
      </c>
    </row>
    <row r="129" spans="1:25" x14ac:dyDescent="0.25">
      <c r="A129" s="80" t="s">
        <v>709</v>
      </c>
      <c r="B129" s="80" t="str">
        <f>VLOOKUP(A129,'[45]PAI 2025 GPS rempl2)'!$A$3:$E$505,4,0)</f>
        <v>Actividad propia</v>
      </c>
      <c r="C129" s="81" t="s">
        <v>1522</v>
      </c>
      <c r="D129" s="81" t="s">
        <v>1526</v>
      </c>
      <c r="E129" s="81" t="s">
        <v>614</v>
      </c>
      <c r="F129" s="81"/>
      <c r="G129" s="81" t="str">
        <f>VLOOKUP(A129,'[45]PAI 2025 GPS rempl2)'!$E$4:$L$504,8,0)</f>
        <v>N/A</v>
      </c>
      <c r="H129" s="81" t="str">
        <f>VLOOKUP(A129,'[45]PAI 2025 GPS rempl2)'!$A$4:$V$504,15,0)</f>
        <v>Definir cronograma de trabajo y estructura del documento para los boletines tecnológicos.  (Cronograma de trabajo definido)</v>
      </c>
      <c r="I129" s="81">
        <f>VLOOKUP(A129,'[45]PAI 2025 GPS rempl2)'!$A$4:$V$504,17,0)</f>
        <v>1</v>
      </c>
      <c r="J129" s="81" t="str">
        <f>VLOOKUP(A129,'[45]PAI 2025 GPS rempl2)'!$A$4:$V$504,18,0)</f>
        <v>Númerica</v>
      </c>
      <c r="K129" s="166" t="str">
        <f>VLOOKUP(A129,'[45]PAI 2025 GPS rempl2)'!$A$4:$V$504,20,0)</f>
        <v>2025-02-03</v>
      </c>
      <c r="L129" s="166" t="str">
        <f>VLOOKUP(A129,'[45]PAI 2025 GPS rempl2)'!$A$4:$V$504,21,0)</f>
        <v>2025-02-28</v>
      </c>
      <c r="M129" s="81" t="str">
        <f>VLOOKUP(A129,'[45]PAI 2025 GPS rempl2)'!$A$4:$V$504,22,0)</f>
        <v>2023-GRUPO DE TRABAJO DE CENTRO DE INFORMACIÓN TECNOLÓGICA Y APOYO A LA GESTIÓN DE PROPIEDAD LA INDUSTRIAL</v>
      </c>
      <c r="N129" s="81"/>
      <c r="O129" s="81"/>
      <c r="P129" s="81"/>
      <c r="Q129" s="81"/>
      <c r="R129" s="30" t="str">
        <f>VLOOKUP(A129,'[45]PAI 2025 GPS rempl2)'!$A$3:$B$506,2,0)</f>
        <v>2023-GRUPO DE TRABAJO DE CENTRO DE INFORMACIÓN TECNOLÓGICA Y APOYO A LA GESTIÓN DE PROPIEDAD LA INDUSTRIAL</v>
      </c>
      <c r="S129" s="80" t="s">
        <v>709</v>
      </c>
      <c r="T129" s="80" t="str">
        <f>VLOOKUP(A129,'[45]PAI 2025 GPS rempl2)'!$A$3:$E$505,4,0)</f>
        <v>Actividad propia</v>
      </c>
      <c r="U129" s="81" t="s">
        <v>1522</v>
      </c>
      <c r="V129" s="30">
        <f>VLOOKUP(S129,'Plan de acci�n consolidado 2025'!$E$4:$P$506,12,0)</f>
        <v>10</v>
      </c>
      <c r="W129" s="147">
        <f t="shared" ref="W129:W131" si="28">+(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129" s="30">
        <f>VLOOKUP(S129,'Plan de acci�n consolidado 2025'!$E$4:$AA$506,23,0)</f>
        <v>100</v>
      </c>
      <c r="Y129" s="30">
        <f t="shared" si="15"/>
        <v>0.12195121951219512</v>
      </c>
    </row>
    <row r="130" spans="1:25" x14ac:dyDescent="0.25">
      <c r="A130" s="80" t="s">
        <v>711</v>
      </c>
      <c r="B130" s="80" t="str">
        <f>VLOOKUP(A130,'[45]PAI 2025 GPS rempl2)'!$A$3:$E$505,4,0)</f>
        <v>Actividad propia</v>
      </c>
      <c r="C130" s="81" t="s">
        <v>1522</v>
      </c>
      <c r="D130" s="81" t="s">
        <v>1526</v>
      </c>
      <c r="E130" s="81" t="s">
        <v>614</v>
      </c>
      <c r="F130" s="81"/>
      <c r="G130" s="81" t="str">
        <f>VLOOKUP(A130,'[45]PAI 2025 GPS rempl2)'!$E$4:$L$504,8,0)</f>
        <v>N/A</v>
      </c>
      <c r="H130" s="81" t="str">
        <f>VLOOKUP(A130,'[45]PAI 2025 GPS rempl2)'!$A$4:$V$504,15,0)</f>
        <v>Elaborar y publicar dos (2) Boletines tecnológicos.  (Capturas de pantalla de la publicación de los boletines tecnológicos)</v>
      </c>
      <c r="I130" s="81">
        <f>VLOOKUP(A130,'[45]PAI 2025 GPS rempl2)'!$A$4:$V$504,17,0)</f>
        <v>2</v>
      </c>
      <c r="J130" s="81" t="str">
        <f>VLOOKUP(A130,'[45]PAI 2025 GPS rempl2)'!$A$4:$V$504,18,0)</f>
        <v>Númerica</v>
      </c>
      <c r="K130" s="166" t="str">
        <f>VLOOKUP(A130,'[45]PAI 2025 GPS rempl2)'!$A$4:$V$504,20,0)</f>
        <v>2025-03-03</v>
      </c>
      <c r="L130" s="166" t="str">
        <f>VLOOKUP(A130,'[45]PAI 2025 GPS rempl2)'!$A$4:$V$504,21,0)</f>
        <v>2025-11-28</v>
      </c>
      <c r="M130" s="81" t="str">
        <f>VLOOKUP(A130,'[45]PAI 2025 GPS rempl2)'!$A$4:$V$504,22,0)</f>
        <v>2023-GRUPO DE TRABAJO DE CENTRO DE INFORMACIÓN TECNOLÓGICA Y APOYO A LA GESTIÓN DE PROPIEDAD LA INDUSTRIAL</v>
      </c>
      <c r="N130" s="81"/>
      <c r="O130" s="81"/>
      <c r="P130" s="81"/>
      <c r="Q130" s="81"/>
      <c r="R130" s="30" t="str">
        <f>VLOOKUP(A130,'[45]PAI 2025 GPS rempl2)'!$A$3:$B$506,2,0)</f>
        <v>2023-GRUPO DE TRABAJO DE CENTRO DE INFORMACIÓN TECNOLÓGICA Y APOYO A LA GESTIÓN DE PROPIEDAD LA INDUSTRIAL</v>
      </c>
      <c r="S130" s="80" t="s">
        <v>711</v>
      </c>
      <c r="T130" s="80" t="str">
        <f>VLOOKUP(A130,'[45]PAI 2025 GPS rempl2)'!$A$3:$E$505,4,0)</f>
        <v>Actividad propia</v>
      </c>
      <c r="U130" s="81" t="s">
        <v>1522</v>
      </c>
      <c r="V130" s="30">
        <f>VLOOKUP(S130,'Plan de acci�n consolidado 2025'!$E$4:$P$506,12,0)</f>
        <v>70</v>
      </c>
      <c r="W130" s="147">
        <f t="shared" si="28"/>
        <v>0.85365853658536583</v>
      </c>
      <c r="X130" s="30">
        <f>VLOOKUP(S130,'Plan de acci�n consolidado 2025'!$E$4:$AA$506,23,0)</f>
        <v>50</v>
      </c>
      <c r="Y130" s="30">
        <f t="shared" si="15"/>
        <v>0.42682926829268292</v>
      </c>
    </row>
    <row r="131" spans="1:25" x14ac:dyDescent="0.25">
      <c r="A131" s="80" t="s">
        <v>713</v>
      </c>
      <c r="B131" s="80" t="str">
        <f>VLOOKUP(A131,'[45]PAI 2025 GPS rempl2)'!$A$3:$E$505,4,0)</f>
        <v>Actividad propia</v>
      </c>
      <c r="C131" s="81" t="s">
        <v>1522</v>
      </c>
      <c r="D131" s="81" t="s">
        <v>1526</v>
      </c>
      <c r="E131" s="81" t="s">
        <v>614</v>
      </c>
      <c r="F131" s="81"/>
      <c r="G131" s="81" t="str">
        <f>VLOOKUP(A131,'[45]PAI 2025 GPS rempl2)'!$E$4:$L$504,8,0)</f>
        <v>N/A</v>
      </c>
      <c r="H131" s="81" t="str">
        <f>VLOOKUP(A131,'[45]PAI 2025 GPS rempl2)'!$A$4:$V$504,15,0)</f>
        <v>Realizar la divulgación de los dos (2) Boletines tecnológicos. (Informe de divulgación)</v>
      </c>
      <c r="I131" s="81">
        <f>VLOOKUP(A131,'[45]PAI 2025 GPS rempl2)'!$A$4:$V$504,17,0)</f>
        <v>2</v>
      </c>
      <c r="J131" s="81" t="str">
        <f>VLOOKUP(A131,'[45]PAI 2025 GPS rempl2)'!$A$4:$V$504,18,0)</f>
        <v>Númerica</v>
      </c>
      <c r="K131" s="166" t="str">
        <f>VLOOKUP(A131,'[45]PAI 2025 GPS rempl2)'!$A$4:$V$504,20,0)</f>
        <v>2025-03-03</v>
      </c>
      <c r="L131" s="166" t="str">
        <f>VLOOKUP(A131,'[45]PAI 2025 GPS rempl2)'!$A$4:$V$504,21,0)</f>
        <v>2025-12-12</v>
      </c>
      <c r="M131" s="81" t="str">
        <f>VLOOKUP(A131,'[45]PAI 2025 GPS rempl2)'!$A$4:$V$504,22,0)</f>
        <v>2023-GRUPO DE TRABAJO DE CENTRO DE INFORMACIÓN TECNOLÓGICA Y APOYO A LA GESTIÓN DE PROPIEDAD LA INDUSTRIAL</v>
      </c>
      <c r="N131" s="81"/>
      <c r="O131" s="81"/>
      <c r="P131" s="81"/>
      <c r="Q131" s="81"/>
      <c r="R131" s="30" t="str">
        <f>VLOOKUP(A131,'[45]PAI 2025 GPS rempl2)'!$A$3:$B$506,2,0)</f>
        <v>2023-GRUPO DE TRABAJO DE CENTRO DE INFORMACIÓN TECNOLÓGICA Y APOYO A LA GESTIÓN DE PROPIEDAD LA INDUSTRIAL</v>
      </c>
      <c r="S131" s="80" t="s">
        <v>713</v>
      </c>
      <c r="T131" s="80" t="str">
        <f>VLOOKUP(A131,'[45]PAI 2025 GPS rempl2)'!$A$3:$E$505,4,0)</f>
        <v>Actividad propia</v>
      </c>
      <c r="U131" s="81" t="s">
        <v>1522</v>
      </c>
      <c r="V131" s="30">
        <f>VLOOKUP(S131,'Plan de acci�n consolidado 2025'!$E$4:$P$506,12,0)</f>
        <v>20</v>
      </c>
      <c r="W131" s="147">
        <f t="shared" si="28"/>
        <v>0.24390243902439024</v>
      </c>
      <c r="X131" s="30">
        <f>VLOOKUP(S131,'Plan de acci�n consolidado 2025'!$E$4:$AA$506,23,0)</f>
        <v>0</v>
      </c>
      <c r="Y131" s="30">
        <f t="shared" si="15"/>
        <v>0</v>
      </c>
    </row>
    <row r="132" spans="1:25" x14ac:dyDescent="0.25">
      <c r="A132" s="80" t="s">
        <v>714</v>
      </c>
      <c r="B132" s="80" t="str">
        <f>VLOOKUP(A132,'[45]PAI 2025 GPS rempl2)'!$A$3:$E$505,4,0)</f>
        <v>Producto</v>
      </c>
      <c r="C132" s="81" t="s">
        <v>1522</v>
      </c>
      <c r="D132" s="81" t="s">
        <v>1526</v>
      </c>
      <c r="E132" s="81" t="s">
        <v>614</v>
      </c>
      <c r="F132" s="81" t="s">
        <v>10</v>
      </c>
      <c r="G132" s="81" t="str">
        <f>VLOOKUP(A132,'[45]PAI 2025 GPS rempl2)'!$E$4:$L$504,8,0)</f>
        <v>N/A</v>
      </c>
      <c r="H132" s="81" t="str">
        <f>VLOOKUP(A132,'[45]PAI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1">
        <f>VLOOKUP(A132,'[45]PAI 2025 GPS rempl2)'!$A$4:$V$504,17,0)</f>
        <v>1</v>
      </c>
      <c r="J132" s="81" t="str">
        <f>VLOOKUP(A132,'[45]PAI 2025 GPS rempl2)'!$A$4:$V$504,18,0)</f>
        <v>Númerica</v>
      </c>
      <c r="K132" s="166" t="str">
        <f>VLOOKUP(A132,'[45]PAI 2025 GPS rempl2)'!$A$4:$V$504,20,0)</f>
        <v>2025-02-03</v>
      </c>
      <c r="L132" s="166" t="str">
        <f>VLOOKUP(A132,'[45]PAI 2025 GPS rempl2)'!$A$4:$V$504,21,0)</f>
        <v>2025-11-28</v>
      </c>
      <c r="M132" s="81" t="str">
        <f>VLOOKUP(A132,'[45]PAI 2025 GPS rempl2)'!$A$4:$V$504,22,0)</f>
        <v>2023-GRUPO DE TRABAJO DE CENTRO DE INFORMACIÓN TECNOLÓGICA Y APOYO A LA GESTIÓN DE PROPIEDAD LA INDUSTRIAL</v>
      </c>
      <c r="N132" s="81" t="s">
        <v>1399</v>
      </c>
      <c r="O132" s="81" t="s">
        <v>1400</v>
      </c>
      <c r="P132" s="81" t="s">
        <v>1554</v>
      </c>
      <c r="Q132" s="81" t="s">
        <v>1738</v>
      </c>
      <c r="R132" s="30" t="str">
        <f>VLOOKUP(A132,'[45]PAI 2025 GPS rempl2)'!$A$3:$B$506,2,0)</f>
        <v>2023-GRUPO DE TRABAJO DE CENTRO DE INFORMACIÓN TECNOLÓGICA Y APOYO A LA GESTIÓN DE PROPIEDAD LA INDUSTRIAL</v>
      </c>
      <c r="S132" s="80" t="s">
        <v>714</v>
      </c>
      <c r="T132" s="80" t="str">
        <f>VLOOKUP(A132,'[45]PAI 2025 GPS rempl2)'!$A$3:$E$505,4,0)</f>
        <v>Producto</v>
      </c>
      <c r="U132" s="81" t="s">
        <v>1522</v>
      </c>
      <c r="V132" s="30">
        <f>VLOOKUP(S132,'Plan de acci�n consolidado 2025'!$E$4:$P$506,12,0)</f>
        <v>10</v>
      </c>
      <c r="W132" s="145">
        <f>(V132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32" s="30">
        <f>VLOOKUP(S132,'Plan de acci�n consolidado 2025'!$E$4:$AA$506,23,0)</f>
        <v>0</v>
      </c>
      <c r="Y132" s="30">
        <f t="shared" ref="Y132:Y195" si="29">(X132*W132)/100</f>
        <v>0</v>
      </c>
    </row>
    <row r="133" spans="1:25" x14ac:dyDescent="0.25">
      <c r="A133" s="80" t="s">
        <v>716</v>
      </c>
      <c r="B133" s="80" t="str">
        <f>VLOOKUP(A133,'[45]PAI 2025 GPS rempl2)'!$A$3:$E$505,4,0)</f>
        <v>Actividad propia</v>
      </c>
      <c r="C133" s="81" t="s">
        <v>1522</v>
      </c>
      <c r="D133" s="81" t="s">
        <v>1526</v>
      </c>
      <c r="E133" s="81" t="s">
        <v>614</v>
      </c>
      <c r="F133" s="81"/>
      <c r="G133" s="81" t="str">
        <f>VLOOKUP(A133,'[45]PAI 2025 GPS rempl2)'!$E$4:$L$504,8,0)</f>
        <v>N/A</v>
      </c>
      <c r="H133" s="81" t="str">
        <f>VLOOKUP(A133,'[45]PAI 2025 GPS rempl2)'!$A$4:$V$504,15,0)</f>
        <v>Diseñar y ejecutar piloto de la estrategia para fomentar el uso, difusión y sensibilización de instrumentos de protección asociados a signos de vocación colectiva    (Informe de ejecución del piloto de la estrategia)</v>
      </c>
      <c r="I133" s="81">
        <f>VLOOKUP(A133,'[45]PAI 2025 GPS rempl2)'!$A$4:$V$504,17,0)</f>
        <v>1</v>
      </c>
      <c r="J133" s="81" t="str">
        <f>VLOOKUP(A133,'[45]PAI 2025 GPS rempl2)'!$A$4:$V$504,18,0)</f>
        <v>Númerica</v>
      </c>
      <c r="K133" s="166" t="str">
        <f>VLOOKUP(A133,'[45]PAI 2025 GPS rempl2)'!$A$4:$V$504,20,0)</f>
        <v>2025-02-03</v>
      </c>
      <c r="L133" s="166" t="str">
        <f>VLOOKUP(A133,'[45]PAI 2025 GPS rempl2)'!$A$4:$V$504,21,0)</f>
        <v>2025-09-30</v>
      </c>
      <c r="M133" s="81" t="str">
        <f>VLOOKUP(A133,'[45]PAI 2025 GPS rempl2)'!$A$4:$V$504,22,0)</f>
        <v>2023-GRUPO DE TRABAJO DE CENTRO DE INFORMACIÓN TECNOLÓGICA Y APOYO A LA GESTIÓN DE PROPIEDAD LA INDUSTRIAL</v>
      </c>
      <c r="N133" s="81"/>
      <c r="O133" s="81"/>
      <c r="P133" s="81"/>
      <c r="Q133" s="81"/>
      <c r="R133" s="30" t="str">
        <f>VLOOKUP(A133,'[45]PAI 2025 GPS rempl2)'!$A$3:$B$506,2,0)</f>
        <v>2023-GRUPO DE TRABAJO DE CENTRO DE INFORMACIÓN TECNOLÓGICA Y APOYO A LA GESTIÓN DE PROPIEDAD LA INDUSTRIAL</v>
      </c>
      <c r="S133" s="80" t="s">
        <v>716</v>
      </c>
      <c r="T133" s="80" t="str">
        <f>VLOOKUP(A133,'[45]PAI 2025 GPS rempl2)'!$A$3:$E$505,4,0)</f>
        <v>Actividad propia</v>
      </c>
      <c r="U133" s="81" t="s">
        <v>1522</v>
      </c>
      <c r="V133" s="30">
        <f>VLOOKUP(S133,'Plan de acci�n consolidado 2025'!$E$4:$P$506,12,0)</f>
        <v>70</v>
      </c>
      <c r="W133" s="147">
        <f t="shared" ref="W133:W134" si="30">+(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0.85365853658536583</v>
      </c>
      <c r="X133" s="30">
        <f>VLOOKUP(S133,'Plan de acci�n consolidado 2025'!$E$4:$AA$506,23,0)</f>
        <v>100</v>
      </c>
      <c r="Y133" s="30">
        <f t="shared" si="29"/>
        <v>0.85365853658536583</v>
      </c>
    </row>
    <row r="134" spans="1:25" x14ac:dyDescent="0.25">
      <c r="A134" s="80" t="s">
        <v>718</v>
      </c>
      <c r="B134" s="80" t="str">
        <f>VLOOKUP(A134,'[45]PAI 2025 GPS rempl2)'!$A$3:$E$505,4,0)</f>
        <v>Actividad propia</v>
      </c>
      <c r="C134" s="81" t="s">
        <v>1522</v>
      </c>
      <c r="D134" s="81" t="s">
        <v>1526</v>
      </c>
      <c r="E134" s="81" t="s">
        <v>614</v>
      </c>
      <c r="F134" s="81"/>
      <c r="G134" s="81" t="str">
        <f>VLOOKUP(A134,'[45]PAI 2025 GPS rempl2)'!$E$4:$L$504,8,0)</f>
        <v>N/A</v>
      </c>
      <c r="H134" s="81" t="str">
        <f>VLOOKUP(A134,'[45]PAI 2025 GPS rempl2)'!$A$4:$V$504,15,0)</f>
        <v>Elaborar informe de la implementación de la acción CONPES 4.7 propuesta  (Informe anual de la implementación)</v>
      </c>
      <c r="I134" s="81">
        <f>VLOOKUP(A134,'[45]PAI 2025 GPS rempl2)'!$A$4:$V$504,17,0)</f>
        <v>1</v>
      </c>
      <c r="J134" s="81" t="str">
        <f>VLOOKUP(A134,'[45]PAI 2025 GPS rempl2)'!$A$4:$V$504,18,0)</f>
        <v>Númerica</v>
      </c>
      <c r="K134" s="166" t="str">
        <f>VLOOKUP(A134,'[45]PAI 2025 GPS rempl2)'!$A$4:$V$504,20,0)</f>
        <v>2025-10-01</v>
      </c>
      <c r="L134" s="166" t="str">
        <f>VLOOKUP(A134,'[45]PAI 2025 GPS rempl2)'!$A$4:$V$504,21,0)</f>
        <v>2025-11-28</v>
      </c>
      <c r="M134" s="81" t="str">
        <f>VLOOKUP(A134,'[45]PAI 2025 GPS rempl2)'!$A$4:$V$504,22,0)</f>
        <v>2023-GRUPO DE TRABAJO DE CENTRO DE INFORMACIÓN TECNOLÓGICA Y APOYO A LA GESTIÓN DE PROPIEDAD LA INDUSTRIAL</v>
      </c>
      <c r="N134" s="81"/>
      <c r="O134" s="81"/>
      <c r="P134" s="81"/>
      <c r="Q134" s="81"/>
      <c r="R134" s="30" t="str">
        <f>VLOOKUP(A134,'[45]PAI 2025 GPS rempl2)'!$A$3:$B$506,2,0)</f>
        <v>2023-GRUPO DE TRABAJO DE CENTRO DE INFORMACIÓN TECNOLÓGICA Y APOYO A LA GESTIÓN DE PROPIEDAD LA INDUSTRIAL</v>
      </c>
      <c r="S134" s="80" t="s">
        <v>718</v>
      </c>
      <c r="T134" s="80" t="str">
        <f>VLOOKUP(A134,'[45]PAI 2025 GPS rempl2)'!$A$3:$E$505,4,0)</f>
        <v>Actividad propia</v>
      </c>
      <c r="U134" s="81" t="s">
        <v>1522</v>
      </c>
      <c r="V134" s="30">
        <f>VLOOKUP(S134,'Plan de acci�n consolidado 2025'!$E$4:$P$506,12,0)</f>
        <v>30</v>
      </c>
      <c r="W134" s="147">
        <f t="shared" si="30"/>
        <v>0.36585365853658536</v>
      </c>
      <c r="X134" s="30">
        <f>VLOOKUP(S134,'Plan de acci�n consolidado 2025'!$E$4:$AA$506,23,0)</f>
        <v>0</v>
      </c>
      <c r="Y134" s="30">
        <f t="shared" si="29"/>
        <v>0</v>
      </c>
    </row>
    <row r="135" spans="1:25" x14ac:dyDescent="0.25">
      <c r="A135" s="80" t="s">
        <v>720</v>
      </c>
      <c r="B135" s="80" t="str">
        <f>VLOOKUP(A135,'[45]PAI 2025 GPS rempl2)'!$A$3:$E$505,4,0)</f>
        <v>Producto</v>
      </c>
      <c r="C135" s="81" t="s">
        <v>1522</v>
      </c>
      <c r="D135" s="81" t="s">
        <v>1530</v>
      </c>
      <c r="E135" s="81" t="s">
        <v>697</v>
      </c>
      <c r="F135" s="81" t="s">
        <v>10</v>
      </c>
      <c r="G135" s="81" t="str">
        <f>VLOOKUP(A135,'[45]PAI 2025 GPS rempl2)'!$E$4:$L$504,8,0)</f>
        <v>C-3503-0200-0014-20309b</v>
      </c>
      <c r="H135" s="81" t="str">
        <f>VLOOKUP(A135,'[45]PAI 2025 GPS rempl2)'!$A$4:$V$504,15,0)</f>
        <v>Premio Nacional al Inventor Colombiano 2025, realizado  (Informe dela realización del premio al inventor Colombiano 2025)</v>
      </c>
      <c r="I135" s="81">
        <f>VLOOKUP(A135,'[45]PAI 2025 GPS rempl2)'!$A$4:$V$504,17,0)</f>
        <v>1</v>
      </c>
      <c r="J135" s="81" t="str">
        <f>VLOOKUP(A135,'[45]PAI 2025 GPS rempl2)'!$A$4:$V$504,18,0)</f>
        <v>Númerica</v>
      </c>
      <c r="K135" s="166" t="str">
        <f>VLOOKUP(A135,'[45]PAI 2025 GPS rempl2)'!$A$4:$V$504,20,0)</f>
        <v>2025-02-03</v>
      </c>
      <c r="L135" s="166" t="str">
        <f>VLOOKUP(A135,'[45]PAI 2025 GPS rempl2)'!$A$4:$V$504,21,0)</f>
        <v>2025-08-29</v>
      </c>
      <c r="M135" s="81" t="str">
        <f>VLOOKUP(A135,'[45]PAI 2025 GPS rempl2)'!$A$4:$V$504,22,0)</f>
        <v>2023-GRUPO DE TRABAJO DE CENTRO DE INFORMACIÓN TECNOLÓGICA Y APOYO A LA GESTIÓN DE PROPIEDAD LA INDUSTRIAL</v>
      </c>
      <c r="N135" s="81" t="s">
        <v>1399</v>
      </c>
      <c r="O135" s="81" t="s">
        <v>1400</v>
      </c>
      <c r="P135" s="81" t="s">
        <v>1555</v>
      </c>
      <c r="Q135" s="81" t="s">
        <v>1738</v>
      </c>
      <c r="R135" s="30" t="str">
        <f>VLOOKUP(A135,'[45]PAI 2025 GPS rempl2)'!$A$3:$B$506,2,0)</f>
        <v>2023-GRUPO DE TRABAJO DE CENTRO DE INFORMACIÓN TECNOLÓGICA Y APOYO A LA GESTIÓN DE PROPIEDAD LA INDUSTRIAL</v>
      </c>
      <c r="S135" s="80" t="s">
        <v>720</v>
      </c>
      <c r="T135" s="80" t="str">
        <f>VLOOKUP(A135,'[45]PAI 2025 GPS rempl2)'!$A$3:$E$505,4,0)</f>
        <v>Producto</v>
      </c>
      <c r="U135" s="81" t="s">
        <v>1522</v>
      </c>
      <c r="V135" s="30">
        <f>VLOOKUP(S135,'Plan de acci�n consolidado 2025'!$E$4:$P$506,12,0)</f>
        <v>10</v>
      </c>
      <c r="W135" s="145">
        <f>(V135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35" s="30">
        <f>VLOOKUP(S135,'Plan de acci�n consolidado 2025'!$E$4:$AA$506,23,0)</f>
        <v>100</v>
      </c>
      <c r="Y135" s="30">
        <f t="shared" si="29"/>
        <v>0.44843049327354267</v>
      </c>
    </row>
    <row r="136" spans="1:25" x14ac:dyDescent="0.25">
      <c r="A136" s="80" t="s">
        <v>722</v>
      </c>
      <c r="B136" s="80" t="str">
        <f>VLOOKUP(A136,'[45]PAI 2025 GPS rempl2)'!$A$3:$E$505,4,0)</f>
        <v>Actividad propia</v>
      </c>
      <c r="C136" s="81" t="s">
        <v>1522</v>
      </c>
      <c r="D136" s="81" t="s">
        <v>1530</v>
      </c>
      <c r="E136" s="81" t="s">
        <v>697</v>
      </c>
      <c r="F136" s="81"/>
      <c r="G136" s="81" t="str">
        <f>VLOOKUP(A136,'[45]PAI 2025 GPS rempl2)'!$E$4:$L$504,8,0)</f>
        <v>N/A</v>
      </c>
      <c r="H136" s="81" t="str">
        <f>VLOOKUP(A136,'[45]PAI 2025 GPS rempl2)'!$A$4:$V$504,15,0)</f>
        <v>Realizar propuesta de restructuración del Premio Nacional al inventor colombiano.  (Documento propuesta elaborado)</v>
      </c>
      <c r="I136" s="81">
        <f>VLOOKUP(A136,'[45]PAI 2025 GPS rempl2)'!$A$4:$V$504,17,0)</f>
        <v>1</v>
      </c>
      <c r="J136" s="81" t="str">
        <f>VLOOKUP(A136,'[45]PAI 2025 GPS rempl2)'!$A$4:$V$504,18,0)</f>
        <v>Númerica</v>
      </c>
      <c r="K136" s="166" t="str">
        <f>VLOOKUP(A136,'[45]PAI 2025 GPS rempl2)'!$A$4:$V$504,20,0)</f>
        <v>2025-02-03</v>
      </c>
      <c r="L136" s="166" t="str">
        <f>VLOOKUP(A136,'[45]PAI 2025 GPS rempl2)'!$A$4:$V$504,21,0)</f>
        <v>2025-02-28</v>
      </c>
      <c r="M136" s="81" t="str">
        <f>VLOOKUP(A136,'[45]PAI 2025 GPS rempl2)'!$A$4:$V$504,22,0)</f>
        <v>2023-GRUPO DE TRABAJO DE CENTRO DE INFORMACIÓN TECNOLÓGICA Y APOYO A LA GESTIÓN DE PROPIEDAD LA INDUSTRIAL</v>
      </c>
      <c r="N136" s="81"/>
      <c r="O136" s="81"/>
      <c r="P136" s="81"/>
      <c r="Q136" s="81"/>
      <c r="R136" s="30" t="str">
        <f>VLOOKUP(A136,'[45]PAI 2025 GPS rempl2)'!$A$3:$B$506,2,0)</f>
        <v>2023-GRUPO DE TRABAJO DE CENTRO DE INFORMACIÓN TECNOLÓGICA Y APOYO A LA GESTIÓN DE PROPIEDAD LA INDUSTRIAL</v>
      </c>
      <c r="S136" s="80" t="s">
        <v>722</v>
      </c>
      <c r="T136" s="80" t="str">
        <f>VLOOKUP(A136,'[45]PAI 2025 GPS rempl2)'!$A$3:$E$505,4,0)</f>
        <v>Actividad propia</v>
      </c>
      <c r="U136" s="81" t="s">
        <v>1522</v>
      </c>
      <c r="V136" s="30">
        <f>VLOOKUP(S136,'Plan de acci�n consolidado 2025'!$E$4:$P$506,12,0)</f>
        <v>20</v>
      </c>
      <c r="W136" s="147">
        <f t="shared" ref="W136:W138" si="31">+(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136" s="30">
        <f>VLOOKUP(S136,'Plan de acci�n consolidado 2025'!$E$4:$AA$506,23,0)</f>
        <v>100</v>
      </c>
      <c r="Y136" s="30">
        <f t="shared" si="29"/>
        <v>0.24390243902439024</v>
      </c>
    </row>
    <row r="137" spans="1:25" x14ac:dyDescent="0.25">
      <c r="A137" s="80" t="s">
        <v>724</v>
      </c>
      <c r="B137" s="80" t="str">
        <f>VLOOKUP(A137,'[45]PAI 2025 GPS rempl2)'!$A$3:$E$505,4,0)</f>
        <v>Actividad propia</v>
      </c>
      <c r="C137" s="81" t="s">
        <v>1522</v>
      </c>
      <c r="D137" s="81" t="s">
        <v>1530</v>
      </c>
      <c r="E137" s="81" t="s">
        <v>697</v>
      </c>
      <c r="F137" s="81"/>
      <c r="G137" s="81" t="str">
        <f>VLOOKUP(A137,'[45]PAI 2025 GPS rempl2)'!$E$4:$L$504,8,0)</f>
        <v>N/A</v>
      </c>
      <c r="H137" s="81" t="str">
        <f>VLOOKUP(A137,'[45]PAI 2025 GPS rempl2)'!$A$4:$V$504,15,0)</f>
        <v>Socializar  la propuesta con actores clave (internos/externos) para la gestión del premio nacional al inventor colombiano.  (Listados de asistencia a la socialización de la propuesta)</v>
      </c>
      <c r="I137" s="81">
        <f>VLOOKUP(A137,'[45]PAI 2025 GPS rempl2)'!$A$4:$V$504,17,0)</f>
        <v>2</v>
      </c>
      <c r="J137" s="81" t="str">
        <f>VLOOKUP(A137,'[45]PAI 2025 GPS rempl2)'!$A$4:$V$504,18,0)</f>
        <v>Númerica</v>
      </c>
      <c r="K137" s="166" t="str">
        <f>VLOOKUP(A137,'[45]PAI 2025 GPS rempl2)'!$A$4:$V$504,20,0)</f>
        <v>2025-03-03</v>
      </c>
      <c r="L137" s="166" t="str">
        <f>VLOOKUP(A137,'[45]PAI 2025 GPS rempl2)'!$A$4:$V$504,21,0)</f>
        <v>2025-03-31</v>
      </c>
      <c r="M137" s="81" t="str">
        <f>VLOOKUP(A137,'[45]PAI 2025 GPS rempl2)'!$A$4:$V$504,22,0)</f>
        <v>2023-GRUPO DE TRABAJO DE CENTRO DE INFORMACIÓN TECNOLÓGICA Y APOYO A LA GESTIÓN DE PROPIEDAD LA INDUSTRIAL</v>
      </c>
      <c r="N137" s="81"/>
      <c r="O137" s="81"/>
      <c r="P137" s="81"/>
      <c r="Q137" s="81"/>
      <c r="R137" s="30" t="str">
        <f>VLOOKUP(A137,'[45]PAI 2025 GPS rempl2)'!$A$3:$B$506,2,0)</f>
        <v>2023-GRUPO DE TRABAJO DE CENTRO DE INFORMACIÓN TECNOLÓGICA Y APOYO A LA GESTIÓN DE PROPIEDAD LA INDUSTRIAL</v>
      </c>
      <c r="S137" s="80" t="s">
        <v>724</v>
      </c>
      <c r="T137" s="80" t="str">
        <f>VLOOKUP(A137,'[45]PAI 2025 GPS rempl2)'!$A$3:$E$505,4,0)</f>
        <v>Actividad propia</v>
      </c>
      <c r="U137" s="81" t="s">
        <v>1522</v>
      </c>
      <c r="V137" s="30">
        <f>VLOOKUP(S137,'Plan de acci�n consolidado 2025'!$E$4:$P$506,12,0)</f>
        <v>10</v>
      </c>
      <c r="W137" s="147">
        <f t="shared" si="31"/>
        <v>0.12195121951219512</v>
      </c>
      <c r="X137" s="30">
        <f>VLOOKUP(S137,'Plan de acci�n consolidado 2025'!$E$4:$AA$506,23,0)</f>
        <v>100</v>
      </c>
      <c r="Y137" s="30">
        <f t="shared" si="29"/>
        <v>0.12195121951219512</v>
      </c>
    </row>
    <row r="138" spans="1:25" x14ac:dyDescent="0.25">
      <c r="A138" s="80" t="s">
        <v>726</v>
      </c>
      <c r="B138" s="80" t="str">
        <f>VLOOKUP(A138,'[45]PAI 2025 GPS rempl2)'!$A$3:$E$505,4,0)</f>
        <v>Actividad propia</v>
      </c>
      <c r="C138" s="81" t="s">
        <v>1522</v>
      </c>
      <c r="D138" s="81" t="s">
        <v>1530</v>
      </c>
      <c r="E138" s="81" t="s">
        <v>697</v>
      </c>
      <c r="F138" s="81"/>
      <c r="G138" s="81" t="str">
        <f>VLOOKUP(A138,'[45]PAI 2025 GPS rempl2)'!$E$4:$L$504,8,0)</f>
        <v>N/A</v>
      </c>
      <c r="H138" s="81" t="str">
        <f>VLOOKUP(A138,'[45]PAI 2025 GPS rempl2)'!$A$4:$V$504,15,0)</f>
        <v>Realizar el premio al inventor colombiano 2025 desde la convocatoria hasta premiación. (Informe de la realización del premio al inventor Colombiano 2025)</v>
      </c>
      <c r="I138" s="81">
        <f>VLOOKUP(A138,'[45]PAI 2025 GPS rempl2)'!$A$4:$V$504,17,0)</f>
        <v>1</v>
      </c>
      <c r="J138" s="81" t="str">
        <f>VLOOKUP(A138,'[45]PAI 2025 GPS rempl2)'!$A$4:$V$504,18,0)</f>
        <v>Númerica</v>
      </c>
      <c r="K138" s="166" t="str">
        <f>VLOOKUP(A138,'[45]PAI 2025 GPS rempl2)'!$A$4:$V$504,20,0)</f>
        <v>2025-04-01</v>
      </c>
      <c r="L138" s="166" t="str">
        <f>VLOOKUP(A138,'[45]PAI 2025 GPS rempl2)'!$A$4:$V$504,21,0)</f>
        <v>2025-08-29</v>
      </c>
      <c r="M138" s="81" t="str">
        <f>VLOOKUP(A138,'[45]PAI 2025 GPS rempl2)'!$A$4:$V$504,22,0)</f>
        <v>2023-GRUPO DE TRABAJO DE CENTRO DE INFORMACIÓN TECNOLÓGICA Y APOYO A LA GESTIÓN DE PROPIEDAD LA INDUSTRIAL</v>
      </c>
      <c r="N138" s="81"/>
      <c r="O138" s="81"/>
      <c r="P138" s="81"/>
      <c r="Q138" s="81"/>
      <c r="R138" s="30" t="str">
        <f>VLOOKUP(A138,'[45]PAI 2025 GPS rempl2)'!$A$3:$B$506,2,0)</f>
        <v>2023-GRUPO DE TRABAJO DE CENTRO DE INFORMACIÓN TECNOLÓGICA Y APOYO A LA GESTIÓN DE PROPIEDAD LA INDUSTRIAL</v>
      </c>
      <c r="S138" s="80" t="s">
        <v>726</v>
      </c>
      <c r="T138" s="80" t="str">
        <f>VLOOKUP(A138,'[45]PAI 2025 GPS rempl2)'!$A$3:$E$505,4,0)</f>
        <v>Actividad propia</v>
      </c>
      <c r="U138" s="81" t="s">
        <v>1522</v>
      </c>
      <c r="V138" s="30">
        <f>VLOOKUP(S138,'Plan de acci�n consolidado 2025'!$E$4:$P$506,12,0)</f>
        <v>70</v>
      </c>
      <c r="W138" s="147">
        <f t="shared" si="31"/>
        <v>0.85365853658536583</v>
      </c>
      <c r="X138" s="30">
        <f>VLOOKUP(S138,'Plan de acci�n consolidado 2025'!$E$4:$AA$506,23,0)</f>
        <v>100</v>
      </c>
      <c r="Y138" s="30">
        <f t="shared" si="29"/>
        <v>0.85365853658536583</v>
      </c>
    </row>
    <row r="139" spans="1:25" x14ac:dyDescent="0.25">
      <c r="A139" s="80" t="s">
        <v>728</v>
      </c>
      <c r="B139" s="80" t="str">
        <f>VLOOKUP(A139,'[45]PAI 2025 GPS rempl2)'!$A$3:$E$505,4,0)</f>
        <v>Producto</v>
      </c>
      <c r="C139" s="81" t="s">
        <v>1522</v>
      </c>
      <c r="D139" s="81" t="s">
        <v>1526</v>
      </c>
      <c r="E139" s="81" t="s">
        <v>614</v>
      </c>
      <c r="F139" s="81" t="s">
        <v>9</v>
      </c>
      <c r="G139" s="81" t="str">
        <f>VLOOKUP(A139,'[45]PAI 2025 GPS rempl2)'!$E$4:$L$504,8,0)</f>
        <v>C-3503-0200-0014-20309b</v>
      </c>
      <c r="H139" s="81" t="str">
        <f>VLOOKUP(A139,'[45]PAI 2025 GPS rempl2)'!$A$4:$V$504,15,0)</f>
        <v>Solicitudes de patentes de invención y modelos de utilidad pendientes de trámite y que cuenten con pago del examen de patentabilidad anteriores al año 2023, atendidas  (Reporte de indicador generado en Tableau o Power BI)</v>
      </c>
      <c r="I139" s="81">
        <f>VLOOKUP(A139,'[45]PAI 2025 GPS rempl2)'!$A$4:$V$504,17,0)</f>
        <v>95</v>
      </c>
      <c r="J139" s="81" t="str">
        <f>VLOOKUP(A139,'[45]PAI 2025 GPS rempl2)'!$A$4:$V$504,18,0)</f>
        <v>Porcentual</v>
      </c>
      <c r="K139" s="166" t="str">
        <f>VLOOKUP(A139,'[45]PAI 2025 GPS rempl2)'!$A$4:$V$504,20,0)</f>
        <v>2025-01-02</v>
      </c>
      <c r="L139" s="166" t="str">
        <f>VLOOKUP(A139,'[45]PAI 2025 GPS rempl2)'!$A$4:$V$504,21,0)</f>
        <v>2025-12-31</v>
      </c>
      <c r="M139" s="81" t="str">
        <f>VLOOKUP(A139,'[45]PAI 2025 GPS rempl2)'!$A$4:$V$504,22,0)</f>
        <v>2020-DIRECCIÓN DE NUEVAS CREACIONES</v>
      </c>
      <c r="N139" s="81" t="s">
        <v>1401</v>
      </c>
      <c r="O139" s="81" t="s">
        <v>1439</v>
      </c>
      <c r="P139" s="81">
        <v>0</v>
      </c>
      <c r="Q139" s="81" t="s">
        <v>1492</v>
      </c>
      <c r="R139" s="30" t="str">
        <f>VLOOKUP(A139,'[45]PAI 2025 GPS rempl2)'!$A$3:$B$506,2,0)</f>
        <v>2020-DIRECCIÓN DE NUEVAS CREACIONES</v>
      </c>
      <c r="S139" s="80" t="s">
        <v>728</v>
      </c>
      <c r="T139" s="80" t="str">
        <f>VLOOKUP(A139,'[45]PAI 2025 GPS rempl2)'!$A$3:$E$505,4,0)</f>
        <v>Producto</v>
      </c>
      <c r="U139" s="81" t="s">
        <v>1522</v>
      </c>
      <c r="V139" s="30">
        <f>VLOOKUP(S139,'Plan de acci�n consolidado 2025'!$E$4:$P$506,12,0)</f>
        <v>50</v>
      </c>
      <c r="W139" s="145">
        <f>(V139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139" s="30">
        <f>VLOOKUP(S139,'Plan de acci�n consolidado 2025'!$E$4:$AA$506,23,0)</f>
        <v>64</v>
      </c>
      <c r="Y139" s="30">
        <f t="shared" si="29"/>
        <v>1.4349775784753362</v>
      </c>
    </row>
    <row r="140" spans="1:25" x14ac:dyDescent="0.25">
      <c r="A140" s="80" t="s">
        <v>730</v>
      </c>
      <c r="B140" s="80" t="str">
        <f>VLOOKUP(A140,'[45]PAI 2025 GPS rempl2)'!$A$3:$E$505,4,0)</f>
        <v>Actividad propia</v>
      </c>
      <c r="C140" s="81" t="s">
        <v>1522</v>
      </c>
      <c r="D140" s="81" t="s">
        <v>1526</v>
      </c>
      <c r="E140" s="81" t="s">
        <v>614</v>
      </c>
      <c r="F140" s="81"/>
      <c r="G140" s="81" t="str">
        <f>VLOOKUP(A140,'[45]PAI 2025 GPS rempl2)'!$E$4:$L$504,8,0)</f>
        <v>N/A</v>
      </c>
      <c r="H140" s="81" t="str">
        <f>VLOOKUP(A140,'[45]PAI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1">
        <f>VLOOKUP(A140,'[45]PAI 2025 GPS rempl2)'!$A$4:$V$504,17,0)</f>
        <v>95</v>
      </c>
      <c r="J140" s="81" t="str">
        <f>VLOOKUP(A140,'[45]PAI 2025 GPS rempl2)'!$A$4:$V$504,18,0)</f>
        <v>Porcentual</v>
      </c>
      <c r="K140" s="166" t="str">
        <f>VLOOKUP(A140,'[45]PAI 2025 GPS rempl2)'!$A$4:$V$504,20,0)</f>
        <v>2025-01-02</v>
      </c>
      <c r="L140" s="166" t="str">
        <f>VLOOKUP(A140,'[45]PAI 2025 GPS rempl2)'!$A$4:$V$504,21,0)</f>
        <v>2025-12-31</v>
      </c>
      <c r="M140" s="81" t="str">
        <f>VLOOKUP(A140,'[45]PAI 2025 GPS rempl2)'!$A$4:$V$504,22,0)</f>
        <v>2020-DIRECCIÓN DE NUEVAS CREACIONES</v>
      </c>
      <c r="N140" s="81"/>
      <c r="O140" s="81"/>
      <c r="P140" s="81"/>
      <c r="Q140" s="81"/>
      <c r="R140" s="30" t="str">
        <f>VLOOKUP(A140,'[45]PAI 2025 GPS rempl2)'!$A$3:$B$506,2,0)</f>
        <v>2020-DIRECCIÓN DE NUEVAS CREACIONES</v>
      </c>
      <c r="S140" s="80" t="s">
        <v>730</v>
      </c>
      <c r="T140" s="80" t="str">
        <f>VLOOKUP(A140,'[45]PAI 2025 GPS rempl2)'!$A$3:$E$505,4,0)</f>
        <v>Actividad propia</v>
      </c>
      <c r="U140" s="81" t="s">
        <v>1522</v>
      </c>
      <c r="V140" s="30">
        <f>VLOOKUP(S140,'Plan de acci�n consolidado 2025'!$E$4:$P$506,12,0)</f>
        <v>50</v>
      </c>
      <c r="W140" s="147">
        <f t="shared" ref="W140:W141" si="32">+(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140" s="30">
        <f>VLOOKUP(S140,'Plan de acci�n consolidado 2025'!$E$4:$AA$506,23,0)</f>
        <v>64</v>
      </c>
      <c r="Y140" s="30">
        <f t="shared" si="29"/>
        <v>0.3902439024390244</v>
      </c>
    </row>
    <row r="141" spans="1:25" x14ac:dyDescent="0.25">
      <c r="A141" s="80" t="s">
        <v>731</v>
      </c>
      <c r="B141" s="80" t="str">
        <f>VLOOKUP(A141,'[45]PAI 2025 GPS rempl2)'!$A$3:$E$505,4,0)</f>
        <v>Actividad propia</v>
      </c>
      <c r="C141" s="81" t="s">
        <v>1522</v>
      </c>
      <c r="D141" s="81" t="s">
        <v>1526</v>
      </c>
      <c r="E141" s="81" t="s">
        <v>614</v>
      </c>
      <c r="F141" s="81"/>
      <c r="G141" s="81" t="str">
        <f>VLOOKUP(A141,'[45]PAI 2025 GPS rempl2)'!$E$4:$L$504,8,0)</f>
        <v>N/A</v>
      </c>
      <c r="H141" s="81" t="str">
        <f>VLOOKUP(A141,'[45]PAI 2025 GPS rempl2)'!$A$4:$V$504,15,0)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1">
        <f>VLOOKUP(A141,'[45]PAI 2025 GPS rempl2)'!$A$4:$V$504,17,0)</f>
        <v>95</v>
      </c>
      <c r="J141" s="81" t="str">
        <f>VLOOKUP(A141,'[45]PAI 2025 GPS rempl2)'!$A$4:$V$504,18,0)</f>
        <v>Porcentual</v>
      </c>
      <c r="K141" s="166" t="str">
        <f>VLOOKUP(A141,'[45]PAI 2025 GPS rempl2)'!$A$4:$V$504,20,0)</f>
        <v>2025-01-02</v>
      </c>
      <c r="L141" s="166" t="str">
        <f>VLOOKUP(A141,'[45]PAI 2025 GPS rempl2)'!$A$4:$V$504,21,0)</f>
        <v>2025-12-31</v>
      </c>
      <c r="M141" s="81" t="str">
        <f>VLOOKUP(A141,'[45]PAI 2025 GPS rempl2)'!$A$4:$V$504,22,0)</f>
        <v>2020-DIRECCIÓN DE NUEVAS CREACIONES</v>
      </c>
      <c r="N141" s="81"/>
      <c r="O141" s="81"/>
      <c r="P141" s="81"/>
      <c r="Q141" s="81"/>
      <c r="R141" s="30" t="str">
        <f>VLOOKUP(A141,'[45]PAI 2025 GPS rempl2)'!$A$3:$B$506,2,0)</f>
        <v>2020-DIRECCIÓN DE NUEVAS CREACIONES</v>
      </c>
      <c r="S141" s="80" t="s">
        <v>731</v>
      </c>
      <c r="T141" s="80" t="str">
        <f>VLOOKUP(A141,'[45]PAI 2025 GPS rempl2)'!$A$3:$E$505,4,0)</f>
        <v>Actividad propia</v>
      </c>
      <c r="U141" s="81" t="s">
        <v>1522</v>
      </c>
      <c r="V141" s="30">
        <f>VLOOKUP(S141,'Plan de acci�n consolidado 2025'!$E$4:$P$506,12,0)</f>
        <v>50</v>
      </c>
      <c r="W141" s="147">
        <f t="shared" si="32"/>
        <v>0.6097560975609756</v>
      </c>
      <c r="X141" s="30">
        <f>VLOOKUP(S141,'Plan de acci�n consolidado 2025'!$E$4:$AA$506,23,0)</f>
        <v>89</v>
      </c>
      <c r="Y141" s="30">
        <f t="shared" si="29"/>
        <v>0.54268292682926822</v>
      </c>
    </row>
    <row r="142" spans="1:25" x14ac:dyDescent="0.25">
      <c r="A142" s="80" t="s">
        <v>733</v>
      </c>
      <c r="B142" s="80" t="str">
        <f>VLOOKUP(A142,'[45]PAI 2025 GPS rempl2)'!$A$3:$E$505,4,0)</f>
        <v>Producto</v>
      </c>
      <c r="C142" s="81" t="s">
        <v>1522</v>
      </c>
      <c r="D142" s="81" t="s">
        <v>1524</v>
      </c>
      <c r="E142" s="81" t="s">
        <v>574</v>
      </c>
      <c r="F142" s="81" t="s">
        <v>59</v>
      </c>
      <c r="G142" s="81" t="str">
        <f>VLOOKUP(A142,'[45]PAI 2025 GPS rempl2)'!$E$4:$L$504,8,0)</f>
        <v>FUNCIONAMIENTO</v>
      </c>
      <c r="H142" s="81" t="str">
        <f>VLOOKUP(A142,'[45]PAI 2025 GPS rempl2)'!$A$4:$V$504,15,0)</f>
        <v>Formatos de actos administrativos, estandarizados (Correo electrónico dirigido  al Grupo de Operaciones con los formatos predeterminados actualizados, entregados)</v>
      </c>
      <c r="I142" s="81">
        <f>VLOOKUP(A142,'[45]PAI 2025 GPS rempl2)'!$A$4:$V$504,17,0)</f>
        <v>100</v>
      </c>
      <c r="J142" s="81" t="str">
        <f>VLOOKUP(A142,'[45]PAI 2025 GPS rempl2)'!$A$4:$V$504,18,0)</f>
        <v>Porcentual</v>
      </c>
      <c r="K142" s="166" t="str">
        <f>VLOOKUP(A142,'[45]PAI 2025 GPS rempl2)'!$A$4:$V$504,20,0)</f>
        <v>2025-01-20</v>
      </c>
      <c r="L142" s="166" t="str">
        <f>VLOOKUP(A142,'[45]PAI 2025 GPS rempl2)'!$A$4:$V$504,21,0)</f>
        <v>2025-12-31</v>
      </c>
      <c r="M142" s="81" t="str">
        <f>VLOOKUP(A142,'[45]PAI 2025 GPS rempl2)'!$A$4:$V$504,22,0)</f>
        <v>2020-DIRECCIÓN DE NUEVAS CREACIONES</v>
      </c>
      <c r="N142" s="81" t="s">
        <v>1736</v>
      </c>
      <c r="O142" s="81" t="s">
        <v>1394</v>
      </c>
      <c r="P142" s="81">
        <v>0</v>
      </c>
      <c r="Q142" s="81" t="s">
        <v>1492</v>
      </c>
      <c r="R142" s="30" t="str">
        <f>VLOOKUP(A142,'[45]PAI 2025 GPS rempl2)'!$A$3:$B$506,2,0)</f>
        <v>2020-DIRECCIÓN DE NUEVAS CREACIONES</v>
      </c>
      <c r="S142" s="80" t="s">
        <v>733</v>
      </c>
      <c r="T142" s="80" t="str">
        <f>VLOOKUP(A142,'[45]PAI 2025 GPS rempl2)'!$A$3:$E$505,4,0)</f>
        <v>Producto</v>
      </c>
      <c r="U142" s="81" t="s">
        <v>1522</v>
      </c>
      <c r="V142" s="30">
        <f>VLOOKUP(S142,'Plan de acci�n consolidado 2025'!$E$4:$P$506,12,0)</f>
        <v>50</v>
      </c>
      <c r="W142" s="145">
        <f>(V142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142" s="30">
        <f>VLOOKUP(S142,'Plan de acci�n consolidado 2025'!$E$4:$AA$506,23,0)</f>
        <v>0</v>
      </c>
      <c r="Y142" s="30">
        <f t="shared" si="29"/>
        <v>0</v>
      </c>
    </row>
    <row r="143" spans="1:25" x14ac:dyDescent="0.25">
      <c r="A143" s="80" t="s">
        <v>735</v>
      </c>
      <c r="B143" s="80" t="str">
        <f>VLOOKUP(A143,'[45]PAI 2025 GPS rempl2)'!$A$3:$E$505,4,0)</f>
        <v>Actividad propia</v>
      </c>
      <c r="C143" s="81" t="s">
        <v>1522</v>
      </c>
      <c r="D143" s="81" t="s">
        <v>1524</v>
      </c>
      <c r="E143" s="81" t="s">
        <v>574</v>
      </c>
      <c r="F143" s="81"/>
      <c r="G143" s="81" t="str">
        <f>VLOOKUP(A143,'[45]PAI 2025 GPS rempl2)'!$E$4:$L$504,8,0)</f>
        <v>N/A</v>
      </c>
      <c r="H143" s="81" t="str">
        <f>VLOOKUP(A143,'[45]PAI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81">
        <f>VLOOKUP(A143,'[45]PAI 2025 GPS rempl2)'!$A$4:$V$504,17,0)</f>
        <v>100</v>
      </c>
      <c r="J143" s="81" t="str">
        <f>VLOOKUP(A143,'[45]PAI 2025 GPS rempl2)'!$A$4:$V$504,18,0)</f>
        <v>Porcentual</v>
      </c>
      <c r="K143" s="166" t="str">
        <f>VLOOKUP(A143,'[45]PAI 2025 GPS rempl2)'!$A$4:$V$504,20,0)</f>
        <v>2025-01-20</v>
      </c>
      <c r="L143" s="166" t="str">
        <f>VLOOKUP(A143,'[45]PAI 2025 GPS rempl2)'!$A$4:$V$504,21,0)</f>
        <v>2025-12-31</v>
      </c>
      <c r="M143" s="81" t="str">
        <f>VLOOKUP(A143,'[45]PAI 2025 GPS rempl2)'!$A$4:$V$504,22,0)</f>
        <v>2020-DIRECCIÓN DE NUEVAS CREACIONES</v>
      </c>
      <c r="N143" s="81"/>
      <c r="O143" s="81"/>
      <c r="P143" s="81"/>
      <c r="Q143" s="81"/>
      <c r="R143" s="30" t="str">
        <f>VLOOKUP(A143,'[45]PAI 2025 GPS rempl2)'!$A$3:$B$506,2,0)</f>
        <v>2020-DIRECCIÓN DE NUEVAS CREACIONES</v>
      </c>
      <c r="S143" s="80" t="s">
        <v>735</v>
      </c>
      <c r="T143" s="80" t="str">
        <f>VLOOKUP(A143,'[45]PAI 2025 GPS rempl2)'!$A$3:$E$505,4,0)</f>
        <v>Actividad propia</v>
      </c>
      <c r="U143" s="81" t="s">
        <v>1522</v>
      </c>
      <c r="V143" s="30">
        <f>VLOOKUP(S143,'Plan de acci�n consolidado 2025'!$E$4:$P$506,12,0)</f>
        <v>50</v>
      </c>
      <c r="W143" s="147">
        <f t="shared" ref="W143:W144" si="33">+(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143" s="30">
        <f>VLOOKUP(S143,'Plan de acci�n consolidado 2025'!$E$4:$AA$506,23,0)</f>
        <v>100</v>
      </c>
      <c r="Y143" s="30">
        <f t="shared" si="29"/>
        <v>0.6097560975609756</v>
      </c>
    </row>
    <row r="144" spans="1:25" x14ac:dyDescent="0.25">
      <c r="A144" s="80" t="s">
        <v>737</v>
      </c>
      <c r="B144" s="80" t="str">
        <f>VLOOKUP(A144,'[45]PAI 2025 GPS rempl2)'!$A$3:$E$505,4,0)</f>
        <v>Actividad propia</v>
      </c>
      <c r="C144" s="81" t="s">
        <v>1522</v>
      </c>
      <c r="D144" s="81" t="s">
        <v>1524</v>
      </c>
      <c r="E144" s="81" t="s">
        <v>574</v>
      </c>
      <c r="F144" s="81"/>
      <c r="G144" s="81" t="str">
        <f>VLOOKUP(A144,'[45]PAI 2025 GPS rempl2)'!$E$4:$L$504,8,0)</f>
        <v>N/A</v>
      </c>
      <c r="H144" s="81" t="str">
        <f>VLOOKUP(A144,'[45]PAI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1">
        <f>VLOOKUP(A144,'[45]PAI 2025 GPS rempl2)'!$A$4:$V$504,17,0)</f>
        <v>100</v>
      </c>
      <c r="J144" s="81" t="str">
        <f>VLOOKUP(A144,'[45]PAI 2025 GPS rempl2)'!$A$4:$V$504,18,0)</f>
        <v>Porcentual</v>
      </c>
      <c r="K144" s="166" t="str">
        <f>VLOOKUP(A144,'[45]PAI 2025 GPS rempl2)'!$A$4:$V$504,20,0)</f>
        <v>2025-01-20</v>
      </c>
      <c r="L144" s="166" t="str">
        <f>VLOOKUP(A144,'[45]PAI 2025 GPS rempl2)'!$A$4:$V$504,21,0)</f>
        <v>2025-12-31</v>
      </c>
      <c r="M144" s="81" t="str">
        <f>VLOOKUP(A144,'[45]PAI 2025 GPS rempl2)'!$A$4:$V$504,22,0)</f>
        <v>2020-DIRECCIÓN DE NUEVAS CREACIONES</v>
      </c>
      <c r="N144" s="81"/>
      <c r="O144" s="81"/>
      <c r="P144" s="81"/>
      <c r="Q144" s="81"/>
      <c r="R144" s="30" t="str">
        <f>VLOOKUP(A144,'[45]PAI 2025 GPS rempl2)'!$A$3:$B$506,2,0)</f>
        <v>2020-DIRECCIÓN DE NUEVAS CREACIONES</v>
      </c>
      <c r="S144" s="80" t="s">
        <v>737</v>
      </c>
      <c r="T144" s="80" t="str">
        <f>VLOOKUP(A144,'[45]PAI 2025 GPS rempl2)'!$A$3:$E$505,4,0)</f>
        <v>Actividad propia</v>
      </c>
      <c r="U144" s="81" t="s">
        <v>1522</v>
      </c>
      <c r="V144" s="30">
        <f>VLOOKUP(S144,'Plan de acci�n consolidado 2025'!$E$4:$P$506,12,0)</f>
        <v>50</v>
      </c>
      <c r="W144" s="147">
        <f t="shared" si="33"/>
        <v>0.6097560975609756</v>
      </c>
      <c r="X144" s="30">
        <f>VLOOKUP(S144,'Plan de acci�n consolidado 2025'!$E$4:$AA$506,23,0)</f>
        <v>0</v>
      </c>
      <c r="Y144" s="30">
        <f t="shared" si="29"/>
        <v>0</v>
      </c>
    </row>
    <row r="145" spans="1:25" x14ac:dyDescent="0.25">
      <c r="A145" s="80" t="s">
        <v>739</v>
      </c>
      <c r="B145" s="80" t="str">
        <f>VLOOKUP(A145,'[45]PAI 2025 GPS rempl2)'!$A$3:$E$505,4,0)</f>
        <v>Producto</v>
      </c>
      <c r="C145" s="81" t="s">
        <v>1522</v>
      </c>
      <c r="D145" s="81" t="s">
        <v>1526</v>
      </c>
      <c r="E145" s="81" t="s">
        <v>614</v>
      </c>
      <c r="F145" s="81" t="s">
        <v>9</v>
      </c>
      <c r="G145" s="81" t="str">
        <f>VLOOKUP(A145,'[45]PAI 2025 GPS rempl2)'!$E$4:$L$504,8,0)</f>
        <v>C-3503-0200-0014-20309b</v>
      </c>
      <c r="H145" s="81" t="str">
        <f>VLOOKUP(A145,'[45]PAI 2025 GPS rempl2)'!$A$4:$V$504,15,0)</f>
        <v>Solicitudes pendientes de decisión en materia de registro y cancelación de signos distintivos, decididas.  (Reporte de indicador generado en Tableau o Power BI)</v>
      </c>
      <c r="I145" s="81">
        <f>VLOOKUP(A145,'[45]PAI 2025 GPS rempl2)'!$A$4:$V$504,17,0)</f>
        <v>80</v>
      </c>
      <c r="J145" s="81" t="str">
        <f>VLOOKUP(A145,'[45]PAI 2025 GPS rempl2)'!$A$4:$V$504,18,0)</f>
        <v>Porcentual</v>
      </c>
      <c r="K145" s="166" t="str">
        <f>VLOOKUP(A145,'[45]PAI 2025 GPS rempl2)'!$A$4:$V$504,20,0)</f>
        <v>2025-01-15</v>
      </c>
      <c r="L145" s="166" t="str">
        <f>VLOOKUP(A145,'[45]PAI 2025 GPS rempl2)'!$A$4:$V$504,21,0)</f>
        <v>2025-12-31</v>
      </c>
      <c r="M145" s="81" t="str">
        <f>VLOOKUP(A145,'[45]PAI 2025 GPS rempl2)'!$A$4:$V$504,22,0)</f>
        <v>2010-DIRECCION DE SIGNOS DISTINTIVOS</v>
      </c>
      <c r="N145" s="81" t="s">
        <v>1401</v>
      </c>
      <c r="O145" s="81" t="s">
        <v>1439</v>
      </c>
      <c r="P145" s="81">
        <v>0</v>
      </c>
      <c r="Q145" s="81" t="s">
        <v>1492</v>
      </c>
      <c r="R145" s="30" t="str">
        <f>VLOOKUP(A145,'[45]PAI 2025 GPS rempl2)'!$A$3:$B$506,2,0)</f>
        <v>2010-DIRECCION DE SIGNOS DISTINTIVOS</v>
      </c>
      <c r="S145" s="80" t="s">
        <v>739</v>
      </c>
      <c r="T145" s="80" t="str">
        <f>VLOOKUP(A145,'[45]PAI 2025 GPS rempl2)'!$A$3:$E$505,4,0)</f>
        <v>Producto</v>
      </c>
      <c r="U145" s="81" t="s">
        <v>1522</v>
      </c>
      <c r="V145" s="30">
        <f>VLOOKUP(S145,'Plan de acci�n consolidado 2025'!$E$4:$P$506,12,0)</f>
        <v>95</v>
      </c>
      <c r="W145" s="145">
        <f>(V145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4.260089686098655</v>
      </c>
      <c r="X145" s="30">
        <f>VLOOKUP(S145,'Plan de acci�n consolidado 2025'!$E$4:$AA$506,23,0)</f>
        <v>76</v>
      </c>
      <c r="Y145" s="30">
        <f t="shared" si="29"/>
        <v>3.237668161434978</v>
      </c>
    </row>
    <row r="146" spans="1:25" x14ac:dyDescent="0.25">
      <c r="A146" s="80" t="s">
        <v>741</v>
      </c>
      <c r="B146" s="80" t="str">
        <f>VLOOKUP(A146,'[45]PAI 2025 GPS rempl2)'!$A$3:$E$505,4,0)</f>
        <v>Actividad propia</v>
      </c>
      <c r="C146" s="81" t="s">
        <v>1522</v>
      </c>
      <c r="D146" s="81" t="s">
        <v>1526</v>
      </c>
      <c r="E146" s="81" t="s">
        <v>614</v>
      </c>
      <c r="F146" s="81"/>
      <c r="G146" s="81" t="str">
        <f>VLOOKUP(A146,'[45]PAI 2025 GPS rempl2)'!$E$4:$L$504,8,0)</f>
        <v>N/A</v>
      </c>
      <c r="H146" s="81" t="str">
        <f>VLOOKUP(A146,'[45]PAI 2025 GPS rempl2)'!$A$4:$V$504,15,0)</f>
        <v>Decidir las clases de registro de signos distintivos sin oposición radicadas a 31 de diciembre de 2024, cuyo stock se calcula que sea de 53.432 clases, excepto los casos detenidos.  (Reporte de indicador generado en Tableau o Power BI)</v>
      </c>
      <c r="I146" s="81">
        <f>VLOOKUP(A146,'[45]PAI 2025 GPS rempl2)'!$A$4:$V$504,17,0)</f>
        <v>80</v>
      </c>
      <c r="J146" s="81" t="str">
        <f>VLOOKUP(A146,'[45]PAI 2025 GPS rempl2)'!$A$4:$V$504,18,0)</f>
        <v>Porcentual</v>
      </c>
      <c r="K146" s="166" t="str">
        <f>VLOOKUP(A146,'[45]PAI 2025 GPS rempl2)'!$A$4:$V$504,20,0)</f>
        <v>2025-01-15</v>
      </c>
      <c r="L146" s="166" t="str">
        <f>VLOOKUP(A146,'[45]PAI 2025 GPS rempl2)'!$A$4:$V$504,21,0)</f>
        <v>2025-10-31</v>
      </c>
      <c r="M146" s="81" t="str">
        <f>VLOOKUP(A146,'[45]PAI 2025 GPS rempl2)'!$A$4:$V$504,22,0)</f>
        <v>2010-DIRECCION DE SIGNOS DISTINTIVOS</v>
      </c>
      <c r="N146" s="81"/>
      <c r="O146" s="81"/>
      <c r="P146" s="81"/>
      <c r="Q146" s="81"/>
      <c r="R146" s="30" t="str">
        <f>VLOOKUP(A146,'[45]PAI 2025 GPS rempl2)'!$A$3:$B$506,2,0)</f>
        <v>2010-DIRECCION DE SIGNOS DISTINTIVOS</v>
      </c>
      <c r="S146" s="80" t="s">
        <v>741</v>
      </c>
      <c r="T146" s="80" t="str">
        <f>VLOOKUP(A146,'[45]PAI 2025 GPS rempl2)'!$A$3:$E$505,4,0)</f>
        <v>Actividad propia</v>
      </c>
      <c r="U146" s="81" t="s">
        <v>1522</v>
      </c>
      <c r="V146" s="30">
        <f>VLOOKUP(S146,'Plan de acci�n consolidado 2025'!$E$4:$P$506,12,0)</f>
        <v>30</v>
      </c>
      <c r="W146" s="147">
        <f t="shared" ref="W146:W149" si="34">+(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146" s="30">
        <f>VLOOKUP(S146,'Plan de acci�n consolidado 2025'!$E$4:$AA$506,23,0)</f>
        <v>76</v>
      </c>
      <c r="Y146" s="30">
        <f t="shared" si="29"/>
        <v>0.2780487804878049</v>
      </c>
    </row>
    <row r="147" spans="1:25" x14ac:dyDescent="0.25">
      <c r="A147" s="80" t="s">
        <v>743</v>
      </c>
      <c r="B147" s="80" t="str">
        <f>VLOOKUP(A147,'[45]PAI 2025 GPS rempl2)'!$A$3:$E$505,4,0)</f>
        <v>Actividad propia</v>
      </c>
      <c r="C147" s="81" t="s">
        <v>1522</v>
      </c>
      <c r="D147" s="81" t="s">
        <v>1526</v>
      </c>
      <c r="E147" s="81" t="s">
        <v>614</v>
      </c>
      <c r="F147" s="81"/>
      <c r="G147" s="81" t="str">
        <f>VLOOKUP(A147,'[45]PAI 2025 GPS rempl2)'!$E$4:$L$504,8,0)</f>
        <v>N/A</v>
      </c>
      <c r="H147" s="81" t="str">
        <f>VLOOKUP(A147,'[45]PAI 2025 GPS rempl2)'!$A$4:$V$504,15,0)</f>
        <v>Decidir las clases de registro de signos distintivos con oposición radicadas a 31 de diciembre de 2024, cuyo stock se calcula que sea de 5.026 clases, excepto los casos detenidos.  (Reporte de indicador generado en Tableau o Power BI)</v>
      </c>
      <c r="I147" s="81">
        <f>VLOOKUP(A147,'[45]PAI 2025 GPS rempl2)'!$A$4:$V$504,17,0)</f>
        <v>70</v>
      </c>
      <c r="J147" s="81" t="str">
        <f>VLOOKUP(A147,'[45]PAI 2025 GPS rempl2)'!$A$4:$V$504,18,0)</f>
        <v>Porcentual</v>
      </c>
      <c r="K147" s="166" t="str">
        <f>VLOOKUP(A147,'[45]PAI 2025 GPS rempl2)'!$A$4:$V$504,20,0)</f>
        <v>2025-01-15</v>
      </c>
      <c r="L147" s="166" t="str">
        <f>VLOOKUP(A147,'[45]PAI 2025 GPS rempl2)'!$A$4:$V$504,21,0)</f>
        <v>2025-10-31</v>
      </c>
      <c r="M147" s="81" t="str">
        <f>VLOOKUP(A147,'[45]PAI 2025 GPS rempl2)'!$A$4:$V$504,22,0)</f>
        <v>2010-DIRECCION DE SIGNOS DISTINTIVOS</v>
      </c>
      <c r="N147" s="81"/>
      <c r="O147" s="81"/>
      <c r="P147" s="81"/>
      <c r="Q147" s="81"/>
      <c r="R147" s="30" t="str">
        <f>VLOOKUP(A147,'[45]PAI 2025 GPS rempl2)'!$A$3:$B$506,2,0)</f>
        <v>2010-DIRECCION DE SIGNOS DISTINTIVOS</v>
      </c>
      <c r="S147" s="80" t="s">
        <v>743</v>
      </c>
      <c r="T147" s="80" t="str">
        <f>VLOOKUP(A147,'[45]PAI 2025 GPS rempl2)'!$A$3:$E$505,4,0)</f>
        <v>Actividad propia</v>
      </c>
      <c r="U147" s="81" t="s">
        <v>1522</v>
      </c>
      <c r="V147" s="30">
        <f>VLOOKUP(S147,'Plan de acci�n consolidado 2025'!$E$4:$P$506,12,0)</f>
        <v>30</v>
      </c>
      <c r="W147" s="147">
        <f t="shared" si="34"/>
        <v>0.36585365853658536</v>
      </c>
      <c r="X147" s="30">
        <f>VLOOKUP(S147,'Plan de acci�n consolidado 2025'!$E$4:$AA$506,23,0)</f>
        <v>63</v>
      </c>
      <c r="Y147" s="30">
        <f t="shared" si="29"/>
        <v>0.23048780487804876</v>
      </c>
    </row>
    <row r="148" spans="1:25" x14ac:dyDescent="0.25">
      <c r="A148" s="80" t="s">
        <v>745</v>
      </c>
      <c r="B148" s="80" t="str">
        <f>VLOOKUP(A148,'[45]PAI 2025 GPS rempl2)'!$A$3:$E$505,4,0)</f>
        <v>Actividad propia</v>
      </c>
      <c r="C148" s="81" t="s">
        <v>1522</v>
      </c>
      <c r="D148" s="81" t="s">
        <v>1526</v>
      </c>
      <c r="E148" s="81" t="s">
        <v>614</v>
      </c>
      <c r="F148" s="81"/>
      <c r="G148" s="81" t="str">
        <f>VLOOKUP(A148,'[45]PAI 2025 GPS rempl2)'!$E$4:$L$504,8,0)</f>
        <v>N/A</v>
      </c>
      <c r="H148" s="81" t="str">
        <f>VLOOKUP(A148,'[45]PAI 2025 GPS rempl2)'!$A$4:$V$504,15,0)</f>
        <v>Decidir las solicitudes de acciones de cancelación con traslado vencido al 14 de noviembre de 2025, excepto los casos detenidos.  (Reporte de indicador generado en Tableau o Power BI)</v>
      </c>
      <c r="I148" s="81">
        <f>VLOOKUP(A148,'[45]PAI 2025 GPS rempl2)'!$A$4:$V$504,17,0)</f>
        <v>70</v>
      </c>
      <c r="J148" s="81" t="str">
        <f>VLOOKUP(A148,'[45]PAI 2025 GPS rempl2)'!$A$4:$V$504,18,0)</f>
        <v>Porcentual</v>
      </c>
      <c r="K148" s="166" t="str">
        <f>VLOOKUP(A148,'[45]PAI 2025 GPS rempl2)'!$A$4:$V$504,20,0)</f>
        <v>2025-01-15</v>
      </c>
      <c r="L148" s="166" t="str">
        <f>VLOOKUP(A148,'[45]PAI 2025 GPS rempl2)'!$A$4:$V$504,21,0)</f>
        <v>2025-12-31</v>
      </c>
      <c r="M148" s="81" t="str">
        <f>VLOOKUP(A148,'[45]PAI 2025 GPS rempl2)'!$A$4:$V$504,22,0)</f>
        <v>2010-DIRECCION DE SIGNOS DISTINTIVOS</v>
      </c>
      <c r="N148" s="81"/>
      <c r="O148" s="81"/>
      <c r="P148" s="81"/>
      <c r="Q148" s="81"/>
      <c r="R148" s="30" t="str">
        <f>VLOOKUP(A148,'[45]PAI 2025 GPS rempl2)'!$A$3:$B$506,2,0)</f>
        <v>2010-DIRECCION DE SIGNOS DISTINTIVOS</v>
      </c>
      <c r="S148" s="80" t="s">
        <v>745</v>
      </c>
      <c r="T148" s="80" t="str">
        <f>VLOOKUP(A148,'[45]PAI 2025 GPS rempl2)'!$A$3:$E$505,4,0)</f>
        <v>Actividad propia</v>
      </c>
      <c r="U148" s="81" t="s">
        <v>1522</v>
      </c>
      <c r="V148" s="30">
        <f>VLOOKUP(S148,'Plan de acci�n consolidado 2025'!$E$4:$P$506,12,0)</f>
        <v>20</v>
      </c>
      <c r="W148" s="147">
        <f t="shared" si="34"/>
        <v>0.24390243902439024</v>
      </c>
      <c r="X148" s="30">
        <f>VLOOKUP(S148,'Plan de acci�n consolidado 2025'!$E$4:$AA$506,23,0)</f>
        <v>83</v>
      </c>
      <c r="Y148" s="30">
        <f t="shared" si="29"/>
        <v>0.20243902439024389</v>
      </c>
    </row>
    <row r="149" spans="1:25" x14ac:dyDescent="0.25">
      <c r="A149" s="80" t="s">
        <v>747</v>
      </c>
      <c r="B149" s="80" t="str">
        <f>VLOOKUP(A149,'[45]PAI 2025 GPS rempl2)'!$A$3:$E$505,4,0)</f>
        <v>Actividad propia</v>
      </c>
      <c r="C149" s="81" t="s">
        <v>1522</v>
      </c>
      <c r="D149" s="81" t="s">
        <v>1526</v>
      </c>
      <c r="E149" s="81" t="s">
        <v>614</v>
      </c>
      <c r="F149" s="81"/>
      <c r="G149" s="81" t="str">
        <f>VLOOKUP(A149,'[45]PAI 2025 GPS rempl2)'!$E$4:$L$504,8,0)</f>
        <v>N/A</v>
      </c>
      <c r="H149" s="81" t="str">
        <f>VLOOKUP(A149,'[45]PAI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81">
        <f>VLOOKUP(A149,'[45]PAI 2025 GPS rempl2)'!$A$4:$V$504,17,0)</f>
        <v>70</v>
      </c>
      <c r="J149" s="81" t="str">
        <f>VLOOKUP(A149,'[45]PAI 2025 GPS rempl2)'!$A$4:$V$504,18,0)</f>
        <v>Porcentual</v>
      </c>
      <c r="K149" s="166" t="str">
        <f>VLOOKUP(A149,'[45]PAI 2025 GPS rempl2)'!$A$4:$V$504,20,0)</f>
        <v>2025-08-01</v>
      </c>
      <c r="L149" s="166" t="str">
        <f>VLOOKUP(A149,'[45]PAI 2025 GPS rempl2)'!$A$4:$V$504,21,0)</f>
        <v>2025-12-31</v>
      </c>
      <c r="M149" s="81" t="str">
        <f>VLOOKUP(A149,'[45]PAI 2025 GPS rempl2)'!$A$4:$V$504,22,0)</f>
        <v>2010-DIRECCION DE SIGNOS DISTINTIVOS</v>
      </c>
      <c r="N149" s="81"/>
      <c r="O149" s="81"/>
      <c r="P149" s="81"/>
      <c r="Q149" s="81"/>
      <c r="R149" s="30" t="str">
        <f>VLOOKUP(A149,'[45]PAI 2025 GPS rempl2)'!$A$3:$B$506,2,0)</f>
        <v>2010-DIRECCION DE SIGNOS DISTINTIVOS</v>
      </c>
      <c r="S149" s="80" t="s">
        <v>747</v>
      </c>
      <c r="T149" s="80" t="str">
        <f>VLOOKUP(A149,'[45]PAI 2025 GPS rempl2)'!$A$3:$E$505,4,0)</f>
        <v>Actividad propia</v>
      </c>
      <c r="U149" s="81" t="s">
        <v>1522</v>
      </c>
      <c r="V149" s="30">
        <f>VLOOKUP(S149,'Plan de acci�n consolidado 2025'!$E$4:$P$506,12,0)</f>
        <v>20</v>
      </c>
      <c r="W149" s="147">
        <f t="shared" si="34"/>
        <v>0.24390243902439024</v>
      </c>
      <c r="X149" s="30">
        <f>VLOOKUP(S149,'Plan de acci�n consolidado 2025'!$E$4:$AA$506,23,0)</f>
        <v>0</v>
      </c>
      <c r="Y149" s="30">
        <f t="shared" si="29"/>
        <v>0</v>
      </c>
    </row>
    <row r="150" spans="1:25" x14ac:dyDescent="0.25">
      <c r="A150" s="80" t="s">
        <v>748</v>
      </c>
      <c r="B150" s="80" t="str">
        <f>VLOOKUP(A150,'[45]PAI 2025 GPS rempl2)'!$A$3:$E$505,4,0)</f>
        <v>Producto</v>
      </c>
      <c r="C150" s="81" t="s">
        <v>1532</v>
      </c>
      <c r="D150" s="81" t="s">
        <v>1531</v>
      </c>
      <c r="E150" s="81" t="s">
        <v>749</v>
      </c>
      <c r="F150" s="81" t="s">
        <v>12</v>
      </c>
      <c r="G150" s="81" t="str">
        <f>VLOOKUP(A150,'[45]PAI 2025 GPS rempl2)'!$E$4:$L$504,8,0)</f>
        <v>N/A</v>
      </c>
      <c r="H150" s="81" t="str">
        <f>VLOOKUP(A150,'[45]PAI 2025 GPS rempl2)'!$A$4:$V$504,15,0)</f>
        <v>Contenidos estratégicos y accesibles para la ciudadanía sobre signos distintivos notorios y denominaciones de origen protegidas de productos colombianos, publicado (Captura de pantalla de las publicaciones)</v>
      </c>
      <c r="I150" s="81">
        <f>VLOOKUP(A150,'[45]PAI 2025 GPS rempl2)'!$A$4:$V$504,17,0)</f>
        <v>2</v>
      </c>
      <c r="J150" s="81" t="str">
        <f>VLOOKUP(A150,'[45]PAI 2025 GPS rempl2)'!$A$4:$V$504,18,0)</f>
        <v>Númerica</v>
      </c>
      <c r="K150" s="166" t="str">
        <f>VLOOKUP(A150,'[45]PAI 2025 GPS rempl2)'!$A$4:$V$504,20,0)</f>
        <v>2025-02-03</v>
      </c>
      <c r="L150" s="166" t="str">
        <f>VLOOKUP(A150,'[45]PAI 2025 GPS rempl2)'!$A$4:$V$504,21,0)</f>
        <v>2025-08-15</v>
      </c>
      <c r="M150" s="81" t="str">
        <f>VLOOKUP(A150,'[45]PAI 2025 GPS rempl2)'!$A$4:$V$504,22,0)</f>
        <v>20-OFICINA DE TECNOLOGÍA E INFORMÁTICA;
2010-DIRECCION DE SIGNOS DISTINTIVOS;
73-GRUPO DE TRABAJO DE COMUNICACION</v>
      </c>
      <c r="N150" s="81" t="s">
        <v>1395</v>
      </c>
      <c r="O150" s="81" t="s">
        <v>1396</v>
      </c>
      <c r="P150" s="81" t="s">
        <v>1556</v>
      </c>
      <c r="Q150" s="81" t="s">
        <v>1492</v>
      </c>
      <c r="R150" s="30" t="str">
        <f>VLOOKUP(A150,'[45]PAI 2025 GPS rempl2)'!$A$3:$B$506,2,0)</f>
        <v>2010-DIRECCION DE SIGNOS DISTINTIVOS</v>
      </c>
      <c r="S150" s="80" t="s">
        <v>748</v>
      </c>
      <c r="T150" s="80" t="str">
        <f>VLOOKUP(A150,'[45]PAI 2025 GPS rempl2)'!$A$3:$E$505,4,0)</f>
        <v>Producto</v>
      </c>
      <c r="U150" s="81" t="s">
        <v>1532</v>
      </c>
      <c r="V150" s="30">
        <f>VLOOKUP(S150,'Plan de acci�n consolidado 2025'!$E$4:$P$506,12,0)</f>
        <v>5</v>
      </c>
      <c r="W150" s="30">
        <f>+(V150*100)/($V$150+$V$168+$V$174+$V$177+$V$183+$V$190+$V$199+$V$336+$V$342+$V$430+$V$463)</f>
        <v>2.6315789473684212</v>
      </c>
      <c r="X150" s="30">
        <f>VLOOKUP(S150,'Plan de acci�n consolidado 2025'!$E$4:$AA$506,23,0)</f>
        <v>100</v>
      </c>
      <c r="Y150" s="30">
        <f t="shared" si="29"/>
        <v>2.6315789473684212</v>
      </c>
    </row>
    <row r="151" spans="1:25" x14ac:dyDescent="0.25">
      <c r="A151" s="80" t="s">
        <v>752</v>
      </c>
      <c r="B151" s="80" t="str">
        <f>VLOOKUP(A151,'[45]PAI 2025 GPS rempl2)'!$A$3:$E$505,4,0)</f>
        <v>Actividad propia</v>
      </c>
      <c r="C151" s="81" t="s">
        <v>1532</v>
      </c>
      <c r="D151" s="81" t="s">
        <v>1531</v>
      </c>
      <c r="E151" s="81" t="s">
        <v>749</v>
      </c>
      <c r="F151" s="81"/>
      <c r="G151" s="81" t="str">
        <f>VLOOKUP(A151,'[45]PAI 2025 GPS rempl2)'!$E$4:$L$504,8,0)</f>
        <v>N/A</v>
      </c>
      <c r="H151" s="81" t="str">
        <f>VLOOKUP(A151,'[45]PAI 2025 GPS rempl2)'!$A$4:$V$504,15,0)</f>
        <v>Preparar y enviar la información correspondiente al listado de signos distintivos declarados como notorios y la de denominaciones de origen protegidas de productos colombianos. (Correo electrónico de envió de la información)</v>
      </c>
      <c r="I151" s="81">
        <f>VLOOKUP(A151,'[45]PAI 2025 GPS rempl2)'!$A$4:$V$504,17,0)</f>
        <v>2</v>
      </c>
      <c r="J151" s="81" t="str">
        <f>VLOOKUP(A151,'[45]PAI 2025 GPS rempl2)'!$A$4:$V$504,18,0)</f>
        <v>Númerica</v>
      </c>
      <c r="K151" s="166" t="str">
        <f>VLOOKUP(A151,'[45]PAI 2025 GPS rempl2)'!$A$4:$V$504,20,0)</f>
        <v>2025-02-03</v>
      </c>
      <c r="L151" s="166" t="str">
        <f>VLOOKUP(A151,'[45]PAI 2025 GPS rempl2)'!$A$4:$V$504,21,0)</f>
        <v>2025-03-28</v>
      </c>
      <c r="M151" s="81" t="str">
        <f>VLOOKUP(A151,'[45]PAI 2025 GPS rempl2)'!$A$4:$V$504,22,0)</f>
        <v>2010-DIRECCION DE SIGNOS DISTINTIVOS</v>
      </c>
      <c r="N151" s="81"/>
      <c r="O151" s="81"/>
      <c r="P151" s="81"/>
      <c r="Q151" s="81"/>
      <c r="R151" s="30" t="str">
        <f>VLOOKUP(A151,'[45]PAI 2025 GPS rempl2)'!$A$3:$B$506,2,0)</f>
        <v>2010-DIRECCION DE SIGNOS DISTINTIVOS</v>
      </c>
      <c r="S151" s="80" t="s">
        <v>752</v>
      </c>
      <c r="T151" s="80" t="str">
        <f>VLOOKUP(A151,'[45]PAI 2025 GPS rempl2)'!$A$3:$E$505,4,0)</f>
        <v>Actividad propia</v>
      </c>
      <c r="U151" s="81" t="s">
        <v>1532</v>
      </c>
      <c r="V151" s="30">
        <f>VLOOKUP(S151,'Plan de acci�n consolidado 2025'!$E$4:$P$506,12,0)</f>
        <v>30</v>
      </c>
      <c r="W151" s="30">
        <f>+(V151*100)/($V$151+$V$153+$V$154+$V$155+$V$169+$V$170+$V$171+$V$172+$V$173+$V$175+$V$176+$V$178+$V$179+$V$180+$V$181+$V$182+$V$184+$V$185+$V$186+$V$187+$V$188+$V$189+$V$191+$V$192+$V$193+$V$194+$V$200+$V$201+$V$337+$V$339+$V$341+$V$343+$V$344+$V$431+$V$432+$V$433+$V$434+$V$464+$V$465)</f>
        <v>2.7272727272727271</v>
      </c>
      <c r="X151" s="30">
        <f>VLOOKUP(S151,'Plan de acci�n consolidado 2025'!$E$4:$AA$506,23,0)</f>
        <v>100</v>
      </c>
      <c r="Y151" s="30">
        <f t="shared" si="29"/>
        <v>2.7272727272727271</v>
      </c>
    </row>
    <row r="152" spans="1:25" x14ac:dyDescent="0.25">
      <c r="A152" s="80" t="s">
        <v>754</v>
      </c>
      <c r="B152" s="80" t="str">
        <f>VLOOKUP(A152,'[45]PAI 2025 GPS rempl2)'!$A$3:$E$505,4,0)</f>
        <v>Actividad sin participación</v>
      </c>
      <c r="C152" s="81" t="s">
        <v>1532</v>
      </c>
      <c r="D152" s="81" t="s">
        <v>1531</v>
      </c>
      <c r="E152" s="81" t="s">
        <v>749</v>
      </c>
      <c r="F152" s="81"/>
      <c r="G152" s="81" t="str">
        <f>VLOOKUP(A152,'[45]PAI 2025 GPS rempl2)'!$E$4:$L$504,8,0)</f>
        <v>N/A</v>
      </c>
      <c r="H152" s="81" t="str">
        <f>VLOOKUP(A152,'[45]PAI 2025 GPS rempl2)'!$A$4:$V$504,15,0)</f>
        <v>Revisar el contenido correspondiente  al listado de signos distintivos declarados como notorios y el de las denominaciones de origen protegidas de productos colombianos, y formular eventuales observaciones.  (Correo electrónico enviado)</v>
      </c>
      <c r="I152" s="81">
        <f>VLOOKUP(A152,'[45]PAI 2025 GPS rempl2)'!$A$4:$V$504,17,0)</f>
        <v>2</v>
      </c>
      <c r="J152" s="81" t="str">
        <f>VLOOKUP(A152,'[45]PAI 2025 GPS rempl2)'!$A$4:$V$504,18,0)</f>
        <v>Númerica</v>
      </c>
      <c r="K152" s="166" t="str">
        <f>VLOOKUP(A152,'[45]PAI 2025 GPS rempl2)'!$A$4:$V$504,20,0)</f>
        <v>2025-03-31</v>
      </c>
      <c r="L152" s="166" t="str">
        <f>VLOOKUP(A152,'[45]PAI 2025 GPS rempl2)'!$A$4:$V$504,21,0)</f>
        <v>2025-04-21</v>
      </c>
      <c r="M152" s="81" t="str">
        <f>VLOOKUP(A152,'[45]PAI 2025 GPS rempl2)'!$A$4:$V$504,22,0)</f>
        <v>73-GRUPO DE TRABAJO DE COMUNICACION</v>
      </c>
      <c r="N152" s="81"/>
      <c r="O152" s="81"/>
      <c r="P152" s="81"/>
      <c r="Q152" s="81"/>
      <c r="R152" s="30" t="str">
        <f>VLOOKUP(A152,'[45]PAI 2025 GPS rempl2)'!$A$3:$B$506,2,0)</f>
        <v>2010-DIRECCION DE SIGNOS DISTINTIVOS</v>
      </c>
      <c r="S152" s="80" t="s">
        <v>754</v>
      </c>
      <c r="T152" s="80" t="str">
        <f>VLOOKUP(A152,'[45]PAI 2025 GPS rempl2)'!$A$3:$E$505,4,0)</f>
        <v>Actividad sin participación</v>
      </c>
      <c r="U152" s="81" t="s">
        <v>1532</v>
      </c>
      <c r="V152" s="30">
        <f>VLOOKUP(S152,'Plan de acci�n consolidado 2025'!$E$4:$P$506,12,0)</f>
        <v>0</v>
      </c>
      <c r="W152" s="30">
        <f t="shared" ref="W152" si="35">+(V152*100)/1100</f>
        <v>0</v>
      </c>
      <c r="X152" s="30">
        <f>VLOOKUP(S152,'Plan de acci�n consolidado 2025'!$E$4:$AA$506,23,0)</f>
        <v>100</v>
      </c>
      <c r="Y152" s="30">
        <f t="shared" si="29"/>
        <v>0</v>
      </c>
    </row>
    <row r="153" spans="1:25" x14ac:dyDescent="0.25">
      <c r="A153" s="80" t="s">
        <v>756</v>
      </c>
      <c r="B153" s="80" t="str">
        <f>VLOOKUP(A153,'[45]PAI 2025 GPS rempl2)'!$A$3:$E$505,4,0)</f>
        <v>Actividad propia</v>
      </c>
      <c r="C153" s="81" t="s">
        <v>1532</v>
      </c>
      <c r="D153" s="81" t="s">
        <v>1531</v>
      </c>
      <c r="E153" s="81" t="s">
        <v>749</v>
      </c>
      <c r="F153" s="81"/>
      <c r="G153" s="81" t="str">
        <f>VLOOKUP(A153,'[45]PAI 2025 GPS rempl2)'!$E$4:$L$504,8,0)</f>
        <v>N/A</v>
      </c>
      <c r="H153" s="81" t="str">
        <f>VLOOKUP(A153,'[45]PAI 2025 GPS rempl2)'!$A$4:$V$504,15,0)</f>
        <v>Ajustar el contenido correspondiente  al listado de signos distintivos declarados como notorios y el de las denominaciones de origen protegidas de productos colombianos  (Correo electrónico de envió de la información)</v>
      </c>
      <c r="I153" s="81">
        <f>VLOOKUP(A153,'[45]PAI 2025 GPS rempl2)'!$A$4:$V$504,17,0)</f>
        <v>2</v>
      </c>
      <c r="J153" s="81" t="str">
        <f>VLOOKUP(A153,'[45]PAI 2025 GPS rempl2)'!$A$4:$V$504,18,0)</f>
        <v>Númerica</v>
      </c>
      <c r="K153" s="166" t="str">
        <f>VLOOKUP(A153,'[45]PAI 2025 GPS rempl2)'!$A$4:$V$504,20,0)</f>
        <v>2025-04-22</v>
      </c>
      <c r="L153" s="166" t="str">
        <f>VLOOKUP(A153,'[45]PAI 2025 GPS rempl2)'!$A$4:$V$504,21,0)</f>
        <v>2025-04-30</v>
      </c>
      <c r="M153" s="81" t="str">
        <f>VLOOKUP(A153,'[45]PAI 2025 GPS rempl2)'!$A$4:$V$504,22,0)</f>
        <v>2010-DIRECCION DE SIGNOS DISTINTIVOS</v>
      </c>
      <c r="N153" s="81"/>
      <c r="O153" s="81"/>
      <c r="P153" s="81"/>
      <c r="Q153" s="81"/>
      <c r="R153" s="30" t="str">
        <f>VLOOKUP(A153,'[45]PAI 2025 GPS rempl2)'!$A$3:$B$506,2,0)</f>
        <v>2010-DIRECCION DE SIGNOS DISTINTIVOS</v>
      </c>
      <c r="S153" s="80" t="s">
        <v>756</v>
      </c>
      <c r="T153" s="80" t="str">
        <f>VLOOKUP(A153,'[45]PAI 2025 GPS rempl2)'!$A$3:$E$505,4,0)</f>
        <v>Actividad propia</v>
      </c>
      <c r="U153" s="81" t="s">
        <v>1532</v>
      </c>
      <c r="V153" s="30">
        <f>VLOOKUP(S153,'Plan de acci�n consolidado 2025'!$E$4:$P$506,12,0)</f>
        <v>20</v>
      </c>
      <c r="W153" s="30">
        <f>+(V153*100)/($V$151+$V$153+$V$154+$V$155+$V$169+$V$170+$V$171+$V$172+$V$173+$V$175+$V$176+$V$178+$V$179+$V$180+$V$181+$V$182+$V$184+$V$185+$V$186+$V$187+$V$188+$V$189+$V$191+$V$192+$V$193+$V$194+$V$200+$V$201+$V$337+$V$339+$V$341+$V$343+$V$344+$V$431+$V$432+$V$433+$V$434+$V$464+$V$465)</f>
        <v>1.8181818181818181</v>
      </c>
      <c r="X153" s="30">
        <f>VLOOKUP(S153,'Plan de acci�n consolidado 2025'!$E$4:$AA$506,23,0)</f>
        <v>100</v>
      </c>
      <c r="Y153" s="30">
        <f t="shared" si="29"/>
        <v>1.8181818181818181</v>
      </c>
    </row>
    <row r="154" spans="1:25" x14ac:dyDescent="0.25">
      <c r="A154" s="80" t="s">
        <v>758</v>
      </c>
      <c r="B154" s="80" t="str">
        <f>VLOOKUP(A154,'[45]PAI 2025 GPS rempl2)'!$A$3:$E$505,4,0)</f>
        <v>Actividad propia</v>
      </c>
      <c r="C154" s="81" t="s">
        <v>1532</v>
      </c>
      <c r="D154" s="81" t="s">
        <v>1531</v>
      </c>
      <c r="E154" s="81" t="s">
        <v>749</v>
      </c>
      <c r="F154" s="81"/>
      <c r="G154" s="81" t="str">
        <f>VLOOKUP(A154,'[45]PAI 2025 GPS rempl2)'!$E$4:$L$504,8,0)</f>
        <v>N/A</v>
      </c>
      <c r="H154" s="81" t="str">
        <f>VLOOKUP(A154,'[45]PAI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1">
        <f>VLOOKUP(A154,'[45]PAI 2025 GPS rempl2)'!$A$4:$V$504,17,0)</f>
        <v>2</v>
      </c>
      <c r="J154" s="81" t="str">
        <f>VLOOKUP(A154,'[45]PAI 2025 GPS rempl2)'!$A$4:$V$504,18,0)</f>
        <v>Númerica</v>
      </c>
      <c r="K154" s="166" t="str">
        <f>VLOOKUP(A154,'[45]PAI 2025 GPS rempl2)'!$A$4:$V$504,20,0)</f>
        <v>2025-05-05</v>
      </c>
      <c r="L154" s="166" t="str">
        <f>VLOOKUP(A154,'[45]PAI 2025 GPS rempl2)'!$A$4:$V$504,21,0)</f>
        <v>2025-05-23</v>
      </c>
      <c r="M154" s="81" t="str">
        <f>VLOOKUP(A154,'[45]PAI 2025 GPS rempl2)'!$A$4:$V$504,22,0)</f>
        <v>2010-DIRECCION DE SIGNOS DISTINTIVOS;
73-GRUPO DE TRABAJO DE COMUNICACION</v>
      </c>
      <c r="N154" s="81"/>
      <c r="O154" s="81"/>
      <c r="P154" s="81"/>
      <c r="Q154" s="81"/>
      <c r="R154" s="30" t="str">
        <f>VLOOKUP(A154,'[45]PAI 2025 GPS rempl2)'!$A$3:$B$506,2,0)</f>
        <v>2010-DIRECCION DE SIGNOS DISTINTIVOS</v>
      </c>
      <c r="S154" s="80" t="s">
        <v>758</v>
      </c>
      <c r="T154" s="80" t="str">
        <f>VLOOKUP(A154,'[45]PAI 2025 GPS rempl2)'!$A$3:$E$505,4,0)</f>
        <v>Actividad propia</v>
      </c>
      <c r="U154" s="81" t="s">
        <v>1532</v>
      </c>
      <c r="V154" s="30">
        <f>VLOOKUP(S154,'Plan de acci�n consolidado 2025'!$E$4:$P$506,12,0)</f>
        <v>20</v>
      </c>
      <c r="W154" s="30">
        <f>+(V154*100)/($V$151+$V$153+$V$154+$V$155+$V$169+$V$170+$V$171+$V$172+$V$173+$V$175+$V$176+$V$178+$V$179+$V$180+$V$181+$V$182+$V$184+$V$185+$V$186+$V$187+$V$188+$V$189+$V$191+$V$192+$V$193+$V$194+$V$200+$V$201+$V$337+$V$339+$V$341+$V$343+$V$344+$V$431+$V$432+$V$433+$V$434+$V$464+$V$465)</f>
        <v>1.8181818181818181</v>
      </c>
      <c r="X154" s="30">
        <f>VLOOKUP(S154,'Plan de acci�n consolidado 2025'!$E$4:$AA$506,23,0)</f>
        <v>100</v>
      </c>
      <c r="Y154" s="30">
        <f t="shared" si="29"/>
        <v>1.8181818181818181</v>
      </c>
    </row>
    <row r="155" spans="1:25" x14ac:dyDescent="0.25">
      <c r="A155" s="80" t="s">
        <v>761</v>
      </c>
      <c r="B155" s="80" t="str">
        <f>VLOOKUP(A155,'[45]PAI 2025 GPS rempl2)'!$A$3:$E$505,4,0)</f>
        <v>Actividad propia</v>
      </c>
      <c r="C155" s="81" t="s">
        <v>1532</v>
      </c>
      <c r="D155" s="81" t="s">
        <v>1531</v>
      </c>
      <c r="E155" s="81" t="s">
        <v>749</v>
      </c>
      <c r="F155" s="81"/>
      <c r="G155" s="81" t="str">
        <f>VLOOKUP(A155,'[45]PAI 2025 GPS rempl2)'!$E$4:$L$504,8,0)</f>
        <v>N/A</v>
      </c>
      <c r="H155" s="81" t="str">
        <f>VLOOKUP(A155,'[45]PAI 2025 GPS rempl2)'!$A$4:$V$504,15,0)</f>
        <v>Desarrollar los micrositios y publicar la información de signos declarados como notorios y de las denominaciones de origen protegidas de productos colombianos. (Captura de pantalla de la publicación)</v>
      </c>
      <c r="I155" s="81">
        <f>VLOOKUP(A155,'[45]PAI 2025 GPS rempl2)'!$A$4:$V$504,17,0)</f>
        <v>2</v>
      </c>
      <c r="J155" s="81" t="str">
        <f>VLOOKUP(A155,'[45]PAI 2025 GPS rempl2)'!$A$4:$V$504,18,0)</f>
        <v>Númerica</v>
      </c>
      <c r="K155" s="166" t="str">
        <f>VLOOKUP(A155,'[45]PAI 2025 GPS rempl2)'!$A$4:$V$504,20,0)</f>
        <v>2025-05-26</v>
      </c>
      <c r="L155" s="166" t="str">
        <f>VLOOKUP(A155,'[45]PAI 2025 GPS rempl2)'!$A$4:$V$504,21,0)</f>
        <v>2025-08-15</v>
      </c>
      <c r="M155" s="81" t="str">
        <f>VLOOKUP(A155,'[45]PAI 2025 GPS rempl2)'!$A$4:$V$504,22,0)</f>
        <v>20-OFICINA DE TECNOLOGÍA E INFORMÁTICA;
2010-DIRECCION DE SIGNOS DISTINTIVOS</v>
      </c>
      <c r="N155" s="81"/>
      <c r="O155" s="81"/>
      <c r="P155" s="81"/>
      <c r="Q155" s="81"/>
      <c r="R155" s="30" t="str">
        <f>VLOOKUP(A155,'[45]PAI 2025 GPS rempl2)'!$A$3:$B$506,2,0)</f>
        <v>2010-DIRECCION DE SIGNOS DISTINTIVOS</v>
      </c>
      <c r="S155" s="80" t="s">
        <v>761</v>
      </c>
      <c r="T155" s="80" t="str">
        <f>VLOOKUP(A155,'[45]PAI 2025 GPS rempl2)'!$A$3:$E$505,4,0)</f>
        <v>Actividad propia</v>
      </c>
      <c r="U155" s="81" t="s">
        <v>1532</v>
      </c>
      <c r="V155" s="30">
        <f>VLOOKUP(S155,'Plan de acci�n consolidado 2025'!$E$4:$P$506,12,0)</f>
        <v>30</v>
      </c>
      <c r="W155" s="30">
        <f>+(V155*100)/($V$151+$V$153+$V$154+$V$155+$V$169+$V$170+$V$171+$V$172+$V$173+$V$175+$V$176+$V$178+$V$179+$V$180+$V$181+$V$182+$V$184+$V$185+$V$186+$V$187+$V$188+$V$189+$V$191+$V$192+$V$193+$V$194+$V$200+$V$201+$V$337+$V$339+$V$341+$V$343+$V$344+$V$431+$V$432+$V$433+$V$434+$V$464+$V$465)</f>
        <v>2.7272727272727271</v>
      </c>
      <c r="X155" s="30">
        <f>VLOOKUP(S155,'Plan de acci�n consolidado 2025'!$E$4:$AA$506,23,0)</f>
        <v>100</v>
      </c>
      <c r="Y155" s="30">
        <f t="shared" si="29"/>
        <v>2.7272727272727271</v>
      </c>
    </row>
    <row r="156" spans="1:25" x14ac:dyDescent="0.25">
      <c r="A156" s="80" t="s">
        <v>765</v>
      </c>
      <c r="B156" s="80" t="str">
        <f>VLOOKUP(A156,'[45]PAI 2025 GPS rempl2)'!$A$3:$E$505,4,0)</f>
        <v>Producto</v>
      </c>
      <c r="C156" s="81" t="s">
        <v>1522</v>
      </c>
      <c r="D156" s="81" t="s">
        <v>1533</v>
      </c>
      <c r="E156" s="81" t="s">
        <v>1442</v>
      </c>
      <c r="F156" s="81" t="s">
        <v>12</v>
      </c>
      <c r="G156" s="81" t="str">
        <f>VLOOKUP(A156,'[45]PAI 2025 GPS rempl2)'!$E$4:$L$504,8,0)</f>
        <v>N/A</v>
      </c>
      <c r="H156" s="81" t="str">
        <f>VLOOKUP(A156,'[45]PAI 2025 GPS rempl2)'!$A$4:$V$504,15,0)</f>
        <v>Estrategia de divulgación de la herramienta “Buscador de Conceptos”, para promover la consulta por parte de los Grupos de Interés, ejecutada. (capturas de pantalla de la publicación de la campaña/único entregable)</v>
      </c>
      <c r="I156" s="81">
        <f>VLOOKUP(A156,'[45]PAI 2025 GPS rempl2)'!$A$4:$V$504,17,0)</f>
        <v>1</v>
      </c>
      <c r="J156" s="81" t="str">
        <f>VLOOKUP(A156,'[45]PAI 2025 GPS rempl2)'!$A$4:$V$504,18,0)</f>
        <v>Númerica</v>
      </c>
      <c r="K156" s="166" t="str">
        <f>VLOOKUP(A156,'[45]PAI 2025 GPS rempl2)'!$A$4:$V$504,20,0)</f>
        <v>2025-01-27</v>
      </c>
      <c r="L156" s="166" t="str">
        <f>VLOOKUP(A156,'[45]PAI 2025 GPS rempl2)'!$A$4:$V$504,21,0)</f>
        <v>2025-12-10</v>
      </c>
      <c r="M156" s="81" t="str">
        <f>VLOOKUP(A156,'[45]PAI 2025 GPS rempl2)'!$A$4:$V$504,22,0)</f>
        <v>73-GRUPO DE TRABAJO DE COMUNICACION;
13-GRUPO DE TRABAJO DE CONCEPTOS Y APOYO LEGAL</v>
      </c>
      <c r="N156" s="81" t="s">
        <v>1395</v>
      </c>
      <c r="O156" s="81" t="s">
        <v>1396</v>
      </c>
      <c r="P156" s="81">
        <v>0</v>
      </c>
      <c r="Q156" s="81" t="s">
        <v>1492</v>
      </c>
      <c r="R156" s="30" t="str">
        <f>VLOOKUP(A156,'[45]PAI 2025 GPS rempl2)'!$A$3:$B$506,2,0)</f>
        <v>13-GRUPO DE TRABAJO DE CONCEPTOS Y APOYO LEGAL</v>
      </c>
      <c r="S156" s="80" t="s">
        <v>765</v>
      </c>
      <c r="T156" s="80" t="str">
        <f>VLOOKUP(A156,'[45]PAI 2025 GPS rempl2)'!$A$3:$E$505,4,0)</f>
        <v>Producto</v>
      </c>
      <c r="U156" s="81" t="s">
        <v>1522</v>
      </c>
      <c r="V156" s="30">
        <f>VLOOKUP(S156,'Plan de acci�n consolidado 2025'!$E$4:$P$506,12,0)</f>
        <v>100</v>
      </c>
      <c r="W156" s="145">
        <f>(V156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c r="X156" s="30">
        <f>VLOOKUP(S156,'Plan de acci�n consolidado 2025'!$E$4:$AA$506,23,0)</f>
        <v>0</v>
      </c>
      <c r="Y156" s="30">
        <f t="shared" si="29"/>
        <v>0</v>
      </c>
    </row>
    <row r="157" spans="1:25" x14ac:dyDescent="0.25">
      <c r="A157" s="80" t="s">
        <v>768</v>
      </c>
      <c r="B157" s="80" t="str">
        <f>VLOOKUP(A157,'[45]PAI 2025 GPS rempl2)'!$A$3:$E$505,4,0)</f>
        <v>Actividad propia</v>
      </c>
      <c r="C157" s="81" t="s">
        <v>1522</v>
      </c>
      <c r="D157" s="81" t="s">
        <v>1533</v>
      </c>
      <c r="E157" s="81" t="s">
        <v>1442</v>
      </c>
      <c r="F157" s="81"/>
      <c r="G157" s="81" t="str">
        <f>VLOOKUP(A157,'[45]PAI 2025 GPS rempl2)'!$E$4:$L$504,8,0)</f>
        <v>N/A</v>
      </c>
      <c r="H157" s="81" t="str">
        <f>VLOOKUP(A157,'[45]PAI 2025 GPS rempl2)'!$A$4:$V$504,15,0)</f>
        <v>Elaborar y remitir al Grupo de Comunicaciones el Brief con la propuesta de la estrategia de divulgación del "Buscador de Conceptos" (Correo electrónico con Brief diligenciado / único entregable)</v>
      </c>
      <c r="I157" s="81">
        <f>VLOOKUP(A157,'[45]PAI 2025 GPS rempl2)'!$A$4:$V$504,17,0)</f>
        <v>1</v>
      </c>
      <c r="J157" s="81" t="str">
        <f>VLOOKUP(A157,'[45]PAI 2025 GPS rempl2)'!$A$4:$V$504,18,0)</f>
        <v>Númerica</v>
      </c>
      <c r="K157" s="166" t="str">
        <f>VLOOKUP(A157,'[45]PAI 2025 GPS rempl2)'!$A$4:$V$504,20,0)</f>
        <v>2025-01-27</v>
      </c>
      <c r="L157" s="166" t="str">
        <f>VLOOKUP(A157,'[45]PAI 2025 GPS rempl2)'!$A$4:$V$504,21,0)</f>
        <v>2025-02-28</v>
      </c>
      <c r="M157" s="81" t="str">
        <f>VLOOKUP(A157,'[45]PAI 2025 GPS rempl2)'!$A$4:$V$504,22,0)</f>
        <v>13-GRUPO DE TRABAJO DE CONCEPTOS Y APOYO LEGAL</v>
      </c>
      <c r="N157" s="81"/>
      <c r="O157" s="81"/>
      <c r="P157" s="81"/>
      <c r="Q157" s="81"/>
      <c r="R157" s="30" t="str">
        <f>VLOOKUP(A157,'[45]PAI 2025 GPS rempl2)'!$A$3:$B$506,2,0)</f>
        <v>13-GRUPO DE TRABAJO DE CONCEPTOS Y APOYO LEGAL</v>
      </c>
      <c r="S157" s="80" t="s">
        <v>768</v>
      </c>
      <c r="T157" s="80" t="str">
        <f>VLOOKUP(A157,'[45]PAI 2025 GPS rempl2)'!$A$3:$E$505,4,0)</f>
        <v>Actividad propia</v>
      </c>
      <c r="U157" s="81" t="s">
        <v>1522</v>
      </c>
      <c r="V157" s="30">
        <f>VLOOKUP(S157,'Plan de acci�n consolidado 2025'!$E$4:$P$506,12,0)</f>
        <v>100</v>
      </c>
      <c r="W157" s="147">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157" s="30">
        <f>VLOOKUP(S157,'Plan de acci�n consolidado 2025'!$E$4:$AA$506,23,0)</f>
        <v>100</v>
      </c>
      <c r="Y157" s="30">
        <f t="shared" si="29"/>
        <v>1.2195121951219512</v>
      </c>
    </row>
    <row r="158" spans="1:25" x14ac:dyDescent="0.25">
      <c r="A158" s="80" t="s">
        <v>770</v>
      </c>
      <c r="B158" s="80" t="str">
        <f>VLOOKUP(A158,'[45]PAI 2025 GPS rempl2)'!$A$3:$E$505,4,0)</f>
        <v>Actividad sin participación</v>
      </c>
      <c r="C158" s="81" t="s">
        <v>1522</v>
      </c>
      <c r="D158" s="81" t="s">
        <v>1533</v>
      </c>
      <c r="E158" s="81" t="s">
        <v>1442</v>
      </c>
      <c r="F158" s="81"/>
      <c r="G158" s="81" t="str">
        <f>VLOOKUP(A158,'[45]PAI 2025 GPS rempl2)'!$E$4:$L$504,8,0)</f>
        <v>N/A</v>
      </c>
      <c r="H158" s="81" t="str">
        <f>VLOOKUP(A158,'[45]PAI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1">
        <f>VLOOKUP(A158,'[45]PAI 2025 GPS rempl2)'!$A$4:$V$504,17,0)</f>
        <v>1</v>
      </c>
      <c r="J158" s="81" t="str">
        <f>VLOOKUP(A158,'[45]PAI 2025 GPS rempl2)'!$A$4:$V$504,18,0)</f>
        <v>Númerica</v>
      </c>
      <c r="K158" s="166" t="str">
        <f>VLOOKUP(A158,'[45]PAI 2025 GPS rempl2)'!$A$4:$V$504,20,0)</f>
        <v>2025-03-03</v>
      </c>
      <c r="L158" s="166" t="str">
        <f>VLOOKUP(A158,'[45]PAI 2025 GPS rempl2)'!$A$4:$V$504,21,0)</f>
        <v>2025-04-30</v>
      </c>
      <c r="M158" s="81" t="str">
        <f>VLOOKUP(A158,'[45]PAI 2025 GPS rempl2)'!$A$4:$V$504,22,0)</f>
        <v>73-GRUPO DE TRABAJO DE COMUNICACION</v>
      </c>
      <c r="N158" s="81"/>
      <c r="O158" s="81"/>
      <c r="P158" s="81"/>
      <c r="Q158" s="81"/>
      <c r="R158" s="30" t="str">
        <f>VLOOKUP(A158,'[45]PAI 2025 GPS rempl2)'!$A$3:$B$506,2,0)</f>
        <v>13-GRUPO DE TRABAJO DE CONCEPTOS Y APOYO LEGAL</v>
      </c>
      <c r="S158" s="80" t="s">
        <v>770</v>
      </c>
      <c r="T158" s="80" t="str">
        <f>VLOOKUP(A158,'[45]PAI 2025 GPS rempl2)'!$A$3:$E$505,4,0)</f>
        <v>Actividad sin participación</v>
      </c>
      <c r="U158" s="81" t="s">
        <v>1522</v>
      </c>
      <c r="V158" s="30">
        <f>VLOOKUP(S158,'Plan de acci�n consolidado 2025'!$E$4:$P$506,12,0)</f>
        <v>0</v>
      </c>
      <c r="W158" s="30">
        <f>+V158</f>
        <v>0</v>
      </c>
      <c r="X158" s="30">
        <f>VLOOKUP(S158,'Plan de acci�n consolidado 2025'!$E$4:$AA$506,23,0)</f>
        <v>100</v>
      </c>
      <c r="Y158" s="30">
        <f t="shared" si="29"/>
        <v>0</v>
      </c>
    </row>
    <row r="159" spans="1:25" x14ac:dyDescent="0.25">
      <c r="A159" s="80" t="s">
        <v>772</v>
      </c>
      <c r="B159" s="80" t="str">
        <f>VLOOKUP(A159,'[45]PAI 2025 GPS rempl2)'!$A$3:$E$505,4,0)</f>
        <v>Actividad sin participación</v>
      </c>
      <c r="C159" s="81" t="s">
        <v>1522</v>
      </c>
      <c r="D159" s="81" t="s">
        <v>1533</v>
      </c>
      <c r="E159" s="81" t="s">
        <v>1442</v>
      </c>
      <c r="F159" s="81"/>
      <c r="G159" s="81" t="str">
        <f>VLOOKUP(A159,'[45]PAI 2025 GPS rempl2)'!$E$4:$L$504,8,0)</f>
        <v>N/A</v>
      </c>
      <c r="H159" s="81" t="str">
        <f>VLOOKUP(A159,'[45]PAI 2025 GPS rempl2)'!$A$4:$V$504,15,0)</f>
        <v>Ejecutar la estrategia de divulgación a través de los canales de comunicación d ela Entidad.  (capturas de pantalla de la publicación de estrategia de divulgación/único entregable)</v>
      </c>
      <c r="I159" s="81">
        <f>VLOOKUP(A159,'[45]PAI 2025 GPS rempl2)'!$A$4:$V$504,17,0)</f>
        <v>1</v>
      </c>
      <c r="J159" s="81" t="str">
        <f>VLOOKUP(A159,'[45]PAI 2025 GPS rempl2)'!$A$4:$V$504,18,0)</f>
        <v>Porcentual</v>
      </c>
      <c r="K159" s="166" t="str">
        <f>VLOOKUP(A159,'[45]PAI 2025 GPS rempl2)'!$A$4:$V$504,20,0)</f>
        <v>2025-04-01</v>
      </c>
      <c r="L159" s="166" t="str">
        <f>VLOOKUP(A159,'[45]PAI 2025 GPS rempl2)'!$A$4:$V$504,21,0)</f>
        <v>2025-12-10</v>
      </c>
      <c r="M159" s="81" t="str">
        <f>VLOOKUP(A159,'[45]PAI 2025 GPS rempl2)'!$A$4:$V$504,22,0)</f>
        <v>73-GRUPO DE TRABAJO DE COMUNICACION</v>
      </c>
      <c r="N159" s="81"/>
      <c r="O159" s="81"/>
      <c r="P159" s="81"/>
      <c r="Q159" s="81"/>
      <c r="R159" s="30" t="str">
        <f>VLOOKUP(A159,'[45]PAI 2025 GPS rempl2)'!$A$3:$B$506,2,0)</f>
        <v>13-GRUPO DE TRABAJO DE CONCEPTOS Y APOYO LEGAL</v>
      </c>
      <c r="S159" s="80" t="s">
        <v>772</v>
      </c>
      <c r="T159" s="80" t="str">
        <f>VLOOKUP(A159,'[45]PAI 2025 GPS rempl2)'!$A$3:$E$505,4,0)</f>
        <v>Actividad sin participación</v>
      </c>
      <c r="U159" s="81" t="s">
        <v>1522</v>
      </c>
      <c r="V159" s="30">
        <f>VLOOKUP(S159,'Plan de acci�n consolidado 2025'!$E$4:$P$506,12,0)</f>
        <v>0</v>
      </c>
      <c r="W159" s="30">
        <f>+V159</f>
        <v>0</v>
      </c>
      <c r="X159" s="30">
        <f>VLOOKUP(S159,'Plan de acci�n consolidado 2025'!$E$4:$AA$506,23,0)</f>
        <v>0</v>
      </c>
      <c r="Y159" s="30">
        <f t="shared" si="29"/>
        <v>0</v>
      </c>
    </row>
    <row r="160" spans="1:25" x14ac:dyDescent="0.25">
      <c r="A160" s="80" t="s">
        <v>775</v>
      </c>
      <c r="B160" s="80" t="str">
        <f>VLOOKUP(A160,'[45]PAI 2025 GPS rempl2)'!$A$3:$E$505,4,0)</f>
        <v>Producto</v>
      </c>
      <c r="C160" s="81" t="s">
        <v>1522</v>
      </c>
      <c r="D160" s="81" t="s">
        <v>1533</v>
      </c>
      <c r="E160" s="81" t="s">
        <v>1442</v>
      </c>
      <c r="F160" s="81" t="s">
        <v>59</v>
      </c>
      <c r="G160" s="81" t="str">
        <f>VLOOKUP(A160,'[45]PAI 2025 GPS rempl2)'!$E$4:$L$504,8,0)</f>
        <v>N/A</v>
      </c>
      <c r="H160" s="81" t="str">
        <f>VLOOKUP(A160,'[45]PAI 2025 GPS rempl2)'!$A$4:$V$504,15,0)</f>
        <v>Proyecto(s) de acto(s) administrativo(s) a través del cual se ordenará la depuración normativa de la SIC, elaborado(s) y presentados (s) (Proyecto(s) de acto(s) de depuración elaborado(s)/único entregable)</v>
      </c>
      <c r="I160" s="81">
        <f>VLOOKUP(A160,'[45]PAI 2025 GPS rempl2)'!$A$4:$V$504,17,0)</f>
        <v>100</v>
      </c>
      <c r="J160" s="81" t="str">
        <f>VLOOKUP(A160,'[45]PAI 2025 GPS rempl2)'!$A$4:$V$504,18,0)</f>
        <v>Porcentual</v>
      </c>
      <c r="K160" s="166" t="str">
        <f>VLOOKUP(A160,'[45]PAI 2025 GPS rempl2)'!$A$4:$V$504,20,0)</f>
        <v>2025-01-30</v>
      </c>
      <c r="L160" s="166" t="str">
        <f>VLOOKUP(A160,'[45]PAI 2025 GPS rempl2)'!$A$4:$V$504,21,0)</f>
        <v>2025-07-11</v>
      </c>
      <c r="M160" s="81" t="str">
        <f>VLOOKUP(A160,'[45]PAI 2025 GPS rempl2)'!$A$4:$V$504,22,0)</f>
        <v>12-GRUPO DE TRABAJO DE REGULACIÓN</v>
      </c>
      <c r="N160" s="81" t="s">
        <v>1736</v>
      </c>
      <c r="O160" s="81" t="s">
        <v>1394</v>
      </c>
      <c r="P160" s="81">
        <v>0</v>
      </c>
      <c r="Q160" s="81" t="s">
        <v>1492</v>
      </c>
      <c r="R160" s="30" t="str">
        <f>VLOOKUP(A160,'[45]PAI 2025 GPS rempl2)'!$A$3:$B$506,2,0)</f>
        <v>12-GRUPO DE TRABAJO DE REGULACIÓN</v>
      </c>
      <c r="S160" s="80" t="s">
        <v>775</v>
      </c>
      <c r="T160" s="80" t="str">
        <f>VLOOKUP(A160,'[45]PAI 2025 GPS rempl2)'!$A$3:$E$505,4,0)</f>
        <v>Producto</v>
      </c>
      <c r="U160" s="81" t="s">
        <v>1522</v>
      </c>
      <c r="V160" s="30">
        <f>VLOOKUP(S160,'Plan de acci�n consolidado 2025'!$E$4:$P$506,12,0)</f>
        <v>100</v>
      </c>
      <c r="W160" s="145">
        <f>(V160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c r="X160" s="30">
        <f>VLOOKUP(S160,'Plan de acci�n consolidado 2025'!$E$4:$AA$506,23,0)</f>
        <v>100</v>
      </c>
      <c r="Y160" s="30">
        <f t="shared" si="29"/>
        <v>4.4843049327354256</v>
      </c>
    </row>
    <row r="161" spans="1:25" x14ac:dyDescent="0.25">
      <c r="A161" s="80" t="s">
        <v>777</v>
      </c>
      <c r="B161" s="80" t="str">
        <f>VLOOKUP(A161,'[45]PAI 2025 GPS rempl2)'!$A$3:$E$505,4,0)</f>
        <v>Actividad propia</v>
      </c>
      <c r="C161" s="81" t="s">
        <v>1522</v>
      </c>
      <c r="D161" s="81" t="s">
        <v>1533</v>
      </c>
      <c r="E161" s="81" t="s">
        <v>1442</v>
      </c>
      <c r="F161" s="81"/>
      <c r="G161" s="81" t="str">
        <f>VLOOKUP(A161,'[45]PAI 2025 GPS rempl2)'!$E$4:$L$504,8,0)</f>
        <v>N/A</v>
      </c>
      <c r="H161" s="81" t="str">
        <f>VLOOKUP(A161,'[45]PAI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1">
        <f>VLOOKUP(A161,'[45]PAI 2025 GPS rempl2)'!$A$4:$V$504,17,0)</f>
        <v>1</v>
      </c>
      <c r="J161" s="81" t="str">
        <f>VLOOKUP(A161,'[45]PAI 2025 GPS rempl2)'!$A$4:$V$504,18,0)</f>
        <v>Númerica</v>
      </c>
      <c r="K161" s="166" t="str">
        <f>VLOOKUP(A161,'[45]PAI 2025 GPS rempl2)'!$A$4:$V$504,20,0)</f>
        <v>2025-01-30</v>
      </c>
      <c r="L161" s="166" t="str">
        <f>VLOOKUP(A161,'[45]PAI 2025 GPS rempl2)'!$A$4:$V$504,21,0)</f>
        <v>2025-02-28</v>
      </c>
      <c r="M161" s="81" t="str">
        <f>VLOOKUP(A161,'[45]PAI 2025 GPS rempl2)'!$A$4:$V$504,22,0)</f>
        <v>12-GRUPO DE TRABAJO DE REGULACIÓN</v>
      </c>
      <c r="N161" s="81"/>
      <c r="O161" s="81"/>
      <c r="P161" s="81"/>
      <c r="Q161" s="81"/>
      <c r="R161" s="30" t="str">
        <f>VLOOKUP(A161,'[45]PAI 2025 GPS rempl2)'!$A$3:$B$506,2,0)</f>
        <v>12-GRUPO DE TRABAJO DE REGULACIÓN</v>
      </c>
      <c r="S161" s="80" t="s">
        <v>777</v>
      </c>
      <c r="T161" s="80" t="str">
        <f>VLOOKUP(A161,'[45]PAI 2025 GPS rempl2)'!$A$3:$E$505,4,0)</f>
        <v>Actividad propia</v>
      </c>
      <c r="U161" s="81" t="s">
        <v>1522</v>
      </c>
      <c r="V161" s="30">
        <f>VLOOKUP(S161,'Plan de acci�n consolidado 2025'!$E$4:$P$506,12,0)</f>
        <v>15</v>
      </c>
      <c r="W161" s="147">
        <f t="shared" ref="W161:W167" si="36">+(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161" s="30">
        <f>VLOOKUP(S161,'Plan de acci�n consolidado 2025'!$E$4:$AA$506,23,0)</f>
        <v>100</v>
      </c>
      <c r="Y161" s="30">
        <f t="shared" si="29"/>
        <v>0.18292682926829268</v>
      </c>
    </row>
    <row r="162" spans="1:25" x14ac:dyDescent="0.25">
      <c r="A162" s="80" t="s">
        <v>779</v>
      </c>
      <c r="B162" s="80" t="str">
        <f>VLOOKUP(A162,'[45]PAI 2025 GPS rempl2)'!$A$3:$E$505,4,0)</f>
        <v>Actividad propia</v>
      </c>
      <c r="C162" s="81" t="s">
        <v>1522</v>
      </c>
      <c r="D162" s="81" t="s">
        <v>1533</v>
      </c>
      <c r="E162" s="81" t="s">
        <v>1442</v>
      </c>
      <c r="F162" s="81"/>
      <c r="G162" s="81" t="str">
        <f>VLOOKUP(A162,'[45]PAI 2025 GPS rempl2)'!$E$4:$L$504,8,0)</f>
        <v>N/A</v>
      </c>
      <c r="H162" s="81" t="str">
        <f>VLOOKUP(A162,'[45]PAI 2025 GPS rempl2)'!$A$4:$V$504,15,0)</f>
        <v>Realizar consulta pública para identificar instrucciones o regulaciones de la Superintendencia, susceptibles de depuración  en el marco de la Ley 2085 de 2021. (Soporte de publicación en la página web de la Entidad / único entregable)</v>
      </c>
      <c r="I162" s="81">
        <f>VLOOKUP(A162,'[45]PAI 2025 GPS rempl2)'!$A$4:$V$504,17,0)</f>
        <v>1</v>
      </c>
      <c r="J162" s="81" t="str">
        <f>VLOOKUP(A162,'[45]PAI 2025 GPS rempl2)'!$A$4:$V$504,18,0)</f>
        <v>Númerica</v>
      </c>
      <c r="K162" s="166" t="str">
        <f>VLOOKUP(A162,'[45]PAI 2025 GPS rempl2)'!$A$4:$V$504,20,0)</f>
        <v>2025-02-25</v>
      </c>
      <c r="L162" s="166" t="str">
        <f>VLOOKUP(A162,'[45]PAI 2025 GPS rempl2)'!$A$4:$V$504,21,0)</f>
        <v>2025-03-25</v>
      </c>
      <c r="M162" s="81" t="str">
        <f>VLOOKUP(A162,'[45]PAI 2025 GPS rempl2)'!$A$4:$V$504,22,0)</f>
        <v>12-GRUPO DE TRABAJO DE REGULACIÓN</v>
      </c>
      <c r="N162" s="81"/>
      <c r="O162" s="81"/>
      <c r="P162" s="81"/>
      <c r="Q162" s="81"/>
      <c r="R162" s="30" t="str">
        <f>VLOOKUP(A162,'[45]PAI 2025 GPS rempl2)'!$A$3:$B$506,2,0)</f>
        <v>12-GRUPO DE TRABAJO DE REGULACIÓN</v>
      </c>
      <c r="S162" s="80" t="s">
        <v>779</v>
      </c>
      <c r="T162" s="80" t="str">
        <f>VLOOKUP(A162,'[45]PAI 2025 GPS rempl2)'!$A$3:$E$505,4,0)</f>
        <v>Actividad propia</v>
      </c>
      <c r="U162" s="81" t="s">
        <v>1522</v>
      </c>
      <c r="V162" s="30">
        <f>VLOOKUP(S162,'Plan de acci�n consolidado 2025'!$E$4:$P$506,12,0)</f>
        <v>10</v>
      </c>
      <c r="W162" s="147">
        <f t="shared" si="36"/>
        <v>0.12195121951219512</v>
      </c>
      <c r="X162" s="30">
        <f>VLOOKUP(S162,'Plan de acci�n consolidado 2025'!$E$4:$AA$506,23,0)</f>
        <v>100</v>
      </c>
      <c r="Y162" s="30">
        <f t="shared" si="29"/>
        <v>0.12195121951219512</v>
      </c>
    </row>
    <row r="163" spans="1:25" x14ac:dyDescent="0.25">
      <c r="A163" s="80" t="s">
        <v>781</v>
      </c>
      <c r="B163" s="80" t="str">
        <f>VLOOKUP(A163,'[45]PAI 2025 GPS rempl2)'!$A$3:$E$505,4,0)</f>
        <v>Actividad propia</v>
      </c>
      <c r="C163" s="81" t="s">
        <v>1522</v>
      </c>
      <c r="D163" s="81" t="s">
        <v>1533</v>
      </c>
      <c r="E163" s="81" t="s">
        <v>1442</v>
      </c>
      <c r="F163" s="81"/>
      <c r="G163" s="81" t="str">
        <f>VLOOKUP(A163,'[45]PAI 2025 GPS rempl2)'!$E$4:$L$504,8,0)</f>
        <v>N/A</v>
      </c>
      <c r="H163" s="81" t="str">
        <f>VLOOKUP(A163,'[45]PAI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1">
        <f>VLOOKUP(A163,'[45]PAI 2025 GPS rempl2)'!$A$4:$V$504,17,0)</f>
        <v>1</v>
      </c>
      <c r="J163" s="81" t="str">
        <f>VLOOKUP(A163,'[45]PAI 2025 GPS rempl2)'!$A$4:$V$504,18,0)</f>
        <v>Númerica</v>
      </c>
      <c r="K163" s="166" t="str">
        <f>VLOOKUP(A163,'[45]PAI 2025 GPS rempl2)'!$A$4:$V$504,20,0)</f>
        <v>2025-02-25</v>
      </c>
      <c r="L163" s="166" t="str">
        <f>VLOOKUP(A163,'[45]PAI 2025 GPS rempl2)'!$A$4:$V$504,21,0)</f>
        <v>2025-03-25</v>
      </c>
      <c r="M163" s="81" t="str">
        <f>VLOOKUP(A163,'[45]PAI 2025 GPS rempl2)'!$A$4:$V$504,22,0)</f>
        <v>12-GRUPO DE TRABAJO DE REGULACIÓN</v>
      </c>
      <c r="N163" s="81"/>
      <c r="O163" s="81"/>
      <c r="P163" s="81"/>
      <c r="Q163" s="81"/>
      <c r="R163" s="30" t="str">
        <f>VLOOKUP(A163,'[45]PAI 2025 GPS rempl2)'!$A$3:$B$506,2,0)</f>
        <v>12-GRUPO DE TRABAJO DE REGULACIÓN</v>
      </c>
      <c r="S163" s="80" t="s">
        <v>781</v>
      </c>
      <c r="T163" s="80" t="str">
        <f>VLOOKUP(A163,'[45]PAI 2025 GPS rempl2)'!$A$3:$E$505,4,0)</f>
        <v>Actividad propia</v>
      </c>
      <c r="U163" s="81" t="s">
        <v>1522</v>
      </c>
      <c r="V163" s="30">
        <f>VLOOKUP(S163,'Plan de acci�n consolidado 2025'!$E$4:$P$506,12,0)</f>
        <v>10</v>
      </c>
      <c r="W163" s="147">
        <f t="shared" si="36"/>
        <v>0.12195121951219512</v>
      </c>
      <c r="X163" s="30">
        <f>VLOOKUP(S163,'Plan de acci�n consolidado 2025'!$E$4:$AA$506,23,0)</f>
        <v>100</v>
      </c>
      <c r="Y163" s="30">
        <f t="shared" si="29"/>
        <v>0.12195121951219512</v>
      </c>
    </row>
    <row r="164" spans="1:25" x14ac:dyDescent="0.25">
      <c r="A164" s="80" t="s">
        <v>783</v>
      </c>
      <c r="B164" s="80" t="str">
        <f>VLOOKUP(A164,'[45]PAI 2025 GPS rempl2)'!$A$3:$E$505,4,0)</f>
        <v>Actividad propia</v>
      </c>
      <c r="C164" s="81" t="s">
        <v>1522</v>
      </c>
      <c r="D164" s="81" t="s">
        <v>1533</v>
      </c>
      <c r="E164" s="81" t="s">
        <v>1442</v>
      </c>
      <c r="F164" s="81"/>
      <c r="G164" s="81" t="str">
        <f>VLOOKUP(A164,'[45]PAI 2025 GPS rempl2)'!$E$4:$L$504,8,0)</f>
        <v>N/A</v>
      </c>
      <c r="H164" s="81" t="str">
        <f>VLOOKUP(A164,'[45]PAI 2025 GPS rempl2)'!$A$4:$V$504,15,0)</f>
        <v>Socializar con las Delegaturas los resultados de la consulta pública y priorizar los asuntos que puedan coadyuvar a la mejora  normativa  (Correo electrónico a las Delegaturas informando los resultados / único entregable)</v>
      </c>
      <c r="I164" s="81">
        <f>VLOOKUP(A164,'[45]PAI 2025 GPS rempl2)'!$A$4:$V$504,17,0)</f>
        <v>1</v>
      </c>
      <c r="J164" s="81" t="str">
        <f>VLOOKUP(A164,'[45]PAI 2025 GPS rempl2)'!$A$4:$V$504,18,0)</f>
        <v>Númerica</v>
      </c>
      <c r="K164" s="166" t="str">
        <f>VLOOKUP(A164,'[45]PAI 2025 GPS rempl2)'!$A$4:$V$504,20,0)</f>
        <v>2025-03-26</v>
      </c>
      <c r="L164" s="166" t="str">
        <f>VLOOKUP(A164,'[45]PAI 2025 GPS rempl2)'!$A$4:$V$504,21,0)</f>
        <v>2025-04-25</v>
      </c>
      <c r="M164" s="81" t="str">
        <f>VLOOKUP(A164,'[45]PAI 2025 GPS rempl2)'!$A$4:$V$504,22,0)</f>
        <v>12-GRUPO DE TRABAJO DE REGULACIÓN</v>
      </c>
      <c r="N164" s="81"/>
      <c r="O164" s="81"/>
      <c r="P164" s="81"/>
      <c r="Q164" s="81"/>
      <c r="R164" s="30" t="str">
        <f>VLOOKUP(A164,'[45]PAI 2025 GPS rempl2)'!$A$3:$B$506,2,0)</f>
        <v>12-GRUPO DE TRABAJO DE REGULACIÓN</v>
      </c>
      <c r="S164" s="80" t="s">
        <v>783</v>
      </c>
      <c r="T164" s="80" t="str">
        <f>VLOOKUP(A164,'[45]PAI 2025 GPS rempl2)'!$A$3:$E$505,4,0)</f>
        <v>Actividad propia</v>
      </c>
      <c r="U164" s="81" t="s">
        <v>1522</v>
      </c>
      <c r="V164" s="30">
        <f>VLOOKUP(S164,'Plan de acci�n consolidado 2025'!$E$4:$P$506,12,0)</f>
        <v>20</v>
      </c>
      <c r="W164" s="147">
        <f t="shared" si="36"/>
        <v>0.24390243902439024</v>
      </c>
      <c r="X164" s="30">
        <f>VLOOKUP(S164,'Plan de acci�n consolidado 2025'!$E$4:$AA$506,23,0)</f>
        <v>100</v>
      </c>
      <c r="Y164" s="30">
        <f t="shared" si="29"/>
        <v>0.24390243902439024</v>
      </c>
    </row>
    <row r="165" spans="1:25" x14ac:dyDescent="0.25">
      <c r="A165" s="80" t="s">
        <v>785</v>
      </c>
      <c r="B165" s="80" t="str">
        <f>VLOOKUP(A165,'[45]PAI 2025 GPS rempl2)'!$A$3:$E$505,4,0)</f>
        <v>Actividad propia</v>
      </c>
      <c r="C165" s="81" t="s">
        <v>1522</v>
      </c>
      <c r="D165" s="81" t="s">
        <v>1533</v>
      </c>
      <c r="E165" s="81" t="s">
        <v>1442</v>
      </c>
      <c r="F165" s="81"/>
      <c r="G165" s="81" t="str">
        <f>VLOOKUP(A165,'[45]PAI 2025 GPS rempl2)'!$E$4:$L$504,8,0)</f>
        <v>N/A</v>
      </c>
      <c r="H165" s="81" t="str">
        <f>VLOOKUP(A165,'[45]PAI 2025 GPS rempl2)'!$A$4:$V$504,15,0)</f>
        <v>Preparar proyecto(s) de acto(s) administrativo(s) a través del cual se ordenará la depuración normativa (Proyecto de acto/ único entregable)</v>
      </c>
      <c r="I165" s="81">
        <f>VLOOKUP(A165,'[45]PAI 2025 GPS rempl2)'!$A$4:$V$504,17,0)</f>
        <v>1</v>
      </c>
      <c r="J165" s="81" t="str">
        <f>VLOOKUP(A165,'[45]PAI 2025 GPS rempl2)'!$A$4:$V$504,18,0)</f>
        <v>Númerica</v>
      </c>
      <c r="K165" s="166" t="str">
        <f>VLOOKUP(A165,'[45]PAI 2025 GPS rempl2)'!$A$4:$V$504,20,0)</f>
        <v>2025-04-28</v>
      </c>
      <c r="L165" s="166" t="str">
        <f>VLOOKUP(A165,'[45]PAI 2025 GPS rempl2)'!$A$4:$V$504,21,0)</f>
        <v>2025-05-30</v>
      </c>
      <c r="M165" s="81" t="str">
        <f>VLOOKUP(A165,'[45]PAI 2025 GPS rempl2)'!$A$4:$V$504,22,0)</f>
        <v>12-GRUPO DE TRABAJO DE REGULACIÓN</v>
      </c>
      <c r="N165" s="81"/>
      <c r="O165" s="81"/>
      <c r="P165" s="81"/>
      <c r="Q165" s="81"/>
      <c r="R165" s="30" t="str">
        <f>VLOOKUP(A165,'[45]PAI 2025 GPS rempl2)'!$A$3:$B$506,2,0)</f>
        <v>12-GRUPO DE TRABAJO DE REGULACIÓN</v>
      </c>
      <c r="S165" s="80" t="s">
        <v>785</v>
      </c>
      <c r="T165" s="80" t="str">
        <f>VLOOKUP(A165,'[45]PAI 2025 GPS rempl2)'!$A$3:$E$505,4,0)</f>
        <v>Actividad propia</v>
      </c>
      <c r="U165" s="81" t="s">
        <v>1522</v>
      </c>
      <c r="V165" s="30">
        <f>VLOOKUP(S165,'Plan de acci�n consolidado 2025'!$E$4:$P$506,12,0)</f>
        <v>15</v>
      </c>
      <c r="W165" s="147">
        <f t="shared" si="36"/>
        <v>0.18292682926829268</v>
      </c>
      <c r="X165" s="30">
        <f>VLOOKUP(S165,'Plan de acci�n consolidado 2025'!$E$4:$AA$506,23,0)</f>
        <v>100</v>
      </c>
      <c r="Y165" s="30">
        <f t="shared" si="29"/>
        <v>0.18292682926829268</v>
      </c>
    </row>
    <row r="166" spans="1:25" x14ac:dyDescent="0.25">
      <c r="A166" s="80" t="s">
        <v>787</v>
      </c>
      <c r="B166" s="80" t="str">
        <f>VLOOKUP(A166,'[45]PAI 2025 GPS rempl2)'!$A$3:$E$505,4,0)</f>
        <v>Actividad propia</v>
      </c>
      <c r="C166" s="81" t="s">
        <v>1522</v>
      </c>
      <c r="D166" s="81" t="s">
        <v>1533</v>
      </c>
      <c r="E166" s="81" t="s">
        <v>1442</v>
      </c>
      <c r="F166" s="81"/>
      <c r="G166" s="81" t="str">
        <f>VLOOKUP(A166,'[45]PAI 2025 GPS rempl2)'!$E$4:$L$504,8,0)</f>
        <v>N/A</v>
      </c>
      <c r="H166" s="81" t="str">
        <f>VLOOKUP(A166,'[45]PAI 2025 GPS rempl2)'!$A$4:$V$504,15,0)</f>
        <v>Adelantar consulta pública  de proyecto(s) de acto(s) administrativo(s) a través del cual se ordenará la depuración normativa (Soporte de publicación en la página web de la Entidad / único entregable)</v>
      </c>
      <c r="I166" s="81">
        <f>VLOOKUP(A166,'[45]PAI 2025 GPS rempl2)'!$A$4:$V$504,17,0)</f>
        <v>1</v>
      </c>
      <c r="J166" s="81" t="str">
        <f>VLOOKUP(A166,'[45]PAI 2025 GPS rempl2)'!$A$4:$V$504,18,0)</f>
        <v>Númerica</v>
      </c>
      <c r="K166" s="166" t="str">
        <f>VLOOKUP(A166,'[45]PAI 2025 GPS rempl2)'!$A$4:$V$504,20,0)</f>
        <v>2025-06-03</v>
      </c>
      <c r="L166" s="166" t="str">
        <f>VLOOKUP(A166,'[45]PAI 2025 GPS rempl2)'!$A$4:$V$504,21,0)</f>
        <v>2025-06-20</v>
      </c>
      <c r="M166" s="81" t="str">
        <f>VLOOKUP(A166,'[45]PAI 2025 GPS rempl2)'!$A$4:$V$504,22,0)</f>
        <v>12-GRUPO DE TRABAJO DE REGULACIÓN</v>
      </c>
      <c r="N166" s="81"/>
      <c r="O166" s="81"/>
      <c r="P166" s="81"/>
      <c r="Q166" s="81"/>
      <c r="R166" s="30" t="str">
        <f>VLOOKUP(A166,'[45]PAI 2025 GPS rempl2)'!$A$3:$B$506,2,0)</f>
        <v>12-GRUPO DE TRABAJO DE REGULACIÓN</v>
      </c>
      <c r="S166" s="80" t="s">
        <v>787</v>
      </c>
      <c r="T166" s="80" t="str">
        <f>VLOOKUP(A166,'[45]PAI 2025 GPS rempl2)'!$A$3:$E$505,4,0)</f>
        <v>Actividad propia</v>
      </c>
      <c r="U166" s="81" t="s">
        <v>1522</v>
      </c>
      <c r="V166" s="30">
        <f>VLOOKUP(S166,'Plan de acci�n consolidado 2025'!$E$4:$P$506,12,0)</f>
        <v>10</v>
      </c>
      <c r="W166" s="147">
        <f t="shared" si="36"/>
        <v>0.12195121951219512</v>
      </c>
      <c r="X166" s="30">
        <f>VLOOKUP(S166,'Plan de acci�n consolidado 2025'!$E$4:$AA$506,23,0)</f>
        <v>100</v>
      </c>
      <c r="Y166" s="30">
        <f t="shared" si="29"/>
        <v>0.12195121951219512</v>
      </c>
    </row>
    <row r="167" spans="1:25" x14ac:dyDescent="0.25">
      <c r="A167" s="80" t="s">
        <v>788</v>
      </c>
      <c r="B167" s="80" t="str">
        <f>VLOOKUP(A167,'[45]PAI 2025 GPS rempl2)'!$A$3:$E$505,4,0)</f>
        <v>Actividad propia</v>
      </c>
      <c r="C167" s="81" t="s">
        <v>1522</v>
      </c>
      <c r="D167" s="81" t="s">
        <v>1533</v>
      </c>
      <c r="E167" s="81" t="s">
        <v>1442</v>
      </c>
      <c r="F167" s="81"/>
      <c r="G167" s="81" t="str">
        <f>VLOOKUP(A167,'[45]PAI 2025 GPS rempl2)'!$E$4:$L$504,8,0)</f>
        <v>N/A</v>
      </c>
      <c r="H167" s="81" t="str">
        <f>VLOOKUP(A167,'[45]PAI 2025 GPS rempl2)'!$A$4:$V$504,15,0)</f>
        <v>Elaborar y presentar a la Superintendente,  la versión final del proyecto(s) de acto(s) administrativo(s) a través del cual se ordenará la depuración normativa (Proyecto de acto de depuración elaborado/único entregable)</v>
      </c>
      <c r="I167" s="81">
        <f>VLOOKUP(A167,'[45]PAI 2025 GPS rempl2)'!$A$4:$V$504,17,0)</f>
        <v>1</v>
      </c>
      <c r="J167" s="81" t="str">
        <f>VLOOKUP(A167,'[45]PAI 2025 GPS rempl2)'!$A$4:$V$504,18,0)</f>
        <v>Númerica</v>
      </c>
      <c r="K167" s="166" t="str">
        <f>VLOOKUP(A167,'[45]PAI 2025 GPS rempl2)'!$A$4:$V$504,20,0)</f>
        <v>2025-06-24</v>
      </c>
      <c r="L167" s="166" t="str">
        <f>VLOOKUP(A167,'[45]PAI 2025 GPS rempl2)'!$A$4:$V$504,21,0)</f>
        <v>2025-07-11</v>
      </c>
      <c r="M167" s="81" t="str">
        <f>VLOOKUP(A167,'[45]PAI 2025 GPS rempl2)'!$A$4:$V$504,22,0)</f>
        <v>12-GRUPO DE TRABAJO DE REGULACIÓN</v>
      </c>
      <c r="N167" s="81"/>
      <c r="O167" s="81"/>
      <c r="P167" s="81"/>
      <c r="Q167" s="81"/>
      <c r="R167" s="30" t="str">
        <f>VLOOKUP(A167,'[45]PAI 2025 GPS rempl2)'!$A$3:$B$506,2,0)</f>
        <v>12-GRUPO DE TRABAJO DE REGULACIÓN</v>
      </c>
      <c r="S167" s="80" t="s">
        <v>788</v>
      </c>
      <c r="T167" s="80" t="str">
        <f>VLOOKUP(A167,'[45]PAI 2025 GPS rempl2)'!$A$3:$E$505,4,0)</f>
        <v>Actividad propia</v>
      </c>
      <c r="U167" s="81" t="s">
        <v>1522</v>
      </c>
      <c r="V167" s="30">
        <f>VLOOKUP(S167,'Plan de acci�n consolidado 2025'!$E$4:$P$506,12,0)</f>
        <v>20</v>
      </c>
      <c r="W167" s="147">
        <f t="shared" si="36"/>
        <v>0.24390243902439024</v>
      </c>
      <c r="X167" s="30">
        <f>VLOOKUP(S167,'Plan de acci�n consolidado 2025'!$E$4:$AA$506,23,0)</f>
        <v>100</v>
      </c>
      <c r="Y167" s="30">
        <f t="shared" si="29"/>
        <v>0.24390243902439024</v>
      </c>
    </row>
    <row r="168" spans="1:25" x14ac:dyDescent="0.25">
      <c r="A168" s="80" t="s">
        <v>791</v>
      </c>
      <c r="B168" s="80" t="str">
        <f>VLOOKUP(A168,'[45]PAI 2025 GPS rempl2)'!$A$3:$E$505,4,0)</f>
        <v>Producto</v>
      </c>
      <c r="C168" s="81" t="s">
        <v>1532</v>
      </c>
      <c r="D168" s="81" t="s">
        <v>1531</v>
      </c>
      <c r="E168" s="81" t="s">
        <v>749</v>
      </c>
      <c r="F168" s="81" t="s">
        <v>12</v>
      </c>
      <c r="G168" s="81" t="str">
        <f>VLOOKUP(A168,'[45]PAI 2025 GPS rempl2)'!$E$4:$L$504,8,0)</f>
        <v>C-3599-0200-0008-53105b</v>
      </c>
      <c r="H168" s="81" t="str">
        <f>VLOOKUP(A168,'[45]PAI 2025 GPS rempl2)'!$A$4:$V$504,15,0)</f>
        <v>Estudios Económicos Sectoriales, elaborados y entregados al área solicitante (Estudios Económicos)</v>
      </c>
      <c r="I168" s="81">
        <f>VLOOKUP(A168,'[45]PAI 2025 GPS rempl2)'!$A$4:$V$504,17,0)</f>
        <v>2</v>
      </c>
      <c r="J168" s="81" t="str">
        <f>VLOOKUP(A168,'[45]PAI 2025 GPS rempl2)'!$A$4:$V$504,18,0)</f>
        <v>Númerica</v>
      </c>
      <c r="K168" s="166" t="str">
        <f>VLOOKUP(A168,'[45]PAI 2025 GPS rempl2)'!$A$4:$V$504,20,0)</f>
        <v>2025-01-15</v>
      </c>
      <c r="L168" s="166" t="str">
        <f>VLOOKUP(A168,'[45]PAI 2025 GPS rempl2)'!$A$4:$V$504,21,0)</f>
        <v>2025-12-15</v>
      </c>
      <c r="M168" s="81" t="str">
        <f>VLOOKUP(A168,'[45]PAI 2025 GPS rempl2)'!$A$4:$V$504,22,0)</f>
        <v>37-GRUPO DE TRABAJO DE ESTUDIOS ECONÓMICOS</v>
      </c>
      <c r="N168" s="81" t="s">
        <v>1395</v>
      </c>
      <c r="O168" s="81" t="s">
        <v>1396</v>
      </c>
      <c r="P168" s="81">
        <v>0</v>
      </c>
      <c r="Q168" s="81" t="s">
        <v>1492</v>
      </c>
      <c r="R168" s="30" t="str">
        <f>VLOOKUP(A168,'[45]PAI 2025 GPS rempl2)'!$A$3:$B$506,2,0)</f>
        <v>37-GRUPO DE TRABAJO DE ESTUDIOS ECONÓMICOS</v>
      </c>
      <c r="S168" s="80" t="s">
        <v>791</v>
      </c>
      <c r="T168" s="80" t="str">
        <f>VLOOKUP(A168,'[45]PAI 2025 GPS rempl2)'!$A$3:$E$505,4,0)</f>
        <v>Producto</v>
      </c>
      <c r="U168" s="81" t="s">
        <v>1532</v>
      </c>
      <c r="V168" s="30">
        <f>VLOOKUP(S168,'Plan de acci�n consolidado 2025'!$E$4:$P$506,12,0)</f>
        <v>50</v>
      </c>
      <c r="W168" s="30">
        <f>+(V168*100)/($V$150+$V$168+$V$174+$V$177+$V$183+$V$190+$V$199+$V$336+$V$342+$V$430+$V$463)</f>
        <v>26.315789473684209</v>
      </c>
      <c r="X168" s="30">
        <f>VLOOKUP(S168,'Plan de acci�n consolidado 2025'!$E$4:$AA$506,23,0)</f>
        <v>0</v>
      </c>
      <c r="Y168" s="30">
        <f t="shared" si="29"/>
        <v>0</v>
      </c>
    </row>
    <row r="169" spans="1:25" x14ac:dyDescent="0.25">
      <c r="A169" s="80" t="s">
        <v>793</v>
      </c>
      <c r="B169" s="80" t="str">
        <f>VLOOKUP(A169,'[45]PAI 2025 GPS rempl2)'!$A$3:$E$505,4,0)</f>
        <v>Actividad propia</v>
      </c>
      <c r="C169" s="81" t="s">
        <v>1532</v>
      </c>
      <c r="D169" s="81" t="s">
        <v>1531</v>
      </c>
      <c r="E169" s="81" t="s">
        <v>749</v>
      </c>
      <c r="F169" s="81"/>
      <c r="G169" s="81" t="str">
        <f>VLOOKUP(A169,'[45]PAI 2025 GPS rempl2)'!$E$4:$L$504,8,0)</f>
        <v>N/A</v>
      </c>
      <c r="H169" s="81" t="str">
        <f>VLOOKUP(A169,'[45]PAI 2025 GPS rempl2)'!$A$4:$V$504,15,0)</f>
        <v>Elaborar ficha técnica (Ficha técnica)</v>
      </c>
      <c r="I169" s="81">
        <f>VLOOKUP(A169,'[45]PAI 2025 GPS rempl2)'!$A$4:$V$504,17,0)</f>
        <v>1</v>
      </c>
      <c r="J169" s="81" t="str">
        <f>VLOOKUP(A169,'[45]PAI 2025 GPS rempl2)'!$A$4:$V$504,18,0)</f>
        <v>Númerica</v>
      </c>
      <c r="K169" s="166" t="str">
        <f>VLOOKUP(A169,'[45]PAI 2025 GPS rempl2)'!$A$4:$V$504,20,0)</f>
        <v>2025-01-15</v>
      </c>
      <c r="L169" s="166" t="str">
        <f>VLOOKUP(A169,'[45]PAI 2025 GPS rempl2)'!$A$4:$V$504,21,0)</f>
        <v>2025-04-15</v>
      </c>
      <c r="M169" s="81" t="str">
        <f>VLOOKUP(A169,'[45]PAI 2025 GPS rempl2)'!$A$4:$V$504,22,0)</f>
        <v>37-GRUPO DE TRABAJO DE ESTUDIOS ECONÓMICOS</v>
      </c>
      <c r="N169" s="81"/>
      <c r="O169" s="81"/>
      <c r="P169" s="81"/>
      <c r="Q169" s="81"/>
      <c r="R169" s="30" t="str">
        <f>VLOOKUP(A169,'[45]PAI 2025 GPS rempl2)'!$A$3:$B$506,2,0)</f>
        <v>37-GRUPO DE TRABAJO DE ESTUDIOS ECONÓMICOS</v>
      </c>
      <c r="S169" s="80" t="s">
        <v>793</v>
      </c>
      <c r="T169" s="80" t="str">
        <f>VLOOKUP(A169,'[45]PAI 2025 GPS rempl2)'!$A$3:$E$505,4,0)</f>
        <v>Actividad propia</v>
      </c>
      <c r="U169" s="81" t="s">
        <v>1532</v>
      </c>
      <c r="V169" s="30">
        <f>VLOOKUP(S169,'Plan de acci�n consolidado 2025'!$E$4:$P$506,12,0)</f>
        <v>10</v>
      </c>
      <c r="W169" s="30">
        <f>+(V169*100)/($V$151+$V$153+$V$154+$V$155+$V$169+$V$170+$V$171+$V$172+$V$173+$V$175+$V$176+$V$178+$V$179+$V$180+$V$181+$V$182+$V$184+$V$185+$V$186+$V$187+$V$188+$V$189+$V$191+$V$192+$V$193+$V$194+$V$200+$V$201+$V$337+$V$339+$V$341+$V$343+$V$344+$V$431+$V$432+$V$433+$V$434+$V$464+$V$465)</f>
        <v>0.90909090909090906</v>
      </c>
      <c r="X169" s="30">
        <f>VLOOKUP(S169,'Plan de acci�n consolidado 2025'!$E$4:$AA$506,23,0)</f>
        <v>100</v>
      </c>
      <c r="Y169" s="30">
        <f t="shared" si="29"/>
        <v>0.90909090909090906</v>
      </c>
    </row>
    <row r="170" spans="1:25" x14ac:dyDescent="0.25">
      <c r="A170" s="80" t="s">
        <v>795</v>
      </c>
      <c r="B170" s="80" t="str">
        <f>VLOOKUP(A170,'[45]PAI 2025 GPS rempl2)'!$A$3:$E$505,4,0)</f>
        <v>Actividad propia</v>
      </c>
      <c r="C170" s="81" t="s">
        <v>1532</v>
      </c>
      <c r="D170" s="81" t="s">
        <v>1531</v>
      </c>
      <c r="E170" s="81" t="s">
        <v>749</v>
      </c>
      <c r="F170" s="81"/>
      <c r="G170" s="81" t="str">
        <f>VLOOKUP(A170,'[45]PAI 2025 GPS rempl2)'!$E$4:$L$504,8,0)</f>
        <v>N/A</v>
      </c>
      <c r="H170" s="81" t="str">
        <f>VLOOKUP(A170,'[45]PAI 2025 GPS rempl2)'!$A$4:$V$504,15,0)</f>
        <v>Recopilar datos y construir base de datos (Base de datos)</v>
      </c>
      <c r="I170" s="81">
        <f>VLOOKUP(A170,'[45]PAI 2025 GPS rempl2)'!$A$4:$V$504,17,0)</f>
        <v>1</v>
      </c>
      <c r="J170" s="81" t="str">
        <f>VLOOKUP(A170,'[45]PAI 2025 GPS rempl2)'!$A$4:$V$504,18,0)</f>
        <v>Númerica</v>
      </c>
      <c r="K170" s="166" t="str">
        <f>VLOOKUP(A170,'[45]PAI 2025 GPS rempl2)'!$A$4:$V$504,20,0)</f>
        <v>2025-02-01</v>
      </c>
      <c r="L170" s="166" t="str">
        <f>VLOOKUP(A170,'[45]PAI 2025 GPS rempl2)'!$A$4:$V$504,21,0)</f>
        <v>2025-09-15</v>
      </c>
      <c r="M170" s="81" t="str">
        <f>VLOOKUP(A170,'[45]PAI 2025 GPS rempl2)'!$A$4:$V$504,22,0)</f>
        <v>37-GRUPO DE TRABAJO DE ESTUDIOS ECONÓMICOS</v>
      </c>
      <c r="N170" s="81"/>
      <c r="O170" s="81"/>
      <c r="P170" s="81"/>
      <c r="Q170" s="81"/>
      <c r="R170" s="30" t="str">
        <f>VLOOKUP(A170,'[45]PAI 2025 GPS rempl2)'!$A$3:$B$506,2,0)</f>
        <v>37-GRUPO DE TRABAJO DE ESTUDIOS ECONÓMICOS</v>
      </c>
      <c r="S170" s="80" t="s">
        <v>795</v>
      </c>
      <c r="T170" s="80" t="str">
        <f>VLOOKUP(A170,'[45]PAI 2025 GPS rempl2)'!$A$3:$E$505,4,0)</f>
        <v>Actividad propia</v>
      </c>
      <c r="U170" s="81" t="s">
        <v>1532</v>
      </c>
      <c r="V170" s="30">
        <f>VLOOKUP(S170,'Plan de acci�n consolidado 2025'!$E$4:$P$506,12,0)</f>
        <v>30</v>
      </c>
      <c r="W170" s="30">
        <f>+(V170*100)/($V$151+$V$153+$V$154+$V$155+$V$169+$V$170+$V$171+$V$172+$V$173+$V$175+$V$176+$V$178+$V$179+$V$180+$V$181+$V$182+$V$184+$V$185+$V$186+$V$187+$V$188+$V$189+$V$191+$V$192+$V$193+$V$194+$V$200+$V$201+$V$337+$V$339+$V$341+$V$343+$V$344+$V$431+$V$432+$V$433+$V$434+$V$464+$V$465)</f>
        <v>2.7272727272727271</v>
      </c>
      <c r="X170" s="30">
        <f>VLOOKUP(S170,'Plan de acci�n consolidado 2025'!$E$4:$AA$506,23,0)</f>
        <v>100</v>
      </c>
      <c r="Y170" s="30">
        <f t="shared" si="29"/>
        <v>2.7272727272727271</v>
      </c>
    </row>
    <row r="171" spans="1:25" x14ac:dyDescent="0.25">
      <c r="A171" s="80" t="s">
        <v>797</v>
      </c>
      <c r="B171" s="80" t="str">
        <f>VLOOKUP(A171,'[45]PAI 2025 GPS rempl2)'!$A$3:$E$505,4,0)</f>
        <v>Actividad propia</v>
      </c>
      <c r="C171" s="81" t="s">
        <v>1532</v>
      </c>
      <c r="D171" s="81" t="s">
        <v>1531</v>
      </c>
      <c r="E171" s="81" t="s">
        <v>749</v>
      </c>
      <c r="F171" s="81"/>
      <c r="G171" s="81" t="str">
        <f>VLOOKUP(A171,'[45]PAI 2025 GPS rempl2)'!$E$4:$L$504,8,0)</f>
        <v>N/A</v>
      </c>
      <c r="H171" s="81" t="str">
        <f>VLOOKUP(A171,'[45]PAI 2025 GPS rempl2)'!$A$4:$V$504,15,0)</f>
        <v>Construir el marco teórico  (Documento marco teórico)</v>
      </c>
      <c r="I171" s="81">
        <f>VLOOKUP(A171,'[45]PAI 2025 GPS rempl2)'!$A$4:$V$504,17,0)</f>
        <v>1</v>
      </c>
      <c r="J171" s="81" t="str">
        <f>VLOOKUP(A171,'[45]PAI 2025 GPS rempl2)'!$A$4:$V$504,18,0)</f>
        <v>Númerica</v>
      </c>
      <c r="K171" s="166" t="str">
        <f>VLOOKUP(A171,'[45]PAI 2025 GPS rempl2)'!$A$4:$V$504,20,0)</f>
        <v>2025-02-01</v>
      </c>
      <c r="L171" s="166" t="str">
        <f>VLOOKUP(A171,'[45]PAI 2025 GPS rempl2)'!$A$4:$V$504,21,0)</f>
        <v>2025-09-15</v>
      </c>
      <c r="M171" s="81" t="str">
        <f>VLOOKUP(A171,'[45]PAI 2025 GPS rempl2)'!$A$4:$V$504,22,0)</f>
        <v>37-GRUPO DE TRABAJO DE ESTUDIOS ECONÓMICOS</v>
      </c>
      <c r="N171" s="81"/>
      <c r="O171" s="81"/>
      <c r="P171" s="81"/>
      <c r="Q171" s="81"/>
      <c r="R171" s="30" t="str">
        <f>VLOOKUP(A171,'[45]PAI 2025 GPS rempl2)'!$A$3:$B$506,2,0)</f>
        <v>37-GRUPO DE TRABAJO DE ESTUDIOS ECONÓMICOS</v>
      </c>
      <c r="S171" s="80" t="s">
        <v>797</v>
      </c>
      <c r="T171" s="80" t="str">
        <f>VLOOKUP(A171,'[45]PAI 2025 GPS rempl2)'!$A$3:$E$505,4,0)</f>
        <v>Actividad propia</v>
      </c>
      <c r="U171" s="81" t="s">
        <v>1532</v>
      </c>
      <c r="V171" s="30">
        <f>VLOOKUP(S171,'Plan de acci�n consolidado 2025'!$E$4:$P$506,12,0)</f>
        <v>20</v>
      </c>
      <c r="W171" s="30">
        <f>+(V171*100)/($V$151+$V$153+$V$154+$V$155+$V$169+$V$170+$V$171+$V$172+$V$173+$V$175+$V$176+$V$178+$V$179+$V$180+$V$181+$V$182+$V$184+$V$185+$V$186+$V$187+$V$188+$V$189+$V$191+$V$192+$V$193+$V$194+$V$200+$V$201+$V$337+$V$339+$V$341+$V$343+$V$344+$V$431+$V$432+$V$433+$V$434+$V$464+$V$465)</f>
        <v>1.8181818181818181</v>
      </c>
      <c r="X171" s="30">
        <f>VLOOKUP(S171,'Plan de acci�n consolidado 2025'!$E$4:$AA$506,23,0)</f>
        <v>100</v>
      </c>
      <c r="Y171" s="30">
        <f t="shared" si="29"/>
        <v>1.8181818181818181</v>
      </c>
    </row>
    <row r="172" spans="1:25" x14ac:dyDescent="0.25">
      <c r="A172" s="80" t="s">
        <v>799</v>
      </c>
      <c r="B172" s="80" t="str">
        <f>VLOOKUP(A172,'[45]PAI 2025 GPS rempl2)'!$A$3:$E$505,4,0)</f>
        <v>Actividad propia</v>
      </c>
      <c r="C172" s="81" t="s">
        <v>1532</v>
      </c>
      <c r="D172" s="81" t="s">
        <v>1531</v>
      </c>
      <c r="E172" s="81" t="s">
        <v>749</v>
      </c>
      <c r="F172" s="81"/>
      <c r="G172" s="81" t="str">
        <f>VLOOKUP(A172,'[45]PAI 2025 GPS rempl2)'!$E$4:$L$504,8,0)</f>
        <v>N/A</v>
      </c>
      <c r="H172" s="81" t="str">
        <f>VLOOKUP(A172,'[45]PAI 2025 GPS rempl2)'!$A$4:$V$504,15,0)</f>
        <v>Desarrollar análisis estadístico y económico (Dcumento de análisis estadístico y económico)</v>
      </c>
      <c r="I172" s="81">
        <f>VLOOKUP(A172,'[45]PAI 2025 GPS rempl2)'!$A$4:$V$504,17,0)</f>
        <v>1</v>
      </c>
      <c r="J172" s="81" t="str">
        <f>VLOOKUP(A172,'[45]PAI 2025 GPS rempl2)'!$A$4:$V$504,18,0)</f>
        <v>Númerica</v>
      </c>
      <c r="K172" s="166" t="str">
        <f>VLOOKUP(A172,'[45]PAI 2025 GPS rempl2)'!$A$4:$V$504,20,0)</f>
        <v>2025-03-01</v>
      </c>
      <c r="L172" s="166" t="str">
        <f>VLOOKUP(A172,'[45]PAI 2025 GPS rempl2)'!$A$4:$V$504,21,0)</f>
        <v>2025-11-15</v>
      </c>
      <c r="M172" s="81" t="str">
        <f>VLOOKUP(A172,'[45]PAI 2025 GPS rempl2)'!$A$4:$V$504,22,0)</f>
        <v>37-GRUPO DE TRABAJO DE ESTUDIOS ECONÓMICOS</v>
      </c>
      <c r="N172" s="81"/>
      <c r="O172" s="81"/>
      <c r="P172" s="81"/>
      <c r="Q172" s="81"/>
      <c r="R172" s="30" t="str">
        <f>VLOOKUP(A172,'[45]PAI 2025 GPS rempl2)'!$A$3:$B$506,2,0)</f>
        <v>37-GRUPO DE TRABAJO DE ESTUDIOS ECONÓMICOS</v>
      </c>
      <c r="S172" s="80" t="s">
        <v>799</v>
      </c>
      <c r="T172" s="80" t="str">
        <f>VLOOKUP(A172,'[45]PAI 2025 GPS rempl2)'!$A$3:$E$505,4,0)</f>
        <v>Actividad propia</v>
      </c>
      <c r="U172" s="81" t="s">
        <v>1532</v>
      </c>
      <c r="V172" s="30">
        <f>VLOOKUP(S172,'Plan de acci�n consolidado 2025'!$E$4:$P$506,12,0)</f>
        <v>20</v>
      </c>
      <c r="W172" s="30">
        <f>+(V172*100)/($V$151+$V$153+$V$154+$V$155+$V$169+$V$170+$V$171+$V$172+$V$173+$V$175+$V$176+$V$178+$V$179+$V$180+$V$181+$V$182+$V$184+$V$185+$V$186+$V$187+$V$188+$V$189+$V$191+$V$192+$V$193+$V$194+$V$200+$V$201+$V$337+$V$339+$V$341+$V$343+$V$344+$V$431+$V$432+$V$433+$V$434+$V$464+$V$465)</f>
        <v>1.8181818181818181</v>
      </c>
      <c r="X172" s="30">
        <f>VLOOKUP(S172,'Plan de acci�n consolidado 2025'!$E$4:$AA$506,23,0)</f>
        <v>0</v>
      </c>
      <c r="Y172" s="30">
        <f t="shared" si="29"/>
        <v>0</v>
      </c>
    </row>
    <row r="173" spans="1:25" x14ac:dyDescent="0.25">
      <c r="A173" s="80" t="s">
        <v>801</v>
      </c>
      <c r="B173" s="80" t="str">
        <f>VLOOKUP(A173,'[45]PAI 2025 GPS rempl2)'!$A$3:$E$505,4,0)</f>
        <v>Actividad propia</v>
      </c>
      <c r="C173" s="81" t="s">
        <v>1532</v>
      </c>
      <c r="D173" s="81" t="s">
        <v>1531</v>
      </c>
      <c r="E173" s="81" t="s">
        <v>749</v>
      </c>
      <c r="F173" s="81"/>
      <c r="G173" s="81" t="str">
        <f>VLOOKUP(A173,'[45]PAI 2025 GPS rempl2)'!$E$4:$L$504,8,0)</f>
        <v>N/A</v>
      </c>
      <c r="H173" s="81" t="str">
        <f>VLOOKUP(A173,'[45]PAI 2025 GPS rempl2)'!$A$4:$V$504,15,0)</f>
        <v>Elaborar estudio y entregar al área solicitante (Memorando/correo de entrega de documento)</v>
      </c>
      <c r="I173" s="81">
        <f>VLOOKUP(A173,'[45]PAI 2025 GPS rempl2)'!$A$4:$V$504,17,0)</f>
        <v>1</v>
      </c>
      <c r="J173" s="81" t="str">
        <f>VLOOKUP(A173,'[45]PAI 2025 GPS rempl2)'!$A$4:$V$504,18,0)</f>
        <v>Númerica</v>
      </c>
      <c r="K173" s="166" t="str">
        <f>VLOOKUP(A173,'[45]PAI 2025 GPS rempl2)'!$A$4:$V$504,20,0)</f>
        <v>2025-04-01</v>
      </c>
      <c r="L173" s="166" t="str">
        <f>VLOOKUP(A173,'[45]PAI 2025 GPS rempl2)'!$A$4:$V$504,21,0)</f>
        <v>2025-12-15</v>
      </c>
      <c r="M173" s="81" t="str">
        <f>VLOOKUP(A173,'[45]PAI 2025 GPS rempl2)'!$A$4:$V$504,22,0)</f>
        <v>37-GRUPO DE TRABAJO DE ESTUDIOS ECONÓMICOS</v>
      </c>
      <c r="N173" s="81"/>
      <c r="O173" s="81"/>
      <c r="P173" s="81"/>
      <c r="Q173" s="81"/>
      <c r="R173" s="30" t="str">
        <f>VLOOKUP(A173,'[45]PAI 2025 GPS rempl2)'!$A$3:$B$506,2,0)</f>
        <v>37-GRUPO DE TRABAJO DE ESTUDIOS ECONÓMICOS</v>
      </c>
      <c r="S173" s="80" t="s">
        <v>801</v>
      </c>
      <c r="T173" s="80" t="str">
        <f>VLOOKUP(A173,'[45]PAI 2025 GPS rempl2)'!$A$3:$E$505,4,0)</f>
        <v>Actividad propia</v>
      </c>
      <c r="U173" s="81" t="s">
        <v>1532</v>
      </c>
      <c r="V173" s="30">
        <f>VLOOKUP(S173,'Plan de acci�n consolidado 2025'!$E$4:$P$506,12,0)</f>
        <v>20</v>
      </c>
      <c r="W173" s="30">
        <f>+(V173*100)/($V$151+$V$153+$V$154+$V$155+$V$169+$V$170+$V$171+$V$172+$V$173+$V$175+$V$176+$V$178+$V$179+$V$180+$V$181+$V$182+$V$184+$V$185+$V$186+$V$187+$V$188+$V$189+$V$191+$V$192+$V$193+$V$194+$V$200+$V$201+$V$337+$V$339+$V$341+$V$343+$V$344+$V$431+$V$432+$V$433+$V$434+$V$464+$V$465)</f>
        <v>1.8181818181818181</v>
      </c>
      <c r="X173" s="30">
        <f>VLOOKUP(S173,'Plan de acci�n consolidado 2025'!$E$4:$AA$506,23,0)</f>
        <v>0</v>
      </c>
      <c r="Y173" s="30">
        <f t="shared" si="29"/>
        <v>0</v>
      </c>
    </row>
    <row r="174" spans="1:25" x14ac:dyDescent="0.25">
      <c r="A174" s="80" t="s">
        <v>803</v>
      </c>
      <c r="B174" s="80" t="str">
        <f>VLOOKUP(A174,'[45]PAI 2025 GPS rempl2)'!$A$3:$E$505,4,0)</f>
        <v>Producto</v>
      </c>
      <c r="C174" s="81" t="s">
        <v>1532</v>
      </c>
      <c r="D174" s="81" t="s">
        <v>1531</v>
      </c>
      <c r="E174" s="81" t="s">
        <v>749</v>
      </c>
      <c r="F174" s="81" t="s">
        <v>12</v>
      </c>
      <c r="G174" s="81" t="str">
        <f>VLOOKUP(A174,'[45]PAI 2025 GPS rempl2)'!$E$4:$L$504,8,0)</f>
        <v>C-3599-0200-0008-53105b</v>
      </c>
      <c r="H174" s="81" t="str">
        <f>VLOOKUP(A174,'[45]PAI 2025 GPS rempl2)'!$A$4:$V$504,15,0)</f>
        <v>Boletines de Noticias Económicas, elaborados y divulgados (Boletines de Noticias Económicas)</v>
      </c>
      <c r="I174" s="81">
        <f>VLOOKUP(A174,'[45]PAI 2025 GPS rempl2)'!$A$4:$V$504,17,0)</f>
        <v>11</v>
      </c>
      <c r="J174" s="81" t="str">
        <f>VLOOKUP(A174,'[45]PAI 2025 GPS rempl2)'!$A$4:$V$504,18,0)</f>
        <v>Númerica</v>
      </c>
      <c r="K174" s="166" t="str">
        <f>VLOOKUP(A174,'[45]PAI 2025 GPS rempl2)'!$A$4:$V$504,20,0)</f>
        <v>2025-01-15</v>
      </c>
      <c r="L174" s="166" t="str">
        <f>VLOOKUP(A174,'[45]PAI 2025 GPS rempl2)'!$A$4:$V$504,21,0)</f>
        <v>2025-12-15</v>
      </c>
      <c r="M174" s="81" t="str">
        <f>VLOOKUP(A174,'[45]PAI 2025 GPS rempl2)'!$A$4:$V$504,22,0)</f>
        <v>37-GRUPO DE TRABAJO DE ESTUDIOS ECONÓMICOS</v>
      </c>
      <c r="N174" s="81" t="s">
        <v>1395</v>
      </c>
      <c r="O174" s="81" t="s">
        <v>1396</v>
      </c>
      <c r="P174" s="81">
        <v>0</v>
      </c>
      <c r="Q174" s="81" t="s">
        <v>1492</v>
      </c>
      <c r="R174" s="30" t="str">
        <f>VLOOKUP(A174,'[45]PAI 2025 GPS rempl2)'!$A$3:$B$506,2,0)</f>
        <v>37-GRUPO DE TRABAJO DE ESTUDIOS ECONÓMICOS</v>
      </c>
      <c r="S174" s="80" t="s">
        <v>803</v>
      </c>
      <c r="T174" s="80" t="str">
        <f>VLOOKUP(A174,'[45]PAI 2025 GPS rempl2)'!$A$3:$E$505,4,0)</f>
        <v>Producto</v>
      </c>
      <c r="U174" s="81" t="s">
        <v>1532</v>
      </c>
      <c r="V174" s="30">
        <f>VLOOKUP(S174,'Plan de acci�n consolidado 2025'!$E$4:$P$506,12,0)</f>
        <v>15</v>
      </c>
      <c r="W174" s="30">
        <f>+(V174*100)/($V$150+$V$168+$V$174+$V$177+$V$183+$V$190+$V$199+$V$336+$V$342+$V$430+$V$463)</f>
        <v>7.8947368421052628</v>
      </c>
      <c r="X174" s="30">
        <f>VLOOKUP(S174,'Plan de acci�n consolidado 2025'!$E$4:$AA$506,23,0)</f>
        <v>0</v>
      </c>
      <c r="Y174" s="30">
        <f t="shared" si="29"/>
        <v>0</v>
      </c>
    </row>
    <row r="175" spans="1:25" x14ac:dyDescent="0.25">
      <c r="A175" s="80" t="s">
        <v>805</v>
      </c>
      <c r="B175" s="80" t="str">
        <f>VLOOKUP(A175,'[45]PAI 2025 GPS rempl2)'!$A$3:$E$505,4,0)</f>
        <v>Actividad propia</v>
      </c>
      <c r="C175" s="81" t="s">
        <v>1532</v>
      </c>
      <c r="D175" s="81" t="s">
        <v>1531</v>
      </c>
      <c r="E175" s="81" t="s">
        <v>749</v>
      </c>
      <c r="F175" s="81"/>
      <c r="G175" s="81" t="str">
        <f>VLOOKUP(A175,'[45]PAI 2025 GPS rempl2)'!$E$4:$L$504,8,0)</f>
        <v>N/A</v>
      </c>
      <c r="H175" s="81" t="str">
        <f>VLOOKUP(A175,'[45]PAI 2025 GPS rempl2)'!$A$4:$V$504,15,0)</f>
        <v>Elaborar mensualmente los boletines (Boletínes / correos electrónicos de envió)</v>
      </c>
      <c r="I175" s="81">
        <f>VLOOKUP(A175,'[45]PAI 2025 GPS rempl2)'!$A$4:$V$504,17,0)</f>
        <v>11</v>
      </c>
      <c r="J175" s="81" t="str">
        <f>VLOOKUP(A175,'[45]PAI 2025 GPS rempl2)'!$A$4:$V$504,18,0)</f>
        <v>Númerica</v>
      </c>
      <c r="K175" s="166" t="str">
        <f>VLOOKUP(A175,'[45]PAI 2025 GPS rempl2)'!$A$4:$V$504,20,0)</f>
        <v>2025-01-15</v>
      </c>
      <c r="L175" s="166" t="str">
        <f>VLOOKUP(A175,'[45]PAI 2025 GPS rempl2)'!$A$4:$V$504,21,0)</f>
        <v>2025-12-15</v>
      </c>
      <c r="M175" s="81" t="str">
        <f>VLOOKUP(A175,'[45]PAI 2025 GPS rempl2)'!$A$4:$V$504,22,0)</f>
        <v>37-GRUPO DE TRABAJO DE ESTUDIOS ECONÓMICOS</v>
      </c>
      <c r="N175" s="81"/>
      <c r="O175" s="81"/>
      <c r="P175" s="81"/>
      <c r="Q175" s="81"/>
      <c r="R175" s="30" t="str">
        <f>VLOOKUP(A175,'[45]PAI 2025 GPS rempl2)'!$A$3:$B$506,2,0)</f>
        <v>37-GRUPO DE TRABAJO DE ESTUDIOS ECONÓMICOS</v>
      </c>
      <c r="S175" s="80" t="s">
        <v>805</v>
      </c>
      <c r="T175" s="80" t="str">
        <f>VLOOKUP(A175,'[45]PAI 2025 GPS rempl2)'!$A$3:$E$505,4,0)</f>
        <v>Actividad propia</v>
      </c>
      <c r="U175" s="81" t="s">
        <v>1532</v>
      </c>
      <c r="V175" s="30">
        <f>VLOOKUP(S175,'Plan de acci�n consolidado 2025'!$E$4:$P$506,12,0)</f>
        <v>80</v>
      </c>
      <c r="W175" s="30">
        <f>+(V175*100)/($V$151+$V$153+$V$154+$V$155+$V$169+$V$170+$V$171+$V$172+$V$173+$V$175+$V$176+$V$178+$V$179+$V$180+$V$181+$V$182+$V$184+$V$185+$V$186+$V$187+$V$188+$V$189+$V$191+$V$192+$V$193+$V$194+$V$200+$V$201+$V$337+$V$339+$V$341+$V$343+$V$344+$V$431+$V$432+$V$433+$V$434+$V$464+$V$465)</f>
        <v>7.2727272727272725</v>
      </c>
      <c r="X175" s="30">
        <f>VLOOKUP(S175,'Plan de acci�n consolidado 2025'!$E$4:$AA$506,23,0)</f>
        <v>72.72</v>
      </c>
      <c r="Y175" s="30">
        <f t="shared" si="29"/>
        <v>5.2887272727272725</v>
      </c>
    </row>
    <row r="176" spans="1:25" x14ac:dyDescent="0.25">
      <c r="A176" s="80" t="s">
        <v>807</v>
      </c>
      <c r="B176" s="80" t="str">
        <f>VLOOKUP(A176,'[45]PAI 2025 GPS rempl2)'!$A$3:$E$505,4,0)</f>
        <v>Actividad propia</v>
      </c>
      <c r="C176" s="81" t="s">
        <v>1532</v>
      </c>
      <c r="D176" s="81" t="s">
        <v>1531</v>
      </c>
      <c r="E176" s="81" t="s">
        <v>749</v>
      </c>
      <c r="F176" s="81"/>
      <c r="G176" s="81" t="str">
        <f>VLOOKUP(A176,'[45]PAI 2025 GPS rempl2)'!$E$4:$L$504,8,0)</f>
        <v>N/A</v>
      </c>
      <c r="H176" s="81" t="str">
        <f>VLOOKUP(A176,'[45]PAI 2025 GPS rempl2)'!$A$4:$V$504,15,0)</f>
        <v>Divulgar los boletines (boletines diseñados)</v>
      </c>
      <c r="I176" s="81">
        <f>VLOOKUP(A176,'[45]PAI 2025 GPS rempl2)'!$A$4:$V$504,17,0)</f>
        <v>11</v>
      </c>
      <c r="J176" s="81" t="str">
        <f>VLOOKUP(A176,'[45]PAI 2025 GPS rempl2)'!$A$4:$V$504,18,0)</f>
        <v>Númerica</v>
      </c>
      <c r="K176" s="166" t="str">
        <f>VLOOKUP(A176,'[45]PAI 2025 GPS rempl2)'!$A$4:$V$504,20,0)</f>
        <v>2025-01-15</v>
      </c>
      <c r="L176" s="166" t="str">
        <f>VLOOKUP(A176,'[45]PAI 2025 GPS rempl2)'!$A$4:$V$504,21,0)</f>
        <v>2025-12-15</v>
      </c>
      <c r="M176" s="81" t="str">
        <f>VLOOKUP(A176,'[45]PAI 2025 GPS rempl2)'!$A$4:$V$504,22,0)</f>
        <v>37-GRUPO DE TRABAJO DE ESTUDIOS ECONÓMICOS</v>
      </c>
      <c r="N176" s="81"/>
      <c r="O176" s="81"/>
      <c r="P176" s="81"/>
      <c r="Q176" s="81"/>
      <c r="R176" s="30" t="str">
        <f>VLOOKUP(A176,'[45]PAI 2025 GPS rempl2)'!$A$3:$B$506,2,0)</f>
        <v>37-GRUPO DE TRABAJO DE ESTUDIOS ECONÓMICOS</v>
      </c>
      <c r="S176" s="80" t="s">
        <v>807</v>
      </c>
      <c r="T176" s="80" t="str">
        <f>VLOOKUP(A176,'[45]PAI 2025 GPS rempl2)'!$A$3:$E$505,4,0)</f>
        <v>Actividad propia</v>
      </c>
      <c r="U176" s="81" t="s">
        <v>1532</v>
      </c>
      <c r="V176" s="30">
        <f>VLOOKUP(S176,'Plan de acci�n consolidado 2025'!$E$4:$P$506,12,0)</f>
        <v>20</v>
      </c>
      <c r="W176" s="30">
        <f>+(V176*100)/($V$151+$V$153+$V$154+$V$155+$V$169+$V$170+$V$171+$V$172+$V$173+$V$175+$V$176+$V$178+$V$179+$V$180+$V$181+$V$182+$V$184+$V$185+$V$186+$V$187+$V$188+$V$189+$V$191+$V$192+$V$193+$V$194+$V$200+$V$201+$V$337+$V$339+$V$341+$V$343+$V$344+$V$431+$V$432+$V$433+$V$434+$V$464+$V$465)</f>
        <v>1.8181818181818181</v>
      </c>
      <c r="X176" s="30">
        <f>VLOOKUP(S176,'Plan de acci�n consolidado 2025'!$E$4:$AA$506,23,0)</f>
        <v>72.72</v>
      </c>
      <c r="Y176" s="30">
        <f t="shared" si="29"/>
        <v>1.3221818181818181</v>
      </c>
    </row>
    <row r="177" spans="1:25" x14ac:dyDescent="0.25">
      <c r="A177" s="80" t="s">
        <v>809</v>
      </c>
      <c r="B177" s="80" t="str">
        <f>VLOOKUP(A177,'[45]PAI 2025 GPS rempl2)'!$A$3:$E$505,4,0)</f>
        <v>Producto</v>
      </c>
      <c r="C177" s="81" t="s">
        <v>1532</v>
      </c>
      <c r="D177" s="81" t="s">
        <v>1531</v>
      </c>
      <c r="E177" s="81" t="s">
        <v>749</v>
      </c>
      <c r="F177" s="81" t="s">
        <v>12</v>
      </c>
      <c r="G177" s="81" t="str">
        <f>VLOOKUP(A177,'[45]PAI 2025 GPS rempl2)'!$E$4:$L$504,8,0)</f>
        <v>C-3599-0200-0008-53105b</v>
      </c>
      <c r="H177" s="81" t="str">
        <f>VLOOKUP(A177,'[45]PAI 2025 GPS rempl2)'!$A$4:$V$504,15,0)</f>
        <v>Estudio Económico Académico, elaborado y entregado  (Estudio Económico )</v>
      </c>
      <c r="I177" s="81">
        <f>VLOOKUP(A177,'[45]PAI 2025 GPS rempl2)'!$A$4:$V$504,17,0)</f>
        <v>1</v>
      </c>
      <c r="J177" s="81" t="str">
        <f>VLOOKUP(A177,'[45]PAI 2025 GPS rempl2)'!$A$4:$V$504,18,0)</f>
        <v>Númerica</v>
      </c>
      <c r="K177" s="166" t="str">
        <f>VLOOKUP(A177,'[45]PAI 2025 GPS rempl2)'!$A$4:$V$504,20,0)</f>
        <v>2025-02-17</v>
      </c>
      <c r="L177" s="166" t="str">
        <f>VLOOKUP(A177,'[45]PAI 2025 GPS rempl2)'!$A$4:$V$504,21,0)</f>
        <v>2025-12-15</v>
      </c>
      <c r="M177" s="81" t="str">
        <f>VLOOKUP(A177,'[45]PAI 2025 GPS rempl2)'!$A$4:$V$504,22,0)</f>
        <v>37-GRUPO DE TRABAJO DE ESTUDIOS ECONÓMICOS</v>
      </c>
      <c r="N177" s="81" t="s">
        <v>1395</v>
      </c>
      <c r="O177" s="81" t="s">
        <v>1396</v>
      </c>
      <c r="P177" s="81">
        <v>0</v>
      </c>
      <c r="Q177" s="81" t="s">
        <v>1492</v>
      </c>
      <c r="R177" s="30" t="str">
        <f>VLOOKUP(A177,'[45]PAI 2025 GPS rempl2)'!$A$3:$B$506,2,0)</f>
        <v>37-GRUPO DE TRABAJO DE ESTUDIOS ECONÓMICOS</v>
      </c>
      <c r="S177" s="80" t="s">
        <v>809</v>
      </c>
      <c r="T177" s="80" t="str">
        <f>VLOOKUP(A177,'[45]PAI 2025 GPS rempl2)'!$A$3:$E$505,4,0)</f>
        <v>Producto</v>
      </c>
      <c r="U177" s="81" t="s">
        <v>1532</v>
      </c>
      <c r="V177" s="30">
        <f>VLOOKUP(S177,'Plan de acci�n consolidado 2025'!$E$4:$P$506,12,0)</f>
        <v>5</v>
      </c>
      <c r="W177" s="30">
        <f>+(V177*100)/($V$150+$V$168+$V$174+$V$177+$V$183+$V$190+$V$199+$V$336+$V$342+$V$430+$V$463)</f>
        <v>2.6315789473684212</v>
      </c>
      <c r="X177" s="30">
        <f>VLOOKUP(S177,'Plan de acci�n consolidado 2025'!$E$4:$AA$506,23,0)</f>
        <v>0</v>
      </c>
      <c r="Y177" s="30">
        <f t="shared" si="29"/>
        <v>0</v>
      </c>
    </row>
    <row r="178" spans="1:25" x14ac:dyDescent="0.25">
      <c r="A178" s="80" t="s">
        <v>811</v>
      </c>
      <c r="B178" s="80" t="str">
        <f>VLOOKUP(A178,'[45]PAI 2025 GPS rempl2)'!$A$3:$E$505,4,0)</f>
        <v>Actividad propia</v>
      </c>
      <c r="C178" s="81" t="s">
        <v>1532</v>
      </c>
      <c r="D178" s="81" t="s">
        <v>1531</v>
      </c>
      <c r="E178" s="81" t="s">
        <v>749</v>
      </c>
      <c r="F178" s="81"/>
      <c r="G178" s="81" t="str">
        <f>VLOOKUP(A178,'[45]PAI 2025 GPS rempl2)'!$E$4:$L$504,8,0)</f>
        <v>N/A</v>
      </c>
      <c r="H178" s="81" t="str">
        <f>VLOOKUP(A178,'[45]PAI 2025 GPS rempl2)'!$A$4:$V$504,15,0)</f>
        <v>Elaborar ficha técnica  (Ficha técnica)</v>
      </c>
      <c r="I178" s="81">
        <f>VLOOKUP(A178,'[45]PAI 2025 GPS rempl2)'!$A$4:$V$504,17,0)</f>
        <v>1</v>
      </c>
      <c r="J178" s="81" t="str">
        <f>VLOOKUP(A178,'[45]PAI 2025 GPS rempl2)'!$A$4:$V$504,18,0)</f>
        <v>Númerica</v>
      </c>
      <c r="K178" s="166" t="str">
        <f>VLOOKUP(A178,'[45]PAI 2025 GPS rempl2)'!$A$4:$V$504,20,0)</f>
        <v>2025-02-17</v>
      </c>
      <c r="L178" s="166" t="str">
        <f>VLOOKUP(A178,'[45]PAI 2025 GPS rempl2)'!$A$4:$V$504,21,0)</f>
        <v>2025-12-15</v>
      </c>
      <c r="M178" s="81" t="str">
        <f>VLOOKUP(A178,'[45]PAI 2025 GPS rempl2)'!$A$4:$V$504,22,0)</f>
        <v>37-GRUPO DE TRABAJO DE ESTUDIOS ECONÓMICOS</v>
      </c>
      <c r="N178" s="81"/>
      <c r="O178" s="81"/>
      <c r="P178" s="81"/>
      <c r="Q178" s="81"/>
      <c r="R178" s="30" t="str">
        <f>VLOOKUP(A178,'[45]PAI 2025 GPS rempl2)'!$A$3:$B$506,2,0)</f>
        <v>37-GRUPO DE TRABAJO DE ESTUDIOS ECONÓMICOS</v>
      </c>
      <c r="S178" s="80" t="s">
        <v>811</v>
      </c>
      <c r="T178" s="80" t="str">
        <f>VLOOKUP(A178,'[45]PAI 2025 GPS rempl2)'!$A$3:$E$505,4,0)</f>
        <v>Actividad propia</v>
      </c>
      <c r="U178" s="81" t="s">
        <v>1532</v>
      </c>
      <c r="V178" s="30">
        <f>VLOOKUP(S178,'Plan de acci�n consolidado 2025'!$E$4:$P$506,12,0)</f>
        <v>10</v>
      </c>
      <c r="W178" s="30">
        <f>+(V178*100)/($V$151+$V$153+$V$154+$V$155+$V$169+$V$170+$V$171+$V$172+$V$173+$V$175+$V$176+$V$178+$V$179+$V$180+$V$181+$V$182+$V$184+$V$185+$V$186+$V$187+$V$188+$V$189+$V$191+$V$192+$V$193+$V$194+$V$200+$V$201+$V$337+$V$339+$V$341+$V$343+$V$344+$V$431+$V$432+$V$433+$V$434+$V$464+$V$465)</f>
        <v>0.90909090909090906</v>
      </c>
      <c r="X178" s="30">
        <f>VLOOKUP(S178,'Plan de acci�n consolidado 2025'!$E$4:$AA$506,23,0)</f>
        <v>100</v>
      </c>
      <c r="Y178" s="30">
        <f t="shared" si="29"/>
        <v>0.90909090909090906</v>
      </c>
    </row>
    <row r="179" spans="1:25" x14ac:dyDescent="0.25">
      <c r="A179" s="80" t="s">
        <v>812</v>
      </c>
      <c r="B179" s="80" t="str">
        <f>VLOOKUP(A179,'[45]PAI 2025 GPS rempl2)'!$A$3:$E$505,4,0)</f>
        <v>Actividad propia</v>
      </c>
      <c r="C179" s="81" t="s">
        <v>1532</v>
      </c>
      <c r="D179" s="81" t="s">
        <v>1531</v>
      </c>
      <c r="E179" s="81" t="s">
        <v>749</v>
      </c>
      <c r="F179" s="81"/>
      <c r="G179" s="81" t="str">
        <f>VLOOKUP(A179,'[45]PAI 2025 GPS rempl2)'!$E$4:$L$504,8,0)</f>
        <v>N/A</v>
      </c>
      <c r="H179" s="81" t="str">
        <f>VLOOKUP(A179,'[45]PAI 2025 GPS rempl2)'!$A$4:$V$504,15,0)</f>
        <v>Recopilar datos y construir base de datos (Archivo con Base de datos)</v>
      </c>
      <c r="I179" s="81">
        <f>VLOOKUP(A179,'[45]PAI 2025 GPS rempl2)'!$A$4:$V$504,17,0)</f>
        <v>1</v>
      </c>
      <c r="J179" s="81" t="str">
        <f>VLOOKUP(A179,'[45]PAI 2025 GPS rempl2)'!$A$4:$V$504,18,0)</f>
        <v>Númerica</v>
      </c>
      <c r="K179" s="166" t="str">
        <f>VLOOKUP(A179,'[45]PAI 2025 GPS rempl2)'!$A$4:$V$504,20,0)</f>
        <v>2025-02-24</v>
      </c>
      <c r="L179" s="166" t="str">
        <f>VLOOKUP(A179,'[45]PAI 2025 GPS rempl2)'!$A$4:$V$504,21,0)</f>
        <v>2025-08-18</v>
      </c>
      <c r="M179" s="81" t="str">
        <f>VLOOKUP(A179,'[45]PAI 2025 GPS rempl2)'!$A$4:$V$504,22,0)</f>
        <v>37-GRUPO DE TRABAJO DE ESTUDIOS ECONÓMICOS</v>
      </c>
      <c r="N179" s="81"/>
      <c r="O179" s="81"/>
      <c r="P179" s="81"/>
      <c r="Q179" s="81"/>
      <c r="R179" s="30" t="str">
        <f>VLOOKUP(A179,'[45]PAI 2025 GPS rempl2)'!$A$3:$B$506,2,0)</f>
        <v>37-GRUPO DE TRABAJO DE ESTUDIOS ECONÓMICOS</v>
      </c>
      <c r="S179" s="80" t="s">
        <v>812</v>
      </c>
      <c r="T179" s="80" t="str">
        <f>VLOOKUP(A179,'[45]PAI 2025 GPS rempl2)'!$A$3:$E$505,4,0)</f>
        <v>Actividad propia</v>
      </c>
      <c r="U179" s="81" t="s">
        <v>1532</v>
      </c>
      <c r="V179" s="30">
        <f>VLOOKUP(S179,'Plan de acci�n consolidado 2025'!$E$4:$P$506,12,0)</f>
        <v>30</v>
      </c>
      <c r="W179" s="30">
        <f>+(V179*100)/($V$151+$V$153+$V$154+$V$155+$V$169+$V$170+$V$171+$V$172+$V$173+$V$175+$V$176+$V$178+$V$179+$V$180+$V$181+$V$182+$V$184+$V$185+$V$186+$V$187+$V$188+$V$189+$V$191+$V$192+$V$193+$V$194+$V$200+$V$201+$V$337+$V$339+$V$341+$V$343+$V$344+$V$431+$V$432+$V$433+$V$434+$V$464+$V$465)</f>
        <v>2.7272727272727271</v>
      </c>
      <c r="X179" s="30">
        <f>VLOOKUP(S179,'Plan de acci�n consolidado 2025'!$E$4:$AA$506,23,0)</f>
        <v>100</v>
      </c>
      <c r="Y179" s="30">
        <f t="shared" si="29"/>
        <v>2.7272727272727271</v>
      </c>
    </row>
    <row r="180" spans="1:25" x14ac:dyDescent="0.25">
      <c r="A180" s="80" t="s">
        <v>813</v>
      </c>
      <c r="B180" s="80" t="str">
        <f>VLOOKUP(A180,'[45]PAI 2025 GPS rempl2)'!$A$3:$E$505,4,0)</f>
        <v>Actividad propia</v>
      </c>
      <c r="C180" s="81" t="s">
        <v>1532</v>
      </c>
      <c r="D180" s="81" t="s">
        <v>1531</v>
      </c>
      <c r="E180" s="81" t="s">
        <v>749</v>
      </c>
      <c r="F180" s="81"/>
      <c r="G180" s="81" t="str">
        <f>VLOOKUP(A180,'[45]PAI 2025 GPS rempl2)'!$E$4:$L$504,8,0)</f>
        <v>N/A</v>
      </c>
      <c r="H180" s="81" t="str">
        <f>VLOOKUP(A180,'[45]PAI 2025 GPS rempl2)'!$A$4:$V$504,15,0)</f>
        <v>Construir marco teórico (Informe/documento con marco teórico)</v>
      </c>
      <c r="I180" s="81">
        <f>VLOOKUP(A180,'[45]PAI 2025 GPS rempl2)'!$A$4:$V$504,17,0)</f>
        <v>1</v>
      </c>
      <c r="J180" s="81" t="str">
        <f>VLOOKUP(A180,'[45]PAI 2025 GPS rempl2)'!$A$4:$V$504,18,0)</f>
        <v>Númerica</v>
      </c>
      <c r="K180" s="166" t="str">
        <f>VLOOKUP(A180,'[45]PAI 2025 GPS rempl2)'!$A$4:$V$504,20,0)</f>
        <v>2025-02-24</v>
      </c>
      <c r="L180" s="166" t="str">
        <f>VLOOKUP(A180,'[45]PAI 2025 GPS rempl2)'!$A$4:$V$504,21,0)</f>
        <v>2025-09-15</v>
      </c>
      <c r="M180" s="81" t="str">
        <f>VLOOKUP(A180,'[45]PAI 2025 GPS rempl2)'!$A$4:$V$504,22,0)</f>
        <v>37-GRUPO DE TRABAJO DE ESTUDIOS ECONÓMICOS</v>
      </c>
      <c r="N180" s="81"/>
      <c r="O180" s="81"/>
      <c r="P180" s="81"/>
      <c r="Q180" s="81"/>
      <c r="R180" s="30" t="str">
        <f>VLOOKUP(A180,'[45]PAI 2025 GPS rempl2)'!$A$3:$B$506,2,0)</f>
        <v>37-GRUPO DE TRABAJO DE ESTUDIOS ECONÓMICOS</v>
      </c>
      <c r="S180" s="80" t="s">
        <v>813</v>
      </c>
      <c r="T180" s="80" t="str">
        <f>VLOOKUP(A180,'[45]PAI 2025 GPS rempl2)'!$A$3:$E$505,4,0)</f>
        <v>Actividad propia</v>
      </c>
      <c r="U180" s="81" t="s">
        <v>1532</v>
      </c>
      <c r="V180" s="30">
        <f>VLOOKUP(S180,'Plan de acci�n consolidado 2025'!$E$4:$P$506,12,0)</f>
        <v>20</v>
      </c>
      <c r="W180" s="30">
        <f>+(V180*100)/($V$151+$V$153+$V$154+$V$155+$V$169+$V$170+$V$171+$V$172+$V$173+$V$175+$V$176+$V$178+$V$179+$V$180+$V$181+$V$182+$V$184+$V$185+$V$186+$V$187+$V$188+$V$189+$V$191+$V$192+$V$193+$V$194+$V$200+$V$201+$V$337+$V$339+$V$341+$V$343+$V$344+$V$431+$V$432+$V$433+$V$434+$V$464+$V$465)</f>
        <v>1.8181818181818181</v>
      </c>
      <c r="X180" s="30">
        <f>VLOOKUP(S180,'Plan de acci�n consolidado 2025'!$E$4:$AA$506,23,0)</f>
        <v>100</v>
      </c>
      <c r="Y180" s="30">
        <f t="shared" si="29"/>
        <v>1.8181818181818181</v>
      </c>
    </row>
    <row r="181" spans="1:25" x14ac:dyDescent="0.25">
      <c r="A181" s="80" t="s">
        <v>814</v>
      </c>
      <c r="B181" s="80" t="str">
        <f>VLOOKUP(A181,'[45]PAI 2025 GPS rempl2)'!$A$3:$E$505,4,0)</f>
        <v>Actividad propia</v>
      </c>
      <c r="C181" s="81" t="s">
        <v>1532</v>
      </c>
      <c r="D181" s="81" t="s">
        <v>1531</v>
      </c>
      <c r="E181" s="81" t="s">
        <v>749</v>
      </c>
      <c r="F181" s="81"/>
      <c r="G181" s="81" t="str">
        <f>VLOOKUP(A181,'[45]PAI 2025 GPS rempl2)'!$E$4:$L$504,8,0)</f>
        <v>N/A</v>
      </c>
      <c r="H181" s="81" t="str">
        <f>VLOOKUP(A181,'[45]PAI 2025 GPS rempl2)'!$A$4:$V$504,15,0)</f>
        <v>Desarrollar análisis estadístico y económico (Documento de análisis estadístico y económico)</v>
      </c>
      <c r="I181" s="81">
        <f>VLOOKUP(A181,'[45]PAI 2025 GPS rempl2)'!$A$4:$V$504,17,0)</f>
        <v>1</v>
      </c>
      <c r="J181" s="81" t="str">
        <f>VLOOKUP(A181,'[45]PAI 2025 GPS rempl2)'!$A$4:$V$504,18,0)</f>
        <v>Númerica</v>
      </c>
      <c r="K181" s="166" t="str">
        <f>VLOOKUP(A181,'[45]PAI 2025 GPS rempl2)'!$A$4:$V$504,20,0)</f>
        <v>2025-03-01</v>
      </c>
      <c r="L181" s="166" t="str">
        <f>VLOOKUP(A181,'[45]PAI 2025 GPS rempl2)'!$A$4:$V$504,21,0)</f>
        <v>2025-11-14</v>
      </c>
      <c r="M181" s="81" t="str">
        <f>VLOOKUP(A181,'[45]PAI 2025 GPS rempl2)'!$A$4:$V$504,22,0)</f>
        <v>37-GRUPO DE TRABAJO DE ESTUDIOS ECONÓMICOS</v>
      </c>
      <c r="N181" s="81"/>
      <c r="O181" s="81"/>
      <c r="P181" s="81"/>
      <c r="Q181" s="81"/>
      <c r="R181" s="30" t="str">
        <f>VLOOKUP(A181,'[45]PAI 2025 GPS rempl2)'!$A$3:$B$506,2,0)</f>
        <v>37-GRUPO DE TRABAJO DE ESTUDIOS ECONÓMICOS</v>
      </c>
      <c r="S181" s="80" t="s">
        <v>814</v>
      </c>
      <c r="T181" s="80" t="str">
        <f>VLOOKUP(A181,'[45]PAI 2025 GPS rempl2)'!$A$3:$E$505,4,0)</f>
        <v>Actividad propia</v>
      </c>
      <c r="U181" s="81" t="s">
        <v>1532</v>
      </c>
      <c r="V181" s="30">
        <f>VLOOKUP(S181,'Plan de acci�n consolidado 2025'!$E$4:$P$506,12,0)</f>
        <v>20</v>
      </c>
      <c r="W181" s="30">
        <f>+(V181*100)/($V$151+$V$153+$V$154+$V$155+$V$169+$V$170+$V$171+$V$172+$V$173+$V$175+$V$176+$V$178+$V$179+$V$180+$V$181+$V$182+$V$184+$V$185+$V$186+$V$187+$V$188+$V$189+$V$191+$V$192+$V$193+$V$194+$V$200+$V$201+$V$337+$V$339+$V$341+$V$343+$V$344+$V$431+$V$432+$V$433+$V$434+$V$464+$V$465)</f>
        <v>1.8181818181818181</v>
      </c>
      <c r="X181" s="30">
        <f>VLOOKUP(S181,'Plan de acci�n consolidado 2025'!$E$4:$AA$506,23,0)</f>
        <v>0</v>
      </c>
      <c r="Y181" s="30">
        <f t="shared" si="29"/>
        <v>0</v>
      </c>
    </row>
    <row r="182" spans="1:25" x14ac:dyDescent="0.25">
      <c r="A182" s="80" t="s">
        <v>815</v>
      </c>
      <c r="B182" s="80" t="str">
        <f>VLOOKUP(A182,'[45]PAI 2025 GPS rempl2)'!$A$3:$E$505,4,0)</f>
        <v>Actividad propia</v>
      </c>
      <c r="C182" s="81" t="s">
        <v>1532</v>
      </c>
      <c r="D182" s="81" t="s">
        <v>1531</v>
      </c>
      <c r="E182" s="81" t="s">
        <v>749</v>
      </c>
      <c r="F182" s="81"/>
      <c r="G182" s="81" t="str">
        <f>VLOOKUP(A182,'[45]PAI 2025 GPS rempl2)'!$E$4:$L$504,8,0)</f>
        <v>N/A</v>
      </c>
      <c r="H182" s="81" t="str">
        <f>VLOOKUP(A182,'[45]PAI 2025 GPS rempl2)'!$A$4:$V$504,15,0)</f>
        <v>Entregar del documento (Memorando/correo de entrega de documento)</v>
      </c>
      <c r="I182" s="81">
        <f>VLOOKUP(A182,'[45]PAI 2025 GPS rempl2)'!$A$4:$V$504,17,0)</f>
        <v>1</v>
      </c>
      <c r="J182" s="81" t="str">
        <f>VLOOKUP(A182,'[45]PAI 2025 GPS rempl2)'!$A$4:$V$504,18,0)</f>
        <v>Númerica</v>
      </c>
      <c r="K182" s="166" t="str">
        <f>VLOOKUP(A182,'[45]PAI 2025 GPS rempl2)'!$A$4:$V$504,20,0)</f>
        <v>2025-04-01</v>
      </c>
      <c r="L182" s="166" t="str">
        <f>VLOOKUP(A182,'[45]PAI 2025 GPS rempl2)'!$A$4:$V$504,21,0)</f>
        <v>2025-12-15</v>
      </c>
      <c r="M182" s="81" t="str">
        <f>VLOOKUP(A182,'[45]PAI 2025 GPS rempl2)'!$A$4:$V$504,22,0)</f>
        <v>37-GRUPO DE TRABAJO DE ESTUDIOS ECONÓMICOS</v>
      </c>
      <c r="N182" s="81"/>
      <c r="O182" s="81"/>
      <c r="P182" s="81"/>
      <c r="Q182" s="81"/>
      <c r="R182" s="30" t="str">
        <f>VLOOKUP(A182,'[45]PAI 2025 GPS rempl2)'!$A$3:$B$506,2,0)</f>
        <v>37-GRUPO DE TRABAJO DE ESTUDIOS ECONÓMICOS</v>
      </c>
      <c r="S182" s="80" t="s">
        <v>815</v>
      </c>
      <c r="T182" s="80" t="str">
        <f>VLOOKUP(A182,'[45]PAI 2025 GPS rempl2)'!$A$3:$E$505,4,0)</f>
        <v>Actividad propia</v>
      </c>
      <c r="U182" s="81" t="s">
        <v>1532</v>
      </c>
      <c r="V182" s="30">
        <f>VLOOKUP(S182,'Plan de acci�n consolidado 2025'!$E$4:$P$506,12,0)</f>
        <v>20</v>
      </c>
      <c r="W182" s="30">
        <f>+(V182*100)/($V$151+$V$153+$V$154+$V$155+$V$169+$V$170+$V$171+$V$172+$V$173+$V$175+$V$176+$V$178+$V$179+$V$180+$V$181+$V$182+$V$184+$V$185+$V$186+$V$187+$V$188+$V$189+$V$191+$V$192+$V$193+$V$194+$V$200+$V$201+$V$337+$V$339+$V$341+$V$343+$V$344+$V$431+$V$432+$V$433+$V$434+$V$464+$V$465)</f>
        <v>1.8181818181818181</v>
      </c>
      <c r="X182" s="30">
        <f>VLOOKUP(S182,'Plan de acci�n consolidado 2025'!$E$4:$AA$506,23,0)</f>
        <v>0</v>
      </c>
      <c r="Y182" s="30">
        <f t="shared" si="29"/>
        <v>0</v>
      </c>
    </row>
    <row r="183" spans="1:25" x14ac:dyDescent="0.25">
      <c r="A183" s="80" t="s">
        <v>816</v>
      </c>
      <c r="B183" s="80" t="str">
        <f>VLOOKUP(A183,'[45]PAI 2025 GPS rempl2)'!$A$3:$E$505,4,0)</f>
        <v>Producto</v>
      </c>
      <c r="C183" s="81" t="s">
        <v>1532</v>
      </c>
      <c r="D183" s="81" t="s">
        <v>1531</v>
      </c>
      <c r="E183" s="81" t="s">
        <v>749</v>
      </c>
      <c r="F183" s="81" t="s">
        <v>12</v>
      </c>
      <c r="G183" s="81" t="str">
        <f>VLOOKUP(A183,'[45]PAI 2025 GPS rempl2)'!$E$4:$L$504,8,0)</f>
        <v>C-3599-0200-0008-53105b</v>
      </c>
      <c r="H183" s="81" t="str">
        <f>VLOOKUP(A183,'[45]PAI 2025 GPS rempl2)'!$A$4:$V$504,15,0)</f>
        <v>Estudio Económico 2024/2025 – Licencia obligatoria, elaborado y entregado  (Estudio Económico 2024/2025 – Licencia obligatoria)</v>
      </c>
      <c r="I183" s="81">
        <f>VLOOKUP(A183,'[45]PAI 2025 GPS rempl2)'!$A$4:$V$504,17,0)</f>
        <v>1</v>
      </c>
      <c r="J183" s="81" t="str">
        <f>VLOOKUP(A183,'[45]PAI 2025 GPS rempl2)'!$A$4:$V$504,18,0)</f>
        <v>Númerica</v>
      </c>
      <c r="K183" s="166" t="str">
        <f>VLOOKUP(A183,'[45]PAI 2025 GPS rempl2)'!$A$4:$V$504,20,0)</f>
        <v>2025-02-17</v>
      </c>
      <c r="L183" s="166" t="str">
        <f>VLOOKUP(A183,'[45]PAI 2025 GPS rempl2)'!$A$4:$V$504,21,0)</f>
        <v>2025-12-15</v>
      </c>
      <c r="M183" s="81" t="str">
        <f>VLOOKUP(A183,'[45]PAI 2025 GPS rempl2)'!$A$4:$V$504,22,0)</f>
        <v>37-GRUPO DE TRABAJO DE ESTUDIOS ECONÓMICOS</v>
      </c>
      <c r="N183" s="81" t="s">
        <v>1395</v>
      </c>
      <c r="O183" s="81" t="s">
        <v>1396</v>
      </c>
      <c r="P183" s="81">
        <v>0</v>
      </c>
      <c r="Q183" s="81" t="s">
        <v>1492</v>
      </c>
      <c r="R183" s="30" t="str">
        <f>VLOOKUP(A183,'[45]PAI 2025 GPS rempl2)'!$A$3:$B$506,2,0)</f>
        <v>37-GRUPO DE TRABAJO DE ESTUDIOS ECONÓMICOS</v>
      </c>
      <c r="S183" s="80" t="s">
        <v>816</v>
      </c>
      <c r="T183" s="80" t="str">
        <f>VLOOKUP(A183,'[45]PAI 2025 GPS rempl2)'!$A$3:$E$505,4,0)</f>
        <v>Producto</v>
      </c>
      <c r="U183" s="81" t="s">
        <v>1532</v>
      </c>
      <c r="V183" s="30">
        <f>VLOOKUP(S183,'Plan de acci�n consolidado 2025'!$E$4:$P$506,12,0)</f>
        <v>10</v>
      </c>
      <c r="W183" s="30">
        <f>+(V183*100)/($V$150+$V$168+$V$174+$V$177+$V$183+$V$190+$V$199+$V$336+$V$342+$V$430+$V$463)</f>
        <v>5.2631578947368425</v>
      </c>
      <c r="X183" s="30">
        <f>VLOOKUP(S183,'Plan de acci�n consolidado 2025'!$E$4:$AA$506,23,0)</f>
        <v>0</v>
      </c>
      <c r="Y183" s="30">
        <f t="shared" si="29"/>
        <v>0</v>
      </c>
    </row>
    <row r="184" spans="1:25" x14ac:dyDescent="0.25">
      <c r="A184" s="80" t="s">
        <v>818</v>
      </c>
      <c r="B184" s="80" t="str">
        <f>VLOOKUP(A184,'[45]PAI 2025 GPS rempl2)'!$A$3:$E$505,4,0)</f>
        <v>Actividad propia</v>
      </c>
      <c r="C184" s="81" t="s">
        <v>1532</v>
      </c>
      <c r="D184" s="81" t="s">
        <v>1531</v>
      </c>
      <c r="E184" s="81" t="s">
        <v>749</v>
      </c>
      <c r="F184" s="81"/>
      <c r="G184" s="81" t="str">
        <f>VLOOKUP(A184,'[45]PAI 2025 GPS rempl2)'!$E$4:$L$504,8,0)</f>
        <v>N/A</v>
      </c>
      <c r="H184" s="81" t="str">
        <f>VLOOKUP(A184,'[45]PAI 2025 GPS rempl2)'!$A$4:$V$504,15,0)</f>
        <v>Elaborar ficha técnica (Ficha técnica)</v>
      </c>
      <c r="I184" s="81">
        <f>VLOOKUP(A184,'[45]PAI 2025 GPS rempl2)'!$A$4:$V$504,17,0)</f>
        <v>1</v>
      </c>
      <c r="J184" s="81" t="str">
        <f>VLOOKUP(A184,'[45]PAI 2025 GPS rempl2)'!$A$4:$V$504,18,0)</f>
        <v>Númerica</v>
      </c>
      <c r="K184" s="166" t="str">
        <f>VLOOKUP(A184,'[45]PAI 2025 GPS rempl2)'!$A$4:$V$504,20,0)</f>
        <v>2025-02-17</v>
      </c>
      <c r="L184" s="166" t="str">
        <f>VLOOKUP(A184,'[45]PAI 2025 GPS rempl2)'!$A$4:$V$504,21,0)</f>
        <v>2025-12-15</v>
      </c>
      <c r="M184" s="81" t="str">
        <f>VLOOKUP(A184,'[45]PAI 2025 GPS rempl2)'!$A$4:$V$504,22,0)</f>
        <v>37-GRUPO DE TRABAJO DE ESTUDIOS ECONÓMICOS</v>
      </c>
      <c r="N184" s="81"/>
      <c r="O184" s="81"/>
      <c r="P184" s="81"/>
      <c r="Q184" s="81"/>
      <c r="R184" s="30" t="str">
        <f>VLOOKUP(A184,'[45]PAI 2025 GPS rempl2)'!$A$3:$B$506,2,0)</f>
        <v>37-GRUPO DE TRABAJO DE ESTUDIOS ECONÓMICOS</v>
      </c>
      <c r="S184" s="80" t="s">
        <v>818</v>
      </c>
      <c r="T184" s="80" t="str">
        <f>VLOOKUP(A184,'[45]PAI 2025 GPS rempl2)'!$A$3:$E$505,4,0)</f>
        <v>Actividad propia</v>
      </c>
      <c r="U184" s="81" t="s">
        <v>1532</v>
      </c>
      <c r="V184" s="30">
        <f>VLOOKUP(S184,'Plan de acci�n consolidado 2025'!$E$4:$P$506,12,0)</f>
        <v>10</v>
      </c>
      <c r="W184" s="30">
        <f t="shared" ref="W184:W189" si="37">+(V184*100)/($V$151+$V$153+$V$154+$V$155+$V$169+$V$170+$V$171+$V$172+$V$173+$V$175+$V$176+$V$178+$V$179+$V$180+$V$181+$V$182+$V$184+$V$185+$V$186+$V$187+$V$188+$V$189+$V$191+$V$192+$V$193+$V$194+$V$200+$V$201+$V$337+$V$339+$V$341+$V$343+$V$344+$V$431+$V$432+$V$433+$V$434+$V$464+$V$465)</f>
        <v>0.90909090909090906</v>
      </c>
      <c r="X184" s="30">
        <f>VLOOKUP(S184,'Plan de acci�n consolidado 2025'!$E$4:$AA$506,23,0)</f>
        <v>100</v>
      </c>
      <c r="Y184" s="30">
        <f t="shared" si="29"/>
        <v>0.90909090909090906</v>
      </c>
    </row>
    <row r="185" spans="1:25" x14ac:dyDescent="0.25">
      <c r="A185" s="80" t="s">
        <v>819</v>
      </c>
      <c r="B185" s="80" t="str">
        <f>VLOOKUP(A185,'[45]PAI 2025 GPS rempl2)'!$A$3:$E$505,4,0)</f>
        <v>Actividad propia</v>
      </c>
      <c r="C185" s="81" t="s">
        <v>1532</v>
      </c>
      <c r="D185" s="81" t="s">
        <v>1531</v>
      </c>
      <c r="E185" s="81" t="s">
        <v>749</v>
      </c>
      <c r="F185" s="81"/>
      <c r="G185" s="81" t="str">
        <f>VLOOKUP(A185,'[45]PAI 2025 GPS rempl2)'!$E$4:$L$504,8,0)</f>
        <v>N/A</v>
      </c>
      <c r="H185" s="81" t="str">
        <f>VLOOKUP(A185,'[45]PAI 2025 GPS rempl2)'!$A$4:$V$504,15,0)</f>
        <v>Construir marco teórico (Documento Marco teórico)</v>
      </c>
      <c r="I185" s="81">
        <f>VLOOKUP(A185,'[45]PAI 2025 GPS rempl2)'!$A$4:$V$504,17,0)</f>
        <v>1</v>
      </c>
      <c r="J185" s="81" t="str">
        <f>VLOOKUP(A185,'[45]PAI 2025 GPS rempl2)'!$A$4:$V$504,18,0)</f>
        <v>Númerica</v>
      </c>
      <c r="K185" s="166" t="str">
        <f>VLOOKUP(A185,'[45]PAI 2025 GPS rempl2)'!$A$4:$V$504,20,0)</f>
        <v>2025-02-24</v>
      </c>
      <c r="L185" s="166" t="str">
        <f>VLOOKUP(A185,'[45]PAI 2025 GPS rempl2)'!$A$4:$V$504,21,0)</f>
        <v>2025-06-15</v>
      </c>
      <c r="M185" s="81" t="str">
        <f>VLOOKUP(A185,'[45]PAI 2025 GPS rempl2)'!$A$4:$V$504,22,0)</f>
        <v>37-GRUPO DE TRABAJO DE ESTUDIOS ECONÓMICOS</v>
      </c>
      <c r="N185" s="81"/>
      <c r="O185" s="81"/>
      <c r="P185" s="81"/>
      <c r="Q185" s="81"/>
      <c r="R185" s="30" t="str">
        <f>VLOOKUP(A185,'[45]PAI 2025 GPS rempl2)'!$A$3:$B$506,2,0)</f>
        <v>37-GRUPO DE TRABAJO DE ESTUDIOS ECONÓMICOS</v>
      </c>
      <c r="S185" s="80" t="s">
        <v>819</v>
      </c>
      <c r="T185" s="80" t="str">
        <f>VLOOKUP(A185,'[45]PAI 2025 GPS rempl2)'!$A$3:$E$505,4,0)</f>
        <v>Actividad propia</v>
      </c>
      <c r="U185" s="81" t="s">
        <v>1532</v>
      </c>
      <c r="V185" s="30">
        <f>VLOOKUP(S185,'Plan de acci�n consolidado 2025'!$E$4:$P$506,12,0)</f>
        <v>25</v>
      </c>
      <c r="W185" s="30">
        <f t="shared" si="37"/>
        <v>2.2727272727272729</v>
      </c>
      <c r="X185" s="30">
        <f>VLOOKUP(S185,'Plan de acci�n consolidado 2025'!$E$4:$AA$506,23,0)</f>
        <v>100</v>
      </c>
      <c r="Y185" s="30">
        <f t="shared" si="29"/>
        <v>2.2727272727272729</v>
      </c>
    </row>
    <row r="186" spans="1:25" x14ac:dyDescent="0.25">
      <c r="A186" s="80" t="s">
        <v>820</v>
      </c>
      <c r="B186" s="80" t="str">
        <f>VLOOKUP(A186,'[45]PAI 2025 GPS rempl2)'!$A$3:$E$505,4,0)</f>
        <v>Actividad propia</v>
      </c>
      <c r="C186" s="81" t="s">
        <v>1532</v>
      </c>
      <c r="D186" s="81" t="s">
        <v>1531</v>
      </c>
      <c r="E186" s="81" t="s">
        <v>749</v>
      </c>
      <c r="F186" s="81"/>
      <c r="G186" s="81" t="str">
        <f>VLOOKUP(A186,'[45]PAI 2025 GPS rempl2)'!$E$4:$L$504,8,0)</f>
        <v>N/A</v>
      </c>
      <c r="H186" s="81" t="str">
        <f>VLOOKUP(A186,'[45]PAI 2025 GPS rempl2)'!$A$4:$V$504,15,0)</f>
        <v>Desarrollar análisis económico parcial (Documento de análisis económico parcia)</v>
      </c>
      <c r="I186" s="81">
        <f>VLOOKUP(A186,'[45]PAI 2025 GPS rempl2)'!$A$4:$V$504,17,0)</f>
        <v>1</v>
      </c>
      <c r="J186" s="81" t="str">
        <f>VLOOKUP(A186,'[45]PAI 2025 GPS rempl2)'!$A$4:$V$504,18,0)</f>
        <v>Númerica</v>
      </c>
      <c r="K186" s="166" t="str">
        <f>VLOOKUP(A186,'[45]PAI 2025 GPS rempl2)'!$A$4:$V$504,20,0)</f>
        <v>2025-02-24</v>
      </c>
      <c r="L186" s="166" t="str">
        <f>VLOOKUP(A186,'[45]PAI 2025 GPS rempl2)'!$A$4:$V$504,21,0)</f>
        <v>2025-08-15</v>
      </c>
      <c r="M186" s="81" t="str">
        <f>VLOOKUP(A186,'[45]PAI 2025 GPS rempl2)'!$A$4:$V$504,22,0)</f>
        <v>37-GRUPO DE TRABAJO DE ESTUDIOS ECONÓMICOS</v>
      </c>
      <c r="N186" s="81"/>
      <c r="O186" s="81"/>
      <c r="P186" s="81"/>
      <c r="Q186" s="81"/>
      <c r="R186" s="30" t="str">
        <f>VLOOKUP(A186,'[45]PAI 2025 GPS rempl2)'!$A$3:$B$506,2,0)</f>
        <v>37-GRUPO DE TRABAJO DE ESTUDIOS ECONÓMICOS</v>
      </c>
      <c r="S186" s="80" t="s">
        <v>820</v>
      </c>
      <c r="T186" s="80" t="str">
        <f>VLOOKUP(A186,'[45]PAI 2025 GPS rempl2)'!$A$3:$E$505,4,0)</f>
        <v>Actividad propia</v>
      </c>
      <c r="U186" s="81" t="s">
        <v>1532</v>
      </c>
      <c r="V186" s="30">
        <f>VLOOKUP(S186,'Plan de acci�n consolidado 2025'!$E$4:$P$506,12,0)</f>
        <v>20</v>
      </c>
      <c r="W186" s="30">
        <f t="shared" si="37"/>
        <v>1.8181818181818181</v>
      </c>
      <c r="X186" s="30">
        <f>VLOOKUP(S186,'Plan de acci�n consolidado 2025'!$E$4:$AA$506,23,0)</f>
        <v>100</v>
      </c>
      <c r="Y186" s="30">
        <f t="shared" si="29"/>
        <v>1.8181818181818181</v>
      </c>
    </row>
    <row r="187" spans="1:25" x14ac:dyDescent="0.25">
      <c r="A187" s="80" t="s">
        <v>822</v>
      </c>
      <c r="B187" s="80" t="str">
        <f>VLOOKUP(A187,'[45]PAI 2025 GPS rempl2)'!$A$3:$E$505,4,0)</f>
        <v>Actividad propia</v>
      </c>
      <c r="C187" s="81" t="s">
        <v>1532</v>
      </c>
      <c r="D187" s="81" t="s">
        <v>1531</v>
      </c>
      <c r="E187" s="81" t="s">
        <v>749</v>
      </c>
      <c r="F187" s="81"/>
      <c r="G187" s="81" t="str">
        <f>VLOOKUP(A187,'[45]PAI 2025 GPS rempl2)'!$E$4:$L$504,8,0)</f>
        <v>N/A</v>
      </c>
      <c r="H187" s="81" t="str">
        <f>VLOOKUP(A187,'[45]PAI 2025 GPS rempl2)'!$A$4:$V$504,15,0)</f>
        <v>Recopilar datos y construir base de datos  (Base de datos)</v>
      </c>
      <c r="I187" s="81">
        <f>VLOOKUP(A187,'[45]PAI 2025 GPS rempl2)'!$A$4:$V$504,17,0)</f>
        <v>1</v>
      </c>
      <c r="J187" s="81" t="str">
        <f>VLOOKUP(A187,'[45]PAI 2025 GPS rempl2)'!$A$4:$V$504,18,0)</f>
        <v>Númerica</v>
      </c>
      <c r="K187" s="166" t="str">
        <f>VLOOKUP(A187,'[45]PAI 2025 GPS rempl2)'!$A$4:$V$504,20,0)</f>
        <v>2025-03-01</v>
      </c>
      <c r="L187" s="166" t="str">
        <f>VLOOKUP(A187,'[45]PAI 2025 GPS rempl2)'!$A$4:$V$504,21,0)</f>
        <v>2025-10-15</v>
      </c>
      <c r="M187" s="81" t="str">
        <f>VLOOKUP(A187,'[45]PAI 2025 GPS rempl2)'!$A$4:$V$504,22,0)</f>
        <v>37-GRUPO DE TRABAJO DE ESTUDIOS ECONÓMICOS</v>
      </c>
      <c r="N187" s="81"/>
      <c r="O187" s="81"/>
      <c r="P187" s="81"/>
      <c r="Q187" s="81"/>
      <c r="R187" s="30" t="str">
        <f>VLOOKUP(A187,'[45]PAI 2025 GPS rempl2)'!$A$3:$B$506,2,0)</f>
        <v>37-GRUPO DE TRABAJO DE ESTUDIOS ECONÓMICOS</v>
      </c>
      <c r="S187" s="80" t="s">
        <v>822</v>
      </c>
      <c r="T187" s="80" t="str">
        <f>VLOOKUP(A187,'[45]PAI 2025 GPS rempl2)'!$A$3:$E$505,4,0)</f>
        <v>Actividad propia</v>
      </c>
      <c r="U187" s="81" t="s">
        <v>1532</v>
      </c>
      <c r="V187" s="30">
        <f>VLOOKUP(S187,'Plan de acci�n consolidado 2025'!$E$4:$P$506,12,0)</f>
        <v>20</v>
      </c>
      <c r="W187" s="30">
        <f t="shared" si="37"/>
        <v>1.8181818181818181</v>
      </c>
      <c r="X187" s="30">
        <f>VLOOKUP(S187,'Plan de acci�n consolidado 2025'!$E$4:$AA$506,23,0)</f>
        <v>0</v>
      </c>
      <c r="Y187" s="30">
        <f t="shared" si="29"/>
        <v>0</v>
      </c>
    </row>
    <row r="188" spans="1:25" x14ac:dyDescent="0.25">
      <c r="A188" s="80" t="s">
        <v>823</v>
      </c>
      <c r="B188" s="80" t="str">
        <f>VLOOKUP(A188,'[45]PAI 2025 GPS rempl2)'!$A$3:$E$505,4,0)</f>
        <v>Actividad propia</v>
      </c>
      <c r="C188" s="81" t="s">
        <v>1532</v>
      </c>
      <c r="D188" s="81" t="s">
        <v>1531</v>
      </c>
      <c r="E188" s="81" t="s">
        <v>749</v>
      </c>
      <c r="F188" s="81"/>
      <c r="G188" s="81" t="str">
        <f>VLOOKUP(A188,'[45]PAI 2025 GPS rempl2)'!$E$4:$L$504,8,0)</f>
        <v>N/A</v>
      </c>
      <c r="H188" s="81" t="str">
        <f>VLOOKUP(A188,'[45]PAI 2025 GPS rempl2)'!$A$4:$V$504,15,0)</f>
        <v>Desarrollar análisis económico final (Documento de análisis económico final)</v>
      </c>
      <c r="I188" s="81">
        <f>VLOOKUP(A188,'[45]PAI 2025 GPS rempl2)'!$A$4:$V$504,17,0)</f>
        <v>1</v>
      </c>
      <c r="J188" s="81" t="str">
        <f>VLOOKUP(A188,'[45]PAI 2025 GPS rempl2)'!$A$4:$V$504,18,0)</f>
        <v>Númerica</v>
      </c>
      <c r="K188" s="166" t="str">
        <f>VLOOKUP(A188,'[45]PAI 2025 GPS rempl2)'!$A$4:$V$504,20,0)</f>
        <v>2025-04-01</v>
      </c>
      <c r="L188" s="166" t="str">
        <f>VLOOKUP(A188,'[45]PAI 2025 GPS rempl2)'!$A$4:$V$504,21,0)</f>
        <v>2025-11-15</v>
      </c>
      <c r="M188" s="81" t="str">
        <f>VLOOKUP(A188,'[45]PAI 2025 GPS rempl2)'!$A$4:$V$504,22,0)</f>
        <v>37-GRUPO DE TRABAJO DE ESTUDIOS ECONÓMICOS</v>
      </c>
      <c r="N188" s="81"/>
      <c r="O188" s="81"/>
      <c r="P188" s="81"/>
      <c r="Q188" s="81"/>
      <c r="R188" s="30" t="str">
        <f>VLOOKUP(A188,'[45]PAI 2025 GPS rempl2)'!$A$3:$B$506,2,0)</f>
        <v>37-GRUPO DE TRABAJO DE ESTUDIOS ECONÓMICOS</v>
      </c>
      <c r="S188" s="80" t="s">
        <v>823</v>
      </c>
      <c r="T188" s="80" t="str">
        <f>VLOOKUP(A188,'[45]PAI 2025 GPS rempl2)'!$A$3:$E$505,4,0)</f>
        <v>Actividad propia</v>
      </c>
      <c r="U188" s="81" t="s">
        <v>1532</v>
      </c>
      <c r="V188" s="30">
        <f>VLOOKUP(S188,'Plan de acci�n consolidado 2025'!$E$4:$P$506,12,0)</f>
        <v>20</v>
      </c>
      <c r="W188" s="30">
        <f t="shared" si="37"/>
        <v>1.8181818181818181</v>
      </c>
      <c r="X188" s="30">
        <f>VLOOKUP(S188,'Plan de acci�n consolidado 2025'!$E$4:$AA$506,23,0)</f>
        <v>0</v>
      </c>
      <c r="Y188" s="30">
        <f t="shared" si="29"/>
        <v>0</v>
      </c>
    </row>
    <row r="189" spans="1:25" x14ac:dyDescent="0.25">
      <c r="A189" s="80" t="s">
        <v>825</v>
      </c>
      <c r="B189" s="80" t="str">
        <f>VLOOKUP(A189,'[45]PAI 2025 GPS rempl2)'!$A$3:$E$505,4,0)</f>
        <v>Actividad propia</v>
      </c>
      <c r="C189" s="81" t="s">
        <v>1532</v>
      </c>
      <c r="D189" s="81" t="s">
        <v>1531</v>
      </c>
      <c r="E189" s="81" t="s">
        <v>749</v>
      </c>
      <c r="F189" s="81"/>
      <c r="G189" s="81" t="str">
        <f>VLOOKUP(A189,'[45]PAI 2025 GPS rempl2)'!$E$4:$L$504,8,0)</f>
        <v>N/A</v>
      </c>
      <c r="H189" s="81" t="str">
        <f>VLOOKUP(A189,'[45]PAI 2025 GPS rempl2)'!$A$4:$V$504,15,0)</f>
        <v>Entregar producto (Memorando/correo)</v>
      </c>
      <c r="I189" s="81">
        <f>VLOOKUP(A189,'[45]PAI 2025 GPS rempl2)'!$A$4:$V$504,17,0)</f>
        <v>1</v>
      </c>
      <c r="J189" s="81" t="str">
        <f>VLOOKUP(A189,'[45]PAI 2025 GPS rempl2)'!$A$4:$V$504,18,0)</f>
        <v>Númerica</v>
      </c>
      <c r="K189" s="166" t="str">
        <f>VLOOKUP(A189,'[45]PAI 2025 GPS rempl2)'!$A$4:$V$504,20,0)</f>
        <v>2025-05-01</v>
      </c>
      <c r="L189" s="166" t="str">
        <f>VLOOKUP(A189,'[45]PAI 2025 GPS rempl2)'!$A$4:$V$504,21,0)</f>
        <v>2025-12-15</v>
      </c>
      <c r="M189" s="81" t="str">
        <f>VLOOKUP(A189,'[45]PAI 2025 GPS rempl2)'!$A$4:$V$504,22,0)</f>
        <v>37-GRUPO DE TRABAJO DE ESTUDIOS ECONÓMICOS</v>
      </c>
      <c r="N189" s="81"/>
      <c r="O189" s="81"/>
      <c r="P189" s="81"/>
      <c r="Q189" s="81"/>
      <c r="R189" s="30" t="str">
        <f>VLOOKUP(A189,'[45]PAI 2025 GPS rempl2)'!$A$3:$B$506,2,0)</f>
        <v>37-GRUPO DE TRABAJO DE ESTUDIOS ECONÓMICOS</v>
      </c>
      <c r="S189" s="80" t="s">
        <v>825</v>
      </c>
      <c r="T189" s="80" t="str">
        <f>VLOOKUP(A189,'[45]PAI 2025 GPS rempl2)'!$A$3:$E$505,4,0)</f>
        <v>Actividad propia</v>
      </c>
      <c r="U189" s="81" t="s">
        <v>1532</v>
      </c>
      <c r="V189" s="30">
        <f>VLOOKUP(S189,'Plan de acci�n consolidado 2025'!$E$4:$P$506,12,0)</f>
        <v>5</v>
      </c>
      <c r="W189" s="30">
        <f t="shared" si="37"/>
        <v>0.45454545454545453</v>
      </c>
      <c r="X189" s="30">
        <f>VLOOKUP(S189,'Plan de acci�n consolidado 2025'!$E$4:$AA$506,23,0)</f>
        <v>0</v>
      </c>
      <c r="Y189" s="30">
        <f t="shared" si="29"/>
        <v>0</v>
      </c>
    </row>
    <row r="190" spans="1:25" x14ac:dyDescent="0.25">
      <c r="A190" s="80" t="s">
        <v>826</v>
      </c>
      <c r="B190" s="80" t="str">
        <f>VLOOKUP(A190,'[45]PAI 2025 GPS rempl2)'!$A$3:$E$505,4,0)</f>
        <v>Producto</v>
      </c>
      <c r="C190" s="81" t="s">
        <v>1532</v>
      </c>
      <c r="D190" s="81" t="s">
        <v>1531</v>
      </c>
      <c r="E190" s="81" t="s">
        <v>749</v>
      </c>
      <c r="F190" s="81" t="s">
        <v>12</v>
      </c>
      <c r="G190" s="81" t="str">
        <f>VLOOKUP(A190,'[45]PAI 2025 GPS rempl2)'!$E$4:$L$504,8,0)</f>
        <v>C-3599-0200-0008-53105b</v>
      </c>
      <c r="H190" s="81" t="str">
        <f>VLOOKUP(A190,'[45]PAI 2025 GPS rempl2)'!$A$4:$V$504,15,0)</f>
        <v>Estudios Económicos Coyunturales, elaborados y entregados (Estudios Económicos Coyunturales)</v>
      </c>
      <c r="I190" s="81">
        <f>VLOOKUP(A190,'[45]PAI 2025 GPS rempl2)'!$A$4:$V$504,17,0)</f>
        <v>50</v>
      </c>
      <c r="J190" s="81" t="str">
        <f>VLOOKUP(A190,'[45]PAI 2025 GPS rempl2)'!$A$4:$V$504,18,0)</f>
        <v>Númerica</v>
      </c>
      <c r="K190" s="166" t="str">
        <f>VLOOKUP(A190,'[45]PAI 2025 GPS rempl2)'!$A$4:$V$504,20,0)</f>
        <v>2025-01-02</v>
      </c>
      <c r="L190" s="166" t="str">
        <f>VLOOKUP(A190,'[45]PAI 2025 GPS rempl2)'!$A$4:$V$504,21,0)</f>
        <v>2025-12-19</v>
      </c>
      <c r="M190" s="81" t="str">
        <f>VLOOKUP(A190,'[45]PAI 2025 GPS rempl2)'!$A$4:$V$504,22,0)</f>
        <v>37-GRUPO DE TRABAJO DE ESTUDIOS ECONÓMICOS</v>
      </c>
      <c r="N190" s="81" t="s">
        <v>1395</v>
      </c>
      <c r="O190" s="81" t="s">
        <v>1396</v>
      </c>
      <c r="P190" s="81">
        <v>0</v>
      </c>
      <c r="Q190" s="81" t="s">
        <v>1492</v>
      </c>
      <c r="R190" s="30" t="str">
        <f>VLOOKUP(A190,'[45]PAI 2025 GPS rempl2)'!$A$3:$B$506,2,0)</f>
        <v>37-GRUPO DE TRABAJO DE ESTUDIOS ECONÓMICOS</v>
      </c>
      <c r="S190" s="80" t="s">
        <v>826</v>
      </c>
      <c r="T190" s="80" t="str">
        <f>VLOOKUP(A190,'[45]PAI 2025 GPS rempl2)'!$A$3:$E$505,4,0)</f>
        <v>Producto</v>
      </c>
      <c r="U190" s="81" t="s">
        <v>1532</v>
      </c>
      <c r="V190" s="30">
        <f>VLOOKUP(S190,'Plan de acci�n consolidado 2025'!$E$4:$P$506,12,0)</f>
        <v>20</v>
      </c>
      <c r="W190" s="30">
        <f>+(V190*100)/($V$150+$V$168+$V$174+$V$177+$V$183+$V$190+$V$199+$V$336+$V$342+$V$430+$V$463)</f>
        <v>10.526315789473685</v>
      </c>
      <c r="X190" s="30">
        <f>VLOOKUP(S190,'Plan de acci�n consolidado 2025'!$E$4:$AA$506,23,0)</f>
        <v>34</v>
      </c>
      <c r="Y190" s="30">
        <f t="shared" si="29"/>
        <v>3.5789473684210531</v>
      </c>
    </row>
    <row r="191" spans="1:25" x14ac:dyDescent="0.25">
      <c r="A191" s="80" t="s">
        <v>828</v>
      </c>
      <c r="B191" s="80" t="str">
        <f>VLOOKUP(A191,'[45]PAI 2025 GPS rempl2)'!$A$3:$E$505,4,0)</f>
        <v>Actividad propia</v>
      </c>
      <c r="C191" s="81" t="s">
        <v>1532</v>
      </c>
      <c r="D191" s="81" t="s">
        <v>1531</v>
      </c>
      <c r="E191" s="81" t="s">
        <v>749</v>
      </c>
      <c r="F191" s="81"/>
      <c r="G191" s="81" t="str">
        <f>VLOOKUP(A191,'[45]PAI 2025 GPS rempl2)'!$E$4:$L$504,8,0)</f>
        <v>N/A</v>
      </c>
      <c r="H191" s="81" t="str">
        <f>VLOOKUP(A191,'[45]PAI 2025 GPS rempl2)'!$A$4:$V$504,15,0)</f>
        <v>Requerir a las diferentes áreas de la entidad, la identificación de los estudios económicos coyunturales que requieren sean elaborados por el Grupo de Estudios Económicos (Inventario de solicitudes de estudios coyunturales)</v>
      </c>
      <c r="I191" s="81">
        <f>VLOOKUP(A191,'[45]PAI 2025 GPS rempl2)'!$A$4:$V$504,17,0)</f>
        <v>1</v>
      </c>
      <c r="J191" s="81" t="str">
        <f>VLOOKUP(A191,'[45]PAI 2025 GPS rempl2)'!$A$4:$V$504,18,0)</f>
        <v>Númerica</v>
      </c>
      <c r="K191" s="166" t="str">
        <f>VLOOKUP(A191,'[45]PAI 2025 GPS rempl2)'!$A$4:$V$504,20,0)</f>
        <v>2025-01-02</v>
      </c>
      <c r="L191" s="166" t="str">
        <f>VLOOKUP(A191,'[45]PAI 2025 GPS rempl2)'!$A$4:$V$504,21,0)</f>
        <v>2025-02-28</v>
      </c>
      <c r="M191" s="81" t="str">
        <f>VLOOKUP(A191,'[45]PAI 2025 GPS rempl2)'!$A$4:$V$504,22,0)</f>
        <v>37-GRUPO DE TRABAJO DE ESTUDIOS ECONÓMICOS</v>
      </c>
      <c r="N191" s="81"/>
      <c r="O191" s="81"/>
      <c r="P191" s="81"/>
      <c r="Q191" s="81"/>
      <c r="R191" s="30" t="str">
        <f>VLOOKUP(A191,'[45]PAI 2025 GPS rempl2)'!$A$3:$B$506,2,0)</f>
        <v>37-GRUPO DE TRABAJO DE ESTUDIOS ECONÓMICOS</v>
      </c>
      <c r="S191" s="80" t="s">
        <v>828</v>
      </c>
      <c r="T191" s="80" t="str">
        <f>VLOOKUP(A191,'[45]PAI 2025 GPS rempl2)'!$A$3:$E$505,4,0)</f>
        <v>Actividad propia</v>
      </c>
      <c r="U191" s="81" t="s">
        <v>1532</v>
      </c>
      <c r="V191" s="30">
        <f>VLOOKUP(S191,'Plan de acci�n consolidado 2025'!$E$4:$P$506,12,0)</f>
        <v>5</v>
      </c>
      <c r="W191" s="30">
        <f>+(V191*100)/($V$151+$V$153+$V$154+$V$155+$V$169+$V$170+$V$171+$V$172+$V$173+$V$175+$V$176+$V$178+$V$179+$V$180+$V$181+$V$182+$V$184+$V$185+$V$186+$V$187+$V$188+$V$189+$V$191+$V$192+$V$193+$V$194+$V$200+$V$201+$V$337+$V$339+$V$341+$V$343+$V$344+$V$431+$V$432+$V$433+$V$434+$V$464+$V$465)</f>
        <v>0.45454545454545453</v>
      </c>
      <c r="X191" s="30">
        <f>VLOOKUP(S191,'Plan de acci�n consolidado 2025'!$E$4:$AA$506,23,0)</f>
        <v>100</v>
      </c>
      <c r="Y191" s="30">
        <f t="shared" si="29"/>
        <v>0.45454545454545453</v>
      </c>
    </row>
    <row r="192" spans="1:25" x14ac:dyDescent="0.25">
      <c r="A192" s="80" t="s">
        <v>830</v>
      </c>
      <c r="B192" s="80" t="str">
        <f>VLOOKUP(A192,'[45]PAI 2025 GPS rempl2)'!$A$3:$E$505,4,0)</f>
        <v>Actividad propia</v>
      </c>
      <c r="C192" s="81" t="s">
        <v>1532</v>
      </c>
      <c r="D192" s="81" t="s">
        <v>1531</v>
      </c>
      <c r="E192" s="81" t="s">
        <v>749</v>
      </c>
      <c r="F192" s="81"/>
      <c r="G192" s="81" t="str">
        <f>VLOOKUP(A192,'[45]PAI 2025 GPS rempl2)'!$E$4:$L$504,8,0)</f>
        <v>N/A</v>
      </c>
      <c r="H192" s="81" t="str">
        <f>VLOOKUP(A192,'[45]PAI 2025 GPS rempl2)'!$A$4:$V$504,15,0)</f>
        <v>Definir, a partir del análisis de las solicitudes de las áreas, las temáticas y  estudios conyunturales que serán desarrollados a lo largo de la vigencia por el Grupo de Estudios Económicos (Informe con estudios seleccionados)</v>
      </c>
      <c r="I192" s="81">
        <f>VLOOKUP(A192,'[45]PAI 2025 GPS rempl2)'!$A$4:$V$504,17,0)</f>
        <v>1</v>
      </c>
      <c r="J192" s="81" t="str">
        <f>VLOOKUP(A192,'[45]PAI 2025 GPS rempl2)'!$A$4:$V$504,18,0)</f>
        <v>Númerica</v>
      </c>
      <c r="K192" s="166" t="str">
        <f>VLOOKUP(A192,'[45]PAI 2025 GPS rempl2)'!$A$4:$V$504,20,0)</f>
        <v>2025-03-01</v>
      </c>
      <c r="L192" s="166" t="str">
        <f>VLOOKUP(A192,'[45]PAI 2025 GPS rempl2)'!$A$4:$V$504,21,0)</f>
        <v>2025-03-15</v>
      </c>
      <c r="M192" s="81" t="str">
        <f>VLOOKUP(A192,'[45]PAI 2025 GPS rempl2)'!$A$4:$V$504,22,0)</f>
        <v>37-GRUPO DE TRABAJO DE ESTUDIOS ECONÓMICOS</v>
      </c>
      <c r="N192" s="81"/>
      <c r="O192" s="81"/>
      <c r="P192" s="81"/>
      <c r="Q192" s="81"/>
      <c r="R192" s="30" t="str">
        <f>VLOOKUP(A192,'[45]PAI 2025 GPS rempl2)'!$A$3:$B$506,2,0)</f>
        <v>37-GRUPO DE TRABAJO DE ESTUDIOS ECONÓMICOS</v>
      </c>
      <c r="S192" s="80" t="s">
        <v>830</v>
      </c>
      <c r="T192" s="80" t="str">
        <f>VLOOKUP(A192,'[45]PAI 2025 GPS rempl2)'!$A$3:$E$505,4,0)</f>
        <v>Actividad propia</v>
      </c>
      <c r="U192" s="81" t="s">
        <v>1532</v>
      </c>
      <c r="V192" s="30">
        <f>VLOOKUP(S192,'Plan de acci�n consolidado 2025'!$E$4:$P$506,12,0)</f>
        <v>10</v>
      </c>
      <c r="W192" s="30">
        <f>+(V192*100)/($V$151+$V$153+$V$154+$V$155+$V$169+$V$170+$V$171+$V$172+$V$173+$V$175+$V$176+$V$178+$V$179+$V$180+$V$181+$V$182+$V$184+$V$185+$V$186+$V$187+$V$188+$V$189+$V$191+$V$192+$V$193+$V$194+$V$200+$V$201+$V$337+$V$339+$V$341+$V$343+$V$344+$V$431+$V$432+$V$433+$V$434+$V$464+$V$465)</f>
        <v>0.90909090909090906</v>
      </c>
      <c r="X192" s="30">
        <f>VLOOKUP(S192,'Plan de acci�n consolidado 2025'!$E$4:$AA$506,23,0)</f>
        <v>100</v>
      </c>
      <c r="Y192" s="30">
        <f t="shared" si="29"/>
        <v>0.90909090909090906</v>
      </c>
    </row>
    <row r="193" spans="1:25" x14ac:dyDescent="0.25">
      <c r="A193" s="80" t="s">
        <v>832</v>
      </c>
      <c r="B193" s="80" t="str">
        <f>VLOOKUP(A193,'[45]PAI 2025 GPS rempl2)'!$A$3:$E$505,4,0)</f>
        <v>Actividad propia</v>
      </c>
      <c r="C193" s="81" t="s">
        <v>1532</v>
      </c>
      <c r="D193" s="81" t="s">
        <v>1531</v>
      </c>
      <c r="E193" s="81" t="s">
        <v>749</v>
      </c>
      <c r="F193" s="81"/>
      <c r="G193" s="81" t="str">
        <f>VLOOKUP(A193,'[45]PAI 2025 GPS rempl2)'!$E$4:$L$504,8,0)</f>
        <v>N/A</v>
      </c>
      <c r="H193" s="81" t="str">
        <f>VLOOKUP(A193,'[45]PAI 2025 GPS rempl2)'!$A$4:$V$504,15,0)</f>
        <v>Definir un plan de trabajo para la elaboración y entrega de los estudios seleccionados (plan de trabajo)</v>
      </c>
      <c r="I193" s="81">
        <f>VLOOKUP(A193,'[45]PAI 2025 GPS rempl2)'!$A$4:$V$504,17,0)</f>
        <v>1</v>
      </c>
      <c r="J193" s="81" t="str">
        <f>VLOOKUP(A193,'[45]PAI 2025 GPS rempl2)'!$A$4:$V$504,18,0)</f>
        <v>Númerica</v>
      </c>
      <c r="K193" s="166" t="str">
        <f>VLOOKUP(A193,'[45]PAI 2025 GPS rempl2)'!$A$4:$V$504,20,0)</f>
        <v>2025-03-17</v>
      </c>
      <c r="L193" s="166" t="str">
        <f>VLOOKUP(A193,'[45]PAI 2025 GPS rempl2)'!$A$4:$V$504,21,0)</f>
        <v>2025-04-05</v>
      </c>
      <c r="M193" s="81" t="str">
        <f>VLOOKUP(A193,'[45]PAI 2025 GPS rempl2)'!$A$4:$V$504,22,0)</f>
        <v>37-GRUPO DE TRABAJO DE ESTUDIOS ECONÓMICOS</v>
      </c>
      <c r="N193" s="81"/>
      <c r="O193" s="81"/>
      <c r="P193" s="81"/>
      <c r="Q193" s="81"/>
      <c r="R193" s="30" t="str">
        <f>VLOOKUP(A193,'[45]PAI 2025 GPS rempl2)'!$A$3:$B$506,2,0)</f>
        <v>37-GRUPO DE TRABAJO DE ESTUDIOS ECONÓMICOS</v>
      </c>
      <c r="S193" s="80" t="s">
        <v>832</v>
      </c>
      <c r="T193" s="80" t="str">
        <f>VLOOKUP(A193,'[45]PAI 2025 GPS rempl2)'!$A$3:$E$505,4,0)</f>
        <v>Actividad propia</v>
      </c>
      <c r="U193" s="81" t="s">
        <v>1532</v>
      </c>
      <c r="V193" s="30">
        <f>VLOOKUP(S193,'Plan de acci�n consolidado 2025'!$E$4:$P$506,12,0)</f>
        <v>10</v>
      </c>
      <c r="W193" s="30">
        <f>+(V193*100)/($V$151+$V$153+$V$154+$V$155+$V$169+$V$170+$V$171+$V$172+$V$173+$V$175+$V$176+$V$178+$V$179+$V$180+$V$181+$V$182+$V$184+$V$185+$V$186+$V$187+$V$188+$V$189+$V$191+$V$192+$V$193+$V$194+$V$200+$V$201+$V$337+$V$339+$V$341+$V$343+$V$344+$V$431+$V$432+$V$433+$V$434+$V$464+$V$465)</f>
        <v>0.90909090909090906</v>
      </c>
      <c r="X193" s="30">
        <f>VLOOKUP(S193,'Plan de acci�n consolidado 2025'!$E$4:$AA$506,23,0)</f>
        <v>100</v>
      </c>
      <c r="Y193" s="30">
        <f t="shared" si="29"/>
        <v>0.90909090909090906</v>
      </c>
    </row>
    <row r="194" spans="1:25" x14ac:dyDescent="0.25">
      <c r="A194" s="80" t="s">
        <v>834</v>
      </c>
      <c r="B194" s="80" t="str">
        <f>VLOOKUP(A194,'[45]PAI 2025 GPS rempl2)'!$A$3:$E$505,4,0)</f>
        <v>Actividad propia</v>
      </c>
      <c r="C194" s="81" t="s">
        <v>1532</v>
      </c>
      <c r="D194" s="81" t="s">
        <v>1531</v>
      </c>
      <c r="E194" s="81" t="s">
        <v>749</v>
      </c>
      <c r="F194" s="81"/>
      <c r="G194" s="81" t="str">
        <f>VLOOKUP(A194,'[45]PAI 2025 GPS rempl2)'!$E$4:$L$504,8,0)</f>
        <v>N/A</v>
      </c>
      <c r="H194" s="81" t="str">
        <f>VLOOKUP(A194,'[45]PAI 2025 GPS rempl2)'!$A$4:$V$504,15,0)</f>
        <v>Ejecutar el plan de trabajo (Informe de seguimiento y/o ejecución del programa)</v>
      </c>
      <c r="I194" s="81">
        <f>VLOOKUP(A194,'[45]PAI 2025 GPS rempl2)'!$A$4:$V$504,17,0)</f>
        <v>100</v>
      </c>
      <c r="J194" s="81" t="str">
        <f>VLOOKUP(A194,'[45]PAI 2025 GPS rempl2)'!$A$4:$V$504,18,0)</f>
        <v>Porcentual</v>
      </c>
      <c r="K194" s="166" t="str">
        <f>VLOOKUP(A194,'[45]PAI 2025 GPS rempl2)'!$A$4:$V$504,20,0)</f>
        <v>2025-04-07</v>
      </c>
      <c r="L194" s="166" t="str">
        <f>VLOOKUP(A194,'[45]PAI 2025 GPS rempl2)'!$A$4:$V$504,21,0)</f>
        <v>2025-12-19</v>
      </c>
      <c r="M194" s="81" t="str">
        <f>VLOOKUP(A194,'[45]PAI 2025 GPS rempl2)'!$A$4:$V$504,22,0)</f>
        <v>37-GRUPO DE TRABAJO DE ESTUDIOS ECONÓMICOS</v>
      </c>
      <c r="N194" s="81"/>
      <c r="O194" s="81"/>
      <c r="P194" s="81"/>
      <c r="Q194" s="81"/>
      <c r="R194" s="30" t="str">
        <f>VLOOKUP(A194,'[45]PAI 2025 GPS rempl2)'!$A$3:$B$506,2,0)</f>
        <v>37-GRUPO DE TRABAJO DE ESTUDIOS ECONÓMICOS</v>
      </c>
      <c r="S194" s="80" t="s">
        <v>834</v>
      </c>
      <c r="T194" s="80" t="str">
        <f>VLOOKUP(A194,'[45]PAI 2025 GPS rempl2)'!$A$3:$E$505,4,0)</f>
        <v>Actividad propia</v>
      </c>
      <c r="U194" s="81" t="s">
        <v>1532</v>
      </c>
      <c r="V194" s="30">
        <f>VLOOKUP(S194,'Plan de acci�n consolidado 2025'!$E$4:$P$506,12,0)</f>
        <v>75</v>
      </c>
      <c r="W194" s="30">
        <f>+(V194*100)/($V$151+$V$153+$V$154+$V$155+$V$169+$V$170+$V$171+$V$172+$V$173+$V$175+$V$176+$V$178+$V$179+$V$180+$V$181+$V$182+$V$184+$V$185+$V$186+$V$187+$V$188+$V$189+$V$191+$V$192+$V$193+$V$194+$V$200+$V$201+$V$337+$V$339+$V$341+$V$343+$V$344+$V$431+$V$432+$V$433+$V$434+$V$464+$V$465)</f>
        <v>6.8181818181818183</v>
      </c>
      <c r="X194" s="30">
        <f>VLOOKUP(S194,'Plan de acci�n consolidado 2025'!$E$4:$AA$506,23,0)</f>
        <v>34</v>
      </c>
      <c r="Y194" s="30">
        <f t="shared" si="29"/>
        <v>2.3181818181818183</v>
      </c>
    </row>
    <row r="195" spans="1:25" x14ac:dyDescent="0.25">
      <c r="A195" s="80" t="s">
        <v>837</v>
      </c>
      <c r="B195" s="80" t="str">
        <f>VLOOKUP(A195,'[45]PAI 2025 GPS rempl2)'!$A$3:$E$505,4,0)</f>
        <v>Producto</v>
      </c>
      <c r="C195" s="81" t="s">
        <v>1522</v>
      </c>
      <c r="D195" s="81" t="s">
        <v>1533</v>
      </c>
      <c r="E195" s="81" t="s">
        <v>1442</v>
      </c>
      <c r="F195" s="81" t="s">
        <v>12</v>
      </c>
      <c r="G195" s="81" t="str">
        <f>VLOOKUP(A195,'[45]PAI 2025 GPS rempl2)'!$E$4:$L$504,8,0)</f>
        <v>FUNCIONAMIENTO</v>
      </c>
      <c r="H195" s="81" t="str">
        <f>VLOOKUP(A195,'[45]PAI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1">
        <f>VLOOKUP(A195,'[45]PAI 2025 GPS rempl2)'!$A$4:$V$504,17,0)</f>
        <v>1</v>
      </c>
      <c r="J195" s="81" t="str">
        <f>VLOOKUP(A195,'[45]PAI 2025 GPS rempl2)'!$A$4:$V$504,18,0)</f>
        <v>Númerica</v>
      </c>
      <c r="K195" s="166" t="str">
        <f>VLOOKUP(A195,'[45]PAI 2025 GPS rempl2)'!$A$4:$V$504,20,0)</f>
        <v>2025-02-03</v>
      </c>
      <c r="L195" s="166" t="str">
        <f>VLOOKUP(A195,'[45]PAI 2025 GPS rempl2)'!$A$4:$V$504,21,0)</f>
        <v>2025-11-26</v>
      </c>
      <c r="M195" s="81" t="str">
        <f>VLOOKUP(A195,'[45]PAI 2025 GPS rempl2)'!$A$4:$V$504,22,0)</f>
        <v>7000-DESPACHO DEL SUPERINTENDENTE DELEGADO PARA LA PROTECCIÓN DE DATOS PERSONALES</v>
      </c>
      <c r="N195" s="81" t="s">
        <v>1395</v>
      </c>
      <c r="O195" s="81" t="s">
        <v>1396</v>
      </c>
      <c r="P195" s="81">
        <v>0</v>
      </c>
      <c r="Q195" s="81" t="s">
        <v>1492</v>
      </c>
      <c r="R195" s="30" t="str">
        <f>VLOOKUP(A195,'[45]PAI 2025 GPS rempl2)'!$A$3:$B$506,2,0)</f>
        <v>7000-DESPACHO DEL SUPERINTENDENTE DELEGADO PARA LA PROTECCIÓN DE DATOS PERSONALES</v>
      </c>
      <c r="S195" s="80" t="s">
        <v>837</v>
      </c>
      <c r="T195" s="80" t="str">
        <f>VLOOKUP(A195,'[45]PAI 2025 GPS rempl2)'!$A$3:$E$505,4,0)</f>
        <v>Producto</v>
      </c>
      <c r="U195" s="81" t="s">
        <v>1522</v>
      </c>
      <c r="V195" s="30">
        <f>VLOOKUP(S195,'Plan de acci�n consolidado 2025'!$E$4:$P$506,12,0)</f>
        <v>10</v>
      </c>
      <c r="W195" s="145">
        <f>(V195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95" s="30">
        <f>VLOOKUP(S195,'Plan de acci�n consolidado 2025'!$E$4:$AA$506,23,0)</f>
        <v>0</v>
      </c>
      <c r="Y195" s="30">
        <f t="shared" si="29"/>
        <v>0</v>
      </c>
    </row>
    <row r="196" spans="1:25" x14ac:dyDescent="0.25">
      <c r="A196" s="80" t="s">
        <v>839</v>
      </c>
      <c r="B196" s="80" t="str">
        <f>VLOOKUP(A196,'[45]PAI 2025 GPS rempl2)'!$A$3:$E$505,4,0)</f>
        <v>Actividad propia</v>
      </c>
      <c r="C196" s="81" t="s">
        <v>1522</v>
      </c>
      <c r="D196" s="81" t="s">
        <v>1533</v>
      </c>
      <c r="E196" s="81" t="s">
        <v>1442</v>
      </c>
      <c r="F196" s="81"/>
      <c r="G196" s="81" t="str">
        <f>VLOOKUP(A196,'[45]PAI 2025 GPS rempl2)'!$E$4:$L$504,8,0)</f>
        <v>N/A</v>
      </c>
      <c r="H196" s="81" t="str">
        <f>VLOOKUP(A196,'[45]PAI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1">
        <f>VLOOKUP(A196,'[45]PAI 2025 GPS rempl2)'!$A$4:$V$504,17,0)</f>
        <v>1</v>
      </c>
      <c r="J196" s="81" t="str">
        <f>VLOOKUP(A196,'[45]PAI 2025 GPS rempl2)'!$A$4:$V$504,18,0)</f>
        <v>Númerica</v>
      </c>
      <c r="K196" s="166" t="str">
        <f>VLOOKUP(A196,'[45]PAI 2025 GPS rempl2)'!$A$4:$V$504,20,0)</f>
        <v>2025-02-03</v>
      </c>
      <c r="L196" s="166" t="str">
        <f>VLOOKUP(A196,'[45]PAI 2025 GPS rempl2)'!$A$4:$V$504,21,0)</f>
        <v>2025-05-12</v>
      </c>
      <c r="M196" s="81" t="str">
        <f>VLOOKUP(A196,'[45]PAI 2025 GPS rempl2)'!$A$4:$V$504,22,0)</f>
        <v>7000-DESPACHO DEL SUPERINTENDENTE DELEGADO PARA LA PROTECCIÓN DE DATOS PERSONALES</v>
      </c>
      <c r="N196" s="81"/>
      <c r="O196" s="81"/>
      <c r="P196" s="81"/>
      <c r="Q196" s="81"/>
      <c r="R196" s="30" t="str">
        <f>VLOOKUP(A196,'[45]PAI 2025 GPS rempl2)'!$A$3:$B$506,2,0)</f>
        <v>7000-DESPACHO DEL SUPERINTENDENTE DELEGADO PARA LA PROTECCIÓN DE DATOS PERSONALES</v>
      </c>
      <c r="S196" s="80" t="s">
        <v>839</v>
      </c>
      <c r="T196" s="80" t="str">
        <f>VLOOKUP(A196,'[45]PAI 2025 GPS rempl2)'!$A$3:$E$505,4,0)</f>
        <v>Actividad propia</v>
      </c>
      <c r="U196" s="81" t="s">
        <v>1522</v>
      </c>
      <c r="V196" s="30">
        <f>VLOOKUP(S196,'Plan de acci�n consolidado 2025'!$E$4:$P$506,12,0)</f>
        <v>30</v>
      </c>
      <c r="W196" s="147">
        <f t="shared" ref="W196:W198" si="38">+(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196" s="30">
        <f>VLOOKUP(S196,'Plan de acci�n consolidado 2025'!$E$4:$AA$506,23,0)</f>
        <v>100</v>
      </c>
      <c r="Y196" s="30">
        <f t="shared" ref="Y196:Y259" si="39">(X196*W196)/100</f>
        <v>0.36585365853658536</v>
      </c>
    </row>
    <row r="197" spans="1:25" x14ac:dyDescent="0.25">
      <c r="A197" s="80" t="s">
        <v>841</v>
      </c>
      <c r="B197" s="80" t="str">
        <f>VLOOKUP(A197,'[45]PAI 2025 GPS rempl2)'!$A$3:$E$505,4,0)</f>
        <v>Actividad propia</v>
      </c>
      <c r="C197" s="81" t="s">
        <v>1522</v>
      </c>
      <c r="D197" s="81" t="s">
        <v>1533</v>
      </c>
      <c r="E197" s="81" t="s">
        <v>1442</v>
      </c>
      <c r="F197" s="81"/>
      <c r="G197" s="81" t="str">
        <f>VLOOKUP(A197,'[45]PAI 2025 GPS rempl2)'!$E$4:$L$504,8,0)</f>
        <v>N/A</v>
      </c>
      <c r="H197" s="81" t="str">
        <f>VLOOKUP(A197,'[45]PAI 2025 GPS rempl2)'!$A$4:$V$504,15,0)</f>
        <v>Elaborar documento con el desarrollo del estudio comparativo y un apartado de recomendaciones para la adopción o adaptación de dichas medidas en el marco regulatorio colombiano (Documento)</v>
      </c>
      <c r="I197" s="81">
        <f>VLOOKUP(A197,'[45]PAI 2025 GPS rempl2)'!$A$4:$V$504,17,0)</f>
        <v>1</v>
      </c>
      <c r="J197" s="81" t="str">
        <f>VLOOKUP(A197,'[45]PAI 2025 GPS rempl2)'!$A$4:$V$504,18,0)</f>
        <v>Númerica</v>
      </c>
      <c r="K197" s="166" t="str">
        <f>VLOOKUP(A197,'[45]PAI 2025 GPS rempl2)'!$A$4:$V$504,20,0)</f>
        <v>2025-05-13</v>
      </c>
      <c r="L197" s="166" t="str">
        <f>VLOOKUP(A197,'[45]PAI 2025 GPS rempl2)'!$A$4:$V$504,21,0)</f>
        <v>2025-10-17</v>
      </c>
      <c r="M197" s="81" t="str">
        <f>VLOOKUP(A197,'[45]PAI 2025 GPS rempl2)'!$A$4:$V$504,22,0)</f>
        <v>7000-DESPACHO DEL SUPERINTENDENTE DELEGADO PARA LA PROTECCIÓN DE DATOS PERSONALES</v>
      </c>
      <c r="N197" s="81"/>
      <c r="O197" s="81"/>
      <c r="P197" s="81"/>
      <c r="Q197" s="81"/>
      <c r="R197" s="30" t="str">
        <f>VLOOKUP(A197,'[45]PAI 2025 GPS rempl2)'!$A$3:$B$506,2,0)</f>
        <v>7000-DESPACHO DEL SUPERINTENDENTE DELEGADO PARA LA PROTECCIÓN DE DATOS PERSONALES</v>
      </c>
      <c r="S197" s="80" t="s">
        <v>841</v>
      </c>
      <c r="T197" s="80" t="str">
        <f>VLOOKUP(A197,'[45]PAI 2025 GPS rempl2)'!$A$3:$E$505,4,0)</f>
        <v>Actividad propia</v>
      </c>
      <c r="U197" s="81" t="s">
        <v>1522</v>
      </c>
      <c r="V197" s="30">
        <f>VLOOKUP(S197,'Plan de acci�n consolidado 2025'!$E$4:$P$506,12,0)</f>
        <v>60</v>
      </c>
      <c r="W197" s="147">
        <f t="shared" si="38"/>
        <v>0.73170731707317072</v>
      </c>
      <c r="X197" s="30">
        <f>VLOOKUP(S197,'Plan de acci�n consolidado 2025'!$E$4:$AA$506,23,0)</f>
        <v>0</v>
      </c>
      <c r="Y197" s="30">
        <f t="shared" si="39"/>
        <v>0</v>
      </c>
    </row>
    <row r="198" spans="1:25" x14ac:dyDescent="0.25">
      <c r="A198" s="80" t="s">
        <v>843</v>
      </c>
      <c r="B198" s="80" t="str">
        <f>VLOOKUP(A198,'[45]PAI 2025 GPS rempl2)'!$A$3:$E$505,4,0)</f>
        <v>Actividad propia</v>
      </c>
      <c r="C198" s="81" t="s">
        <v>1522</v>
      </c>
      <c r="D198" s="81" t="s">
        <v>1533</v>
      </c>
      <c r="E198" s="81" t="s">
        <v>1442</v>
      </c>
      <c r="F198" s="81"/>
      <c r="G198" s="81" t="str">
        <f>VLOOKUP(A198,'[45]PAI 2025 GPS rempl2)'!$E$4:$L$504,8,0)</f>
        <v>N/A</v>
      </c>
      <c r="H198" s="81" t="str">
        <f>VLOOKUP(A198,'[45]PAI 2025 GPS rempl2)'!$A$4:$V$504,15,0)</f>
        <v>Solicitar la publicación del documento con el propósito que entidades públicas y privadas conozcan los efectos de la Inteligencia Artificial (IA) al derecho en cuestión (Link de publicación)</v>
      </c>
      <c r="I198" s="81">
        <f>VLOOKUP(A198,'[45]PAI 2025 GPS rempl2)'!$A$4:$V$504,17,0)</f>
        <v>1</v>
      </c>
      <c r="J198" s="81" t="str">
        <f>VLOOKUP(A198,'[45]PAI 2025 GPS rempl2)'!$A$4:$V$504,18,0)</f>
        <v>Númerica</v>
      </c>
      <c r="K198" s="166" t="str">
        <f>VLOOKUP(A198,'[45]PAI 2025 GPS rempl2)'!$A$4:$V$504,20,0)</f>
        <v>2025-10-17</v>
      </c>
      <c r="L198" s="166" t="str">
        <f>VLOOKUP(A198,'[45]PAI 2025 GPS rempl2)'!$A$4:$V$504,21,0)</f>
        <v>2025-11-26</v>
      </c>
      <c r="M198" s="81" t="str">
        <f>VLOOKUP(A198,'[45]PAI 2025 GPS rempl2)'!$A$4:$V$504,22,0)</f>
        <v>7000-DESPACHO DEL SUPERINTENDENTE DELEGADO PARA LA PROTECCIÓN DE DATOS PERSONALES</v>
      </c>
      <c r="N198" s="81"/>
      <c r="O198" s="81"/>
      <c r="P198" s="81"/>
      <c r="Q198" s="81"/>
      <c r="R198" s="30" t="str">
        <f>VLOOKUP(A198,'[45]PAI 2025 GPS rempl2)'!$A$3:$B$506,2,0)</f>
        <v>7000-DESPACHO DEL SUPERINTENDENTE DELEGADO PARA LA PROTECCIÓN DE DATOS PERSONALES</v>
      </c>
      <c r="S198" s="80" t="s">
        <v>843</v>
      </c>
      <c r="T198" s="80" t="str">
        <f>VLOOKUP(A198,'[45]PAI 2025 GPS rempl2)'!$A$3:$E$505,4,0)</f>
        <v>Actividad propia</v>
      </c>
      <c r="U198" s="81" t="s">
        <v>1522</v>
      </c>
      <c r="V198" s="30">
        <f>VLOOKUP(S198,'Plan de acci�n consolidado 2025'!$E$4:$P$506,12,0)</f>
        <v>10</v>
      </c>
      <c r="W198" s="147">
        <f t="shared" si="38"/>
        <v>0.12195121951219512</v>
      </c>
      <c r="X198" s="30">
        <f>VLOOKUP(S198,'Plan de acci�n consolidado 2025'!$E$4:$AA$506,23,0)</f>
        <v>0</v>
      </c>
      <c r="Y198" s="30">
        <f t="shared" si="39"/>
        <v>0</v>
      </c>
    </row>
    <row r="199" spans="1:25" x14ac:dyDescent="0.25">
      <c r="A199" s="80" t="s">
        <v>844</v>
      </c>
      <c r="B199" s="80" t="str">
        <f>VLOOKUP(A199,'[45]PAI 2025 GPS rempl2)'!$A$3:$E$505,4,0)</f>
        <v>Producto</v>
      </c>
      <c r="C199" s="81" t="s">
        <v>1532</v>
      </c>
      <c r="D199" s="81" t="s">
        <v>1531</v>
      </c>
      <c r="E199" s="81" t="s">
        <v>749</v>
      </c>
      <c r="F199" s="81" t="s">
        <v>10</v>
      </c>
      <c r="G199" s="81" t="str">
        <f>VLOOKUP(A199,'[45]PAI 2025 GPS rempl2)'!$E$4:$L$504,8,0)</f>
        <v>C-3503-0200-0012-20104c</v>
      </c>
      <c r="H199" s="81" t="str">
        <f>VLOOKUP(A199,'[45]PAI 2025 GPS rempl2)'!$A$4:$V$504,15,0)</f>
        <v>Lineamientos para generar conciencia sobre el debido tratamiento de datos personales en los procesos de transferencia de tecnología para salvaguardar el derecho en dichos procesos,  divulgado.  (informe de conclusiones/único entregable)</v>
      </c>
      <c r="I199" s="81">
        <f>VLOOKUP(A199,'[45]PAI 2025 GPS rempl2)'!$A$4:$V$504,17,0)</f>
        <v>1</v>
      </c>
      <c r="J199" s="81" t="str">
        <f>VLOOKUP(A199,'[45]PAI 2025 GPS rempl2)'!$A$4:$V$504,18,0)</f>
        <v>Númerica</v>
      </c>
      <c r="K199" s="166" t="str">
        <f>VLOOKUP(A199,'[45]PAI 2025 GPS rempl2)'!$A$4:$V$504,20,0)</f>
        <v>2025-03-04</v>
      </c>
      <c r="L199" s="166" t="str">
        <f>VLOOKUP(A199,'[45]PAI 2025 GPS rempl2)'!$A$4:$V$504,21,0)</f>
        <v>2025-11-28</v>
      </c>
      <c r="M199" s="81" t="str">
        <f>VLOOKUP(A199,'[45]PAI 2025 GPS rempl2)'!$A$4:$V$504,22,0)</f>
        <v>7000-DESPACHO DEL SUPERINTENDENTE DELEGADO PARA LA PROTECCIÓN DE DATOS PERSONALES</v>
      </c>
      <c r="N199" s="81" t="s">
        <v>1399</v>
      </c>
      <c r="O199" s="81" t="s">
        <v>1400</v>
      </c>
      <c r="P199" s="81" t="s">
        <v>1557</v>
      </c>
      <c r="Q199" s="81" t="s">
        <v>1739</v>
      </c>
      <c r="R199" s="30" t="str">
        <f>VLOOKUP(A199,'[45]PAI 2025 GPS rempl2)'!$A$3:$B$506,2,0)</f>
        <v>7000-DESPACHO DEL SUPERINTENDENTE DELEGADO PARA LA PROTECCIÓN DE DATOS PERSONALES</v>
      </c>
      <c r="S199" s="80" t="s">
        <v>844</v>
      </c>
      <c r="T199" s="80" t="str">
        <f>VLOOKUP(A199,'[45]PAI 2025 GPS rempl2)'!$A$3:$E$505,4,0)</f>
        <v>Producto</v>
      </c>
      <c r="U199" s="81" t="s">
        <v>1532</v>
      </c>
      <c r="V199" s="30">
        <f>VLOOKUP(S199,'Plan de acci�n consolidado 2025'!$E$4:$P$506,12,0)</f>
        <v>10</v>
      </c>
      <c r="W199" s="30">
        <f>+(V199*100)/($V$150+$V$168+$V$174+$V$177+$V$183+$V$190+$V$199+$V$336+$V$342+$V$430+$V$463)</f>
        <v>5.2631578947368425</v>
      </c>
      <c r="X199" s="30">
        <f>VLOOKUP(S199,'Plan de acci�n consolidado 2025'!$E$4:$AA$506,23,0)</f>
        <v>0</v>
      </c>
      <c r="Y199" s="30">
        <f t="shared" si="39"/>
        <v>0</v>
      </c>
    </row>
    <row r="200" spans="1:25" x14ac:dyDescent="0.25">
      <c r="A200" s="80" t="s">
        <v>846</v>
      </c>
      <c r="B200" s="80" t="str">
        <f>VLOOKUP(A200,'[45]PAI 2025 GPS rempl2)'!$A$3:$E$505,4,0)</f>
        <v>Actividad propia</v>
      </c>
      <c r="C200" s="81" t="s">
        <v>1532</v>
      </c>
      <c r="D200" s="81" t="s">
        <v>1531</v>
      </c>
      <c r="E200" s="81" t="s">
        <v>749</v>
      </c>
      <c r="F200" s="81"/>
      <c r="G200" s="81" t="str">
        <f>VLOOKUP(A200,'[45]PAI 2025 GPS rempl2)'!$E$4:$L$504,8,0)</f>
        <v>N/A</v>
      </c>
      <c r="H200" s="81" t="str">
        <f>VLOOKUP(A200,'[45]PAI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81">
        <f>VLOOKUP(A200,'[45]PAI 2025 GPS rempl2)'!$A$4:$V$504,17,0)</f>
        <v>1</v>
      </c>
      <c r="J200" s="81" t="str">
        <f>VLOOKUP(A200,'[45]PAI 2025 GPS rempl2)'!$A$4:$V$504,18,0)</f>
        <v>Númerica</v>
      </c>
      <c r="K200" s="166" t="str">
        <f>VLOOKUP(A200,'[45]PAI 2025 GPS rempl2)'!$A$4:$V$504,20,0)</f>
        <v>2025-03-04</v>
      </c>
      <c r="L200" s="166" t="str">
        <f>VLOOKUP(A200,'[45]PAI 2025 GPS rempl2)'!$A$4:$V$504,21,0)</f>
        <v>2025-10-31</v>
      </c>
      <c r="M200" s="81" t="str">
        <f>VLOOKUP(A200,'[45]PAI 2025 GPS rempl2)'!$A$4:$V$504,22,0)</f>
        <v>7000-DESPACHO DEL SUPERINTENDENTE DELEGADO PARA LA PROTECCIÓN DE DATOS PERSONALES</v>
      </c>
      <c r="N200" s="81"/>
      <c r="O200" s="81"/>
      <c r="P200" s="81"/>
      <c r="Q200" s="81"/>
      <c r="R200" s="30" t="str">
        <f>VLOOKUP(A200,'[45]PAI 2025 GPS rempl2)'!$A$3:$B$506,2,0)</f>
        <v>7000-DESPACHO DEL SUPERINTENDENTE DELEGADO PARA LA PROTECCIÓN DE DATOS PERSONALES</v>
      </c>
      <c r="S200" s="80" t="s">
        <v>846</v>
      </c>
      <c r="T200" s="80" t="str">
        <f>VLOOKUP(A200,'[45]PAI 2025 GPS rempl2)'!$A$3:$E$505,4,0)</f>
        <v>Actividad propia</v>
      </c>
      <c r="U200" s="81" t="s">
        <v>1532</v>
      </c>
      <c r="V200" s="30">
        <f>VLOOKUP(S200,'Plan de acci�n consolidado 2025'!$E$4:$P$506,12,0)</f>
        <v>50</v>
      </c>
      <c r="W200" s="30">
        <f>+(V200*100)/($V$151+$V$153+$V$154+$V$155+$V$169+$V$170+$V$171+$V$172+$V$173+$V$175+$V$176+$V$178+$V$179+$V$180+$V$181+$V$182+$V$184+$V$185+$V$186+$V$187+$V$188+$V$189+$V$191+$V$192+$V$193+$V$194+$V$200+$V$201+$V$337+$V$339+$V$341+$V$343+$V$344+$V$431+$V$432+$V$433+$V$434+$V$464+$V$465)</f>
        <v>4.5454545454545459</v>
      </c>
      <c r="X200" s="30">
        <f>VLOOKUP(S200,'Plan de acci�n consolidado 2025'!$E$4:$AA$506,23,0)</f>
        <v>0</v>
      </c>
      <c r="Y200" s="30">
        <f t="shared" si="39"/>
        <v>0</v>
      </c>
    </row>
    <row r="201" spans="1:25" x14ac:dyDescent="0.25">
      <c r="A201" s="80" t="s">
        <v>847</v>
      </c>
      <c r="B201" s="80" t="str">
        <f>VLOOKUP(A201,'[45]PAI 2025 GPS rempl2)'!$A$3:$E$505,4,0)</f>
        <v>Actividad propia</v>
      </c>
      <c r="C201" s="81" t="s">
        <v>1532</v>
      </c>
      <c r="D201" s="81" t="s">
        <v>1531</v>
      </c>
      <c r="E201" s="81" t="s">
        <v>749</v>
      </c>
      <c r="F201" s="81"/>
      <c r="G201" s="81" t="str">
        <f>VLOOKUP(A201,'[45]PAI 2025 GPS rempl2)'!$E$4:$L$504,8,0)</f>
        <v>N/A</v>
      </c>
      <c r="H201" s="81" t="str">
        <f>VLOOKUP(A201,'[45]PAI 2025 GPS rempl2)'!$A$4:$V$504,15,0)</f>
        <v>Realizar un informe con las conclusiones y reflexiones sobre la sinergias entre las propiedad industrial y el debido de tratamiento datos personales. (Informe elaborado)</v>
      </c>
      <c r="I201" s="81">
        <f>VLOOKUP(A201,'[45]PAI 2025 GPS rempl2)'!$A$4:$V$504,17,0)</f>
        <v>1</v>
      </c>
      <c r="J201" s="81" t="str">
        <f>VLOOKUP(A201,'[45]PAI 2025 GPS rempl2)'!$A$4:$V$504,18,0)</f>
        <v>Númerica</v>
      </c>
      <c r="K201" s="166" t="str">
        <f>VLOOKUP(A201,'[45]PAI 2025 GPS rempl2)'!$A$4:$V$504,20,0)</f>
        <v>2025-07-01</v>
      </c>
      <c r="L201" s="166" t="str">
        <f>VLOOKUP(A201,'[45]PAI 2025 GPS rempl2)'!$A$4:$V$504,21,0)</f>
        <v>2025-11-28</v>
      </c>
      <c r="M201" s="81" t="str">
        <f>VLOOKUP(A201,'[45]PAI 2025 GPS rempl2)'!$A$4:$V$504,22,0)</f>
        <v>7000-DESPACHO DEL SUPERINTENDENTE DELEGADO PARA LA PROTECCIÓN DE DATOS PERSONALES</v>
      </c>
      <c r="N201" s="81"/>
      <c r="O201" s="81"/>
      <c r="P201" s="81"/>
      <c r="Q201" s="81"/>
      <c r="R201" s="30" t="str">
        <f>VLOOKUP(A201,'[45]PAI 2025 GPS rempl2)'!$A$3:$B$506,2,0)</f>
        <v>7000-DESPACHO DEL SUPERINTENDENTE DELEGADO PARA LA PROTECCIÓN DE DATOS PERSONALES</v>
      </c>
      <c r="S201" s="80" t="s">
        <v>847</v>
      </c>
      <c r="T201" s="80" t="str">
        <f>VLOOKUP(A201,'[45]PAI 2025 GPS rempl2)'!$A$3:$E$505,4,0)</f>
        <v>Actividad propia</v>
      </c>
      <c r="U201" s="81" t="s">
        <v>1532</v>
      </c>
      <c r="V201" s="30">
        <f>VLOOKUP(S201,'Plan de acci�n consolidado 2025'!$E$4:$P$506,12,0)</f>
        <v>50</v>
      </c>
      <c r="W201" s="30">
        <f>+(V201*100)/($V$151+$V$153+$V$154+$V$155+$V$169+$V$170+$V$171+$V$172+$V$173+$V$175+$V$176+$V$178+$V$179+$V$180+$V$181+$V$182+$V$184+$V$185+$V$186+$V$187+$V$188+$V$189+$V$191+$V$192+$V$193+$V$194+$V$200+$V$201+$V$337+$V$339+$V$341+$V$343+$V$344+$V$431+$V$432+$V$433+$V$434+$V$464+$V$465)</f>
        <v>4.5454545454545459</v>
      </c>
      <c r="X201" s="30">
        <f>VLOOKUP(S201,'Plan de acci�n consolidado 2025'!$E$4:$AA$506,23,0)</f>
        <v>0</v>
      </c>
      <c r="Y201" s="30">
        <f t="shared" si="39"/>
        <v>0</v>
      </c>
    </row>
    <row r="202" spans="1:25" x14ac:dyDescent="0.25">
      <c r="A202" s="80" t="s">
        <v>848</v>
      </c>
      <c r="B202" s="80" t="str">
        <f>VLOOKUP(A202,'[45]PAI 2025 GPS rempl2)'!$A$3:$E$505,4,0)</f>
        <v>Producto</v>
      </c>
      <c r="C202" s="81" t="s">
        <v>1522</v>
      </c>
      <c r="D202" s="81" t="s">
        <v>1530</v>
      </c>
      <c r="E202" s="81" t="s">
        <v>697</v>
      </c>
      <c r="F202" s="81" t="s">
        <v>13</v>
      </c>
      <c r="G202" s="81" t="str">
        <f>VLOOKUP(A202,'[45]PAI 2025 GPS rempl2)'!$E$4:$L$504,8,0)</f>
        <v>FUNCIONAMIENTO</v>
      </c>
      <c r="H202" s="81" t="str">
        <f>VLOOKUP(A202,'[45]PAI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81">
        <f>VLOOKUP(A202,'[45]PAI 2025 GPS rempl2)'!$A$4:$V$504,17,0)</f>
        <v>1</v>
      </c>
      <c r="J202" s="81" t="str">
        <f>VLOOKUP(A202,'[45]PAI 2025 GPS rempl2)'!$A$4:$V$504,18,0)</f>
        <v>Númerica</v>
      </c>
      <c r="K202" s="166" t="str">
        <f>VLOOKUP(A202,'[45]PAI 2025 GPS rempl2)'!$A$4:$V$504,20,0)</f>
        <v>2025-04-01</v>
      </c>
      <c r="L202" s="166" t="str">
        <f>VLOOKUP(A202,'[45]PAI 2025 GPS rempl2)'!$A$4:$V$504,21,0)</f>
        <v>2025-08-28</v>
      </c>
      <c r="M202" s="81" t="str">
        <f>VLOOKUP(A202,'[45]PAI 2025 GPS rempl2)'!$A$4:$V$504,22,0)</f>
        <v>7000-DESPACHO DEL SUPERINTENDENTE DELEGADO PARA LA PROTECCIÓN DE DATOS PERSONALES</v>
      </c>
      <c r="N202" s="81" t="s">
        <v>1402</v>
      </c>
      <c r="O202" s="81" t="s">
        <v>1441</v>
      </c>
      <c r="P202" s="81" t="s">
        <v>1558</v>
      </c>
      <c r="Q202" s="81" t="s">
        <v>1495</v>
      </c>
      <c r="R202" s="30" t="str">
        <f>VLOOKUP(A202,'[45]PAI 2025 GPS rempl2)'!$A$3:$B$506,2,0)</f>
        <v>7000-DESPACHO DEL SUPERINTENDENTE DELEGADO PARA LA PROTECCIÓN DE DATOS PERSONALES</v>
      </c>
      <c r="S202" s="80" t="s">
        <v>848</v>
      </c>
      <c r="T202" s="80" t="str">
        <f>VLOOKUP(A202,'[45]PAI 2025 GPS rempl2)'!$A$3:$E$505,4,0)</f>
        <v>Producto</v>
      </c>
      <c r="U202" s="81" t="s">
        <v>1522</v>
      </c>
      <c r="V202" s="30">
        <f>VLOOKUP(S202,'Plan de acci�n consolidado 2025'!$E$4:$P$506,12,0)</f>
        <v>10</v>
      </c>
      <c r="W202" s="145">
        <f>(V202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02" s="30">
        <f>VLOOKUP(S202,'Plan de acci�n consolidado 2025'!$E$4:$AA$506,23,0)</f>
        <v>100</v>
      </c>
      <c r="Y202" s="30">
        <f t="shared" si="39"/>
        <v>0.44843049327354267</v>
      </c>
    </row>
    <row r="203" spans="1:25" x14ac:dyDescent="0.25">
      <c r="A203" s="80" t="s">
        <v>850</v>
      </c>
      <c r="B203" s="80" t="str">
        <f>VLOOKUP(A203,'[45]PAI 2025 GPS rempl2)'!$A$3:$E$505,4,0)</f>
        <v>Actividad propia</v>
      </c>
      <c r="C203" s="81" t="s">
        <v>1522</v>
      </c>
      <c r="D203" s="81" t="s">
        <v>1530</v>
      </c>
      <c r="E203" s="81" t="s">
        <v>697</v>
      </c>
      <c r="F203" s="81"/>
      <c r="G203" s="81" t="str">
        <f>VLOOKUP(A203,'[45]PAI 2025 GPS rempl2)'!$E$4:$L$504,8,0)</f>
        <v>N/A</v>
      </c>
      <c r="H203" s="81" t="str">
        <f>VLOOKUP(A203,'[45]PAI 2025 GPS rempl2)'!$A$4:$V$504,15,0)</f>
        <v>Exponer ante un foro internacional las lecciones aprendidas de una actuación administrativa frente a una compañía con presencia transfronteriza (Captura de pantalla o imágenes de la exposición realizada/único entregable)</v>
      </c>
      <c r="I203" s="81">
        <f>VLOOKUP(A203,'[45]PAI 2025 GPS rempl2)'!$A$4:$V$504,17,0)</f>
        <v>1</v>
      </c>
      <c r="J203" s="81" t="str">
        <f>VLOOKUP(A203,'[45]PAI 2025 GPS rempl2)'!$A$4:$V$504,18,0)</f>
        <v>Númerica</v>
      </c>
      <c r="K203" s="166" t="str">
        <f>VLOOKUP(A203,'[45]PAI 2025 GPS rempl2)'!$A$4:$V$504,20,0)</f>
        <v>2025-04-01</v>
      </c>
      <c r="L203" s="166" t="str">
        <f>VLOOKUP(A203,'[45]PAI 2025 GPS rempl2)'!$A$4:$V$504,21,0)</f>
        <v>2025-06-27</v>
      </c>
      <c r="M203" s="81" t="str">
        <f>VLOOKUP(A203,'[45]PAI 2025 GPS rempl2)'!$A$4:$V$504,22,0)</f>
        <v>7000-DESPACHO DEL SUPERINTENDENTE DELEGADO PARA LA PROTECCIÓN DE DATOS PERSONALES</v>
      </c>
      <c r="N203" s="81"/>
      <c r="O203" s="81"/>
      <c r="P203" s="81"/>
      <c r="Q203" s="81"/>
      <c r="R203" s="30" t="str">
        <f>VLOOKUP(A203,'[45]PAI 2025 GPS rempl2)'!$A$3:$B$506,2,0)</f>
        <v>7000-DESPACHO DEL SUPERINTENDENTE DELEGADO PARA LA PROTECCIÓN DE DATOS PERSONALES</v>
      </c>
      <c r="S203" s="80" t="s">
        <v>850</v>
      </c>
      <c r="T203" s="80" t="str">
        <f>VLOOKUP(A203,'[45]PAI 2025 GPS rempl2)'!$A$3:$E$505,4,0)</f>
        <v>Actividad propia</v>
      </c>
      <c r="U203" s="81" t="s">
        <v>1522</v>
      </c>
      <c r="V203" s="30">
        <f>VLOOKUP(S203,'Plan de acci�n consolidado 2025'!$E$4:$P$506,12,0)</f>
        <v>50</v>
      </c>
      <c r="W203" s="147">
        <f t="shared" ref="W203:W204" si="40">+(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03" s="30">
        <f>VLOOKUP(S203,'Plan de acci�n consolidado 2025'!$E$4:$AA$506,23,0)</f>
        <v>100</v>
      </c>
      <c r="Y203" s="30">
        <f t="shared" si="39"/>
        <v>0.6097560975609756</v>
      </c>
    </row>
    <row r="204" spans="1:25" x14ac:dyDescent="0.25">
      <c r="A204" s="80" t="s">
        <v>852</v>
      </c>
      <c r="B204" s="80" t="str">
        <f>VLOOKUP(A204,'[45]PAI 2025 GPS rempl2)'!$A$3:$E$505,4,0)</f>
        <v>Actividad propia</v>
      </c>
      <c r="C204" s="81" t="s">
        <v>1522</v>
      </c>
      <c r="D204" s="81" t="s">
        <v>1530</v>
      </c>
      <c r="E204" s="81" t="s">
        <v>697</v>
      </c>
      <c r="F204" s="81"/>
      <c r="G204" s="81" t="str">
        <f>VLOOKUP(A204,'[45]PAI 2025 GPS rempl2)'!$E$4:$L$504,8,0)</f>
        <v>N/A</v>
      </c>
      <c r="H204" s="81" t="str">
        <f>VLOOKUP(A204,'[45]PAI 2025 GPS rempl2)'!$A$4:$V$504,15,0)</f>
        <v>Elaborar informe que recopile las conclusiones con las autoridades de protección de datos internacionales de buenas prácticas al momento de investigar compañías con presencia transfronteriza. (Informe/único entregable)</v>
      </c>
      <c r="I204" s="81">
        <f>VLOOKUP(A204,'[45]PAI 2025 GPS rempl2)'!$A$4:$V$504,17,0)</f>
        <v>1</v>
      </c>
      <c r="J204" s="81" t="str">
        <f>VLOOKUP(A204,'[45]PAI 2025 GPS rempl2)'!$A$4:$V$504,18,0)</f>
        <v>Númerica</v>
      </c>
      <c r="K204" s="166" t="str">
        <f>VLOOKUP(A204,'[45]PAI 2025 GPS rempl2)'!$A$4:$V$504,20,0)</f>
        <v>2025-07-01</v>
      </c>
      <c r="L204" s="166" t="str">
        <f>VLOOKUP(A204,'[45]PAI 2025 GPS rempl2)'!$A$4:$V$504,21,0)</f>
        <v>2025-08-28</v>
      </c>
      <c r="M204" s="81" t="str">
        <f>VLOOKUP(A204,'[45]PAI 2025 GPS rempl2)'!$A$4:$V$504,22,0)</f>
        <v>7000-DESPACHO DEL SUPERINTENDENTE DELEGADO PARA LA PROTECCIÓN DE DATOS PERSONALES</v>
      </c>
      <c r="N204" s="81"/>
      <c r="O204" s="81"/>
      <c r="P204" s="81"/>
      <c r="Q204" s="81"/>
      <c r="R204" s="30" t="str">
        <f>VLOOKUP(A204,'[45]PAI 2025 GPS rempl2)'!$A$3:$B$506,2,0)</f>
        <v>7000-DESPACHO DEL SUPERINTENDENTE DELEGADO PARA LA PROTECCIÓN DE DATOS PERSONALES</v>
      </c>
      <c r="S204" s="80" t="s">
        <v>852</v>
      </c>
      <c r="T204" s="80" t="str">
        <f>VLOOKUP(A204,'[45]PAI 2025 GPS rempl2)'!$A$3:$E$505,4,0)</f>
        <v>Actividad propia</v>
      </c>
      <c r="U204" s="81" t="s">
        <v>1522</v>
      </c>
      <c r="V204" s="30">
        <f>VLOOKUP(S204,'Plan de acci�n consolidado 2025'!$E$4:$P$506,12,0)</f>
        <v>50</v>
      </c>
      <c r="W204" s="147">
        <f t="shared" si="40"/>
        <v>0.6097560975609756</v>
      </c>
      <c r="X204" s="30">
        <f>VLOOKUP(S204,'Plan de acci�n consolidado 2025'!$E$4:$AA$506,23,0)</f>
        <v>100</v>
      </c>
      <c r="Y204" s="30">
        <f t="shared" si="39"/>
        <v>0.6097560975609756</v>
      </c>
    </row>
    <row r="205" spans="1:25" x14ac:dyDescent="0.25">
      <c r="A205" s="80" t="s">
        <v>853</v>
      </c>
      <c r="B205" s="80" t="str">
        <f>VLOOKUP(A205,'[45]PAI 2025 GPS rempl2)'!$A$3:$E$505,4,0)</f>
        <v>Producto</v>
      </c>
      <c r="C205" s="81" t="s">
        <v>1522</v>
      </c>
      <c r="D205" s="81" t="s">
        <v>1530</v>
      </c>
      <c r="E205" s="81" t="s">
        <v>697</v>
      </c>
      <c r="F205" s="81" t="s">
        <v>10</v>
      </c>
      <c r="G205" s="81" t="str">
        <f>VLOOKUP(A205,'[45]PAI 2025 GPS rempl2)'!$E$4:$L$504,8,0)</f>
        <v>C-3503-0200-0012-20104c</v>
      </c>
      <c r="H205" s="81" t="str">
        <f>VLOOKUP(A205,'[45]PAI 2025 GPS rempl2)'!$A$4:$V$504,15,0)</f>
        <v>Eventos en temas relacionados con datos personales, realizados  (Pantallazos o captura de pantalla /único entregable)</v>
      </c>
      <c r="I205" s="81">
        <f>VLOOKUP(A205,'[45]PAI 2025 GPS rempl2)'!$A$4:$V$504,17,0)</f>
        <v>2</v>
      </c>
      <c r="J205" s="81" t="str">
        <f>VLOOKUP(A205,'[45]PAI 2025 GPS rempl2)'!$A$4:$V$504,18,0)</f>
        <v>Númerica</v>
      </c>
      <c r="K205" s="166" t="str">
        <f>VLOOKUP(A205,'[45]PAI 2025 GPS rempl2)'!$A$4:$V$504,20,0)</f>
        <v>2025-02-04</v>
      </c>
      <c r="L205" s="166" t="str">
        <f>VLOOKUP(A205,'[45]PAI 2025 GPS rempl2)'!$A$4:$V$504,21,0)</f>
        <v>2025-11-28</v>
      </c>
      <c r="M205" s="81" t="str">
        <f>VLOOKUP(A205,'[45]PAI 2025 GPS rempl2)'!$A$4:$V$504,22,0)</f>
        <v>7000-DESPACHO DEL SUPERINTENDENTE DELEGADO PARA LA PROTECCIÓN DE DATOS PERSONALES;
73-GRUPO DE TRABAJO DE COMUNICACION</v>
      </c>
      <c r="N205" s="81" t="s">
        <v>1399</v>
      </c>
      <c r="O205" s="81" t="s">
        <v>1400</v>
      </c>
      <c r="P205" s="81" t="s">
        <v>1559</v>
      </c>
      <c r="Q205" s="81" t="s">
        <v>1739</v>
      </c>
      <c r="R205" s="30" t="str">
        <f>VLOOKUP(A205,'[45]PAI 2025 GPS rempl2)'!$A$3:$B$506,2,0)</f>
        <v>7000-DESPACHO DEL SUPERINTENDENTE DELEGADO PARA LA PROTECCIÓN DE DATOS PERSONALES</v>
      </c>
      <c r="S205" s="80" t="s">
        <v>853</v>
      </c>
      <c r="T205" s="80" t="str">
        <f>VLOOKUP(A205,'[45]PAI 2025 GPS rempl2)'!$A$3:$E$505,4,0)</f>
        <v>Producto</v>
      </c>
      <c r="U205" s="81" t="s">
        <v>1522</v>
      </c>
      <c r="V205" s="30">
        <f>VLOOKUP(S205,'Plan de acci�n consolidado 2025'!$E$4:$P$506,12,0)</f>
        <v>40</v>
      </c>
      <c r="W205" s="145">
        <f>(V205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c r="X205" s="30">
        <f>VLOOKUP(S205,'Plan de acci�n consolidado 2025'!$E$4:$AA$506,23,0)</f>
        <v>50</v>
      </c>
      <c r="Y205" s="30">
        <f t="shared" si="39"/>
        <v>0.89686098654708535</v>
      </c>
    </row>
    <row r="206" spans="1:25" x14ac:dyDescent="0.25">
      <c r="A206" s="80" t="s">
        <v>856</v>
      </c>
      <c r="B206" s="80" t="str">
        <f>VLOOKUP(A206,'[45]PAI 2025 GPS rempl2)'!$A$3:$E$505,4,0)</f>
        <v>Actividad propia</v>
      </c>
      <c r="C206" s="81" t="s">
        <v>1522</v>
      </c>
      <c r="D206" s="81" t="s">
        <v>1530</v>
      </c>
      <c r="E206" s="81" t="s">
        <v>697</v>
      </c>
      <c r="F206" s="81"/>
      <c r="G206" s="81" t="str">
        <f>VLOOKUP(A206,'[45]PAI 2025 GPS rempl2)'!$E$4:$L$504,8,0)</f>
        <v>N/A</v>
      </c>
      <c r="H206" s="81" t="str">
        <f>VLOOKUP(A206,'[45]PAI 2025 GPS rempl2)'!$A$4:$V$504,15,0)</f>
        <v>Solicitar publicación de la fecha del evento en el calendario de eventos de la entidad  al Grupo de Comunicaciones  (captura de pantalla de la publicación de la fecha del evento / único entregable)</v>
      </c>
      <c r="I206" s="81">
        <f>VLOOKUP(A206,'[45]PAI 2025 GPS rempl2)'!$A$4:$V$504,17,0)</f>
        <v>2</v>
      </c>
      <c r="J206" s="81" t="str">
        <f>VLOOKUP(A206,'[45]PAI 2025 GPS rempl2)'!$A$4:$V$504,18,0)</f>
        <v>Númerica</v>
      </c>
      <c r="K206" s="166" t="str">
        <f>VLOOKUP(A206,'[45]PAI 2025 GPS rempl2)'!$A$4:$V$504,20,0)</f>
        <v>2025-02-04</v>
      </c>
      <c r="L206" s="166" t="str">
        <f>VLOOKUP(A206,'[45]PAI 2025 GPS rempl2)'!$A$4:$V$504,21,0)</f>
        <v>2025-08-29</v>
      </c>
      <c r="M206" s="81" t="str">
        <f>VLOOKUP(A206,'[45]PAI 2025 GPS rempl2)'!$A$4:$V$504,22,0)</f>
        <v>7000-DESPACHO DEL SUPERINTENDENTE DELEGADO PARA LA PROTECCIÓN DE DATOS PERSONALES</v>
      </c>
      <c r="N206" s="81"/>
      <c r="O206" s="81"/>
      <c r="P206" s="81"/>
      <c r="Q206" s="81"/>
      <c r="R206" s="30" t="str">
        <f>VLOOKUP(A206,'[45]PAI 2025 GPS rempl2)'!$A$3:$B$506,2,0)</f>
        <v>7000-DESPACHO DEL SUPERINTENDENTE DELEGADO PARA LA PROTECCIÓN DE DATOS PERSONALES</v>
      </c>
      <c r="S206" s="80" t="s">
        <v>856</v>
      </c>
      <c r="T206" s="80" t="str">
        <f>VLOOKUP(A206,'[45]PAI 2025 GPS rempl2)'!$A$3:$E$505,4,0)</f>
        <v>Actividad propia</v>
      </c>
      <c r="U206" s="81" t="s">
        <v>1522</v>
      </c>
      <c r="V206" s="30">
        <f>VLOOKUP(S206,'Plan de acci�n consolidado 2025'!$E$4:$P$506,12,0)</f>
        <v>5</v>
      </c>
      <c r="W206" s="147">
        <f t="shared" ref="W206:W208" si="41">+(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6.097560975609756E-2</v>
      </c>
      <c r="X206" s="30">
        <f>VLOOKUP(S206,'Plan de acci�n consolidado 2025'!$E$4:$AA$506,23,0)</f>
        <v>100</v>
      </c>
      <c r="Y206" s="30">
        <f t="shared" si="39"/>
        <v>6.097560975609756E-2</v>
      </c>
    </row>
    <row r="207" spans="1:25" x14ac:dyDescent="0.25">
      <c r="A207" s="80" t="s">
        <v>858</v>
      </c>
      <c r="B207" s="80" t="str">
        <f>VLOOKUP(A207,'[45]PAI 2025 GPS rempl2)'!$A$3:$E$505,4,0)</f>
        <v>Actividad propia</v>
      </c>
      <c r="C207" s="81" t="s">
        <v>1522</v>
      </c>
      <c r="D207" s="81" t="s">
        <v>1530</v>
      </c>
      <c r="E207" s="81" t="s">
        <v>697</v>
      </c>
      <c r="F207" s="81"/>
      <c r="G207" s="81" t="str">
        <f>VLOOKUP(A207,'[45]PAI 2025 GPS rempl2)'!$E$4:$L$504,8,0)</f>
        <v>N/A</v>
      </c>
      <c r="H207" s="81" t="str">
        <f>VLOOKUP(A207,'[45]PAI 2025 GPS rempl2)'!$A$4:$V$504,15,0)</f>
        <v>Diligenciar check list del evento con la fecha definitiva igual a la publicada en el  calendario de eventos  (documento de check list para la realización del evento / único entregable)</v>
      </c>
      <c r="I207" s="81">
        <f>VLOOKUP(A207,'[45]PAI 2025 GPS rempl2)'!$A$4:$V$504,17,0)</f>
        <v>2</v>
      </c>
      <c r="J207" s="81" t="str">
        <f>VLOOKUP(A207,'[45]PAI 2025 GPS rempl2)'!$A$4:$V$504,18,0)</f>
        <v>Númerica</v>
      </c>
      <c r="K207" s="166" t="str">
        <f>VLOOKUP(A207,'[45]PAI 2025 GPS rempl2)'!$A$4:$V$504,20,0)</f>
        <v>2025-09-01</v>
      </c>
      <c r="L207" s="166" t="str">
        <f>VLOOKUP(A207,'[45]PAI 2025 GPS rempl2)'!$A$4:$V$504,21,0)</f>
        <v>2025-09-25</v>
      </c>
      <c r="M207" s="81" t="str">
        <f>VLOOKUP(A207,'[45]PAI 2025 GPS rempl2)'!$A$4:$V$504,22,0)</f>
        <v>7000-DESPACHO DEL SUPERINTENDENTE DELEGADO PARA LA PROTECCIÓN DE DATOS PERSONALES</v>
      </c>
      <c r="N207" s="81"/>
      <c r="O207" s="81"/>
      <c r="P207" s="81"/>
      <c r="Q207" s="81"/>
      <c r="R207" s="30" t="str">
        <f>VLOOKUP(A207,'[45]PAI 2025 GPS rempl2)'!$A$3:$B$506,2,0)</f>
        <v>7000-DESPACHO DEL SUPERINTENDENTE DELEGADO PARA LA PROTECCIÓN DE DATOS PERSONALES</v>
      </c>
      <c r="S207" s="80" t="s">
        <v>858</v>
      </c>
      <c r="T207" s="80" t="str">
        <f>VLOOKUP(A207,'[45]PAI 2025 GPS rempl2)'!$A$3:$E$505,4,0)</f>
        <v>Actividad propia</v>
      </c>
      <c r="U207" s="81" t="s">
        <v>1522</v>
      </c>
      <c r="V207" s="30">
        <f>VLOOKUP(S207,'Plan de acci�n consolidado 2025'!$E$4:$P$506,12,0)</f>
        <v>15</v>
      </c>
      <c r="W207" s="147">
        <f t="shared" si="41"/>
        <v>0.18292682926829268</v>
      </c>
      <c r="X207" s="30">
        <f>VLOOKUP(S207,'Plan de acci�n consolidado 2025'!$E$4:$AA$506,23,0)</f>
        <v>50</v>
      </c>
      <c r="Y207" s="30">
        <f t="shared" si="39"/>
        <v>9.1463414634146339E-2</v>
      </c>
    </row>
    <row r="208" spans="1:25" x14ac:dyDescent="0.25">
      <c r="A208" s="80" t="s">
        <v>860</v>
      </c>
      <c r="B208" s="80" t="str">
        <f>VLOOKUP(A208,'[45]PAI 2025 GPS rempl2)'!$A$3:$E$505,4,0)</f>
        <v>Actividad propia</v>
      </c>
      <c r="C208" s="81" t="s">
        <v>1522</v>
      </c>
      <c r="D208" s="81" t="s">
        <v>1530</v>
      </c>
      <c r="E208" s="81" t="s">
        <v>697</v>
      </c>
      <c r="F208" s="81"/>
      <c r="G208" s="81" t="str">
        <f>VLOOKUP(A208,'[45]PAI 2025 GPS rempl2)'!$E$4:$L$504,8,0)</f>
        <v>N/A</v>
      </c>
      <c r="H208" s="81" t="str">
        <f>VLOOKUP(A208,'[45]PAI 2025 GPS rempl2)'!$A$4:$V$504,15,0)</f>
        <v>Elaborar y enviar agenda definitiva para ser publicada  (correo electrónico con agenda definitiva / único entregable)</v>
      </c>
      <c r="I208" s="81">
        <f>VLOOKUP(A208,'[45]PAI 2025 GPS rempl2)'!$A$4:$V$504,17,0)</f>
        <v>2</v>
      </c>
      <c r="J208" s="81" t="str">
        <f>VLOOKUP(A208,'[45]PAI 2025 GPS rempl2)'!$A$4:$V$504,18,0)</f>
        <v>Númerica</v>
      </c>
      <c r="K208" s="166" t="str">
        <f>VLOOKUP(A208,'[45]PAI 2025 GPS rempl2)'!$A$4:$V$504,20,0)</f>
        <v>2025-09-26</v>
      </c>
      <c r="L208" s="166" t="str">
        <f>VLOOKUP(A208,'[45]PAI 2025 GPS rempl2)'!$A$4:$V$504,21,0)</f>
        <v>2025-10-14</v>
      </c>
      <c r="M208" s="81" t="str">
        <f>VLOOKUP(A208,'[45]PAI 2025 GPS rempl2)'!$A$4:$V$504,22,0)</f>
        <v>7000-DESPACHO DEL SUPERINTENDENTE DELEGADO PARA LA PROTECCIÓN DE DATOS PERSONALES</v>
      </c>
      <c r="N208" s="81"/>
      <c r="O208" s="81"/>
      <c r="P208" s="81"/>
      <c r="Q208" s="81"/>
      <c r="R208" s="30" t="str">
        <f>VLOOKUP(A208,'[45]PAI 2025 GPS rempl2)'!$A$3:$B$506,2,0)</f>
        <v>7000-DESPACHO DEL SUPERINTENDENTE DELEGADO PARA LA PROTECCIÓN DE DATOS PERSONALES</v>
      </c>
      <c r="S208" s="80" t="s">
        <v>860</v>
      </c>
      <c r="T208" s="80" t="str">
        <f>VLOOKUP(A208,'[45]PAI 2025 GPS rempl2)'!$A$3:$E$505,4,0)</f>
        <v>Actividad propia</v>
      </c>
      <c r="U208" s="81" t="s">
        <v>1522</v>
      </c>
      <c r="V208" s="30">
        <f>VLOOKUP(S208,'Plan de acci�n consolidado 2025'!$E$4:$P$506,12,0)</f>
        <v>20</v>
      </c>
      <c r="W208" s="147">
        <f t="shared" si="41"/>
        <v>0.24390243902439024</v>
      </c>
      <c r="X208" s="30">
        <f>VLOOKUP(S208,'Plan de acci�n consolidado 2025'!$E$4:$AA$506,23,0)</f>
        <v>50</v>
      </c>
      <c r="Y208" s="30">
        <f t="shared" si="39"/>
        <v>0.12195121951219512</v>
      </c>
    </row>
    <row r="209" spans="1:25" x14ac:dyDescent="0.25">
      <c r="A209" s="80" t="s">
        <v>862</v>
      </c>
      <c r="B209" s="80" t="str">
        <f>VLOOKUP(A209,'[45]PAI 2025 GPS rempl2)'!$A$3:$E$505,4,0)</f>
        <v>Actividad sin participación</v>
      </c>
      <c r="C209" s="81" t="s">
        <v>1522</v>
      </c>
      <c r="D209" s="81" t="s">
        <v>1530</v>
      </c>
      <c r="E209" s="81" t="s">
        <v>697</v>
      </c>
      <c r="F209" s="81"/>
      <c r="G209" s="81" t="str">
        <f>VLOOKUP(A209,'[45]PAI 2025 GPS rempl2)'!$E$4:$L$504,8,0)</f>
        <v>N/A</v>
      </c>
      <c r="H209" s="81" t="str">
        <f>VLOOKUP(A209,'[45]PAI 2025 GPS rempl2)'!$A$4:$V$504,15,0)</f>
        <v>Publicar Agenda definitiva  (Captura de pantalla de la publicación)</v>
      </c>
      <c r="I209" s="81">
        <f>VLOOKUP(A209,'[45]PAI 2025 GPS rempl2)'!$A$4:$V$504,17,0)</f>
        <v>2</v>
      </c>
      <c r="J209" s="81" t="str">
        <f>VLOOKUP(A209,'[45]PAI 2025 GPS rempl2)'!$A$4:$V$504,18,0)</f>
        <v>Númerica</v>
      </c>
      <c r="K209" s="166" t="str">
        <f>VLOOKUP(A209,'[45]PAI 2025 GPS rempl2)'!$A$4:$V$504,20,0)</f>
        <v>2025-10-15</v>
      </c>
      <c r="L209" s="166" t="str">
        <f>VLOOKUP(A209,'[45]PAI 2025 GPS rempl2)'!$A$4:$V$504,21,0)</f>
        <v>2025-10-22</v>
      </c>
      <c r="M209" s="81" t="str">
        <f>VLOOKUP(A209,'[45]PAI 2025 GPS rempl2)'!$A$4:$V$504,22,0)</f>
        <v>73-GRUPO DE TRABAJO DE COMUNICACION</v>
      </c>
      <c r="N209" s="81"/>
      <c r="O209" s="81"/>
      <c r="P209" s="81"/>
      <c r="Q209" s="81"/>
      <c r="R209" s="30" t="str">
        <f>VLOOKUP(A209,'[45]PAI 2025 GPS rempl2)'!$A$3:$B$506,2,0)</f>
        <v>7000-DESPACHO DEL SUPERINTENDENTE DELEGADO PARA LA PROTECCIÓN DE DATOS PERSONALES</v>
      </c>
      <c r="S209" s="80" t="s">
        <v>862</v>
      </c>
      <c r="T209" s="80" t="str">
        <f>VLOOKUP(A209,'[45]PAI 2025 GPS rempl2)'!$A$3:$E$505,4,0)</f>
        <v>Actividad sin participación</v>
      </c>
      <c r="U209" s="81" t="s">
        <v>1522</v>
      </c>
      <c r="V209" s="30">
        <f>VLOOKUP(S209,'Plan de acci�n consolidado 2025'!$E$4:$P$506,12,0)</f>
        <v>0</v>
      </c>
      <c r="W209" s="30">
        <f>+V209</f>
        <v>0</v>
      </c>
      <c r="X209" s="30">
        <f>VLOOKUP(S209,'Plan de acci�n consolidado 2025'!$E$4:$AA$506,23,0)</f>
        <v>50</v>
      </c>
      <c r="Y209" s="30">
        <f t="shared" si="39"/>
        <v>0</v>
      </c>
    </row>
    <row r="210" spans="1:25" x14ac:dyDescent="0.25">
      <c r="A210" s="80" t="s">
        <v>864</v>
      </c>
      <c r="B210" s="80" t="str">
        <f>VLOOKUP(A210,'[45]PAI 2025 GPS rempl2)'!$A$3:$E$505,4,0)</f>
        <v>Actividad propia</v>
      </c>
      <c r="C210" s="81" t="s">
        <v>1522</v>
      </c>
      <c r="D210" s="81" t="s">
        <v>1530</v>
      </c>
      <c r="E210" s="81" t="s">
        <v>697</v>
      </c>
      <c r="F210" s="81"/>
      <c r="G210" s="81" t="str">
        <f>VLOOKUP(A210,'[45]PAI 2025 GPS rempl2)'!$E$4:$L$504,8,0)</f>
        <v>N/A</v>
      </c>
      <c r="H210" s="81" t="str">
        <f>VLOOKUP(A210,'[45]PAI 2025 GPS rempl2)'!$A$4:$V$504,15,0)</f>
        <v>Realizar el evento (fotografías del evento realizado / único entregable)()</v>
      </c>
      <c r="I210" s="81">
        <f>VLOOKUP(A210,'[45]PAI 2025 GPS rempl2)'!$A$4:$V$504,17,0)</f>
        <v>2</v>
      </c>
      <c r="J210" s="81" t="str">
        <f>VLOOKUP(A210,'[45]PAI 2025 GPS rempl2)'!$A$4:$V$504,18,0)</f>
        <v>Númerica</v>
      </c>
      <c r="K210" s="166" t="str">
        <f>VLOOKUP(A210,'[45]PAI 2025 GPS rempl2)'!$A$4:$V$504,20,0)</f>
        <v>2025-10-23</v>
      </c>
      <c r="L210" s="166" t="str">
        <f>VLOOKUP(A210,'[45]PAI 2025 GPS rempl2)'!$A$4:$V$504,21,0)</f>
        <v>2025-11-28</v>
      </c>
      <c r="M210" s="81" t="str">
        <f>VLOOKUP(A210,'[45]PAI 2025 GPS rempl2)'!$A$4:$V$504,22,0)</f>
        <v>7000-DESPACHO DEL SUPERINTENDENTE DELEGADO PARA LA PROTECCIÓN DE DATOS PERSONALES;
73-GRUPO DE TRABAJO DE COMUNICACION</v>
      </c>
      <c r="N210" s="81"/>
      <c r="O210" s="81"/>
      <c r="P210" s="81"/>
      <c r="Q210" s="81"/>
      <c r="R210" s="30" t="str">
        <f>VLOOKUP(A210,'[45]PAI 2025 GPS rempl2)'!$A$3:$B$506,2,0)</f>
        <v>7000-DESPACHO DEL SUPERINTENDENTE DELEGADO PARA LA PROTECCIÓN DE DATOS PERSONALES</v>
      </c>
      <c r="S210" s="80" t="s">
        <v>864</v>
      </c>
      <c r="T210" s="80" t="str">
        <f>VLOOKUP(A210,'[45]PAI 2025 GPS rempl2)'!$A$3:$E$505,4,0)</f>
        <v>Actividad propia</v>
      </c>
      <c r="U210" s="81" t="s">
        <v>1522</v>
      </c>
      <c r="V210" s="30">
        <f>VLOOKUP(S210,'Plan de acci�n consolidado 2025'!$E$4:$P$506,12,0)</f>
        <v>60</v>
      </c>
      <c r="W210" s="147">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0.73170731707317072</v>
      </c>
      <c r="X210" s="30">
        <f>VLOOKUP(S210,'Plan de acci�n consolidado 2025'!$E$4:$AA$506,23,0)</f>
        <v>50</v>
      </c>
      <c r="Y210" s="30">
        <f t="shared" si="39"/>
        <v>0.36585365853658536</v>
      </c>
    </row>
    <row r="211" spans="1:25" x14ac:dyDescent="0.25">
      <c r="A211" s="80" t="s">
        <v>866</v>
      </c>
      <c r="B211" s="80" t="str">
        <f>VLOOKUP(A211,'[45]PAI 2025 GPS rempl2)'!$A$3:$E$505,4,0)</f>
        <v>Producto</v>
      </c>
      <c r="C211" s="81" t="s">
        <v>1522</v>
      </c>
      <c r="D211" s="81" t="s">
        <v>1526</v>
      </c>
      <c r="E211" s="81" t="s">
        <v>614</v>
      </c>
      <c r="F211" s="81" t="s">
        <v>10</v>
      </c>
      <c r="G211" s="81" t="str">
        <f>VLOOKUP(A211,'[45]PAI 2025 GPS rempl2)'!$E$4:$L$504,8,0)</f>
        <v>FUNCIONAMIENTO</v>
      </c>
      <c r="H211" s="81" t="str">
        <f>VLOOKUP(A211,'[45]PAI 2025 GPS rempl2)'!$A$4:$V$504,15,0)</f>
        <v>Campaña de divulgación para fortalecer el empoderamiento de las personas sobre sus datos, ejecutada (Pantallazos con la publicación/único entregable)</v>
      </c>
      <c r="I211" s="81">
        <f>VLOOKUP(A211,'[45]PAI 2025 GPS rempl2)'!$A$4:$V$504,17,0)</f>
        <v>1</v>
      </c>
      <c r="J211" s="81" t="str">
        <f>VLOOKUP(A211,'[45]PAI 2025 GPS rempl2)'!$A$4:$V$504,18,0)</f>
        <v>Númerica</v>
      </c>
      <c r="K211" s="166" t="str">
        <f>VLOOKUP(A211,'[45]PAI 2025 GPS rempl2)'!$A$4:$V$504,20,0)</f>
        <v>2025-02-03</v>
      </c>
      <c r="L211" s="166" t="str">
        <f>VLOOKUP(A211,'[45]PAI 2025 GPS rempl2)'!$A$4:$V$504,21,0)</f>
        <v>2025-07-30</v>
      </c>
      <c r="M211" s="81" t="str">
        <f>VLOOKUP(A211,'[45]PAI 2025 GPS rempl2)'!$A$4:$V$504,22,0)</f>
        <v>7000-DESPACHO DEL SUPERINTENDENTE DELEGADO PARA LA PROTECCIÓN DE DATOS PERSONALES;
73-GRUPO DE TRABAJO DE COMUNICACION</v>
      </c>
      <c r="N211" s="81" t="s">
        <v>1399</v>
      </c>
      <c r="O211" s="81" t="s">
        <v>1400</v>
      </c>
      <c r="P211" s="81" t="s">
        <v>1559</v>
      </c>
      <c r="Q211" s="81" t="s">
        <v>1739</v>
      </c>
      <c r="R211" s="30" t="str">
        <f>VLOOKUP(A211,'[45]PAI 2025 GPS rempl2)'!$A$3:$B$506,2,0)</f>
        <v>7000-DESPACHO DEL SUPERINTENDENTE DELEGADO PARA LA PROTECCIÓN DE DATOS PERSONALES</v>
      </c>
      <c r="S211" s="80" t="s">
        <v>866</v>
      </c>
      <c r="T211" s="80" t="str">
        <f>VLOOKUP(A211,'[45]PAI 2025 GPS rempl2)'!$A$3:$E$505,4,0)</f>
        <v>Producto</v>
      </c>
      <c r="U211" s="81" t="s">
        <v>1522</v>
      </c>
      <c r="V211" s="30">
        <f>VLOOKUP(S211,'Plan de acci�n consolidado 2025'!$E$4:$P$506,12,0)</f>
        <v>30</v>
      </c>
      <c r="W211" s="145">
        <f>(V211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211" s="30">
        <f>VLOOKUP(S211,'Plan de acci�n consolidado 2025'!$E$4:$AA$506,23,0)</f>
        <v>100</v>
      </c>
      <c r="Y211" s="30">
        <f t="shared" si="39"/>
        <v>1.3452914798206279</v>
      </c>
    </row>
    <row r="212" spans="1:25" x14ac:dyDescent="0.25">
      <c r="A212" s="80" t="s">
        <v>868</v>
      </c>
      <c r="B212" s="80" t="str">
        <f>VLOOKUP(A212,'[45]PAI 2025 GPS rempl2)'!$A$3:$E$505,4,0)</f>
        <v>Actividad propia</v>
      </c>
      <c r="C212" s="81" t="s">
        <v>1522</v>
      </c>
      <c r="D212" s="81" t="s">
        <v>1526</v>
      </c>
      <c r="E212" s="81" t="s">
        <v>614</v>
      </c>
      <c r="F212" s="81"/>
      <c r="G212" s="81" t="str">
        <f>VLOOKUP(A212,'[45]PAI 2025 GPS rempl2)'!$E$4:$L$504,8,0)</f>
        <v>N/A</v>
      </c>
      <c r="H212" s="81" t="str">
        <f>VLOOKUP(A212,'[45]PAI 2025 GPS rempl2)'!$A$4:$V$504,15,0)</f>
        <v>Diligenciar y enviar al Grupo de trabajo de comunicaciones el brief  de la campaña genérica previa concertación con OSCAE. (correo electrónico con el Brief diligenciado /único entregable)</v>
      </c>
      <c r="I212" s="81">
        <f>VLOOKUP(A212,'[45]PAI 2025 GPS rempl2)'!$A$4:$V$504,17,0)</f>
        <v>1</v>
      </c>
      <c r="J212" s="81" t="str">
        <f>VLOOKUP(A212,'[45]PAI 2025 GPS rempl2)'!$A$4:$V$504,18,0)</f>
        <v>Númerica</v>
      </c>
      <c r="K212" s="166" t="str">
        <f>VLOOKUP(A212,'[45]PAI 2025 GPS rempl2)'!$A$4:$V$504,20,0)</f>
        <v>2025-02-03</v>
      </c>
      <c r="L212" s="166" t="str">
        <f>VLOOKUP(A212,'[45]PAI 2025 GPS rempl2)'!$A$4:$V$504,21,0)</f>
        <v>2025-03-20</v>
      </c>
      <c r="M212" s="81" t="str">
        <f>VLOOKUP(A212,'[45]PAI 2025 GPS rempl2)'!$A$4:$V$504,22,0)</f>
        <v>7000-DESPACHO DEL SUPERINTENDENTE DELEGADO PARA LA PROTECCIÓN DE DATOS PERSONALES</v>
      </c>
      <c r="N212" s="81"/>
      <c r="O212" s="81"/>
      <c r="P212" s="81"/>
      <c r="Q212" s="81"/>
      <c r="R212" s="30" t="str">
        <f>VLOOKUP(A212,'[45]PAI 2025 GPS rempl2)'!$A$3:$B$506,2,0)</f>
        <v>7000-DESPACHO DEL SUPERINTENDENTE DELEGADO PARA LA PROTECCIÓN DE DATOS PERSONALES</v>
      </c>
      <c r="S212" s="80" t="s">
        <v>868</v>
      </c>
      <c r="T212" s="80" t="str">
        <f>VLOOKUP(A212,'[45]PAI 2025 GPS rempl2)'!$A$3:$E$505,4,0)</f>
        <v>Actividad propia</v>
      </c>
      <c r="U212" s="81" t="s">
        <v>1522</v>
      </c>
      <c r="V212" s="30">
        <f>VLOOKUP(S212,'Plan de acci�n consolidado 2025'!$E$4:$P$506,12,0)</f>
        <v>50</v>
      </c>
      <c r="W212" s="147">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12" s="30">
        <f>VLOOKUP(S212,'Plan de acci�n consolidado 2025'!$E$4:$AA$506,23,0)</f>
        <v>100</v>
      </c>
      <c r="Y212" s="30">
        <f t="shared" si="39"/>
        <v>0.6097560975609756</v>
      </c>
    </row>
    <row r="213" spans="1:25" x14ac:dyDescent="0.25">
      <c r="A213" s="80" t="s">
        <v>870</v>
      </c>
      <c r="B213" s="80" t="str">
        <f>VLOOKUP(A213,'[45]PAI 2025 GPS rempl2)'!$A$3:$E$505,4,0)</f>
        <v>Actividad sin participación</v>
      </c>
      <c r="C213" s="81" t="s">
        <v>1522</v>
      </c>
      <c r="D213" s="81" t="s">
        <v>1526</v>
      </c>
      <c r="E213" s="81" t="s">
        <v>614</v>
      </c>
      <c r="F213" s="81"/>
      <c r="G213" s="81" t="str">
        <f>VLOOKUP(A213,'[45]PAI 2025 GPS rempl2)'!$E$4:$L$504,8,0)</f>
        <v>N/A</v>
      </c>
      <c r="H213" s="81" t="str">
        <f>VLOOKUP(A213,'[45]PAI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1">
        <f>VLOOKUP(A213,'[45]PAI 2025 GPS rempl2)'!$A$4:$V$504,17,0)</f>
        <v>1</v>
      </c>
      <c r="J213" s="81" t="str">
        <f>VLOOKUP(A213,'[45]PAI 2025 GPS rempl2)'!$A$4:$V$504,18,0)</f>
        <v>Númerica</v>
      </c>
      <c r="K213" s="166" t="str">
        <f>VLOOKUP(A213,'[45]PAI 2025 GPS rempl2)'!$A$4:$V$504,20,0)</f>
        <v>2025-03-21</v>
      </c>
      <c r="L213" s="166" t="str">
        <f>VLOOKUP(A213,'[45]PAI 2025 GPS rempl2)'!$A$4:$V$504,21,0)</f>
        <v>2025-05-05</v>
      </c>
      <c r="M213" s="81" t="str">
        <f>VLOOKUP(A213,'[45]PAI 2025 GPS rempl2)'!$A$4:$V$504,22,0)</f>
        <v>73-GRUPO DE TRABAJO DE COMUNICACION</v>
      </c>
      <c r="N213" s="81"/>
      <c r="O213" s="81"/>
      <c r="P213" s="81"/>
      <c r="Q213" s="81"/>
      <c r="R213" s="30" t="str">
        <f>VLOOKUP(A213,'[45]PAI 2025 GPS rempl2)'!$A$3:$B$506,2,0)</f>
        <v>7000-DESPACHO DEL SUPERINTENDENTE DELEGADO PARA LA PROTECCIÓN DE DATOS PERSONALES</v>
      </c>
      <c r="S213" s="80" t="s">
        <v>870</v>
      </c>
      <c r="T213" s="80" t="str">
        <f>VLOOKUP(A213,'[45]PAI 2025 GPS rempl2)'!$A$3:$E$505,4,0)</f>
        <v>Actividad sin participación</v>
      </c>
      <c r="U213" s="81" t="s">
        <v>1522</v>
      </c>
      <c r="V213" s="30">
        <f>VLOOKUP(S213,'Plan de acci�n consolidado 2025'!$E$4:$P$506,12,0)</f>
        <v>0</v>
      </c>
      <c r="W213" s="30">
        <f>+V213</f>
        <v>0</v>
      </c>
      <c r="X213" s="30">
        <f>VLOOKUP(S213,'Plan de acci�n consolidado 2025'!$E$4:$AA$506,23,0)</f>
        <v>100</v>
      </c>
      <c r="Y213" s="30">
        <f t="shared" si="39"/>
        <v>0</v>
      </c>
    </row>
    <row r="214" spans="1:25" x14ac:dyDescent="0.25">
      <c r="A214" s="80" t="s">
        <v>872</v>
      </c>
      <c r="B214" s="80" t="str">
        <f>VLOOKUP(A214,'[45]PAI 2025 GPS rempl2)'!$A$3:$E$505,4,0)</f>
        <v>Actividad propia</v>
      </c>
      <c r="C214" s="81" t="s">
        <v>1522</v>
      </c>
      <c r="D214" s="81" t="s">
        <v>1526</v>
      </c>
      <c r="E214" s="81" t="s">
        <v>614</v>
      </c>
      <c r="F214" s="81"/>
      <c r="G214" s="81" t="str">
        <f>VLOOKUP(A214,'[45]PAI 2025 GPS rempl2)'!$E$4:$L$504,8,0)</f>
        <v>N/A</v>
      </c>
      <c r="H214" s="81" t="str">
        <f>VLOOKUP(A214,'[45]PAI 2025 GPS rempl2)'!$A$4:$V$504,15,0)</f>
        <v>Revisar y aprobar la propuesta por parte del área responsable (única revisión) /correo electrónico con documento aprobado)</v>
      </c>
      <c r="I214" s="81">
        <f>VLOOKUP(A214,'[45]PAI 2025 GPS rempl2)'!$A$4:$V$504,17,0)</f>
        <v>1</v>
      </c>
      <c r="J214" s="81" t="str">
        <f>VLOOKUP(A214,'[45]PAI 2025 GPS rempl2)'!$A$4:$V$504,18,0)</f>
        <v>Númerica</v>
      </c>
      <c r="K214" s="166" t="str">
        <f>VLOOKUP(A214,'[45]PAI 2025 GPS rempl2)'!$A$4:$V$504,20,0)</f>
        <v>2025-05-06</v>
      </c>
      <c r="L214" s="166" t="str">
        <f>VLOOKUP(A214,'[45]PAI 2025 GPS rempl2)'!$A$4:$V$504,21,0)</f>
        <v>2025-05-08</v>
      </c>
      <c r="M214" s="81" t="str">
        <f>VLOOKUP(A214,'[45]PAI 2025 GPS rempl2)'!$A$4:$V$504,22,0)</f>
        <v>7000-DESPACHO DEL SUPERINTENDENTE DELEGADO PARA LA PROTECCIÓN DE DATOS PERSONALES</v>
      </c>
      <c r="N214" s="81"/>
      <c r="O214" s="81"/>
      <c r="P214" s="81"/>
      <c r="Q214" s="81"/>
      <c r="R214" s="30" t="str">
        <f>VLOOKUP(A214,'[45]PAI 2025 GPS rempl2)'!$A$3:$B$506,2,0)</f>
        <v>7000-DESPACHO DEL SUPERINTENDENTE DELEGADO PARA LA PROTECCIÓN DE DATOS PERSONALES</v>
      </c>
      <c r="S214" s="80" t="s">
        <v>872</v>
      </c>
      <c r="T214" s="80" t="str">
        <f>VLOOKUP(A214,'[45]PAI 2025 GPS rempl2)'!$A$3:$E$505,4,0)</f>
        <v>Actividad propia</v>
      </c>
      <c r="U214" s="81" t="s">
        <v>1522</v>
      </c>
      <c r="V214" s="30">
        <f>VLOOKUP(S214,'Plan de acci�n consolidado 2025'!$E$4:$P$506,12,0)</f>
        <v>50</v>
      </c>
      <c r="W214" s="147">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14" s="30">
        <f>VLOOKUP(S214,'Plan de acci�n consolidado 2025'!$E$4:$AA$506,23,0)</f>
        <v>100</v>
      </c>
      <c r="Y214" s="30">
        <f t="shared" si="39"/>
        <v>0.6097560975609756</v>
      </c>
    </row>
    <row r="215" spans="1:25" x14ac:dyDescent="0.25">
      <c r="A215" s="80" t="s">
        <v>874</v>
      </c>
      <c r="B215" s="80" t="str">
        <f>VLOOKUP(A215,'[45]PAI 2025 GPS rempl2)'!$A$3:$E$505,4,0)</f>
        <v>Actividad sin participación</v>
      </c>
      <c r="C215" s="81" t="s">
        <v>1522</v>
      </c>
      <c r="D215" s="81" t="s">
        <v>1526</v>
      </c>
      <c r="E215" s="81" t="s">
        <v>614</v>
      </c>
      <c r="F215" s="81"/>
      <c r="G215" s="81" t="str">
        <f>VLOOKUP(A215,'[45]PAI 2025 GPS rempl2)'!$E$4:$L$504,8,0)</f>
        <v>N/A</v>
      </c>
      <c r="H215" s="81" t="str">
        <f>VLOOKUP(A215,'[45]PAI 2025 GPS rempl2)'!$A$4:$V$504,15,0)</f>
        <v>Ejecutar la campaña  (Capturas de pantalla de la publicación de la campaña)</v>
      </c>
      <c r="I215" s="81">
        <f>VLOOKUP(A215,'[45]PAI 2025 GPS rempl2)'!$A$4:$V$504,17,0)</f>
        <v>1</v>
      </c>
      <c r="J215" s="81" t="str">
        <f>VLOOKUP(A215,'[45]PAI 2025 GPS rempl2)'!$A$4:$V$504,18,0)</f>
        <v>Númerica</v>
      </c>
      <c r="K215" s="166" t="str">
        <f>VLOOKUP(A215,'[45]PAI 2025 GPS rempl2)'!$A$4:$V$504,20,0)</f>
        <v>2025-05-09</v>
      </c>
      <c r="L215" s="166" t="str">
        <f>VLOOKUP(A215,'[45]PAI 2025 GPS rempl2)'!$A$4:$V$504,21,0)</f>
        <v>2025-07-30</v>
      </c>
      <c r="M215" s="81" t="str">
        <f>VLOOKUP(A215,'[45]PAI 2025 GPS rempl2)'!$A$4:$V$504,22,0)</f>
        <v>73-GRUPO DE TRABAJO DE COMUNICACION</v>
      </c>
      <c r="N215" s="81"/>
      <c r="O215" s="81"/>
      <c r="P215" s="81"/>
      <c r="Q215" s="81"/>
      <c r="R215" s="30" t="str">
        <f>VLOOKUP(A215,'[45]PAI 2025 GPS rempl2)'!$A$3:$B$506,2,0)</f>
        <v>7000-DESPACHO DEL SUPERINTENDENTE DELEGADO PARA LA PROTECCIÓN DE DATOS PERSONALES</v>
      </c>
      <c r="S215" s="80" t="s">
        <v>874</v>
      </c>
      <c r="T215" s="80" t="str">
        <f>VLOOKUP(A215,'[45]PAI 2025 GPS rempl2)'!$A$3:$E$505,4,0)</f>
        <v>Actividad sin participación</v>
      </c>
      <c r="U215" s="81" t="s">
        <v>1522</v>
      </c>
      <c r="V215" s="30">
        <f>VLOOKUP(S215,'Plan de acci�n consolidado 2025'!$E$4:$P$506,12,0)</f>
        <v>0</v>
      </c>
      <c r="W215" s="30">
        <f>+V215</f>
        <v>0</v>
      </c>
      <c r="X215" s="30">
        <f>VLOOKUP(S215,'Plan de acci�n consolidado 2025'!$E$4:$AA$506,23,0)</f>
        <v>100</v>
      </c>
      <c r="Y215" s="30">
        <f t="shared" si="39"/>
        <v>0</v>
      </c>
    </row>
    <row r="216" spans="1:25" x14ac:dyDescent="0.25">
      <c r="A216" s="80" t="s">
        <v>877</v>
      </c>
      <c r="B216" s="80" t="str">
        <f>VLOOKUP(A216,'[45]PAI 2025 GPS rempl2)'!$A$3:$E$505,4,0)</f>
        <v>Producto</v>
      </c>
      <c r="C216" s="81" t="s">
        <v>1522</v>
      </c>
      <c r="D216" s="81" t="s">
        <v>1530</v>
      </c>
      <c r="E216" s="81" t="s">
        <v>697</v>
      </c>
      <c r="F216" s="81" t="s">
        <v>10</v>
      </c>
      <c r="G216" s="81" t="str">
        <f>VLOOKUP(A216,'[45]PAI 2025 GPS rempl2)'!$E$4:$L$504,8,0)</f>
        <v>C-3503-0200-0012-20104c</v>
      </c>
      <c r="H216" s="81" t="str">
        <f>VLOOKUP(A216,'[45]PAI 2025 GPS rempl2)'!$A$4:$V$504,15,0)</f>
        <v>Capacitaciones dirigidas al a los sujetos obligados para la adecuada inscripción de sus bases de datos en el Registro Nacional de Bases de Datos (RNBD), realizadas (registros fotográficos/capturas de pantallas )</v>
      </c>
      <c r="I216" s="81">
        <f>VLOOKUP(A216,'[45]PAI 2025 GPS rempl2)'!$A$4:$V$504,17,0)</f>
        <v>6</v>
      </c>
      <c r="J216" s="81" t="str">
        <f>VLOOKUP(A216,'[45]PAI 2025 GPS rempl2)'!$A$4:$V$504,18,0)</f>
        <v>Númerica</v>
      </c>
      <c r="K216" s="166" t="str">
        <f>VLOOKUP(A216,'[45]PAI 2025 GPS rempl2)'!$A$4:$V$504,20,0)</f>
        <v>2025-02-04</v>
      </c>
      <c r="L216" s="166" t="str">
        <f>VLOOKUP(A216,'[45]PAI 2025 GPS rempl2)'!$A$4:$V$504,21,0)</f>
        <v>2025-12-16</v>
      </c>
      <c r="M216" s="81" t="str">
        <f>VLOOKUP(A216,'[45]PAI 2025 GPS rempl2)'!$A$4:$V$504,22,0)</f>
        <v>7100-DIRECCIÓN DE INVESTIGACIONES DE PROTECCIÓN DE DATOS PERSONALES;
73-GRUPO DE TRABAJO DE COMUNICACION</v>
      </c>
      <c r="N216" s="81" t="s">
        <v>1399</v>
      </c>
      <c r="O216" s="81" t="s">
        <v>1400</v>
      </c>
      <c r="P216" s="81">
        <v>0</v>
      </c>
      <c r="Q216" s="81" t="s">
        <v>1739</v>
      </c>
      <c r="R216" s="30" t="str">
        <f>VLOOKUP(A216,'[45]PAI 2025 GPS rempl2)'!$A$3:$B$506,2,0)</f>
        <v>7100-DIRECCIÓN DE INVESTIGACIONES DE PROTECCIÓN DE DATOS PERSONALES</v>
      </c>
      <c r="S216" s="80" t="s">
        <v>877</v>
      </c>
      <c r="T216" s="80" t="str">
        <f>VLOOKUP(A216,'[45]PAI 2025 GPS rempl2)'!$A$3:$E$505,4,0)</f>
        <v>Producto</v>
      </c>
      <c r="U216" s="81" t="s">
        <v>1522</v>
      </c>
      <c r="V216" s="30">
        <f>VLOOKUP(S216,'Plan de acci�n consolidado 2025'!$E$4:$P$506,12,0)</f>
        <v>50</v>
      </c>
      <c r="W216" s="145">
        <f>(V216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16" s="30">
        <f>VLOOKUP(S216,'Plan de acci�n consolidado 2025'!$E$4:$AA$506,23,0)</f>
        <v>83.33</v>
      </c>
      <c r="Y216" s="30">
        <f t="shared" si="39"/>
        <v>1.8683856502242151</v>
      </c>
    </row>
    <row r="217" spans="1:25" x14ac:dyDescent="0.25">
      <c r="A217" s="80" t="s">
        <v>880</v>
      </c>
      <c r="B217" s="80" t="str">
        <f>VLOOKUP(A217,'[45]PAI 2025 GPS rempl2)'!$A$3:$E$505,4,0)</f>
        <v>Actividad propia</v>
      </c>
      <c r="C217" s="81" t="s">
        <v>1522</v>
      </c>
      <c r="D217" s="81" t="s">
        <v>1530</v>
      </c>
      <c r="E217" s="81" t="s">
        <v>697</v>
      </c>
      <c r="F217" s="81"/>
      <c r="G217" s="81" t="str">
        <f>VLOOKUP(A217,'[45]PAI 2025 GPS rempl2)'!$E$4:$L$504,8,0)</f>
        <v>N/A</v>
      </c>
      <c r="H217" s="81" t="str">
        <f>VLOOKUP(A217,'[45]PAI 2025 GPS rempl2)'!$A$4:$V$504,15,0)</f>
        <v>Elaborar y enviar cronograma de capacitaciones al grupo de comunicaciones  (correo electrónico con cronograma/único entregable)</v>
      </c>
      <c r="I217" s="81">
        <f>VLOOKUP(A217,'[45]PAI 2025 GPS rempl2)'!$A$4:$V$504,17,0)</f>
        <v>1</v>
      </c>
      <c r="J217" s="81" t="str">
        <f>VLOOKUP(A217,'[45]PAI 2025 GPS rempl2)'!$A$4:$V$504,18,0)</f>
        <v>Númerica</v>
      </c>
      <c r="K217" s="166" t="str">
        <f>VLOOKUP(A217,'[45]PAI 2025 GPS rempl2)'!$A$4:$V$504,20,0)</f>
        <v>2025-02-04</v>
      </c>
      <c r="L217" s="166" t="str">
        <f>VLOOKUP(A217,'[45]PAI 2025 GPS rempl2)'!$A$4:$V$504,21,0)</f>
        <v>2025-02-07</v>
      </c>
      <c r="M217" s="81" t="str">
        <f>VLOOKUP(A217,'[45]PAI 2025 GPS rempl2)'!$A$4:$V$504,22,0)</f>
        <v>7100-DIRECCIÓN DE INVESTIGACIONES DE PROTECCIÓN DE DATOS PERSONALES</v>
      </c>
      <c r="N217" s="81"/>
      <c r="O217" s="81"/>
      <c r="P217" s="81"/>
      <c r="Q217" s="81"/>
      <c r="R217" s="30" t="str">
        <f>VLOOKUP(A217,'[45]PAI 2025 GPS rempl2)'!$A$3:$B$506,2,0)</f>
        <v>7100-DIRECCIÓN DE INVESTIGACIONES DE PROTECCIÓN DE DATOS PERSONALES</v>
      </c>
      <c r="S217" s="80" t="s">
        <v>880</v>
      </c>
      <c r="T217" s="80" t="str">
        <f>VLOOKUP(A217,'[45]PAI 2025 GPS rempl2)'!$A$3:$E$505,4,0)</f>
        <v>Actividad propia</v>
      </c>
      <c r="U217" s="81" t="s">
        <v>1522</v>
      </c>
      <c r="V217" s="30">
        <f>VLOOKUP(S217,'Plan de acci�n consolidado 2025'!$E$4:$P$506,12,0)</f>
        <v>10</v>
      </c>
      <c r="W217" s="147">
        <f t="shared" ref="W217:W219" si="42">+(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217" s="30">
        <f>VLOOKUP(S217,'Plan de acci�n consolidado 2025'!$E$4:$AA$506,23,0)</f>
        <v>100</v>
      </c>
      <c r="Y217" s="30">
        <f t="shared" si="39"/>
        <v>0.12195121951219512</v>
      </c>
    </row>
    <row r="218" spans="1:25" x14ac:dyDescent="0.25">
      <c r="A218" s="80" t="s">
        <v>882</v>
      </c>
      <c r="B218" s="80" t="str">
        <f>VLOOKUP(A218,'[45]PAI 2025 GPS rempl2)'!$A$3:$E$505,4,0)</f>
        <v>Actividad propia</v>
      </c>
      <c r="C218" s="81" t="s">
        <v>1522</v>
      </c>
      <c r="D218" s="81" t="s">
        <v>1530</v>
      </c>
      <c r="E218" s="81" t="s">
        <v>697</v>
      </c>
      <c r="F218" s="81"/>
      <c r="G218" s="81" t="str">
        <f>VLOOKUP(A218,'[45]PAI 2025 GPS rempl2)'!$E$4:$L$504,8,0)</f>
        <v>N/A</v>
      </c>
      <c r="H218" s="81" t="str">
        <f>VLOOKUP(A218,'[45]PAI 2025 GPS rempl2)'!$A$4:$V$504,15,0)</f>
        <v>Realizar capacitaciones en temas relacionados con datos personales. (Registro fotográfico o captura de pantalla)</v>
      </c>
      <c r="I218" s="81">
        <f>VLOOKUP(A218,'[45]PAI 2025 GPS rempl2)'!$A$4:$V$504,17,0)</f>
        <v>6</v>
      </c>
      <c r="J218" s="81" t="str">
        <f>VLOOKUP(A218,'[45]PAI 2025 GPS rempl2)'!$A$4:$V$504,18,0)</f>
        <v>Númerica</v>
      </c>
      <c r="K218" s="166" t="str">
        <f>VLOOKUP(A218,'[45]PAI 2025 GPS rempl2)'!$A$4:$V$504,20,0)</f>
        <v>2025-02-11</v>
      </c>
      <c r="L218" s="166" t="str">
        <f>VLOOKUP(A218,'[45]PAI 2025 GPS rempl2)'!$A$4:$V$504,21,0)</f>
        <v>2025-11-28</v>
      </c>
      <c r="M218" s="81" t="str">
        <f>VLOOKUP(A218,'[45]PAI 2025 GPS rempl2)'!$A$4:$V$504,22,0)</f>
        <v>7100-DIRECCIÓN DE INVESTIGACIONES DE PROTECCIÓN DE DATOS PERSONALES;
73-GRUPO DE TRABAJO DE COMUNICACION</v>
      </c>
      <c r="N218" s="81"/>
      <c r="O218" s="81"/>
      <c r="P218" s="81"/>
      <c r="Q218" s="81"/>
      <c r="R218" s="30" t="str">
        <f>VLOOKUP(A218,'[45]PAI 2025 GPS rempl2)'!$A$3:$B$506,2,0)</f>
        <v>7100-DIRECCIÓN DE INVESTIGACIONES DE PROTECCIÓN DE DATOS PERSONALES</v>
      </c>
      <c r="S218" s="80" t="s">
        <v>882</v>
      </c>
      <c r="T218" s="80" t="str">
        <f>VLOOKUP(A218,'[45]PAI 2025 GPS rempl2)'!$A$3:$E$505,4,0)</f>
        <v>Actividad propia</v>
      </c>
      <c r="U218" s="81" t="s">
        <v>1522</v>
      </c>
      <c r="V218" s="30">
        <f>VLOOKUP(S218,'Plan de acci�n consolidado 2025'!$E$4:$P$506,12,0)</f>
        <v>60</v>
      </c>
      <c r="W218" s="147">
        <f t="shared" si="42"/>
        <v>0.73170731707317072</v>
      </c>
      <c r="X218" s="30">
        <f>VLOOKUP(S218,'Plan de acci�n consolidado 2025'!$E$4:$AA$506,23,0)</f>
        <v>83.33</v>
      </c>
      <c r="Y218" s="30">
        <f t="shared" si="39"/>
        <v>0.60973170731707316</v>
      </c>
    </row>
    <row r="219" spans="1:25" x14ac:dyDescent="0.25">
      <c r="A219" s="80" t="s">
        <v>883</v>
      </c>
      <c r="B219" s="80" t="str">
        <f>VLOOKUP(A219,'[45]PAI 2025 GPS rempl2)'!$A$3:$E$505,4,0)</f>
        <v>Actividad propia</v>
      </c>
      <c r="C219" s="81" t="s">
        <v>1522</v>
      </c>
      <c r="D219" s="81" t="s">
        <v>1530</v>
      </c>
      <c r="E219" s="81" t="s">
        <v>697</v>
      </c>
      <c r="F219" s="81"/>
      <c r="G219" s="81" t="str">
        <f>VLOOKUP(A219,'[45]PAI 2025 GPS rempl2)'!$E$4:$L$504,8,0)</f>
        <v>N/A</v>
      </c>
      <c r="H219" s="81" t="str">
        <f>VLOOKUP(A219,'[45]PAI 2025 GPS rempl2)'!$A$4:$V$504,15,0)</f>
        <v>Realizar informes de capacitaciones realizadas  (Informe elaborado)</v>
      </c>
      <c r="I219" s="81">
        <f>VLOOKUP(A219,'[45]PAI 2025 GPS rempl2)'!$A$4:$V$504,17,0)</f>
        <v>6</v>
      </c>
      <c r="J219" s="81" t="str">
        <f>VLOOKUP(A219,'[45]PAI 2025 GPS rempl2)'!$A$4:$V$504,18,0)</f>
        <v>Númerica</v>
      </c>
      <c r="K219" s="166" t="str">
        <f>VLOOKUP(A219,'[45]PAI 2025 GPS rempl2)'!$A$4:$V$504,20,0)</f>
        <v>2025-02-11</v>
      </c>
      <c r="L219" s="166" t="str">
        <f>VLOOKUP(A219,'[45]PAI 2025 GPS rempl2)'!$A$4:$V$504,21,0)</f>
        <v>2025-12-16</v>
      </c>
      <c r="M219" s="81" t="str">
        <f>VLOOKUP(A219,'[45]PAI 2025 GPS rempl2)'!$A$4:$V$504,22,0)</f>
        <v>7100-DIRECCIÓN DE INVESTIGACIONES DE PROTECCIÓN DE DATOS PERSONALES</v>
      </c>
      <c r="N219" s="81"/>
      <c r="O219" s="81"/>
      <c r="P219" s="81"/>
      <c r="Q219" s="81"/>
      <c r="R219" s="30" t="str">
        <f>VLOOKUP(A219,'[45]PAI 2025 GPS rempl2)'!$A$3:$B$506,2,0)</f>
        <v>7100-DIRECCIÓN DE INVESTIGACIONES DE PROTECCIÓN DE DATOS PERSONALES</v>
      </c>
      <c r="S219" s="80" t="s">
        <v>883</v>
      </c>
      <c r="T219" s="80" t="str">
        <f>VLOOKUP(A219,'[45]PAI 2025 GPS rempl2)'!$A$3:$E$505,4,0)</f>
        <v>Actividad propia</v>
      </c>
      <c r="U219" s="81" t="s">
        <v>1522</v>
      </c>
      <c r="V219" s="30">
        <f>VLOOKUP(S219,'Plan de acci�n consolidado 2025'!$E$4:$P$506,12,0)</f>
        <v>30</v>
      </c>
      <c r="W219" s="147">
        <f t="shared" si="42"/>
        <v>0.36585365853658536</v>
      </c>
      <c r="X219" s="30">
        <f>VLOOKUP(S219,'Plan de acci�n consolidado 2025'!$E$4:$AA$506,23,0)</f>
        <v>83.33</v>
      </c>
      <c r="Y219" s="30">
        <f t="shared" si="39"/>
        <v>0.30486585365853658</v>
      </c>
    </row>
    <row r="220" spans="1:25" x14ac:dyDescent="0.25">
      <c r="A220" s="80" t="s">
        <v>885</v>
      </c>
      <c r="B220" s="80" t="str">
        <f>VLOOKUP(A220,'[45]PAI 2025 GPS rempl2)'!$A$3:$E$505,4,0)</f>
        <v>Producto</v>
      </c>
      <c r="C220" s="81" t="s">
        <v>1522</v>
      </c>
      <c r="D220" s="81" t="s">
        <v>1524</v>
      </c>
      <c r="E220" s="81" t="s">
        <v>574</v>
      </c>
      <c r="F220" s="81" t="s">
        <v>9</v>
      </c>
      <c r="G220" s="81" t="str">
        <f>VLOOKUP(A220,'[45]PAI 2025 GPS rempl2)'!$E$4:$L$504,8,0)</f>
        <v>C-3503-0200-0012-20104c</v>
      </c>
      <c r="H220" s="81" t="str">
        <f>VLOOKUP(A220,'[45]PAI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1">
        <f>VLOOKUP(A220,'[45]PAI 2025 GPS rempl2)'!$A$4:$V$504,17,0)</f>
        <v>1</v>
      </c>
      <c r="J220" s="81" t="str">
        <f>VLOOKUP(A220,'[45]PAI 2025 GPS rempl2)'!$A$4:$V$504,18,0)</f>
        <v>Númerica</v>
      </c>
      <c r="K220" s="166" t="str">
        <f>VLOOKUP(A220,'[45]PAI 2025 GPS rempl2)'!$A$4:$V$504,20,0)</f>
        <v>2025-02-03</v>
      </c>
      <c r="L220" s="166" t="str">
        <f>VLOOKUP(A220,'[45]PAI 2025 GPS rempl2)'!$A$4:$V$504,21,0)</f>
        <v>2025-09-30</v>
      </c>
      <c r="M220" s="81" t="str">
        <f>VLOOKUP(A220,'[45]PAI 2025 GPS rempl2)'!$A$4:$V$504,22,0)</f>
        <v>7100-DIRECCIÓN DE INVESTIGACIONES DE PROTECCIÓN DE DATOS PERSONALES</v>
      </c>
      <c r="N220" s="81" t="s">
        <v>1401</v>
      </c>
      <c r="O220" s="81" t="s">
        <v>1439</v>
      </c>
      <c r="P220" s="81">
        <v>0</v>
      </c>
      <c r="Q220" s="81" t="s">
        <v>1492</v>
      </c>
      <c r="R220" s="30" t="str">
        <f>VLOOKUP(A220,'[45]PAI 2025 GPS rempl2)'!$A$3:$B$506,2,0)</f>
        <v>7100-DIRECCIÓN DE INVESTIGACIONES DE PROTECCIÓN DE DATOS PERSONALES</v>
      </c>
      <c r="S220" s="80" t="s">
        <v>885</v>
      </c>
      <c r="T220" s="80" t="str">
        <f>VLOOKUP(A220,'[45]PAI 2025 GPS rempl2)'!$A$3:$E$505,4,0)</f>
        <v>Producto</v>
      </c>
      <c r="U220" s="81" t="s">
        <v>1522</v>
      </c>
      <c r="V220" s="30">
        <f>VLOOKUP(S220,'Plan de acci�n consolidado 2025'!$E$4:$P$506,12,0)</f>
        <v>50</v>
      </c>
      <c r="W220" s="145">
        <f>(V220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20" s="30">
        <f>VLOOKUP(S220,'Plan de acci�n consolidado 2025'!$E$4:$AA$506,23,0)</f>
        <v>100</v>
      </c>
      <c r="Y220" s="30">
        <f t="shared" si="39"/>
        <v>2.2421524663677128</v>
      </c>
    </row>
    <row r="221" spans="1:25" x14ac:dyDescent="0.25">
      <c r="A221" s="80" t="s">
        <v>887</v>
      </c>
      <c r="B221" s="80" t="str">
        <f>VLOOKUP(A221,'[45]PAI 2025 GPS rempl2)'!$A$3:$E$505,4,0)</f>
        <v>Actividad propia</v>
      </c>
      <c r="C221" s="81" t="s">
        <v>1522</v>
      </c>
      <c r="D221" s="81" t="s">
        <v>1524</v>
      </c>
      <c r="E221" s="81" t="s">
        <v>574</v>
      </c>
      <c r="F221" s="81"/>
      <c r="G221" s="81" t="str">
        <f>VLOOKUP(A221,'[45]PAI 2025 GPS rempl2)'!$E$4:$L$504,8,0)</f>
        <v>N/A</v>
      </c>
      <c r="H221" s="81" t="str">
        <f>VLOOKUP(A221,'[45]PAI 2025 GPS rempl2)'!$A$4:$V$504,15,0)</f>
        <v>Realizar el diseño de la integración de la herramienta del Detector de Políticas con el Registro Nacional de Bases de Datos (Documento técnico con los diagramas de componentes requeridos y la descripción de cada uno)</v>
      </c>
      <c r="I221" s="81">
        <f>VLOOKUP(A221,'[45]PAI 2025 GPS rempl2)'!$A$4:$V$504,17,0)</f>
        <v>1</v>
      </c>
      <c r="J221" s="81" t="str">
        <f>VLOOKUP(A221,'[45]PAI 2025 GPS rempl2)'!$A$4:$V$504,18,0)</f>
        <v>Númerica</v>
      </c>
      <c r="K221" s="166" t="str">
        <f>VLOOKUP(A221,'[45]PAI 2025 GPS rempl2)'!$A$4:$V$504,20,0)</f>
        <v>2025-02-03</v>
      </c>
      <c r="L221" s="166" t="str">
        <f>VLOOKUP(A221,'[45]PAI 2025 GPS rempl2)'!$A$4:$V$504,21,0)</f>
        <v>2025-03-17</v>
      </c>
      <c r="M221" s="81" t="str">
        <f>VLOOKUP(A221,'[45]PAI 2025 GPS rempl2)'!$A$4:$V$504,22,0)</f>
        <v>7100-DIRECCIÓN DE INVESTIGACIONES DE PROTECCIÓN DE DATOS PERSONALES</v>
      </c>
      <c r="N221" s="81"/>
      <c r="O221" s="81"/>
      <c r="P221" s="81"/>
      <c r="Q221" s="81"/>
      <c r="R221" s="30" t="str">
        <f>VLOOKUP(A221,'[45]PAI 2025 GPS rempl2)'!$A$3:$B$506,2,0)</f>
        <v>7100-DIRECCIÓN DE INVESTIGACIONES DE PROTECCIÓN DE DATOS PERSONALES</v>
      </c>
      <c r="S221" s="80" t="s">
        <v>887</v>
      </c>
      <c r="T221" s="80" t="str">
        <f>VLOOKUP(A221,'[45]PAI 2025 GPS rempl2)'!$A$3:$E$505,4,0)</f>
        <v>Actividad propia</v>
      </c>
      <c r="U221" s="81" t="s">
        <v>1522</v>
      </c>
      <c r="V221" s="30">
        <f>VLOOKUP(S221,'Plan de acci�n consolidado 2025'!$E$4:$P$506,12,0)</f>
        <v>20</v>
      </c>
      <c r="W221" s="147">
        <f t="shared" ref="W221:W225" si="43">+(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221" s="30">
        <f>VLOOKUP(S221,'Plan de acci�n consolidado 2025'!$E$4:$AA$506,23,0)</f>
        <v>100</v>
      </c>
      <c r="Y221" s="30">
        <f t="shared" si="39"/>
        <v>0.24390243902439024</v>
      </c>
    </row>
    <row r="222" spans="1:25" x14ac:dyDescent="0.25">
      <c r="A222" s="80" t="s">
        <v>889</v>
      </c>
      <c r="B222" s="80" t="str">
        <f>VLOOKUP(A222,'[45]PAI 2025 GPS rempl2)'!$A$3:$E$505,4,0)</f>
        <v>Actividad propia</v>
      </c>
      <c r="C222" s="81" t="s">
        <v>1522</v>
      </c>
      <c r="D222" s="81" t="s">
        <v>1524</v>
      </c>
      <c r="E222" s="81" t="s">
        <v>574</v>
      </c>
      <c r="F222" s="81"/>
      <c r="G222" s="81" t="str">
        <f>VLOOKUP(A222,'[45]PAI 2025 GPS rempl2)'!$E$4:$L$504,8,0)</f>
        <v>N/A</v>
      </c>
      <c r="H222" s="81" t="str">
        <f>VLOOKUP(A222,'[45]PAI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1">
        <f>VLOOKUP(A222,'[45]PAI 2025 GPS rempl2)'!$A$4:$V$504,17,0)</f>
        <v>1</v>
      </c>
      <c r="J222" s="81" t="str">
        <f>VLOOKUP(A222,'[45]PAI 2025 GPS rempl2)'!$A$4:$V$504,18,0)</f>
        <v>Númerica</v>
      </c>
      <c r="K222" s="166" t="str">
        <f>VLOOKUP(A222,'[45]PAI 2025 GPS rempl2)'!$A$4:$V$504,20,0)</f>
        <v>2025-03-18</v>
      </c>
      <c r="L222" s="166" t="str">
        <f>VLOOKUP(A222,'[45]PAI 2025 GPS rempl2)'!$A$4:$V$504,21,0)</f>
        <v>2025-05-29</v>
      </c>
      <c r="M222" s="81" t="str">
        <f>VLOOKUP(A222,'[45]PAI 2025 GPS rempl2)'!$A$4:$V$504,22,0)</f>
        <v>7100-DIRECCIÓN DE INVESTIGACIONES DE PROTECCIÓN DE DATOS PERSONALES</v>
      </c>
      <c r="N222" s="81"/>
      <c r="O222" s="81"/>
      <c r="P222" s="81"/>
      <c r="Q222" s="81"/>
      <c r="R222" s="30" t="str">
        <f>VLOOKUP(A222,'[45]PAI 2025 GPS rempl2)'!$A$3:$B$506,2,0)</f>
        <v>7100-DIRECCIÓN DE INVESTIGACIONES DE PROTECCIÓN DE DATOS PERSONALES</v>
      </c>
      <c r="S222" s="80" t="s">
        <v>889</v>
      </c>
      <c r="T222" s="80" t="str">
        <f>VLOOKUP(A222,'[45]PAI 2025 GPS rempl2)'!$A$3:$E$505,4,0)</f>
        <v>Actividad propia</v>
      </c>
      <c r="U222" s="81" t="s">
        <v>1522</v>
      </c>
      <c r="V222" s="30">
        <f>VLOOKUP(S222,'Plan de acci�n consolidado 2025'!$E$4:$P$506,12,0)</f>
        <v>30</v>
      </c>
      <c r="W222" s="147">
        <f t="shared" si="43"/>
        <v>0.36585365853658536</v>
      </c>
      <c r="X222" s="30">
        <f>VLOOKUP(S222,'Plan de acci�n consolidado 2025'!$E$4:$AA$506,23,0)</f>
        <v>100</v>
      </c>
      <c r="Y222" s="30">
        <f t="shared" si="39"/>
        <v>0.36585365853658536</v>
      </c>
    </row>
    <row r="223" spans="1:25" x14ac:dyDescent="0.25">
      <c r="A223" s="80" t="s">
        <v>890</v>
      </c>
      <c r="B223" s="80" t="str">
        <f>VLOOKUP(A223,'[45]PAI 2025 GPS rempl2)'!$A$3:$E$505,4,0)</f>
        <v>Actividad propia</v>
      </c>
      <c r="C223" s="81" t="s">
        <v>1522</v>
      </c>
      <c r="D223" s="81" t="s">
        <v>1524</v>
      </c>
      <c r="E223" s="81" t="s">
        <v>574</v>
      </c>
      <c r="F223" s="81"/>
      <c r="G223" s="81" t="str">
        <f>VLOOKUP(A223,'[45]PAI 2025 GPS rempl2)'!$E$4:$L$504,8,0)</f>
        <v>N/A</v>
      </c>
      <c r="H223" s="81" t="str">
        <f>VLOOKUP(A223,'[45]PAI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81">
        <f>VLOOKUP(A223,'[45]PAI 2025 GPS rempl2)'!$A$4:$V$504,17,0)</f>
        <v>1</v>
      </c>
      <c r="J223" s="81" t="str">
        <f>VLOOKUP(A223,'[45]PAI 2025 GPS rempl2)'!$A$4:$V$504,18,0)</f>
        <v>Númerica</v>
      </c>
      <c r="K223" s="166" t="str">
        <f>VLOOKUP(A223,'[45]PAI 2025 GPS rempl2)'!$A$4:$V$504,20,0)</f>
        <v>2025-06-03</v>
      </c>
      <c r="L223" s="166" t="str">
        <f>VLOOKUP(A223,'[45]PAI 2025 GPS rempl2)'!$A$4:$V$504,21,0)</f>
        <v>2025-07-11</v>
      </c>
      <c r="M223" s="81" t="str">
        <f>VLOOKUP(A223,'[45]PAI 2025 GPS rempl2)'!$A$4:$V$504,22,0)</f>
        <v>7100-DIRECCIÓN DE INVESTIGACIONES DE PROTECCIÓN DE DATOS PERSONALES</v>
      </c>
      <c r="N223" s="81"/>
      <c r="O223" s="81"/>
      <c r="P223" s="81"/>
      <c r="Q223" s="81"/>
      <c r="R223" s="30" t="str">
        <f>VLOOKUP(A223,'[45]PAI 2025 GPS rempl2)'!$A$3:$B$506,2,0)</f>
        <v>7100-DIRECCIÓN DE INVESTIGACIONES DE PROTECCIÓN DE DATOS PERSONALES</v>
      </c>
      <c r="S223" s="80" t="s">
        <v>890</v>
      </c>
      <c r="T223" s="80" t="str">
        <f>VLOOKUP(A223,'[45]PAI 2025 GPS rempl2)'!$A$3:$E$505,4,0)</f>
        <v>Actividad propia</v>
      </c>
      <c r="U223" s="81" t="s">
        <v>1522</v>
      </c>
      <c r="V223" s="30">
        <f>VLOOKUP(S223,'Plan de acci�n consolidado 2025'!$E$4:$P$506,12,0)</f>
        <v>20</v>
      </c>
      <c r="W223" s="147">
        <f t="shared" si="43"/>
        <v>0.24390243902439024</v>
      </c>
      <c r="X223" s="30">
        <f>VLOOKUP(S223,'Plan de acci�n consolidado 2025'!$E$4:$AA$506,23,0)</f>
        <v>100</v>
      </c>
      <c r="Y223" s="30">
        <f t="shared" si="39"/>
        <v>0.24390243902439024</v>
      </c>
    </row>
    <row r="224" spans="1:25" x14ac:dyDescent="0.25">
      <c r="A224" s="80" t="s">
        <v>891</v>
      </c>
      <c r="B224" s="80" t="str">
        <f>VLOOKUP(A224,'[45]PAI 2025 GPS rempl2)'!$A$3:$E$505,4,0)</f>
        <v>Actividad propia</v>
      </c>
      <c r="C224" s="81" t="s">
        <v>1522</v>
      </c>
      <c r="D224" s="81" t="s">
        <v>1524</v>
      </c>
      <c r="E224" s="81" t="s">
        <v>574</v>
      </c>
      <c r="F224" s="81"/>
      <c r="G224" s="81" t="str">
        <f>VLOOKUP(A224,'[45]PAI 2025 GPS rempl2)'!$E$4:$L$504,8,0)</f>
        <v>N/A</v>
      </c>
      <c r="H224" s="81" t="str">
        <f>VLOOKUP(A224,'[45]PAI 2025 GPS rempl2)'!$A$4:$V$504,15,0)</f>
        <v>Realizar capacitación a los usuarios funcionales para socializar el manejo del servicio del Detector de Políticas como parte del sistema RNBD (Actas de Capacitación realizadas a los usuarios funcionales)</v>
      </c>
      <c r="I224" s="81">
        <f>VLOOKUP(A224,'[45]PAI 2025 GPS rempl2)'!$A$4:$V$504,17,0)</f>
        <v>1</v>
      </c>
      <c r="J224" s="81" t="str">
        <f>VLOOKUP(A224,'[45]PAI 2025 GPS rempl2)'!$A$4:$V$504,18,0)</f>
        <v>Númerica</v>
      </c>
      <c r="K224" s="166" t="str">
        <f>VLOOKUP(A224,'[45]PAI 2025 GPS rempl2)'!$A$4:$V$504,20,0)</f>
        <v>2025-07-14</v>
      </c>
      <c r="L224" s="166" t="str">
        <f>VLOOKUP(A224,'[45]PAI 2025 GPS rempl2)'!$A$4:$V$504,21,0)</f>
        <v>2025-08-29</v>
      </c>
      <c r="M224" s="81" t="str">
        <f>VLOOKUP(A224,'[45]PAI 2025 GPS rempl2)'!$A$4:$V$504,22,0)</f>
        <v>7100-DIRECCIÓN DE INVESTIGACIONES DE PROTECCIÓN DE DATOS PERSONALES</v>
      </c>
      <c r="N224" s="81"/>
      <c r="O224" s="81"/>
      <c r="P224" s="81"/>
      <c r="Q224" s="81"/>
      <c r="R224" s="30" t="str">
        <f>VLOOKUP(A224,'[45]PAI 2025 GPS rempl2)'!$A$3:$B$506,2,0)</f>
        <v>7100-DIRECCIÓN DE INVESTIGACIONES DE PROTECCIÓN DE DATOS PERSONALES</v>
      </c>
      <c r="S224" s="80" t="s">
        <v>891</v>
      </c>
      <c r="T224" s="80" t="str">
        <f>VLOOKUP(A224,'[45]PAI 2025 GPS rempl2)'!$A$3:$E$505,4,0)</f>
        <v>Actividad propia</v>
      </c>
      <c r="U224" s="81" t="s">
        <v>1522</v>
      </c>
      <c r="V224" s="30">
        <f>VLOOKUP(S224,'Plan de acci�n consolidado 2025'!$E$4:$P$506,12,0)</f>
        <v>10</v>
      </c>
      <c r="W224" s="147">
        <f t="shared" si="43"/>
        <v>0.12195121951219512</v>
      </c>
      <c r="X224" s="30">
        <f>VLOOKUP(S224,'Plan de acci�n consolidado 2025'!$E$4:$AA$506,23,0)</f>
        <v>100</v>
      </c>
      <c r="Y224" s="30">
        <f t="shared" si="39"/>
        <v>0.12195121951219512</v>
      </c>
    </row>
    <row r="225" spans="1:25" x14ac:dyDescent="0.25">
      <c r="A225" s="80" t="s">
        <v>893</v>
      </c>
      <c r="B225" s="80" t="str">
        <f>VLOOKUP(A225,'[45]PAI 2025 GPS rempl2)'!$A$3:$E$505,4,0)</f>
        <v>Actividad propia</v>
      </c>
      <c r="C225" s="81" t="s">
        <v>1522</v>
      </c>
      <c r="D225" s="81" t="s">
        <v>1524</v>
      </c>
      <c r="E225" s="81" t="s">
        <v>574</v>
      </c>
      <c r="F225" s="81"/>
      <c r="G225" s="81" t="str">
        <f>VLOOKUP(A225,'[45]PAI 2025 GPS rempl2)'!$E$4:$L$504,8,0)</f>
        <v>N/A</v>
      </c>
      <c r="H225" s="81" t="str">
        <f>VLOOKUP(A225,'[45]PAI 2025 GPS rempl2)'!$A$4:$V$504,15,0)</f>
        <v>Realizar paso a producción de la versión del sistema RNBD que incluya la integración con el Detector de Políticas (Informe que evidencie el paso a producción)</v>
      </c>
      <c r="I225" s="81">
        <f>VLOOKUP(A225,'[45]PAI 2025 GPS rempl2)'!$A$4:$V$504,17,0)</f>
        <v>1</v>
      </c>
      <c r="J225" s="81" t="str">
        <f>VLOOKUP(A225,'[45]PAI 2025 GPS rempl2)'!$A$4:$V$504,18,0)</f>
        <v>Númerica</v>
      </c>
      <c r="K225" s="166" t="str">
        <f>VLOOKUP(A225,'[45]PAI 2025 GPS rempl2)'!$A$4:$V$504,20,0)</f>
        <v>2025-09-01</v>
      </c>
      <c r="L225" s="166" t="str">
        <f>VLOOKUP(A225,'[45]PAI 2025 GPS rempl2)'!$A$4:$V$504,21,0)</f>
        <v>2025-09-30</v>
      </c>
      <c r="M225" s="81" t="str">
        <f>VLOOKUP(A225,'[45]PAI 2025 GPS rempl2)'!$A$4:$V$504,22,0)</f>
        <v>7100-DIRECCIÓN DE INVESTIGACIONES DE PROTECCIÓN DE DATOS PERSONALES</v>
      </c>
      <c r="N225" s="81"/>
      <c r="O225" s="81"/>
      <c r="P225" s="81"/>
      <c r="Q225" s="81"/>
      <c r="R225" s="30" t="str">
        <f>VLOOKUP(A225,'[45]PAI 2025 GPS rempl2)'!$A$3:$B$506,2,0)</f>
        <v>7100-DIRECCIÓN DE INVESTIGACIONES DE PROTECCIÓN DE DATOS PERSONALES</v>
      </c>
      <c r="S225" s="80" t="s">
        <v>893</v>
      </c>
      <c r="T225" s="80" t="str">
        <f>VLOOKUP(A225,'[45]PAI 2025 GPS rempl2)'!$A$3:$E$505,4,0)</f>
        <v>Actividad propia</v>
      </c>
      <c r="U225" s="81" t="s">
        <v>1522</v>
      </c>
      <c r="V225" s="30">
        <f>VLOOKUP(S225,'Plan de acci�n consolidado 2025'!$E$4:$P$506,12,0)</f>
        <v>20</v>
      </c>
      <c r="W225" s="147">
        <f t="shared" si="43"/>
        <v>0.24390243902439024</v>
      </c>
      <c r="X225" s="30">
        <f>VLOOKUP(S225,'Plan de acci�n consolidado 2025'!$E$4:$AA$506,23,0)</f>
        <v>100</v>
      </c>
      <c r="Y225" s="30">
        <f t="shared" si="39"/>
        <v>0.24390243902439024</v>
      </c>
    </row>
    <row r="226" spans="1:25" x14ac:dyDescent="0.25">
      <c r="A226" s="80" t="s">
        <v>895</v>
      </c>
      <c r="B226" s="80" t="str">
        <f>VLOOKUP(A226,'[45]PAI 2025 GPS rempl2)'!$A$3:$E$505,4,0)</f>
        <v>Producto</v>
      </c>
      <c r="C226" s="81" t="s">
        <v>1522</v>
      </c>
      <c r="D226" s="81" t="s">
        <v>1524</v>
      </c>
      <c r="E226" s="81" t="s">
        <v>574</v>
      </c>
      <c r="F226" s="81" t="s">
        <v>11</v>
      </c>
      <c r="G226" s="81" t="str">
        <f>VLOOKUP(A226,'[45]PAI 2025 GPS rempl2)'!$E$4:$L$504,8,0)</f>
        <v>C-3503-0200-0012-20104c</v>
      </c>
      <c r="H226" s="81" t="str">
        <f>VLOOKUP(A226,'[45]PAI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1">
        <f>VLOOKUP(A226,'[45]PAI 2025 GPS rempl2)'!$A$4:$V$504,17,0)</f>
        <v>1</v>
      </c>
      <c r="J226" s="81" t="str">
        <f>VLOOKUP(A226,'[45]PAI 2025 GPS rempl2)'!$A$4:$V$504,18,0)</f>
        <v>Númerica</v>
      </c>
      <c r="K226" s="166" t="str">
        <f>VLOOKUP(A226,'[45]PAI 2025 GPS rempl2)'!$A$4:$V$504,20,0)</f>
        <v>2025-02-03</v>
      </c>
      <c r="L226" s="166" t="str">
        <f>VLOOKUP(A226,'[45]PAI 2025 GPS rempl2)'!$A$4:$V$504,21,0)</f>
        <v>2025-10-30</v>
      </c>
      <c r="M226" s="81" t="str">
        <f>VLOOKUP(A226,'[45]PAI 2025 GPS rempl2)'!$A$4:$V$504,22,0)</f>
        <v>20-OFICINA DE TECNOLOGÍA E INFORMÁTICA;
7200-DIRECCION DE HABEAS DATA</v>
      </c>
      <c r="N226" s="81" t="s">
        <v>1397</v>
      </c>
      <c r="O226" s="81" t="s">
        <v>1398</v>
      </c>
      <c r="P226" s="81">
        <v>0</v>
      </c>
      <c r="Q226" s="81" t="s">
        <v>1493</v>
      </c>
      <c r="R226" s="30" t="str">
        <f>VLOOKUP(A226,'[45]PAI 2025 GPS rempl2)'!$A$3:$B$506,2,0)</f>
        <v>7200-DIRECCION DE HABEAS DATA</v>
      </c>
      <c r="S226" s="80" t="s">
        <v>895</v>
      </c>
      <c r="T226" s="80" t="str">
        <f>VLOOKUP(A226,'[45]PAI 2025 GPS rempl2)'!$A$3:$E$505,4,0)</f>
        <v>Producto</v>
      </c>
      <c r="U226" s="81" t="s">
        <v>1522</v>
      </c>
      <c r="V226" s="30">
        <f>VLOOKUP(S226,'Plan de acci�n consolidado 2025'!$E$4:$P$506,12,0)</f>
        <v>50</v>
      </c>
      <c r="W226" s="145">
        <f>(V226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26" s="30">
        <f>VLOOKUP(S226,'Plan de acci�n consolidado 2025'!$E$4:$AA$506,23,0)</f>
        <v>0</v>
      </c>
      <c r="Y226" s="30">
        <f t="shared" si="39"/>
        <v>0</v>
      </c>
    </row>
    <row r="227" spans="1:25" x14ac:dyDescent="0.25">
      <c r="A227" s="80" t="s">
        <v>898</v>
      </c>
      <c r="B227" s="80" t="str">
        <f>VLOOKUP(A227,'[45]PAI 2025 GPS rempl2)'!$A$3:$E$505,4,0)</f>
        <v>Actividad propia</v>
      </c>
      <c r="C227" s="81" t="s">
        <v>1522</v>
      </c>
      <c r="D227" s="81" t="s">
        <v>1524</v>
      </c>
      <c r="E227" s="81" t="s">
        <v>574</v>
      </c>
      <c r="F227" s="81"/>
      <c r="G227" s="81" t="str">
        <f>VLOOKUP(A227,'[45]PAI 2025 GPS rempl2)'!$E$4:$L$504,8,0)</f>
        <v>N/A</v>
      </c>
      <c r="H227" s="81" t="str">
        <f>VLOOKUP(A227,'[45]PAI 2025 GPS rempl2)'!$A$4:$V$504,15,0)</f>
        <v>Elaborar y aprobar requerimiento (1. Formato Solicitud de Requerimientos a Sistemas de Información GS03-F18, 2. Formato Lista de Chequeo de Requisitos de Seguridad de la Información GS03-F27 (Opcional) )</v>
      </c>
      <c r="I227" s="81">
        <f>VLOOKUP(A227,'[45]PAI 2025 GPS rempl2)'!$A$4:$V$504,17,0)</f>
        <v>1</v>
      </c>
      <c r="J227" s="81" t="str">
        <f>VLOOKUP(A227,'[45]PAI 2025 GPS rempl2)'!$A$4:$V$504,18,0)</f>
        <v>Númerica</v>
      </c>
      <c r="K227" s="166" t="str">
        <f>VLOOKUP(A227,'[45]PAI 2025 GPS rempl2)'!$A$4:$V$504,20,0)</f>
        <v>2025-02-03</v>
      </c>
      <c r="L227" s="166" t="str">
        <f>VLOOKUP(A227,'[45]PAI 2025 GPS rempl2)'!$A$4:$V$504,21,0)</f>
        <v>2025-04-30</v>
      </c>
      <c r="M227" s="81" t="str">
        <f>VLOOKUP(A227,'[45]PAI 2025 GPS rempl2)'!$A$4:$V$504,22,0)</f>
        <v>20-OFICINA DE TECNOLOGÍA E INFORMÁTICA;
7200-DIRECCION DE HABEAS DATA</v>
      </c>
      <c r="N227" s="81"/>
      <c r="O227" s="81"/>
      <c r="P227" s="81"/>
      <c r="Q227" s="81"/>
      <c r="R227" s="30" t="str">
        <f>VLOOKUP(A227,'[45]PAI 2025 GPS rempl2)'!$A$3:$B$506,2,0)</f>
        <v>7200-DIRECCION DE HABEAS DATA</v>
      </c>
      <c r="S227" s="80" t="s">
        <v>898</v>
      </c>
      <c r="T227" s="80" t="str">
        <f>VLOOKUP(A227,'[45]PAI 2025 GPS rempl2)'!$A$3:$E$505,4,0)</f>
        <v>Actividad propia</v>
      </c>
      <c r="U227" s="81" t="s">
        <v>1522</v>
      </c>
      <c r="V227" s="30">
        <f>VLOOKUP(S227,'Plan de acci�n consolidado 2025'!$E$4:$P$506,12,0)</f>
        <v>100</v>
      </c>
      <c r="W227" s="147">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227" s="30">
        <f>VLOOKUP(S227,'Plan de acci�n consolidado 2025'!$E$4:$AA$506,23,0)</f>
        <v>100</v>
      </c>
      <c r="Y227" s="30">
        <f t="shared" si="39"/>
        <v>1.2195121951219512</v>
      </c>
    </row>
    <row r="228" spans="1:25" x14ac:dyDescent="0.25">
      <c r="A228" s="80" t="s">
        <v>900</v>
      </c>
      <c r="B228" s="80" t="str">
        <f>VLOOKUP(A228,'[45]PAI 2025 GPS rempl2)'!$A$3:$E$505,4,0)</f>
        <v>Actividad sin participación</v>
      </c>
      <c r="C228" s="81" t="s">
        <v>1522</v>
      </c>
      <c r="D228" s="81" t="s">
        <v>1524</v>
      </c>
      <c r="E228" s="81" t="s">
        <v>574</v>
      </c>
      <c r="F228" s="81"/>
      <c r="G228" s="81" t="str">
        <f>VLOOKUP(A228,'[45]PAI 2025 GPS rempl2)'!$E$4:$L$504,8,0)</f>
        <v>N/A</v>
      </c>
      <c r="H228" s="81" t="str">
        <f>VLOOKUP(A228,'[45]PAI 2025 GPS rempl2)'!$A$4:$V$504,15,0)</f>
        <v>Diseñar la solución (1. Anteproyecto (Alcance, estado del arte, metodología, métricas, cronograma, etc.) / Único entregable)</v>
      </c>
      <c r="I228" s="81">
        <f>VLOOKUP(A228,'[45]PAI 2025 GPS rempl2)'!$A$4:$V$504,17,0)</f>
        <v>1</v>
      </c>
      <c r="J228" s="81" t="str">
        <f>VLOOKUP(A228,'[45]PAI 2025 GPS rempl2)'!$A$4:$V$504,18,0)</f>
        <v>Númerica</v>
      </c>
      <c r="K228" s="166" t="str">
        <f>VLOOKUP(A228,'[45]PAI 2025 GPS rempl2)'!$A$4:$V$504,20,0)</f>
        <v>2025-05-02</v>
      </c>
      <c r="L228" s="166" t="str">
        <f>VLOOKUP(A228,'[45]PAI 2025 GPS rempl2)'!$A$4:$V$504,21,0)</f>
        <v>2025-07-01</v>
      </c>
      <c r="M228" s="81" t="str">
        <f>VLOOKUP(A228,'[45]PAI 2025 GPS rempl2)'!$A$4:$V$504,22,0)</f>
        <v>20-OFICINA DE TECNOLOGÍA E INFORMÁTICA</v>
      </c>
      <c r="N228" s="81"/>
      <c r="O228" s="81"/>
      <c r="P228" s="81"/>
      <c r="Q228" s="81"/>
      <c r="R228" s="30" t="str">
        <f>VLOOKUP(A228,'[45]PAI 2025 GPS rempl2)'!$A$3:$B$506,2,0)</f>
        <v>7200-DIRECCION DE HABEAS DATA</v>
      </c>
      <c r="S228" s="80" t="s">
        <v>900</v>
      </c>
      <c r="T228" s="80" t="str">
        <f>VLOOKUP(A228,'[45]PAI 2025 GPS rempl2)'!$A$3:$E$505,4,0)</f>
        <v>Actividad sin participación</v>
      </c>
      <c r="U228" s="81" t="s">
        <v>1522</v>
      </c>
      <c r="V228" s="30">
        <f>VLOOKUP(S228,'Plan de acci�n consolidado 2025'!$E$4:$P$506,12,0)</f>
        <v>0</v>
      </c>
      <c r="W228" s="30">
        <f>+V228</f>
        <v>0</v>
      </c>
      <c r="X228" s="30">
        <f>VLOOKUP(S228,'Plan de acci�n consolidado 2025'!$E$4:$AA$506,23,0)</f>
        <v>100</v>
      </c>
      <c r="Y228" s="30">
        <f t="shared" si="39"/>
        <v>0</v>
      </c>
    </row>
    <row r="229" spans="1:25" x14ac:dyDescent="0.25">
      <c r="A229" s="80" t="s">
        <v>901</v>
      </c>
      <c r="B229" s="80" t="str">
        <f>VLOOKUP(A229,'[45]PAI 2025 GPS rempl2)'!$A$3:$E$505,4,0)</f>
        <v>Actividad sin participación</v>
      </c>
      <c r="C229" s="81" t="s">
        <v>1522</v>
      </c>
      <c r="D229" s="81" t="s">
        <v>1524</v>
      </c>
      <c r="E229" s="81" t="s">
        <v>574</v>
      </c>
      <c r="F229" s="81"/>
      <c r="G229" s="81" t="str">
        <f>VLOOKUP(A229,'[45]PAI 2025 GPS rempl2)'!$E$4:$L$504,8,0)</f>
        <v>N/A</v>
      </c>
      <c r="H229" s="81" t="str">
        <f>VLOOKUP(A229,'[45]PAI 2025 GPS rempl2)'!$A$4:$V$504,15,0)</f>
        <v>Planeación y gestión de la solución  (1. Reporte planeación de tareas, linea base de requerimientos (historias de usuario) y entregables  en la herramienta devops 2. plan de pruebas diseñado y registrado en la herramienta devops)</v>
      </c>
      <c r="I229" s="81">
        <f>VLOOKUP(A229,'[45]PAI 2025 GPS rempl2)'!$A$4:$V$504,17,0)</f>
        <v>1</v>
      </c>
      <c r="J229" s="81" t="str">
        <f>VLOOKUP(A229,'[45]PAI 2025 GPS rempl2)'!$A$4:$V$504,18,0)</f>
        <v>Númerica</v>
      </c>
      <c r="K229" s="166" t="str">
        <f>VLOOKUP(A229,'[45]PAI 2025 GPS rempl2)'!$A$4:$V$504,20,0)</f>
        <v>2025-07-01</v>
      </c>
      <c r="L229" s="166" t="str">
        <f>VLOOKUP(A229,'[45]PAI 2025 GPS rempl2)'!$A$4:$V$504,21,0)</f>
        <v>2025-07-31</v>
      </c>
      <c r="M229" s="81" t="str">
        <f>VLOOKUP(A229,'[45]PAI 2025 GPS rempl2)'!$A$4:$V$504,22,0)</f>
        <v>20-OFICINA DE TECNOLOGÍA E INFORMÁTICA</v>
      </c>
      <c r="N229" s="81"/>
      <c r="O229" s="81"/>
      <c r="P229" s="81"/>
      <c r="Q229" s="81"/>
      <c r="R229" s="30" t="str">
        <f>VLOOKUP(A229,'[45]PAI 2025 GPS rempl2)'!$A$3:$B$506,2,0)</f>
        <v>7200-DIRECCION DE HABEAS DATA</v>
      </c>
      <c r="S229" s="80" t="s">
        <v>901</v>
      </c>
      <c r="T229" s="80" t="str">
        <f>VLOOKUP(A229,'[45]PAI 2025 GPS rempl2)'!$A$3:$E$505,4,0)</f>
        <v>Actividad sin participación</v>
      </c>
      <c r="U229" s="81" t="s">
        <v>1522</v>
      </c>
      <c r="V229" s="30">
        <f>VLOOKUP(S229,'Plan de acci�n consolidado 2025'!$E$4:$P$506,12,0)</f>
        <v>0</v>
      </c>
      <c r="W229" s="30">
        <f>+V229</f>
        <v>0</v>
      </c>
      <c r="X229" s="30">
        <f>VLOOKUP(S229,'Plan de acci�n consolidado 2025'!$E$4:$AA$506,23,0)</f>
        <v>100</v>
      </c>
      <c r="Y229" s="30">
        <f t="shared" si="39"/>
        <v>0</v>
      </c>
    </row>
    <row r="230" spans="1:25" x14ac:dyDescent="0.25">
      <c r="A230" s="80" t="s">
        <v>902</v>
      </c>
      <c r="B230" s="80" t="str">
        <f>VLOOKUP(A230,'[45]PAI 2025 GPS rempl2)'!$A$3:$E$505,4,0)</f>
        <v>Actividad sin participación</v>
      </c>
      <c r="C230" s="81" t="s">
        <v>1522</v>
      </c>
      <c r="D230" s="81" t="s">
        <v>1524</v>
      </c>
      <c r="E230" s="81" t="s">
        <v>574</v>
      </c>
      <c r="F230" s="81"/>
      <c r="G230" s="81" t="str">
        <f>VLOOKUP(A230,'[45]PAI 2025 GPS rempl2)'!$E$4:$L$504,8,0)</f>
        <v>N/A</v>
      </c>
      <c r="H230" s="81" t="str">
        <f>VLOOKUP(A230,'[45]PAI 2025 GPS rempl2)'!$A$4:$V$504,15,0)</f>
        <v>Desarrollo de la solución (1. Captura de pantalla del Código fuente registrado en devops / 2. Captura de pantalla  de casos de prueba ejecutados por desarrollo. 3. Informe de desarrollo )</v>
      </c>
      <c r="I230" s="81">
        <f>VLOOKUP(A230,'[45]PAI 2025 GPS rempl2)'!$A$4:$V$504,17,0)</f>
        <v>1</v>
      </c>
      <c r="J230" s="81" t="str">
        <f>VLOOKUP(A230,'[45]PAI 2025 GPS rempl2)'!$A$4:$V$504,18,0)</f>
        <v>Númerica</v>
      </c>
      <c r="K230" s="166" t="str">
        <f>VLOOKUP(A230,'[45]PAI 2025 GPS rempl2)'!$A$4:$V$504,20,0)</f>
        <v>2025-08-01</v>
      </c>
      <c r="L230" s="166" t="str">
        <f>VLOOKUP(A230,'[45]PAI 2025 GPS rempl2)'!$A$4:$V$504,21,0)</f>
        <v>2025-10-30</v>
      </c>
      <c r="M230" s="81" t="str">
        <f>VLOOKUP(A230,'[45]PAI 2025 GPS rempl2)'!$A$4:$V$504,22,0)</f>
        <v>20-OFICINA DE TECNOLOGÍA E INFORMÁTICA</v>
      </c>
      <c r="N230" s="81"/>
      <c r="O230" s="81"/>
      <c r="P230" s="81"/>
      <c r="Q230" s="81"/>
      <c r="R230" s="30" t="str">
        <f>VLOOKUP(A230,'[45]PAI 2025 GPS rempl2)'!$A$3:$B$506,2,0)</f>
        <v>7200-DIRECCION DE HABEAS DATA</v>
      </c>
      <c r="S230" s="80" t="s">
        <v>902</v>
      </c>
      <c r="T230" s="80" t="str">
        <f>VLOOKUP(A230,'[45]PAI 2025 GPS rempl2)'!$A$3:$E$505,4,0)</f>
        <v>Actividad sin participación</v>
      </c>
      <c r="U230" s="81" t="s">
        <v>1522</v>
      </c>
      <c r="V230" s="30">
        <f>VLOOKUP(S230,'Plan de acci�n consolidado 2025'!$E$4:$P$506,12,0)</f>
        <v>0</v>
      </c>
      <c r="W230" s="30">
        <f>+V230</f>
        <v>0</v>
      </c>
      <c r="X230" s="30">
        <f>VLOOKUP(S230,'Plan de acci�n consolidado 2025'!$E$4:$AA$506,23,0)</f>
        <v>0</v>
      </c>
      <c r="Y230" s="30">
        <f t="shared" si="39"/>
        <v>0</v>
      </c>
    </row>
    <row r="231" spans="1:25" x14ac:dyDescent="0.25">
      <c r="A231" s="80" t="s">
        <v>903</v>
      </c>
      <c r="B231" s="80" t="str">
        <f>VLOOKUP(A231,'[45]PAI 2025 GPS rempl2)'!$A$3:$E$505,4,0)</f>
        <v>Producto</v>
      </c>
      <c r="C231" s="81" t="s">
        <v>1522</v>
      </c>
      <c r="D231" s="81" t="s">
        <v>1526</v>
      </c>
      <c r="E231" s="81" t="s">
        <v>614</v>
      </c>
      <c r="F231" s="81" t="s">
        <v>12</v>
      </c>
      <c r="G231" s="81" t="str">
        <f>VLOOKUP(A231,'[45]PAI 2025 GPS rempl2)'!$E$4:$L$504,8,0)</f>
        <v>C-3503-0200-0012-20104c</v>
      </c>
      <c r="H231" s="81" t="str">
        <f>VLOOKUP(A231,'[45]PAI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1">
        <f>VLOOKUP(A231,'[45]PAI 2025 GPS rempl2)'!$A$4:$V$504,17,0)</f>
        <v>2</v>
      </c>
      <c r="J231" s="81" t="str">
        <f>VLOOKUP(A231,'[45]PAI 2025 GPS rempl2)'!$A$4:$V$504,18,0)</f>
        <v>Númerica</v>
      </c>
      <c r="K231" s="166" t="str">
        <f>VLOOKUP(A231,'[45]PAI 2025 GPS rempl2)'!$A$4:$V$504,20,0)</f>
        <v>2025-02-03</v>
      </c>
      <c r="L231" s="166" t="str">
        <f>VLOOKUP(A231,'[45]PAI 2025 GPS rempl2)'!$A$4:$V$504,21,0)</f>
        <v>2025-11-28</v>
      </c>
      <c r="M231" s="81" t="str">
        <f>VLOOKUP(A231,'[45]PAI 2025 GPS rempl2)'!$A$4:$V$504,22,0)</f>
        <v>7200-DIRECCION DE HABEAS DATA</v>
      </c>
      <c r="N231" s="81" t="s">
        <v>1395</v>
      </c>
      <c r="O231" s="81" t="s">
        <v>1396</v>
      </c>
      <c r="P231" s="81">
        <v>0</v>
      </c>
      <c r="Q231" s="81" t="s">
        <v>1492</v>
      </c>
      <c r="R231" s="30" t="str">
        <f>VLOOKUP(A231,'[45]PAI 2025 GPS rempl2)'!$A$3:$B$506,2,0)</f>
        <v>7200-DIRECCION DE HABEAS DATA</v>
      </c>
      <c r="S231" s="80" t="s">
        <v>903</v>
      </c>
      <c r="T231" s="80" t="str">
        <f>VLOOKUP(A231,'[45]PAI 2025 GPS rempl2)'!$A$3:$E$505,4,0)</f>
        <v>Producto</v>
      </c>
      <c r="U231" s="81" t="s">
        <v>1522</v>
      </c>
      <c r="V231" s="30">
        <f>VLOOKUP(S231,'Plan de acci�n consolidado 2025'!$E$4:$P$506,12,0)</f>
        <v>50</v>
      </c>
      <c r="W231" s="145">
        <f>(V231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31" s="30">
        <f>VLOOKUP(S231,'Plan de acci�n consolidado 2025'!$E$4:$AA$506,23,0)</f>
        <v>50</v>
      </c>
      <c r="Y231" s="30">
        <f t="shared" si="39"/>
        <v>1.1210762331838564</v>
      </c>
    </row>
    <row r="232" spans="1:25" x14ac:dyDescent="0.25">
      <c r="A232" s="80" t="s">
        <v>905</v>
      </c>
      <c r="B232" s="80" t="str">
        <f>VLOOKUP(A232,'[45]PAI 2025 GPS rempl2)'!$A$3:$E$505,4,0)</f>
        <v>Actividad propia</v>
      </c>
      <c r="C232" s="81" t="s">
        <v>1522</v>
      </c>
      <c r="D232" s="81" t="s">
        <v>1526</v>
      </c>
      <c r="E232" s="81" t="s">
        <v>614</v>
      </c>
      <c r="F232" s="81"/>
      <c r="G232" s="81" t="str">
        <f>VLOOKUP(A232,'[45]PAI 2025 GPS rempl2)'!$E$4:$L$504,8,0)</f>
        <v>N/A</v>
      </c>
      <c r="H232" s="81" t="str">
        <f>VLOOKUP(A232,'[45]PAI 2025 GPS rempl2)'!$A$4:$V$504,15,0)</f>
        <v>Realizar mesas de trabajo entre la Dirección de Habeas Data y la Dirección de Investigaciones para determinar el enfoque de cada monitoreo (Listado asistencia /único entregable)</v>
      </c>
      <c r="I232" s="81">
        <f>VLOOKUP(A232,'[45]PAI 2025 GPS rempl2)'!$A$4:$V$504,17,0)</f>
        <v>2</v>
      </c>
      <c r="J232" s="81" t="str">
        <f>VLOOKUP(A232,'[45]PAI 2025 GPS rempl2)'!$A$4:$V$504,18,0)</f>
        <v>Númerica</v>
      </c>
      <c r="K232" s="166" t="str">
        <f>VLOOKUP(A232,'[45]PAI 2025 GPS rempl2)'!$A$4:$V$504,20,0)</f>
        <v>2025-02-03</v>
      </c>
      <c r="L232" s="166" t="str">
        <f>VLOOKUP(A232,'[45]PAI 2025 GPS rempl2)'!$A$4:$V$504,21,0)</f>
        <v>2025-07-04</v>
      </c>
      <c r="M232" s="81" t="str">
        <f>VLOOKUP(A232,'[45]PAI 2025 GPS rempl2)'!$A$4:$V$504,22,0)</f>
        <v>7200-DIRECCION DE HABEAS DATA</v>
      </c>
      <c r="N232" s="81"/>
      <c r="O232" s="81"/>
      <c r="P232" s="81"/>
      <c r="Q232" s="81"/>
      <c r="R232" s="30" t="str">
        <f>VLOOKUP(A232,'[45]PAI 2025 GPS rempl2)'!$A$3:$B$506,2,0)</f>
        <v>7200-DIRECCION DE HABEAS DATA</v>
      </c>
      <c r="S232" s="80" t="s">
        <v>905</v>
      </c>
      <c r="T232" s="80" t="str">
        <f>VLOOKUP(A232,'[45]PAI 2025 GPS rempl2)'!$A$3:$E$505,4,0)</f>
        <v>Actividad propia</v>
      </c>
      <c r="U232" s="81" t="s">
        <v>1522</v>
      </c>
      <c r="V232" s="30">
        <f>VLOOKUP(S232,'Plan de acci�n consolidado 2025'!$E$4:$P$506,12,0)</f>
        <v>20</v>
      </c>
      <c r="W232" s="147">
        <f t="shared" ref="W232:W234" si="44">+(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232" s="30">
        <f>VLOOKUP(S232,'Plan de acci�n consolidado 2025'!$E$4:$AA$506,23,0)</f>
        <v>100</v>
      </c>
      <c r="Y232" s="30">
        <f t="shared" si="39"/>
        <v>0.24390243902439024</v>
      </c>
    </row>
    <row r="233" spans="1:25" x14ac:dyDescent="0.25">
      <c r="A233" s="80" t="s">
        <v>907</v>
      </c>
      <c r="B233" s="80" t="str">
        <f>VLOOKUP(A233,'[45]PAI 2025 GPS rempl2)'!$A$3:$E$505,4,0)</f>
        <v>Actividad propia</v>
      </c>
      <c r="C233" s="81" t="s">
        <v>1522</v>
      </c>
      <c r="D233" s="81" t="s">
        <v>1526</v>
      </c>
      <c r="E233" s="81" t="s">
        <v>614</v>
      </c>
      <c r="F233" s="81"/>
      <c r="G233" s="81" t="str">
        <f>VLOOKUP(A233,'[45]PAI 2025 GPS rempl2)'!$E$4:$L$504,8,0)</f>
        <v>N/A</v>
      </c>
      <c r="H233" s="81" t="str">
        <f>VLOOKUP(A233,'[45]PAI 2025 GPS rempl2)'!$A$4:$V$504,15,0)</f>
        <v>Realizar informe respecto de las órdenes impartidas, de la ley 1266 de 2008. (Documento respecto de la ley 1266 de 2008/único entregable)</v>
      </c>
      <c r="I233" s="81">
        <f>VLOOKUP(A233,'[45]PAI 2025 GPS rempl2)'!$A$4:$V$504,17,0)</f>
        <v>1</v>
      </c>
      <c r="J233" s="81" t="str">
        <f>VLOOKUP(A233,'[45]PAI 2025 GPS rempl2)'!$A$4:$V$504,18,0)</f>
        <v>Númerica</v>
      </c>
      <c r="K233" s="166" t="str">
        <f>VLOOKUP(A233,'[45]PAI 2025 GPS rempl2)'!$A$4:$V$504,20,0)</f>
        <v>2025-03-04</v>
      </c>
      <c r="L233" s="166" t="str">
        <f>VLOOKUP(A233,'[45]PAI 2025 GPS rempl2)'!$A$4:$V$504,21,0)</f>
        <v>2025-06-27</v>
      </c>
      <c r="M233" s="81" t="str">
        <f>VLOOKUP(A233,'[45]PAI 2025 GPS rempl2)'!$A$4:$V$504,22,0)</f>
        <v>7200-DIRECCION DE HABEAS DATA</v>
      </c>
      <c r="N233" s="81"/>
      <c r="O233" s="81"/>
      <c r="P233" s="81"/>
      <c r="Q233" s="81"/>
      <c r="R233" s="30" t="str">
        <f>VLOOKUP(A233,'[45]PAI 2025 GPS rempl2)'!$A$3:$B$506,2,0)</f>
        <v>7200-DIRECCION DE HABEAS DATA</v>
      </c>
      <c r="S233" s="80" t="s">
        <v>907</v>
      </c>
      <c r="T233" s="80" t="str">
        <f>VLOOKUP(A233,'[45]PAI 2025 GPS rempl2)'!$A$3:$E$505,4,0)</f>
        <v>Actividad propia</v>
      </c>
      <c r="U233" s="81" t="s">
        <v>1522</v>
      </c>
      <c r="V233" s="30">
        <f>VLOOKUP(S233,'Plan de acci�n consolidado 2025'!$E$4:$P$506,12,0)</f>
        <v>40</v>
      </c>
      <c r="W233" s="147">
        <f t="shared" si="44"/>
        <v>0.48780487804878048</v>
      </c>
      <c r="X233" s="30">
        <f>VLOOKUP(S233,'Plan de acci�n consolidado 2025'!$E$4:$AA$506,23,0)</f>
        <v>100</v>
      </c>
      <c r="Y233" s="30">
        <f t="shared" si="39"/>
        <v>0.48780487804878048</v>
      </c>
    </row>
    <row r="234" spans="1:25" x14ac:dyDescent="0.25">
      <c r="A234" s="80" t="s">
        <v>909</v>
      </c>
      <c r="B234" s="80" t="str">
        <f>VLOOKUP(A234,'[45]PAI 2025 GPS rempl2)'!$A$3:$E$505,4,0)</f>
        <v>Actividad propia</v>
      </c>
      <c r="C234" s="81" t="s">
        <v>1522</v>
      </c>
      <c r="D234" s="81" t="s">
        <v>1526</v>
      </c>
      <c r="E234" s="81" t="s">
        <v>614</v>
      </c>
      <c r="F234" s="81"/>
      <c r="G234" s="81" t="str">
        <f>VLOOKUP(A234,'[45]PAI 2025 GPS rempl2)'!$E$4:$L$504,8,0)</f>
        <v>N/A</v>
      </c>
      <c r="H234" s="81" t="str">
        <f>VLOOKUP(A234,'[45]PAI 2025 GPS rempl2)'!$A$4:$V$504,15,0)</f>
        <v>Realizar informe respecto de las órdenes impartidas, de la ley 1581 de 2012  (Documento respecto de la ley 1581 de 2012/único entregable)</v>
      </c>
      <c r="I234" s="81">
        <f>VLOOKUP(A234,'[45]PAI 2025 GPS rempl2)'!$A$4:$V$504,17,0)</f>
        <v>1</v>
      </c>
      <c r="J234" s="81" t="str">
        <f>VLOOKUP(A234,'[45]PAI 2025 GPS rempl2)'!$A$4:$V$504,18,0)</f>
        <v>Númerica</v>
      </c>
      <c r="K234" s="166" t="str">
        <f>VLOOKUP(A234,'[45]PAI 2025 GPS rempl2)'!$A$4:$V$504,20,0)</f>
        <v>2025-07-01</v>
      </c>
      <c r="L234" s="166" t="str">
        <f>VLOOKUP(A234,'[45]PAI 2025 GPS rempl2)'!$A$4:$V$504,21,0)</f>
        <v>2025-11-28</v>
      </c>
      <c r="M234" s="81" t="str">
        <f>VLOOKUP(A234,'[45]PAI 2025 GPS rempl2)'!$A$4:$V$504,22,0)</f>
        <v>7200-DIRECCION DE HABEAS DATA</v>
      </c>
      <c r="N234" s="81"/>
      <c r="O234" s="81"/>
      <c r="P234" s="81"/>
      <c r="Q234" s="81"/>
      <c r="R234" s="30" t="str">
        <f>VLOOKUP(A234,'[45]PAI 2025 GPS rempl2)'!$A$3:$B$506,2,0)</f>
        <v>7200-DIRECCION DE HABEAS DATA</v>
      </c>
      <c r="S234" s="80" t="s">
        <v>909</v>
      </c>
      <c r="T234" s="80" t="str">
        <f>VLOOKUP(A234,'[45]PAI 2025 GPS rempl2)'!$A$3:$E$505,4,0)</f>
        <v>Actividad propia</v>
      </c>
      <c r="U234" s="81" t="s">
        <v>1522</v>
      </c>
      <c r="V234" s="30">
        <f>VLOOKUP(S234,'Plan de acci�n consolidado 2025'!$E$4:$P$506,12,0)</f>
        <v>40</v>
      </c>
      <c r="W234" s="147">
        <f t="shared" si="44"/>
        <v>0.48780487804878048</v>
      </c>
      <c r="X234" s="30">
        <f>VLOOKUP(S234,'Plan de acci�n consolidado 2025'!$E$4:$AA$506,23,0)</f>
        <v>0</v>
      </c>
      <c r="Y234" s="30">
        <f t="shared" si="39"/>
        <v>0</v>
      </c>
    </row>
    <row r="235" spans="1:25" x14ac:dyDescent="0.25">
      <c r="A235" s="80" t="s">
        <v>911</v>
      </c>
      <c r="B235" s="80" t="str">
        <f>VLOOKUP(A235,'[45]PAI 2025 GPS rempl2)'!$A$3:$E$505,4,0)</f>
        <v>Producto</v>
      </c>
      <c r="C235" s="81" t="s">
        <v>1522</v>
      </c>
      <c r="D235" s="81" t="s">
        <v>1530</v>
      </c>
      <c r="E235" s="81" t="s">
        <v>697</v>
      </c>
      <c r="F235" s="81" t="s">
        <v>59</v>
      </c>
      <c r="G235" s="81" t="str">
        <f>VLOOKUP(A235,'[45]PAI 2025 GPS rempl2)'!$E$4:$L$504,8,0)</f>
        <v>C-3599-0200-0005-53105b</v>
      </c>
      <c r="H235" s="81" t="str">
        <f>VLOOKUP(A235,'[45]PAI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81">
        <f>VLOOKUP(A235,'[45]PAI 2025 GPS rempl2)'!$A$4:$V$504,17,0)</f>
        <v>100</v>
      </c>
      <c r="J235" s="81" t="str">
        <f>VLOOKUP(A235,'[45]PAI 2025 GPS rempl2)'!$A$4:$V$504,18,0)</f>
        <v>Porcentual</v>
      </c>
      <c r="K235" s="166" t="str">
        <f>VLOOKUP(A235,'[45]PAI 2025 GPS rempl2)'!$A$4:$V$504,20,0)</f>
        <v>2025-01-15</v>
      </c>
      <c r="L235" s="166" t="str">
        <f>VLOOKUP(A235,'[45]PAI 2025 GPS rempl2)'!$A$4:$V$504,21,0)</f>
        <v>2025-11-14</v>
      </c>
      <c r="M235" s="81" t="str">
        <f>VLOOKUP(A235,'[45]PAI 2025 GPS rempl2)'!$A$4:$V$504,22,0)</f>
        <v>72-GRUPO DE TRABAJO DE ATENCION AL CIUDADANO</v>
      </c>
      <c r="N235" s="81" t="s">
        <v>1736</v>
      </c>
      <c r="O235" s="81" t="s">
        <v>1394</v>
      </c>
      <c r="P235" s="81">
        <v>0</v>
      </c>
      <c r="Q235" s="81" t="s">
        <v>1492</v>
      </c>
      <c r="R235" s="30" t="str">
        <f>VLOOKUP(A235,'[45]PAI 2025 GPS rempl2)'!$A$3:$B$506,2,0)</f>
        <v>72-GRUPO DE TRABAJO DE ATENCION AL CIUDADANO</v>
      </c>
      <c r="S235" s="80" t="s">
        <v>911</v>
      </c>
      <c r="T235" s="80" t="str">
        <f>VLOOKUP(A235,'[45]PAI 2025 GPS rempl2)'!$A$3:$E$505,4,0)</f>
        <v>Producto</v>
      </c>
      <c r="U235" s="81" t="s">
        <v>1522</v>
      </c>
      <c r="V235" s="30">
        <f>VLOOKUP(S235,'Plan de acci�n consolidado 2025'!$E$4:$P$506,12,0)</f>
        <v>30</v>
      </c>
      <c r="W235" s="145">
        <f>(V235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235" s="30">
        <f>VLOOKUP(S235,'Plan de acci�n consolidado 2025'!$E$4:$AA$506,23,0)</f>
        <v>0</v>
      </c>
      <c r="Y235" s="30">
        <f t="shared" si="39"/>
        <v>0</v>
      </c>
    </row>
    <row r="236" spans="1:25" x14ac:dyDescent="0.25">
      <c r="A236" s="80" t="s">
        <v>913</v>
      </c>
      <c r="B236" s="80" t="str">
        <f>VLOOKUP(A236,'[45]PAI 2025 GPS rempl2)'!$A$3:$E$505,4,0)</f>
        <v>Actividad propia</v>
      </c>
      <c r="C236" s="81" t="s">
        <v>1522</v>
      </c>
      <c r="D236" s="81" t="s">
        <v>1530</v>
      </c>
      <c r="E236" s="81" t="s">
        <v>697</v>
      </c>
      <c r="F236" s="81"/>
      <c r="G236" s="81" t="str">
        <f>VLOOKUP(A236,'[45]PAI 2025 GPS rempl2)'!$E$4:$L$504,8,0)</f>
        <v>N/A</v>
      </c>
      <c r="H236" s="81" t="str">
        <f>VLOOKUP(A236,'[45]PAI 2025 GPS rempl2)'!$A$4:$V$504,15,0)</f>
        <v>Diseñar la estrategia de relacionamiento con la ciudadanía SIC 2025  que incluya el plan de trabajo para su ejecución (Documento de estrategia que incluya plan de trabajo)</v>
      </c>
      <c r="I236" s="81">
        <f>VLOOKUP(A236,'[45]PAI 2025 GPS rempl2)'!$A$4:$V$504,17,0)</f>
        <v>1</v>
      </c>
      <c r="J236" s="81" t="str">
        <f>VLOOKUP(A236,'[45]PAI 2025 GPS rempl2)'!$A$4:$V$504,18,0)</f>
        <v>Númerica</v>
      </c>
      <c r="K236" s="166" t="str">
        <f>VLOOKUP(A236,'[45]PAI 2025 GPS rempl2)'!$A$4:$V$504,20,0)</f>
        <v>2025-01-15</v>
      </c>
      <c r="L236" s="166" t="str">
        <f>VLOOKUP(A236,'[45]PAI 2025 GPS rempl2)'!$A$4:$V$504,21,0)</f>
        <v>2025-02-18</v>
      </c>
      <c r="M236" s="81" t="str">
        <f>VLOOKUP(A236,'[45]PAI 2025 GPS rempl2)'!$A$4:$V$504,22,0)</f>
        <v>72-GRUPO DE TRABAJO DE ATENCION AL CIUDADANO</v>
      </c>
      <c r="N236" s="81"/>
      <c r="O236" s="81"/>
      <c r="P236" s="81"/>
      <c r="Q236" s="81"/>
      <c r="R236" s="30" t="str">
        <f>VLOOKUP(A236,'[45]PAI 2025 GPS rempl2)'!$A$3:$B$506,2,0)</f>
        <v>72-GRUPO DE TRABAJO DE ATENCION AL CIUDADANO</v>
      </c>
      <c r="S236" s="80" t="s">
        <v>913</v>
      </c>
      <c r="T236" s="80" t="str">
        <f>VLOOKUP(A236,'[45]PAI 2025 GPS rempl2)'!$A$3:$E$505,4,0)</f>
        <v>Actividad propia</v>
      </c>
      <c r="U236" s="81" t="s">
        <v>1522</v>
      </c>
      <c r="V236" s="30">
        <f>VLOOKUP(S236,'Plan de acci�n consolidado 2025'!$E$4:$P$506,12,0)</f>
        <v>10</v>
      </c>
      <c r="W236" s="147">
        <f t="shared" ref="W236:W243" si="45">+(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236" s="30">
        <f>VLOOKUP(S236,'Plan de acci�n consolidado 2025'!$E$4:$AA$506,23,0)</f>
        <v>100</v>
      </c>
      <c r="Y236" s="30">
        <f t="shared" si="39"/>
        <v>0.12195121951219512</v>
      </c>
    </row>
    <row r="237" spans="1:25" x14ac:dyDescent="0.25">
      <c r="A237" s="80" t="s">
        <v>915</v>
      </c>
      <c r="B237" s="80" t="str">
        <f>VLOOKUP(A237,'[45]PAI 2025 GPS rempl2)'!$A$3:$E$505,4,0)</f>
        <v>Actividad propia</v>
      </c>
      <c r="C237" s="81" t="s">
        <v>1522</v>
      </c>
      <c r="D237" s="81" t="s">
        <v>1530</v>
      </c>
      <c r="E237" s="81" t="s">
        <v>697</v>
      </c>
      <c r="F237" s="81"/>
      <c r="G237" s="81" t="str">
        <f>VLOOKUP(A237,'[45]PAI 2025 GPS rempl2)'!$E$4:$L$504,8,0)</f>
        <v>N/A</v>
      </c>
      <c r="H237" s="81" t="str">
        <f>VLOOKUP(A237,'[45]PAI 2025 GPS rempl2)'!$A$4:$V$504,15,0)</f>
        <v>Comunicar a los grupos de valor la Estrategia de relacionamiento diseñada  (Capturas de pantalla de la divulgación en la página web y redes sociales)</v>
      </c>
      <c r="I237" s="81">
        <f>VLOOKUP(A237,'[45]PAI 2025 GPS rempl2)'!$A$4:$V$504,17,0)</f>
        <v>1</v>
      </c>
      <c r="J237" s="81" t="str">
        <f>VLOOKUP(A237,'[45]PAI 2025 GPS rempl2)'!$A$4:$V$504,18,0)</f>
        <v>Númerica</v>
      </c>
      <c r="K237" s="166" t="str">
        <f>VLOOKUP(A237,'[45]PAI 2025 GPS rempl2)'!$A$4:$V$504,20,0)</f>
        <v>2025-02-19</v>
      </c>
      <c r="L237" s="166" t="str">
        <f>VLOOKUP(A237,'[45]PAI 2025 GPS rempl2)'!$A$4:$V$504,21,0)</f>
        <v>2025-02-28</v>
      </c>
      <c r="M237" s="81" t="str">
        <f>VLOOKUP(A237,'[45]PAI 2025 GPS rempl2)'!$A$4:$V$504,22,0)</f>
        <v>72-GRUPO DE TRABAJO DE ATENCION AL CIUDADANO</v>
      </c>
      <c r="N237" s="81"/>
      <c r="O237" s="81"/>
      <c r="P237" s="81"/>
      <c r="Q237" s="81"/>
      <c r="R237" s="30" t="str">
        <f>VLOOKUP(A237,'[45]PAI 2025 GPS rempl2)'!$A$3:$B$506,2,0)</f>
        <v>72-GRUPO DE TRABAJO DE ATENCION AL CIUDADANO</v>
      </c>
      <c r="S237" s="80" t="s">
        <v>915</v>
      </c>
      <c r="T237" s="80" t="str">
        <f>VLOOKUP(A237,'[45]PAI 2025 GPS rempl2)'!$A$3:$E$505,4,0)</f>
        <v>Actividad propia</v>
      </c>
      <c r="U237" s="81" t="s">
        <v>1522</v>
      </c>
      <c r="V237" s="30">
        <f>VLOOKUP(S237,'Plan de acci�n consolidado 2025'!$E$4:$P$506,12,0)</f>
        <v>10</v>
      </c>
      <c r="W237" s="147">
        <f t="shared" si="45"/>
        <v>0.12195121951219512</v>
      </c>
      <c r="X237" s="30">
        <f>VLOOKUP(S237,'Plan de acci�n consolidado 2025'!$E$4:$AA$506,23,0)</f>
        <v>100</v>
      </c>
      <c r="Y237" s="30">
        <f t="shared" si="39"/>
        <v>0.12195121951219512</v>
      </c>
    </row>
    <row r="238" spans="1:25" x14ac:dyDescent="0.25">
      <c r="A238" s="80" t="s">
        <v>917</v>
      </c>
      <c r="B238" s="80" t="str">
        <f>VLOOKUP(A238,'[45]PAI 2025 GPS rempl2)'!$A$3:$E$505,4,0)</f>
        <v>Actividad propia</v>
      </c>
      <c r="C238" s="81" t="s">
        <v>1522</v>
      </c>
      <c r="D238" s="81" t="s">
        <v>1530</v>
      </c>
      <c r="E238" s="81" t="s">
        <v>697</v>
      </c>
      <c r="F238" s="81"/>
      <c r="G238" s="81" t="str">
        <f>VLOOKUP(A238,'[45]PAI 2025 GPS rempl2)'!$E$4:$L$504,8,0)</f>
        <v>N/A</v>
      </c>
      <c r="H238" s="81" t="str">
        <f>VLOOKUP(A238,'[45]PAI 2025 GPS rempl2)'!$A$4:$V$504,15,0)</f>
        <v>Desarrollar laboratorios de simplicidad para traducir a lenguaje claro documentos de alto tráfico de cara a la ciudadanía  (Informe con el resultado de los laboratorios)</v>
      </c>
      <c r="I238" s="81">
        <f>VLOOKUP(A238,'[45]PAI 2025 GPS rempl2)'!$A$4:$V$504,17,0)</f>
        <v>2</v>
      </c>
      <c r="J238" s="81" t="str">
        <f>VLOOKUP(A238,'[45]PAI 2025 GPS rempl2)'!$A$4:$V$504,18,0)</f>
        <v>Númerica</v>
      </c>
      <c r="K238" s="166" t="str">
        <f>VLOOKUP(A238,'[45]PAI 2025 GPS rempl2)'!$A$4:$V$504,20,0)</f>
        <v>2025-03-03</v>
      </c>
      <c r="L238" s="166" t="str">
        <f>VLOOKUP(A238,'[45]PAI 2025 GPS rempl2)'!$A$4:$V$504,21,0)</f>
        <v>2025-09-30</v>
      </c>
      <c r="M238" s="81" t="str">
        <f>VLOOKUP(A238,'[45]PAI 2025 GPS rempl2)'!$A$4:$V$504,22,0)</f>
        <v>72-GRUPO DE TRABAJO DE ATENCION AL CIUDADANO</v>
      </c>
      <c r="N238" s="81"/>
      <c r="O238" s="81"/>
      <c r="P238" s="81"/>
      <c r="Q238" s="81"/>
      <c r="R238" s="30" t="str">
        <f>VLOOKUP(A238,'[45]PAI 2025 GPS rempl2)'!$A$3:$B$506,2,0)</f>
        <v>72-GRUPO DE TRABAJO DE ATENCION AL CIUDADANO</v>
      </c>
      <c r="S238" s="80" t="s">
        <v>917</v>
      </c>
      <c r="T238" s="80" t="str">
        <f>VLOOKUP(A238,'[45]PAI 2025 GPS rempl2)'!$A$3:$E$505,4,0)</f>
        <v>Actividad propia</v>
      </c>
      <c r="U238" s="81" t="s">
        <v>1522</v>
      </c>
      <c r="V238" s="30">
        <f>VLOOKUP(S238,'Plan de acci�n consolidado 2025'!$E$4:$P$506,12,0)</f>
        <v>15</v>
      </c>
      <c r="W238" s="147">
        <f t="shared" si="45"/>
        <v>0.18292682926829268</v>
      </c>
      <c r="X238" s="30">
        <f>VLOOKUP(S238,'Plan de acci�n consolidado 2025'!$E$4:$AA$506,23,0)</f>
        <v>100</v>
      </c>
      <c r="Y238" s="30">
        <f t="shared" si="39"/>
        <v>0.18292682926829268</v>
      </c>
    </row>
    <row r="239" spans="1:25" x14ac:dyDescent="0.25">
      <c r="A239" s="80" t="s">
        <v>919</v>
      </c>
      <c r="B239" s="80" t="str">
        <f>VLOOKUP(A239,'[45]PAI 2025 GPS rempl2)'!$A$3:$E$505,4,0)</f>
        <v>Actividad propia</v>
      </c>
      <c r="C239" s="81" t="s">
        <v>1522</v>
      </c>
      <c r="D239" s="81" t="s">
        <v>1530</v>
      </c>
      <c r="E239" s="81" t="s">
        <v>697</v>
      </c>
      <c r="F239" s="81"/>
      <c r="G239" s="81" t="str">
        <f>VLOOKUP(A239,'[45]PAI 2025 GPS rempl2)'!$E$4:$L$504,8,0)</f>
        <v>N/A</v>
      </c>
      <c r="H239" s="81" t="str">
        <f>VLOOKUP(A239,'[45]PAI 2025 GPS rempl2)'!$A$4:$V$504,15,0)</f>
        <v>Traducir la Carta de Trato Digno dirigida a la ciudadanía en una lengua étnica y en braille  (Dos traducciones realizadas)</v>
      </c>
      <c r="I239" s="81">
        <f>VLOOKUP(A239,'[45]PAI 2025 GPS rempl2)'!$A$4:$V$504,17,0)</f>
        <v>2</v>
      </c>
      <c r="J239" s="81" t="str">
        <f>VLOOKUP(A239,'[45]PAI 2025 GPS rempl2)'!$A$4:$V$504,18,0)</f>
        <v>Númerica</v>
      </c>
      <c r="K239" s="166" t="str">
        <f>VLOOKUP(A239,'[45]PAI 2025 GPS rempl2)'!$A$4:$V$504,20,0)</f>
        <v>2025-04-01</v>
      </c>
      <c r="L239" s="166" t="str">
        <f>VLOOKUP(A239,'[45]PAI 2025 GPS rempl2)'!$A$4:$V$504,21,0)</f>
        <v>2025-10-31</v>
      </c>
      <c r="M239" s="81" t="str">
        <f>VLOOKUP(A239,'[45]PAI 2025 GPS rempl2)'!$A$4:$V$504,22,0)</f>
        <v>72-GRUPO DE TRABAJO DE ATENCION AL CIUDADANO</v>
      </c>
      <c r="N239" s="81"/>
      <c r="O239" s="81"/>
      <c r="P239" s="81"/>
      <c r="Q239" s="81"/>
      <c r="R239" s="30" t="str">
        <f>VLOOKUP(A239,'[45]PAI 2025 GPS rempl2)'!$A$3:$B$506,2,0)</f>
        <v>72-GRUPO DE TRABAJO DE ATENCION AL CIUDADANO</v>
      </c>
      <c r="S239" s="80" t="s">
        <v>919</v>
      </c>
      <c r="T239" s="80" t="str">
        <f>VLOOKUP(A239,'[45]PAI 2025 GPS rempl2)'!$A$3:$E$505,4,0)</f>
        <v>Actividad propia</v>
      </c>
      <c r="U239" s="81" t="s">
        <v>1522</v>
      </c>
      <c r="V239" s="30">
        <f>VLOOKUP(S239,'Plan de acci�n consolidado 2025'!$E$4:$P$506,12,0)</f>
        <v>20</v>
      </c>
      <c r="W239" s="147">
        <f t="shared" si="45"/>
        <v>0.24390243902439024</v>
      </c>
      <c r="X239" s="30">
        <f>VLOOKUP(S239,'Plan de acci�n consolidado 2025'!$E$4:$AA$506,23,0)</f>
        <v>0</v>
      </c>
      <c r="Y239" s="30">
        <f t="shared" si="39"/>
        <v>0</v>
      </c>
    </row>
    <row r="240" spans="1:25" x14ac:dyDescent="0.25">
      <c r="A240" s="80" t="s">
        <v>921</v>
      </c>
      <c r="B240" s="80" t="str">
        <f>VLOOKUP(A240,'[45]PAI 2025 GPS rempl2)'!$A$3:$E$505,4,0)</f>
        <v>Actividad propia</v>
      </c>
      <c r="C240" s="81" t="s">
        <v>1522</v>
      </c>
      <c r="D240" s="81" t="s">
        <v>1530</v>
      </c>
      <c r="E240" s="81" t="s">
        <v>697</v>
      </c>
      <c r="F240" s="81"/>
      <c r="G240" s="81" t="str">
        <f>VLOOKUP(A240,'[45]PAI 2025 GPS rempl2)'!$E$4:$L$504,8,0)</f>
        <v>N/A</v>
      </c>
      <c r="H240" s="81" t="str">
        <f>VLOOKUP(A240,'[45]PAI 2025 GPS rempl2)'!$A$4:$V$504,15,0)</f>
        <v>Promover el uso de los canales virtuales a través de campañas de comunicación interna y externa  (Evidencias de las campañas realizadas)</v>
      </c>
      <c r="I240" s="81">
        <f>VLOOKUP(A240,'[45]PAI 2025 GPS rempl2)'!$A$4:$V$504,17,0)</f>
        <v>2</v>
      </c>
      <c r="J240" s="81" t="str">
        <f>VLOOKUP(A240,'[45]PAI 2025 GPS rempl2)'!$A$4:$V$504,18,0)</f>
        <v>Númerica</v>
      </c>
      <c r="K240" s="166" t="str">
        <f>VLOOKUP(A240,'[45]PAI 2025 GPS rempl2)'!$A$4:$V$504,20,0)</f>
        <v>2025-04-07</v>
      </c>
      <c r="L240" s="166" t="str">
        <f>VLOOKUP(A240,'[45]PAI 2025 GPS rempl2)'!$A$4:$V$504,21,0)</f>
        <v>2025-09-30</v>
      </c>
      <c r="M240" s="81" t="str">
        <f>VLOOKUP(A240,'[45]PAI 2025 GPS rempl2)'!$A$4:$V$504,22,0)</f>
        <v>72-GRUPO DE TRABAJO DE ATENCION AL CIUDADANO</v>
      </c>
      <c r="N240" s="81"/>
      <c r="O240" s="81"/>
      <c r="P240" s="81"/>
      <c r="Q240" s="81"/>
      <c r="R240" s="30" t="str">
        <f>VLOOKUP(A240,'[45]PAI 2025 GPS rempl2)'!$A$3:$B$506,2,0)</f>
        <v>72-GRUPO DE TRABAJO DE ATENCION AL CIUDADANO</v>
      </c>
      <c r="S240" s="80" t="s">
        <v>921</v>
      </c>
      <c r="T240" s="80" t="str">
        <f>VLOOKUP(A240,'[45]PAI 2025 GPS rempl2)'!$A$3:$E$505,4,0)</f>
        <v>Actividad propia</v>
      </c>
      <c r="U240" s="81" t="s">
        <v>1522</v>
      </c>
      <c r="V240" s="30">
        <f>VLOOKUP(S240,'Plan de acci�n consolidado 2025'!$E$4:$P$506,12,0)</f>
        <v>15</v>
      </c>
      <c r="W240" s="147">
        <f t="shared" si="45"/>
        <v>0.18292682926829268</v>
      </c>
      <c r="X240" s="30">
        <f>VLOOKUP(S240,'Plan de acci�n consolidado 2025'!$E$4:$AA$506,23,0)</f>
        <v>50</v>
      </c>
      <c r="Y240" s="30">
        <f t="shared" si="39"/>
        <v>9.1463414634146339E-2</v>
      </c>
    </row>
    <row r="241" spans="1:25" x14ac:dyDescent="0.25">
      <c r="A241" s="80" t="s">
        <v>923</v>
      </c>
      <c r="B241" s="80" t="str">
        <f>VLOOKUP(A241,'[45]PAI 2025 GPS rempl2)'!$A$3:$E$505,4,0)</f>
        <v>Actividad propia</v>
      </c>
      <c r="C241" s="81" t="s">
        <v>1522</v>
      </c>
      <c r="D241" s="81" t="s">
        <v>1530</v>
      </c>
      <c r="E241" s="81" t="s">
        <v>697</v>
      </c>
      <c r="F241" s="81"/>
      <c r="G241" s="81" t="str">
        <f>VLOOKUP(A241,'[45]PAI 2025 GPS rempl2)'!$E$4:$L$504,8,0)</f>
        <v>N/A</v>
      </c>
      <c r="H241" s="81" t="str">
        <f>VLOOKUP(A241,'[45]PAI 2025 GPS rempl2)'!$A$4:$V$504,15,0)</f>
        <v>Desarrollar jornadas de socialización de lineamientos de Atención al Ciudadano a nivel interno  (Evidencias de socialización)</v>
      </c>
      <c r="I241" s="81">
        <f>VLOOKUP(A241,'[45]PAI 2025 GPS rempl2)'!$A$4:$V$504,17,0)</f>
        <v>2</v>
      </c>
      <c r="J241" s="81" t="str">
        <f>VLOOKUP(A241,'[45]PAI 2025 GPS rempl2)'!$A$4:$V$504,18,0)</f>
        <v>Númerica</v>
      </c>
      <c r="K241" s="166" t="str">
        <f>VLOOKUP(A241,'[45]PAI 2025 GPS rempl2)'!$A$4:$V$504,20,0)</f>
        <v>2025-05-02</v>
      </c>
      <c r="L241" s="166" t="str">
        <f>VLOOKUP(A241,'[45]PAI 2025 GPS rempl2)'!$A$4:$V$504,21,0)</f>
        <v>2025-09-30</v>
      </c>
      <c r="M241" s="81" t="str">
        <f>VLOOKUP(A241,'[45]PAI 2025 GPS rempl2)'!$A$4:$V$504,22,0)</f>
        <v>72-GRUPO DE TRABAJO DE ATENCION AL CIUDADANO</v>
      </c>
      <c r="N241" s="81"/>
      <c r="O241" s="81"/>
      <c r="P241" s="81"/>
      <c r="Q241" s="81"/>
      <c r="R241" s="30" t="str">
        <f>VLOOKUP(A241,'[45]PAI 2025 GPS rempl2)'!$A$3:$B$506,2,0)</f>
        <v>72-GRUPO DE TRABAJO DE ATENCION AL CIUDADANO</v>
      </c>
      <c r="S241" s="80" t="s">
        <v>923</v>
      </c>
      <c r="T241" s="80" t="str">
        <f>VLOOKUP(A241,'[45]PAI 2025 GPS rempl2)'!$A$3:$E$505,4,0)</f>
        <v>Actividad propia</v>
      </c>
      <c r="U241" s="81" t="s">
        <v>1522</v>
      </c>
      <c r="V241" s="30">
        <f>VLOOKUP(S241,'Plan de acci�n consolidado 2025'!$E$4:$P$506,12,0)</f>
        <v>10</v>
      </c>
      <c r="W241" s="147">
        <f t="shared" si="45"/>
        <v>0.12195121951219512</v>
      </c>
      <c r="X241" s="30">
        <f>VLOOKUP(S241,'Plan de acci�n consolidado 2025'!$E$4:$AA$506,23,0)</f>
        <v>100</v>
      </c>
      <c r="Y241" s="30">
        <f t="shared" si="39"/>
        <v>0.12195121951219512</v>
      </c>
    </row>
    <row r="242" spans="1:25" x14ac:dyDescent="0.25">
      <c r="A242" s="80" t="s">
        <v>925</v>
      </c>
      <c r="B242" s="80" t="str">
        <f>VLOOKUP(A242,'[45]PAI 2025 GPS rempl2)'!$A$3:$E$505,4,0)</f>
        <v>Actividad propia</v>
      </c>
      <c r="C242" s="81" t="s">
        <v>1522</v>
      </c>
      <c r="D242" s="81" t="s">
        <v>1530</v>
      </c>
      <c r="E242" s="81" t="s">
        <v>697</v>
      </c>
      <c r="F242" s="81"/>
      <c r="G242" s="81" t="str">
        <f>VLOOKUP(A242,'[45]PAI 2025 GPS rempl2)'!$E$4:$L$504,8,0)</f>
        <v>N/A</v>
      </c>
      <c r="H242" s="81" t="str">
        <f>VLOOKUP(A242,'[45]PAI 2025 GPS rempl2)'!$A$4:$V$504,15,0)</f>
        <v>Ejecutar el plan de trabajo de la estrategia de relacionamiento con la ciudadanía SIC 2025 (Informe de ejecución de estrategia de relacionamiento elaborado)</v>
      </c>
      <c r="I242" s="81">
        <f>VLOOKUP(A242,'[45]PAI 2025 GPS rempl2)'!$A$4:$V$504,17,0)</f>
        <v>100</v>
      </c>
      <c r="J242" s="81" t="str">
        <f>VLOOKUP(A242,'[45]PAI 2025 GPS rempl2)'!$A$4:$V$504,18,0)</f>
        <v>Porcentual</v>
      </c>
      <c r="K242" s="166" t="str">
        <f>VLOOKUP(A242,'[45]PAI 2025 GPS rempl2)'!$A$4:$V$504,20,0)</f>
        <v>2025-05-02</v>
      </c>
      <c r="L242" s="166" t="str">
        <f>VLOOKUP(A242,'[45]PAI 2025 GPS rempl2)'!$A$4:$V$504,21,0)</f>
        <v>2025-09-30</v>
      </c>
      <c r="M242" s="81" t="str">
        <f>VLOOKUP(A242,'[45]PAI 2025 GPS rempl2)'!$A$4:$V$504,22,0)</f>
        <v>72-GRUPO DE TRABAJO DE ATENCION AL CIUDADANO</v>
      </c>
      <c r="N242" s="81"/>
      <c r="O242" s="81"/>
      <c r="P242" s="81"/>
      <c r="Q242" s="81"/>
      <c r="R242" s="30" t="str">
        <f>VLOOKUP(A242,'[45]PAI 2025 GPS rempl2)'!$A$3:$B$506,2,0)</f>
        <v>72-GRUPO DE TRABAJO DE ATENCION AL CIUDADANO</v>
      </c>
      <c r="S242" s="80" t="s">
        <v>925</v>
      </c>
      <c r="T242" s="80" t="str">
        <f>VLOOKUP(A242,'[45]PAI 2025 GPS rempl2)'!$A$3:$E$505,4,0)</f>
        <v>Actividad propia</v>
      </c>
      <c r="U242" s="81" t="s">
        <v>1522</v>
      </c>
      <c r="V242" s="30">
        <f>VLOOKUP(S242,'Plan de acci�n consolidado 2025'!$E$4:$P$506,12,0)</f>
        <v>10</v>
      </c>
      <c r="W242" s="147">
        <f t="shared" si="45"/>
        <v>0.12195121951219512</v>
      </c>
      <c r="X242" s="30">
        <f>VLOOKUP(S242,'Plan de acci�n consolidado 2025'!$E$4:$AA$506,23,0)</f>
        <v>28</v>
      </c>
      <c r="Y242" s="30">
        <f t="shared" si="39"/>
        <v>3.4146341463414637E-2</v>
      </c>
    </row>
    <row r="243" spans="1:25" x14ac:dyDescent="0.25">
      <c r="A243" s="80" t="s">
        <v>926</v>
      </c>
      <c r="B243" s="80" t="str">
        <f>VLOOKUP(A243,'[45]PAI 2025 GPS rempl2)'!$A$3:$E$505,4,0)</f>
        <v>Actividad propia</v>
      </c>
      <c r="C243" s="81" t="s">
        <v>1522</v>
      </c>
      <c r="D243" s="81" t="s">
        <v>1530</v>
      </c>
      <c r="E243" s="81" t="s">
        <v>697</v>
      </c>
      <c r="F243" s="81"/>
      <c r="G243" s="81" t="str">
        <f>VLOOKUP(A243,'[45]PAI 2025 GPS rempl2)'!$E$4:$L$504,8,0)</f>
        <v>N/A</v>
      </c>
      <c r="H243" s="81" t="str">
        <f>VLOOKUP(A243,'[45]PAI 2025 GPS rempl2)'!$A$4:$V$504,15,0)</f>
        <v>Elaborar y publicar informe con el resultado de la implementación de la estrategia de relacionamiento  (Informe publicado en el página web)</v>
      </c>
      <c r="I243" s="81">
        <f>VLOOKUP(A243,'[45]PAI 2025 GPS rempl2)'!$A$4:$V$504,17,0)</f>
        <v>1</v>
      </c>
      <c r="J243" s="81" t="str">
        <f>VLOOKUP(A243,'[45]PAI 2025 GPS rempl2)'!$A$4:$V$504,18,0)</f>
        <v>Númerica</v>
      </c>
      <c r="K243" s="166" t="str">
        <f>VLOOKUP(A243,'[45]PAI 2025 GPS rempl2)'!$A$4:$V$504,20,0)</f>
        <v>2025-10-01</v>
      </c>
      <c r="L243" s="166" t="str">
        <f>VLOOKUP(A243,'[45]PAI 2025 GPS rempl2)'!$A$4:$V$504,21,0)</f>
        <v>2025-11-14</v>
      </c>
      <c r="M243" s="81" t="str">
        <f>VLOOKUP(A243,'[45]PAI 2025 GPS rempl2)'!$A$4:$V$504,22,0)</f>
        <v>72-GRUPO DE TRABAJO DE ATENCION AL CIUDADANO</v>
      </c>
      <c r="N243" s="81"/>
      <c r="O243" s="81"/>
      <c r="P243" s="81"/>
      <c r="Q243" s="81"/>
      <c r="R243" s="30" t="str">
        <f>VLOOKUP(A243,'[45]PAI 2025 GPS rempl2)'!$A$3:$B$506,2,0)</f>
        <v>72-GRUPO DE TRABAJO DE ATENCION AL CIUDADANO</v>
      </c>
      <c r="S243" s="80" t="s">
        <v>926</v>
      </c>
      <c r="T243" s="80" t="str">
        <f>VLOOKUP(A243,'[45]PAI 2025 GPS rempl2)'!$A$3:$E$505,4,0)</f>
        <v>Actividad propia</v>
      </c>
      <c r="U243" s="81" t="s">
        <v>1522</v>
      </c>
      <c r="V243" s="30">
        <f>VLOOKUP(S243,'Plan de acci�n consolidado 2025'!$E$4:$P$506,12,0)</f>
        <v>10</v>
      </c>
      <c r="W243" s="147">
        <f t="shared" si="45"/>
        <v>0.12195121951219512</v>
      </c>
      <c r="X243" s="30">
        <f>VLOOKUP(S243,'Plan de acci�n consolidado 2025'!$E$4:$AA$506,23,0)</f>
        <v>0</v>
      </c>
      <c r="Y243" s="30">
        <f t="shared" si="39"/>
        <v>0</v>
      </c>
    </row>
    <row r="244" spans="1:25" x14ac:dyDescent="0.25">
      <c r="A244" s="80" t="s">
        <v>928</v>
      </c>
      <c r="B244" s="80" t="str">
        <f>VLOOKUP(A244,'[45]PAI 2025 GPS rempl2)'!$A$3:$E$505,4,0)</f>
        <v>Producto</v>
      </c>
      <c r="C244" s="81" t="s">
        <v>1522</v>
      </c>
      <c r="D244" s="81" t="s">
        <v>1526</v>
      </c>
      <c r="E244" s="81" t="s">
        <v>614</v>
      </c>
      <c r="F244" s="81" t="s">
        <v>9</v>
      </c>
      <c r="G244" s="81" t="str">
        <f>VLOOKUP(A244,'[45]PAI 2025 GPS rempl2)'!$E$4:$L$504,8,0)</f>
        <v>C-3599-0200-0005-53105b</v>
      </c>
      <c r="H244" s="81" t="str">
        <f>VLOOKUP(A244,'[45]PAI 2025 GPS rempl2)'!$A$4:$V$504,15,0)</f>
        <v>Estrategia de Sinergia Interinstitucional para Jornadas Conjuntas de  Atención a la Ciudadanía, diseñada e implementada (Informe de actividades realizadas)</v>
      </c>
      <c r="I244" s="81">
        <f>VLOOKUP(A244,'[45]PAI 2025 GPS rempl2)'!$A$4:$V$504,17,0)</f>
        <v>1</v>
      </c>
      <c r="J244" s="81" t="str">
        <f>VLOOKUP(A244,'[45]PAI 2025 GPS rempl2)'!$A$4:$V$504,18,0)</f>
        <v>Númerica</v>
      </c>
      <c r="K244" s="166" t="str">
        <f>VLOOKUP(A244,'[45]PAI 2025 GPS rempl2)'!$A$4:$V$504,20,0)</f>
        <v>2025-02-03</v>
      </c>
      <c r="L244" s="166" t="str">
        <f>VLOOKUP(A244,'[45]PAI 2025 GPS rempl2)'!$A$4:$V$504,21,0)</f>
        <v>2025-12-31</v>
      </c>
      <c r="M244" s="81" t="str">
        <f>VLOOKUP(A244,'[45]PAI 2025 GPS rempl2)'!$A$4:$V$504,22,0)</f>
        <v>72-GRUPO DE TRABAJO DE ATENCION AL CIUDADANO</v>
      </c>
      <c r="N244" s="81" t="s">
        <v>1401</v>
      </c>
      <c r="O244" s="81" t="s">
        <v>1439</v>
      </c>
      <c r="P244" s="81">
        <v>0</v>
      </c>
      <c r="Q244" s="81" t="s">
        <v>1492</v>
      </c>
      <c r="R244" s="30" t="str">
        <f>VLOOKUP(A244,'[45]PAI 2025 GPS rempl2)'!$A$3:$B$506,2,0)</f>
        <v>72-GRUPO DE TRABAJO DE ATENCION AL CIUDADANO</v>
      </c>
      <c r="S244" s="80" t="s">
        <v>928</v>
      </c>
      <c r="T244" s="80" t="str">
        <f>VLOOKUP(A244,'[45]PAI 2025 GPS rempl2)'!$A$3:$E$505,4,0)</f>
        <v>Producto</v>
      </c>
      <c r="U244" s="81" t="s">
        <v>1522</v>
      </c>
      <c r="V244" s="30">
        <f>VLOOKUP(S244,'Plan de acci�n consolidado 2025'!$E$4:$P$506,12,0)</f>
        <v>25</v>
      </c>
      <c r="W244" s="145">
        <f>(V244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244" s="30">
        <f>VLOOKUP(S244,'Plan de acci�n consolidado 2025'!$E$4:$AA$506,23,0)</f>
        <v>0</v>
      </c>
      <c r="Y244" s="30">
        <f t="shared" si="39"/>
        <v>0</v>
      </c>
    </row>
    <row r="245" spans="1:25" x14ac:dyDescent="0.25">
      <c r="A245" s="80" t="s">
        <v>930</v>
      </c>
      <c r="B245" s="80" t="str">
        <f>VLOOKUP(A245,'[45]PAI 2025 GPS rempl2)'!$A$3:$E$505,4,0)</f>
        <v>Actividad propia</v>
      </c>
      <c r="C245" s="81" t="s">
        <v>1522</v>
      </c>
      <c r="D245" s="81" t="s">
        <v>1526</v>
      </c>
      <c r="E245" s="81" t="s">
        <v>614</v>
      </c>
      <c r="F245" s="81"/>
      <c r="G245" s="81" t="str">
        <f>VLOOKUP(A245,'[45]PAI 2025 GPS rempl2)'!$E$4:$L$504,8,0)</f>
        <v>N/A</v>
      </c>
      <c r="H245" s="81" t="str">
        <f>VLOOKUP(A245,'[45]PAI 2025 GPS rempl2)'!$A$4:$V$504,15,0)</f>
        <v>Diseñar la estrategia de sinergia con otras entidades que incluya plan de trabajo   (Documento estrategia (incluye plan de trabajo)</v>
      </c>
      <c r="I245" s="81">
        <f>VLOOKUP(A245,'[45]PAI 2025 GPS rempl2)'!$A$4:$V$504,17,0)</f>
        <v>1</v>
      </c>
      <c r="J245" s="81" t="str">
        <f>VLOOKUP(A245,'[45]PAI 2025 GPS rempl2)'!$A$4:$V$504,18,0)</f>
        <v>Númerica</v>
      </c>
      <c r="K245" s="166" t="str">
        <f>VLOOKUP(A245,'[45]PAI 2025 GPS rempl2)'!$A$4:$V$504,20,0)</f>
        <v>2025-02-03</v>
      </c>
      <c r="L245" s="166" t="str">
        <f>VLOOKUP(A245,'[45]PAI 2025 GPS rempl2)'!$A$4:$V$504,21,0)</f>
        <v>2025-03-31</v>
      </c>
      <c r="M245" s="81" t="str">
        <f>VLOOKUP(A245,'[45]PAI 2025 GPS rempl2)'!$A$4:$V$504,22,0)</f>
        <v>72-GRUPO DE TRABAJO DE ATENCION AL CIUDADANO</v>
      </c>
      <c r="N245" s="81"/>
      <c r="O245" s="81"/>
      <c r="P245" s="81"/>
      <c r="Q245" s="81"/>
      <c r="R245" s="30" t="str">
        <f>VLOOKUP(A245,'[45]PAI 2025 GPS rempl2)'!$A$3:$B$506,2,0)</f>
        <v>72-GRUPO DE TRABAJO DE ATENCION AL CIUDADANO</v>
      </c>
      <c r="S245" s="80" t="s">
        <v>930</v>
      </c>
      <c r="T245" s="80" t="str">
        <f>VLOOKUP(A245,'[45]PAI 2025 GPS rempl2)'!$A$3:$E$505,4,0)</f>
        <v>Actividad propia</v>
      </c>
      <c r="U245" s="81" t="s">
        <v>1522</v>
      </c>
      <c r="V245" s="30">
        <f>VLOOKUP(S245,'Plan de acci�n consolidado 2025'!$E$4:$P$506,12,0)</f>
        <v>30</v>
      </c>
      <c r="W245" s="147">
        <f t="shared" ref="W245:W247" si="46">+(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245" s="30">
        <f>VLOOKUP(S245,'Plan de acci�n consolidado 2025'!$E$4:$AA$506,23,0)</f>
        <v>100</v>
      </c>
      <c r="Y245" s="30">
        <f t="shared" si="39"/>
        <v>0.36585365853658536</v>
      </c>
    </row>
    <row r="246" spans="1:25" x14ac:dyDescent="0.25">
      <c r="A246" s="80" t="s">
        <v>932</v>
      </c>
      <c r="B246" s="80" t="str">
        <f>VLOOKUP(A246,'[45]PAI 2025 GPS rempl2)'!$A$3:$E$505,4,0)</f>
        <v>Actividad propia</v>
      </c>
      <c r="C246" s="81" t="s">
        <v>1522</v>
      </c>
      <c r="D246" s="81" t="s">
        <v>1526</v>
      </c>
      <c r="E246" s="81" t="s">
        <v>614</v>
      </c>
      <c r="F246" s="81"/>
      <c r="G246" s="81" t="str">
        <f>VLOOKUP(A246,'[45]PAI 2025 GPS rempl2)'!$E$4:$L$504,8,0)</f>
        <v>N/A</v>
      </c>
      <c r="H246" s="81" t="str">
        <f>VLOOKUP(A246,'[45]PAI 2025 GPS rempl2)'!$A$4:$V$504,15,0)</f>
        <v>Ejecutar el plan de trabajo de la estrategia de sinergia (Documento de seguimiento trimestral)</v>
      </c>
      <c r="I246" s="81">
        <f>VLOOKUP(A246,'[45]PAI 2025 GPS rempl2)'!$A$4:$V$504,17,0)</f>
        <v>100</v>
      </c>
      <c r="J246" s="81" t="str">
        <f>VLOOKUP(A246,'[45]PAI 2025 GPS rempl2)'!$A$4:$V$504,18,0)</f>
        <v>Porcentual</v>
      </c>
      <c r="K246" s="166" t="str">
        <f>VLOOKUP(A246,'[45]PAI 2025 GPS rempl2)'!$A$4:$V$504,20,0)</f>
        <v>2025-04-01</v>
      </c>
      <c r="L246" s="166" t="str">
        <f>VLOOKUP(A246,'[45]PAI 2025 GPS rempl2)'!$A$4:$V$504,21,0)</f>
        <v>2025-12-31</v>
      </c>
      <c r="M246" s="81" t="str">
        <f>VLOOKUP(A246,'[45]PAI 2025 GPS rempl2)'!$A$4:$V$504,22,0)</f>
        <v>72-GRUPO DE TRABAJO DE ATENCION AL CIUDADANO</v>
      </c>
      <c r="N246" s="81"/>
      <c r="O246" s="81"/>
      <c r="P246" s="81"/>
      <c r="Q246" s="81"/>
      <c r="R246" s="30" t="str">
        <f>VLOOKUP(A246,'[45]PAI 2025 GPS rempl2)'!$A$3:$B$506,2,0)</f>
        <v>72-GRUPO DE TRABAJO DE ATENCION AL CIUDADANO</v>
      </c>
      <c r="S246" s="80" t="s">
        <v>932</v>
      </c>
      <c r="T246" s="80" t="str">
        <f>VLOOKUP(A246,'[45]PAI 2025 GPS rempl2)'!$A$3:$E$505,4,0)</f>
        <v>Actividad propia</v>
      </c>
      <c r="U246" s="81" t="s">
        <v>1522</v>
      </c>
      <c r="V246" s="30">
        <f>VLOOKUP(S246,'Plan de acci�n consolidado 2025'!$E$4:$P$506,12,0)</f>
        <v>60</v>
      </c>
      <c r="W246" s="147">
        <f t="shared" si="46"/>
        <v>0.73170731707317072</v>
      </c>
      <c r="X246" s="30">
        <f>VLOOKUP(S246,'Plan de acci�n consolidado 2025'!$E$4:$AA$506,23,0)</f>
        <v>36</v>
      </c>
      <c r="Y246" s="30">
        <f t="shared" si="39"/>
        <v>0.26341463414634148</v>
      </c>
    </row>
    <row r="247" spans="1:25" x14ac:dyDescent="0.25">
      <c r="A247" s="80" t="s">
        <v>933</v>
      </c>
      <c r="B247" s="80" t="str">
        <f>VLOOKUP(A247,'[45]PAI 2025 GPS rempl2)'!$A$3:$E$505,4,0)</f>
        <v>Actividad propia</v>
      </c>
      <c r="C247" s="81" t="s">
        <v>1522</v>
      </c>
      <c r="D247" s="81" t="s">
        <v>1526</v>
      </c>
      <c r="E247" s="81" t="s">
        <v>614</v>
      </c>
      <c r="F247" s="81"/>
      <c r="G247" s="81" t="str">
        <f>VLOOKUP(A247,'[45]PAI 2025 GPS rempl2)'!$E$4:$L$504,8,0)</f>
        <v>N/A</v>
      </c>
      <c r="H247" s="81" t="str">
        <f>VLOOKUP(A247,'[45]PAI 2025 GPS rempl2)'!$A$4:$V$504,15,0)</f>
        <v>Elaborar informe final de la estrategia (Informe elaborado)</v>
      </c>
      <c r="I247" s="81">
        <f>VLOOKUP(A247,'[45]PAI 2025 GPS rempl2)'!$A$4:$V$504,17,0)</f>
        <v>1</v>
      </c>
      <c r="J247" s="81" t="str">
        <f>VLOOKUP(A247,'[45]PAI 2025 GPS rempl2)'!$A$4:$V$504,18,0)</f>
        <v>Númerica</v>
      </c>
      <c r="K247" s="166" t="str">
        <f>VLOOKUP(A247,'[45]PAI 2025 GPS rempl2)'!$A$4:$V$504,20,0)</f>
        <v>2025-12-01</v>
      </c>
      <c r="L247" s="166" t="str">
        <f>VLOOKUP(A247,'[45]PAI 2025 GPS rempl2)'!$A$4:$V$504,21,0)</f>
        <v>2025-12-31</v>
      </c>
      <c r="M247" s="81" t="str">
        <f>VLOOKUP(A247,'[45]PAI 2025 GPS rempl2)'!$A$4:$V$504,22,0)</f>
        <v>72-GRUPO DE TRABAJO DE ATENCION AL CIUDADANO</v>
      </c>
      <c r="N247" s="81"/>
      <c r="O247" s="81"/>
      <c r="P247" s="81"/>
      <c r="Q247" s="81"/>
      <c r="R247" s="30" t="str">
        <f>VLOOKUP(A247,'[45]PAI 2025 GPS rempl2)'!$A$3:$B$506,2,0)</f>
        <v>72-GRUPO DE TRABAJO DE ATENCION AL CIUDADANO</v>
      </c>
      <c r="S247" s="80" t="s">
        <v>933</v>
      </c>
      <c r="T247" s="80" t="str">
        <f>VLOOKUP(A247,'[45]PAI 2025 GPS rempl2)'!$A$3:$E$505,4,0)</f>
        <v>Actividad propia</v>
      </c>
      <c r="U247" s="81" t="s">
        <v>1522</v>
      </c>
      <c r="V247" s="30">
        <f>VLOOKUP(S247,'Plan de acci�n consolidado 2025'!$E$4:$P$506,12,0)</f>
        <v>10</v>
      </c>
      <c r="W247" s="147">
        <f t="shared" si="46"/>
        <v>0.12195121951219512</v>
      </c>
      <c r="X247" s="30">
        <f>VLOOKUP(S247,'Plan de acci�n consolidado 2025'!$E$4:$AA$506,23,0)</f>
        <v>0</v>
      </c>
      <c r="Y247" s="30">
        <f t="shared" si="39"/>
        <v>0</v>
      </c>
    </row>
    <row r="248" spans="1:25" x14ac:dyDescent="0.25">
      <c r="A248" s="80" t="s">
        <v>935</v>
      </c>
      <c r="B248" s="80" t="str">
        <f>VLOOKUP(A248,'[45]PAI 2025 GPS rempl2)'!$A$3:$E$505,4,0)</f>
        <v>Producto</v>
      </c>
      <c r="C248" s="81" t="s">
        <v>1522</v>
      </c>
      <c r="D248" s="81" t="s">
        <v>1530</v>
      </c>
      <c r="E248" s="81" t="s">
        <v>697</v>
      </c>
      <c r="F248" s="81" t="s">
        <v>10</v>
      </c>
      <c r="G248" s="81" t="str">
        <f>VLOOKUP(A248,'[45]PAI 2025 GPS rempl2)'!$E$4:$L$504,8,0)</f>
        <v>C-3599-0200-0005-53105b</v>
      </c>
      <c r="H248" s="81" t="str">
        <f>VLOOKUP(A248,'[45]PAI 2025 GPS rempl2)'!$A$4:$V$504,15,0)</f>
        <v>Programa de atención a la ciudadanía con enfoque diferencial implementado. (Informe de actividades realizadas )</v>
      </c>
      <c r="I248" s="81">
        <f>VLOOKUP(A248,'[45]PAI 2025 GPS rempl2)'!$A$4:$V$504,17,0)</f>
        <v>1</v>
      </c>
      <c r="J248" s="81" t="str">
        <f>VLOOKUP(A248,'[45]PAI 2025 GPS rempl2)'!$A$4:$V$504,18,0)</f>
        <v>Númerica</v>
      </c>
      <c r="K248" s="166" t="str">
        <f>VLOOKUP(A248,'[45]PAI 2025 GPS rempl2)'!$A$4:$V$504,20,0)</f>
        <v>2025-02-03</v>
      </c>
      <c r="L248" s="166" t="str">
        <f>VLOOKUP(A248,'[45]PAI 2025 GPS rempl2)'!$A$4:$V$504,21,0)</f>
        <v>2025-11-28</v>
      </c>
      <c r="M248" s="81" t="str">
        <f>VLOOKUP(A248,'[45]PAI 2025 GPS rempl2)'!$A$4:$V$504,22,0)</f>
        <v>142-GRUPO DE TRABAJO DE SERVICIOS ADMINISTRATIVOS Y RECURSOS FÍSICOS;
20-OFICINA DE TECNOLOGÍA E INFORMÁTICA;
72-GRUPO DE TRABAJO DE ATENCION AL CIUDADANO</v>
      </c>
      <c r="N248" s="81" t="s">
        <v>1399</v>
      </c>
      <c r="O248" s="81" t="s">
        <v>1400</v>
      </c>
      <c r="P248" s="81">
        <v>0</v>
      </c>
      <c r="Q248" s="81" t="s">
        <v>1494</v>
      </c>
      <c r="R248" s="30" t="str">
        <f>VLOOKUP(A248,'[45]PAI 2025 GPS rempl2)'!$A$3:$B$506,2,0)</f>
        <v>72-GRUPO DE TRABAJO DE ATENCION AL CIUDADANO</v>
      </c>
      <c r="S248" s="80" t="s">
        <v>935</v>
      </c>
      <c r="T248" s="80" t="str">
        <f>VLOOKUP(A248,'[45]PAI 2025 GPS rempl2)'!$A$3:$E$505,4,0)</f>
        <v>Producto</v>
      </c>
      <c r="U248" s="81" t="s">
        <v>1522</v>
      </c>
      <c r="V248" s="30">
        <f>VLOOKUP(S248,'Plan de acci�n consolidado 2025'!$E$4:$P$506,12,0)</f>
        <v>25</v>
      </c>
      <c r="W248" s="145">
        <f>(V248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248" s="30">
        <f>VLOOKUP(S248,'Plan de acci�n consolidado 2025'!$E$4:$AA$506,23,0)</f>
        <v>0</v>
      </c>
      <c r="Y248" s="30">
        <f t="shared" si="39"/>
        <v>0</v>
      </c>
    </row>
    <row r="249" spans="1:25" x14ac:dyDescent="0.25">
      <c r="A249" s="80" t="s">
        <v>937</v>
      </c>
      <c r="B249" s="80" t="str">
        <f>VLOOKUP(A249,'[45]PAI 2025 GPS rempl2)'!$A$3:$E$505,4,0)</f>
        <v>Actividad propia</v>
      </c>
      <c r="C249" s="81" t="s">
        <v>1522</v>
      </c>
      <c r="D249" s="81" t="s">
        <v>1530</v>
      </c>
      <c r="E249" s="81" t="s">
        <v>697</v>
      </c>
      <c r="F249" s="81"/>
      <c r="G249" s="81" t="str">
        <f>VLOOKUP(A249,'[45]PAI 2025 GPS rempl2)'!$E$4:$L$504,8,0)</f>
        <v>N/A</v>
      </c>
      <c r="H249" s="81" t="str">
        <f>VLOOKUP(A249,'[45]PAI 2025 GPS rempl2)'!$A$4:$V$504,15,0)</f>
        <v>Identificar e intervenir los canales y servicios a los que se aplicará el enfoque diferencial (Documento con la propuesta de intervención de canales/servicios)</v>
      </c>
      <c r="I249" s="81">
        <f>VLOOKUP(A249,'[45]PAI 2025 GPS rempl2)'!$A$4:$V$504,17,0)</f>
        <v>1</v>
      </c>
      <c r="J249" s="81" t="str">
        <f>VLOOKUP(A249,'[45]PAI 2025 GPS rempl2)'!$A$4:$V$504,18,0)</f>
        <v>Númerica</v>
      </c>
      <c r="K249" s="166" t="str">
        <f>VLOOKUP(A249,'[45]PAI 2025 GPS rempl2)'!$A$4:$V$504,20,0)</f>
        <v>2025-02-03</v>
      </c>
      <c r="L249" s="166" t="str">
        <f>VLOOKUP(A249,'[45]PAI 2025 GPS rempl2)'!$A$4:$V$504,21,0)</f>
        <v>2025-03-14</v>
      </c>
      <c r="M249" s="81" t="str">
        <f>VLOOKUP(A249,'[45]PAI 2025 GPS rempl2)'!$A$4:$V$504,22,0)</f>
        <v>72-GRUPO DE TRABAJO DE ATENCION AL CIUDADANO</v>
      </c>
      <c r="N249" s="81"/>
      <c r="O249" s="81"/>
      <c r="P249" s="81"/>
      <c r="Q249" s="81"/>
      <c r="R249" s="30" t="str">
        <f>VLOOKUP(A249,'[45]PAI 2025 GPS rempl2)'!$A$3:$B$506,2,0)</f>
        <v>72-GRUPO DE TRABAJO DE ATENCION AL CIUDADANO</v>
      </c>
      <c r="S249" s="80" t="s">
        <v>937</v>
      </c>
      <c r="T249" s="80" t="str">
        <f>VLOOKUP(A249,'[45]PAI 2025 GPS rempl2)'!$A$3:$E$505,4,0)</f>
        <v>Actividad propia</v>
      </c>
      <c r="U249" s="81" t="s">
        <v>1522</v>
      </c>
      <c r="V249" s="30">
        <f>VLOOKUP(S249,'Plan de acci�n consolidado 2025'!$E$4:$P$506,12,0)</f>
        <v>15</v>
      </c>
      <c r="W249" s="147">
        <f t="shared" ref="W249:W251" si="47">+(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249" s="30">
        <f>VLOOKUP(S249,'Plan de acci�n consolidado 2025'!$E$4:$AA$506,23,0)</f>
        <v>100</v>
      </c>
      <c r="Y249" s="30">
        <f t="shared" si="39"/>
        <v>0.18292682926829268</v>
      </c>
    </row>
    <row r="250" spans="1:25" x14ac:dyDescent="0.25">
      <c r="A250" s="80" t="s">
        <v>939</v>
      </c>
      <c r="B250" s="80" t="str">
        <f>VLOOKUP(A250,'[45]PAI 2025 GPS rempl2)'!$A$3:$E$505,4,0)</f>
        <v>Actividad propia</v>
      </c>
      <c r="C250" s="81" t="s">
        <v>1522</v>
      </c>
      <c r="D250" s="81" t="s">
        <v>1530</v>
      </c>
      <c r="E250" s="81" t="s">
        <v>697</v>
      </c>
      <c r="F250" s="81"/>
      <c r="G250" s="81" t="str">
        <f>VLOOKUP(A250,'[45]PAI 2025 GPS rempl2)'!$E$4:$L$504,8,0)</f>
        <v>N/A</v>
      </c>
      <c r="H250" s="81" t="str">
        <f>VLOOKUP(A250,'[45]PAI 2025 GPS rempl2)'!$A$4:$V$504,15,0)</f>
        <v>Implementar la señalización inclusiva en otro lenguaje o idioma para los puntos priorizados de atención al ciudadano presenciales a nivel nacional (Informe de implementación)</v>
      </c>
      <c r="I250" s="81">
        <f>VLOOKUP(A250,'[45]PAI 2025 GPS rempl2)'!$A$4:$V$504,17,0)</f>
        <v>1</v>
      </c>
      <c r="J250" s="81" t="str">
        <f>VLOOKUP(A250,'[45]PAI 2025 GPS rempl2)'!$A$4:$V$504,18,0)</f>
        <v>Númerica</v>
      </c>
      <c r="K250" s="166" t="str">
        <f>VLOOKUP(A250,'[45]PAI 2025 GPS rempl2)'!$A$4:$V$504,20,0)</f>
        <v>2025-03-18</v>
      </c>
      <c r="L250" s="166" t="str">
        <f>VLOOKUP(A250,'[45]PAI 2025 GPS rempl2)'!$A$4:$V$504,21,0)</f>
        <v>2025-08-29</v>
      </c>
      <c r="M250" s="81" t="str">
        <f>VLOOKUP(A250,'[45]PAI 2025 GPS rempl2)'!$A$4:$V$504,22,0)</f>
        <v>142-GRUPO DE TRABAJO DE SERVICIOS ADMINISTRATIVOS Y RECURSOS FÍSICOS;
72-GRUPO DE TRABAJO DE ATENCION AL CIUDADANO</v>
      </c>
      <c r="N250" s="81"/>
      <c r="O250" s="81"/>
      <c r="P250" s="81"/>
      <c r="Q250" s="81"/>
      <c r="R250" s="30" t="str">
        <f>VLOOKUP(A250,'[45]PAI 2025 GPS rempl2)'!$A$3:$B$506,2,0)</f>
        <v>72-GRUPO DE TRABAJO DE ATENCION AL CIUDADANO</v>
      </c>
      <c r="S250" s="80" t="s">
        <v>939</v>
      </c>
      <c r="T250" s="80" t="str">
        <f>VLOOKUP(A250,'[45]PAI 2025 GPS rempl2)'!$A$3:$E$505,4,0)</f>
        <v>Actividad propia</v>
      </c>
      <c r="U250" s="81" t="s">
        <v>1522</v>
      </c>
      <c r="V250" s="30">
        <f>VLOOKUP(S250,'Plan de acci�n consolidado 2025'!$E$4:$P$506,12,0)</f>
        <v>15</v>
      </c>
      <c r="W250" s="147">
        <f t="shared" si="47"/>
        <v>0.18292682926829268</v>
      </c>
      <c r="X250" s="30">
        <f>VLOOKUP(S250,'Plan de acci�n consolidado 2025'!$E$4:$AA$506,23,0)</f>
        <v>100</v>
      </c>
      <c r="Y250" s="30">
        <f t="shared" si="39"/>
        <v>0.18292682926829268</v>
      </c>
    </row>
    <row r="251" spans="1:25" x14ac:dyDescent="0.25">
      <c r="A251" s="80" t="s">
        <v>942</v>
      </c>
      <c r="B251" s="80" t="str">
        <f>VLOOKUP(A251,'[45]PAI 2025 GPS rempl2)'!$A$3:$E$505,4,0)</f>
        <v>Actividad propia</v>
      </c>
      <c r="C251" s="81" t="s">
        <v>1522</v>
      </c>
      <c r="D251" s="81" t="s">
        <v>1530</v>
      </c>
      <c r="E251" s="81" t="s">
        <v>697</v>
      </c>
      <c r="F251" s="81"/>
      <c r="G251" s="81" t="str">
        <f>VLOOKUP(A251,'[45]PAI 2025 GPS rempl2)'!$E$4:$L$504,8,0)</f>
        <v>N/A</v>
      </c>
      <c r="H251" s="81" t="str">
        <f>VLOOKUP(A251,'[45]PAI 2025 GPS rempl2)'!$A$4:$V$504,15,0)</f>
        <v>Desarrolla jornada  con las entidades líderes en la atención incluyente y documentar las buenas prácticas en la materia (Documento de buenas prácticas identificadas)</v>
      </c>
      <c r="I251" s="81">
        <f>VLOOKUP(A251,'[45]PAI 2025 GPS rempl2)'!$A$4:$V$504,17,0)</f>
        <v>1</v>
      </c>
      <c r="J251" s="81" t="str">
        <f>VLOOKUP(A251,'[45]PAI 2025 GPS rempl2)'!$A$4:$V$504,18,0)</f>
        <v>Númerica</v>
      </c>
      <c r="K251" s="166" t="str">
        <f>VLOOKUP(A251,'[45]PAI 2025 GPS rempl2)'!$A$4:$V$504,20,0)</f>
        <v>2025-04-01</v>
      </c>
      <c r="L251" s="166" t="str">
        <f>VLOOKUP(A251,'[45]PAI 2025 GPS rempl2)'!$A$4:$V$504,21,0)</f>
        <v>2025-06-04</v>
      </c>
      <c r="M251" s="81" t="str">
        <f>VLOOKUP(A251,'[45]PAI 2025 GPS rempl2)'!$A$4:$V$504,22,0)</f>
        <v>72-GRUPO DE TRABAJO DE ATENCION AL CIUDADANO</v>
      </c>
      <c r="N251" s="81"/>
      <c r="O251" s="81"/>
      <c r="P251" s="81"/>
      <c r="Q251" s="81"/>
      <c r="R251" s="30" t="str">
        <f>VLOOKUP(A251,'[45]PAI 2025 GPS rempl2)'!$A$3:$B$506,2,0)</f>
        <v>72-GRUPO DE TRABAJO DE ATENCION AL CIUDADANO</v>
      </c>
      <c r="S251" s="80" t="s">
        <v>942</v>
      </c>
      <c r="T251" s="80" t="str">
        <f>VLOOKUP(A251,'[45]PAI 2025 GPS rempl2)'!$A$3:$E$505,4,0)</f>
        <v>Actividad propia</v>
      </c>
      <c r="U251" s="81" t="s">
        <v>1522</v>
      </c>
      <c r="V251" s="30">
        <f>VLOOKUP(S251,'Plan de acci�n consolidado 2025'!$E$4:$P$506,12,0)</f>
        <v>20</v>
      </c>
      <c r="W251" s="147">
        <f t="shared" si="47"/>
        <v>0.24390243902439024</v>
      </c>
      <c r="X251" s="30">
        <f>VLOOKUP(S251,'Plan de acci�n consolidado 2025'!$E$4:$AA$506,23,0)</f>
        <v>100</v>
      </c>
      <c r="Y251" s="30">
        <f t="shared" si="39"/>
        <v>0.24390243902439024</v>
      </c>
    </row>
    <row r="252" spans="1:25" x14ac:dyDescent="0.25">
      <c r="A252" s="80" t="s">
        <v>944</v>
      </c>
      <c r="B252" s="80" t="str">
        <f>VLOOKUP(A252,'[45]PAI 2025 GPS rempl2)'!$A$3:$E$505,4,0)</f>
        <v>Actividad propia Eliminada</v>
      </c>
      <c r="C252" s="81" t="s">
        <v>1522</v>
      </c>
      <c r="D252" s="81" t="s">
        <v>1530</v>
      </c>
      <c r="E252" s="81" t="s">
        <v>697</v>
      </c>
      <c r="F252" s="81"/>
      <c r="G252" s="81" t="str">
        <f>VLOOKUP(A252,'[45]PAI 2025 GPS rempl2)'!$E$4:$L$504,8,0)</f>
        <v>N/A</v>
      </c>
      <c r="H252" s="81" t="str">
        <f>VLOOKUP(A252,'[45]PAI 2025 GPS rempl2)'!$A$4:$V$504,15,0)</f>
        <v>Rediseñar el menú de atención y servicios a la ciudadanía con mejoras en la accesibilidad y experiencia de los usuarios  (Menú destacado actualizado)</v>
      </c>
      <c r="I252" s="81">
        <f>VLOOKUP(A252,'[45]PAI 2025 GPS rempl2)'!$A$4:$V$504,17,0)</f>
        <v>1</v>
      </c>
      <c r="J252" s="81" t="str">
        <f>VLOOKUP(A252,'[45]PAI 2025 GPS rempl2)'!$A$4:$V$504,18,0)</f>
        <v>Númerica</v>
      </c>
      <c r="K252" s="166" t="str">
        <f>VLOOKUP(A252,'[45]PAI 2025 GPS rempl2)'!$A$4:$V$504,20,0)</f>
        <v>2025-06-03</v>
      </c>
      <c r="L252" s="166" t="str">
        <f>VLOOKUP(A252,'[45]PAI 2025 GPS rempl2)'!$A$4:$V$504,21,0)</f>
        <v>2025-11-28</v>
      </c>
      <c r="M252" s="81" t="str">
        <f>VLOOKUP(A252,'[45]PAI 2025 GPS rempl2)'!$A$4:$V$504,22,0)</f>
        <v>20-OFICINA DE TECNOLOGÍA E INFORMÁTICA;
72-GRUPO DE TRABAJO DE ATENCION AL CIUDADANO</v>
      </c>
      <c r="N252" s="81"/>
      <c r="O252" s="81"/>
      <c r="P252" s="81"/>
      <c r="Q252" s="81"/>
      <c r="R252" s="30" t="str">
        <f>VLOOKUP(A252,'[45]PAI 2025 GPS rempl2)'!$A$3:$B$506,2,0)</f>
        <v>72-GRUPO DE TRABAJO DE ATENCION AL CIUDADANO</v>
      </c>
      <c r="S252" s="80" t="s">
        <v>944</v>
      </c>
      <c r="T252" s="80" t="str">
        <f>VLOOKUP(A252,'[45]PAI 2025 GPS rempl2)'!$A$3:$E$505,4,0)</f>
        <v>Actividad propia Eliminada</v>
      </c>
      <c r="U252" s="81" t="s">
        <v>1522</v>
      </c>
      <c r="V252" s="30">
        <v>0</v>
      </c>
      <c r="W252" s="147">
        <v>0</v>
      </c>
      <c r="X252" s="30">
        <v>0</v>
      </c>
      <c r="Y252" s="30">
        <f t="shared" si="39"/>
        <v>0</v>
      </c>
    </row>
    <row r="253" spans="1:25" x14ac:dyDescent="0.25">
      <c r="A253" s="80" t="s">
        <v>946</v>
      </c>
      <c r="B253" s="80" t="str">
        <f>VLOOKUP(A253,'[45]PAI 2025 GPS rempl2)'!$A$3:$E$505,4,0)</f>
        <v>Actividad propia</v>
      </c>
      <c r="C253" s="81" t="s">
        <v>1522</v>
      </c>
      <c r="D253" s="81" t="s">
        <v>1530</v>
      </c>
      <c r="E253" s="81" t="s">
        <v>697</v>
      </c>
      <c r="F253" s="81"/>
      <c r="G253" s="81" t="str">
        <f>VLOOKUP(A253,'[45]PAI 2025 GPS rempl2)'!$E$4:$L$504,8,0)</f>
        <v>N/A</v>
      </c>
      <c r="H253" s="81" t="str">
        <f>VLOOKUP(A253,'[45]PAI 2025 GPS rempl2)'!$A$4:$V$504,15,0)</f>
        <v>Implementar fase 2 del traductor interactivo  (Adquisición pantalla y en funcionamiento)</v>
      </c>
      <c r="I253" s="81">
        <f>VLOOKUP(A253,'[45]PAI 2025 GPS rempl2)'!$A$4:$V$504,17,0)</f>
        <v>1</v>
      </c>
      <c r="J253" s="81" t="str">
        <f>VLOOKUP(A253,'[45]PAI 2025 GPS rempl2)'!$A$4:$V$504,18,0)</f>
        <v>Númerica</v>
      </c>
      <c r="K253" s="166" t="str">
        <f>VLOOKUP(A253,'[45]PAI 2025 GPS rempl2)'!$A$4:$V$504,20,0)</f>
        <v>2025-06-20</v>
      </c>
      <c r="L253" s="166" t="str">
        <f>VLOOKUP(A253,'[45]PAI 2025 GPS rempl2)'!$A$4:$V$504,21,0)</f>
        <v>2025-11-28</v>
      </c>
      <c r="M253" s="81" t="str">
        <f>VLOOKUP(A253,'[45]PAI 2025 GPS rempl2)'!$A$4:$V$504,22,0)</f>
        <v>20-OFICINA DE TECNOLOGÍA E INFORMÁTICA;
72-GRUPO DE TRABAJO DE ATENCION AL CIUDADANO</v>
      </c>
      <c r="N253" s="81"/>
      <c r="O253" s="81"/>
      <c r="P253" s="81"/>
      <c r="Q253" s="81"/>
      <c r="R253" s="30" t="str">
        <f>VLOOKUP(A253,'[45]PAI 2025 GPS rempl2)'!$A$3:$B$506,2,0)</f>
        <v>72-GRUPO DE TRABAJO DE ATENCION AL CIUDADANO</v>
      </c>
      <c r="S253" s="80" t="s">
        <v>946</v>
      </c>
      <c r="T253" s="80" t="str">
        <f>VLOOKUP(A253,'[45]PAI 2025 GPS rempl2)'!$A$3:$E$505,4,0)</f>
        <v>Actividad propia</v>
      </c>
      <c r="U253" s="81" t="s">
        <v>1522</v>
      </c>
      <c r="V253" s="30">
        <f>VLOOKUP(S253,'Plan de acci�n consolidado 2025'!$E$4:$P$506,12,0)</f>
        <v>50</v>
      </c>
      <c r="W253" s="147">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53" s="30">
        <f>VLOOKUP(S253,'Plan de acci�n consolidado 2025'!$E$4:$AA$506,23,0)</f>
        <v>0</v>
      </c>
      <c r="Y253" s="30">
        <f t="shared" si="39"/>
        <v>0</v>
      </c>
    </row>
    <row r="254" spans="1:25" x14ac:dyDescent="0.25">
      <c r="A254" s="80" t="s">
        <v>948</v>
      </c>
      <c r="B254" s="80" t="str">
        <f>VLOOKUP(A254,'[45]PAI 2025 GPS rempl2)'!$A$3:$E$505,4,0)</f>
        <v>Producto</v>
      </c>
      <c r="C254" s="81" t="s">
        <v>1522</v>
      </c>
      <c r="D254" s="81" t="s">
        <v>1530</v>
      </c>
      <c r="E254" s="81" t="s">
        <v>697</v>
      </c>
      <c r="F254" s="81" t="s">
        <v>59</v>
      </c>
      <c r="G254" s="81" t="str">
        <f>VLOOKUP(A254,'[45]PAI 2025 GPS rempl2)'!$E$4:$L$504,8,0)</f>
        <v>C-3599-0200-0005-53105b</v>
      </c>
      <c r="H254" s="81" t="str">
        <f>VLOOKUP(A254,'[45]PAI 2025 GPS rempl2)'!$A$4:$V$504,15,0)</f>
        <v>Estrategia de promoción de la participación ciudadana en la SIC, formulada e implementada  (Informe de actividades realizadas )</v>
      </c>
      <c r="I254" s="81">
        <f>VLOOKUP(A254,'[45]PAI 2025 GPS rempl2)'!$A$4:$V$504,17,0)</f>
        <v>30</v>
      </c>
      <c r="J254" s="81" t="str">
        <f>VLOOKUP(A254,'[45]PAI 2025 GPS rempl2)'!$A$4:$V$504,18,0)</f>
        <v>Porcentual</v>
      </c>
      <c r="K254" s="166" t="str">
        <f>VLOOKUP(A254,'[45]PAI 2025 GPS rempl2)'!$A$4:$V$504,20,0)</f>
        <v>2025-01-15</v>
      </c>
      <c r="L254" s="166" t="str">
        <f>VLOOKUP(A254,'[45]PAI 2025 GPS rempl2)'!$A$4:$V$504,21,0)</f>
        <v>2025-12-15</v>
      </c>
      <c r="M254" s="81" t="str">
        <f>VLOOKUP(A254,'[45]PAI 2025 GPS rempl2)'!$A$4:$V$504,22,0)</f>
        <v>72-GRUPO DE TRABAJO DE ATENCION AL CIUDADANO</v>
      </c>
      <c r="N254" s="81" t="s">
        <v>1736</v>
      </c>
      <c r="O254" s="81" t="s">
        <v>1394</v>
      </c>
      <c r="P254" s="81" t="s">
        <v>1560</v>
      </c>
      <c r="Q254" s="81" t="s">
        <v>1492</v>
      </c>
      <c r="R254" s="30" t="str">
        <f>VLOOKUP(A254,'[45]PAI 2025 GPS rempl2)'!$A$3:$B$506,2,0)</f>
        <v>72-GRUPO DE TRABAJO DE ATENCION AL CIUDADANO</v>
      </c>
      <c r="S254" s="80" t="s">
        <v>948</v>
      </c>
      <c r="T254" s="80" t="str">
        <f>VLOOKUP(A254,'[45]PAI 2025 GPS rempl2)'!$A$3:$E$505,4,0)</f>
        <v>Producto</v>
      </c>
      <c r="U254" s="81" t="s">
        <v>1522</v>
      </c>
      <c r="V254" s="30">
        <f>VLOOKUP(S254,'Plan de acci�n consolidado 2025'!$E$4:$P$506,12,0)</f>
        <v>20</v>
      </c>
      <c r="W254" s="145">
        <f>(V254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54" s="30">
        <f>VLOOKUP(S254,'Plan de acci�n consolidado 2025'!$E$4:$AA$506,23,0)</f>
        <v>23</v>
      </c>
      <c r="Y254" s="30">
        <f t="shared" si="39"/>
        <v>0.20627802690582961</v>
      </c>
    </row>
    <row r="255" spans="1:25" x14ac:dyDescent="0.25">
      <c r="A255" s="80" t="s">
        <v>950</v>
      </c>
      <c r="B255" s="80" t="str">
        <f>VLOOKUP(A255,'[45]PAI 2025 GPS rempl2)'!$A$3:$E$505,4,0)</f>
        <v>Actividad propia</v>
      </c>
      <c r="C255" s="81" t="s">
        <v>1522</v>
      </c>
      <c r="D255" s="81" t="s">
        <v>1530</v>
      </c>
      <c r="E255" s="81" t="s">
        <v>697</v>
      </c>
      <c r="F255" s="81"/>
      <c r="G255" s="81" t="str">
        <f>VLOOKUP(A255,'[45]PAI 2025 GPS rempl2)'!$E$4:$L$504,8,0)</f>
        <v>N/A</v>
      </c>
      <c r="H255" s="81" t="str">
        <f>VLOOKUP(A255,'[45]PAI 2025 GPS rempl2)'!$A$4:$V$504,15,0)</f>
        <v>Diseñar la estrategia de participación ciudadanía SIC 2025 que incluya el plan detrabajo para su ejecución (Documento de estrategia)</v>
      </c>
      <c r="I255" s="81">
        <f>VLOOKUP(A255,'[45]PAI 2025 GPS rempl2)'!$A$4:$V$504,17,0)</f>
        <v>1</v>
      </c>
      <c r="J255" s="81" t="str">
        <f>VLOOKUP(A255,'[45]PAI 2025 GPS rempl2)'!$A$4:$V$504,18,0)</f>
        <v>Númerica</v>
      </c>
      <c r="K255" s="166" t="str">
        <f>VLOOKUP(A255,'[45]PAI 2025 GPS rempl2)'!$A$4:$V$504,20,0)</f>
        <v>2025-01-15</v>
      </c>
      <c r="L255" s="166" t="str">
        <f>VLOOKUP(A255,'[45]PAI 2025 GPS rempl2)'!$A$4:$V$504,21,0)</f>
        <v>2025-02-18</v>
      </c>
      <c r="M255" s="81" t="str">
        <f>VLOOKUP(A255,'[45]PAI 2025 GPS rempl2)'!$A$4:$V$504,22,0)</f>
        <v>72-GRUPO DE TRABAJO DE ATENCION AL CIUDADANO</v>
      </c>
      <c r="N255" s="81"/>
      <c r="O255" s="81"/>
      <c r="P255" s="81"/>
      <c r="Q255" s="81"/>
      <c r="R255" s="30" t="str">
        <f>VLOOKUP(A255,'[45]PAI 2025 GPS rempl2)'!$A$3:$B$506,2,0)</f>
        <v>72-GRUPO DE TRABAJO DE ATENCION AL CIUDADANO</v>
      </c>
      <c r="S255" s="80" t="s">
        <v>950</v>
      </c>
      <c r="T255" s="80" t="str">
        <f>VLOOKUP(A255,'[45]PAI 2025 GPS rempl2)'!$A$3:$E$505,4,0)</f>
        <v>Actividad propia</v>
      </c>
      <c r="U255" s="81" t="s">
        <v>1522</v>
      </c>
      <c r="V255" s="30">
        <f>VLOOKUP(S255,'Plan de acci�n consolidado 2025'!$E$4:$P$506,12,0)</f>
        <v>25</v>
      </c>
      <c r="W255" s="147">
        <f t="shared" ref="W255:W258" si="48">+(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255" s="30">
        <f>VLOOKUP(S255,'Plan de acci�n consolidado 2025'!$E$4:$AA$506,23,0)</f>
        <v>100</v>
      </c>
      <c r="Y255" s="30">
        <f t="shared" si="39"/>
        <v>0.3048780487804878</v>
      </c>
    </row>
    <row r="256" spans="1:25" x14ac:dyDescent="0.25">
      <c r="A256" s="80" t="s">
        <v>952</v>
      </c>
      <c r="B256" s="80" t="str">
        <f>VLOOKUP(A256,'[45]PAI 2025 GPS rempl2)'!$A$3:$E$505,4,0)</f>
        <v>Actividad propia</v>
      </c>
      <c r="C256" s="81" t="s">
        <v>1522</v>
      </c>
      <c r="D256" s="81" t="s">
        <v>1530</v>
      </c>
      <c r="E256" s="81" t="s">
        <v>697</v>
      </c>
      <c r="F256" s="81"/>
      <c r="G256" s="81" t="str">
        <f>VLOOKUP(A256,'[45]PAI 2025 GPS rempl2)'!$E$4:$L$504,8,0)</f>
        <v>N/A</v>
      </c>
      <c r="H256" s="81" t="str">
        <f>VLOOKUP(A256,'[45]PAI 2025 GPS rempl2)'!$A$4:$V$504,15,0)</f>
        <v>Comunicar a los grupos de valor la Estrategia de participación ciudadana diseñada  (Capturas de pantalla de la divulgación en la página web y redes sociales)</v>
      </c>
      <c r="I256" s="81">
        <f>VLOOKUP(A256,'[45]PAI 2025 GPS rempl2)'!$A$4:$V$504,17,0)</f>
        <v>1</v>
      </c>
      <c r="J256" s="81" t="str">
        <f>VLOOKUP(A256,'[45]PAI 2025 GPS rempl2)'!$A$4:$V$504,18,0)</f>
        <v>Númerica</v>
      </c>
      <c r="K256" s="166" t="str">
        <f>VLOOKUP(A256,'[45]PAI 2025 GPS rempl2)'!$A$4:$V$504,20,0)</f>
        <v>2025-02-19</v>
      </c>
      <c r="L256" s="166" t="str">
        <f>VLOOKUP(A256,'[45]PAI 2025 GPS rempl2)'!$A$4:$V$504,21,0)</f>
        <v>2025-02-28</v>
      </c>
      <c r="M256" s="81" t="str">
        <f>VLOOKUP(A256,'[45]PAI 2025 GPS rempl2)'!$A$4:$V$504,22,0)</f>
        <v>72-GRUPO DE TRABAJO DE ATENCION AL CIUDADANO</v>
      </c>
      <c r="N256" s="81"/>
      <c r="O256" s="81"/>
      <c r="P256" s="81"/>
      <c r="Q256" s="81"/>
      <c r="R256" s="30" t="str">
        <f>VLOOKUP(A256,'[45]PAI 2025 GPS rempl2)'!$A$3:$B$506,2,0)</f>
        <v>72-GRUPO DE TRABAJO DE ATENCION AL CIUDADANO</v>
      </c>
      <c r="S256" s="80" t="s">
        <v>952</v>
      </c>
      <c r="T256" s="80" t="str">
        <f>VLOOKUP(A256,'[45]PAI 2025 GPS rempl2)'!$A$3:$E$505,4,0)</f>
        <v>Actividad propia</v>
      </c>
      <c r="U256" s="81" t="s">
        <v>1522</v>
      </c>
      <c r="V256" s="30">
        <f>VLOOKUP(S256,'Plan de acci�n consolidado 2025'!$E$4:$P$506,12,0)</f>
        <v>20</v>
      </c>
      <c r="W256" s="147">
        <f t="shared" si="48"/>
        <v>0.24390243902439024</v>
      </c>
      <c r="X256" s="30">
        <f>VLOOKUP(S256,'Plan de acci�n consolidado 2025'!$E$4:$AA$506,23,0)</f>
        <v>100</v>
      </c>
      <c r="Y256" s="30">
        <f t="shared" si="39"/>
        <v>0.24390243902439024</v>
      </c>
    </row>
    <row r="257" spans="1:25" x14ac:dyDescent="0.25">
      <c r="A257" s="80" t="s">
        <v>954</v>
      </c>
      <c r="B257" s="80" t="str">
        <f>VLOOKUP(A257,'[45]PAI 2025 GPS rempl2)'!$A$3:$E$505,4,0)</f>
        <v>Actividad propia</v>
      </c>
      <c r="C257" s="81" t="s">
        <v>1522</v>
      </c>
      <c r="D257" s="81" t="s">
        <v>1530</v>
      </c>
      <c r="E257" s="81" t="s">
        <v>697</v>
      </c>
      <c r="F257" s="81"/>
      <c r="G257" s="81" t="str">
        <f>VLOOKUP(A257,'[45]PAI 2025 GPS rempl2)'!$E$4:$L$504,8,0)</f>
        <v>N/A</v>
      </c>
      <c r="H257" s="81" t="str">
        <f>VLOOKUP(A257,'[45]PAI 2025 GPS rempl2)'!$A$4:$V$504,15,0)</f>
        <v>Ejecutar el plan de trabajo de la estrategia  (Informe trimestral de seguimiento elaborado)</v>
      </c>
      <c r="I257" s="81">
        <f>VLOOKUP(A257,'[45]PAI 2025 GPS rempl2)'!$A$4:$V$504,17,0)</f>
        <v>100</v>
      </c>
      <c r="J257" s="81" t="str">
        <f>VLOOKUP(A257,'[45]PAI 2025 GPS rempl2)'!$A$4:$V$504,18,0)</f>
        <v>Porcentual</v>
      </c>
      <c r="K257" s="166" t="str">
        <f>VLOOKUP(A257,'[45]PAI 2025 GPS rempl2)'!$A$4:$V$504,20,0)</f>
        <v>2025-03-03</v>
      </c>
      <c r="L257" s="166" t="str">
        <f>VLOOKUP(A257,'[45]PAI 2025 GPS rempl2)'!$A$4:$V$504,21,0)</f>
        <v>2025-11-14</v>
      </c>
      <c r="M257" s="81" t="str">
        <f>VLOOKUP(A257,'[45]PAI 2025 GPS rempl2)'!$A$4:$V$504,22,0)</f>
        <v>72-GRUPO DE TRABAJO DE ATENCION AL CIUDADANO</v>
      </c>
      <c r="N257" s="81"/>
      <c r="O257" s="81"/>
      <c r="P257" s="81"/>
      <c r="Q257" s="81"/>
      <c r="R257" s="30" t="str">
        <f>VLOOKUP(A257,'[45]PAI 2025 GPS rempl2)'!$A$3:$B$506,2,0)</f>
        <v>72-GRUPO DE TRABAJO DE ATENCION AL CIUDADANO</v>
      </c>
      <c r="S257" s="80" t="s">
        <v>954</v>
      </c>
      <c r="T257" s="80" t="str">
        <f>VLOOKUP(A257,'[45]PAI 2025 GPS rempl2)'!$A$3:$E$505,4,0)</f>
        <v>Actividad propia</v>
      </c>
      <c r="U257" s="81" t="s">
        <v>1522</v>
      </c>
      <c r="V257" s="30">
        <f>VLOOKUP(S257,'Plan de acci�n consolidado 2025'!$E$4:$P$506,12,0)</f>
        <v>30</v>
      </c>
      <c r="W257" s="147">
        <f t="shared" si="48"/>
        <v>0.36585365853658536</v>
      </c>
      <c r="X257" s="30">
        <f>VLOOKUP(S257,'Plan de acci�n consolidado 2025'!$E$4:$AA$506,23,0)</f>
        <v>55</v>
      </c>
      <c r="Y257" s="30">
        <f t="shared" si="39"/>
        <v>0.20121951219512194</v>
      </c>
    </row>
    <row r="258" spans="1:25" x14ac:dyDescent="0.25">
      <c r="A258" s="80" t="s">
        <v>955</v>
      </c>
      <c r="B258" s="80" t="str">
        <f>VLOOKUP(A258,'[45]PAI 2025 GPS rempl2)'!$A$3:$E$505,4,0)</f>
        <v>Actividad propia</v>
      </c>
      <c r="C258" s="81" t="s">
        <v>1522</v>
      </c>
      <c r="D258" s="81" t="s">
        <v>1530</v>
      </c>
      <c r="E258" s="81" t="s">
        <v>697</v>
      </c>
      <c r="F258" s="81"/>
      <c r="G258" s="81" t="str">
        <f>VLOOKUP(A258,'[45]PAI 2025 GPS rempl2)'!$E$4:$L$504,8,0)</f>
        <v>N/A</v>
      </c>
      <c r="H258" s="81" t="str">
        <f>VLOOKUP(A258,'[45]PAI 2025 GPS rempl2)'!$A$4:$V$504,15,0)</f>
        <v>Elaborar y publicar informe con el resultado de la implementación de la estrategia de participación ciudadana (Informe publicado en el página web)</v>
      </c>
      <c r="I258" s="81">
        <f>VLOOKUP(A258,'[45]PAI 2025 GPS rempl2)'!$A$4:$V$504,17,0)</f>
        <v>1</v>
      </c>
      <c r="J258" s="81" t="str">
        <f>VLOOKUP(A258,'[45]PAI 2025 GPS rempl2)'!$A$4:$V$504,18,0)</f>
        <v>Númerica</v>
      </c>
      <c r="K258" s="166" t="str">
        <f>VLOOKUP(A258,'[45]PAI 2025 GPS rempl2)'!$A$4:$V$504,20,0)</f>
        <v>2025-12-01</v>
      </c>
      <c r="L258" s="166" t="str">
        <f>VLOOKUP(A258,'[45]PAI 2025 GPS rempl2)'!$A$4:$V$504,21,0)</f>
        <v>2025-12-15</v>
      </c>
      <c r="M258" s="81" t="str">
        <f>VLOOKUP(A258,'[45]PAI 2025 GPS rempl2)'!$A$4:$V$504,22,0)</f>
        <v>72-GRUPO DE TRABAJO DE ATENCION AL CIUDADANO</v>
      </c>
      <c r="N258" s="81"/>
      <c r="O258" s="81"/>
      <c r="P258" s="81"/>
      <c r="Q258" s="81"/>
      <c r="R258" s="30" t="str">
        <f>VLOOKUP(A258,'[45]PAI 2025 GPS rempl2)'!$A$3:$B$506,2,0)</f>
        <v>72-GRUPO DE TRABAJO DE ATENCION AL CIUDADANO</v>
      </c>
      <c r="S258" s="80" t="s">
        <v>955</v>
      </c>
      <c r="T258" s="80" t="str">
        <f>VLOOKUP(A258,'[45]PAI 2025 GPS rempl2)'!$A$3:$E$505,4,0)</f>
        <v>Actividad propia</v>
      </c>
      <c r="U258" s="81" t="s">
        <v>1522</v>
      </c>
      <c r="V258" s="30">
        <f>VLOOKUP(S258,'Plan de acci�n consolidado 2025'!$E$4:$P$506,12,0)</f>
        <v>25</v>
      </c>
      <c r="W258" s="147">
        <f t="shared" si="48"/>
        <v>0.3048780487804878</v>
      </c>
      <c r="X258" s="30">
        <f>VLOOKUP(S258,'Plan de acci�n consolidado 2025'!$E$4:$AA$506,23,0)</f>
        <v>0</v>
      </c>
      <c r="Y258" s="30">
        <f t="shared" si="39"/>
        <v>0</v>
      </c>
    </row>
    <row r="259" spans="1:25" x14ac:dyDescent="0.25">
      <c r="A259" s="80" t="s">
        <v>958</v>
      </c>
      <c r="B259" s="80" t="str">
        <f>VLOOKUP(A259,'[45]PAI 2025 GPS rempl2)'!$A$3:$E$505,4,0)</f>
        <v>Producto</v>
      </c>
      <c r="C259" s="81" t="s">
        <v>1522</v>
      </c>
      <c r="D259" s="81" t="s">
        <v>1526</v>
      </c>
      <c r="E259" s="81" t="s">
        <v>614</v>
      </c>
      <c r="F259" s="81" t="s">
        <v>12</v>
      </c>
      <c r="G259" s="81" t="str">
        <f>VLOOKUP(A259,'[45]PAI 2025 GPS rempl2)'!$E$4:$L$504,8,0)</f>
        <v>FUNCIONAMIENTO</v>
      </c>
      <c r="H259" s="81" t="str">
        <f>VLOOKUP(A259,'[45]PAI 2025 GPS rempl2)'!$A$4:$V$504,15,0)</f>
        <v>Capacitaciones externas de acompañamiento a los operadores comunitarios respecto del Régimen diferencial de protección de usuarios, realizadas (Soportes de desarrollo de capacitaciones (Presentación  y/o listas asistencia  y/o fotos)</v>
      </c>
      <c r="I259" s="81">
        <f>VLOOKUP(A259,'[45]PAI 2025 GPS rempl2)'!$A$4:$V$504,17,0)</f>
        <v>10</v>
      </c>
      <c r="J259" s="81" t="str">
        <f>VLOOKUP(A259,'[45]PAI 2025 GPS rempl2)'!$A$4:$V$504,18,0)</f>
        <v>Númerica</v>
      </c>
      <c r="K259" s="166" t="str">
        <f>VLOOKUP(A259,'[45]PAI 2025 GPS rempl2)'!$A$4:$V$504,20,0)</f>
        <v>2025-01-15</v>
      </c>
      <c r="L259" s="166" t="str">
        <f>VLOOKUP(A259,'[45]PAI 2025 GPS rempl2)'!$A$4:$V$504,21,0)</f>
        <v>2025-12-15</v>
      </c>
      <c r="M259" s="81" t="str">
        <f>VLOOKUP(A259,'[45]PAI 2025 GPS rempl2)'!$A$4:$V$504,22,0)</f>
        <v>3200-DIRECCIÓN DE INVESTIGACIONES DE PROTECCIÓN DE USUARIOS DE SERVICIOS DE COMUNICACIONES</v>
      </c>
      <c r="N259" s="81" t="s">
        <v>1395</v>
      </c>
      <c r="O259" s="81" t="s">
        <v>1396</v>
      </c>
      <c r="P259" s="81" t="s">
        <v>1561</v>
      </c>
      <c r="Q259" s="81" t="s">
        <v>1492</v>
      </c>
      <c r="R259" s="30" t="str">
        <f>VLOOKUP(A259,'[45]PAI 2025 GPS rempl2)'!$A$3:$B$506,2,0)</f>
        <v>3200-DIRECCIÓN DE INVESTIGACIONES DE PROTECCIÓN DE USUARIOS DE SERVICIOS DE COMUNICACIONES</v>
      </c>
      <c r="S259" s="80" t="s">
        <v>958</v>
      </c>
      <c r="T259" s="80" t="str">
        <f>VLOOKUP(A259,'[45]PAI 2025 GPS rempl2)'!$A$3:$E$505,4,0)</f>
        <v>Producto</v>
      </c>
      <c r="U259" s="81" t="s">
        <v>1522</v>
      </c>
      <c r="V259" s="30">
        <f>VLOOKUP(S259,'Plan de acci�n consolidado 2025'!$E$4:$P$506,12,0)</f>
        <v>50</v>
      </c>
      <c r="W259" s="145">
        <f>(V259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59" s="30">
        <f>VLOOKUP(S259,'Plan de acci�n consolidado 2025'!$E$4:$AA$506,23,0)</f>
        <v>50</v>
      </c>
      <c r="Y259" s="30">
        <f t="shared" si="39"/>
        <v>1.1210762331838564</v>
      </c>
    </row>
    <row r="260" spans="1:25" x14ac:dyDescent="0.25">
      <c r="A260" s="80" t="s">
        <v>961</v>
      </c>
      <c r="B260" s="80" t="str">
        <f>VLOOKUP(A260,'[45]PAI 2025 GPS rempl2)'!$A$3:$E$505,4,0)</f>
        <v>Actividad propia</v>
      </c>
      <c r="C260" s="81" t="s">
        <v>1522</v>
      </c>
      <c r="D260" s="81" t="s">
        <v>1526</v>
      </c>
      <c r="E260" s="81" t="s">
        <v>614</v>
      </c>
      <c r="F260" s="81"/>
      <c r="G260" s="81" t="str">
        <f>VLOOKUP(A260,'[45]PAI 2025 GPS rempl2)'!$E$4:$L$504,8,0)</f>
        <v>N/A</v>
      </c>
      <c r="H260" s="81" t="str">
        <f>VLOOKUP(A260,'[45]PAI 2025 GPS rempl2)'!$A$4:$V$504,15,0)</f>
        <v>Definir el plan de trabajo de las capacitaciones a realizar (Temas y lugares donde se realizarán las capacitaciones) (Acta de reunión)</v>
      </c>
      <c r="I260" s="81">
        <f>VLOOKUP(A260,'[45]PAI 2025 GPS rempl2)'!$A$4:$V$504,17,0)</f>
        <v>1</v>
      </c>
      <c r="J260" s="81" t="str">
        <f>VLOOKUP(A260,'[45]PAI 2025 GPS rempl2)'!$A$4:$V$504,18,0)</f>
        <v>Númerica</v>
      </c>
      <c r="K260" s="166" t="str">
        <f>VLOOKUP(A260,'[45]PAI 2025 GPS rempl2)'!$A$4:$V$504,20,0)</f>
        <v>2025-01-15</v>
      </c>
      <c r="L260" s="166" t="str">
        <f>VLOOKUP(A260,'[45]PAI 2025 GPS rempl2)'!$A$4:$V$504,21,0)</f>
        <v>2025-02-14</v>
      </c>
      <c r="M260" s="81" t="str">
        <f>VLOOKUP(A260,'[45]PAI 2025 GPS rempl2)'!$A$4:$V$504,22,0)</f>
        <v>3200-DIRECCIÓN DE INVESTIGACIONES DE PROTECCIÓN DE USUARIOS DE SERVICIOS DE COMUNICACIONES</v>
      </c>
      <c r="N260" s="81"/>
      <c r="O260" s="81"/>
      <c r="P260" s="81"/>
      <c r="Q260" s="81"/>
      <c r="R260" s="30" t="str">
        <f>VLOOKUP(A260,'[45]PAI 2025 GPS rempl2)'!$A$3:$B$506,2,0)</f>
        <v>3200-DIRECCIÓN DE INVESTIGACIONES DE PROTECCIÓN DE USUARIOS DE SERVICIOS DE COMUNICACIONES</v>
      </c>
      <c r="S260" s="80" t="s">
        <v>961</v>
      </c>
      <c r="T260" s="80" t="str">
        <f>VLOOKUP(A260,'[45]PAI 2025 GPS rempl2)'!$A$3:$E$505,4,0)</f>
        <v>Actividad propia</v>
      </c>
      <c r="U260" s="81" t="s">
        <v>1522</v>
      </c>
      <c r="V260" s="30">
        <f>VLOOKUP(S260,'Plan de acci�n consolidado 2025'!$E$4:$P$506,12,0)</f>
        <v>50</v>
      </c>
      <c r="W260" s="147">
        <f t="shared" ref="W260:W261" si="49">+(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60" s="30">
        <f>VLOOKUP(S260,'Plan de acci�n consolidado 2025'!$E$4:$AA$506,23,0)</f>
        <v>100</v>
      </c>
      <c r="Y260" s="30">
        <f t="shared" ref="Y260:Y323" si="50">(X260*W260)/100</f>
        <v>0.6097560975609756</v>
      </c>
    </row>
    <row r="261" spans="1:25" x14ac:dyDescent="0.25">
      <c r="A261" s="80" t="s">
        <v>963</v>
      </c>
      <c r="B261" s="80" t="str">
        <f>VLOOKUP(A261,'[45]PAI 2025 GPS rempl2)'!$A$3:$E$505,4,0)</f>
        <v>Actividad propia</v>
      </c>
      <c r="C261" s="81" t="s">
        <v>1522</v>
      </c>
      <c r="D261" s="81" t="s">
        <v>1526</v>
      </c>
      <c r="E261" s="81" t="s">
        <v>614</v>
      </c>
      <c r="F261" s="81"/>
      <c r="G261" s="81" t="str">
        <f>VLOOKUP(A261,'[45]PAI 2025 GPS rempl2)'!$E$4:$L$504,8,0)</f>
        <v>N/A</v>
      </c>
      <c r="H261" s="81" t="str">
        <f>VLOOKUP(A261,'[45]PAI 2025 GPS rempl2)'!$A$4:$V$504,15,0)</f>
        <v>Realizar las jornadas de capacitación (Soportes de desarrollo de capacitaciones (Presentación  y/o listas asistencia  y/o fotos)</v>
      </c>
      <c r="I261" s="81">
        <f>VLOOKUP(A261,'[45]PAI 2025 GPS rempl2)'!$A$4:$V$504,17,0)</f>
        <v>10</v>
      </c>
      <c r="J261" s="81" t="str">
        <f>VLOOKUP(A261,'[45]PAI 2025 GPS rempl2)'!$A$4:$V$504,18,0)</f>
        <v>Númerica</v>
      </c>
      <c r="K261" s="166" t="str">
        <f>VLOOKUP(A261,'[45]PAI 2025 GPS rempl2)'!$A$4:$V$504,20,0)</f>
        <v>2025-02-17</v>
      </c>
      <c r="L261" s="166" t="str">
        <f>VLOOKUP(A261,'[45]PAI 2025 GPS rempl2)'!$A$4:$V$504,21,0)</f>
        <v>2025-12-15</v>
      </c>
      <c r="M261" s="81" t="str">
        <f>VLOOKUP(A261,'[45]PAI 2025 GPS rempl2)'!$A$4:$V$504,22,0)</f>
        <v>3200-DIRECCIÓN DE INVESTIGACIONES DE PROTECCIÓN DE USUARIOS DE SERVICIOS DE COMUNICACIONES</v>
      </c>
      <c r="N261" s="81"/>
      <c r="O261" s="81"/>
      <c r="P261" s="81"/>
      <c r="Q261" s="81"/>
      <c r="R261" s="30" t="str">
        <f>VLOOKUP(A261,'[45]PAI 2025 GPS rempl2)'!$A$3:$B$506,2,0)</f>
        <v>3200-DIRECCIÓN DE INVESTIGACIONES DE PROTECCIÓN DE USUARIOS DE SERVICIOS DE COMUNICACIONES</v>
      </c>
      <c r="S261" s="80" t="s">
        <v>963</v>
      </c>
      <c r="T261" s="80" t="str">
        <f>VLOOKUP(A261,'[45]PAI 2025 GPS rempl2)'!$A$3:$E$505,4,0)</f>
        <v>Actividad propia</v>
      </c>
      <c r="U261" s="81" t="s">
        <v>1522</v>
      </c>
      <c r="V261" s="30">
        <f>VLOOKUP(S261,'Plan de acci�n consolidado 2025'!$E$4:$P$506,12,0)</f>
        <v>50</v>
      </c>
      <c r="W261" s="147">
        <f t="shared" si="49"/>
        <v>0.6097560975609756</v>
      </c>
      <c r="X261" s="30">
        <f>VLOOKUP(S261,'Plan de acci�n consolidado 2025'!$E$4:$AA$506,23,0)</f>
        <v>100</v>
      </c>
      <c r="Y261" s="30">
        <f t="shared" si="50"/>
        <v>0.6097560975609756</v>
      </c>
    </row>
    <row r="262" spans="1:25" x14ac:dyDescent="0.25">
      <c r="A262" s="80" t="s">
        <v>964</v>
      </c>
      <c r="B262" s="80" t="str">
        <f>VLOOKUP(A262,'[45]PAI 2025 GPS rempl2)'!$A$3:$E$505,4,0)</f>
        <v>Producto</v>
      </c>
      <c r="C262" s="81" t="s">
        <v>1522</v>
      </c>
      <c r="D262" s="81" t="s">
        <v>1526</v>
      </c>
      <c r="E262" s="81" t="s">
        <v>614</v>
      </c>
      <c r="F262" s="81" t="s">
        <v>9</v>
      </c>
      <c r="G262" s="81" t="str">
        <f>VLOOKUP(A262,'[45]PAI 2025 GPS rempl2)'!$E$4:$L$504,8,0)</f>
        <v>FUNCIONAMIENTO</v>
      </c>
      <c r="H262" s="81" t="str">
        <f>VLOOKUP(A262,'[45]PAI 2025 GPS rempl2)'!$A$4:$V$504,15,0)</f>
        <v>Recursos de reposición decididos en 6 meses o menos ( Listado definitivo realizado).</v>
      </c>
      <c r="I262" s="81">
        <f>VLOOKUP(A262,'[45]PAI 2025 GPS rempl2)'!$A$4:$V$504,17,0)</f>
        <v>80</v>
      </c>
      <c r="J262" s="81" t="str">
        <f>VLOOKUP(A262,'[45]PAI 2025 GPS rempl2)'!$A$4:$V$504,18,0)</f>
        <v>Porcentual</v>
      </c>
      <c r="K262" s="166" t="str">
        <f>VLOOKUP(A262,'[45]PAI 2025 GPS rempl2)'!$A$4:$V$504,20,0)</f>
        <v>2025-01-02</v>
      </c>
      <c r="L262" s="166" t="str">
        <f>VLOOKUP(A262,'[45]PAI 2025 GPS rempl2)'!$A$4:$V$504,21,0)</f>
        <v>2025-12-30</v>
      </c>
      <c r="M262" s="81" t="str">
        <f>VLOOKUP(A262,'[45]PAI 2025 GPS rempl2)'!$A$4:$V$504,22,0)</f>
        <v>3200-DIRECCIÓN DE INVESTIGACIONES DE PROTECCIÓN DE USUARIOS DE SERVICIOS DE COMUNICACIONES</v>
      </c>
      <c r="N262" s="81" t="s">
        <v>1401</v>
      </c>
      <c r="O262" s="81" t="s">
        <v>1439</v>
      </c>
      <c r="P262" s="81">
        <v>0</v>
      </c>
      <c r="Q262" s="81" t="s">
        <v>1492</v>
      </c>
      <c r="R262" s="30" t="str">
        <f>VLOOKUP(A262,'[45]PAI 2025 GPS rempl2)'!$A$3:$B$506,2,0)</f>
        <v>3200-DIRECCIÓN DE INVESTIGACIONES DE PROTECCIÓN DE USUARIOS DE SERVICIOS DE COMUNICACIONES</v>
      </c>
      <c r="S262" s="80" t="s">
        <v>964</v>
      </c>
      <c r="T262" s="80" t="str">
        <f>VLOOKUP(A262,'[45]PAI 2025 GPS rempl2)'!$A$3:$E$505,4,0)</f>
        <v>Producto</v>
      </c>
      <c r="U262" s="81" t="s">
        <v>1522</v>
      </c>
      <c r="V262" s="30">
        <f>VLOOKUP(S262,'Plan de acci�n consolidado 2025'!$E$4:$P$506,12,0)</f>
        <v>50</v>
      </c>
      <c r="W262" s="145">
        <f>(V262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62" s="30">
        <f>VLOOKUP(S262,'Plan de acci�n consolidado 2025'!$E$4:$AA$506,23,0)</f>
        <v>0</v>
      </c>
      <c r="Y262" s="30">
        <f t="shared" si="50"/>
        <v>0</v>
      </c>
    </row>
    <row r="263" spans="1:25" x14ac:dyDescent="0.25">
      <c r="A263" s="80" t="s">
        <v>966</v>
      </c>
      <c r="B263" s="80" t="str">
        <f>VLOOKUP(A263,'[45]PAI 2025 GPS rempl2)'!$A$3:$E$505,4,0)</f>
        <v>Actividad propia</v>
      </c>
      <c r="C263" s="81" t="s">
        <v>1522</v>
      </c>
      <c r="D263" s="81" t="s">
        <v>1526</v>
      </c>
      <c r="E263" s="81" t="s">
        <v>614</v>
      </c>
      <c r="F263" s="81"/>
      <c r="G263" s="81" t="str">
        <f>VLOOKUP(A263,'[45]PAI 2025 GPS rempl2)'!$E$4:$L$504,8,0)</f>
        <v>N/A</v>
      </c>
      <c r="H263" s="81" t="str">
        <f>VLOOKUP(A263,'[45]PAI 2025 GPS rempl2)'!$A$4:$V$504,15,0)</f>
        <v>Realizar un inventario que identifique los recursos de reposición radicados entre el 15 de agosto de 2024 y el 15 de enero de 2025, incluyendo la información necesaria para verificar su cumplimiento (Listado con celdas definidas)</v>
      </c>
      <c r="I263" s="81">
        <f>VLOOKUP(A263,'[45]PAI 2025 GPS rempl2)'!$A$4:$V$504,17,0)</f>
        <v>1</v>
      </c>
      <c r="J263" s="81" t="str">
        <f>VLOOKUP(A263,'[45]PAI 2025 GPS rempl2)'!$A$4:$V$504,18,0)</f>
        <v>Númerica</v>
      </c>
      <c r="K263" s="166" t="str">
        <f>VLOOKUP(A263,'[45]PAI 2025 GPS rempl2)'!$A$4:$V$504,20,0)</f>
        <v>2025-01-02</v>
      </c>
      <c r="L263" s="166" t="str">
        <f>VLOOKUP(A263,'[45]PAI 2025 GPS rempl2)'!$A$4:$V$504,21,0)</f>
        <v>2025-03-14</v>
      </c>
      <c r="M263" s="81" t="str">
        <f>VLOOKUP(A263,'[45]PAI 2025 GPS rempl2)'!$A$4:$V$504,22,0)</f>
        <v>3200-DIRECCIÓN DE INVESTIGACIONES DE PROTECCIÓN DE USUARIOS DE SERVICIOS DE COMUNICACIONES</v>
      </c>
      <c r="N263" s="81"/>
      <c r="O263" s="81"/>
      <c r="P263" s="81"/>
      <c r="Q263" s="81"/>
      <c r="R263" s="30" t="str">
        <f>VLOOKUP(A263,'[45]PAI 2025 GPS rempl2)'!$A$3:$B$506,2,0)</f>
        <v>3200-DIRECCIÓN DE INVESTIGACIONES DE PROTECCIÓN DE USUARIOS DE SERVICIOS DE COMUNICACIONES</v>
      </c>
      <c r="S263" s="80" t="s">
        <v>966</v>
      </c>
      <c r="T263" s="80" t="str">
        <f>VLOOKUP(A263,'[45]PAI 2025 GPS rempl2)'!$A$3:$E$505,4,0)</f>
        <v>Actividad propia</v>
      </c>
      <c r="U263" s="81" t="s">
        <v>1522</v>
      </c>
      <c r="V263" s="30">
        <f>VLOOKUP(S263,'Plan de acci�n consolidado 2025'!$E$4:$P$506,12,0)</f>
        <v>25</v>
      </c>
      <c r="W263" s="147">
        <f t="shared" ref="W263:W265" si="51">+(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263" s="30">
        <f>VLOOKUP(S263,'Plan de acci�n consolidado 2025'!$E$4:$AA$506,23,0)</f>
        <v>100</v>
      </c>
      <c r="Y263" s="30">
        <f t="shared" si="50"/>
        <v>0.3048780487804878</v>
      </c>
    </row>
    <row r="264" spans="1:25" x14ac:dyDescent="0.25">
      <c r="A264" s="80" t="s">
        <v>968</v>
      </c>
      <c r="B264" s="80" t="str">
        <f>VLOOKUP(A264,'[45]PAI 2025 GPS rempl2)'!$A$3:$E$505,4,0)</f>
        <v>Actividad propia</v>
      </c>
      <c r="C264" s="81" t="s">
        <v>1522</v>
      </c>
      <c r="D264" s="81" t="s">
        <v>1526</v>
      </c>
      <c r="E264" s="81" t="s">
        <v>614</v>
      </c>
      <c r="F264" s="81"/>
      <c r="G264" s="81" t="str">
        <f>VLOOKUP(A264,'[45]PAI 2025 GPS rempl2)'!$E$4:$L$504,8,0)</f>
        <v>N/A</v>
      </c>
      <c r="H264" s="81" t="str">
        <f>VLOOKUP(A264,'[45]PAI 2025 GPS rempl2)'!$A$4:$V$504,15,0)</f>
        <v>Actualizar periodicamente el listado, incorporando los recursos de reposición ingresados desde el 15 de enero hasta el 30 de junio de 2025.  (Listado)</v>
      </c>
      <c r="I264" s="81">
        <f>VLOOKUP(A264,'[45]PAI 2025 GPS rempl2)'!$A$4:$V$504,17,0)</f>
        <v>1</v>
      </c>
      <c r="J264" s="81" t="str">
        <f>VLOOKUP(A264,'[45]PAI 2025 GPS rempl2)'!$A$4:$V$504,18,0)</f>
        <v>Númerica</v>
      </c>
      <c r="K264" s="166" t="str">
        <f>VLOOKUP(A264,'[45]PAI 2025 GPS rempl2)'!$A$4:$V$504,20,0)</f>
        <v>2025-01-02</v>
      </c>
      <c r="L264" s="166" t="str">
        <f>VLOOKUP(A264,'[45]PAI 2025 GPS rempl2)'!$A$4:$V$504,21,0)</f>
        <v>2025-07-15</v>
      </c>
      <c r="M264" s="81" t="str">
        <f>VLOOKUP(A264,'[45]PAI 2025 GPS rempl2)'!$A$4:$V$504,22,0)</f>
        <v>3200-DIRECCIÓN DE INVESTIGACIONES DE PROTECCIÓN DE USUARIOS DE SERVICIOS DE COMUNICACIONES</v>
      </c>
      <c r="N264" s="81"/>
      <c r="O264" s="81"/>
      <c r="P264" s="81"/>
      <c r="Q264" s="81"/>
      <c r="R264" s="30" t="str">
        <f>VLOOKUP(A264,'[45]PAI 2025 GPS rempl2)'!$A$3:$B$506,2,0)</f>
        <v>3200-DIRECCIÓN DE INVESTIGACIONES DE PROTECCIÓN DE USUARIOS DE SERVICIOS DE COMUNICACIONES</v>
      </c>
      <c r="S264" s="80" t="s">
        <v>968</v>
      </c>
      <c r="T264" s="80" t="str">
        <f>VLOOKUP(A264,'[45]PAI 2025 GPS rempl2)'!$A$3:$E$505,4,0)</f>
        <v>Actividad propia</v>
      </c>
      <c r="U264" s="81" t="s">
        <v>1522</v>
      </c>
      <c r="V264" s="30">
        <f>VLOOKUP(S264,'Plan de acci�n consolidado 2025'!$E$4:$P$506,12,0)</f>
        <v>25</v>
      </c>
      <c r="W264" s="147">
        <f t="shared" si="51"/>
        <v>0.3048780487804878</v>
      </c>
      <c r="X264" s="30">
        <f>VLOOKUP(S264,'Plan de acci�n consolidado 2025'!$E$4:$AA$506,23,0)</f>
        <v>100</v>
      </c>
      <c r="Y264" s="30">
        <f t="shared" si="50"/>
        <v>0.3048780487804878</v>
      </c>
    </row>
    <row r="265" spans="1:25" x14ac:dyDescent="0.25">
      <c r="A265" s="80" t="s">
        <v>969</v>
      </c>
      <c r="B265" s="80" t="str">
        <f>VLOOKUP(A265,'[45]PAI 2025 GPS rempl2)'!$A$3:$E$505,4,0)</f>
        <v>Actividad propia</v>
      </c>
      <c r="C265" s="81" t="s">
        <v>1522</v>
      </c>
      <c r="D265" s="81" t="s">
        <v>1526</v>
      </c>
      <c r="E265" s="81" t="s">
        <v>614</v>
      </c>
      <c r="F265" s="81"/>
      <c r="G265" s="81" t="str">
        <f>VLOOKUP(A265,'[45]PAI 2025 GPS rempl2)'!$E$4:$L$504,8,0)</f>
        <v>N/A</v>
      </c>
      <c r="H265" s="81" t="str">
        <f>VLOOKUP(A265,'[45]PAI 2025 GPS rempl2)'!$A$4:$V$504,15,0)</f>
        <v>Resolver los recursos de reposición identificados en el inventario de la actividad anterior en 6 meses o menos (listado definitivo realizado)</v>
      </c>
      <c r="I265" s="81">
        <f>VLOOKUP(A265,'[45]PAI 2025 GPS rempl2)'!$A$4:$V$504,17,0)</f>
        <v>80</v>
      </c>
      <c r="J265" s="81" t="str">
        <f>VLOOKUP(A265,'[45]PAI 2025 GPS rempl2)'!$A$4:$V$504,18,0)</f>
        <v>Porcentual</v>
      </c>
      <c r="K265" s="166" t="str">
        <f>VLOOKUP(A265,'[45]PAI 2025 GPS rempl2)'!$A$4:$V$504,20,0)</f>
        <v>2025-01-02</v>
      </c>
      <c r="L265" s="166" t="str">
        <f>VLOOKUP(A265,'[45]PAI 2025 GPS rempl2)'!$A$4:$V$504,21,0)</f>
        <v>2025-12-30</v>
      </c>
      <c r="M265" s="81" t="str">
        <f>VLOOKUP(A265,'[45]PAI 2025 GPS rempl2)'!$A$4:$V$504,22,0)</f>
        <v>3200-DIRECCIÓN DE INVESTIGACIONES DE PROTECCIÓN DE USUARIOS DE SERVICIOS DE COMUNICACIONES</v>
      </c>
      <c r="N265" s="81"/>
      <c r="O265" s="81"/>
      <c r="P265" s="81"/>
      <c r="Q265" s="81"/>
      <c r="R265" s="30" t="str">
        <f>VLOOKUP(A265,'[45]PAI 2025 GPS rempl2)'!$A$3:$B$506,2,0)</f>
        <v>3200-DIRECCIÓN DE INVESTIGACIONES DE PROTECCIÓN DE USUARIOS DE SERVICIOS DE COMUNICACIONES</v>
      </c>
      <c r="S265" s="80" t="s">
        <v>969</v>
      </c>
      <c r="T265" s="80" t="str">
        <f>VLOOKUP(A265,'[45]PAI 2025 GPS rempl2)'!$A$3:$E$505,4,0)</f>
        <v>Actividad propia</v>
      </c>
      <c r="U265" s="81" t="s">
        <v>1522</v>
      </c>
      <c r="V265" s="30">
        <f>VLOOKUP(S265,'Plan de acci�n consolidado 2025'!$E$4:$P$506,12,0)</f>
        <v>50</v>
      </c>
      <c r="W265" s="147">
        <f t="shared" si="51"/>
        <v>0.6097560975609756</v>
      </c>
      <c r="X265" s="30">
        <f>VLOOKUP(S265,'Plan de acci�n consolidado 2025'!$E$4:$AA$506,23,0)</f>
        <v>41</v>
      </c>
      <c r="Y265" s="30">
        <f t="shared" si="50"/>
        <v>0.25</v>
      </c>
    </row>
    <row r="266" spans="1:25" x14ac:dyDescent="0.25">
      <c r="A266" s="80" t="s">
        <v>972</v>
      </c>
      <c r="B266" s="80" t="str">
        <f>VLOOKUP(A266,'[45]PAI 2025 GPS rempl2)'!$A$3:$E$505,4,0)</f>
        <v>Producto</v>
      </c>
      <c r="C266" s="81" t="s">
        <v>1522</v>
      </c>
      <c r="D266" s="81" t="s">
        <v>1526</v>
      </c>
      <c r="E266" s="81" t="s">
        <v>614</v>
      </c>
      <c r="F266" s="81" t="s">
        <v>9</v>
      </c>
      <c r="G266" s="81" t="str">
        <f>VLOOKUP(A266,'[45]PAI 2025 GPS rempl2)'!$E$4:$L$504,8,0)</f>
        <v>C-3503-0200-0014-20309b</v>
      </c>
      <c r="H266" s="81" t="str">
        <f>VLOOKUP(A266,'[45]PAI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1">
        <f>VLOOKUP(A266,'[45]PAI 2025 GPS rempl2)'!$A$4:$V$504,17,0)</f>
        <v>60</v>
      </c>
      <c r="J266" s="81" t="str">
        <f>VLOOKUP(A266,'[45]PAI 2025 GPS rempl2)'!$A$4:$V$504,18,0)</f>
        <v>Porcentual</v>
      </c>
      <c r="K266" s="166" t="str">
        <f>VLOOKUP(A266,'[45]PAI 2025 GPS rempl2)'!$A$4:$V$504,20,0)</f>
        <v>2025-01-02</v>
      </c>
      <c r="L266" s="166" t="str">
        <f>VLOOKUP(A266,'[45]PAI 2025 GPS rempl2)'!$A$4:$V$504,21,0)</f>
        <v>2025-12-31</v>
      </c>
      <c r="M266" s="81" t="str">
        <f>VLOOKUP(A266,'[45]PAI 2025 GPS rempl2)'!$A$4:$V$504,22,0)</f>
        <v>2000-DESPACHO DEL SUPERINTENDENTE DELEGADO PARA LA PROPIEDAD INDUSTRIAL</v>
      </c>
      <c r="N266" s="81" t="s">
        <v>1401</v>
      </c>
      <c r="O266" s="81" t="s">
        <v>1439</v>
      </c>
      <c r="P266" s="81">
        <v>0</v>
      </c>
      <c r="Q266" s="81" t="s">
        <v>1492</v>
      </c>
      <c r="R266" s="30" t="str">
        <f>VLOOKUP(A266,'[45]PAI 2025 GPS rempl2)'!$A$3:$B$506,2,0)</f>
        <v>2000-DESPACHO DEL SUPERINTENDENTE DELEGADO PARA LA PROPIEDAD INDUSTRIAL</v>
      </c>
      <c r="S266" s="80" t="s">
        <v>972</v>
      </c>
      <c r="T266" s="80" t="str">
        <f>VLOOKUP(A266,'[45]PAI 2025 GPS rempl2)'!$A$3:$E$505,4,0)</f>
        <v>Producto</v>
      </c>
      <c r="U266" s="81" t="s">
        <v>1522</v>
      </c>
      <c r="V266" s="30">
        <f>VLOOKUP(S266,'Plan de acci�n consolidado 2025'!$E$4:$P$506,12,0)</f>
        <v>50</v>
      </c>
      <c r="W266" s="145">
        <f>(V266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66" s="30">
        <f>VLOOKUP(S266,'Plan de acci�n consolidado 2025'!$E$4:$AA$506,23,0)</f>
        <v>43</v>
      </c>
      <c r="Y266" s="30">
        <f t="shared" si="50"/>
        <v>0.9641255605381166</v>
      </c>
    </row>
    <row r="267" spans="1:25" x14ac:dyDescent="0.25">
      <c r="A267" s="80" t="s">
        <v>974</v>
      </c>
      <c r="B267" s="80" t="str">
        <f>VLOOKUP(A267,'[45]PAI 2025 GPS rempl2)'!$A$3:$E$505,4,0)</f>
        <v>Actividad propia</v>
      </c>
      <c r="C267" s="81" t="s">
        <v>1522</v>
      </c>
      <c r="D267" s="81" t="s">
        <v>1526</v>
      </c>
      <c r="E267" s="81" t="s">
        <v>614</v>
      </c>
      <c r="F267" s="81"/>
      <c r="G267" s="81" t="str">
        <f>VLOOKUP(A267,'[45]PAI 2025 GPS rempl2)'!$E$4:$L$504,8,0)</f>
        <v>N/A</v>
      </c>
      <c r="H267" s="81" t="str">
        <f>VLOOKUP(A267,'[45]PAI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1">
        <f>VLOOKUP(A267,'[45]PAI 2025 GPS rempl2)'!$A$4:$V$504,17,0)</f>
        <v>60</v>
      </c>
      <c r="J267" s="81" t="str">
        <f>VLOOKUP(A267,'[45]PAI 2025 GPS rempl2)'!$A$4:$V$504,18,0)</f>
        <v>Porcentual</v>
      </c>
      <c r="K267" s="166" t="str">
        <f>VLOOKUP(A267,'[45]PAI 2025 GPS rempl2)'!$A$4:$V$504,20,0)</f>
        <v>2025-01-02</v>
      </c>
      <c r="L267" s="166" t="str">
        <f>VLOOKUP(A267,'[45]PAI 2025 GPS rempl2)'!$A$4:$V$504,21,0)</f>
        <v>2025-12-31</v>
      </c>
      <c r="M267" s="81" t="str">
        <f>VLOOKUP(A267,'[45]PAI 2025 GPS rempl2)'!$A$4:$V$504,22,0)</f>
        <v>2000-DESPACHO DEL SUPERINTENDENTE DELEGADO PARA LA PROPIEDAD INDUSTRIAL</v>
      </c>
      <c r="N267" s="81"/>
      <c r="O267" s="81"/>
      <c r="P267" s="81"/>
      <c r="Q267" s="81"/>
      <c r="R267" s="30" t="str">
        <f>VLOOKUP(A267,'[45]PAI 2025 GPS rempl2)'!$A$3:$B$506,2,0)</f>
        <v>2000-DESPACHO DEL SUPERINTENDENTE DELEGADO PARA LA PROPIEDAD INDUSTRIAL</v>
      </c>
      <c r="S267" s="80" t="s">
        <v>974</v>
      </c>
      <c r="T267" s="80" t="str">
        <f>VLOOKUP(A267,'[45]PAI 2025 GPS rempl2)'!$A$3:$E$505,4,0)</f>
        <v>Actividad propia</v>
      </c>
      <c r="U267" s="81" t="s">
        <v>1522</v>
      </c>
      <c r="V267" s="30">
        <f>VLOOKUP(S267,'Plan de acci�n consolidado 2025'!$E$4:$P$506,12,0)</f>
        <v>100</v>
      </c>
      <c r="W267" s="147">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267" s="30">
        <f>VLOOKUP(S267,'Plan de acci�n consolidado 2025'!$E$4:$AA$506,23,0)</f>
        <v>43</v>
      </c>
      <c r="Y267" s="30">
        <f t="shared" si="50"/>
        <v>0.52439024390243905</v>
      </c>
    </row>
    <row r="268" spans="1:25" x14ac:dyDescent="0.25">
      <c r="A268" s="80" t="s">
        <v>975</v>
      </c>
      <c r="B268" s="80" t="str">
        <f>VLOOKUP(A268,'[45]PAI 2025 GPS rempl2)'!$A$3:$E$505,4,0)</f>
        <v>Producto</v>
      </c>
      <c r="C268" s="81" t="s">
        <v>1522</v>
      </c>
      <c r="D268" s="81" t="s">
        <v>1526</v>
      </c>
      <c r="E268" s="81" t="s">
        <v>614</v>
      </c>
      <c r="F268" s="81" t="s">
        <v>12</v>
      </c>
      <c r="G268" s="81" t="str">
        <f>VLOOKUP(A268,'[45]PAI 2025 GPS rempl2)'!$E$4:$L$504,8,0)</f>
        <v>N/A</v>
      </c>
      <c r="H268" s="81" t="str">
        <f>VLOOKUP(A268,'[45]PAI 2025 GPS rempl2)'!$A$4:$V$504,15,0)</f>
        <v>Protocolo para la promoción, sensibilización y orientación al ciudadano en temas de Propiedad Industrial, mediante comunicación clara, oportuna y veraz, socializado (Acta de socialización firmada)</v>
      </c>
      <c r="I268" s="81">
        <f>VLOOKUP(A268,'[45]PAI 2025 GPS rempl2)'!$A$4:$V$504,17,0)</f>
        <v>1</v>
      </c>
      <c r="J268" s="81" t="str">
        <f>VLOOKUP(A268,'[45]PAI 2025 GPS rempl2)'!$A$4:$V$504,18,0)</f>
        <v>Númerica</v>
      </c>
      <c r="K268" s="166" t="str">
        <f>VLOOKUP(A268,'[45]PAI 2025 GPS rempl2)'!$A$4:$V$504,20,0)</f>
        <v>2025-03-03</v>
      </c>
      <c r="L268" s="166" t="str">
        <f>VLOOKUP(A268,'[45]PAI 2025 GPS rempl2)'!$A$4:$V$504,21,0)</f>
        <v>2025-10-31</v>
      </c>
      <c r="M268" s="81" t="str">
        <f>VLOOKUP(A268,'[45]PAI 2025 GPS rempl2)'!$A$4:$V$504,22,0)</f>
        <v>2000-DESPACHO DEL SUPERINTENDENTE DELEGADO PARA LA PROPIEDAD INDUSTRIAL;
2023-GRUPO DE TRABAJO DE CENTRO DE INFORMACIÓN TECNOLÓGICA Y APOYO A LA GESTIÓN DE PROPIEDAD LA INDUSTRIAL</v>
      </c>
      <c r="N268" s="81" t="s">
        <v>1395</v>
      </c>
      <c r="O268" s="81" t="s">
        <v>1396</v>
      </c>
      <c r="P268" s="81">
        <v>0</v>
      </c>
      <c r="Q268" s="81" t="s">
        <v>1492</v>
      </c>
      <c r="R268" s="30" t="str">
        <f>VLOOKUP(A268,'[45]PAI 2025 GPS rempl2)'!$A$3:$B$506,2,0)</f>
        <v>2000-DESPACHO DEL SUPERINTENDENTE DELEGADO PARA LA PROPIEDAD INDUSTRIAL</v>
      </c>
      <c r="S268" s="80" t="s">
        <v>975</v>
      </c>
      <c r="T268" s="80" t="str">
        <f>VLOOKUP(A268,'[45]PAI 2025 GPS rempl2)'!$A$3:$E$505,4,0)</f>
        <v>Producto</v>
      </c>
      <c r="U268" s="81" t="s">
        <v>1522</v>
      </c>
      <c r="V268" s="30">
        <f>VLOOKUP(S268,'Plan de acci�n consolidado 2025'!$E$4:$P$506,12,0)</f>
        <v>10</v>
      </c>
      <c r="W268" s="145">
        <f>(V268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68" s="30">
        <f>VLOOKUP(S268,'Plan de acci�n consolidado 2025'!$E$4:$AA$506,23,0)</f>
        <v>0</v>
      </c>
      <c r="Y268" s="30">
        <f t="shared" si="50"/>
        <v>0</v>
      </c>
    </row>
    <row r="269" spans="1:25" x14ac:dyDescent="0.25">
      <c r="A269" s="80" t="s">
        <v>978</v>
      </c>
      <c r="B269" s="80" t="str">
        <f>VLOOKUP(A269,'[45]PAI 2025 GPS rempl2)'!$A$3:$E$505,4,0)</f>
        <v>Actividad sin participación</v>
      </c>
      <c r="C269" s="81" t="s">
        <v>1522</v>
      </c>
      <c r="D269" s="81" t="s">
        <v>1526</v>
      </c>
      <c r="E269" s="81" t="s">
        <v>614</v>
      </c>
      <c r="F269" s="81"/>
      <c r="G269" s="81" t="str">
        <f>VLOOKUP(A269,'[45]PAI 2025 GPS rempl2)'!$E$4:$L$504,8,0)</f>
        <v>N/A</v>
      </c>
      <c r="H269" s="81" t="str">
        <f>VLOOKUP(A269,'[45]PAI 2025 GPS rempl2)'!$A$4:$V$504,15,0)</f>
        <v>Definir la estructura y contenido del protocolo (Estructura y contenido del Protocolo definida)</v>
      </c>
      <c r="I269" s="81">
        <f>VLOOKUP(A269,'[45]PAI 2025 GPS rempl2)'!$A$4:$V$504,17,0)</f>
        <v>1</v>
      </c>
      <c r="J269" s="81" t="str">
        <f>VLOOKUP(A269,'[45]PAI 2025 GPS rempl2)'!$A$4:$V$504,18,0)</f>
        <v>Númerica</v>
      </c>
      <c r="K269" s="166" t="str">
        <f>VLOOKUP(A269,'[45]PAI 2025 GPS rempl2)'!$A$4:$V$504,20,0)</f>
        <v>2025-03-03</v>
      </c>
      <c r="L269" s="166" t="str">
        <f>VLOOKUP(A269,'[45]PAI 2025 GPS rempl2)'!$A$4:$V$504,21,0)</f>
        <v>2025-03-31</v>
      </c>
      <c r="M269" s="81" t="str">
        <f>VLOOKUP(A269,'[45]PAI 2025 GPS rempl2)'!$A$4:$V$504,22,0)</f>
        <v>2023-GRUPO DE TRABAJO DE CENTRO DE INFORMACIÓN TECNOLÓGICA Y APOYO A LA GESTIÓN DE PROPIEDAD LA INDUSTRIAL</v>
      </c>
      <c r="N269" s="81"/>
      <c r="O269" s="81"/>
      <c r="P269" s="81"/>
      <c r="Q269" s="81"/>
      <c r="R269" s="30" t="str">
        <f>VLOOKUP(A269,'[45]PAI 2025 GPS rempl2)'!$A$3:$B$506,2,0)</f>
        <v>2000-DESPACHO DEL SUPERINTENDENTE DELEGADO PARA LA PROPIEDAD INDUSTRIAL</v>
      </c>
      <c r="S269" s="80" t="s">
        <v>978</v>
      </c>
      <c r="T269" s="80" t="str">
        <f>VLOOKUP(A269,'[45]PAI 2025 GPS rempl2)'!$A$3:$E$505,4,0)</f>
        <v>Actividad sin participación</v>
      </c>
      <c r="U269" s="81" t="s">
        <v>1522</v>
      </c>
      <c r="V269" s="30">
        <f>VLOOKUP(S269,'Plan de acci�n consolidado 2025'!$E$4:$P$506,12,0)</f>
        <v>0</v>
      </c>
      <c r="W269" s="30">
        <f>+V269</f>
        <v>0</v>
      </c>
      <c r="X269" s="30">
        <f>VLOOKUP(S269,'Plan de acci�n consolidado 2025'!$E$4:$AA$506,23,0)</f>
        <v>100</v>
      </c>
      <c r="Y269" s="30">
        <f t="shared" si="50"/>
        <v>0</v>
      </c>
    </row>
    <row r="270" spans="1:25" x14ac:dyDescent="0.25">
      <c r="A270" s="80" t="s">
        <v>980</v>
      </c>
      <c r="B270" s="80" t="str">
        <f>VLOOKUP(A270,'[45]PAI 2025 GPS rempl2)'!$A$3:$E$505,4,0)</f>
        <v>Actividad propia</v>
      </c>
      <c r="C270" s="81" t="s">
        <v>1522</v>
      </c>
      <c r="D270" s="81" t="s">
        <v>1526</v>
      </c>
      <c r="E270" s="81" t="s">
        <v>614</v>
      </c>
      <c r="F270" s="81"/>
      <c r="G270" s="81" t="str">
        <f>VLOOKUP(A270,'[45]PAI 2025 GPS rempl2)'!$E$4:$L$504,8,0)</f>
        <v>N/A</v>
      </c>
      <c r="H270" s="81" t="str">
        <f>VLOOKUP(A270,'[45]PAI 2025 GPS rempl2)'!$A$4:$V$504,15,0)</f>
        <v>Definir los lineamientos para la promoción,  sensibilización y orientación en temas de Propiedad Industrial que se desarrollarán en el protocolo (Lineamientos para la promoción definidos)</v>
      </c>
      <c r="I270" s="81">
        <f>VLOOKUP(A270,'[45]PAI 2025 GPS rempl2)'!$A$4:$V$504,17,0)</f>
        <v>1</v>
      </c>
      <c r="J270" s="81" t="str">
        <f>VLOOKUP(A270,'[45]PAI 2025 GPS rempl2)'!$A$4:$V$504,18,0)</f>
        <v>Númerica</v>
      </c>
      <c r="K270" s="166" t="str">
        <f>VLOOKUP(A270,'[45]PAI 2025 GPS rempl2)'!$A$4:$V$504,20,0)</f>
        <v>2025-04-01</v>
      </c>
      <c r="L270" s="166" t="str">
        <f>VLOOKUP(A270,'[45]PAI 2025 GPS rempl2)'!$A$4:$V$504,21,0)</f>
        <v>2025-05-30</v>
      </c>
      <c r="M270" s="81" t="str">
        <f>VLOOKUP(A270,'[45]PAI 2025 GPS rempl2)'!$A$4:$V$504,22,0)</f>
        <v>2000-DESPACHO DEL SUPERINTENDENTE DELEGADO PARA LA PROPIEDAD INDUSTRIAL;
2023-GRUPO DE TRABAJO DE CENTRO DE INFORMACIÓN TECNOLÓGICA Y APOYO A LA GESTIÓN DE PROPIEDAD LA INDUSTRIAL</v>
      </c>
      <c r="N270" s="81"/>
      <c r="O270" s="81"/>
      <c r="P270" s="81"/>
      <c r="Q270" s="81"/>
      <c r="R270" s="30" t="str">
        <f>VLOOKUP(A270,'[45]PAI 2025 GPS rempl2)'!$A$3:$B$506,2,0)</f>
        <v>2000-DESPACHO DEL SUPERINTENDENTE DELEGADO PARA LA PROPIEDAD INDUSTRIAL</v>
      </c>
      <c r="S270" s="80" t="s">
        <v>980</v>
      </c>
      <c r="T270" s="80" t="str">
        <f>VLOOKUP(A270,'[45]PAI 2025 GPS rempl2)'!$A$3:$E$505,4,0)</f>
        <v>Actividad propia</v>
      </c>
      <c r="U270" s="81" t="s">
        <v>1522</v>
      </c>
      <c r="V270" s="30">
        <f>VLOOKUP(S270,'Plan de acci�n consolidado 2025'!$E$4:$P$506,12,0)</f>
        <v>50</v>
      </c>
      <c r="W270" s="147">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70" s="30">
        <f>VLOOKUP(S270,'Plan de acci�n consolidado 2025'!$E$4:$AA$506,23,0)</f>
        <v>100</v>
      </c>
      <c r="Y270" s="30">
        <f t="shared" si="50"/>
        <v>0.6097560975609756</v>
      </c>
    </row>
    <row r="271" spans="1:25" x14ac:dyDescent="0.25">
      <c r="A271" s="80" t="s">
        <v>982</v>
      </c>
      <c r="B271" s="80" t="str">
        <f>VLOOKUP(A271,'[45]PAI 2025 GPS rempl2)'!$A$3:$E$505,4,0)</f>
        <v>Actividad sin participación</v>
      </c>
      <c r="C271" s="81" t="s">
        <v>1522</v>
      </c>
      <c r="D271" s="81" t="s">
        <v>1526</v>
      </c>
      <c r="E271" s="81" t="s">
        <v>614</v>
      </c>
      <c r="F271" s="81"/>
      <c r="G271" s="81" t="str">
        <f>VLOOKUP(A271,'[45]PAI 2025 GPS rempl2)'!$E$4:$L$504,8,0)</f>
        <v>N/A</v>
      </c>
      <c r="H271" s="81" t="str">
        <f>VLOOKUP(A271,'[45]PAI 2025 GPS rempl2)'!$A$4:$V$504,15,0)</f>
        <v>Elaborar el protocolo para la promoción,  sensibilización y orientación en temas de Propiedad Industrial (Protocolo elaborado)</v>
      </c>
      <c r="I271" s="81">
        <f>VLOOKUP(A271,'[45]PAI 2025 GPS rempl2)'!$A$4:$V$504,17,0)</f>
        <v>1</v>
      </c>
      <c r="J271" s="81" t="str">
        <f>VLOOKUP(A271,'[45]PAI 2025 GPS rempl2)'!$A$4:$V$504,18,0)</f>
        <v>Númerica</v>
      </c>
      <c r="K271" s="166" t="str">
        <f>VLOOKUP(A271,'[45]PAI 2025 GPS rempl2)'!$A$4:$V$504,20,0)</f>
        <v>2025-06-03</v>
      </c>
      <c r="L271" s="166" t="str">
        <f>VLOOKUP(A271,'[45]PAI 2025 GPS rempl2)'!$A$4:$V$504,21,0)</f>
        <v>2025-08-29</v>
      </c>
      <c r="M271" s="81" t="str">
        <f>VLOOKUP(A271,'[45]PAI 2025 GPS rempl2)'!$A$4:$V$504,22,0)</f>
        <v>2023-GRUPO DE TRABAJO DE CENTRO DE INFORMACIÓN TECNOLÓGICA Y APOYO A LA GESTIÓN DE PROPIEDAD LA INDUSTRIAL</v>
      </c>
      <c r="N271" s="81"/>
      <c r="O271" s="81"/>
      <c r="P271" s="81"/>
      <c r="Q271" s="81"/>
      <c r="R271" s="30" t="str">
        <f>VLOOKUP(A271,'[45]PAI 2025 GPS rempl2)'!$A$3:$B$506,2,0)</f>
        <v>2000-DESPACHO DEL SUPERINTENDENTE DELEGADO PARA LA PROPIEDAD INDUSTRIAL</v>
      </c>
      <c r="S271" s="80" t="s">
        <v>982</v>
      </c>
      <c r="T271" s="80" t="str">
        <f>VLOOKUP(A271,'[45]PAI 2025 GPS rempl2)'!$A$3:$E$505,4,0)</f>
        <v>Actividad sin participación</v>
      </c>
      <c r="U271" s="81" t="s">
        <v>1522</v>
      </c>
      <c r="V271" s="30">
        <f>VLOOKUP(S271,'Plan de acci�n consolidado 2025'!$E$4:$P$506,12,0)</f>
        <v>0</v>
      </c>
      <c r="W271" s="30">
        <f>+V271</f>
        <v>0</v>
      </c>
      <c r="X271" s="30">
        <f>VLOOKUP(S271,'Plan de acci�n consolidado 2025'!$E$4:$AA$506,23,0)</f>
        <v>100</v>
      </c>
      <c r="Y271" s="30">
        <f t="shared" si="50"/>
        <v>0</v>
      </c>
    </row>
    <row r="272" spans="1:25" x14ac:dyDescent="0.25">
      <c r="A272" s="80" t="s">
        <v>984</v>
      </c>
      <c r="B272" s="80" t="str">
        <f>VLOOKUP(A272,'[45]PAI 2025 GPS rempl2)'!$A$3:$E$505,4,0)</f>
        <v>Actividad propia</v>
      </c>
      <c r="C272" s="81" t="s">
        <v>1522</v>
      </c>
      <c r="D272" s="81" t="s">
        <v>1526</v>
      </c>
      <c r="E272" s="81" t="s">
        <v>614</v>
      </c>
      <c r="F272" s="81"/>
      <c r="G272" s="81" t="str">
        <f>VLOOKUP(A272,'[45]PAI 2025 GPS rempl2)'!$E$4:$L$504,8,0)</f>
        <v>N/A</v>
      </c>
      <c r="H272" s="81" t="str">
        <f>VLOOKUP(A272,'[45]PAI 2025 GPS rempl2)'!$A$4:$V$504,15,0)</f>
        <v>Socializar a OSCAE y a la Red de Protección al Consumidor, el protocolo para la promoción,  sensibilización y orientación en temas de Propiedad Industrial (Acta de socialización firmada)</v>
      </c>
      <c r="I272" s="81">
        <f>VLOOKUP(A272,'[45]PAI 2025 GPS rempl2)'!$A$4:$V$504,17,0)</f>
        <v>1</v>
      </c>
      <c r="J272" s="81" t="str">
        <f>VLOOKUP(A272,'[45]PAI 2025 GPS rempl2)'!$A$4:$V$504,18,0)</f>
        <v>Númerica</v>
      </c>
      <c r="K272" s="166" t="str">
        <f>VLOOKUP(A272,'[45]PAI 2025 GPS rempl2)'!$A$4:$V$504,20,0)</f>
        <v>2025-09-01</v>
      </c>
      <c r="L272" s="166" t="str">
        <f>VLOOKUP(A272,'[45]PAI 2025 GPS rempl2)'!$A$4:$V$504,21,0)</f>
        <v>2025-10-31</v>
      </c>
      <c r="M272" s="81" t="str">
        <f>VLOOKUP(A272,'[45]PAI 2025 GPS rempl2)'!$A$4:$V$504,22,0)</f>
        <v>2000-DESPACHO DEL SUPERINTENDENTE DELEGADO PARA LA PROPIEDAD INDUSTRIAL;
2023-GRUPO DE TRABAJO DE CENTRO DE INFORMACIÓN TECNOLÓGICA Y APOYO A LA GESTIÓN DE PROPIEDAD LA INDUSTRIAL</v>
      </c>
      <c r="N272" s="81"/>
      <c r="O272" s="81"/>
      <c r="P272" s="81"/>
      <c r="Q272" s="81"/>
      <c r="R272" s="30" t="str">
        <f>VLOOKUP(A272,'[45]PAI 2025 GPS rempl2)'!$A$3:$B$506,2,0)</f>
        <v>2000-DESPACHO DEL SUPERINTENDENTE DELEGADO PARA LA PROPIEDAD INDUSTRIAL</v>
      </c>
      <c r="S272" s="80" t="s">
        <v>984</v>
      </c>
      <c r="T272" s="80" t="str">
        <f>VLOOKUP(A272,'[45]PAI 2025 GPS rempl2)'!$A$3:$E$505,4,0)</f>
        <v>Actividad propia</v>
      </c>
      <c r="U272" s="81" t="s">
        <v>1522</v>
      </c>
      <c r="V272" s="30">
        <f>VLOOKUP(S272,'Plan de acci�n consolidado 2025'!$E$4:$P$506,12,0)</f>
        <v>50</v>
      </c>
      <c r="W272" s="147">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72" s="30">
        <f>VLOOKUP(S272,'Plan de acci�n consolidado 2025'!$E$4:$AA$506,23,0)</f>
        <v>0</v>
      </c>
      <c r="Y272" s="30">
        <f t="shared" si="50"/>
        <v>0</v>
      </c>
    </row>
    <row r="273" spans="1:25" x14ac:dyDescent="0.25">
      <c r="A273" s="80" t="s">
        <v>985</v>
      </c>
      <c r="B273" s="80" t="str">
        <f>VLOOKUP(A273,'[45]PAI 2025 GPS rempl2)'!$A$3:$E$505,4,0)</f>
        <v>Producto</v>
      </c>
      <c r="C273" s="81" t="s">
        <v>1535</v>
      </c>
      <c r="D273" s="81" t="s">
        <v>1534</v>
      </c>
      <c r="E273" s="81" t="s">
        <v>986</v>
      </c>
      <c r="F273" s="81" t="s">
        <v>11</v>
      </c>
      <c r="G273" s="81" t="str">
        <f>VLOOKUP(A273,'[45]PAI 2025 GPS rempl2)'!$E$4:$L$504,8,0)</f>
        <v>N/A</v>
      </c>
      <c r="H273" s="81" t="str">
        <f>VLOOKUP(A273,'[45]PAI 2025 GPS rempl2)'!$A$4:$V$504,15,0)</f>
        <v>Solución, mapa de ruta y documentación inicial en materia procedimental para el manejo del expediente electrónico - Segunda fase de estructura de expediente electrónico, realizada  (Informe elaborado)</v>
      </c>
      <c r="I273" s="81">
        <f>VLOOKUP(A273,'[45]PAI 2025 GPS rempl2)'!$A$4:$V$504,17,0)</f>
        <v>1</v>
      </c>
      <c r="J273" s="81" t="str">
        <f>VLOOKUP(A273,'[45]PAI 2025 GPS rempl2)'!$A$4:$V$504,18,0)</f>
        <v>Númerica</v>
      </c>
      <c r="K273" s="166" t="str">
        <f>VLOOKUP(A273,'[45]PAI 2025 GPS rempl2)'!$A$4:$V$504,20,0)</f>
        <v>2025-02-03</v>
      </c>
      <c r="L273" s="166" t="str">
        <f>VLOOKUP(A273,'[45]PAI 2025 GPS rempl2)'!$A$4:$V$504,21,0)</f>
        <v>2025-11-28</v>
      </c>
      <c r="M273" s="81" t="str">
        <f>VLOOKUP(A273,'[45]PAI 2025 GPS rempl2)'!$A$4:$V$504,22,0)</f>
        <v>141-GRUPO DE TRABAJO DE GESTIÓN DOCUMENTAL Y ARCHIVO;
20-OFICINA DE TECNOLOGÍA E INFORMÁTICA;
2000-DESPACHO DEL SUPERINTENDENTE DELEGADO PARA LA PROPIEDAD INDUSTRIAL;
2020-DIRECCIÓN DE NUEVAS CREACIONES;
30-OFICINA ASESORA DE PLANEACIÓN</v>
      </c>
      <c r="N273" s="81" t="s">
        <v>1397</v>
      </c>
      <c r="O273" s="81" t="s">
        <v>1398</v>
      </c>
      <c r="P273" s="81">
        <v>0</v>
      </c>
      <c r="Q273" s="81" t="s">
        <v>1493</v>
      </c>
      <c r="R273" s="30" t="str">
        <f>VLOOKUP(A273,'[45]PAI 2025 GPS rempl2)'!$A$3:$B$506,2,0)</f>
        <v>2000-DESPACHO DEL SUPERINTENDENTE DELEGADO PARA LA PROPIEDAD INDUSTRIAL</v>
      </c>
      <c r="S273" s="80" t="s">
        <v>985</v>
      </c>
      <c r="T273" s="80" t="str">
        <f>VLOOKUP(A273,'[45]PAI 2025 GPS rempl2)'!$A$3:$E$505,4,0)</f>
        <v>Producto</v>
      </c>
      <c r="U273" s="81" t="s">
        <v>1535</v>
      </c>
      <c r="V273" s="30">
        <f>VLOOKUP(S273,'Plan de acci�n consolidado 2025'!$E$4:$P$506,12,0)</f>
        <v>10</v>
      </c>
      <c r="W273" s="30">
        <f>(V273/(V273+V277+V481+V485+V489))*100</f>
        <v>8.3333333333333321</v>
      </c>
      <c r="X273" s="30">
        <f>VLOOKUP(S273,'Plan de acci�n consolidado 2025'!$E$4:$AA$506,23,0)</f>
        <v>0</v>
      </c>
      <c r="Y273" s="30">
        <f t="shared" si="50"/>
        <v>0</v>
      </c>
    </row>
    <row r="274" spans="1:25" x14ac:dyDescent="0.25">
      <c r="A274" s="80" t="s">
        <v>989</v>
      </c>
      <c r="B274" s="80" t="str">
        <f>VLOOKUP(A274,'[45]PAI 2025 GPS rempl2)'!$A$3:$E$505,4,0)</f>
        <v>Actividad propia</v>
      </c>
      <c r="C274" s="81" t="s">
        <v>1535</v>
      </c>
      <c r="D274" s="81" t="s">
        <v>1534</v>
      </c>
      <c r="E274" s="81" t="s">
        <v>986</v>
      </c>
      <c r="F274" s="81"/>
      <c r="G274" s="81" t="str">
        <f>VLOOKUP(A274,'[45]PAI 2025 GPS rempl2)'!$E$4:$L$504,8,0)</f>
        <v>N/A</v>
      </c>
      <c r="H274" s="81" t="str">
        <f>VLOOKUP(A274,'[45]PAI 2025 GPS rempl2)'!$A$4:$V$504,15,0)</f>
        <v>Establecer cronograma para identificar el plan de trabajo a desarrollar (Cronograma establecido)</v>
      </c>
      <c r="I274" s="81">
        <f>VLOOKUP(A274,'[45]PAI 2025 GPS rempl2)'!$A$4:$V$504,17,0)</f>
        <v>1</v>
      </c>
      <c r="J274" s="81" t="str">
        <f>VLOOKUP(A274,'[45]PAI 2025 GPS rempl2)'!$A$4:$V$504,18,0)</f>
        <v>Númerica</v>
      </c>
      <c r="K274" s="166" t="str">
        <f>VLOOKUP(A274,'[45]PAI 2025 GPS rempl2)'!$A$4:$V$504,20,0)</f>
        <v>2025-02-03</v>
      </c>
      <c r="L274" s="166" t="str">
        <f>VLOOKUP(A274,'[45]PAI 2025 GPS rempl2)'!$A$4:$V$504,21,0)</f>
        <v>2025-02-28</v>
      </c>
      <c r="M274" s="81" t="str">
        <f>VLOOKUP(A274,'[45]PAI 2025 GPS rempl2)'!$A$4:$V$504,22,0)</f>
        <v>141-GRUPO DE TRABAJO DE GESTIÓN DOCUMENTAL Y ARCHIVO;
20-OFICINA DE TECNOLOGÍA E INFORMÁTICA;
2000-DESPACHO DEL SUPERINTENDENTE DELEGADO PARA LA PROPIEDAD INDUSTRIAL;
2020-DIRECCIÓN DE NUEVAS CREACIONES;
30-OFICINA ASESORA DE PLANEACIÓN</v>
      </c>
      <c r="N274" s="81"/>
      <c r="O274" s="81"/>
      <c r="P274" s="81"/>
      <c r="Q274" s="81"/>
      <c r="R274" s="30" t="str">
        <f>VLOOKUP(A274,'[45]PAI 2025 GPS rempl2)'!$A$3:$B$506,2,0)</f>
        <v>2000-DESPACHO DEL SUPERINTENDENTE DELEGADO PARA LA PROPIEDAD INDUSTRIAL</v>
      </c>
      <c r="S274" s="80" t="s">
        <v>989</v>
      </c>
      <c r="T274" s="80" t="str">
        <f>VLOOKUP(A274,'[45]PAI 2025 GPS rempl2)'!$A$3:$E$505,4,0)</f>
        <v>Actividad propia</v>
      </c>
      <c r="U274" s="81" t="s">
        <v>1535</v>
      </c>
      <c r="V274" s="30">
        <f>VLOOKUP(S274,'Plan de acci�n consolidado 2025'!$E$4:$P$506,12,0)</f>
        <v>10</v>
      </c>
      <c r="W274" s="30">
        <f>+(V274*100)/(V$274+$V$275+$V$276+$V$278+$V$280+$V$281+$V$482+$V$483+$V$484+$V$486+$V$487+$V$488+$V$490)</f>
        <v>2</v>
      </c>
      <c r="X274" s="30">
        <f>VLOOKUP(S274,'Plan de acci�n consolidado 2025'!$E$4:$AA$506,23,0)</f>
        <v>100</v>
      </c>
      <c r="Y274" s="30">
        <f t="shared" si="50"/>
        <v>2</v>
      </c>
    </row>
    <row r="275" spans="1:25" x14ac:dyDescent="0.25">
      <c r="A275" s="80" t="s">
        <v>991</v>
      </c>
      <c r="B275" s="80" t="str">
        <f>VLOOKUP(A275,'[45]PAI 2025 GPS rempl2)'!$A$3:$E$505,4,0)</f>
        <v>Actividad propia</v>
      </c>
      <c r="C275" s="81" t="s">
        <v>1535</v>
      </c>
      <c r="D275" s="81" t="s">
        <v>1534</v>
      </c>
      <c r="E275" s="81" t="s">
        <v>986</v>
      </c>
      <c r="F275" s="81"/>
      <c r="G275" s="81" t="str">
        <f>VLOOKUP(A275,'[45]PAI 2025 GPS rempl2)'!$E$4:$L$504,8,0)</f>
        <v>N/A</v>
      </c>
      <c r="H275" s="81" t="str">
        <f>VLOOKUP(A275,'[45]PAI 2025 GPS rempl2)'!$A$4:$V$504,15,0)</f>
        <v>Realizar el seguimiento a las actividades planeadas en el cronograma (Informes de seguimiento a las actividades planeadas en el cronograma)</v>
      </c>
      <c r="I275" s="81">
        <f>VLOOKUP(A275,'[45]PAI 2025 GPS rempl2)'!$A$4:$V$504,17,0)</f>
        <v>8</v>
      </c>
      <c r="J275" s="81" t="str">
        <f>VLOOKUP(A275,'[45]PAI 2025 GPS rempl2)'!$A$4:$V$504,18,0)</f>
        <v>Númerica</v>
      </c>
      <c r="K275" s="166" t="str">
        <f>VLOOKUP(A275,'[45]PAI 2025 GPS rempl2)'!$A$4:$V$504,20,0)</f>
        <v>2025-03-03</v>
      </c>
      <c r="L275" s="166" t="str">
        <f>VLOOKUP(A275,'[45]PAI 2025 GPS rempl2)'!$A$4:$V$504,21,0)</f>
        <v>2025-10-31</v>
      </c>
      <c r="M275" s="81" t="str">
        <f>VLOOKUP(A275,'[45]PAI 2025 GPS rempl2)'!$A$4:$V$504,22,0)</f>
        <v>2000-DESPACHO DEL SUPERINTENDENTE DELEGADO PARA LA PROPIEDAD INDUSTRIAL</v>
      </c>
      <c r="N275" s="81"/>
      <c r="O275" s="81"/>
      <c r="P275" s="81"/>
      <c r="Q275" s="81"/>
      <c r="R275" s="30" t="str">
        <f>VLOOKUP(A275,'[45]PAI 2025 GPS rempl2)'!$A$3:$B$506,2,0)</f>
        <v>2000-DESPACHO DEL SUPERINTENDENTE DELEGADO PARA LA PROPIEDAD INDUSTRIAL</v>
      </c>
      <c r="S275" s="80" t="s">
        <v>991</v>
      </c>
      <c r="T275" s="80" t="str">
        <f>VLOOKUP(A275,'[45]PAI 2025 GPS rempl2)'!$A$3:$E$505,4,0)</f>
        <v>Actividad propia</v>
      </c>
      <c r="U275" s="81" t="s">
        <v>1535</v>
      </c>
      <c r="V275" s="30">
        <f>VLOOKUP(S275,'Plan de acci�n consolidado 2025'!$E$4:$P$506,12,0)</f>
        <v>60</v>
      </c>
      <c r="W275" s="30">
        <f>+(V275*100)/(V$274+$V$275+$V$276+$V$278+$V$280+$V$281+$V$482+$V$483+$V$484+$V$486+$V$487+$V$488+$V$490)</f>
        <v>12</v>
      </c>
      <c r="X275" s="30">
        <f>VLOOKUP(S275,'Plan de acci�n consolidado 2025'!$E$4:$AA$506,23,0)</f>
        <v>87.5</v>
      </c>
      <c r="Y275" s="30">
        <f t="shared" si="50"/>
        <v>10.5</v>
      </c>
    </row>
    <row r="276" spans="1:25" x14ac:dyDescent="0.25">
      <c r="A276" s="80" t="s">
        <v>993</v>
      </c>
      <c r="B276" s="80" t="str">
        <f>VLOOKUP(A276,'[45]PAI 2025 GPS rempl2)'!$A$3:$E$505,4,0)</f>
        <v>Actividad propia</v>
      </c>
      <c r="C276" s="81" t="s">
        <v>1535</v>
      </c>
      <c r="D276" s="81" t="s">
        <v>1534</v>
      </c>
      <c r="E276" s="81" t="s">
        <v>986</v>
      </c>
      <c r="F276" s="81"/>
      <c r="G276" s="81" t="str">
        <f>VLOOKUP(A276,'[45]PAI 2025 GPS rempl2)'!$E$4:$L$504,8,0)</f>
        <v>N/A</v>
      </c>
      <c r="H276" s="81" t="str">
        <f>VLOOKUP(A276,'[45]PAI 2025 GPS rempl2)'!$A$4:$V$504,15,0)</f>
        <v>Elaborar informe de brechas (Informe elaborado)</v>
      </c>
      <c r="I276" s="81">
        <f>VLOOKUP(A276,'[45]PAI 2025 GPS rempl2)'!$A$4:$V$504,17,0)</f>
        <v>1</v>
      </c>
      <c r="J276" s="81" t="str">
        <f>VLOOKUP(A276,'[45]PAI 2025 GPS rempl2)'!$A$4:$V$504,18,0)</f>
        <v>Númerica</v>
      </c>
      <c r="K276" s="166" t="str">
        <f>VLOOKUP(A276,'[45]PAI 2025 GPS rempl2)'!$A$4:$V$504,20,0)</f>
        <v>2025-11-04</v>
      </c>
      <c r="L276" s="166" t="str">
        <f>VLOOKUP(A276,'[45]PAI 2025 GPS rempl2)'!$A$4:$V$504,21,0)</f>
        <v>2025-11-28</v>
      </c>
      <c r="M276" s="81" t="str">
        <f>VLOOKUP(A276,'[45]PAI 2025 GPS rempl2)'!$A$4:$V$504,22,0)</f>
        <v>141-GRUPO DE TRABAJO DE GESTIÓN DOCUMENTAL Y ARCHIVO;
20-OFICINA DE TECNOLOGÍA E INFORMÁTICA;
2000-DESPACHO DEL SUPERINTENDENTE DELEGADO PARA LA PROPIEDAD INDUSTRIAL;
2020-DIRECCIÓN DE NUEVAS CREACIONES;
30-OFICINA ASESORA DE PLANEACIÓN</v>
      </c>
      <c r="N276" s="81"/>
      <c r="O276" s="81"/>
      <c r="P276" s="81"/>
      <c r="Q276" s="81"/>
      <c r="R276" s="30" t="str">
        <f>VLOOKUP(A276,'[45]PAI 2025 GPS rempl2)'!$A$3:$B$506,2,0)</f>
        <v>2000-DESPACHO DEL SUPERINTENDENTE DELEGADO PARA LA PROPIEDAD INDUSTRIAL</v>
      </c>
      <c r="S276" s="80" t="s">
        <v>993</v>
      </c>
      <c r="T276" s="80" t="str">
        <f>VLOOKUP(A276,'[45]PAI 2025 GPS rempl2)'!$A$3:$E$505,4,0)</f>
        <v>Actividad propia</v>
      </c>
      <c r="U276" s="81" t="s">
        <v>1535</v>
      </c>
      <c r="V276" s="30">
        <f>VLOOKUP(S276,'Plan de acci�n consolidado 2025'!$E$4:$P$506,12,0)</f>
        <v>30</v>
      </c>
      <c r="W276" s="30">
        <f>+(V276*100)/(V$274+$V$275+$V$276+$V$278+$V$280+$V$281+$V$482+$V$483+$V$484+$V$486+$V$487+$V$488+$V$490)</f>
        <v>6</v>
      </c>
      <c r="X276" s="30">
        <f>VLOOKUP(S276,'Plan de acci�n consolidado 2025'!$E$4:$AA$506,23,0)</f>
        <v>0</v>
      </c>
      <c r="Y276" s="30">
        <f t="shared" si="50"/>
        <v>0</v>
      </c>
    </row>
    <row r="277" spans="1:25" x14ac:dyDescent="0.25">
      <c r="A277" s="80" t="s">
        <v>995</v>
      </c>
      <c r="B277" s="80" t="str">
        <f>VLOOKUP(A277,'[45]PAI 2025 GPS rempl2)'!$A$3:$E$505,4,0)</f>
        <v>Producto</v>
      </c>
      <c r="C277" s="81" t="s">
        <v>1535</v>
      </c>
      <c r="D277" s="81" t="s">
        <v>1534</v>
      </c>
      <c r="E277" s="81" t="s">
        <v>986</v>
      </c>
      <c r="F277" s="81" t="s">
        <v>11</v>
      </c>
      <c r="G277" s="81" t="str">
        <f>VLOOKUP(A277,'[45]PAI 2025 GPS rempl2)'!$E$4:$L$504,8,0)</f>
        <v>N/A</v>
      </c>
      <c r="H277" s="81" t="str">
        <f>VLOOKUP(A277,'[45]PAI 2025 GPS rempl2)'!$A$4:$V$504,15,0)</f>
        <v>Protocolo para la conservación de evidencias en el entorno digital, gestión de pruebas digitales y el aseguramiento del acervo probatorio en entornos digitales, elaborado. (Protocolo elaborado)</v>
      </c>
      <c r="I277" s="81">
        <f>VLOOKUP(A277,'[45]PAI 2025 GPS rempl2)'!$A$4:$V$504,17,0)</f>
        <v>1</v>
      </c>
      <c r="J277" s="81" t="str">
        <f>VLOOKUP(A277,'[45]PAI 2025 GPS rempl2)'!$A$4:$V$504,18,0)</f>
        <v>Númerica</v>
      </c>
      <c r="K277" s="166" t="str">
        <f>VLOOKUP(A277,'[45]PAI 2025 GPS rempl2)'!$A$4:$V$504,20,0)</f>
        <v>2025-01-20</v>
      </c>
      <c r="L277" s="166" t="str">
        <f>VLOOKUP(A277,'[45]PAI 2025 GPS rempl2)'!$A$4:$V$504,21,0)</f>
        <v>2025-11-28</v>
      </c>
      <c r="M277" s="81" t="str">
        <f>VLOOKUP(A277,'[45]PAI 2025 GPS rempl2)'!$A$4:$V$504,22,0)</f>
        <v>10-OFICINA  ASESORA JURÍDICA;
20-OFICINA DE TECNOLOGÍA E INFORMÁTICA;
2000-DESPACHO DEL SUPERINTENDENTE DELEGADO PARA LA PROPIEDAD INDUSTRIAL;
2010-DIRECCION DE SIGNOS DISTINTIVOS;
2020-DIRECCIÓN DE NUEVAS CREACIONES</v>
      </c>
      <c r="N277" s="81" t="s">
        <v>1397</v>
      </c>
      <c r="O277" s="81" t="s">
        <v>1398</v>
      </c>
      <c r="P277" s="81">
        <v>0</v>
      </c>
      <c r="Q277" s="81" t="s">
        <v>1493</v>
      </c>
      <c r="R277" s="30" t="str">
        <f>VLOOKUP(A277,'[45]PAI 2025 GPS rempl2)'!$A$3:$B$506,2,0)</f>
        <v>2000-DESPACHO DEL SUPERINTENDENTE DELEGADO PARA LA PROPIEDAD INDUSTRIAL</v>
      </c>
      <c r="S277" s="80" t="s">
        <v>995</v>
      </c>
      <c r="T277" s="80" t="str">
        <f>VLOOKUP(A277,'[45]PAI 2025 GPS rempl2)'!$A$3:$E$505,4,0)</f>
        <v>Producto</v>
      </c>
      <c r="U277" s="81" t="s">
        <v>1535</v>
      </c>
      <c r="V277" s="30">
        <f>VLOOKUP(S277,'Plan de acci�n consolidado 2025'!$E$4:$P$506,12,0)</f>
        <v>10</v>
      </c>
      <c r="W277" s="30">
        <f>(V277/(V273+V277+V481+V485+V489))*100</f>
        <v>8.3333333333333321</v>
      </c>
      <c r="X277" s="30">
        <f>VLOOKUP(S277,'Plan de acci�n consolidado 2025'!$E$4:$AA$506,23,0)</f>
        <v>0</v>
      </c>
      <c r="Y277" s="30">
        <f t="shared" si="50"/>
        <v>0</v>
      </c>
    </row>
    <row r="278" spans="1:25" x14ac:dyDescent="0.25">
      <c r="A278" s="80" t="s">
        <v>997</v>
      </c>
      <c r="B278" s="80" t="str">
        <f>VLOOKUP(A278,'[45]PAI 2025 GPS rempl2)'!$A$3:$E$505,4,0)</f>
        <v>Actividad propia</v>
      </c>
      <c r="C278" s="81" t="s">
        <v>1535</v>
      </c>
      <c r="D278" s="81" t="s">
        <v>1534</v>
      </c>
      <c r="E278" s="81" t="s">
        <v>986</v>
      </c>
      <c r="F278" s="81"/>
      <c r="G278" s="81" t="str">
        <f>VLOOKUP(A278,'[45]PAI 2025 GPS rempl2)'!$E$4:$L$504,8,0)</f>
        <v>N/A</v>
      </c>
      <c r="H278" s="81" t="str">
        <f>VLOOKUP(A278,'[45]PAI 2025 GPS rempl2)'!$A$4:$V$504,15,0)</f>
        <v>Identificar los tipos de evidencia y fuentes que requieren de conservación en los trámites de PI  (Informe sobre tipos de evidencia y fuentes de conservación elaborado)</v>
      </c>
      <c r="I278" s="81">
        <f>VLOOKUP(A278,'[45]PAI 2025 GPS rempl2)'!$A$4:$V$504,17,0)</f>
        <v>1</v>
      </c>
      <c r="J278" s="81" t="str">
        <f>VLOOKUP(A278,'[45]PAI 2025 GPS rempl2)'!$A$4:$V$504,18,0)</f>
        <v>Númerica</v>
      </c>
      <c r="K278" s="166" t="str">
        <f>VLOOKUP(A278,'[45]PAI 2025 GPS rempl2)'!$A$4:$V$504,20,0)</f>
        <v>2025-01-20</v>
      </c>
      <c r="L278" s="166" t="str">
        <f>VLOOKUP(A278,'[45]PAI 2025 GPS rempl2)'!$A$4:$V$504,21,0)</f>
        <v>2025-02-28</v>
      </c>
      <c r="M278" s="81" t="str">
        <f>VLOOKUP(A278,'[45]PAI 2025 GPS rempl2)'!$A$4:$V$504,22,0)</f>
        <v>20-OFICINA DE TECNOLOGÍA E INFORMÁTICA;
2000-DESPACHO DEL SUPERINTENDENTE DELEGADO PARA LA PROPIEDAD INDUSTRIAL;
2010-DIRECCION DE SIGNOS DISTINTIVOS;
2020-DIRECCIÓN DE NUEVAS CREACIONES</v>
      </c>
      <c r="N278" s="81"/>
      <c r="O278" s="81"/>
      <c r="P278" s="81"/>
      <c r="Q278" s="81"/>
      <c r="R278" s="30" t="str">
        <f>VLOOKUP(A278,'[45]PAI 2025 GPS rempl2)'!$A$3:$B$506,2,0)</f>
        <v>2000-DESPACHO DEL SUPERINTENDENTE DELEGADO PARA LA PROPIEDAD INDUSTRIAL</v>
      </c>
      <c r="S278" s="80" t="s">
        <v>997</v>
      </c>
      <c r="T278" s="80" t="str">
        <f>VLOOKUP(A278,'[45]PAI 2025 GPS rempl2)'!$A$3:$E$505,4,0)</f>
        <v>Actividad propia</v>
      </c>
      <c r="U278" s="81" t="s">
        <v>1535</v>
      </c>
      <c r="V278" s="30">
        <f>VLOOKUP(S278,'Plan de acci�n consolidado 2025'!$E$4:$P$506,12,0)</f>
        <v>40</v>
      </c>
      <c r="W278" s="30">
        <f>+(V278*100)/(V$274+$V$275+$V$276+$V$278+$V$280+$V$281+$V$482+$V$483+$V$484+$V$486+$V$487+$V$488+$V$490)</f>
        <v>8</v>
      </c>
      <c r="X278" s="30">
        <f>VLOOKUP(S278,'Plan de acci�n consolidado 2025'!$E$4:$AA$506,23,0)</f>
        <v>100</v>
      </c>
      <c r="Y278" s="30">
        <f t="shared" si="50"/>
        <v>8</v>
      </c>
    </row>
    <row r="279" spans="1:25" x14ac:dyDescent="0.25">
      <c r="A279" s="80" t="s">
        <v>1000</v>
      </c>
      <c r="B279" s="80" t="str">
        <f>VLOOKUP(A279,'[45]PAI 2025 GPS rempl2)'!$A$3:$E$505,4,0)</f>
        <v>Actividad sin participación</v>
      </c>
      <c r="C279" s="81" t="s">
        <v>1535</v>
      </c>
      <c r="D279" s="81" t="s">
        <v>1534</v>
      </c>
      <c r="E279" s="81" t="s">
        <v>986</v>
      </c>
      <c r="F279" s="81"/>
      <c r="G279" s="81" t="str">
        <f>VLOOKUP(A279,'[45]PAI 2025 GPS rempl2)'!$E$4:$L$504,8,0)</f>
        <v>N/A</v>
      </c>
      <c r="H279" s="81" t="str">
        <f>VLOOKUP(A279,'[45]PAI 2025 GPS rempl2)'!$A$4:$V$504,15,0)</f>
        <v>Realizar un análisis de las leyes y regulaciones sobre la conservación de evidencias digitales  (Documento de análisis elaborado)</v>
      </c>
      <c r="I279" s="81">
        <f>VLOOKUP(A279,'[45]PAI 2025 GPS rempl2)'!$A$4:$V$504,17,0)</f>
        <v>1</v>
      </c>
      <c r="J279" s="81" t="str">
        <f>VLOOKUP(A279,'[45]PAI 2025 GPS rempl2)'!$A$4:$V$504,18,0)</f>
        <v>Númerica</v>
      </c>
      <c r="K279" s="166" t="str">
        <f>VLOOKUP(A279,'[45]PAI 2025 GPS rempl2)'!$A$4:$V$504,20,0)</f>
        <v>2025-01-20</v>
      </c>
      <c r="L279" s="166" t="str">
        <f>VLOOKUP(A279,'[45]PAI 2025 GPS rempl2)'!$A$4:$V$504,21,0)</f>
        <v>2025-02-28</v>
      </c>
      <c r="M279" s="81" t="str">
        <f>VLOOKUP(A279,'[45]PAI 2025 GPS rempl2)'!$A$4:$V$504,22,0)</f>
        <v>10-OFICINA  ASESORA JURÍDICA</v>
      </c>
      <c r="N279" s="81"/>
      <c r="O279" s="81"/>
      <c r="P279" s="81"/>
      <c r="Q279" s="81"/>
      <c r="R279" s="30" t="str">
        <f>VLOOKUP(A279,'[45]PAI 2025 GPS rempl2)'!$A$3:$B$506,2,0)</f>
        <v>2000-DESPACHO DEL SUPERINTENDENTE DELEGADO PARA LA PROPIEDAD INDUSTRIAL</v>
      </c>
      <c r="S279" s="80" t="s">
        <v>1000</v>
      </c>
      <c r="T279" s="80" t="str">
        <f>VLOOKUP(A279,'[45]PAI 2025 GPS rempl2)'!$A$3:$E$505,4,0)</f>
        <v>Actividad sin participación</v>
      </c>
      <c r="U279" s="81" t="s">
        <v>1535</v>
      </c>
      <c r="V279" s="30">
        <f>VLOOKUP(S279,'Plan de acci�n consolidado 2025'!$E$4:$P$506,12,0)</f>
        <v>0</v>
      </c>
      <c r="W279" s="30">
        <f>+V279</f>
        <v>0</v>
      </c>
      <c r="X279" s="30">
        <f>VLOOKUP(S279,'Plan de acci�n consolidado 2025'!$E$4:$AA$506,23,0)</f>
        <v>100</v>
      </c>
      <c r="Y279" s="30">
        <f t="shared" si="50"/>
        <v>0</v>
      </c>
    </row>
    <row r="280" spans="1:25" x14ac:dyDescent="0.25">
      <c r="A280" s="80" t="s">
        <v>1003</v>
      </c>
      <c r="B280" s="80" t="str">
        <f>VLOOKUP(A280,'[45]PAI 2025 GPS rempl2)'!$A$3:$E$505,4,0)</f>
        <v>Actividad propia</v>
      </c>
      <c r="C280" s="81" t="s">
        <v>1535</v>
      </c>
      <c r="D280" s="81" t="s">
        <v>1534</v>
      </c>
      <c r="E280" s="81" t="s">
        <v>986</v>
      </c>
      <c r="F280" s="81"/>
      <c r="G280" s="81" t="str">
        <f>VLOOKUP(A280,'[45]PAI 2025 GPS rempl2)'!$E$4:$L$504,8,0)</f>
        <v>N/A</v>
      </c>
      <c r="H280" s="81" t="str">
        <f>VLOOKUP(A280,'[45]PAI 2025 GPS rempl2)'!$A$4:$V$504,15,0)</f>
        <v>Definir la estructura y contenido del Protocolo (Documento con la estructura y contenido definido)</v>
      </c>
      <c r="I280" s="81">
        <f>VLOOKUP(A280,'[45]PAI 2025 GPS rempl2)'!$A$4:$V$504,17,0)</f>
        <v>1</v>
      </c>
      <c r="J280" s="81" t="str">
        <f>VLOOKUP(A280,'[45]PAI 2025 GPS rempl2)'!$A$4:$V$504,18,0)</f>
        <v>Númerica</v>
      </c>
      <c r="K280" s="166" t="str">
        <f>VLOOKUP(A280,'[45]PAI 2025 GPS rempl2)'!$A$4:$V$504,20,0)</f>
        <v>2025-03-03</v>
      </c>
      <c r="L280" s="166" t="str">
        <f>VLOOKUP(A280,'[45]PAI 2025 GPS rempl2)'!$A$4:$V$504,21,0)</f>
        <v>2025-04-30</v>
      </c>
      <c r="M280" s="81" t="str">
        <f>VLOOKUP(A280,'[45]PAI 2025 GPS rempl2)'!$A$4:$V$504,22,0)</f>
        <v>20-OFICINA DE TECNOLOGÍA E INFORMÁTICA;
2000-DESPACHO DEL SUPERINTENDENTE DELEGADO PARA LA PROPIEDAD INDUSTRIAL;
2010-DIRECCION DE SIGNOS DISTINTIVOS;
2020-DIRECCIÓN DE NUEVAS CREACIONES</v>
      </c>
      <c r="N280" s="81"/>
      <c r="O280" s="81"/>
      <c r="P280" s="81"/>
      <c r="Q280" s="81"/>
      <c r="R280" s="30" t="str">
        <f>VLOOKUP(A280,'[45]PAI 2025 GPS rempl2)'!$A$3:$B$506,2,0)</f>
        <v>2000-DESPACHO DEL SUPERINTENDENTE DELEGADO PARA LA PROPIEDAD INDUSTRIAL</v>
      </c>
      <c r="S280" s="80" t="s">
        <v>1003</v>
      </c>
      <c r="T280" s="80" t="str">
        <f>VLOOKUP(A280,'[45]PAI 2025 GPS rempl2)'!$A$3:$E$505,4,0)</f>
        <v>Actividad propia</v>
      </c>
      <c r="U280" s="81" t="s">
        <v>1535</v>
      </c>
      <c r="V280" s="30">
        <f>VLOOKUP(S280,'Plan de acci�n consolidado 2025'!$E$4:$P$506,12,0)</f>
        <v>30</v>
      </c>
      <c r="W280" s="30">
        <f>+(V280*100)/(V$274+$V$275+$V$276+$V$278+$V$280+$V$281+$V$482+$V$483+$V$484+$V$486+$V$487+$V$488+$V$490)</f>
        <v>6</v>
      </c>
      <c r="X280" s="30">
        <f>VLOOKUP(S280,'Plan de acci�n consolidado 2025'!$E$4:$AA$506,23,0)</f>
        <v>100</v>
      </c>
      <c r="Y280" s="30">
        <f t="shared" si="50"/>
        <v>6</v>
      </c>
    </row>
    <row r="281" spans="1:25" x14ac:dyDescent="0.25">
      <c r="A281" s="80" t="s">
        <v>1004</v>
      </c>
      <c r="B281" s="80" t="str">
        <f>VLOOKUP(A281,'[45]PAI 2025 GPS rempl2)'!$A$3:$E$505,4,0)</f>
        <v>Actividad propia</v>
      </c>
      <c r="C281" s="81" t="s">
        <v>1535</v>
      </c>
      <c r="D281" s="81" t="s">
        <v>1534</v>
      </c>
      <c r="E281" s="81" t="s">
        <v>986</v>
      </c>
      <c r="F281" s="81"/>
      <c r="G281" s="81" t="str">
        <f>VLOOKUP(A281,'[45]PAI 2025 GPS rempl2)'!$E$4:$L$504,8,0)</f>
        <v>N/A</v>
      </c>
      <c r="H281" s="81" t="str">
        <f>VLOOKUP(A281,'[45]PAI 2025 GPS rempl2)'!$A$4:$V$504,15,0)</f>
        <v>Elaborar el protocolo para la conservación de evidencias en el entorno digital (Protocolo elaborado)</v>
      </c>
      <c r="I281" s="81">
        <f>VLOOKUP(A281,'[45]PAI 2025 GPS rempl2)'!$A$4:$V$504,17,0)</f>
        <v>1</v>
      </c>
      <c r="J281" s="81" t="str">
        <f>VLOOKUP(A281,'[45]PAI 2025 GPS rempl2)'!$A$4:$V$504,18,0)</f>
        <v>Númerica</v>
      </c>
      <c r="K281" s="166" t="str">
        <f>VLOOKUP(A281,'[45]PAI 2025 GPS rempl2)'!$A$4:$V$504,20,0)</f>
        <v>2025-05-05</v>
      </c>
      <c r="L281" s="166" t="str">
        <f>VLOOKUP(A281,'[45]PAI 2025 GPS rempl2)'!$A$4:$V$504,21,0)</f>
        <v>2025-11-28</v>
      </c>
      <c r="M281" s="81" t="str">
        <f>VLOOKUP(A281,'[45]PAI 2025 GPS rempl2)'!$A$4:$V$504,22,0)</f>
        <v>20-OFICINA DE TECNOLOGÍA E INFORMÁTICA;
2000-DESPACHO DEL SUPERINTENDENTE DELEGADO PARA LA PROPIEDAD INDUSTRIAL;
2010-DIRECCION DE SIGNOS DISTINTIVOS;
2020-DIRECCIÓN DE NUEVAS CREACIONES</v>
      </c>
      <c r="N281" s="81"/>
      <c r="O281" s="81"/>
      <c r="P281" s="81"/>
      <c r="Q281" s="81"/>
      <c r="R281" s="30" t="str">
        <f>VLOOKUP(A281,'[45]PAI 2025 GPS rempl2)'!$A$3:$B$506,2,0)</f>
        <v>2000-DESPACHO DEL SUPERINTENDENTE DELEGADO PARA LA PROPIEDAD INDUSTRIAL</v>
      </c>
      <c r="S281" s="80" t="s">
        <v>1004</v>
      </c>
      <c r="T281" s="80" t="str">
        <f>VLOOKUP(A281,'[45]PAI 2025 GPS rempl2)'!$A$3:$E$505,4,0)</f>
        <v>Actividad propia</v>
      </c>
      <c r="U281" s="81" t="s">
        <v>1535</v>
      </c>
      <c r="V281" s="30">
        <f>VLOOKUP(S281,'Plan de acci�n consolidado 2025'!$E$4:$P$506,12,0)</f>
        <v>30</v>
      </c>
      <c r="W281" s="30">
        <f>+(V281*100)/(V$274+$V$275+$V$276+$V$278+$V$280+$V$281+$V$482+$V$483+$V$484+$V$486+$V$487+$V$488+$V$490)</f>
        <v>6</v>
      </c>
      <c r="X281" s="30">
        <f>VLOOKUP(S281,'Plan de acci�n consolidado 2025'!$E$4:$AA$506,23,0)</f>
        <v>0</v>
      </c>
      <c r="Y281" s="30">
        <f t="shared" si="50"/>
        <v>0</v>
      </c>
    </row>
    <row r="282" spans="1:25" x14ac:dyDescent="0.25">
      <c r="A282" s="80" t="s">
        <v>1005</v>
      </c>
      <c r="B282" s="80" t="str">
        <f>VLOOKUP(A282,'[45]PAI 2025 GPS rempl2)'!$A$3:$E$505,4,0)</f>
        <v>Producto</v>
      </c>
      <c r="C282" s="81" t="s">
        <v>1522</v>
      </c>
      <c r="D282" s="81" t="s">
        <v>1521</v>
      </c>
      <c r="E282" s="81" t="s">
        <v>510</v>
      </c>
      <c r="F282" s="81" t="s">
        <v>11</v>
      </c>
      <c r="G282" s="81" t="str">
        <f>VLOOKUP(A282,'[45]PAI 2025 GPS rempl2)'!$E$4:$L$504,8,0)</f>
        <v>FUNCIONAMIENTO</v>
      </c>
      <c r="H282" s="81" t="str">
        <f>VLOOKUP(A282,'[45]PAI 2025 GPS rempl2)'!$A$4:$V$504,15,0)</f>
        <v>Intervenciones en el sistema de información SIPI respecto a temas funcionales y técnicos, puestas en producción (Correos electrónicos del proveedor indicando la puesta en producción)</v>
      </c>
      <c r="I282" s="81">
        <f>VLOOKUP(A282,'[45]PAI 2025 GPS rempl2)'!$A$4:$V$504,17,0)</f>
        <v>4</v>
      </c>
      <c r="J282" s="81" t="str">
        <f>VLOOKUP(A282,'[45]PAI 2025 GPS rempl2)'!$A$4:$V$504,18,0)</f>
        <v>Númerica</v>
      </c>
      <c r="K282" s="166" t="str">
        <f>VLOOKUP(A282,'[45]PAI 2025 GPS rempl2)'!$A$4:$V$504,20,0)</f>
        <v>2025-01-07</v>
      </c>
      <c r="L282" s="166" t="str">
        <f>VLOOKUP(A282,'[45]PAI 2025 GPS rempl2)'!$A$4:$V$504,21,0)</f>
        <v>2025-11-28</v>
      </c>
      <c r="M282" s="81" t="str">
        <f>VLOOKUP(A282,'[45]PAI 2025 GPS rempl2)'!$A$4:$V$504,22,0)</f>
        <v>20-OFICINA DE TECNOLOGÍA E INFORMÁTICA;
2000-DESPACHO DEL SUPERINTENDENTE DELEGADO PARA LA PROPIEDAD INDUSTRIAL</v>
      </c>
      <c r="N282" s="81" t="s">
        <v>1397</v>
      </c>
      <c r="O282" s="81" t="s">
        <v>1398</v>
      </c>
      <c r="P282" s="81">
        <v>0</v>
      </c>
      <c r="Q282" s="81" t="s">
        <v>1493</v>
      </c>
      <c r="R282" s="30" t="str">
        <f>VLOOKUP(A282,'[45]PAI 2025 GPS rempl2)'!$A$3:$B$506,2,0)</f>
        <v>2000-DESPACHO DEL SUPERINTENDENTE DELEGADO PARA LA PROPIEDAD INDUSTRIAL</v>
      </c>
      <c r="S282" s="80" t="s">
        <v>1005</v>
      </c>
      <c r="T282" s="80" t="str">
        <f>VLOOKUP(A282,'[45]PAI 2025 GPS rempl2)'!$A$3:$E$505,4,0)</f>
        <v>Producto</v>
      </c>
      <c r="U282" s="81" t="s">
        <v>1522</v>
      </c>
      <c r="V282" s="30">
        <f>VLOOKUP(S282,'Plan de acci�n consolidado 2025'!$E$4:$P$506,12,0)</f>
        <v>10</v>
      </c>
      <c r="W282" s="145">
        <f>(V282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82" s="30">
        <f>VLOOKUP(S282,'Plan de acci�n consolidado 2025'!$E$4:$AA$506,23,0)</f>
        <v>75</v>
      </c>
      <c r="Y282" s="30">
        <f t="shared" si="50"/>
        <v>0.33632286995515698</v>
      </c>
    </row>
    <row r="283" spans="1:25" x14ac:dyDescent="0.25">
      <c r="A283" s="80" t="s">
        <v>1008</v>
      </c>
      <c r="B283" s="80" t="str">
        <f>VLOOKUP(A283,'[45]PAI 2025 GPS rempl2)'!$A$3:$E$505,4,0)</f>
        <v>Actividad propia</v>
      </c>
      <c r="C283" s="81" t="s">
        <v>1522</v>
      </c>
      <c r="D283" s="81" t="s">
        <v>1521</v>
      </c>
      <c r="E283" s="81" t="s">
        <v>510</v>
      </c>
      <c r="F283" s="81"/>
      <c r="G283" s="81" t="str">
        <f>VLOOKUP(A283,'[45]PAI 2025 GPS rempl2)'!$E$4:$L$504,8,0)</f>
        <v>N/A</v>
      </c>
      <c r="H283" s="81" t="str">
        <f>VLOOKUP(A283,'[45]PAI 2025 GPS rempl2)'!$A$4:$V$504,15,0)</f>
        <v>Priorizar y enviar los requerimientos previstos para las 4 versiones de fortalecimiento del SIPI (Correos electrónicos de la OTI al proveedor informando los requerimientos priorizados)</v>
      </c>
      <c r="I283" s="81">
        <f>VLOOKUP(A283,'[45]PAI 2025 GPS rempl2)'!$A$4:$V$504,17,0)</f>
        <v>4</v>
      </c>
      <c r="J283" s="81" t="str">
        <f>VLOOKUP(A283,'[45]PAI 2025 GPS rempl2)'!$A$4:$V$504,18,0)</f>
        <v>Númerica</v>
      </c>
      <c r="K283" s="166" t="str">
        <f>VLOOKUP(A283,'[45]PAI 2025 GPS rempl2)'!$A$4:$V$504,20,0)</f>
        <v>2025-01-07</v>
      </c>
      <c r="L283" s="166" t="str">
        <f>VLOOKUP(A283,'[45]PAI 2025 GPS rempl2)'!$A$4:$V$504,21,0)</f>
        <v>2025-11-28</v>
      </c>
      <c r="M283" s="81" t="str">
        <f>VLOOKUP(A283,'[45]PAI 2025 GPS rempl2)'!$A$4:$V$504,22,0)</f>
        <v>20-OFICINA DE TECNOLOGÍA E INFORMÁTICA;
2000-DESPACHO DEL SUPERINTENDENTE DELEGADO PARA LA PROPIEDAD INDUSTRIAL</v>
      </c>
      <c r="N283" s="81"/>
      <c r="O283" s="81"/>
      <c r="P283" s="81"/>
      <c r="Q283" s="81"/>
      <c r="R283" s="30" t="str">
        <f>VLOOKUP(A283,'[45]PAI 2025 GPS rempl2)'!$A$3:$B$506,2,0)</f>
        <v>2000-DESPACHO DEL SUPERINTENDENTE DELEGADO PARA LA PROPIEDAD INDUSTRIAL</v>
      </c>
      <c r="S283" s="80" t="s">
        <v>1008</v>
      </c>
      <c r="T283" s="80" t="str">
        <f>VLOOKUP(A283,'[45]PAI 2025 GPS rempl2)'!$A$3:$E$505,4,0)</f>
        <v>Actividad propia</v>
      </c>
      <c r="U283" s="81" t="s">
        <v>1522</v>
      </c>
      <c r="V283" s="30">
        <f>VLOOKUP(S283,'Plan de acci�n consolidado 2025'!$E$4:$P$506,12,0)</f>
        <v>50</v>
      </c>
      <c r="W283" s="147">
        <f t="shared" ref="W283:W284" si="52">+(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83" s="30">
        <f>VLOOKUP(S283,'Plan de acci�n consolidado 2025'!$E$4:$AA$506,23,0)</f>
        <v>75</v>
      </c>
      <c r="Y283" s="30">
        <f t="shared" si="50"/>
        <v>0.45731707317073172</v>
      </c>
    </row>
    <row r="284" spans="1:25" x14ac:dyDescent="0.25">
      <c r="A284" s="80" t="s">
        <v>1010</v>
      </c>
      <c r="B284" s="80" t="str">
        <f>VLOOKUP(A284,'[45]PAI 2025 GPS rempl2)'!$A$3:$E$505,4,0)</f>
        <v>Actividad propia</v>
      </c>
      <c r="C284" s="81" t="s">
        <v>1522</v>
      </c>
      <c r="D284" s="81" t="s">
        <v>1521</v>
      </c>
      <c r="E284" s="81" t="s">
        <v>510</v>
      </c>
      <c r="F284" s="81"/>
      <c r="G284" s="81" t="str">
        <f>VLOOKUP(A284,'[45]PAI 2025 GPS rempl2)'!$E$4:$L$504,8,0)</f>
        <v>N/A</v>
      </c>
      <c r="H284" s="81" t="str">
        <f>VLOOKUP(A284,'[45]PAI 2025 GPS rempl2)'!$A$4:$V$504,15,0)</f>
        <v>Realizar seguimiento al desarrollo, prueba y puesta en producción de los requerimientos priorizados en las 4 versiones (Correos electrónicos del proveedor indicando la puesta en producción)</v>
      </c>
      <c r="I284" s="81">
        <f>VLOOKUP(A284,'[45]PAI 2025 GPS rempl2)'!$A$4:$V$504,17,0)</f>
        <v>4</v>
      </c>
      <c r="J284" s="81" t="str">
        <f>VLOOKUP(A284,'[45]PAI 2025 GPS rempl2)'!$A$4:$V$504,18,0)</f>
        <v>Númerica</v>
      </c>
      <c r="K284" s="166" t="str">
        <f>VLOOKUP(A284,'[45]PAI 2025 GPS rempl2)'!$A$4:$V$504,20,0)</f>
        <v>2025-04-01</v>
      </c>
      <c r="L284" s="166" t="str">
        <f>VLOOKUP(A284,'[45]PAI 2025 GPS rempl2)'!$A$4:$V$504,21,0)</f>
        <v>2025-11-28</v>
      </c>
      <c r="M284" s="81" t="str">
        <f>VLOOKUP(A284,'[45]PAI 2025 GPS rempl2)'!$A$4:$V$504,22,0)</f>
        <v>20-OFICINA DE TECNOLOGÍA E INFORMÁTICA;
2000-DESPACHO DEL SUPERINTENDENTE DELEGADO PARA LA PROPIEDAD INDUSTRIAL</v>
      </c>
      <c r="N284" s="81"/>
      <c r="O284" s="81"/>
      <c r="P284" s="81"/>
      <c r="Q284" s="81"/>
      <c r="R284" s="30" t="str">
        <f>VLOOKUP(A284,'[45]PAI 2025 GPS rempl2)'!$A$3:$B$506,2,0)</f>
        <v>2000-DESPACHO DEL SUPERINTENDENTE DELEGADO PARA LA PROPIEDAD INDUSTRIAL</v>
      </c>
      <c r="S284" s="80" t="s">
        <v>1010</v>
      </c>
      <c r="T284" s="80" t="str">
        <f>VLOOKUP(A284,'[45]PAI 2025 GPS rempl2)'!$A$3:$E$505,4,0)</f>
        <v>Actividad propia</v>
      </c>
      <c r="U284" s="81" t="s">
        <v>1522</v>
      </c>
      <c r="V284" s="30">
        <f>VLOOKUP(S284,'Plan de acci�n consolidado 2025'!$E$4:$P$506,12,0)</f>
        <v>50</v>
      </c>
      <c r="W284" s="147">
        <f t="shared" si="52"/>
        <v>0.6097560975609756</v>
      </c>
      <c r="X284" s="30">
        <f>VLOOKUP(S284,'Plan de acci�n consolidado 2025'!$E$4:$AA$506,23,0)</f>
        <v>75</v>
      </c>
      <c r="Y284" s="30">
        <f t="shared" si="50"/>
        <v>0.45731707317073172</v>
      </c>
    </row>
    <row r="285" spans="1:25" x14ac:dyDescent="0.25">
      <c r="A285" s="80" t="s">
        <v>1011</v>
      </c>
      <c r="B285" s="80" t="str">
        <f>VLOOKUP(A285,'[45]PAI 2025 GPS rempl2)'!$A$3:$E$505,4,0)</f>
        <v>Producto</v>
      </c>
      <c r="C285" s="81" t="s">
        <v>1522</v>
      </c>
      <c r="D285" s="81" t="s">
        <v>1533</v>
      </c>
      <c r="E285" s="81" t="s">
        <v>1442</v>
      </c>
      <c r="F285" s="81" t="s">
        <v>59</v>
      </c>
      <c r="G285" s="81" t="str">
        <f>VLOOKUP(A285,'[45]PAI 2025 GPS rempl2)'!$E$4:$L$504,8,0)</f>
        <v>N/A</v>
      </c>
      <c r="H285" s="81" t="str">
        <f>VLOOKUP(A285,'[45]PAI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81">
        <f>VLOOKUP(A285,'[45]PAI 2025 GPS rempl2)'!$A$4:$V$504,17,0)</f>
        <v>2</v>
      </c>
      <c r="J285" s="81" t="str">
        <f>VLOOKUP(A285,'[45]PAI 2025 GPS rempl2)'!$A$4:$V$504,18,0)</f>
        <v>Númerica</v>
      </c>
      <c r="K285" s="166" t="str">
        <f>VLOOKUP(A285,'[45]PAI 2025 GPS rempl2)'!$A$4:$V$504,20,0)</f>
        <v>2025-01-20</v>
      </c>
      <c r="L285" s="166" t="str">
        <f>VLOOKUP(A285,'[45]PAI 2025 GPS rempl2)'!$A$4:$V$504,21,0)</f>
        <v>2025-07-18</v>
      </c>
      <c r="M285" s="81" t="str">
        <f>VLOOKUP(A285,'[45]PAI 2025 GPS rempl2)'!$A$4:$V$504,22,0)</f>
        <v>2000-DESPACHO DEL SUPERINTENDENTE DELEGADO PARA LA PROPIEDAD INDUSTRIAL;
2010-DIRECCION DE SIGNOS DISTINTIVOS;
2020-DIRECCIÓN DE NUEVAS CREACIONES</v>
      </c>
      <c r="N285" s="81" t="s">
        <v>1736</v>
      </c>
      <c r="O285" s="81" t="s">
        <v>1394</v>
      </c>
      <c r="P285" s="81">
        <v>0</v>
      </c>
      <c r="Q285" s="81" t="s">
        <v>1492</v>
      </c>
      <c r="R285" s="30" t="str">
        <f>VLOOKUP(A285,'[45]PAI 2025 GPS rempl2)'!$A$3:$B$506,2,0)</f>
        <v>2000-DESPACHO DEL SUPERINTENDENTE DELEGADO PARA LA PROPIEDAD INDUSTRIAL</v>
      </c>
      <c r="S285" s="80" t="s">
        <v>1011</v>
      </c>
      <c r="T285" s="80" t="str">
        <f>VLOOKUP(A285,'[45]PAI 2025 GPS rempl2)'!$A$3:$E$505,4,0)</f>
        <v>Producto</v>
      </c>
      <c r="U285" s="81" t="s">
        <v>1522</v>
      </c>
      <c r="V285" s="30">
        <f>VLOOKUP(S285,'Plan de acci�n consolidado 2025'!$E$4:$P$506,12,0)</f>
        <v>10</v>
      </c>
      <c r="W285" s="145">
        <f>(V285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85" s="30">
        <f>VLOOKUP(S285,'Plan de acci�n consolidado 2025'!$E$4:$AA$506,23,0)</f>
        <v>100</v>
      </c>
      <c r="Y285" s="30">
        <f t="shared" si="50"/>
        <v>0.44843049327354267</v>
      </c>
    </row>
    <row r="286" spans="1:25" x14ac:dyDescent="0.25">
      <c r="A286" s="80" t="s">
        <v>1013</v>
      </c>
      <c r="B286" s="80" t="str">
        <f>VLOOKUP(A286,'[45]PAI 2025 GPS rempl2)'!$A$3:$E$505,4,0)</f>
        <v>Actividad sin participación</v>
      </c>
      <c r="C286" s="81" t="s">
        <v>1522</v>
      </c>
      <c r="D286" s="81" t="s">
        <v>1533</v>
      </c>
      <c r="E286" s="81" t="s">
        <v>1442</v>
      </c>
      <c r="F286" s="81"/>
      <c r="G286" s="81" t="str">
        <f>VLOOKUP(A286,'[45]PAI 2025 GPS rempl2)'!$E$4:$L$504,8,0)</f>
        <v>N/A</v>
      </c>
      <c r="H286" s="81" t="str">
        <f>VLOOKUP(A286,'[45]PAI 2025 GPS rempl2)'!$A$4:$V$504,15,0)</f>
        <v>Identificar necesidades de regulación en materia de Propiedad Industrial para mejora de los trámites (Documento de identificación de necesidades elaborado)</v>
      </c>
      <c r="I286" s="81">
        <f>VLOOKUP(A286,'[45]PAI 2025 GPS rempl2)'!$A$4:$V$504,17,0)</f>
        <v>2</v>
      </c>
      <c r="J286" s="81" t="str">
        <f>VLOOKUP(A286,'[45]PAI 2025 GPS rempl2)'!$A$4:$V$504,18,0)</f>
        <v>Númerica</v>
      </c>
      <c r="K286" s="166" t="str">
        <f>VLOOKUP(A286,'[45]PAI 2025 GPS rempl2)'!$A$4:$V$504,20,0)</f>
        <v>2025-01-20</v>
      </c>
      <c r="L286" s="166" t="str">
        <f>VLOOKUP(A286,'[45]PAI 2025 GPS rempl2)'!$A$4:$V$504,21,0)</f>
        <v>2025-05-30</v>
      </c>
      <c r="M286" s="81" t="str">
        <f>VLOOKUP(A286,'[45]PAI 2025 GPS rempl2)'!$A$4:$V$504,22,0)</f>
        <v>2010-DIRECCION DE SIGNOS DISTINTIVOS;
2020-DIRECCIÓN DE NUEVAS CREACIONES</v>
      </c>
      <c r="N286" s="81"/>
      <c r="O286" s="81"/>
      <c r="P286" s="81"/>
      <c r="Q286" s="81"/>
      <c r="R286" s="30" t="str">
        <f>VLOOKUP(A286,'[45]PAI 2025 GPS rempl2)'!$A$3:$B$506,2,0)</f>
        <v>2000-DESPACHO DEL SUPERINTENDENTE DELEGADO PARA LA PROPIEDAD INDUSTRIAL</v>
      </c>
      <c r="S286" s="80" t="s">
        <v>1013</v>
      </c>
      <c r="T286" s="80" t="str">
        <f>VLOOKUP(A286,'[45]PAI 2025 GPS rempl2)'!$A$3:$E$505,4,0)</f>
        <v>Actividad sin participación</v>
      </c>
      <c r="U286" s="81" t="s">
        <v>1522</v>
      </c>
      <c r="V286" s="30">
        <f>VLOOKUP(S286,'Plan de acci�n consolidado 2025'!$E$4:$P$506,12,0)</f>
        <v>0</v>
      </c>
      <c r="W286" s="30">
        <f>+V286</f>
        <v>0</v>
      </c>
      <c r="X286" s="30">
        <f>VLOOKUP(S286,'Plan de acci�n consolidado 2025'!$E$4:$AA$506,23,0)</f>
        <v>100</v>
      </c>
      <c r="Y286" s="30">
        <f t="shared" si="50"/>
        <v>0</v>
      </c>
    </row>
    <row r="287" spans="1:25" x14ac:dyDescent="0.25">
      <c r="A287" s="80" t="s">
        <v>1016</v>
      </c>
      <c r="B287" s="80" t="str">
        <f>VLOOKUP(A287,'[45]PAI 2025 GPS rempl2)'!$A$3:$E$505,4,0)</f>
        <v>Actividad sin participación</v>
      </c>
      <c r="C287" s="81" t="s">
        <v>1522</v>
      </c>
      <c r="D287" s="81" t="s">
        <v>1533</v>
      </c>
      <c r="E287" s="81" t="s">
        <v>1442</v>
      </c>
      <c r="F287" s="81"/>
      <c r="G287" s="81" t="str">
        <f>VLOOKUP(A287,'[45]PAI 2025 GPS rempl2)'!$E$4:$L$504,8,0)</f>
        <v>N/A</v>
      </c>
      <c r="H287" s="81" t="str">
        <f>VLOOKUP(A287,'[45]PAI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81">
        <f>VLOOKUP(A287,'[45]PAI 2025 GPS rempl2)'!$A$4:$V$504,17,0)</f>
        <v>2</v>
      </c>
      <c r="J287" s="81" t="str">
        <f>VLOOKUP(A287,'[45]PAI 2025 GPS rempl2)'!$A$4:$V$504,18,0)</f>
        <v>Númerica</v>
      </c>
      <c r="K287" s="166" t="str">
        <f>VLOOKUP(A287,'[45]PAI 2025 GPS rempl2)'!$A$4:$V$504,20,0)</f>
        <v>2025-01-20</v>
      </c>
      <c r="L287" s="166" t="str">
        <f>VLOOKUP(A287,'[45]PAI 2025 GPS rempl2)'!$A$4:$V$504,21,0)</f>
        <v>2025-05-30</v>
      </c>
      <c r="M287" s="81" t="str">
        <f>VLOOKUP(A287,'[45]PAI 2025 GPS rempl2)'!$A$4:$V$504,22,0)</f>
        <v>2010-DIRECCION DE SIGNOS DISTINTIVOS;
2020-DIRECCIÓN DE NUEVAS CREACIONES</v>
      </c>
      <c r="N287" s="81"/>
      <c r="O287" s="81"/>
      <c r="P287" s="81"/>
      <c r="Q287" s="81"/>
      <c r="R287" s="30" t="str">
        <f>VLOOKUP(A287,'[45]PAI 2025 GPS rempl2)'!$A$3:$B$506,2,0)</f>
        <v>2000-DESPACHO DEL SUPERINTENDENTE DELEGADO PARA LA PROPIEDAD INDUSTRIAL</v>
      </c>
      <c r="S287" s="80" t="s">
        <v>1016</v>
      </c>
      <c r="T287" s="80" t="str">
        <f>VLOOKUP(A287,'[45]PAI 2025 GPS rempl2)'!$A$3:$E$505,4,0)</f>
        <v>Actividad sin participación</v>
      </c>
      <c r="U287" s="81" t="s">
        <v>1522</v>
      </c>
      <c r="V287" s="30">
        <f>VLOOKUP(S287,'Plan de acci�n consolidado 2025'!$E$4:$P$506,12,0)</f>
        <v>0</v>
      </c>
      <c r="W287" s="30">
        <f>+V287</f>
        <v>0</v>
      </c>
      <c r="X287" s="30">
        <f>VLOOKUP(S287,'Plan de acci�n consolidado 2025'!$E$4:$AA$506,23,0)</f>
        <v>100</v>
      </c>
      <c r="Y287" s="30">
        <f t="shared" si="50"/>
        <v>0</v>
      </c>
    </row>
    <row r="288" spans="1:25" x14ac:dyDescent="0.25">
      <c r="A288" s="80" t="s">
        <v>1018</v>
      </c>
      <c r="B288" s="80" t="str">
        <f>VLOOKUP(A288,'[45]PAI 2025 GPS rempl2)'!$A$3:$E$505,4,0)</f>
        <v>Actividad propia</v>
      </c>
      <c r="C288" s="81" t="s">
        <v>1522</v>
      </c>
      <c r="D288" s="81" t="s">
        <v>1533</v>
      </c>
      <c r="E288" s="81" t="s">
        <v>1442</v>
      </c>
      <c r="F288" s="81"/>
      <c r="G288" s="81" t="str">
        <f>VLOOKUP(A288,'[45]PAI 2025 GPS rempl2)'!$E$4:$L$504,8,0)</f>
        <v>N/A</v>
      </c>
      <c r="H288" s="81" t="str">
        <f>VLOOKUP(A288,'[45]PAI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81">
        <f>VLOOKUP(A288,'[45]PAI 2025 GPS rempl2)'!$A$4:$V$504,17,0)</f>
        <v>2</v>
      </c>
      <c r="J288" s="81" t="str">
        <f>VLOOKUP(A288,'[45]PAI 2025 GPS rempl2)'!$A$4:$V$504,18,0)</f>
        <v>Númerica</v>
      </c>
      <c r="K288" s="166" t="str">
        <f>VLOOKUP(A288,'[45]PAI 2025 GPS rempl2)'!$A$4:$V$504,20,0)</f>
        <v>2025-06-03</v>
      </c>
      <c r="L288" s="166" t="str">
        <f>VLOOKUP(A288,'[45]PAI 2025 GPS rempl2)'!$A$4:$V$504,21,0)</f>
        <v>2025-06-27</v>
      </c>
      <c r="M288" s="81" t="str">
        <f>VLOOKUP(A288,'[45]PAI 2025 GPS rempl2)'!$A$4:$V$504,22,0)</f>
        <v>2000-DESPACHO DEL SUPERINTENDENTE DELEGADO PARA LA PROPIEDAD INDUSTRIAL</v>
      </c>
      <c r="N288" s="81"/>
      <c r="O288" s="81"/>
      <c r="P288" s="81"/>
      <c r="Q288" s="81"/>
      <c r="R288" s="30" t="str">
        <f>VLOOKUP(A288,'[45]PAI 2025 GPS rempl2)'!$A$3:$B$506,2,0)</f>
        <v>2000-DESPACHO DEL SUPERINTENDENTE DELEGADO PARA LA PROPIEDAD INDUSTRIAL</v>
      </c>
      <c r="S288" s="80" t="s">
        <v>1018</v>
      </c>
      <c r="T288" s="80" t="str">
        <f>VLOOKUP(A288,'[45]PAI 2025 GPS rempl2)'!$A$3:$E$505,4,0)</f>
        <v>Actividad propia</v>
      </c>
      <c r="U288" s="81" t="s">
        <v>1522</v>
      </c>
      <c r="V288" s="30">
        <f>VLOOKUP(S288,'Plan de acci�n consolidado 2025'!$E$4:$P$506,12,0)</f>
        <v>50</v>
      </c>
      <c r="W288" s="147">
        <f t="shared" ref="W288:W289" si="53">+(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88" s="30">
        <f>VLOOKUP(S288,'Plan de acci�n consolidado 2025'!$E$4:$AA$506,23,0)</f>
        <v>100</v>
      </c>
      <c r="Y288" s="30">
        <f t="shared" si="50"/>
        <v>0.6097560975609756</v>
      </c>
    </row>
    <row r="289" spans="1:25" x14ac:dyDescent="0.25">
      <c r="A289" s="80" t="s">
        <v>1019</v>
      </c>
      <c r="B289" s="80" t="str">
        <f>VLOOKUP(A289,'[45]PAI 2025 GPS rempl2)'!$A$3:$E$505,4,0)</f>
        <v>Actividad propia</v>
      </c>
      <c r="C289" s="81" t="s">
        <v>1522</v>
      </c>
      <c r="D289" s="81" t="s">
        <v>1533</v>
      </c>
      <c r="E289" s="81" t="s">
        <v>1442</v>
      </c>
      <c r="F289" s="81"/>
      <c r="G289" s="81" t="str">
        <f>VLOOKUP(A289,'[45]PAI 2025 GPS rempl2)'!$E$4:$L$504,8,0)</f>
        <v>N/A</v>
      </c>
      <c r="H289" s="81" t="str">
        <f>VLOOKUP(A289,'[45]PAI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81">
        <f>VLOOKUP(A289,'[45]PAI 2025 GPS rempl2)'!$A$4:$V$504,17,0)</f>
        <v>2</v>
      </c>
      <c r="J289" s="81" t="str">
        <f>VLOOKUP(A289,'[45]PAI 2025 GPS rempl2)'!$A$4:$V$504,18,0)</f>
        <v>Númerica</v>
      </c>
      <c r="K289" s="166" t="str">
        <f>VLOOKUP(A289,'[45]PAI 2025 GPS rempl2)'!$A$4:$V$504,20,0)</f>
        <v>2025-07-01</v>
      </c>
      <c r="L289" s="166" t="str">
        <f>VLOOKUP(A289,'[45]PAI 2025 GPS rempl2)'!$A$4:$V$504,21,0)</f>
        <v>2025-07-18</v>
      </c>
      <c r="M289" s="81" t="str">
        <f>VLOOKUP(A289,'[45]PAI 2025 GPS rempl2)'!$A$4:$V$504,22,0)</f>
        <v>2000-DESPACHO DEL SUPERINTENDENTE DELEGADO PARA LA PROPIEDAD INDUSTRIAL</v>
      </c>
      <c r="N289" s="81"/>
      <c r="O289" s="81"/>
      <c r="P289" s="81"/>
      <c r="Q289" s="81"/>
      <c r="R289" s="30" t="str">
        <f>VLOOKUP(A289,'[45]PAI 2025 GPS rempl2)'!$A$3:$B$506,2,0)</f>
        <v>2000-DESPACHO DEL SUPERINTENDENTE DELEGADO PARA LA PROPIEDAD INDUSTRIAL</v>
      </c>
      <c r="S289" s="80" t="s">
        <v>1019</v>
      </c>
      <c r="T289" s="80" t="str">
        <f>VLOOKUP(A289,'[45]PAI 2025 GPS rempl2)'!$A$3:$E$505,4,0)</f>
        <v>Actividad propia</v>
      </c>
      <c r="U289" s="81" t="s">
        <v>1522</v>
      </c>
      <c r="V289" s="30">
        <f>VLOOKUP(S289,'Plan de acci�n consolidado 2025'!$E$4:$P$506,12,0)</f>
        <v>50</v>
      </c>
      <c r="W289" s="147">
        <f t="shared" si="53"/>
        <v>0.6097560975609756</v>
      </c>
      <c r="X289" s="30">
        <f>VLOOKUP(S289,'Plan de acci�n consolidado 2025'!$E$4:$AA$506,23,0)</f>
        <v>100</v>
      </c>
      <c r="Y289" s="30">
        <f t="shared" si="50"/>
        <v>0.6097560975609756</v>
      </c>
    </row>
    <row r="290" spans="1:25" x14ac:dyDescent="0.25">
      <c r="A290" s="80" t="s">
        <v>1021</v>
      </c>
      <c r="B290" s="80" t="str">
        <f>VLOOKUP(A290,'[45]PAI 2025 GPS rempl2)'!$A$3:$E$505,4,0)</f>
        <v>Producto</v>
      </c>
      <c r="C290" s="81" t="s">
        <v>1522</v>
      </c>
      <c r="D290" s="81" t="s">
        <v>1526</v>
      </c>
      <c r="E290" s="81" t="s">
        <v>614</v>
      </c>
      <c r="F290" s="81" t="s">
        <v>9</v>
      </c>
      <c r="G290" s="81" t="str">
        <f>VLOOKUP(A290,'[45]PAI 2025 GPS rempl2)'!$E$4:$L$504,8,0)</f>
        <v>C-3503-0200-0011-40401c</v>
      </c>
      <c r="H290" s="81" t="str">
        <f>VLOOKUP(A290,'[45]PAI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1">
        <f>VLOOKUP(A290,'[45]PAI 2025 GPS rempl2)'!$A$4:$V$504,17,0)</f>
        <v>100</v>
      </c>
      <c r="J290" s="81" t="str">
        <f>VLOOKUP(A290,'[45]PAI 2025 GPS rempl2)'!$A$4:$V$504,18,0)</f>
        <v>Númerica</v>
      </c>
      <c r="K290" s="166" t="str">
        <f>VLOOKUP(A290,'[45]PAI 2025 GPS rempl2)'!$A$4:$V$504,20,0)</f>
        <v>2025-01-20</v>
      </c>
      <c r="L290" s="166" t="str">
        <f>VLOOKUP(A290,'[45]PAI 2025 GPS rempl2)'!$A$4:$V$504,21,0)</f>
        <v>2025-12-12</v>
      </c>
      <c r="M290" s="81" t="str">
        <f>VLOOKUP(A290,'[45]PAI 2025 GPS rempl2)'!$A$4:$V$504,22,0)</f>
        <v>4000-DESPACHO DEL SUPERINTENDENTE DELEGADO PARA ASUNTOS JURISDICCIONALES</v>
      </c>
      <c r="N290" s="81" t="s">
        <v>1401</v>
      </c>
      <c r="O290" s="81" t="s">
        <v>1439</v>
      </c>
      <c r="P290" s="81">
        <v>0</v>
      </c>
      <c r="Q290" s="81" t="s">
        <v>1492</v>
      </c>
      <c r="R290" s="30" t="str">
        <f>VLOOKUP(A290,'[45]PAI 2025 GPS rempl2)'!$A$3:$B$506,2,0)</f>
        <v>4000-DESPACHO DEL SUPERINTENDENTE DELEGADO PARA ASUNTOS JURISDICCIONALES</v>
      </c>
      <c r="S290" s="80" t="s">
        <v>1021</v>
      </c>
      <c r="T290" s="80" t="str">
        <f>VLOOKUP(A290,'[45]PAI 2025 GPS rempl2)'!$A$3:$E$505,4,0)</f>
        <v>Producto</v>
      </c>
      <c r="U290" s="81" t="s">
        <v>1522</v>
      </c>
      <c r="V290" s="30">
        <f>VLOOKUP(S290,'Plan de acci�n consolidado 2025'!$E$4:$P$506,12,0)</f>
        <v>16</v>
      </c>
      <c r="W290" s="145">
        <f>(V290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c r="X290" s="30">
        <f>VLOOKUP(S290,'Plan de acci�n consolidado 2025'!$E$4:$AA$506,23,0)</f>
        <v>85</v>
      </c>
      <c r="Y290" s="30">
        <f t="shared" si="50"/>
        <v>0.60986547085201792</v>
      </c>
    </row>
    <row r="291" spans="1:25" x14ac:dyDescent="0.25">
      <c r="A291" s="80" t="s">
        <v>1022</v>
      </c>
      <c r="B291" s="80" t="str">
        <f>VLOOKUP(A291,'[45]PAI 2025 GPS rempl2)'!$A$3:$E$505,4,0)</f>
        <v>Actividad propia</v>
      </c>
      <c r="C291" s="81" t="s">
        <v>1522</v>
      </c>
      <c r="D291" s="81" t="s">
        <v>1526</v>
      </c>
      <c r="E291" s="81" t="s">
        <v>614</v>
      </c>
      <c r="F291" s="81"/>
      <c r="G291" s="81" t="str">
        <f>VLOOKUP(A291,'[45]PAI 2025 GPS rempl2)'!$E$4:$L$504,8,0)</f>
        <v>N/A</v>
      </c>
      <c r="H291" s="81" t="str">
        <f>VLOOKUP(A291,'[45]PAI 2025 GPS rempl2)'!$A$4:$V$504,15,0)</f>
        <v>Finalizar acciones de competencia desleal y propiedad industrial que hayan sido admitidas a 31 de diciembre de 2024. (Listado mensual en Excel de autos o sentencias finalizados)</v>
      </c>
      <c r="I291" s="81">
        <f>VLOOKUP(A291,'[45]PAI 2025 GPS rempl2)'!$A$4:$V$504,17,0)</f>
        <v>100</v>
      </c>
      <c r="J291" s="81" t="str">
        <f>VLOOKUP(A291,'[45]PAI 2025 GPS rempl2)'!$A$4:$V$504,18,0)</f>
        <v>Númerica</v>
      </c>
      <c r="K291" s="166" t="str">
        <f>VLOOKUP(A291,'[45]PAI 2025 GPS rempl2)'!$A$4:$V$504,20,0)</f>
        <v>2025-01-20</v>
      </c>
      <c r="L291" s="166" t="str">
        <f>VLOOKUP(A291,'[45]PAI 2025 GPS rempl2)'!$A$4:$V$504,21,0)</f>
        <v>2025-12-12</v>
      </c>
      <c r="M291" s="81" t="str">
        <f>VLOOKUP(A291,'[45]PAI 2025 GPS rempl2)'!$A$4:$V$504,22,0)</f>
        <v>4000-DESPACHO DEL SUPERINTENDENTE DELEGADO PARA ASUNTOS JURISDICCIONALES</v>
      </c>
      <c r="N291" s="81"/>
      <c r="O291" s="81"/>
      <c r="P291" s="81"/>
      <c r="Q291" s="81"/>
      <c r="R291" s="30" t="str">
        <f>VLOOKUP(A291,'[45]PAI 2025 GPS rempl2)'!$A$3:$B$506,2,0)</f>
        <v>4000-DESPACHO DEL SUPERINTENDENTE DELEGADO PARA ASUNTOS JURISDICCIONALES</v>
      </c>
      <c r="S291" s="80" t="s">
        <v>1022</v>
      </c>
      <c r="T291" s="80" t="str">
        <f>VLOOKUP(A291,'[45]PAI 2025 GPS rempl2)'!$A$3:$E$505,4,0)</f>
        <v>Actividad propia</v>
      </c>
      <c r="U291" s="81" t="s">
        <v>1522</v>
      </c>
      <c r="V291" s="30">
        <f>VLOOKUP(S291,'Plan de acci�n consolidado 2025'!$E$4:$P$506,12,0)</f>
        <v>100</v>
      </c>
      <c r="W291" s="147">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291" s="30">
        <f>VLOOKUP(S291,'Plan de acci�n consolidado 2025'!$E$4:$AA$506,23,0)</f>
        <v>85</v>
      </c>
      <c r="Y291" s="30">
        <f t="shared" si="50"/>
        <v>1.0365853658536586</v>
      </c>
    </row>
    <row r="292" spans="1:25" x14ac:dyDescent="0.25">
      <c r="A292" s="80" t="s">
        <v>1023</v>
      </c>
      <c r="B292" s="80" t="str">
        <f>VLOOKUP(A292,'[45]PAI 2025 GPS rempl2)'!$A$3:$E$505,4,0)</f>
        <v>Producto</v>
      </c>
      <c r="C292" s="81" t="s">
        <v>1522</v>
      </c>
      <c r="D292" s="81" t="s">
        <v>1526</v>
      </c>
      <c r="E292" s="81" t="s">
        <v>614</v>
      </c>
      <c r="F292" s="81" t="s">
        <v>9</v>
      </c>
      <c r="G292" s="81" t="str">
        <f>VLOOKUP(A292,'[45]PAI 2025 GPS rempl2)'!$E$4:$L$504,8,0)</f>
        <v>C-3503-0200-0011-40401c</v>
      </c>
      <c r="H292" s="81" t="str">
        <f>VLOOKUP(A292,'[45]PAI 2025 GPS rempl2)'!$A$4:$V$504,15,0)</f>
        <v>Demandas de protección al consumidor, en fase de calificación, gestionadas. (Informe consolidado/ único entregable)..</v>
      </c>
      <c r="I292" s="81">
        <f>VLOOKUP(A292,'[45]PAI 2025 GPS rempl2)'!$A$4:$V$504,17,0)</f>
        <v>42000</v>
      </c>
      <c r="J292" s="81" t="str">
        <f>VLOOKUP(A292,'[45]PAI 2025 GPS rempl2)'!$A$4:$V$504,18,0)</f>
        <v>Númerica</v>
      </c>
      <c r="K292" s="166" t="str">
        <f>VLOOKUP(A292,'[45]PAI 2025 GPS rempl2)'!$A$4:$V$504,20,0)</f>
        <v>2025-01-20</v>
      </c>
      <c r="L292" s="166" t="str">
        <f>VLOOKUP(A292,'[45]PAI 2025 GPS rempl2)'!$A$4:$V$504,21,0)</f>
        <v>2025-12-12</v>
      </c>
      <c r="M292" s="81" t="str">
        <f>VLOOKUP(A292,'[45]PAI 2025 GPS rempl2)'!$A$4:$V$504,22,0)</f>
        <v>4000-DESPACHO DEL SUPERINTENDENTE DELEGADO PARA ASUNTOS JURISDICCIONALES</v>
      </c>
      <c r="N292" s="81" t="s">
        <v>1401</v>
      </c>
      <c r="O292" s="81" t="s">
        <v>1439</v>
      </c>
      <c r="P292" s="81">
        <v>0</v>
      </c>
      <c r="Q292" s="81" t="s">
        <v>1492</v>
      </c>
      <c r="R292" s="30" t="str">
        <f>VLOOKUP(A292,'[45]PAI 2025 GPS rempl2)'!$A$3:$B$506,2,0)</f>
        <v>4000-DESPACHO DEL SUPERINTENDENTE DELEGADO PARA ASUNTOS JURISDICCIONALES</v>
      </c>
      <c r="S292" s="80" t="s">
        <v>1023</v>
      </c>
      <c r="T292" s="80" t="str">
        <f>VLOOKUP(A292,'[45]PAI 2025 GPS rempl2)'!$A$3:$E$505,4,0)</f>
        <v>Producto</v>
      </c>
      <c r="U292" s="81" t="s">
        <v>1522</v>
      </c>
      <c r="V292" s="30">
        <f>VLOOKUP(S292,'Plan de acci�n consolidado 2025'!$E$4:$P$506,12,0)</f>
        <v>17</v>
      </c>
      <c r="W292" s="145">
        <f>(V292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c r="X292" s="30">
        <f>VLOOKUP(S292,'Plan de acci�n consolidado 2025'!$E$4:$AA$506,23,0)</f>
        <v>85</v>
      </c>
      <c r="Y292" s="30">
        <f t="shared" si="50"/>
        <v>0.64798206278026915</v>
      </c>
    </row>
    <row r="293" spans="1:25" x14ac:dyDescent="0.25">
      <c r="A293" s="80" t="s">
        <v>1024</v>
      </c>
      <c r="B293" s="80" t="str">
        <f>VLOOKUP(A293,'[45]PAI 2025 GPS rempl2)'!$A$3:$E$505,4,0)</f>
        <v>Actividad propia</v>
      </c>
      <c r="C293" s="81" t="s">
        <v>1522</v>
      </c>
      <c r="D293" s="81" t="s">
        <v>1526</v>
      </c>
      <c r="E293" s="81" t="s">
        <v>614</v>
      </c>
      <c r="F293" s="81"/>
      <c r="G293" s="81" t="str">
        <f>VLOOKUP(A293,'[45]PAI 2025 GPS rempl2)'!$E$4:$L$504,8,0)</f>
        <v>N/A</v>
      </c>
      <c r="H293" s="81" t="str">
        <f>VLOOKUP(A293,'[45]PAI 2025 GPS rempl2)'!$A$4:$V$504,15,0)</f>
        <v>Gestionar las demandas de protección al consumidor (Informe mensual consolidado/ único entregable)</v>
      </c>
      <c r="I293" s="81">
        <f>VLOOKUP(A293,'[45]PAI 2025 GPS rempl2)'!$A$4:$V$504,17,0)</f>
        <v>42000</v>
      </c>
      <c r="J293" s="81" t="str">
        <f>VLOOKUP(A293,'[45]PAI 2025 GPS rempl2)'!$A$4:$V$504,18,0)</f>
        <v>Númerica</v>
      </c>
      <c r="K293" s="166" t="str">
        <f>VLOOKUP(A293,'[45]PAI 2025 GPS rempl2)'!$A$4:$V$504,20,0)</f>
        <v>2025-01-20</v>
      </c>
      <c r="L293" s="166" t="str">
        <f>VLOOKUP(A293,'[45]PAI 2025 GPS rempl2)'!$A$4:$V$504,21,0)</f>
        <v>2025-12-12</v>
      </c>
      <c r="M293" s="81" t="str">
        <f>VLOOKUP(A293,'[45]PAI 2025 GPS rempl2)'!$A$4:$V$504,22,0)</f>
        <v>4000-DESPACHO DEL SUPERINTENDENTE DELEGADO PARA ASUNTOS JURISDICCIONALES</v>
      </c>
      <c r="N293" s="81"/>
      <c r="O293" s="81"/>
      <c r="P293" s="81"/>
      <c r="Q293" s="81"/>
      <c r="R293" s="30" t="str">
        <f>VLOOKUP(A293,'[45]PAI 2025 GPS rempl2)'!$A$3:$B$506,2,0)</f>
        <v>4000-DESPACHO DEL SUPERINTENDENTE DELEGADO PARA ASUNTOS JURISDICCIONALES</v>
      </c>
      <c r="S293" s="80" t="s">
        <v>1024</v>
      </c>
      <c r="T293" s="80" t="str">
        <f>VLOOKUP(A293,'[45]PAI 2025 GPS rempl2)'!$A$3:$E$505,4,0)</f>
        <v>Actividad propia</v>
      </c>
      <c r="U293" s="81" t="s">
        <v>1522</v>
      </c>
      <c r="V293" s="30">
        <f>VLOOKUP(S293,'Plan de acci�n consolidado 2025'!$E$4:$P$506,12,0)</f>
        <v>100</v>
      </c>
      <c r="W293" s="147">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293" s="30">
        <f>VLOOKUP(S293,'Plan de acci�n consolidado 2025'!$E$4:$AA$506,23,0)</f>
        <v>85</v>
      </c>
      <c r="Y293" s="30">
        <f t="shared" si="50"/>
        <v>1.0365853658536586</v>
      </c>
    </row>
    <row r="294" spans="1:25" x14ac:dyDescent="0.25">
      <c r="A294" s="80" t="s">
        <v>1025</v>
      </c>
      <c r="B294" s="80" t="str">
        <f>VLOOKUP(A294,'[45]PAI 2025 GPS rempl2)'!$A$3:$E$505,4,0)</f>
        <v>Producto</v>
      </c>
      <c r="C294" s="81" t="s">
        <v>1522</v>
      </c>
      <c r="D294" s="81" t="s">
        <v>1526</v>
      </c>
      <c r="E294" s="81" t="s">
        <v>614</v>
      </c>
      <c r="F294" s="81" t="s">
        <v>9</v>
      </c>
      <c r="G294" s="81" t="str">
        <f>VLOOKUP(A294,'[45]PAI 2025 GPS rempl2)'!$E$4:$L$504,8,0)</f>
        <v>C-3503-0200-0011-40401c</v>
      </c>
      <c r="H294" s="81" t="str">
        <f>VLOOKUP(A294,'[45]PAI 2025 GPS rempl2)'!$A$4:$V$504,15,0)</f>
        <v>Niveles de congestión de los procesos admitidos y pendientes de decisión a 31 de diciembre de 2024, en materia de Protección al Consumidor, reducidos. (Informe final que liste los autos o sentencias admitidos, finalizados)</v>
      </c>
      <c r="I294" s="81">
        <f>VLOOKUP(A294,'[45]PAI 2025 GPS rempl2)'!$A$4:$V$504,17,0)</f>
        <v>20000</v>
      </c>
      <c r="J294" s="81" t="str">
        <f>VLOOKUP(A294,'[45]PAI 2025 GPS rempl2)'!$A$4:$V$504,18,0)</f>
        <v>Númerica</v>
      </c>
      <c r="K294" s="166" t="str">
        <f>VLOOKUP(A294,'[45]PAI 2025 GPS rempl2)'!$A$4:$V$504,20,0)</f>
        <v>2025-01-20</v>
      </c>
      <c r="L294" s="166" t="str">
        <f>VLOOKUP(A294,'[45]PAI 2025 GPS rempl2)'!$A$4:$V$504,21,0)</f>
        <v>2025-12-12</v>
      </c>
      <c r="M294" s="81" t="str">
        <f>VLOOKUP(A294,'[45]PAI 2025 GPS rempl2)'!$A$4:$V$504,22,0)</f>
        <v>4000-DESPACHO DEL SUPERINTENDENTE DELEGADO PARA ASUNTOS JURISDICCIONALES</v>
      </c>
      <c r="N294" s="81" t="s">
        <v>1401</v>
      </c>
      <c r="O294" s="81" t="s">
        <v>1439</v>
      </c>
      <c r="P294" s="81">
        <v>0</v>
      </c>
      <c r="Q294" s="81" t="s">
        <v>1492</v>
      </c>
      <c r="R294" s="30" t="str">
        <f>VLOOKUP(A294,'[45]PAI 2025 GPS rempl2)'!$A$3:$B$506,2,0)</f>
        <v>4000-DESPACHO DEL SUPERINTENDENTE DELEGADO PARA ASUNTOS JURISDICCIONALES</v>
      </c>
      <c r="S294" s="80" t="s">
        <v>1025</v>
      </c>
      <c r="T294" s="80" t="str">
        <f>VLOOKUP(A294,'[45]PAI 2025 GPS rempl2)'!$A$3:$E$505,4,0)</f>
        <v>Producto</v>
      </c>
      <c r="U294" s="81" t="s">
        <v>1522</v>
      </c>
      <c r="V294" s="30">
        <f>VLOOKUP(S294,'Plan de acci�n consolidado 2025'!$E$4:$P$506,12,0)</f>
        <v>17</v>
      </c>
      <c r="W294" s="145">
        <f>(V294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c r="X294" s="30">
        <f>VLOOKUP(S294,'Plan de acci�n consolidado 2025'!$E$4:$AA$506,23,0)</f>
        <v>78</v>
      </c>
      <c r="Y294" s="30">
        <f t="shared" si="50"/>
        <v>0.59461883408071747</v>
      </c>
    </row>
    <row r="295" spans="1:25" x14ac:dyDescent="0.25">
      <c r="A295" s="80" t="s">
        <v>1026</v>
      </c>
      <c r="B295" s="80" t="str">
        <f>VLOOKUP(A295,'[45]PAI 2025 GPS rempl2)'!$A$3:$E$505,4,0)</f>
        <v>Actividad propia</v>
      </c>
      <c r="C295" s="81" t="s">
        <v>1522</v>
      </c>
      <c r="D295" s="81" t="s">
        <v>1526</v>
      </c>
      <c r="E295" s="81" t="s">
        <v>614</v>
      </c>
      <c r="F295" s="81"/>
      <c r="G295" s="81" t="str">
        <f>VLOOKUP(A295,'[45]PAI 2025 GPS rempl2)'!$E$4:$L$504,8,0)</f>
        <v>N/A</v>
      </c>
      <c r="H295" s="81" t="str">
        <f>VLOOKUP(A295,'[45]PAI 2025 GPS rempl2)'!$A$4:$V$504,15,0)</f>
        <v>Finalizar las acciones de protección al consumidor admitidas y pendientes de decisión a 31 de diciembre de 2024. (Listado mensual en Excel de autos o sentencias finalizados)</v>
      </c>
      <c r="I295" s="81">
        <f>VLOOKUP(A295,'[45]PAI 2025 GPS rempl2)'!$A$4:$V$504,17,0)</f>
        <v>20000</v>
      </c>
      <c r="J295" s="81" t="str">
        <f>VLOOKUP(A295,'[45]PAI 2025 GPS rempl2)'!$A$4:$V$504,18,0)</f>
        <v>Númerica</v>
      </c>
      <c r="K295" s="166" t="str">
        <f>VLOOKUP(A295,'[45]PAI 2025 GPS rempl2)'!$A$4:$V$504,20,0)</f>
        <v>2025-01-20</v>
      </c>
      <c r="L295" s="166" t="str">
        <f>VLOOKUP(A295,'[45]PAI 2025 GPS rempl2)'!$A$4:$V$504,21,0)</f>
        <v>2025-12-12</v>
      </c>
      <c r="M295" s="81" t="str">
        <f>VLOOKUP(A295,'[45]PAI 2025 GPS rempl2)'!$A$4:$V$504,22,0)</f>
        <v>4000-DESPACHO DEL SUPERINTENDENTE DELEGADO PARA ASUNTOS JURISDICCIONALES</v>
      </c>
      <c r="N295" s="81"/>
      <c r="O295" s="81"/>
      <c r="P295" s="81"/>
      <c r="Q295" s="81"/>
      <c r="R295" s="30" t="str">
        <f>VLOOKUP(A295,'[45]PAI 2025 GPS rempl2)'!$A$3:$B$506,2,0)</f>
        <v>4000-DESPACHO DEL SUPERINTENDENTE DELEGADO PARA ASUNTOS JURISDICCIONALES</v>
      </c>
      <c r="S295" s="80" t="s">
        <v>1026</v>
      </c>
      <c r="T295" s="80" t="str">
        <f>VLOOKUP(A295,'[45]PAI 2025 GPS rempl2)'!$A$3:$E$505,4,0)</f>
        <v>Actividad propia</v>
      </c>
      <c r="U295" s="81" t="s">
        <v>1522</v>
      </c>
      <c r="V295" s="30">
        <f>VLOOKUP(S295,'Plan de acci�n consolidado 2025'!$E$4:$P$506,12,0)</f>
        <v>100</v>
      </c>
      <c r="W295" s="147">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295" s="30">
        <f>VLOOKUP(S295,'Plan de acci�n consolidado 2025'!$E$4:$AA$506,23,0)</f>
        <v>78</v>
      </c>
      <c r="Y295" s="30">
        <f t="shared" si="50"/>
        <v>0.95121951219512202</v>
      </c>
    </row>
    <row r="296" spans="1:25" x14ac:dyDescent="0.25">
      <c r="A296" s="80" t="s">
        <v>1027</v>
      </c>
      <c r="B296" s="80" t="str">
        <f>VLOOKUP(A296,'[45]PAI 2025 GPS rempl2)'!$A$3:$E$505,4,0)</f>
        <v>Producto</v>
      </c>
      <c r="C296" s="81" t="s">
        <v>1522</v>
      </c>
      <c r="D296" s="81" t="s">
        <v>1526</v>
      </c>
      <c r="E296" s="81" t="s">
        <v>614</v>
      </c>
      <c r="F296" s="81" t="s">
        <v>9</v>
      </c>
      <c r="G296" s="81" t="str">
        <f>VLOOKUP(A296,'[45]PAI 2025 GPS rempl2)'!$E$4:$L$504,8,0)</f>
        <v>C-3503-0200-0011-40401c</v>
      </c>
      <c r="H296" s="81" t="str">
        <f>VLOOKUP(A296,'[45]PAI 2025 GPS rempl2)'!$A$4:$V$504,15,0)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1">
        <f>VLOOKUP(A296,'[45]PAI 2025 GPS rempl2)'!$A$4:$V$504,17,0)</f>
        <v>6430</v>
      </c>
      <c r="J296" s="81" t="str">
        <f>VLOOKUP(A296,'[45]PAI 2025 GPS rempl2)'!$A$4:$V$504,18,0)</f>
        <v>Númerica</v>
      </c>
      <c r="K296" s="166" t="str">
        <f>VLOOKUP(A296,'[45]PAI 2025 GPS rempl2)'!$A$4:$V$504,20,0)</f>
        <v>2025-01-20</v>
      </c>
      <c r="L296" s="166" t="str">
        <f>VLOOKUP(A296,'[45]PAI 2025 GPS rempl2)'!$A$4:$V$504,21,0)</f>
        <v>2025-12-12</v>
      </c>
      <c r="M296" s="81" t="str">
        <f>VLOOKUP(A296,'[45]PAI 2025 GPS rempl2)'!$A$4:$V$504,22,0)</f>
        <v>4000-DESPACHO DEL SUPERINTENDENTE DELEGADO PARA ASUNTOS JURISDICCIONALES</v>
      </c>
      <c r="N296" s="81" t="s">
        <v>1401</v>
      </c>
      <c r="O296" s="81" t="s">
        <v>1439</v>
      </c>
      <c r="P296" s="81">
        <v>0</v>
      </c>
      <c r="Q296" s="81" t="s">
        <v>1492</v>
      </c>
      <c r="R296" s="30" t="str">
        <f>VLOOKUP(A296,'[45]PAI 2025 GPS rempl2)'!$A$3:$B$506,2,0)</f>
        <v>4000-DESPACHO DEL SUPERINTENDENTE DELEGADO PARA ASUNTOS JURISDICCIONALES</v>
      </c>
      <c r="S296" s="80" t="s">
        <v>1027</v>
      </c>
      <c r="T296" s="80" t="str">
        <f>VLOOKUP(A296,'[45]PAI 2025 GPS rempl2)'!$A$3:$E$505,4,0)</f>
        <v>Producto</v>
      </c>
      <c r="U296" s="81" t="s">
        <v>1522</v>
      </c>
      <c r="V296" s="30">
        <f>VLOOKUP(S296,'Plan de acci�n consolidado 2025'!$E$4:$P$506,12,0)</f>
        <v>17</v>
      </c>
      <c r="W296" s="145">
        <f>(V296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c r="X296" s="30">
        <f>VLOOKUP(S296,'Plan de acci�n consolidado 2025'!$E$4:$AA$506,23,0)</f>
        <v>67.73</v>
      </c>
      <c r="Y296" s="30">
        <f t="shared" si="50"/>
        <v>0.51632735426008969</v>
      </c>
    </row>
    <row r="297" spans="1:25" x14ac:dyDescent="0.25">
      <c r="A297" s="80" t="s">
        <v>1028</v>
      </c>
      <c r="B297" s="80" t="str">
        <f>VLOOKUP(A297,'[45]PAI 2025 GPS rempl2)'!$A$3:$E$505,4,0)</f>
        <v>Actividad propia</v>
      </c>
      <c r="C297" s="81" t="s">
        <v>1522</v>
      </c>
      <c r="D297" s="81" t="s">
        <v>1526</v>
      </c>
      <c r="E297" s="81" t="s">
        <v>614</v>
      </c>
      <c r="F297" s="81"/>
      <c r="G297" s="81" t="str">
        <f>VLOOKUP(A297,'[45]PAI 2025 GPS rempl2)'!$E$4:$L$504,8,0)</f>
        <v>N/A</v>
      </c>
      <c r="H297" s="81" t="str">
        <f>VLOOKUP(A297,'[45]PAI 2025 GPS rempl2)'!$A$4:$V$504,15,0)</f>
        <v>Finalizar el trámite para la verificación del cumplimiento de las sentencias, transacciones y conciliaciones a favor del consumidor legalmente celebradas hasta el 31 de diciembre de 2023 (Listado en Excel mensual de finalización)</v>
      </c>
      <c r="I297" s="81">
        <f>VLOOKUP(A297,'[45]PAI 2025 GPS rempl2)'!$A$4:$V$504,17,0)</f>
        <v>6430</v>
      </c>
      <c r="J297" s="81" t="str">
        <f>VLOOKUP(A297,'[45]PAI 2025 GPS rempl2)'!$A$4:$V$504,18,0)</f>
        <v>Númerica</v>
      </c>
      <c r="K297" s="166" t="str">
        <f>VLOOKUP(A297,'[45]PAI 2025 GPS rempl2)'!$A$4:$V$504,20,0)</f>
        <v>2025-01-20</v>
      </c>
      <c r="L297" s="166" t="str">
        <f>VLOOKUP(A297,'[45]PAI 2025 GPS rempl2)'!$A$4:$V$504,21,0)</f>
        <v>2025-12-12</v>
      </c>
      <c r="M297" s="81" t="str">
        <f>VLOOKUP(A297,'[45]PAI 2025 GPS rempl2)'!$A$4:$V$504,22,0)</f>
        <v>4000-DESPACHO DEL SUPERINTENDENTE DELEGADO PARA ASUNTOS JURISDICCIONALES</v>
      </c>
      <c r="N297" s="81"/>
      <c r="O297" s="81"/>
      <c r="P297" s="81"/>
      <c r="Q297" s="81"/>
      <c r="R297" s="30" t="str">
        <f>VLOOKUP(A297,'[45]PAI 2025 GPS rempl2)'!$A$3:$B$506,2,0)</f>
        <v>4000-DESPACHO DEL SUPERINTENDENTE DELEGADO PARA ASUNTOS JURISDICCIONALES</v>
      </c>
      <c r="S297" s="80" t="s">
        <v>1028</v>
      </c>
      <c r="T297" s="80" t="str">
        <f>VLOOKUP(A297,'[45]PAI 2025 GPS rempl2)'!$A$3:$E$505,4,0)</f>
        <v>Actividad propia</v>
      </c>
      <c r="U297" s="81" t="s">
        <v>1522</v>
      </c>
      <c r="V297" s="30">
        <f>VLOOKUP(S297,'Plan de acci�n consolidado 2025'!$E$4:$P$506,12,0)</f>
        <v>50</v>
      </c>
      <c r="W297" s="147">
        <f t="shared" ref="W297:W298" si="54">+(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97" s="30">
        <f>VLOOKUP(S297,'Plan de acci�n consolidado 2025'!$E$4:$AA$506,23,0)</f>
        <v>67.73</v>
      </c>
      <c r="Y297" s="30">
        <f t="shared" si="50"/>
        <v>0.41298780487804876</v>
      </c>
    </row>
    <row r="298" spans="1:25" x14ac:dyDescent="0.25">
      <c r="A298" s="80" t="s">
        <v>1760</v>
      </c>
      <c r="B298" s="80" t="str">
        <f>VLOOKUP(A298,'[45]PAI 2025 GPS rempl2)'!$A$3:$E$505,4,0)</f>
        <v>Actividad propia</v>
      </c>
      <c r="C298" s="81" t="s">
        <v>1522</v>
      </c>
      <c r="D298" s="81" t="s">
        <v>1526</v>
      </c>
      <c r="E298" s="81" t="s">
        <v>614</v>
      </c>
      <c r="F298" s="81"/>
      <c r="G298" s="81" t="str">
        <f>VLOOKUP(A298,'[45]PAI 2025 GPS rempl2)'!$E$4:$L$504,8,0)</f>
        <v>N/A</v>
      </c>
      <c r="H298" s="81" t="str">
        <f>VLOOKUP(A298,'[45]PAI 2025 GPS rempl2)'!$A$4:$V$504,15,0)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298" s="81">
        <f>VLOOKUP(A298,'[45]PAI 2025 GPS rempl2)'!$A$4:$V$504,17,0)</f>
        <v>100</v>
      </c>
      <c r="J298" s="81" t="str">
        <f>VLOOKUP(A298,'[45]PAI 2025 GPS rempl2)'!$A$4:$V$504,18,0)</f>
        <v>Porcentual</v>
      </c>
      <c r="K298" s="166" t="str">
        <f>VLOOKUP(A298,'[45]PAI 2025 GPS rempl2)'!$A$4:$V$504,20,0)</f>
        <v>2025-05-02</v>
      </c>
      <c r="L298" s="166" t="str">
        <f>VLOOKUP(A298,'[45]PAI 2025 GPS rempl2)'!$A$4:$V$504,21,0)</f>
        <v>2025-12-12</v>
      </c>
      <c r="M298" s="81" t="str">
        <f>VLOOKUP(A298,'[45]PAI 2025 GPS rempl2)'!$A$4:$V$504,22,0)</f>
        <v>4000-DESPACHO DEL SUPERINTENDENTE DELEGADO PARA ASUNTOS JURISDICCIONALES</v>
      </c>
      <c r="N298" s="81"/>
      <c r="O298" s="81"/>
      <c r="P298" s="81"/>
      <c r="Q298" s="81"/>
      <c r="R298" s="30" t="str">
        <f>VLOOKUP(A298,'[45]PAI 2025 GPS rempl2)'!$A$3:$B$506,2,0)</f>
        <v>4000-DESPACHO DEL SUPERINTENDENTE DELEGADO PARA ASUNTOS JURISDICCIONALES</v>
      </c>
      <c r="S298" s="80" t="s">
        <v>1760</v>
      </c>
      <c r="T298" s="80" t="str">
        <f>VLOOKUP(A298,'[45]PAI 2025 GPS rempl2)'!$A$3:$E$505,4,0)</f>
        <v>Actividad propia</v>
      </c>
      <c r="U298" s="81" t="s">
        <v>1522</v>
      </c>
      <c r="V298" s="30">
        <f>VLOOKUP(S298,'Plan de acci�n consolidado 2025'!$E$4:$P$506,12,0)</f>
        <v>50</v>
      </c>
      <c r="W298" s="147">
        <f t="shared" si="54"/>
        <v>0.6097560975609756</v>
      </c>
      <c r="X298" s="30">
        <f>VLOOKUP(S298,'Plan de acci�n consolidado 2025'!$E$4:$AA$506,23,0)</f>
        <v>90</v>
      </c>
      <c r="Y298" s="30">
        <f t="shared" si="50"/>
        <v>0.54878048780487798</v>
      </c>
    </row>
    <row r="299" spans="1:25" x14ac:dyDescent="0.25">
      <c r="A299" s="80" t="s">
        <v>1029</v>
      </c>
      <c r="B299" s="80" t="str">
        <f>VLOOKUP(A299,'[45]PAI 2025 GPS rempl2)'!$A$3:$E$505,4,0)</f>
        <v>Producto</v>
      </c>
      <c r="C299" s="81" t="s">
        <v>1522</v>
      </c>
      <c r="D299" s="81" t="s">
        <v>1526</v>
      </c>
      <c r="E299" s="81" t="s">
        <v>614</v>
      </c>
      <c r="F299" s="81" t="s">
        <v>10</v>
      </c>
      <c r="G299" s="81" t="str">
        <f>VLOOKUP(A299,'[45]PAI 2025 GPS rempl2)'!$E$4:$L$504,8,0)</f>
        <v>C-3503-0200-0011-40401c</v>
      </c>
      <c r="H299" s="81" t="str">
        <f>VLOOKUP(A299,'[45]PAI 2025 GPS rempl2)'!$A$4:$V$504,15,0)</f>
        <v>Presencia territorial de la SIC en materia de asuntos jursidiccionales, fortalecida. (Listados de asistencia por jornada)</v>
      </c>
      <c r="I299" s="81">
        <f>VLOOKUP(A299,'[45]PAI 2025 GPS rempl2)'!$A$4:$V$504,17,0)</f>
        <v>6</v>
      </c>
      <c r="J299" s="81" t="str">
        <f>VLOOKUP(A299,'[45]PAI 2025 GPS rempl2)'!$A$4:$V$504,18,0)</f>
        <v>Númerica</v>
      </c>
      <c r="K299" s="166" t="str">
        <f>VLOOKUP(A299,'[45]PAI 2025 GPS rempl2)'!$A$4:$V$504,20,0)</f>
        <v>2025-02-03</v>
      </c>
      <c r="L299" s="166" t="str">
        <f>VLOOKUP(A299,'[45]PAI 2025 GPS rempl2)'!$A$4:$V$504,21,0)</f>
        <v>2025-11-28</v>
      </c>
      <c r="M299" s="81" t="str">
        <f>VLOOKUP(A299,'[45]PAI 2025 GPS rempl2)'!$A$4:$V$504,22,0)</f>
        <v>4000-DESPACHO DEL SUPERINTENDENTE DELEGADO PARA ASUNTOS JURISDICCIONALES</v>
      </c>
      <c r="N299" s="81" t="s">
        <v>1399</v>
      </c>
      <c r="O299" s="81" t="s">
        <v>1400</v>
      </c>
      <c r="P299" s="81">
        <v>0</v>
      </c>
      <c r="Q299" s="81" t="s">
        <v>1494</v>
      </c>
      <c r="R299" s="30" t="str">
        <f>VLOOKUP(A299,'[45]PAI 2025 GPS rempl2)'!$A$3:$B$506,2,0)</f>
        <v>4000-DESPACHO DEL SUPERINTENDENTE DELEGADO PARA ASUNTOS JURISDICCIONALES</v>
      </c>
      <c r="S299" s="80" t="s">
        <v>1029</v>
      </c>
      <c r="T299" s="80" t="str">
        <f>VLOOKUP(A299,'[45]PAI 2025 GPS rempl2)'!$A$3:$E$505,4,0)</f>
        <v>Producto</v>
      </c>
      <c r="U299" s="81" t="s">
        <v>1522</v>
      </c>
      <c r="V299" s="30">
        <f>VLOOKUP(S299,'Plan de acci�n consolidado 2025'!$E$4:$P$506,12,0)</f>
        <v>12</v>
      </c>
      <c r="W299" s="145">
        <f>(V299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0.53811659192825112</v>
      </c>
      <c r="X299" s="30">
        <f>VLOOKUP(S299,'Plan de acci�n consolidado 2025'!$E$4:$AA$506,23,0)</f>
        <v>83.33</v>
      </c>
      <c r="Y299" s="30">
        <f t="shared" si="50"/>
        <v>0.44841255605381164</v>
      </c>
    </row>
    <row r="300" spans="1:25" x14ac:dyDescent="0.25">
      <c r="A300" s="80" t="s">
        <v>1031</v>
      </c>
      <c r="B300" s="80" t="str">
        <f>VLOOKUP(A300,'[45]PAI 2025 GPS rempl2)'!$A$3:$E$505,4,0)</f>
        <v>Actividad propia</v>
      </c>
      <c r="C300" s="81" t="s">
        <v>1522</v>
      </c>
      <c r="D300" s="81" t="s">
        <v>1526</v>
      </c>
      <c r="E300" s="81" t="s">
        <v>614</v>
      </c>
      <c r="F300" s="81"/>
      <c r="G300" s="81" t="str">
        <f>VLOOKUP(A300,'[45]PAI 2025 GPS rempl2)'!$E$4:$L$504,8,0)</f>
        <v>N/A</v>
      </c>
      <c r="H300" s="81" t="str">
        <f>VLOOKUP(A300,'[45]PAI 2025 GPS rempl2)'!$A$4:$V$504,15,0)</f>
        <v>Definir fechas de las jornadas de territorialización. (correo electrónico enviando con las fechas de las jornadas/único entregable)</v>
      </c>
      <c r="I300" s="81">
        <f>VLOOKUP(A300,'[45]PAI 2025 GPS rempl2)'!$A$4:$V$504,17,0)</f>
        <v>1</v>
      </c>
      <c r="J300" s="81" t="str">
        <f>VLOOKUP(A300,'[45]PAI 2025 GPS rempl2)'!$A$4:$V$504,18,0)</f>
        <v>Númerica</v>
      </c>
      <c r="K300" s="166" t="str">
        <f>VLOOKUP(A300,'[45]PAI 2025 GPS rempl2)'!$A$4:$V$504,20,0)</f>
        <v>2025-02-03</v>
      </c>
      <c r="L300" s="166" t="str">
        <f>VLOOKUP(A300,'[45]PAI 2025 GPS rempl2)'!$A$4:$V$504,21,0)</f>
        <v>2025-03-31</v>
      </c>
      <c r="M300" s="81" t="str">
        <f>VLOOKUP(A300,'[45]PAI 2025 GPS rempl2)'!$A$4:$V$504,22,0)</f>
        <v>4000-DESPACHO DEL SUPERINTENDENTE DELEGADO PARA ASUNTOS JURISDICCIONALES</v>
      </c>
      <c r="N300" s="81"/>
      <c r="O300" s="81"/>
      <c r="P300" s="81"/>
      <c r="Q300" s="81"/>
      <c r="R300" s="30" t="str">
        <f>VLOOKUP(A300,'[45]PAI 2025 GPS rempl2)'!$A$3:$B$506,2,0)</f>
        <v>4000-DESPACHO DEL SUPERINTENDENTE DELEGADO PARA ASUNTOS JURISDICCIONALES</v>
      </c>
      <c r="S300" s="80" t="s">
        <v>1031</v>
      </c>
      <c r="T300" s="80" t="str">
        <f>VLOOKUP(A300,'[45]PAI 2025 GPS rempl2)'!$A$3:$E$505,4,0)</f>
        <v>Actividad propia</v>
      </c>
      <c r="U300" s="81" t="s">
        <v>1522</v>
      </c>
      <c r="V300" s="30">
        <f>VLOOKUP(S300,'Plan de acci�n consolidado 2025'!$E$4:$P$506,12,0)</f>
        <v>20</v>
      </c>
      <c r="W300" s="147">
        <f t="shared" ref="W300:W301" si="55">+(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00" s="30">
        <f>VLOOKUP(S300,'Plan de acci�n consolidado 2025'!$E$4:$AA$506,23,0)</f>
        <v>100</v>
      </c>
      <c r="Y300" s="30">
        <f t="shared" si="50"/>
        <v>0.24390243902439024</v>
      </c>
    </row>
    <row r="301" spans="1:25" x14ac:dyDescent="0.25">
      <c r="A301" s="80" t="s">
        <v>1033</v>
      </c>
      <c r="B301" s="80" t="str">
        <f>VLOOKUP(A301,'[45]PAI 2025 GPS rempl2)'!$A$3:$E$505,4,0)</f>
        <v>Actividad propia</v>
      </c>
      <c r="C301" s="81" t="s">
        <v>1522</v>
      </c>
      <c r="D301" s="81" t="s">
        <v>1526</v>
      </c>
      <c r="E301" s="81" t="s">
        <v>614</v>
      </c>
      <c r="F301" s="81"/>
      <c r="G301" s="81" t="str">
        <f>VLOOKUP(A301,'[45]PAI 2025 GPS rempl2)'!$E$4:$L$504,8,0)</f>
        <v>N/A</v>
      </c>
      <c r="H301" s="81" t="str">
        <f>VLOOKUP(A301,'[45]PAI 2025 GPS rempl2)'!$A$4:$V$504,15,0)</f>
        <v>Realizar jornadas de territorialización, de acuerdo con el cronograma establecido. (Listados de asistencia por programa)</v>
      </c>
      <c r="I301" s="81">
        <f>VLOOKUP(A301,'[45]PAI 2025 GPS rempl2)'!$A$4:$V$504,17,0)</f>
        <v>6</v>
      </c>
      <c r="J301" s="81" t="str">
        <f>VLOOKUP(A301,'[45]PAI 2025 GPS rempl2)'!$A$4:$V$504,18,0)</f>
        <v>Númerica</v>
      </c>
      <c r="K301" s="166" t="str">
        <f>VLOOKUP(A301,'[45]PAI 2025 GPS rempl2)'!$A$4:$V$504,20,0)</f>
        <v>2025-04-01</v>
      </c>
      <c r="L301" s="166" t="str">
        <f>VLOOKUP(A301,'[45]PAI 2025 GPS rempl2)'!$A$4:$V$504,21,0)</f>
        <v>2025-11-28</v>
      </c>
      <c r="M301" s="81" t="str">
        <f>VLOOKUP(A301,'[45]PAI 2025 GPS rempl2)'!$A$4:$V$504,22,0)</f>
        <v>4000-DESPACHO DEL SUPERINTENDENTE DELEGADO PARA ASUNTOS JURISDICCIONALES</v>
      </c>
      <c r="N301" s="81"/>
      <c r="O301" s="81"/>
      <c r="P301" s="81"/>
      <c r="Q301" s="81"/>
      <c r="R301" s="30" t="str">
        <f>VLOOKUP(A301,'[45]PAI 2025 GPS rempl2)'!$A$3:$B$506,2,0)</f>
        <v>4000-DESPACHO DEL SUPERINTENDENTE DELEGADO PARA ASUNTOS JURISDICCIONALES</v>
      </c>
      <c r="S301" s="80" t="s">
        <v>1033</v>
      </c>
      <c r="T301" s="80" t="str">
        <f>VLOOKUP(A301,'[45]PAI 2025 GPS rempl2)'!$A$3:$E$505,4,0)</f>
        <v>Actividad propia</v>
      </c>
      <c r="U301" s="81" t="s">
        <v>1522</v>
      </c>
      <c r="V301" s="30">
        <f>VLOOKUP(S301,'Plan de acci�n consolidado 2025'!$E$4:$P$506,12,0)</f>
        <v>80</v>
      </c>
      <c r="W301" s="147">
        <f t="shared" si="55"/>
        <v>0.97560975609756095</v>
      </c>
      <c r="X301" s="30">
        <f>VLOOKUP(S301,'Plan de acci�n consolidado 2025'!$E$4:$AA$506,23,0)</f>
        <v>83.33</v>
      </c>
      <c r="Y301" s="30">
        <f t="shared" si="50"/>
        <v>0.81297560975609751</v>
      </c>
    </row>
    <row r="302" spans="1:25" x14ac:dyDescent="0.25">
      <c r="A302" s="80" t="s">
        <v>1034</v>
      </c>
      <c r="B302" s="80" t="str">
        <f>VLOOKUP(A302,'[45]PAI 2025 GPS rempl2)'!$A$3:$E$505,4,0)</f>
        <v>Producto</v>
      </c>
      <c r="C302" s="81" t="s">
        <v>1522</v>
      </c>
      <c r="D302" s="81" t="s">
        <v>1530</v>
      </c>
      <c r="E302" s="81" t="s">
        <v>697</v>
      </c>
      <c r="F302" s="81" t="s">
        <v>13</v>
      </c>
      <c r="G302" s="81" t="str">
        <f>VLOOKUP(A302,'[45]PAI 2025 GPS rempl2)'!$E$4:$L$504,8,0)</f>
        <v>C-3503-0200-0011-40401c</v>
      </c>
      <c r="H302" s="81" t="str">
        <f>VLOOKUP(A302,'[45]PAI 2025 GPS rempl2)'!$A$4:$V$504,15,0)</f>
        <v>II Congreso de autoridades administrativas investidas con funciones jurisdiccionales en materia de competencia desleal, propiedad industrial y derecho de consumo, realizado. (fotografías del evento realizado /único entregable)</v>
      </c>
      <c r="I302" s="81">
        <f>VLOOKUP(A302,'[45]PAI 2025 GPS rempl2)'!$A$4:$V$504,17,0)</f>
        <v>1</v>
      </c>
      <c r="J302" s="81" t="str">
        <f>VLOOKUP(A302,'[45]PAI 2025 GPS rempl2)'!$A$4:$V$504,18,0)</f>
        <v>Númerica</v>
      </c>
      <c r="K302" s="166" t="str">
        <f>VLOOKUP(A302,'[45]PAI 2025 GPS rempl2)'!$A$4:$V$504,20,0)</f>
        <v>2025-02-03</v>
      </c>
      <c r="L302" s="166" t="str">
        <f>VLOOKUP(A302,'[45]PAI 2025 GPS rempl2)'!$A$4:$V$504,21,0)</f>
        <v>2025-12-05</v>
      </c>
      <c r="M302" s="81" t="str">
        <f>VLOOKUP(A302,'[45]PAI 2025 GPS rempl2)'!$A$4:$V$504,22,0)</f>
        <v>20-OFICINA DE TECNOLOGÍA E INFORMÁTICA;
4000-DESPACHO DEL SUPERINTENDENTE DELEGADO PARA ASUNTOS JURISDICCIONALES;
73-GRUPO DE TRABAJO DE COMUNICACION</v>
      </c>
      <c r="N302" s="81" t="s">
        <v>1402</v>
      </c>
      <c r="O302" s="81" t="s">
        <v>1441</v>
      </c>
      <c r="P302" s="81">
        <v>0</v>
      </c>
      <c r="Q302" s="81" t="s">
        <v>1495</v>
      </c>
      <c r="R302" s="30" t="str">
        <f>VLOOKUP(A302,'[45]PAI 2025 GPS rempl2)'!$A$3:$B$506,2,0)</f>
        <v>4000-DESPACHO DEL SUPERINTENDENTE DELEGADO PARA ASUNTOS JURISDICCIONALES</v>
      </c>
      <c r="S302" s="80" t="s">
        <v>1034</v>
      </c>
      <c r="T302" s="80" t="str">
        <f>VLOOKUP(A302,'[45]PAI 2025 GPS rempl2)'!$A$3:$E$505,4,0)</f>
        <v>Producto</v>
      </c>
      <c r="U302" s="81" t="s">
        <v>1522</v>
      </c>
      <c r="V302" s="30">
        <f>VLOOKUP(S302,'Plan de acci�n consolidado 2025'!$E$4:$P$506,12,0)</f>
        <v>16</v>
      </c>
      <c r="W302" s="145">
        <f>(V302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c r="X302" s="30">
        <f>VLOOKUP(S302,'Plan de acci�n consolidado 2025'!$E$4:$AA$506,23,0)</f>
        <v>0</v>
      </c>
      <c r="Y302" s="30">
        <f t="shared" si="50"/>
        <v>0</v>
      </c>
    </row>
    <row r="303" spans="1:25" x14ac:dyDescent="0.25">
      <c r="A303" s="80" t="s">
        <v>1037</v>
      </c>
      <c r="B303" s="80" t="str">
        <f>VLOOKUP(A303,'[45]PAI 2025 GPS rempl2)'!$A$3:$E$505,4,0)</f>
        <v>Actividad propia</v>
      </c>
      <c r="C303" s="81" t="s">
        <v>1522</v>
      </c>
      <c r="D303" s="81" t="s">
        <v>1530</v>
      </c>
      <c r="E303" s="81" t="s">
        <v>697</v>
      </c>
      <c r="F303" s="81"/>
      <c r="G303" s="81" t="str">
        <f>VLOOKUP(A303,'[45]PAI 2025 GPS rempl2)'!$E$4:$L$504,8,0)</f>
        <v>N/A</v>
      </c>
      <c r="H303" s="81" t="str">
        <f>VLOOKUP(A303,'[45]PAI 2025 GPS rempl2)'!$A$4:$V$504,15,0)</f>
        <v>Solicitar publicación de la fecha del evento en el calendario de eventos de la entidad  al Grupo de trabajo de Comunicaciones   (correo electrónico enviado con la fecha del evento/único entregable)</v>
      </c>
      <c r="I303" s="81">
        <f>VLOOKUP(A303,'[45]PAI 2025 GPS rempl2)'!$A$4:$V$504,17,0)</f>
        <v>1</v>
      </c>
      <c r="J303" s="81" t="str">
        <f>VLOOKUP(A303,'[45]PAI 2025 GPS rempl2)'!$A$4:$V$504,18,0)</f>
        <v>Númerica</v>
      </c>
      <c r="K303" s="166" t="str">
        <f>VLOOKUP(A303,'[45]PAI 2025 GPS rempl2)'!$A$4:$V$504,20,0)</f>
        <v>2025-02-03</v>
      </c>
      <c r="L303" s="166" t="str">
        <f>VLOOKUP(A303,'[45]PAI 2025 GPS rempl2)'!$A$4:$V$504,21,0)</f>
        <v>2025-05-30</v>
      </c>
      <c r="M303" s="81" t="str">
        <f>VLOOKUP(A303,'[45]PAI 2025 GPS rempl2)'!$A$4:$V$504,22,0)</f>
        <v>4000-DESPACHO DEL SUPERINTENDENTE DELEGADO PARA ASUNTOS JURISDICCIONALES</v>
      </c>
      <c r="N303" s="81"/>
      <c r="O303" s="81"/>
      <c r="P303" s="81"/>
      <c r="Q303" s="81"/>
      <c r="R303" s="30" t="str">
        <f>VLOOKUP(A303,'[45]PAI 2025 GPS rempl2)'!$A$3:$B$506,2,0)</f>
        <v>4000-DESPACHO DEL SUPERINTENDENTE DELEGADO PARA ASUNTOS JURISDICCIONALES</v>
      </c>
      <c r="S303" s="80" t="s">
        <v>1037</v>
      </c>
      <c r="T303" s="80" t="str">
        <f>VLOOKUP(A303,'[45]PAI 2025 GPS rempl2)'!$A$3:$E$505,4,0)</f>
        <v>Actividad propia</v>
      </c>
      <c r="U303" s="81" t="s">
        <v>1522</v>
      </c>
      <c r="V303" s="30">
        <f>VLOOKUP(S303,'Plan de acci�n consolidado 2025'!$E$4:$P$506,12,0)</f>
        <v>25</v>
      </c>
      <c r="W303" s="147">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303" s="30">
        <f>VLOOKUP(S303,'Plan de acci�n consolidado 2025'!$E$4:$AA$506,23,0)</f>
        <v>100</v>
      </c>
      <c r="Y303" s="30">
        <f t="shared" si="50"/>
        <v>0.3048780487804878</v>
      </c>
    </row>
    <row r="304" spans="1:25" x14ac:dyDescent="0.25">
      <c r="A304" s="80" t="s">
        <v>1039</v>
      </c>
      <c r="B304" s="80" t="str">
        <f>VLOOKUP(A304,'[45]PAI 2025 GPS rempl2)'!$A$3:$E$505,4,0)</f>
        <v>Actividad sin participación</v>
      </c>
      <c r="C304" s="81" t="s">
        <v>1522</v>
      </c>
      <c r="D304" s="81" t="s">
        <v>1530</v>
      </c>
      <c r="E304" s="81" t="s">
        <v>697</v>
      </c>
      <c r="F304" s="81"/>
      <c r="G304" s="81" t="str">
        <f>VLOOKUP(A304,'[45]PAI 2025 GPS rempl2)'!$E$4:$L$504,8,0)</f>
        <v>N/A</v>
      </c>
      <c r="H304" s="81" t="str">
        <f>VLOOKUP(A304,'[45]PAI 2025 GPS rempl2)'!$A$4:$V$504,15,0)</f>
        <v>Publicar fecha del evento en calendario de la entidad (captura de pantalla de la publicación de la fecha del evento / único entregable)</v>
      </c>
      <c r="I304" s="81">
        <f>VLOOKUP(A304,'[45]PAI 2025 GPS rempl2)'!$A$4:$V$504,17,0)</f>
        <v>1</v>
      </c>
      <c r="J304" s="81" t="str">
        <f>VLOOKUP(A304,'[45]PAI 2025 GPS rempl2)'!$A$4:$V$504,18,0)</f>
        <v>Númerica</v>
      </c>
      <c r="K304" s="166" t="str">
        <f>VLOOKUP(A304,'[45]PAI 2025 GPS rempl2)'!$A$4:$V$504,20,0)</f>
        <v>2025-06-03</v>
      </c>
      <c r="L304" s="166" t="str">
        <f>VLOOKUP(A304,'[45]PAI 2025 GPS rempl2)'!$A$4:$V$504,21,0)</f>
        <v>2025-09-05</v>
      </c>
      <c r="M304" s="81" t="str">
        <f>VLOOKUP(A304,'[45]PAI 2025 GPS rempl2)'!$A$4:$V$504,22,0)</f>
        <v>73-GRUPO DE TRABAJO DE COMUNICACION</v>
      </c>
      <c r="N304" s="81"/>
      <c r="O304" s="81"/>
      <c r="P304" s="81"/>
      <c r="Q304" s="81"/>
      <c r="R304" s="30" t="str">
        <f>VLOOKUP(A304,'[45]PAI 2025 GPS rempl2)'!$A$3:$B$506,2,0)</f>
        <v>4000-DESPACHO DEL SUPERINTENDENTE DELEGADO PARA ASUNTOS JURISDICCIONALES</v>
      </c>
      <c r="S304" s="80" t="s">
        <v>1039</v>
      </c>
      <c r="T304" s="80" t="str">
        <f>VLOOKUP(A304,'[45]PAI 2025 GPS rempl2)'!$A$3:$E$505,4,0)</f>
        <v>Actividad sin participación</v>
      </c>
      <c r="U304" s="81" t="s">
        <v>1522</v>
      </c>
      <c r="V304" s="30">
        <f>VLOOKUP(S304,'Plan de acci�n consolidado 2025'!$E$4:$P$506,12,0)</f>
        <v>0</v>
      </c>
      <c r="W304" s="145">
        <f>(V304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v>
      </c>
      <c r="X304" s="30">
        <f>VLOOKUP(S304,'Plan de acci�n consolidado 2025'!$E$4:$AA$506,23,0)</f>
        <v>100</v>
      </c>
      <c r="Y304" s="30">
        <f t="shared" si="50"/>
        <v>0</v>
      </c>
    </row>
    <row r="305" spans="1:25" x14ac:dyDescent="0.25">
      <c r="A305" s="80" t="s">
        <v>1041</v>
      </c>
      <c r="B305" s="80" t="str">
        <f>VLOOKUP(A305,'[45]PAI 2025 GPS rempl2)'!$A$3:$E$505,4,0)</f>
        <v>Actividad propia</v>
      </c>
      <c r="C305" s="81" t="s">
        <v>1522</v>
      </c>
      <c r="D305" s="81" t="s">
        <v>1530</v>
      </c>
      <c r="E305" s="81" t="s">
        <v>697</v>
      </c>
      <c r="F305" s="81"/>
      <c r="G305" s="81" t="str">
        <f>VLOOKUP(A305,'[45]PAI 2025 GPS rempl2)'!$E$4:$L$504,8,0)</f>
        <v>N/A</v>
      </c>
      <c r="H305" s="81" t="str">
        <f>VLOOKUP(A305,'[45]PAI 2025 GPS rempl2)'!$A$4:$V$504,15,0)</f>
        <v>Diligenciar check list del evento con la fecha definitiva igual a la publicada en el  calendario de eventos (documento de check list para la realización del evento / único entregable)</v>
      </c>
      <c r="I305" s="81">
        <f>VLOOKUP(A305,'[45]PAI 2025 GPS rempl2)'!$A$4:$V$504,17,0)</f>
        <v>1</v>
      </c>
      <c r="J305" s="81" t="str">
        <f>VLOOKUP(A305,'[45]PAI 2025 GPS rempl2)'!$A$4:$V$504,18,0)</f>
        <v>Númerica</v>
      </c>
      <c r="K305" s="166" t="str">
        <f>VLOOKUP(A305,'[45]PAI 2025 GPS rempl2)'!$A$4:$V$504,20,0)</f>
        <v>2025-09-08</v>
      </c>
      <c r="L305" s="166" t="str">
        <f>VLOOKUP(A305,'[45]PAI 2025 GPS rempl2)'!$A$4:$V$504,21,0)</f>
        <v>2025-10-17</v>
      </c>
      <c r="M305" s="81" t="str">
        <f>VLOOKUP(A305,'[45]PAI 2025 GPS rempl2)'!$A$4:$V$504,22,0)</f>
        <v>4000-DESPACHO DEL SUPERINTENDENTE DELEGADO PARA ASUNTOS JURISDICCIONALES</v>
      </c>
      <c r="N305" s="81"/>
      <c r="O305" s="81"/>
      <c r="P305" s="81"/>
      <c r="Q305" s="81"/>
      <c r="R305" s="30" t="str">
        <f>VLOOKUP(A305,'[45]PAI 2025 GPS rempl2)'!$A$3:$B$506,2,0)</f>
        <v>4000-DESPACHO DEL SUPERINTENDENTE DELEGADO PARA ASUNTOS JURISDICCIONALES</v>
      </c>
      <c r="S305" s="80" t="s">
        <v>1041</v>
      </c>
      <c r="T305" s="80" t="str">
        <f>VLOOKUP(A305,'[45]PAI 2025 GPS rempl2)'!$A$3:$E$505,4,0)</f>
        <v>Actividad propia</v>
      </c>
      <c r="U305" s="81" t="s">
        <v>1522</v>
      </c>
      <c r="V305" s="30">
        <f>VLOOKUP(S305,'Plan de acci�n consolidado 2025'!$E$4:$P$506,12,0)</f>
        <v>25</v>
      </c>
      <c r="W305" s="147">
        <f t="shared" ref="W305:W306" si="56">+(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305" s="30">
        <f>VLOOKUP(S305,'Plan de acci�n consolidado 2025'!$E$4:$AA$506,23,0)</f>
        <v>0</v>
      </c>
      <c r="Y305" s="30">
        <f t="shared" si="50"/>
        <v>0</v>
      </c>
    </row>
    <row r="306" spans="1:25" x14ac:dyDescent="0.25">
      <c r="A306" s="80" t="s">
        <v>1043</v>
      </c>
      <c r="B306" s="80" t="str">
        <f>VLOOKUP(A306,'[45]PAI 2025 GPS rempl2)'!$A$3:$E$505,4,0)</f>
        <v>Actividad propia</v>
      </c>
      <c r="C306" s="81" t="s">
        <v>1522</v>
      </c>
      <c r="D306" s="81" t="s">
        <v>1530</v>
      </c>
      <c r="E306" s="81" t="s">
        <v>697</v>
      </c>
      <c r="F306" s="81"/>
      <c r="G306" s="81" t="str">
        <f>VLOOKUP(A306,'[45]PAI 2025 GPS rempl2)'!$E$4:$L$504,8,0)</f>
        <v>N/A</v>
      </c>
      <c r="H306" s="81" t="str">
        <f>VLOOKUP(A306,'[45]PAI 2025 GPS rempl2)'!$A$4:$V$504,15,0)</f>
        <v>Elaborar y enviar agenda definitiva para ser publicada (correo electrónico con agenda definitiva / único entregable)</v>
      </c>
      <c r="I306" s="81">
        <f>VLOOKUP(A306,'[45]PAI 2025 GPS rempl2)'!$A$4:$V$504,17,0)</f>
        <v>1</v>
      </c>
      <c r="J306" s="81" t="str">
        <f>VLOOKUP(A306,'[45]PAI 2025 GPS rempl2)'!$A$4:$V$504,18,0)</f>
        <v>Númerica</v>
      </c>
      <c r="K306" s="166" t="str">
        <f>VLOOKUP(A306,'[45]PAI 2025 GPS rempl2)'!$A$4:$V$504,20,0)</f>
        <v>2025-10-20</v>
      </c>
      <c r="L306" s="166" t="str">
        <f>VLOOKUP(A306,'[45]PAI 2025 GPS rempl2)'!$A$4:$V$504,21,0)</f>
        <v>2025-11-07</v>
      </c>
      <c r="M306" s="81" t="str">
        <f>VLOOKUP(A306,'[45]PAI 2025 GPS rempl2)'!$A$4:$V$504,22,0)</f>
        <v>4000-DESPACHO DEL SUPERINTENDENTE DELEGADO PARA ASUNTOS JURISDICCIONALES</v>
      </c>
      <c r="N306" s="81"/>
      <c r="O306" s="81"/>
      <c r="P306" s="81"/>
      <c r="Q306" s="81"/>
      <c r="R306" s="30" t="str">
        <f>VLOOKUP(A306,'[45]PAI 2025 GPS rempl2)'!$A$3:$B$506,2,0)</f>
        <v>4000-DESPACHO DEL SUPERINTENDENTE DELEGADO PARA ASUNTOS JURISDICCIONALES</v>
      </c>
      <c r="S306" s="80" t="s">
        <v>1043</v>
      </c>
      <c r="T306" s="80" t="str">
        <f>VLOOKUP(A306,'[45]PAI 2025 GPS rempl2)'!$A$3:$E$505,4,0)</f>
        <v>Actividad propia</v>
      </c>
      <c r="U306" s="81" t="s">
        <v>1522</v>
      </c>
      <c r="V306" s="30">
        <f>VLOOKUP(S306,'Plan de acci�n consolidado 2025'!$E$4:$P$506,12,0)</f>
        <v>25</v>
      </c>
      <c r="W306" s="147">
        <f t="shared" si="56"/>
        <v>0.3048780487804878</v>
      </c>
      <c r="X306" s="30">
        <f>VLOOKUP(S306,'Plan de acci�n consolidado 2025'!$E$4:$AA$506,23,0)</f>
        <v>0</v>
      </c>
      <c r="Y306" s="30">
        <f t="shared" si="50"/>
        <v>0</v>
      </c>
    </row>
    <row r="307" spans="1:25" x14ac:dyDescent="0.25">
      <c r="A307" s="80" t="s">
        <v>1045</v>
      </c>
      <c r="B307" s="80" t="str">
        <f>VLOOKUP(A307,'[45]PAI 2025 GPS rempl2)'!$A$3:$E$505,4,0)</f>
        <v>Actividad sin participación</v>
      </c>
      <c r="C307" s="81" t="s">
        <v>1522</v>
      </c>
      <c r="D307" s="81" t="s">
        <v>1530</v>
      </c>
      <c r="E307" s="81" t="s">
        <v>697</v>
      </c>
      <c r="F307" s="81"/>
      <c r="G307" s="81" t="str">
        <f>VLOOKUP(A307,'[45]PAI 2025 GPS rempl2)'!$E$4:$L$504,8,0)</f>
        <v>N/A</v>
      </c>
      <c r="H307" s="81" t="str">
        <f>VLOOKUP(A307,'[45]PAI 2025 GPS rempl2)'!$A$4:$V$504,15,0)</f>
        <v>Publicar Agenda definitiva (Captura de pantalla de la publicación/ único entregable)</v>
      </c>
      <c r="I307" s="81">
        <f>VLOOKUP(A307,'[45]PAI 2025 GPS rempl2)'!$A$4:$V$504,17,0)</f>
        <v>1</v>
      </c>
      <c r="J307" s="81" t="str">
        <f>VLOOKUP(A307,'[45]PAI 2025 GPS rempl2)'!$A$4:$V$504,18,0)</f>
        <v>Númerica</v>
      </c>
      <c r="K307" s="166" t="str">
        <f>VLOOKUP(A307,'[45]PAI 2025 GPS rempl2)'!$A$4:$V$504,20,0)</f>
        <v>2025-11-10</v>
      </c>
      <c r="L307" s="166" t="str">
        <f>VLOOKUP(A307,'[45]PAI 2025 GPS rempl2)'!$A$4:$V$504,21,0)</f>
        <v>2025-11-14</v>
      </c>
      <c r="M307" s="81" t="str">
        <f>VLOOKUP(A307,'[45]PAI 2025 GPS rempl2)'!$A$4:$V$504,22,0)</f>
        <v>20-OFICINA DE TECNOLOGÍA E INFORMÁTICA</v>
      </c>
      <c r="N307" s="81"/>
      <c r="O307" s="81"/>
      <c r="P307" s="81"/>
      <c r="Q307" s="81"/>
      <c r="R307" s="30" t="str">
        <f>VLOOKUP(A307,'[45]PAI 2025 GPS rempl2)'!$A$3:$B$506,2,0)</f>
        <v>4000-DESPACHO DEL SUPERINTENDENTE DELEGADO PARA ASUNTOS JURISDICCIONALES</v>
      </c>
      <c r="S307" s="80" t="s">
        <v>1045</v>
      </c>
      <c r="T307" s="80" t="str">
        <f>VLOOKUP(A307,'[45]PAI 2025 GPS rempl2)'!$A$3:$E$505,4,0)</f>
        <v>Actividad sin participación</v>
      </c>
      <c r="U307" s="81" t="s">
        <v>1522</v>
      </c>
      <c r="V307" s="30">
        <f>VLOOKUP(S307,'Plan de acci�n consolidado 2025'!$E$4:$P$506,12,0)</f>
        <v>0</v>
      </c>
      <c r="W307" s="30">
        <f>+V307</f>
        <v>0</v>
      </c>
      <c r="X307" s="30">
        <f>VLOOKUP(S307,'Plan de acci�n consolidado 2025'!$E$4:$AA$506,23,0)</f>
        <v>0</v>
      </c>
      <c r="Y307" s="30">
        <f t="shared" si="50"/>
        <v>0</v>
      </c>
    </row>
    <row r="308" spans="1:25" x14ac:dyDescent="0.25">
      <c r="A308" s="80" t="s">
        <v>1047</v>
      </c>
      <c r="B308" s="80" t="str">
        <f>VLOOKUP(A308,'[45]PAI 2025 GPS rempl2)'!$A$3:$E$505,4,0)</f>
        <v>Actividad propia</v>
      </c>
      <c r="C308" s="81" t="s">
        <v>1522</v>
      </c>
      <c r="D308" s="81" t="s">
        <v>1530</v>
      </c>
      <c r="E308" s="81" t="s">
        <v>697</v>
      </c>
      <c r="F308" s="81"/>
      <c r="G308" s="81" t="str">
        <f>VLOOKUP(A308,'[45]PAI 2025 GPS rempl2)'!$E$4:$L$504,8,0)</f>
        <v>N/A</v>
      </c>
      <c r="H308" s="81" t="str">
        <f>VLOOKUP(A308,'[45]PAI 2025 GPS rempl2)'!$A$4:$V$504,15,0)</f>
        <v>Realizar el evento (fotografías del evento realizado / único entregable)</v>
      </c>
      <c r="I308" s="81">
        <f>VLOOKUP(A308,'[45]PAI 2025 GPS rempl2)'!$A$4:$V$504,17,0)</f>
        <v>1</v>
      </c>
      <c r="J308" s="81" t="str">
        <f>VLOOKUP(A308,'[45]PAI 2025 GPS rempl2)'!$A$4:$V$504,18,0)</f>
        <v>Númerica</v>
      </c>
      <c r="K308" s="166" t="str">
        <f>VLOOKUP(A308,'[45]PAI 2025 GPS rempl2)'!$A$4:$V$504,20,0)</f>
        <v>2025-11-18</v>
      </c>
      <c r="L308" s="166" t="str">
        <f>VLOOKUP(A308,'[45]PAI 2025 GPS rempl2)'!$A$4:$V$504,21,0)</f>
        <v>2025-12-05</v>
      </c>
      <c r="M308" s="81" t="str">
        <f>VLOOKUP(A308,'[45]PAI 2025 GPS rempl2)'!$A$4:$V$504,22,0)</f>
        <v>4000-DESPACHO DEL SUPERINTENDENTE DELEGADO PARA ASUNTOS JURISDICCIONALES;
73-GRUPO DE TRABAJO DE COMUNICACION</v>
      </c>
      <c r="N308" s="81"/>
      <c r="O308" s="81"/>
      <c r="P308" s="81"/>
      <c r="Q308" s="81"/>
      <c r="R308" s="30" t="str">
        <f>VLOOKUP(A308,'[45]PAI 2025 GPS rempl2)'!$A$3:$B$506,2,0)</f>
        <v>4000-DESPACHO DEL SUPERINTENDENTE DELEGADO PARA ASUNTOS JURISDICCIONALES</v>
      </c>
      <c r="S308" s="80" t="s">
        <v>1047</v>
      </c>
      <c r="T308" s="80" t="str">
        <f>VLOOKUP(A308,'[45]PAI 2025 GPS rempl2)'!$A$3:$E$505,4,0)</f>
        <v>Actividad propia</v>
      </c>
      <c r="U308" s="81" t="s">
        <v>1522</v>
      </c>
      <c r="V308" s="30">
        <f>VLOOKUP(S308,'Plan de acci�n consolidado 2025'!$E$4:$P$506,12,0)</f>
        <v>25</v>
      </c>
      <c r="W308" s="147">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308" s="30">
        <f>VLOOKUP(S308,'Plan de acci�n consolidado 2025'!$E$4:$AA$506,23,0)</f>
        <v>0</v>
      </c>
      <c r="Y308" s="30">
        <f t="shared" si="50"/>
        <v>0</v>
      </c>
    </row>
    <row r="309" spans="1:25" x14ac:dyDescent="0.25">
      <c r="A309" s="80" t="s">
        <v>1057</v>
      </c>
      <c r="B309" s="80" t="str">
        <f>VLOOKUP(A309,'[45]PAI 2025 GPS rempl2)'!$A$3:$E$505,4,0)</f>
        <v>Producto</v>
      </c>
      <c r="C309" s="81" t="s">
        <v>1522</v>
      </c>
      <c r="D309" s="81" t="s">
        <v>1526</v>
      </c>
      <c r="E309" s="81" t="s">
        <v>614</v>
      </c>
      <c r="F309" s="81" t="s">
        <v>12</v>
      </c>
      <c r="G309" s="81" t="str">
        <f>VLOOKUP(A309,'[45]PAI 2025 GPS rempl2)'!$E$4:$L$504,8,0)</f>
        <v>C-3503-0200-0011-40401c</v>
      </c>
      <c r="H309" s="81" t="str">
        <f>VLOOKUP(A309,'[45]PAI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81">
        <f>VLOOKUP(A309,'[45]PAI 2025 GPS rempl2)'!$A$4:$V$504,17,0)</f>
        <v>1</v>
      </c>
      <c r="J309" s="81" t="str">
        <f>VLOOKUP(A309,'[45]PAI 2025 GPS rempl2)'!$A$4:$V$504,18,0)</f>
        <v>Númerica</v>
      </c>
      <c r="K309" s="166" t="str">
        <f>VLOOKUP(A309,'[45]PAI 2025 GPS rempl2)'!$A$4:$V$504,20,0)</f>
        <v>2025-02-03</v>
      </c>
      <c r="L309" s="166" t="str">
        <f>VLOOKUP(A309,'[45]PAI 2025 GPS rempl2)'!$A$4:$V$504,21,0)</f>
        <v>2025-12-12</v>
      </c>
      <c r="M309" s="81" t="str">
        <f>VLOOKUP(A309,'[45]PAI 2025 GPS rempl2)'!$A$4:$V$504,22,0)</f>
        <v>4000-DESPACHO DEL SUPERINTENDENTE DELEGADO PARA ASUNTOS JURISDICCIONALES</v>
      </c>
      <c r="N309" s="81" t="s">
        <v>1395</v>
      </c>
      <c r="O309" s="81" t="s">
        <v>1396</v>
      </c>
      <c r="P309" s="81">
        <v>0</v>
      </c>
      <c r="Q309" s="81" t="s">
        <v>1492</v>
      </c>
      <c r="R309" s="30" t="str">
        <f>VLOOKUP(A309,'[45]PAI 2025 GPS rempl2)'!$A$3:$B$506,2,0)</f>
        <v>4000-DESPACHO DEL SUPERINTENDENTE DELEGADO PARA ASUNTOS JURISDICCIONALES</v>
      </c>
      <c r="S309" s="80" t="s">
        <v>1057</v>
      </c>
      <c r="T309" s="80" t="str">
        <f>VLOOKUP(A309,'[45]PAI 2025 GPS rempl2)'!$A$3:$E$505,4,0)</f>
        <v>Producto</v>
      </c>
      <c r="U309" s="81" t="s">
        <v>1522</v>
      </c>
      <c r="V309" s="30">
        <f>VLOOKUP(S309,'Plan de acci�n consolidado 2025'!$E$4:$P$506,12,0)</f>
        <v>5</v>
      </c>
      <c r="W309" s="145">
        <f>(V309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0.22421524663677131</v>
      </c>
      <c r="X309" s="30">
        <f>VLOOKUP(S309,'Plan de acci�n consolidado 2025'!$E$4:$AA$506,23,0)</f>
        <v>0</v>
      </c>
      <c r="Y309" s="30">
        <f t="shared" si="50"/>
        <v>0</v>
      </c>
    </row>
    <row r="310" spans="1:25" x14ac:dyDescent="0.25">
      <c r="A310" s="80" t="s">
        <v>1059</v>
      </c>
      <c r="B310" s="80" t="str">
        <f>VLOOKUP(A310,'[45]PAI 2025 GPS rempl2)'!$A$3:$E$505,4,0)</f>
        <v>Actividad propia</v>
      </c>
      <c r="C310" s="81" t="s">
        <v>1522</v>
      </c>
      <c r="D310" s="81" t="s">
        <v>1526</v>
      </c>
      <c r="E310" s="81" t="s">
        <v>614</v>
      </c>
      <c r="F310" s="81"/>
      <c r="G310" s="81" t="str">
        <f>VLOOKUP(A310,'[45]PAI 2025 GPS rempl2)'!$E$4:$L$504,8,0)</f>
        <v>N/A</v>
      </c>
      <c r="H310" s="81" t="str">
        <f>VLOOKUP(A310,'[45]PAI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81">
        <f>VLOOKUP(A310,'[45]PAI 2025 GPS rempl2)'!$A$4:$V$504,17,0)</f>
        <v>1</v>
      </c>
      <c r="J310" s="81" t="str">
        <f>VLOOKUP(A310,'[45]PAI 2025 GPS rempl2)'!$A$4:$V$504,18,0)</f>
        <v>Númerica</v>
      </c>
      <c r="K310" s="166" t="str">
        <f>VLOOKUP(A310,'[45]PAI 2025 GPS rempl2)'!$A$4:$V$504,20,0)</f>
        <v>2025-02-03</v>
      </c>
      <c r="L310" s="166" t="str">
        <f>VLOOKUP(A310,'[45]PAI 2025 GPS rempl2)'!$A$4:$V$504,21,0)</f>
        <v>2025-12-12</v>
      </c>
      <c r="M310" s="81" t="str">
        <f>VLOOKUP(A310,'[45]PAI 2025 GPS rempl2)'!$A$4:$V$504,22,0)</f>
        <v>4000-DESPACHO DEL SUPERINTENDENTE DELEGADO PARA ASUNTOS JURISDICCIONALES</v>
      </c>
      <c r="N310" s="81"/>
      <c r="O310" s="81"/>
      <c r="P310" s="81"/>
      <c r="Q310" s="81"/>
      <c r="R310" s="30" t="str">
        <f>VLOOKUP(A310,'[45]PAI 2025 GPS rempl2)'!$A$3:$B$506,2,0)</f>
        <v>4000-DESPACHO DEL SUPERINTENDENTE DELEGADO PARA ASUNTOS JURISDICCIONALES</v>
      </c>
      <c r="S310" s="80" t="s">
        <v>1059</v>
      </c>
      <c r="T310" s="80" t="str">
        <f>VLOOKUP(A310,'[45]PAI 2025 GPS rempl2)'!$A$3:$E$505,4,0)</f>
        <v>Actividad propia</v>
      </c>
      <c r="U310" s="81" t="s">
        <v>1522</v>
      </c>
      <c r="V310" s="30">
        <f>VLOOKUP(S310,'Plan de acci�n consolidado 2025'!$E$4:$P$506,12,0)</f>
        <v>100</v>
      </c>
      <c r="W310" s="147">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310" s="30">
        <f>VLOOKUP(S310,'Plan de acci�n consolidado 2025'!$E$4:$AA$506,23,0)</f>
        <v>0</v>
      </c>
      <c r="Y310" s="30">
        <f t="shared" si="50"/>
        <v>0</v>
      </c>
    </row>
    <row r="311" spans="1:25" x14ac:dyDescent="0.25">
      <c r="A311" s="80" t="s">
        <v>1061</v>
      </c>
      <c r="B311" s="80" t="str">
        <f>VLOOKUP(A311,'[45]PAI 2025 GPS rempl2)'!$A$3:$E$505,4,0)</f>
        <v>Producto</v>
      </c>
      <c r="C311" s="81" t="s">
        <v>1537</v>
      </c>
      <c r="D311" s="81" t="s">
        <v>1536</v>
      </c>
      <c r="E311" s="81" t="s">
        <v>499</v>
      </c>
      <c r="F311" s="81" t="s">
        <v>9</v>
      </c>
      <c r="G311" s="81" t="str">
        <f>VLOOKUP(A311,'[45]PAI 2025 GPS rempl2)'!$E$4:$L$504,8,0)</f>
        <v>FUNCIONAMIENTO</v>
      </c>
      <c r="H311" s="81" t="str">
        <f>VLOOKUP(A311,'[45]PAI 2025 GPS rempl2)'!$A$4:$V$504,15,0)</f>
        <v>Sistema de alertas para monitorear el comportamiento de los trámites misionales priorizados, elaborado y presentado (Correo electronico con el envío del reporte al equipo directivo)</v>
      </c>
      <c r="I311" s="81">
        <f>VLOOKUP(A311,'[45]PAI 2025 GPS rempl2)'!$A$4:$V$504,17,0)</f>
        <v>1</v>
      </c>
      <c r="J311" s="81" t="str">
        <f>VLOOKUP(A311,'[45]PAI 2025 GPS rempl2)'!$A$4:$V$504,18,0)</f>
        <v>Númerica</v>
      </c>
      <c r="K311" s="166" t="str">
        <f>VLOOKUP(A311,'[45]PAI 2025 GPS rempl2)'!$A$4:$V$504,20,0)</f>
        <v>2025-03-14</v>
      </c>
      <c r="L311" s="166" t="str">
        <f>VLOOKUP(A311,'[45]PAI 2025 GPS rempl2)'!$A$4:$V$504,21,0)</f>
        <v>2025-12-15</v>
      </c>
      <c r="M311" s="81" t="str">
        <f>VLOOKUP(A311,'[45]PAI 2025 GPS rempl2)'!$A$4:$V$504,22,0)</f>
        <v>30-OFICINA ASESORA DE PLANEACIÓN</v>
      </c>
      <c r="N311" s="81" t="s">
        <v>1401</v>
      </c>
      <c r="O311" s="81" t="s">
        <v>1439</v>
      </c>
      <c r="P311" s="81">
        <v>0</v>
      </c>
      <c r="Q311" s="81" t="s">
        <v>1492</v>
      </c>
      <c r="R311" s="30" t="str">
        <f>VLOOKUP(A311,'[45]PAI 2025 GPS rempl2)'!$A$3:$B$506,2,0)</f>
        <v>30-OFICINA ASESORA DE PLANEACIÓN</v>
      </c>
      <c r="S311" s="80" t="s">
        <v>1061</v>
      </c>
      <c r="T311" s="80" t="str">
        <f>VLOOKUP(A311,'[45]PAI 2025 GPS rempl2)'!$A$3:$E$505,4,0)</f>
        <v>Producto</v>
      </c>
      <c r="U311" s="81" t="s">
        <v>1537</v>
      </c>
      <c r="V311" s="30">
        <f>VLOOKUP(S311,'Plan de acci�n consolidado 2025'!$E$4:$P$506,12,0)</f>
        <v>20</v>
      </c>
      <c r="W311" s="30">
        <v>100</v>
      </c>
      <c r="X311" s="30">
        <f>VLOOKUP(S311,'Plan de acci�n consolidado 2025'!$E$4:$AA$506,23,0)</f>
        <v>0</v>
      </c>
      <c r="Y311" s="30">
        <f t="shared" si="50"/>
        <v>0</v>
      </c>
    </row>
    <row r="312" spans="1:25" x14ac:dyDescent="0.25">
      <c r="A312" s="80" t="s">
        <v>1063</v>
      </c>
      <c r="B312" s="80" t="str">
        <f>VLOOKUP(A312,'[45]PAI 2025 GPS rempl2)'!$A$3:$E$505,4,0)</f>
        <v>Actividad propia</v>
      </c>
      <c r="C312" s="81" t="s">
        <v>1537</v>
      </c>
      <c r="D312" s="81" t="s">
        <v>1536</v>
      </c>
      <c r="E312" s="81" t="s">
        <v>499</v>
      </c>
      <c r="F312" s="81"/>
      <c r="G312" s="81" t="str">
        <f>VLOOKUP(A312,'[45]PAI 2025 GPS rempl2)'!$E$4:$L$504,8,0)</f>
        <v>N/A</v>
      </c>
      <c r="H312" s="81" t="str">
        <f>VLOOKUP(A312,'[45]PAI 2025 GPS rempl2)'!$A$4:$V$504,15,0)</f>
        <v>Priorizar los trámites por Delegatura objeto de monitoreo (Documento con los tramites priorizados por Delegatura objeto de monitoreo)</v>
      </c>
      <c r="I312" s="81">
        <f>VLOOKUP(A312,'[45]PAI 2025 GPS rempl2)'!$A$4:$V$504,17,0)</f>
        <v>1</v>
      </c>
      <c r="J312" s="81" t="str">
        <f>VLOOKUP(A312,'[45]PAI 2025 GPS rempl2)'!$A$4:$V$504,18,0)</f>
        <v>Númerica</v>
      </c>
      <c r="K312" s="166" t="str">
        <f>VLOOKUP(A312,'[45]PAI 2025 GPS rempl2)'!$A$4:$V$504,20,0)</f>
        <v>2025-03-14</v>
      </c>
      <c r="L312" s="166" t="str">
        <f>VLOOKUP(A312,'[45]PAI 2025 GPS rempl2)'!$A$4:$V$504,21,0)</f>
        <v>2025-04-15</v>
      </c>
      <c r="M312" s="81" t="str">
        <f>VLOOKUP(A312,'[45]PAI 2025 GPS rempl2)'!$A$4:$V$504,22,0)</f>
        <v>30-OFICINA ASESORA DE PLANEACIÓN</v>
      </c>
      <c r="N312" s="81"/>
      <c r="O312" s="81"/>
      <c r="P312" s="81"/>
      <c r="Q312" s="81"/>
      <c r="R312" s="30" t="str">
        <f>VLOOKUP(A312,'[45]PAI 2025 GPS rempl2)'!$A$3:$B$506,2,0)</f>
        <v>30-OFICINA ASESORA DE PLANEACIÓN</v>
      </c>
      <c r="S312" s="80" t="s">
        <v>1063</v>
      </c>
      <c r="T312" s="80" t="str">
        <f>VLOOKUP(A312,'[45]PAI 2025 GPS rempl2)'!$A$3:$E$505,4,0)</f>
        <v>Actividad propia</v>
      </c>
      <c r="U312" s="81" t="s">
        <v>1537</v>
      </c>
      <c r="V312" s="30">
        <f>VLOOKUP(S312,'Plan de acci�n consolidado 2025'!$E$4:$P$506,12,0)</f>
        <v>20</v>
      </c>
      <c r="W312" s="30">
        <f>+V312</f>
        <v>20</v>
      </c>
      <c r="X312" s="30">
        <f>VLOOKUP(S312,'Plan de acci�n consolidado 2025'!$E$4:$AA$506,23,0)</f>
        <v>100</v>
      </c>
      <c r="Y312" s="30">
        <f t="shared" si="50"/>
        <v>20</v>
      </c>
    </row>
    <row r="313" spans="1:25" x14ac:dyDescent="0.25">
      <c r="A313" s="80" t="s">
        <v>1065</v>
      </c>
      <c r="B313" s="80" t="str">
        <f>VLOOKUP(A313,'[45]PAI 2025 GPS rempl2)'!$A$3:$E$505,4,0)</f>
        <v>Actividad propia</v>
      </c>
      <c r="C313" s="81" t="s">
        <v>1537</v>
      </c>
      <c r="D313" s="81" t="s">
        <v>1536</v>
      </c>
      <c r="E313" s="81" t="s">
        <v>499</v>
      </c>
      <c r="F313" s="81"/>
      <c r="G313" s="81" t="str">
        <f>VLOOKUP(A313,'[45]PAI 2025 GPS rempl2)'!$E$4:$L$504,8,0)</f>
        <v>N/A</v>
      </c>
      <c r="H313" s="81" t="str">
        <f>VLOOKUP(A313,'[45]PAI 2025 GPS rempl2)'!$A$4:$V$504,15,0)</f>
        <v>Definir los parámetros que determinarán las alertas (Documento con la definición de los parámetros )</v>
      </c>
      <c r="I313" s="81">
        <f>VLOOKUP(A313,'[45]PAI 2025 GPS rempl2)'!$A$4:$V$504,17,0)</f>
        <v>1</v>
      </c>
      <c r="J313" s="81" t="str">
        <f>VLOOKUP(A313,'[45]PAI 2025 GPS rempl2)'!$A$4:$V$504,18,0)</f>
        <v>Númerica</v>
      </c>
      <c r="K313" s="166" t="str">
        <f>VLOOKUP(A313,'[45]PAI 2025 GPS rempl2)'!$A$4:$V$504,20,0)</f>
        <v>2025-04-18</v>
      </c>
      <c r="L313" s="166" t="str">
        <f>VLOOKUP(A313,'[45]PAI 2025 GPS rempl2)'!$A$4:$V$504,21,0)</f>
        <v>2025-05-02</v>
      </c>
      <c r="M313" s="81" t="str">
        <f>VLOOKUP(A313,'[45]PAI 2025 GPS rempl2)'!$A$4:$V$504,22,0)</f>
        <v>30-OFICINA ASESORA DE PLANEACIÓN</v>
      </c>
      <c r="N313" s="81"/>
      <c r="O313" s="81"/>
      <c r="P313" s="81"/>
      <c r="Q313" s="81"/>
      <c r="R313" s="30" t="str">
        <f>VLOOKUP(A313,'[45]PAI 2025 GPS rempl2)'!$A$3:$B$506,2,0)</f>
        <v>30-OFICINA ASESORA DE PLANEACIÓN</v>
      </c>
      <c r="S313" s="80" t="s">
        <v>1065</v>
      </c>
      <c r="T313" s="80" t="str">
        <f>VLOOKUP(A313,'[45]PAI 2025 GPS rempl2)'!$A$3:$E$505,4,0)</f>
        <v>Actividad propia</v>
      </c>
      <c r="U313" s="81" t="s">
        <v>1537</v>
      </c>
      <c r="V313" s="30">
        <f>VLOOKUP(S313,'Plan de acci�n consolidado 2025'!$E$4:$P$506,12,0)</f>
        <v>20</v>
      </c>
      <c r="W313" s="30">
        <f>+V313</f>
        <v>20</v>
      </c>
      <c r="X313" s="30">
        <f>VLOOKUP(S313,'Plan de acci�n consolidado 2025'!$E$4:$AA$506,23,0)</f>
        <v>100</v>
      </c>
      <c r="Y313" s="30">
        <f t="shared" si="50"/>
        <v>20</v>
      </c>
    </row>
    <row r="314" spans="1:25" x14ac:dyDescent="0.25">
      <c r="A314" s="80" t="s">
        <v>1067</v>
      </c>
      <c r="B314" s="80" t="str">
        <f>VLOOKUP(A314,'[45]PAI 2025 GPS rempl2)'!$A$3:$E$505,4,0)</f>
        <v>Actividad propia</v>
      </c>
      <c r="C314" s="81" t="s">
        <v>1537</v>
      </c>
      <c r="D314" s="81" t="s">
        <v>1536</v>
      </c>
      <c r="E314" s="81" t="s">
        <v>499</v>
      </c>
      <c r="F314" s="81"/>
      <c r="G314" s="81" t="str">
        <f>VLOOKUP(A314,'[45]PAI 2025 GPS rempl2)'!$E$4:$L$504,8,0)</f>
        <v>N/A</v>
      </c>
      <c r="H314" s="81" t="str">
        <f>VLOOKUP(A314,'[45]PAI 2025 GPS rempl2)'!$A$4:$V$504,15,0)</f>
        <v>Definir y validar con las Delegaturas el diseño del reporte de alertas (Diseño del reporte de alertas definido y validado por las Delegaturas)</v>
      </c>
      <c r="I314" s="81">
        <f>VLOOKUP(A314,'[45]PAI 2025 GPS rempl2)'!$A$4:$V$504,17,0)</f>
        <v>1</v>
      </c>
      <c r="J314" s="81" t="str">
        <f>VLOOKUP(A314,'[45]PAI 2025 GPS rempl2)'!$A$4:$V$504,18,0)</f>
        <v>Númerica</v>
      </c>
      <c r="K314" s="166" t="str">
        <f>VLOOKUP(A314,'[45]PAI 2025 GPS rempl2)'!$A$4:$V$504,20,0)</f>
        <v>2025-05-05</v>
      </c>
      <c r="L314" s="166" t="str">
        <f>VLOOKUP(A314,'[45]PAI 2025 GPS rempl2)'!$A$4:$V$504,21,0)</f>
        <v>2025-09-12</v>
      </c>
      <c r="M314" s="81" t="str">
        <f>VLOOKUP(A314,'[45]PAI 2025 GPS rempl2)'!$A$4:$V$504,22,0)</f>
        <v>30-OFICINA ASESORA DE PLANEACIÓN</v>
      </c>
      <c r="N314" s="81"/>
      <c r="O314" s="81"/>
      <c r="P314" s="81"/>
      <c r="Q314" s="81"/>
      <c r="R314" s="30" t="str">
        <f>VLOOKUP(A314,'[45]PAI 2025 GPS rempl2)'!$A$3:$B$506,2,0)</f>
        <v>30-OFICINA ASESORA DE PLANEACIÓN</v>
      </c>
      <c r="S314" s="80" t="s">
        <v>1067</v>
      </c>
      <c r="T314" s="80" t="str">
        <f>VLOOKUP(A314,'[45]PAI 2025 GPS rempl2)'!$A$3:$E$505,4,0)</f>
        <v>Actividad propia</v>
      </c>
      <c r="U314" s="81" t="s">
        <v>1537</v>
      </c>
      <c r="V314" s="30">
        <f>VLOOKUP(S314,'Plan de acci�n consolidado 2025'!$E$4:$P$506,12,0)</f>
        <v>20</v>
      </c>
      <c r="W314" s="30">
        <f>+V314</f>
        <v>20</v>
      </c>
      <c r="X314" s="30">
        <f>VLOOKUP(S314,'Plan de acci�n consolidado 2025'!$E$4:$AA$506,23,0)</f>
        <v>0</v>
      </c>
      <c r="Y314" s="30">
        <f t="shared" si="50"/>
        <v>0</v>
      </c>
    </row>
    <row r="315" spans="1:25" x14ac:dyDescent="0.25">
      <c r="A315" s="80" t="s">
        <v>1069</v>
      </c>
      <c r="B315" s="80" t="str">
        <f>VLOOKUP(A315,'[45]PAI 2025 GPS rempl2)'!$A$3:$E$505,4,0)</f>
        <v>Actividad propia</v>
      </c>
      <c r="C315" s="81" t="s">
        <v>1537</v>
      </c>
      <c r="D315" s="81" t="s">
        <v>1536</v>
      </c>
      <c r="E315" s="81" t="s">
        <v>499</v>
      </c>
      <c r="F315" s="81"/>
      <c r="G315" s="81" t="str">
        <f>VLOOKUP(A315,'[45]PAI 2025 GPS rempl2)'!$E$4:$L$504,8,0)</f>
        <v>N/A</v>
      </c>
      <c r="H315" s="81" t="str">
        <f>VLOOKUP(A315,'[45]PAI 2025 GPS rempl2)'!$A$4:$V$504,15,0)</f>
        <v>Elaborar y presentar reportes al equipo directivo.  (Correos electronicos con el envío del reporte al equipo directivo)</v>
      </c>
      <c r="I315" s="81">
        <f>VLOOKUP(A315,'[45]PAI 2025 GPS rempl2)'!$A$4:$V$504,17,0)</f>
        <v>2</v>
      </c>
      <c r="J315" s="81" t="str">
        <f>VLOOKUP(A315,'[45]PAI 2025 GPS rempl2)'!$A$4:$V$504,18,0)</f>
        <v>Númerica</v>
      </c>
      <c r="K315" s="166" t="str">
        <f>VLOOKUP(A315,'[45]PAI 2025 GPS rempl2)'!$A$4:$V$504,20,0)</f>
        <v>2025-09-15</v>
      </c>
      <c r="L315" s="166" t="str">
        <f>VLOOKUP(A315,'[45]PAI 2025 GPS rempl2)'!$A$4:$V$504,21,0)</f>
        <v>2025-12-15</v>
      </c>
      <c r="M315" s="81" t="str">
        <f>VLOOKUP(A315,'[45]PAI 2025 GPS rempl2)'!$A$4:$V$504,22,0)</f>
        <v>30-OFICINA ASESORA DE PLANEACIÓN</v>
      </c>
      <c r="N315" s="81"/>
      <c r="O315" s="81"/>
      <c r="P315" s="81"/>
      <c r="Q315" s="81"/>
      <c r="R315" s="30" t="str">
        <f>VLOOKUP(A315,'[45]PAI 2025 GPS rempl2)'!$A$3:$B$506,2,0)</f>
        <v>30-OFICINA ASESORA DE PLANEACIÓN</v>
      </c>
      <c r="S315" s="80" t="s">
        <v>1069</v>
      </c>
      <c r="T315" s="80" t="str">
        <f>VLOOKUP(A315,'[45]PAI 2025 GPS rempl2)'!$A$3:$E$505,4,0)</f>
        <v>Actividad propia</v>
      </c>
      <c r="U315" s="81" t="s">
        <v>1537</v>
      </c>
      <c r="V315" s="30">
        <f>VLOOKUP(S315,'Plan de acci�n consolidado 2025'!$E$4:$P$506,12,0)</f>
        <v>40</v>
      </c>
      <c r="W315" s="30">
        <f>+V315</f>
        <v>40</v>
      </c>
      <c r="X315" s="30">
        <f>VLOOKUP(S315,'Plan de acci�n consolidado 2025'!$E$4:$AA$506,23,0)</f>
        <v>0</v>
      </c>
      <c r="Y315" s="30">
        <f t="shared" si="50"/>
        <v>0</v>
      </c>
    </row>
    <row r="316" spans="1:25" x14ac:dyDescent="0.25">
      <c r="A316" s="80" t="s">
        <v>1071</v>
      </c>
      <c r="B316" s="80" t="str">
        <f>VLOOKUP(A316,'[45]PAI 2025 GPS rempl2)'!$A$3:$E$505,4,0)</f>
        <v>Producto</v>
      </c>
      <c r="C316" s="81" t="s">
        <v>1522</v>
      </c>
      <c r="D316" s="81" t="s">
        <v>1524</v>
      </c>
      <c r="E316" s="81" t="s">
        <v>574</v>
      </c>
      <c r="F316" s="81" t="s">
        <v>59</v>
      </c>
      <c r="G316" s="81" t="str">
        <f>VLOOKUP(A316,'[45]PAI 2025 GPS rempl2)'!$E$4:$L$504,8,0)</f>
        <v>C-3503-0200-0016-40401c</v>
      </c>
      <c r="H316" s="81" t="str">
        <f>VLOOKUP(A316,'[45]PAI 2025 GPS rempl2)'!$A$4:$V$504,15,0)</f>
        <v>Proyectos estratégicos transversales estructurados y ejecutados (Informe de resultados)</v>
      </c>
      <c r="I316" s="81">
        <f>VLOOKUP(A316,'[45]PAI 2025 GPS rempl2)'!$A$4:$V$504,17,0)</f>
        <v>100</v>
      </c>
      <c r="J316" s="81" t="str">
        <f>VLOOKUP(A316,'[45]PAI 2025 GPS rempl2)'!$A$4:$V$504,18,0)</f>
        <v>Porcentual</v>
      </c>
      <c r="K316" s="166" t="str">
        <f>VLOOKUP(A316,'[45]PAI 2025 GPS rempl2)'!$A$4:$V$504,20,0)</f>
        <v>2025-02-24</v>
      </c>
      <c r="L316" s="166" t="str">
        <f>VLOOKUP(A316,'[45]PAI 2025 GPS rempl2)'!$A$4:$V$504,21,0)</f>
        <v>2025-12-19</v>
      </c>
      <c r="M316" s="81" t="str">
        <f>VLOOKUP(A316,'[45]PAI 2025 GPS rempl2)'!$A$4:$V$504,22,0)</f>
        <v>30-OFICINA ASESORA DE PLANEACIÓN</v>
      </c>
      <c r="N316" s="81" t="s">
        <v>1736</v>
      </c>
      <c r="O316" s="81" t="s">
        <v>1394</v>
      </c>
      <c r="P316" s="81">
        <v>0</v>
      </c>
      <c r="Q316" s="81" t="s">
        <v>1492</v>
      </c>
      <c r="R316" s="30" t="str">
        <f>VLOOKUP(A316,'[45]PAI 2025 GPS rempl2)'!$A$3:$B$506,2,0)</f>
        <v>30-OFICINA ASESORA DE PLANEACIÓN</v>
      </c>
      <c r="S316" s="80" t="s">
        <v>1071</v>
      </c>
      <c r="T316" s="80" t="str">
        <f>VLOOKUP(A316,'[45]PAI 2025 GPS rempl2)'!$A$3:$E$505,4,0)</f>
        <v>Producto</v>
      </c>
      <c r="U316" s="81" t="s">
        <v>1522</v>
      </c>
      <c r="V316" s="30">
        <f>VLOOKUP(S316,'Plan de acci�n consolidado 2025'!$E$4:$P$506,12,0)</f>
        <v>20</v>
      </c>
      <c r="W316" s="145">
        <f>(V316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16" s="30">
        <f>VLOOKUP(S316,'Plan de acci�n consolidado 2025'!$E$4:$AA$506,23,0)</f>
        <v>0</v>
      </c>
      <c r="Y316" s="30">
        <f t="shared" si="50"/>
        <v>0</v>
      </c>
    </row>
    <row r="317" spans="1:25" x14ac:dyDescent="0.25">
      <c r="A317" s="80" t="s">
        <v>1073</v>
      </c>
      <c r="B317" s="80" t="str">
        <f>VLOOKUP(A317,'[45]PAI 2025 GPS rempl2)'!$A$3:$E$505,4,0)</f>
        <v>Actividad propia</v>
      </c>
      <c r="C317" s="81" t="s">
        <v>1522</v>
      </c>
      <c r="D317" s="81" t="s">
        <v>1524</v>
      </c>
      <c r="E317" s="81" t="s">
        <v>574</v>
      </c>
      <c r="F317" s="81"/>
      <c r="G317" s="81" t="str">
        <f>VLOOKUP(A317,'[45]PAI 2025 GPS rempl2)'!$E$4:$L$504,8,0)</f>
        <v>N/A</v>
      </c>
      <c r="H317" s="81" t="str">
        <f>VLOOKUP(A317,'[45]PAI 2025 GPS rempl2)'!$A$4:$V$504,15,0)</f>
        <v>Identificar y someter a aprobación del Despacho, la definición de 2 proyectos estratégicos de impacto transversal  a ser ejecutados (proyectos estratégicos de impacto transversal identificados y aprobados)</v>
      </c>
      <c r="I317" s="81">
        <f>VLOOKUP(A317,'[45]PAI 2025 GPS rempl2)'!$A$4:$V$504,17,0)</f>
        <v>2</v>
      </c>
      <c r="J317" s="81" t="str">
        <f>VLOOKUP(A317,'[45]PAI 2025 GPS rempl2)'!$A$4:$V$504,18,0)</f>
        <v>Númerica</v>
      </c>
      <c r="K317" s="166" t="str">
        <f>VLOOKUP(A317,'[45]PAI 2025 GPS rempl2)'!$A$4:$V$504,20,0)</f>
        <v>2025-02-24</v>
      </c>
      <c r="L317" s="166" t="str">
        <f>VLOOKUP(A317,'[45]PAI 2025 GPS rempl2)'!$A$4:$V$504,21,0)</f>
        <v>2025-03-07</v>
      </c>
      <c r="M317" s="81" t="str">
        <f>VLOOKUP(A317,'[45]PAI 2025 GPS rempl2)'!$A$4:$V$504,22,0)</f>
        <v>30-OFICINA ASESORA DE PLANEACIÓN</v>
      </c>
      <c r="N317" s="81"/>
      <c r="O317" s="81"/>
      <c r="P317" s="81"/>
      <c r="Q317" s="81"/>
      <c r="R317" s="30" t="str">
        <f>VLOOKUP(A317,'[45]PAI 2025 GPS rempl2)'!$A$3:$B$506,2,0)</f>
        <v>30-OFICINA ASESORA DE PLANEACIÓN</v>
      </c>
      <c r="S317" s="80" t="s">
        <v>1073</v>
      </c>
      <c r="T317" s="80" t="str">
        <f>VLOOKUP(A317,'[45]PAI 2025 GPS rempl2)'!$A$3:$E$505,4,0)</f>
        <v>Actividad propia</v>
      </c>
      <c r="U317" s="81" t="s">
        <v>1522</v>
      </c>
      <c r="V317" s="30">
        <f>VLOOKUP(S317,'Plan de acci�n consolidado 2025'!$E$4:$P$506,12,0)</f>
        <v>15</v>
      </c>
      <c r="W317" s="147">
        <f t="shared" ref="W317:W320" si="57">+(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317" s="30">
        <f>VLOOKUP(S317,'Plan de acci�n consolidado 2025'!$E$4:$AA$506,23,0)</f>
        <v>0</v>
      </c>
      <c r="Y317" s="30">
        <f t="shared" si="50"/>
        <v>0</v>
      </c>
    </row>
    <row r="318" spans="1:25" x14ac:dyDescent="0.25">
      <c r="A318" s="80" t="s">
        <v>1075</v>
      </c>
      <c r="B318" s="80" t="str">
        <f>VLOOKUP(A318,'[45]PAI 2025 GPS rempl2)'!$A$3:$E$505,4,0)</f>
        <v>Actividad propia</v>
      </c>
      <c r="C318" s="81" t="s">
        <v>1522</v>
      </c>
      <c r="D318" s="81" t="s">
        <v>1524</v>
      </c>
      <c r="E318" s="81" t="s">
        <v>574</v>
      </c>
      <c r="F318" s="81"/>
      <c r="G318" s="81" t="str">
        <f>VLOOKUP(A318,'[45]PAI 2025 GPS rempl2)'!$E$4:$L$504,8,0)</f>
        <v>N/A</v>
      </c>
      <c r="H318" s="81" t="str">
        <f>VLOOKUP(A318,'[45]PAI 2025 GPS rempl2)'!$A$4:$V$504,15,0)</f>
        <v>Diseñar y concertar el plan de trabajo (actividades hito y responsable) (Plan de trabajo Diseñado y concertado con las áreas involucradas)</v>
      </c>
      <c r="I318" s="81">
        <f>VLOOKUP(A318,'[45]PAI 2025 GPS rempl2)'!$A$4:$V$504,17,0)</f>
        <v>1</v>
      </c>
      <c r="J318" s="81" t="str">
        <f>VLOOKUP(A318,'[45]PAI 2025 GPS rempl2)'!$A$4:$V$504,18,0)</f>
        <v>Númerica</v>
      </c>
      <c r="K318" s="166" t="str">
        <f>VLOOKUP(A318,'[45]PAI 2025 GPS rempl2)'!$A$4:$V$504,20,0)</f>
        <v>2025-03-10</v>
      </c>
      <c r="L318" s="166" t="str">
        <f>VLOOKUP(A318,'[45]PAI 2025 GPS rempl2)'!$A$4:$V$504,21,0)</f>
        <v>2025-04-30</v>
      </c>
      <c r="M318" s="81" t="str">
        <f>VLOOKUP(A318,'[45]PAI 2025 GPS rempl2)'!$A$4:$V$504,22,0)</f>
        <v>30-OFICINA ASESORA DE PLANEACIÓN</v>
      </c>
      <c r="N318" s="81"/>
      <c r="O318" s="81"/>
      <c r="P318" s="81"/>
      <c r="Q318" s="81"/>
      <c r="R318" s="30" t="str">
        <f>VLOOKUP(A318,'[45]PAI 2025 GPS rempl2)'!$A$3:$B$506,2,0)</f>
        <v>30-OFICINA ASESORA DE PLANEACIÓN</v>
      </c>
      <c r="S318" s="80" t="s">
        <v>1075</v>
      </c>
      <c r="T318" s="80" t="str">
        <f>VLOOKUP(A318,'[45]PAI 2025 GPS rempl2)'!$A$3:$E$505,4,0)</f>
        <v>Actividad propia</v>
      </c>
      <c r="U318" s="81" t="s">
        <v>1522</v>
      </c>
      <c r="V318" s="30">
        <f>VLOOKUP(S318,'Plan de acci�n consolidado 2025'!$E$4:$P$506,12,0)</f>
        <v>30</v>
      </c>
      <c r="W318" s="147">
        <f t="shared" si="57"/>
        <v>0.36585365853658536</v>
      </c>
      <c r="X318" s="30">
        <f>VLOOKUP(S318,'Plan de acci�n consolidado 2025'!$E$4:$AA$506,23,0)</f>
        <v>0</v>
      </c>
      <c r="Y318" s="30">
        <f t="shared" si="50"/>
        <v>0</v>
      </c>
    </row>
    <row r="319" spans="1:25" x14ac:dyDescent="0.25">
      <c r="A319" s="80" t="s">
        <v>1077</v>
      </c>
      <c r="B319" s="80" t="str">
        <f>VLOOKUP(A319,'[45]PAI 2025 GPS rempl2)'!$A$3:$E$505,4,0)</f>
        <v>Actividad propia</v>
      </c>
      <c r="C319" s="81" t="s">
        <v>1522</v>
      </c>
      <c r="D319" s="81" t="s">
        <v>1524</v>
      </c>
      <c r="E319" s="81" t="s">
        <v>574</v>
      </c>
      <c r="F319" s="81"/>
      <c r="G319" s="81" t="str">
        <f>VLOOKUP(A319,'[45]PAI 2025 GPS rempl2)'!$E$4:$L$504,8,0)</f>
        <v>N/A</v>
      </c>
      <c r="H319" s="81" t="str">
        <f>VLOOKUP(A319,'[45]PAI 2025 GPS rempl2)'!$A$4:$V$504,15,0)</f>
        <v>Ejecutar el plan de trabajo (Seguimiento al plan de trabajo y evidencias de su cumplimiento)</v>
      </c>
      <c r="I319" s="81">
        <f>VLOOKUP(A319,'[45]PAI 2025 GPS rempl2)'!$A$4:$V$504,17,0)</f>
        <v>100</v>
      </c>
      <c r="J319" s="81" t="str">
        <f>VLOOKUP(A319,'[45]PAI 2025 GPS rempl2)'!$A$4:$V$504,18,0)</f>
        <v>Porcentual</v>
      </c>
      <c r="K319" s="166" t="str">
        <f>VLOOKUP(A319,'[45]PAI 2025 GPS rempl2)'!$A$4:$V$504,20,0)</f>
        <v>2025-05-01</v>
      </c>
      <c r="L319" s="166" t="str">
        <f>VLOOKUP(A319,'[45]PAI 2025 GPS rempl2)'!$A$4:$V$504,21,0)</f>
        <v>2025-11-28</v>
      </c>
      <c r="M319" s="81" t="str">
        <f>VLOOKUP(A319,'[45]PAI 2025 GPS rempl2)'!$A$4:$V$504,22,0)</f>
        <v>30-OFICINA ASESORA DE PLANEACIÓN</v>
      </c>
      <c r="N319" s="81"/>
      <c r="O319" s="81"/>
      <c r="P319" s="81"/>
      <c r="Q319" s="81"/>
      <c r="R319" s="30" t="str">
        <f>VLOOKUP(A319,'[45]PAI 2025 GPS rempl2)'!$A$3:$B$506,2,0)</f>
        <v>30-OFICINA ASESORA DE PLANEACIÓN</v>
      </c>
      <c r="S319" s="80" t="s">
        <v>1077</v>
      </c>
      <c r="T319" s="80" t="str">
        <f>VLOOKUP(A319,'[45]PAI 2025 GPS rempl2)'!$A$3:$E$505,4,0)</f>
        <v>Actividad propia</v>
      </c>
      <c r="U319" s="81" t="s">
        <v>1522</v>
      </c>
      <c r="V319" s="30">
        <f>VLOOKUP(S319,'Plan de acci�n consolidado 2025'!$E$4:$P$506,12,0)</f>
        <v>50</v>
      </c>
      <c r="W319" s="147">
        <f t="shared" si="57"/>
        <v>0.6097560975609756</v>
      </c>
      <c r="X319" s="30">
        <f>VLOOKUP(S319,'Plan de acci�n consolidado 2025'!$E$4:$AA$506,23,0)</f>
        <v>0</v>
      </c>
      <c r="Y319" s="30">
        <f t="shared" si="50"/>
        <v>0</v>
      </c>
    </row>
    <row r="320" spans="1:25" x14ac:dyDescent="0.25">
      <c r="A320" s="80" t="s">
        <v>1078</v>
      </c>
      <c r="B320" s="80" t="str">
        <f>VLOOKUP(A320,'[45]PAI 2025 GPS rempl2)'!$A$3:$E$505,4,0)</f>
        <v>Actividad propia</v>
      </c>
      <c r="C320" s="81" t="s">
        <v>1522</v>
      </c>
      <c r="D320" s="81" t="s">
        <v>1524</v>
      </c>
      <c r="E320" s="81" t="s">
        <v>574</v>
      </c>
      <c r="F320" s="81"/>
      <c r="G320" s="81" t="str">
        <f>VLOOKUP(A320,'[45]PAI 2025 GPS rempl2)'!$E$4:$L$504,8,0)</f>
        <v>N/A</v>
      </c>
      <c r="H320" s="81" t="str">
        <f>VLOOKUP(A320,'[45]PAI 2025 GPS rempl2)'!$A$4:$V$504,15,0)</f>
        <v>Presentar resultados (Presentación de resultados y  Lista de asistencia reunióno de presentación)</v>
      </c>
      <c r="I320" s="81">
        <f>VLOOKUP(A320,'[45]PAI 2025 GPS rempl2)'!$A$4:$V$504,17,0)</f>
        <v>2</v>
      </c>
      <c r="J320" s="81" t="str">
        <f>VLOOKUP(A320,'[45]PAI 2025 GPS rempl2)'!$A$4:$V$504,18,0)</f>
        <v>Númerica</v>
      </c>
      <c r="K320" s="166" t="str">
        <f>VLOOKUP(A320,'[45]PAI 2025 GPS rempl2)'!$A$4:$V$504,20,0)</f>
        <v>2025-12-01</v>
      </c>
      <c r="L320" s="166" t="str">
        <f>VLOOKUP(A320,'[45]PAI 2025 GPS rempl2)'!$A$4:$V$504,21,0)</f>
        <v>2025-12-19</v>
      </c>
      <c r="M320" s="81" t="str">
        <f>VLOOKUP(A320,'[45]PAI 2025 GPS rempl2)'!$A$4:$V$504,22,0)</f>
        <v>30-OFICINA ASESORA DE PLANEACIÓN</v>
      </c>
      <c r="N320" s="81"/>
      <c r="O320" s="81"/>
      <c r="P320" s="81"/>
      <c r="Q320" s="81"/>
      <c r="R320" s="30" t="str">
        <f>VLOOKUP(A320,'[45]PAI 2025 GPS rempl2)'!$A$3:$B$506,2,0)</f>
        <v>30-OFICINA ASESORA DE PLANEACIÓN</v>
      </c>
      <c r="S320" s="80" t="s">
        <v>1078</v>
      </c>
      <c r="T320" s="80" t="str">
        <f>VLOOKUP(A320,'[45]PAI 2025 GPS rempl2)'!$A$3:$E$505,4,0)</f>
        <v>Actividad propia</v>
      </c>
      <c r="U320" s="81" t="s">
        <v>1522</v>
      </c>
      <c r="V320" s="30">
        <f>VLOOKUP(S320,'Plan de acci�n consolidado 2025'!$E$4:$P$506,12,0)</f>
        <v>5</v>
      </c>
      <c r="W320" s="147">
        <f t="shared" si="57"/>
        <v>6.097560975609756E-2</v>
      </c>
      <c r="X320" s="30">
        <f>VLOOKUP(S320,'Plan de acci�n consolidado 2025'!$E$4:$AA$506,23,0)</f>
        <v>0</v>
      </c>
      <c r="Y320" s="30">
        <f t="shared" si="50"/>
        <v>0</v>
      </c>
    </row>
    <row r="321" spans="1:25" x14ac:dyDescent="0.25">
      <c r="A321" s="80" t="s">
        <v>1084</v>
      </c>
      <c r="B321" s="80" t="str">
        <f>VLOOKUP(A321,'[45]PAI 2025 GPS rempl2)'!$A$3:$E$505,4,0)</f>
        <v>Producto</v>
      </c>
      <c r="C321" s="81" t="s">
        <v>1529</v>
      </c>
      <c r="D321" s="81" t="s">
        <v>1538</v>
      </c>
      <c r="E321" s="81" t="s">
        <v>1081</v>
      </c>
      <c r="F321" s="81" t="s">
        <v>59</v>
      </c>
      <c r="G321" s="81" t="str">
        <f>VLOOKUP(A321,'[45]PAI 2025 GPS rempl2)'!$E$4:$L$504,8,0)</f>
        <v>C-3503-0200-0016-40401c</v>
      </c>
      <c r="H321" s="81" t="str">
        <f>VLOOKUP(A321,'[45]PAI 2025 GPS rempl2)'!$A$4:$V$504,15,0)</f>
        <v>Estudio de costos de los trámites priorizados, realizado (Estudio Realizado )</v>
      </c>
      <c r="I321" s="81">
        <f>VLOOKUP(A321,'[45]PAI 2025 GPS rempl2)'!$A$4:$V$504,17,0)</f>
        <v>1</v>
      </c>
      <c r="J321" s="81" t="str">
        <f>VLOOKUP(A321,'[45]PAI 2025 GPS rempl2)'!$A$4:$V$504,18,0)</f>
        <v>Númerica</v>
      </c>
      <c r="K321" s="166" t="str">
        <f>VLOOKUP(A321,'[45]PAI 2025 GPS rempl2)'!$A$4:$V$504,20,0)</f>
        <v>2025-05-05</v>
      </c>
      <c r="L321" s="166" t="str">
        <f>VLOOKUP(A321,'[45]PAI 2025 GPS rempl2)'!$A$4:$V$504,21,0)</f>
        <v>2025-11-20</v>
      </c>
      <c r="M321" s="81" t="str">
        <f>VLOOKUP(A321,'[45]PAI 2025 GPS rempl2)'!$A$4:$V$504,22,0)</f>
        <v>30-OFICINA ASESORA DE PLANEACIÓN;
37-GRUPO DE TRABAJO DE ESTUDIOS ECONÓMICOS</v>
      </c>
      <c r="N321" s="81" t="s">
        <v>1736</v>
      </c>
      <c r="O321" s="81" t="s">
        <v>1394</v>
      </c>
      <c r="P321" s="81">
        <v>0</v>
      </c>
      <c r="Q321" s="81" t="s">
        <v>1492</v>
      </c>
      <c r="R321" s="30" t="str">
        <f>VLOOKUP(A321,'[45]PAI 2025 GPS rempl2)'!$A$3:$B$506,2,0)</f>
        <v>30-OFICINA ASESORA DE PLANEACIÓN</v>
      </c>
      <c r="S321" s="80" t="s">
        <v>1084</v>
      </c>
      <c r="T321" s="80" t="str">
        <f>VLOOKUP(A321,'[45]PAI 2025 GPS rempl2)'!$A$3:$E$505,4,0)</f>
        <v>Producto</v>
      </c>
      <c r="U321" s="81" t="s">
        <v>1529</v>
      </c>
      <c r="V321" s="30">
        <f>VLOOKUP(S321,'Plan de acci�n consolidado 2025'!$E$4:$P$506,12,0)</f>
        <v>20</v>
      </c>
      <c r="W321" s="30">
        <f>+(V321*100)/($V$112+$V$321+$V$330+$V$371)</f>
        <v>8.3333333333333339</v>
      </c>
      <c r="X321" s="30">
        <f>VLOOKUP(S321,'Plan de acci�n consolidado 2025'!$E$4:$AA$506,23,0)</f>
        <v>0</v>
      </c>
      <c r="Y321" s="30">
        <f t="shared" si="50"/>
        <v>0</v>
      </c>
    </row>
    <row r="322" spans="1:25" x14ac:dyDescent="0.25">
      <c r="A322" s="80" t="s">
        <v>1087</v>
      </c>
      <c r="B322" s="80" t="str">
        <f>VLOOKUP(A322,'[45]PAI 2025 GPS rempl2)'!$A$3:$E$505,4,0)</f>
        <v>Actividad propia</v>
      </c>
      <c r="C322" s="81" t="s">
        <v>1529</v>
      </c>
      <c r="D322" s="81" t="s">
        <v>1538</v>
      </c>
      <c r="E322" s="81" t="s">
        <v>1081</v>
      </c>
      <c r="F322" s="81"/>
      <c r="G322" s="81" t="str">
        <f>VLOOKUP(A322,'[45]PAI 2025 GPS rempl2)'!$E$4:$L$504,8,0)</f>
        <v>N/A</v>
      </c>
      <c r="H322" s="81" t="str">
        <f>VLOOKUP(A322,'[45]PAI 2025 GPS rempl2)'!$A$4:$V$504,15,0)</f>
        <v>Priorizar los trámites objeto del estudio de costeo (Documento con la priorización de trámites)</v>
      </c>
      <c r="I322" s="81">
        <f>VLOOKUP(A322,'[45]PAI 2025 GPS rempl2)'!$A$4:$V$504,17,0)</f>
        <v>1</v>
      </c>
      <c r="J322" s="81" t="str">
        <f>VLOOKUP(A322,'[45]PAI 2025 GPS rempl2)'!$A$4:$V$504,18,0)</f>
        <v>Númerica</v>
      </c>
      <c r="K322" s="166" t="str">
        <f>VLOOKUP(A322,'[45]PAI 2025 GPS rempl2)'!$A$4:$V$504,20,0)</f>
        <v>2025-05-05</v>
      </c>
      <c r="L322" s="166" t="str">
        <f>VLOOKUP(A322,'[45]PAI 2025 GPS rempl2)'!$A$4:$V$504,21,0)</f>
        <v>2025-06-06</v>
      </c>
      <c r="M322" s="81" t="str">
        <f>VLOOKUP(A322,'[45]PAI 2025 GPS rempl2)'!$A$4:$V$504,22,0)</f>
        <v>30-OFICINA ASESORA DE PLANEACIÓN</v>
      </c>
      <c r="N322" s="81"/>
      <c r="O322" s="81"/>
      <c r="P322" s="81"/>
      <c r="Q322" s="81"/>
      <c r="R322" s="30" t="str">
        <f>VLOOKUP(A322,'[45]PAI 2025 GPS rempl2)'!$A$3:$B$506,2,0)</f>
        <v>30-OFICINA ASESORA DE PLANEACIÓN</v>
      </c>
      <c r="S322" s="80" t="s">
        <v>1087</v>
      </c>
      <c r="T322" s="80" t="str">
        <f>VLOOKUP(A322,'[45]PAI 2025 GPS rempl2)'!$A$3:$E$505,4,0)</f>
        <v>Actividad propia</v>
      </c>
      <c r="U322" s="81" t="s">
        <v>1529</v>
      </c>
      <c r="V322" s="30">
        <f>VLOOKUP(S322,'Plan de acci�n consolidado 2025'!$E$4:$P$506,12,0)</f>
        <v>10</v>
      </c>
      <c r="W322" s="30">
        <f>+(V322/($V$113+$V$322+$V$323+$V$324+$V$325+$V$326+$V$331+$V$332+$V$372+$V$373+$V$375+$V$376))*100</f>
        <v>2.5</v>
      </c>
      <c r="X322" s="30">
        <f>VLOOKUP(S322,'Plan de acci�n consolidado 2025'!$E$4:$AA$506,23,0)</f>
        <v>100</v>
      </c>
      <c r="Y322" s="30">
        <f t="shared" si="50"/>
        <v>2.5</v>
      </c>
    </row>
    <row r="323" spans="1:25" x14ac:dyDescent="0.25">
      <c r="A323" s="80" t="s">
        <v>1089</v>
      </c>
      <c r="B323" s="80" t="str">
        <f>VLOOKUP(A323,'[45]PAI 2025 GPS rempl2)'!$A$3:$E$505,4,0)</f>
        <v>Actividad propia</v>
      </c>
      <c r="C323" s="81" t="s">
        <v>1529</v>
      </c>
      <c r="D323" s="81" t="s">
        <v>1538</v>
      </c>
      <c r="E323" s="81" t="s">
        <v>1081</v>
      </c>
      <c r="F323" s="81"/>
      <c r="G323" s="81" t="str">
        <f>VLOOKUP(A323,'[45]PAI 2025 GPS rempl2)'!$E$4:$L$504,8,0)</f>
        <v>N/A</v>
      </c>
      <c r="H323" s="81" t="str">
        <f>VLOOKUP(A323,'[45]PAI 2025 GPS rempl2)'!$A$4:$V$504,15,0)</f>
        <v>Recopilar la información necesaria para realizar el estudio de costeo de uno de los trámites priorizados  (Documento que relacione la documentación recopilada)</v>
      </c>
      <c r="I323" s="81">
        <f>VLOOKUP(A323,'[45]PAI 2025 GPS rempl2)'!$A$4:$V$504,17,0)</f>
        <v>100</v>
      </c>
      <c r="J323" s="81" t="str">
        <f>VLOOKUP(A323,'[45]PAI 2025 GPS rempl2)'!$A$4:$V$504,18,0)</f>
        <v>Porcentual</v>
      </c>
      <c r="K323" s="166" t="str">
        <f>VLOOKUP(A323,'[45]PAI 2025 GPS rempl2)'!$A$4:$V$504,20,0)</f>
        <v>2025-06-09</v>
      </c>
      <c r="L323" s="166" t="str">
        <f>VLOOKUP(A323,'[45]PAI 2025 GPS rempl2)'!$A$4:$V$504,21,0)</f>
        <v>2025-08-15</v>
      </c>
      <c r="M323" s="81" t="str">
        <f>VLOOKUP(A323,'[45]PAI 2025 GPS rempl2)'!$A$4:$V$504,22,0)</f>
        <v>30-OFICINA ASESORA DE PLANEACIÓN;
37-GRUPO DE TRABAJO DE ESTUDIOS ECONÓMICOS</v>
      </c>
      <c r="N323" s="81"/>
      <c r="O323" s="81"/>
      <c r="P323" s="81"/>
      <c r="Q323" s="81"/>
      <c r="R323" s="30" t="str">
        <f>VLOOKUP(A323,'[45]PAI 2025 GPS rempl2)'!$A$3:$B$506,2,0)</f>
        <v>30-OFICINA ASESORA DE PLANEACIÓN</v>
      </c>
      <c r="S323" s="80" t="s">
        <v>1089</v>
      </c>
      <c r="T323" s="80" t="str">
        <f>VLOOKUP(A323,'[45]PAI 2025 GPS rempl2)'!$A$3:$E$505,4,0)</f>
        <v>Actividad propia</v>
      </c>
      <c r="U323" s="81" t="s">
        <v>1529</v>
      </c>
      <c r="V323" s="30">
        <f>VLOOKUP(S323,'Plan de acci�n consolidado 2025'!$E$4:$P$506,12,0)</f>
        <v>8</v>
      </c>
      <c r="W323" s="30">
        <f>+(V323/($V$113+$V$322+$V$323+$V$324+$V$325+$V$326+$V$331+$V$332+$V$372+$V$373+$V$375+$V$376))*100</f>
        <v>2</v>
      </c>
      <c r="X323" s="30">
        <f>VLOOKUP(S323,'Plan de acci�n consolidado 2025'!$E$4:$AA$506,23,0)</f>
        <v>100</v>
      </c>
      <c r="Y323" s="30">
        <f t="shared" si="50"/>
        <v>2</v>
      </c>
    </row>
    <row r="324" spans="1:25" x14ac:dyDescent="0.25">
      <c r="A324" s="80" t="s">
        <v>1091</v>
      </c>
      <c r="B324" s="80" t="str">
        <f>VLOOKUP(A324,'[45]PAI 2025 GPS rempl2)'!$A$3:$E$505,4,0)</f>
        <v>Actividad propia</v>
      </c>
      <c r="C324" s="81" t="s">
        <v>1529</v>
      </c>
      <c r="D324" s="81" t="s">
        <v>1538</v>
      </c>
      <c r="E324" s="81" t="s">
        <v>1081</v>
      </c>
      <c r="F324" s="81"/>
      <c r="G324" s="81" t="str">
        <f>VLOOKUP(A324,'[45]PAI 2025 GPS rempl2)'!$E$4:$L$504,8,0)</f>
        <v>N/A</v>
      </c>
      <c r="H324" s="81" t="str">
        <f>VLOOKUP(A324,'[45]PAI 2025 GPS rempl2)'!$A$4:$V$504,15,0)</f>
        <v>Recopilar la información necesaria para realizar el estudio de costeo de los demás trámites priorizados (Documento que relacione la documentación recopilada)</v>
      </c>
      <c r="I324" s="81">
        <f>VLOOKUP(A324,'[45]PAI 2025 GPS rempl2)'!$A$4:$V$504,17,0)</f>
        <v>100</v>
      </c>
      <c r="J324" s="81" t="str">
        <f>VLOOKUP(A324,'[45]PAI 2025 GPS rempl2)'!$A$4:$V$504,18,0)</f>
        <v>Porcentual</v>
      </c>
      <c r="K324" s="166" t="str">
        <f>VLOOKUP(A324,'[45]PAI 2025 GPS rempl2)'!$A$4:$V$504,20,0)</f>
        <v>2025-08-18</v>
      </c>
      <c r="L324" s="166" t="str">
        <f>VLOOKUP(A324,'[45]PAI 2025 GPS rempl2)'!$A$4:$V$504,21,0)</f>
        <v>2025-09-26</v>
      </c>
      <c r="M324" s="81" t="str">
        <f>VLOOKUP(A324,'[45]PAI 2025 GPS rempl2)'!$A$4:$V$504,22,0)</f>
        <v>30-OFICINA ASESORA DE PLANEACIÓN;
37-GRUPO DE TRABAJO DE ESTUDIOS ECONÓMICOS</v>
      </c>
      <c r="N324" s="81"/>
      <c r="O324" s="81"/>
      <c r="P324" s="81"/>
      <c r="Q324" s="81"/>
      <c r="R324" s="30" t="str">
        <f>VLOOKUP(A324,'[45]PAI 2025 GPS rempl2)'!$A$3:$B$506,2,0)</f>
        <v>30-OFICINA ASESORA DE PLANEACIÓN</v>
      </c>
      <c r="S324" s="80" t="s">
        <v>1091</v>
      </c>
      <c r="T324" s="80" t="str">
        <f>VLOOKUP(A324,'[45]PAI 2025 GPS rempl2)'!$A$3:$E$505,4,0)</f>
        <v>Actividad propia</v>
      </c>
      <c r="U324" s="81" t="s">
        <v>1529</v>
      </c>
      <c r="V324" s="30">
        <f>VLOOKUP(S324,'Plan de acci�n consolidado 2025'!$E$4:$P$506,12,0)</f>
        <v>22</v>
      </c>
      <c r="W324" s="30">
        <f>+(V324/($V$113+$V$322+$V$323+$V$324+$V$325+$V$326+$V$331+$V$332+$V$372+$V$373+$V$375+$V$376))*100</f>
        <v>5.5</v>
      </c>
      <c r="X324" s="30">
        <f>VLOOKUP(S324,'Plan de acci�n consolidado 2025'!$E$4:$AA$506,23,0)</f>
        <v>100</v>
      </c>
      <c r="Y324" s="30">
        <f t="shared" ref="Y324:Y387" si="58">(X324*W324)/100</f>
        <v>5.5</v>
      </c>
    </row>
    <row r="325" spans="1:25" x14ac:dyDescent="0.25">
      <c r="A325" s="80" t="s">
        <v>1093</v>
      </c>
      <c r="B325" s="80" t="str">
        <f>VLOOKUP(A325,'[45]PAI 2025 GPS rempl2)'!$A$3:$E$505,4,0)</f>
        <v>Actividad propia</v>
      </c>
      <c r="C325" s="81" t="s">
        <v>1529</v>
      </c>
      <c r="D325" s="81" t="s">
        <v>1538</v>
      </c>
      <c r="E325" s="81" t="s">
        <v>1081</v>
      </c>
      <c r="F325" s="81"/>
      <c r="G325" s="81" t="str">
        <f>VLOOKUP(A325,'[45]PAI 2025 GPS rempl2)'!$E$4:$L$504,8,0)</f>
        <v>N/A</v>
      </c>
      <c r="H325" s="81" t="str">
        <f>VLOOKUP(A325,'[45]PAI 2025 GPS rempl2)'!$A$4:$V$504,15,0)</f>
        <v>Realizar estudio de costo de los trámites priorizados (Estudio Realizado)</v>
      </c>
      <c r="I325" s="81">
        <f>VLOOKUP(A325,'[45]PAI 2025 GPS rempl2)'!$A$4:$V$504,17,0)</f>
        <v>1</v>
      </c>
      <c r="J325" s="81" t="str">
        <f>VLOOKUP(A325,'[45]PAI 2025 GPS rempl2)'!$A$4:$V$504,18,0)</f>
        <v>Númerica</v>
      </c>
      <c r="K325" s="166" t="str">
        <f>VLOOKUP(A325,'[45]PAI 2025 GPS rempl2)'!$A$4:$V$504,20,0)</f>
        <v>2025-07-16</v>
      </c>
      <c r="L325" s="166" t="str">
        <f>VLOOKUP(A325,'[45]PAI 2025 GPS rempl2)'!$A$4:$V$504,21,0)</f>
        <v>2025-09-29</v>
      </c>
      <c r="M325" s="81" t="str">
        <f>VLOOKUP(A325,'[45]PAI 2025 GPS rempl2)'!$A$4:$V$504,22,0)</f>
        <v>30-OFICINA ASESORA DE PLANEACIÓN;
37-GRUPO DE TRABAJO DE ESTUDIOS ECONÓMICOS</v>
      </c>
      <c r="N325" s="81"/>
      <c r="O325" s="81"/>
      <c r="P325" s="81"/>
      <c r="Q325" s="81"/>
      <c r="R325" s="30" t="str">
        <f>VLOOKUP(A325,'[45]PAI 2025 GPS rempl2)'!$A$3:$B$506,2,0)</f>
        <v>30-OFICINA ASESORA DE PLANEACIÓN</v>
      </c>
      <c r="S325" s="80" t="s">
        <v>1093</v>
      </c>
      <c r="T325" s="80" t="str">
        <f>VLOOKUP(A325,'[45]PAI 2025 GPS rempl2)'!$A$3:$E$505,4,0)</f>
        <v>Actividad propia</v>
      </c>
      <c r="U325" s="81" t="s">
        <v>1529</v>
      </c>
      <c r="V325" s="30">
        <f>VLOOKUP(S325,'Plan de acci�n consolidado 2025'!$E$4:$P$506,12,0)</f>
        <v>50</v>
      </c>
      <c r="W325" s="30">
        <f>+(V325/($V$113+$V$322+$V$323+$V$324+$V$325+$V$326+$V$331+$V$332+$V$372+$V$373+$V$375+$V$376))*100</f>
        <v>12.5</v>
      </c>
      <c r="X325" s="30">
        <f>VLOOKUP(S325,'Plan de acci�n consolidado 2025'!$E$4:$AA$506,23,0)</f>
        <v>0</v>
      </c>
      <c r="Y325" s="30">
        <f t="shared" si="58"/>
        <v>0</v>
      </c>
    </row>
    <row r="326" spans="1:25" x14ac:dyDescent="0.25">
      <c r="A326" s="80" t="s">
        <v>1814</v>
      </c>
      <c r="B326" s="80" t="str">
        <f>VLOOKUP(A326,'[45]PAI 2025 GPS rempl2)'!$A$3:$E$505,4,0)</f>
        <v>Actividad propia</v>
      </c>
      <c r="C326" s="81" t="s">
        <v>1529</v>
      </c>
      <c r="D326" s="81" t="s">
        <v>1538</v>
      </c>
      <c r="E326" s="81" t="s">
        <v>1081</v>
      </c>
      <c r="F326" s="81"/>
      <c r="G326" s="81" t="str">
        <f>VLOOKUP(A326,'[45]PAI 2025 GPS rempl2)'!$E$4:$L$504,8,0)</f>
        <v>N/A</v>
      </c>
      <c r="H326" s="81" t="str">
        <f>VLOOKUP(A326,'[45]PAI 2025 GPS rempl2)'!$A$4:$V$504,15,0)</f>
        <v>Socializar los resultados del estudio con los jefes de las áreas responsables de los trámites costeados (Correo electronico con el envío del estudio realizado  /  Listas de asistencia a reunion de socialización)</v>
      </c>
      <c r="I326" s="81">
        <f>VLOOKUP(A326,'[45]PAI 2025 GPS rempl2)'!$A$4:$V$504,17,0)</f>
        <v>1</v>
      </c>
      <c r="J326" s="81" t="str">
        <f>VLOOKUP(A326,'[45]PAI 2025 GPS rempl2)'!$A$4:$V$504,18,0)</f>
        <v>Númerica</v>
      </c>
      <c r="K326" s="166" t="str">
        <f>VLOOKUP(A326,'[45]PAI 2025 GPS rempl2)'!$A$4:$V$504,20,0)</f>
        <v>2025-11-03</v>
      </c>
      <c r="L326" s="166" t="str">
        <f>VLOOKUP(A326,'[45]PAI 2025 GPS rempl2)'!$A$4:$V$504,21,0)</f>
        <v>2025-11-20</v>
      </c>
      <c r="M326" s="81" t="str">
        <f>VLOOKUP(A326,'[45]PAI 2025 GPS rempl2)'!$A$4:$V$504,22,0)</f>
        <v>30-OFICINA ASESORA DE PLANEACIÓN;
37-GRUPO DE TRABAJO DE ESTUDIOS ECONÓMICOS</v>
      </c>
      <c r="N326" s="81"/>
      <c r="O326" s="81"/>
      <c r="P326" s="81"/>
      <c r="Q326" s="81"/>
      <c r="R326" s="30" t="str">
        <f>VLOOKUP(A326,'[45]PAI 2025 GPS rempl2)'!$A$3:$B$506,2,0)</f>
        <v>30-OFICINA ASESORA DE PLANEACIÓN</v>
      </c>
      <c r="S326" s="80" t="s">
        <v>1814</v>
      </c>
      <c r="T326" s="80" t="str">
        <f>VLOOKUP(A326,'[45]PAI 2025 GPS rempl2)'!$A$3:$E$505,4,0)</f>
        <v>Actividad propia</v>
      </c>
      <c r="U326" s="81" t="s">
        <v>1529</v>
      </c>
      <c r="V326" s="30">
        <f>VLOOKUP(S326,'Plan de acci�n consolidado 2025'!$E$4:$P$506,12,0)</f>
        <v>10</v>
      </c>
      <c r="W326" s="30">
        <f>+(V326/($V$113+$V$322+$V$323+$V$324+$V$325+$V$326+$V$331+$V$332+$V$372+$V$373+$V$375+$V$376))*100</f>
        <v>2.5</v>
      </c>
      <c r="X326" s="30">
        <f>VLOOKUP(S326,'Plan de acci�n consolidado 2025'!$E$4:$AA$506,23,0)</f>
        <v>0</v>
      </c>
      <c r="Y326" s="30">
        <f t="shared" si="58"/>
        <v>0</v>
      </c>
    </row>
    <row r="327" spans="1:25" x14ac:dyDescent="0.25">
      <c r="A327" s="80" t="s">
        <v>1095</v>
      </c>
      <c r="B327" s="80" t="str">
        <f>VLOOKUP(A327,'[45]PAI 2025 GPS rempl2)'!$A$3:$E$505,4,0)</f>
        <v>Producto</v>
      </c>
      <c r="C327" s="81" t="s">
        <v>1522</v>
      </c>
      <c r="D327" s="81" t="s">
        <v>1539</v>
      </c>
      <c r="E327" s="81" t="s">
        <v>1096</v>
      </c>
      <c r="F327" s="81" t="s">
        <v>59</v>
      </c>
      <c r="G327" s="81" t="str">
        <f>VLOOKUP(A327,'[45]PAI 2025 GPS rempl2)'!$E$4:$L$504,8,0)</f>
        <v>N/A</v>
      </c>
      <c r="H327" s="81" t="str">
        <f>VLOOKUP(A327,'[45]PAI 2025 GPS rempl2)'!$A$4:$V$504,15,0)</f>
        <v>Estrategia de racionalización de trámites implementada</v>
      </c>
      <c r="I327" s="81">
        <f>VLOOKUP(A327,'[45]PAI 2025 GPS rempl2)'!$A$4:$V$504,17,0)</f>
        <v>100</v>
      </c>
      <c r="J327" s="81" t="str">
        <f>VLOOKUP(A327,'[45]PAI 2025 GPS rempl2)'!$A$4:$V$504,18,0)</f>
        <v>Porcentual</v>
      </c>
      <c r="K327" s="166" t="str">
        <f>VLOOKUP(A327,'[45]PAI 2025 GPS rempl2)'!$A$4:$V$504,20,0)</f>
        <v>2025-01-15</v>
      </c>
      <c r="L327" s="166" t="str">
        <f>VLOOKUP(A327,'[45]PAI 2025 GPS rempl2)'!$A$4:$V$504,21,0)</f>
        <v>2025-12-22</v>
      </c>
      <c r="M327" s="81" t="str">
        <f>VLOOKUP(A327,'[45]PAI 2025 GPS rempl2)'!$A$4:$V$504,22,0)</f>
        <v>30-OFICINA ASESORA DE PLANEACIÓN</v>
      </c>
      <c r="N327" s="81" t="s">
        <v>1736</v>
      </c>
      <c r="O327" s="81" t="s">
        <v>1394</v>
      </c>
      <c r="P327" s="81">
        <v>0</v>
      </c>
      <c r="Q327" s="81" t="s">
        <v>1492</v>
      </c>
      <c r="R327" s="30" t="str">
        <f>VLOOKUP(A327,'[45]PAI 2025 GPS rempl2)'!$A$3:$B$506,2,0)</f>
        <v>30-OFICINA ASESORA DE PLANEACIÓN</v>
      </c>
      <c r="S327" s="80" t="s">
        <v>1095</v>
      </c>
      <c r="T327" s="80" t="str">
        <f>VLOOKUP(A327,'[45]PAI 2025 GPS rempl2)'!$A$3:$E$505,4,0)</f>
        <v>Producto</v>
      </c>
      <c r="U327" s="81" t="s">
        <v>1522</v>
      </c>
      <c r="V327" s="30">
        <f>VLOOKUP(S327,'Plan de acci�n consolidado 2025'!$E$4:$P$506,12,0)</f>
        <v>20</v>
      </c>
      <c r="W327" s="145">
        <f>(V327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27" s="30">
        <f>VLOOKUP(S327,'Plan de acci�n consolidado 2025'!$E$4:$AA$506,23,0)</f>
        <v>0</v>
      </c>
      <c r="Y327" s="30">
        <f t="shared" si="58"/>
        <v>0</v>
      </c>
    </row>
    <row r="328" spans="1:25" x14ac:dyDescent="0.25">
      <c r="A328" s="80" t="s">
        <v>1098</v>
      </c>
      <c r="B328" s="80" t="str">
        <f>VLOOKUP(A328,'[45]PAI 2025 GPS rempl2)'!$A$3:$E$505,4,0)</f>
        <v>Actividad propia</v>
      </c>
      <c r="C328" s="81" t="s">
        <v>1522</v>
      </c>
      <c r="D328" s="81" t="s">
        <v>1539</v>
      </c>
      <c r="E328" s="81" t="s">
        <v>1096</v>
      </c>
      <c r="F328" s="81"/>
      <c r="G328" s="81" t="str">
        <f>VLOOKUP(A328,'[45]PAI 2025 GPS rempl2)'!$E$4:$L$504,8,0)</f>
        <v>N/A</v>
      </c>
      <c r="H328" s="81" t="str">
        <f>VLOOKUP(A328,'[45]PAI 2025 GPS rempl2)'!$A$4:$V$504,15,0)</f>
        <v>Elaborar el plan de trabajo de la estrategia de racionalización de trámites</v>
      </c>
      <c r="I328" s="81">
        <f>VLOOKUP(A328,'[45]PAI 2025 GPS rempl2)'!$A$4:$V$504,17,0)</f>
        <v>1</v>
      </c>
      <c r="J328" s="81" t="str">
        <f>VLOOKUP(A328,'[45]PAI 2025 GPS rempl2)'!$A$4:$V$504,18,0)</f>
        <v>Númerica</v>
      </c>
      <c r="K328" s="166" t="str">
        <f>VLOOKUP(A328,'[45]PAI 2025 GPS rempl2)'!$A$4:$V$504,20,0)</f>
        <v>2025-01-15</v>
      </c>
      <c r="L328" s="166" t="str">
        <f>VLOOKUP(A328,'[45]PAI 2025 GPS rempl2)'!$A$4:$V$504,21,0)</f>
        <v>2025-03-28</v>
      </c>
      <c r="M328" s="81" t="str">
        <f>VLOOKUP(A328,'[45]PAI 2025 GPS rempl2)'!$A$4:$V$504,22,0)</f>
        <v>30-OFICINA ASESORA DE PLANEACIÓN</v>
      </c>
      <c r="N328" s="81"/>
      <c r="O328" s="81"/>
      <c r="P328" s="81"/>
      <c r="Q328" s="81"/>
      <c r="R328" s="30" t="str">
        <f>VLOOKUP(A328,'[45]PAI 2025 GPS rempl2)'!$A$3:$B$506,2,0)</f>
        <v>30-OFICINA ASESORA DE PLANEACIÓN</v>
      </c>
      <c r="S328" s="80" t="s">
        <v>1098</v>
      </c>
      <c r="T328" s="80" t="str">
        <f>VLOOKUP(A328,'[45]PAI 2025 GPS rempl2)'!$A$3:$E$505,4,0)</f>
        <v>Actividad propia</v>
      </c>
      <c r="U328" s="81" t="s">
        <v>1522</v>
      </c>
      <c r="V328" s="30">
        <f>VLOOKUP(S328,'Plan de acci�n consolidado 2025'!$E$4:$P$506,12,0)</f>
        <v>20</v>
      </c>
      <c r="W328" s="147">
        <f t="shared" ref="W328:W329" si="59">+(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28" s="30">
        <f>VLOOKUP(S328,'Plan de acci�n consolidado 2025'!$E$4:$AA$506,23,0)</f>
        <v>100</v>
      </c>
      <c r="Y328" s="30">
        <f t="shared" si="58"/>
        <v>0.24390243902439024</v>
      </c>
    </row>
    <row r="329" spans="1:25" x14ac:dyDescent="0.25">
      <c r="A329" s="80" t="s">
        <v>1100</v>
      </c>
      <c r="B329" s="80" t="str">
        <f>VLOOKUP(A329,'[45]PAI 2025 GPS rempl2)'!$A$3:$E$505,4,0)</f>
        <v>Actividad propia</v>
      </c>
      <c r="C329" s="81" t="s">
        <v>1522</v>
      </c>
      <c r="D329" s="81" t="s">
        <v>1539</v>
      </c>
      <c r="E329" s="81" t="s">
        <v>1096</v>
      </c>
      <c r="F329" s="81"/>
      <c r="G329" s="81" t="str">
        <f>VLOOKUP(A329,'[45]PAI 2025 GPS rempl2)'!$E$4:$L$504,8,0)</f>
        <v>N/A</v>
      </c>
      <c r="H329" s="81" t="str">
        <f>VLOOKUP(A329,'[45]PAI 2025 GPS rempl2)'!$A$4:$V$504,15,0)</f>
        <v>Ejecutar el plan de trabajo de la estrategia de racionalización de trámites</v>
      </c>
      <c r="I329" s="81">
        <f>VLOOKUP(A329,'[45]PAI 2025 GPS rempl2)'!$A$4:$V$504,17,0)</f>
        <v>100</v>
      </c>
      <c r="J329" s="81" t="str">
        <f>VLOOKUP(A329,'[45]PAI 2025 GPS rempl2)'!$A$4:$V$504,18,0)</f>
        <v>Porcentual</v>
      </c>
      <c r="K329" s="166" t="str">
        <f>VLOOKUP(A329,'[45]PAI 2025 GPS rempl2)'!$A$4:$V$504,20,0)</f>
        <v>2025-03-28</v>
      </c>
      <c r="L329" s="166" t="str">
        <f>VLOOKUP(A329,'[45]PAI 2025 GPS rempl2)'!$A$4:$V$504,21,0)</f>
        <v>2025-12-22</v>
      </c>
      <c r="M329" s="81" t="str">
        <f>VLOOKUP(A329,'[45]PAI 2025 GPS rempl2)'!$A$4:$V$504,22,0)</f>
        <v>30-OFICINA ASESORA DE PLANEACIÓN</v>
      </c>
      <c r="N329" s="81"/>
      <c r="O329" s="81"/>
      <c r="P329" s="81"/>
      <c r="Q329" s="81"/>
      <c r="R329" s="30" t="str">
        <f>VLOOKUP(A329,'[45]PAI 2025 GPS rempl2)'!$A$3:$B$506,2,0)</f>
        <v>30-OFICINA ASESORA DE PLANEACIÓN</v>
      </c>
      <c r="S329" s="80" t="s">
        <v>1100</v>
      </c>
      <c r="T329" s="80" t="str">
        <f>VLOOKUP(A329,'[45]PAI 2025 GPS rempl2)'!$A$3:$E$505,4,0)</f>
        <v>Actividad propia</v>
      </c>
      <c r="U329" s="81" t="s">
        <v>1522</v>
      </c>
      <c r="V329" s="30">
        <f>VLOOKUP(S329,'Plan de acci�n consolidado 2025'!$E$4:$P$506,12,0)</f>
        <v>80</v>
      </c>
      <c r="W329" s="147">
        <f t="shared" si="59"/>
        <v>0.97560975609756095</v>
      </c>
      <c r="X329" s="30">
        <f>VLOOKUP(S329,'Plan de acci�n consolidado 2025'!$E$4:$AA$506,23,0)</f>
        <v>13</v>
      </c>
      <c r="Y329" s="30">
        <f t="shared" si="58"/>
        <v>0.12682926829268293</v>
      </c>
    </row>
    <row r="330" spans="1:25" x14ac:dyDescent="0.25">
      <c r="A330" s="80" t="s">
        <v>1102</v>
      </c>
      <c r="B330" s="80" t="str">
        <f>VLOOKUP(A330,'[45]PAI 2025 GPS rempl2)'!$A$3:$E$505,4,0)</f>
        <v>Producto</v>
      </c>
      <c r="C330" s="81" t="s">
        <v>1529</v>
      </c>
      <c r="D330" s="81" t="s">
        <v>1540</v>
      </c>
      <c r="E330" s="81" t="s">
        <v>1103</v>
      </c>
      <c r="F330" s="81" t="s">
        <v>59</v>
      </c>
      <c r="G330" s="81" t="str">
        <f>VLOOKUP(A330,'[45]PAI 2025 GPS rempl2)'!$E$4:$L$504,8,0)</f>
        <v>N/A</v>
      </c>
      <c r="H330" s="81" t="str">
        <f>VLOOKUP(A330,'[45]PAI 2025 GPS rempl2)'!$A$4:$V$504,15,0)</f>
        <v>Plan de Transparencia y Ética Publica, formulado y ejecutado</v>
      </c>
      <c r="I330" s="81">
        <f>VLOOKUP(A330,'[45]PAI 2025 GPS rempl2)'!$A$4:$V$504,17,0)</f>
        <v>100</v>
      </c>
      <c r="J330" s="81" t="str">
        <f>VLOOKUP(A330,'[45]PAI 2025 GPS rempl2)'!$A$4:$V$504,18,0)</f>
        <v>Porcentual</v>
      </c>
      <c r="K330" s="166" t="str">
        <f>VLOOKUP(A330,'[45]PAI 2025 GPS rempl2)'!$A$4:$V$504,20,0)</f>
        <v>2025-01-15</v>
      </c>
      <c r="L330" s="166" t="str">
        <f>VLOOKUP(A330,'[45]PAI 2025 GPS rempl2)'!$A$4:$V$504,21,0)</f>
        <v>2025-12-22</v>
      </c>
      <c r="M330" s="81" t="str">
        <f>VLOOKUP(A330,'[45]PAI 2025 GPS rempl2)'!$A$4:$V$504,22,0)</f>
        <v>100-SECRETARIA GENERAL;
30-OFICINA ASESORA DE PLANEACIÓN</v>
      </c>
      <c r="N330" s="81" t="s">
        <v>1736</v>
      </c>
      <c r="O330" s="81" t="s">
        <v>1394</v>
      </c>
      <c r="P330" s="81" t="s">
        <v>1541</v>
      </c>
      <c r="Q330" s="81" t="s">
        <v>1492</v>
      </c>
      <c r="R330" s="30" t="str">
        <f>VLOOKUP(A330,'[45]PAI 2025 GPS rempl2)'!$A$3:$B$506,2,0)</f>
        <v>30-OFICINA ASESORA DE PLANEACIÓN</v>
      </c>
      <c r="S330" s="80" t="s">
        <v>1102</v>
      </c>
      <c r="T330" s="80" t="str">
        <f>VLOOKUP(A330,'[45]PAI 2025 GPS rempl2)'!$A$3:$E$505,4,0)</f>
        <v>Producto</v>
      </c>
      <c r="U330" s="81" t="s">
        <v>1529</v>
      </c>
      <c r="V330" s="30">
        <f>VLOOKUP(S330,'Plan de acci�n consolidado 2025'!$E$4:$P$506,12,0)</f>
        <v>20</v>
      </c>
      <c r="W330" s="30">
        <f>+(V330*100)/($V$112+$V$321+$V$330+$V$371)</f>
        <v>8.3333333333333339</v>
      </c>
      <c r="X330" s="30">
        <f>VLOOKUP(S330,'Plan de acci�n consolidado 2025'!$E$4:$AA$506,23,0)</f>
        <v>0</v>
      </c>
      <c r="Y330" s="30">
        <f t="shared" si="58"/>
        <v>0</v>
      </c>
    </row>
    <row r="331" spans="1:25" x14ac:dyDescent="0.25">
      <c r="A331" s="80" t="s">
        <v>1105</v>
      </c>
      <c r="B331" s="80" t="str">
        <f>VLOOKUP(A331,'[45]PAI 2025 GPS rempl2)'!$A$3:$E$505,4,0)</f>
        <v>Actividad propia</v>
      </c>
      <c r="C331" s="81" t="s">
        <v>1529</v>
      </c>
      <c r="D331" s="81" t="s">
        <v>1540</v>
      </c>
      <c r="E331" s="81" t="s">
        <v>1103</v>
      </c>
      <c r="F331" s="81"/>
      <c r="G331" s="81" t="str">
        <f>VLOOKUP(A331,'[45]PAI 2025 GPS rempl2)'!$E$4:$L$504,8,0)</f>
        <v>N/A</v>
      </c>
      <c r="H331" s="81" t="str">
        <f>VLOOKUP(A331,'[45]PAI 2025 GPS rempl2)'!$A$4:$V$504,15,0)</f>
        <v>Elaborar el plan de trabajo para formular el Programa de Transparencia y Ética Pública - PTEP, en el marco de la ley 2195 de 2022 y su decreto reglamentario 1122 de 2024</v>
      </c>
      <c r="I331" s="81">
        <f>VLOOKUP(A331,'[45]PAI 2025 GPS rempl2)'!$A$4:$V$504,17,0)</f>
        <v>1</v>
      </c>
      <c r="J331" s="81" t="str">
        <f>VLOOKUP(A331,'[45]PAI 2025 GPS rempl2)'!$A$4:$V$504,18,0)</f>
        <v>Númerica</v>
      </c>
      <c r="K331" s="166" t="str">
        <f>VLOOKUP(A331,'[45]PAI 2025 GPS rempl2)'!$A$4:$V$504,20,0)</f>
        <v>2025-01-15</v>
      </c>
      <c r="L331" s="166" t="str">
        <f>VLOOKUP(A331,'[45]PAI 2025 GPS rempl2)'!$A$4:$V$504,21,0)</f>
        <v>2025-02-15</v>
      </c>
      <c r="M331" s="81" t="str">
        <f>VLOOKUP(A331,'[45]PAI 2025 GPS rempl2)'!$A$4:$V$504,22,0)</f>
        <v>100-SECRETARIA GENERAL;
30-OFICINA ASESORA DE PLANEACIÓN</v>
      </c>
      <c r="N331" s="81"/>
      <c r="O331" s="81"/>
      <c r="P331" s="81"/>
      <c r="Q331" s="81"/>
      <c r="R331" s="30" t="str">
        <f>VLOOKUP(A331,'[45]PAI 2025 GPS rempl2)'!$A$3:$B$506,2,0)</f>
        <v>30-OFICINA ASESORA DE PLANEACIÓN</v>
      </c>
      <c r="S331" s="80" t="s">
        <v>1105</v>
      </c>
      <c r="T331" s="80" t="str">
        <f>VLOOKUP(A331,'[45]PAI 2025 GPS rempl2)'!$A$3:$E$505,4,0)</f>
        <v>Actividad propia</v>
      </c>
      <c r="U331" s="81" t="s">
        <v>1529</v>
      </c>
      <c r="V331" s="30">
        <f>VLOOKUP(S331,'Plan de acci�n consolidado 2025'!$E$4:$P$506,12,0)</f>
        <v>20</v>
      </c>
      <c r="W331" s="30">
        <f>+(V331/($V$113+$V$322+$V$323+$V$324+$V$325+$V$326+$V$331+$V$332+$V$372+$V$373+$V$375+$V$376))*100</f>
        <v>5</v>
      </c>
      <c r="X331" s="30">
        <f>VLOOKUP(S331,'Plan de acci�n consolidado 2025'!$E$4:$AA$506,23,0)</f>
        <v>100</v>
      </c>
      <c r="Y331" s="30">
        <f t="shared" si="58"/>
        <v>5</v>
      </c>
    </row>
    <row r="332" spans="1:25" x14ac:dyDescent="0.25">
      <c r="A332" s="80" t="s">
        <v>1106</v>
      </c>
      <c r="B332" s="80" t="str">
        <f>VLOOKUP(A332,'[45]PAI 2025 GPS rempl2)'!$A$3:$E$505,4,0)</f>
        <v>Actividad propia</v>
      </c>
      <c r="C332" s="81" t="s">
        <v>1529</v>
      </c>
      <c r="D332" s="81" t="s">
        <v>1540</v>
      </c>
      <c r="E332" s="81" t="s">
        <v>1103</v>
      </c>
      <c r="F332" s="81"/>
      <c r="G332" s="81" t="str">
        <f>VLOOKUP(A332,'[45]PAI 2025 GPS rempl2)'!$E$4:$L$507,8,0)</f>
        <v>N/A</v>
      </c>
      <c r="H332" s="81" t="str">
        <f>VLOOKUP(A332,'[45]PAI 2025 GPS rempl2)'!$A$4:$V$505,15,0)</f>
        <v>Ejecutar el plan de trabajo del Programa de Transparencia y Ética Pública</v>
      </c>
      <c r="I332" s="81">
        <f>VLOOKUP(A332,'[45]PAI 2025 GPS rempl2)'!$A$4:$V$505,17,0)</f>
        <v>100</v>
      </c>
      <c r="J332" s="81" t="str">
        <f>VLOOKUP(A332,'[45]PAI 2025 GPS rempl2)'!$A$4:$V$505,18,0)</f>
        <v>Porcentual</v>
      </c>
      <c r="K332" s="166" t="str">
        <f>VLOOKUP(A332,'[45]PAI 2025 GPS rempl2)'!$A$4:$V$505,20,0)</f>
        <v>2025-01-31</v>
      </c>
      <c r="L332" s="166" t="str">
        <f>VLOOKUP(A332,'[45]PAI 2025 GPS rempl2)'!$A$4:$V$505,21,0)</f>
        <v>2025-12-22</v>
      </c>
      <c r="M332" s="81" t="str">
        <f>VLOOKUP(A332,'[45]PAI 2025 GPS rempl2)'!$A$4:$V$505,22,0)</f>
        <v>100-SECRETARIA GENERAL;
30-OFICINA ASESORA DE PLANEACIÓN</v>
      </c>
      <c r="N332" s="81"/>
      <c r="O332" s="81"/>
      <c r="P332" s="81"/>
      <c r="Q332" s="81"/>
      <c r="R332" s="30" t="str">
        <f>VLOOKUP(A332,'[45]PAI 2025 GPS rempl2)'!$A$3:$B$506,2,0)</f>
        <v>30-OFICINA ASESORA DE PLANEACIÓN</v>
      </c>
      <c r="S332" s="80" t="s">
        <v>1106</v>
      </c>
      <c r="T332" s="80" t="str">
        <f>VLOOKUP(A332,'[45]PAI 2025 GPS rempl2)'!$A$3:$E$505,4,0)</f>
        <v>Actividad propia</v>
      </c>
      <c r="U332" s="81" t="s">
        <v>1529</v>
      </c>
      <c r="V332" s="30">
        <f>VLOOKUP(S332,'Plan de acci�n consolidado 2025'!$E$4:$P$506,12,0)</f>
        <v>80</v>
      </c>
      <c r="W332" s="30">
        <f>+(V332/($V$113+$V$322+$V$323+$V$324+$V$325+$V$326+$V$331+$V$332+$V$372+$V$373+$V$375+$V$376))*100</f>
        <v>20</v>
      </c>
      <c r="X332" s="30">
        <f>VLOOKUP(S332,'Plan de acci�n consolidado 2025'!$E$4:$AA$506,23,0)</f>
        <v>50</v>
      </c>
      <c r="Y332" s="30">
        <f t="shared" si="58"/>
        <v>10</v>
      </c>
    </row>
    <row r="333" spans="1:25" x14ac:dyDescent="0.25">
      <c r="A333" s="80" t="s">
        <v>1108</v>
      </c>
      <c r="B333" s="80" t="str">
        <f>VLOOKUP(A333,'[45]PAI 2025 GPS rempl2)'!$A$3:$E$505,4,0)</f>
        <v>Producto</v>
      </c>
      <c r="C333" s="81" t="s">
        <v>1522</v>
      </c>
      <c r="D333" s="81" t="s">
        <v>1530</v>
      </c>
      <c r="E333" s="81" t="s">
        <v>697</v>
      </c>
      <c r="F333" s="81" t="s">
        <v>10</v>
      </c>
      <c r="G333" s="81" t="str">
        <f>VLOOKUP(A333,'[45]PAI 2025 GPS rempl2)'!$E$4:$L$504,8,0)</f>
        <v>N/A</v>
      </c>
      <c r="H333" s="81" t="str">
        <f>VLOOKUP(A333,'[45]PAI 2025 GPS rempl2)'!$A$4:$V$504,15,0)</f>
        <v>Departamentos con estrategias para el Fortalecimiento sobre la Protección y Promoción de la libre competencia, beneficiados (Informe que de cuenta de los departamentos beneficiados )</v>
      </c>
      <c r="I333" s="81">
        <f>VLOOKUP(A333,'[45]PAI 2025 GPS rempl2)'!$A$4:$V$504,17,0)</f>
        <v>56</v>
      </c>
      <c r="J333" s="81" t="str">
        <f>VLOOKUP(A333,'[45]PAI 2025 GPS rempl2)'!$A$4:$V$504,18,0)</f>
        <v>Porcentual</v>
      </c>
      <c r="K333" s="166" t="str">
        <f>VLOOKUP(A333,'[45]PAI 2025 GPS rempl2)'!$A$4:$V$504,20,0)</f>
        <v>2025-01-13</v>
      </c>
      <c r="L333" s="166" t="str">
        <f>VLOOKUP(A333,'[45]PAI 2025 GPS rempl2)'!$A$4:$V$504,21,0)</f>
        <v>2025-12-12</v>
      </c>
      <c r="M333" s="81" t="str">
        <f>VLOOKUP(A333,'[45]PAI 2025 GPS rempl2)'!$A$4:$V$504,22,0)</f>
        <v>1000-DESPACHO DEL SUPERINTENDENTE DELEGADO PARA LA PROTECCIÓN DE LA COMPETENCIA</v>
      </c>
      <c r="N333" s="81" t="s">
        <v>1399</v>
      </c>
      <c r="O333" s="81" t="s">
        <v>1400</v>
      </c>
      <c r="P333" s="81" t="s">
        <v>1562</v>
      </c>
      <c r="Q333" s="81" t="s">
        <v>1494</v>
      </c>
      <c r="R333" s="30" t="str">
        <f>VLOOKUP(A333,'[45]PAI 2025 GPS rempl2)'!$A$3:$B$506,2,0)</f>
        <v>1000-DESPACHO DEL SUPERINTENDENTE DELEGADO PARA LA PROTECCIÓN DE LA COMPETENCIA</v>
      </c>
      <c r="S333" s="80" t="s">
        <v>1108</v>
      </c>
      <c r="T333" s="80" t="str">
        <f>VLOOKUP(A333,'[45]PAI 2025 GPS rempl2)'!$A$3:$E$505,4,0)</f>
        <v>Producto</v>
      </c>
      <c r="U333" s="81" t="s">
        <v>1522</v>
      </c>
      <c r="V333" s="30">
        <f>VLOOKUP(S333,'Plan de acci�n consolidado 2025'!$E$4:$P$506,12,0)</f>
        <v>20</v>
      </c>
      <c r="W333" s="145">
        <f>(V333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33" s="30">
        <f>VLOOKUP(S333,'Plan de acci�n consolidado 2025'!$E$4:$AA$506,23,0)</f>
        <v>40.94</v>
      </c>
      <c r="Y333" s="30">
        <f t="shared" si="58"/>
        <v>0.36717488789237668</v>
      </c>
    </row>
    <row r="334" spans="1:25" x14ac:dyDescent="0.25">
      <c r="A334" s="80" t="s">
        <v>1110</v>
      </c>
      <c r="B334" s="80" t="str">
        <f>VLOOKUP(A334,'[45]PAI 2025 GPS rempl2)'!$A$3:$E$505,4,0)</f>
        <v>Actividad propia</v>
      </c>
      <c r="C334" s="81" t="s">
        <v>1522</v>
      </c>
      <c r="D334" s="81" t="s">
        <v>1530</v>
      </c>
      <c r="E334" s="81" t="s">
        <v>697</v>
      </c>
      <c r="F334" s="81"/>
      <c r="G334" s="81" t="str">
        <f>VLOOKUP(A334,'[45]PAI 2025 GPS rempl2)'!$E$4:$L$504,8,0)</f>
        <v>N/A</v>
      </c>
      <c r="H334" s="81" t="str">
        <f>VLOOKUP(A334,'[45]PAI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4" s="81">
        <f>VLOOKUP(A334,'[45]PAI 2025 GPS rempl2)'!$A$4:$V$504,17,0)</f>
        <v>1</v>
      </c>
      <c r="J334" s="81" t="str">
        <f>VLOOKUP(A334,'[45]PAI 2025 GPS rempl2)'!$A$4:$V$504,18,0)</f>
        <v>Númerica</v>
      </c>
      <c r="K334" s="166" t="str">
        <f>VLOOKUP(A334,'[45]PAI 2025 GPS rempl2)'!$A$4:$V$504,20,0)</f>
        <v>2025-01-13</v>
      </c>
      <c r="L334" s="166" t="str">
        <f>VLOOKUP(A334,'[45]PAI 2025 GPS rempl2)'!$A$4:$V$504,21,0)</f>
        <v>2025-02-28</v>
      </c>
      <c r="M334" s="81" t="str">
        <f>VLOOKUP(A334,'[45]PAI 2025 GPS rempl2)'!$A$4:$V$504,22,0)</f>
        <v>1000-DESPACHO DEL SUPERINTENDENTE DELEGADO PARA LA PROTECCIÓN DE LA COMPETENCIA</v>
      </c>
      <c r="N334" s="81"/>
      <c r="O334" s="81"/>
      <c r="P334" s="81"/>
      <c r="Q334" s="81"/>
      <c r="R334" s="30" t="str">
        <f>VLOOKUP(A334,'[45]PAI 2025 GPS rempl2)'!$A$3:$B$506,2,0)</f>
        <v>1000-DESPACHO DEL SUPERINTENDENTE DELEGADO PARA LA PROTECCIÓN DE LA COMPETENCIA</v>
      </c>
      <c r="S334" s="80" t="s">
        <v>1110</v>
      </c>
      <c r="T334" s="80" t="str">
        <f>VLOOKUP(A334,'[45]PAI 2025 GPS rempl2)'!$A$3:$E$505,4,0)</f>
        <v>Actividad propia</v>
      </c>
      <c r="U334" s="81" t="s">
        <v>1522</v>
      </c>
      <c r="V334" s="30">
        <f>VLOOKUP(S334,'Plan de acci�n consolidado 2025'!$E$4:$P$506,12,0)</f>
        <v>20</v>
      </c>
      <c r="W334" s="147">
        <f t="shared" ref="W334:W335" si="60">+(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34" s="30">
        <f>VLOOKUP(S334,'Plan de acci�n consolidado 2025'!$E$4:$AA$506,23,0)</f>
        <v>100</v>
      </c>
      <c r="Y334" s="30">
        <f t="shared" si="58"/>
        <v>0.24390243902439024</v>
      </c>
    </row>
    <row r="335" spans="1:25" x14ac:dyDescent="0.25">
      <c r="A335" s="80" t="s">
        <v>1112</v>
      </c>
      <c r="B335" s="80" t="str">
        <f>VLOOKUP(A335,'[45]PAI 2025 GPS rempl2)'!$A$3:$E$505,4,0)</f>
        <v>Actividad propia</v>
      </c>
      <c r="C335" s="81" t="s">
        <v>1522</v>
      </c>
      <c r="D335" s="81" t="s">
        <v>1530</v>
      </c>
      <c r="E335" s="81" t="s">
        <v>697</v>
      </c>
      <c r="F335" s="81"/>
      <c r="G335" s="81" t="str">
        <f>VLOOKUP(A335,'[45]PAI 2025 GPS rempl2)'!$E$4:$L$504,8,0)</f>
        <v>N/A</v>
      </c>
      <c r="H335" s="81" t="str">
        <f>VLOOKUP(A335,'[45]PAI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5" s="81">
        <f>VLOOKUP(A335,'[45]PAI 2025 GPS rempl2)'!$A$4:$V$504,17,0)</f>
        <v>100</v>
      </c>
      <c r="J335" s="81" t="str">
        <f>VLOOKUP(A335,'[45]PAI 2025 GPS rempl2)'!$A$4:$V$504,18,0)</f>
        <v>Porcentual</v>
      </c>
      <c r="K335" s="166" t="str">
        <f>VLOOKUP(A335,'[45]PAI 2025 GPS rempl2)'!$A$4:$V$504,20,0)</f>
        <v>2025-03-03</v>
      </c>
      <c r="L335" s="166" t="str">
        <f>VLOOKUP(A335,'[45]PAI 2025 GPS rempl2)'!$A$4:$V$504,21,0)</f>
        <v>2025-12-12</v>
      </c>
      <c r="M335" s="81" t="str">
        <f>VLOOKUP(A335,'[45]PAI 2025 GPS rempl2)'!$A$4:$V$504,22,0)</f>
        <v>1000-DESPACHO DEL SUPERINTENDENTE DELEGADO PARA LA PROTECCIÓN DE LA COMPETENCIA</v>
      </c>
      <c r="N335" s="81"/>
      <c r="O335" s="81"/>
      <c r="P335" s="81"/>
      <c r="Q335" s="81"/>
      <c r="R335" s="30" t="str">
        <f>VLOOKUP(A335,'[45]PAI 2025 GPS rempl2)'!$A$3:$B$506,2,0)</f>
        <v>1000-DESPACHO DEL SUPERINTENDENTE DELEGADO PARA LA PROTECCIÓN DE LA COMPETENCIA</v>
      </c>
      <c r="S335" s="80" t="s">
        <v>1112</v>
      </c>
      <c r="T335" s="80" t="str">
        <f>VLOOKUP(A335,'[45]PAI 2025 GPS rempl2)'!$A$3:$E$505,4,0)</f>
        <v>Actividad propia</v>
      </c>
      <c r="U335" s="81" t="s">
        <v>1522</v>
      </c>
      <c r="V335" s="30">
        <f>VLOOKUP(S335,'Plan de acci�n consolidado 2025'!$E$4:$P$506,12,0)</f>
        <v>80</v>
      </c>
      <c r="W335" s="147">
        <f t="shared" si="60"/>
        <v>0.97560975609756095</v>
      </c>
      <c r="X335" s="30">
        <f>VLOOKUP(S335,'Plan de acci�n consolidado 2025'!$E$4:$AA$506,23,0)</f>
        <v>70</v>
      </c>
      <c r="Y335" s="30">
        <f t="shared" si="58"/>
        <v>0.68292682926829273</v>
      </c>
    </row>
    <row r="336" spans="1:25" x14ac:dyDescent="0.25">
      <c r="A336" s="80" t="s">
        <v>1114</v>
      </c>
      <c r="B336" s="80" t="str">
        <f>VLOOKUP(A336,'[45]PAI 2025 GPS rempl2)'!$A$3:$E$505,4,0)</f>
        <v>Producto</v>
      </c>
      <c r="C336" s="81" t="s">
        <v>1532</v>
      </c>
      <c r="D336" s="81" t="s">
        <v>1531</v>
      </c>
      <c r="E336" s="81" t="s">
        <v>749</v>
      </c>
      <c r="F336" s="81" t="s">
        <v>12</v>
      </c>
      <c r="G336" s="81" t="str">
        <f>VLOOKUP(A336,'[45]PAI 2025 GPS rempl2)'!$E$4:$L$504,8,0)</f>
        <v>N/A</v>
      </c>
      <c r="H336" s="81" t="str">
        <f>VLOOKUP(A336,'[45]PAI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6" s="81">
        <f>VLOOKUP(A336,'[45]PAI 2025 GPS rempl2)'!$A$4:$V$504,17,0)</f>
        <v>4</v>
      </c>
      <c r="J336" s="81" t="str">
        <f>VLOOKUP(A336,'[45]PAI 2025 GPS rempl2)'!$A$4:$V$504,18,0)</f>
        <v>Númerica</v>
      </c>
      <c r="K336" s="166" t="str">
        <f>VLOOKUP(A336,'[45]PAI 2025 GPS rempl2)'!$A$4:$V$504,20,0)</f>
        <v>2025-02-03</v>
      </c>
      <c r="L336" s="166" t="str">
        <f>VLOOKUP(A336,'[45]PAI 2025 GPS rempl2)'!$A$4:$V$504,21,0)</f>
        <v>2025-11-28</v>
      </c>
      <c r="M336" s="81" t="str">
        <f>VLOOKUP(A336,'[45]PAI 2025 GPS rempl2)'!$A$4:$V$504,22,0)</f>
        <v>10-OFICINA  ASESORA JURÍDICA;
1000-DESPACHO DEL SUPERINTENDENTE DELEGADO PARA LA PROTECCIÓN DE LA COMPETENCIA;
73-GRUPO DE TRABAJO DE COMUNICACION</v>
      </c>
      <c r="N336" s="81" t="s">
        <v>1395</v>
      </c>
      <c r="O336" s="81" t="s">
        <v>1396</v>
      </c>
      <c r="P336" s="81" t="s">
        <v>1743</v>
      </c>
      <c r="Q336" s="81" t="s">
        <v>1492</v>
      </c>
      <c r="R336" s="30" t="str">
        <f>VLOOKUP(A336,'[45]PAI 2025 GPS rempl2)'!$A$3:$B$506,2,0)</f>
        <v>1000-DESPACHO DEL SUPERINTENDENTE DELEGADO PARA LA PROTECCIÓN DE LA COMPETENCIA</v>
      </c>
      <c r="S336" s="80" t="s">
        <v>1114</v>
      </c>
      <c r="T336" s="80" t="str">
        <f>VLOOKUP(A336,'[45]PAI 2025 GPS rempl2)'!$A$3:$E$505,4,0)</f>
        <v>Producto</v>
      </c>
      <c r="U336" s="81" t="s">
        <v>1532</v>
      </c>
      <c r="V336" s="30">
        <f>VLOOKUP(S336,'Plan de acci�n consolidado 2025'!$E$4:$P$506,12,0)</f>
        <v>20</v>
      </c>
      <c r="W336" s="30">
        <f>+(V336*100)/($V$150+$V$168+$V$174+$V$177+$V$183+$V$190+$V$199+$V$336+$V$342+$V$430+$V$463)</f>
        <v>10.526315789473685</v>
      </c>
      <c r="X336" s="30">
        <f>VLOOKUP(S336,'Plan de acci�n consolidado 2025'!$E$4:$AA$506,23,0)</f>
        <v>0</v>
      </c>
      <c r="Y336" s="30">
        <f t="shared" si="58"/>
        <v>0</v>
      </c>
    </row>
    <row r="337" spans="1:25" x14ac:dyDescent="0.25">
      <c r="A337" s="80" t="s">
        <v>1117</v>
      </c>
      <c r="B337" s="80" t="str">
        <f>VLOOKUP(A337,'[45]PAI 2025 GPS rempl2)'!$A$3:$E$505,4,0)</f>
        <v>Actividad propia</v>
      </c>
      <c r="C337" s="81" t="s">
        <v>1532</v>
      </c>
      <c r="D337" s="81" t="s">
        <v>1531</v>
      </c>
      <c r="E337" s="81" t="s">
        <v>749</v>
      </c>
      <c r="F337" s="81"/>
      <c r="G337" s="81" t="str">
        <f>VLOOKUP(A337,'[45]PAI 2025 GPS rempl2)'!$E$4:$L$504,8,0)</f>
        <v>N/A</v>
      </c>
      <c r="H337" s="81" t="str">
        <f>VLOOKUP(A337,'[45]PAI 2025 GPS rempl2)'!$A$4:$V$504,15,0)</f>
        <v>Elaborar y enviar los documentos a la Oficina Asesora Jurídica  (Documento en Word de la guía o manual remitido a la Oficina Asesora Jurídica)</v>
      </c>
      <c r="I337" s="81">
        <f>VLOOKUP(A337,'[45]PAI 2025 GPS rempl2)'!$A$4:$V$504,17,0)</f>
        <v>4</v>
      </c>
      <c r="J337" s="81" t="str">
        <f>VLOOKUP(A337,'[45]PAI 2025 GPS rempl2)'!$A$4:$V$504,18,0)</f>
        <v>Númerica</v>
      </c>
      <c r="K337" s="166" t="str">
        <f>VLOOKUP(A337,'[45]PAI 2025 GPS rempl2)'!$A$4:$V$504,20,0)</f>
        <v>2025-02-03</v>
      </c>
      <c r="L337" s="166" t="str">
        <f>VLOOKUP(A337,'[45]PAI 2025 GPS rempl2)'!$A$4:$V$504,21,0)</f>
        <v>2025-07-31</v>
      </c>
      <c r="M337" s="81" t="str">
        <f>VLOOKUP(A337,'[45]PAI 2025 GPS rempl2)'!$A$4:$V$504,22,0)</f>
        <v>1000-DESPACHO DEL SUPERINTENDENTE DELEGADO PARA LA PROTECCIÓN DE LA COMPETENCIA</v>
      </c>
      <c r="N337" s="81"/>
      <c r="O337" s="81"/>
      <c r="P337" s="81"/>
      <c r="Q337" s="81"/>
      <c r="R337" s="30" t="str">
        <f>VLOOKUP(A337,'[45]PAI 2025 GPS rempl2)'!$A$3:$B$506,2,0)</f>
        <v>1000-DESPACHO DEL SUPERINTENDENTE DELEGADO PARA LA PROTECCIÓN DE LA COMPETENCIA</v>
      </c>
      <c r="S337" s="80" t="s">
        <v>1117</v>
      </c>
      <c r="T337" s="80" t="str">
        <f>VLOOKUP(A337,'[45]PAI 2025 GPS rempl2)'!$A$3:$E$505,4,0)</f>
        <v>Actividad propia</v>
      </c>
      <c r="U337" s="81" t="s">
        <v>1532</v>
      </c>
      <c r="V337" s="30">
        <f>VLOOKUP(S337,'Plan de acci�n consolidado 2025'!$E$4:$P$506,12,0)</f>
        <v>50</v>
      </c>
      <c r="W337" s="30">
        <f>+(V337*100)/($V$151+$V$153+$V$154+$V$155+$V$169+$V$170+$V$171+$V$172+$V$173+$V$175+$V$176+$V$178+$V$179+$V$180+$V$181+$V$182+$V$184+$V$185+$V$186+$V$187+$V$188+$V$189+$V$191+$V$192+$V$193+$V$194+$V$200+$V$201+$V$337+$V$339+$V$341+$V$343+$V$344+$V$431+$V$432+$V$433+$V$434+$V$464+$V$465)</f>
        <v>4.5454545454545459</v>
      </c>
      <c r="X337" s="30">
        <f>VLOOKUP(S337,'Plan de acci�n consolidado 2025'!$E$4:$AA$506,23,0)</f>
        <v>100</v>
      </c>
      <c r="Y337" s="30">
        <f t="shared" si="58"/>
        <v>4.5454545454545459</v>
      </c>
    </row>
    <row r="338" spans="1:25" x14ac:dyDescent="0.25">
      <c r="A338" s="80" t="s">
        <v>1119</v>
      </c>
      <c r="B338" s="80" t="str">
        <f>VLOOKUP(A338,'[45]PAI 2025 GPS rempl2)'!$A$3:$E$505,4,0)</f>
        <v>Actividad sin participación</v>
      </c>
      <c r="C338" s="81" t="s">
        <v>1532</v>
      </c>
      <c r="D338" s="81" t="s">
        <v>1531</v>
      </c>
      <c r="E338" s="81" t="s">
        <v>749</v>
      </c>
      <c r="F338" s="81"/>
      <c r="G338" s="81" t="str">
        <f>VLOOKUP(A338,'[45]PAI 2025 GPS rempl2)'!$E$4:$L$504,8,0)</f>
        <v>N/A</v>
      </c>
      <c r="H338" s="81" t="str">
        <f>VLOOKUP(A338,'[45]PAI 2025 GPS rempl2)'!$A$4:$V$504,15,0)</f>
        <v>Revisar y/o aprobar los documentos y enviarlos al área solicitante mediante correo electrónico. (Correo electrónico con revisión y/o aprobación de los documentos)</v>
      </c>
      <c r="I338" s="81">
        <f>VLOOKUP(A338,'[45]PAI 2025 GPS rempl2)'!$A$4:$V$504,17,0)</f>
        <v>4</v>
      </c>
      <c r="J338" s="81" t="str">
        <f>VLOOKUP(A338,'[45]PAI 2025 GPS rempl2)'!$A$4:$V$504,18,0)</f>
        <v>Númerica</v>
      </c>
      <c r="K338" s="166" t="str">
        <f>VLOOKUP(A338,'[45]PAI 2025 GPS rempl2)'!$A$4:$V$504,20,0)</f>
        <v>2025-03-20</v>
      </c>
      <c r="L338" s="166" t="str">
        <f>VLOOKUP(A338,'[45]PAI 2025 GPS rempl2)'!$A$4:$V$504,21,0)</f>
        <v>2025-07-31</v>
      </c>
      <c r="M338" s="81" t="str">
        <f>VLOOKUP(A338,'[45]PAI 2025 GPS rempl2)'!$A$4:$V$504,22,0)</f>
        <v>10-OFICINA  ASESORA JURÍDICA</v>
      </c>
      <c r="N338" s="81"/>
      <c r="O338" s="81"/>
      <c r="P338" s="81"/>
      <c r="Q338" s="81"/>
      <c r="R338" s="30" t="str">
        <f>VLOOKUP(A338,'[45]PAI 2025 GPS rempl2)'!$A$3:$B$506,2,0)</f>
        <v>1000-DESPACHO DEL SUPERINTENDENTE DELEGADO PARA LA PROTECCIÓN DE LA COMPETENCIA</v>
      </c>
      <c r="S338" s="80" t="s">
        <v>1119</v>
      </c>
      <c r="T338" s="80" t="str">
        <f>VLOOKUP(A338,'[45]PAI 2025 GPS rempl2)'!$A$3:$E$505,4,0)</f>
        <v>Actividad sin participación</v>
      </c>
      <c r="U338" s="81" t="s">
        <v>1532</v>
      </c>
      <c r="V338" s="30">
        <f>VLOOKUP(S338,'Plan de acci�n consolidado 2025'!$E$4:$P$506,12,0)</f>
        <v>0</v>
      </c>
      <c r="W338" s="30">
        <f t="shared" ref="W338" si="61">+(V338*100)/1100</f>
        <v>0</v>
      </c>
      <c r="X338" s="30">
        <f>VLOOKUP(S338,'Plan de acci�n consolidado 2025'!$E$4:$AA$506,23,0)</f>
        <v>100</v>
      </c>
      <c r="Y338" s="30">
        <f t="shared" si="58"/>
        <v>0</v>
      </c>
    </row>
    <row r="339" spans="1:25" x14ac:dyDescent="0.25">
      <c r="A339" s="80" t="s">
        <v>1122</v>
      </c>
      <c r="B339" s="80" t="str">
        <f>VLOOKUP(A339,'[45]PAI 2025 GPS rempl2)'!$A$3:$E$505,4,0)</f>
        <v>Actividad propia</v>
      </c>
      <c r="C339" s="81" t="s">
        <v>1532</v>
      </c>
      <c r="D339" s="81" t="s">
        <v>1531</v>
      </c>
      <c r="E339" s="81" t="s">
        <v>749</v>
      </c>
      <c r="F339" s="81"/>
      <c r="G339" s="81" t="str">
        <f>VLOOKUP(A339,'[45]PAI 2025 GPS rempl2)'!$E$4:$L$504,8,0)</f>
        <v>N/A</v>
      </c>
      <c r="H339" s="81" t="str">
        <f>VLOOKUP(A339,'[45]PAI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9" s="81">
        <f>VLOOKUP(A339,'[45]PAI 2025 GPS rempl2)'!$A$4:$V$504,17,0)</f>
        <v>4</v>
      </c>
      <c r="J339" s="81" t="str">
        <f>VLOOKUP(A339,'[45]PAI 2025 GPS rempl2)'!$A$4:$V$504,18,0)</f>
        <v>Númerica</v>
      </c>
      <c r="K339" s="166" t="str">
        <f>VLOOKUP(A339,'[45]PAI 2025 GPS rempl2)'!$A$4:$V$504,20,0)</f>
        <v>2025-08-01</v>
      </c>
      <c r="L339" s="166" t="str">
        <f>VLOOKUP(A339,'[45]PAI 2025 GPS rempl2)'!$A$4:$V$504,21,0)</f>
        <v>2025-08-29</v>
      </c>
      <c r="M339" s="81" t="str">
        <f>VLOOKUP(A339,'[45]PAI 2025 GPS rempl2)'!$A$4:$V$504,22,0)</f>
        <v>1000-DESPACHO DEL SUPERINTENDENTE DELEGADO PARA LA PROTECCIÓN DE LA COMPETENCIA</v>
      </c>
      <c r="N339" s="81"/>
      <c r="O339" s="81"/>
      <c r="P339" s="81"/>
      <c r="Q339" s="81"/>
      <c r="R339" s="30" t="str">
        <f>VLOOKUP(A339,'[45]PAI 2025 GPS rempl2)'!$A$3:$B$506,2,0)</f>
        <v>1000-DESPACHO DEL SUPERINTENDENTE DELEGADO PARA LA PROTECCIÓN DE LA COMPETENCIA</v>
      </c>
      <c r="S339" s="80" t="s">
        <v>1122</v>
      </c>
      <c r="T339" s="80" t="str">
        <f>VLOOKUP(A339,'[45]PAI 2025 GPS rempl2)'!$A$3:$E$505,4,0)</f>
        <v>Actividad propia</v>
      </c>
      <c r="U339" s="81" t="s">
        <v>1532</v>
      </c>
      <c r="V339" s="30">
        <f>VLOOKUP(S339,'Plan de acci�n consolidado 2025'!$E$4:$P$506,12,0)</f>
        <v>30</v>
      </c>
      <c r="W339" s="30">
        <f>+(V339*100)/($V$151+$V$153+$V$154+$V$155+$V$169+$V$170+$V$171+$V$172+$V$173+$V$175+$V$176+$V$178+$V$179+$V$180+$V$181+$V$182+$V$184+$V$185+$V$186+$V$187+$V$188+$V$189+$V$191+$V$192+$V$193+$V$194+$V$200+$V$201+$V$337+$V$339+$V$341+$V$343+$V$344+$V$431+$V$432+$V$433+$V$434+$V$464+$V$465)</f>
        <v>2.7272727272727271</v>
      </c>
      <c r="X339" s="30">
        <f>VLOOKUP(S339,'Plan de acci�n consolidado 2025'!$E$4:$AA$506,23,0)</f>
        <v>100</v>
      </c>
      <c r="Y339" s="30">
        <f t="shared" si="58"/>
        <v>2.7272727272727271</v>
      </c>
    </row>
    <row r="340" spans="1:25" x14ac:dyDescent="0.25">
      <c r="A340" s="80" t="s">
        <v>1124</v>
      </c>
      <c r="B340" s="80" t="str">
        <f>VLOOKUP(A340,'[45]PAI 2025 GPS rempl2)'!$A$3:$E$505,4,0)</f>
        <v>Actividad sin participación</v>
      </c>
      <c r="C340" s="81" t="s">
        <v>1532</v>
      </c>
      <c r="D340" s="81" t="s">
        <v>1531</v>
      </c>
      <c r="E340" s="81" t="s">
        <v>749</v>
      </c>
      <c r="F340" s="81"/>
      <c r="G340" s="81" t="str">
        <f>VLOOKUP(A340,'[45]PAI 2025 GPS rempl2)'!$E$4:$L$504,8,0)</f>
        <v>N/A</v>
      </c>
      <c r="H340" s="81" t="str">
        <f>VLOOKUP(A340,'[45]PAI 2025 GPS rempl2)'!$A$4:$V$504,15,0)</f>
        <v>Elaborar y enviar al área solicitante, los  documentos con ajustes de corrección de estilo y diagramado.  (Documento Final)</v>
      </c>
      <c r="I340" s="81">
        <f>VLOOKUP(A340,'[45]PAI 2025 GPS rempl2)'!$A$4:$V$504,17,0)</f>
        <v>4</v>
      </c>
      <c r="J340" s="81" t="str">
        <f>VLOOKUP(A340,'[45]PAI 2025 GPS rempl2)'!$A$4:$V$504,18,0)</f>
        <v>Númerica</v>
      </c>
      <c r="K340" s="166" t="str">
        <f>VLOOKUP(A340,'[45]PAI 2025 GPS rempl2)'!$A$4:$V$504,20,0)</f>
        <v>2025-09-01</v>
      </c>
      <c r="L340" s="166" t="str">
        <f>VLOOKUP(A340,'[45]PAI 2025 GPS rempl2)'!$A$4:$V$504,21,0)</f>
        <v>2025-10-31</v>
      </c>
      <c r="M340" s="81" t="str">
        <f>VLOOKUP(A340,'[45]PAI 2025 GPS rempl2)'!$A$4:$V$504,22,0)</f>
        <v>73-GRUPO DE TRABAJO DE COMUNICACION</v>
      </c>
      <c r="N340" s="81"/>
      <c r="O340" s="81"/>
      <c r="P340" s="81"/>
      <c r="Q340" s="81"/>
      <c r="R340" s="30" t="str">
        <f>VLOOKUP(A340,'[45]PAI 2025 GPS rempl2)'!$A$3:$B$506,2,0)</f>
        <v>1000-DESPACHO DEL SUPERINTENDENTE DELEGADO PARA LA PROTECCIÓN DE LA COMPETENCIA</v>
      </c>
      <c r="S340" s="80" t="s">
        <v>1124</v>
      </c>
      <c r="T340" s="80" t="str">
        <f>VLOOKUP(A340,'[45]PAI 2025 GPS rempl2)'!$A$3:$E$505,4,0)</f>
        <v>Actividad sin participación</v>
      </c>
      <c r="U340" s="81" t="s">
        <v>1532</v>
      </c>
      <c r="V340" s="30">
        <f>VLOOKUP(S340,'Plan de acci�n consolidado 2025'!$E$4:$P$506,12,0)</f>
        <v>0</v>
      </c>
      <c r="W340" s="30">
        <f>+V340</f>
        <v>0</v>
      </c>
      <c r="X340" s="30">
        <f>VLOOKUP(S340,'Plan de acci�n consolidado 2025'!$E$4:$AA$506,23,0)</f>
        <v>0</v>
      </c>
      <c r="Y340" s="30">
        <f t="shared" si="58"/>
        <v>0</v>
      </c>
    </row>
    <row r="341" spans="1:25" x14ac:dyDescent="0.25">
      <c r="A341" s="80" t="s">
        <v>1126</v>
      </c>
      <c r="B341" s="80" t="str">
        <f>VLOOKUP(A341,'[45]PAI 2025 GPS rempl2)'!$A$3:$E$505,4,0)</f>
        <v>Actividad propia</v>
      </c>
      <c r="C341" s="81" t="s">
        <v>1532</v>
      </c>
      <c r="D341" s="81" t="s">
        <v>1531</v>
      </c>
      <c r="E341" s="81" t="s">
        <v>749</v>
      </c>
      <c r="F341" s="81"/>
      <c r="G341" s="81" t="str">
        <f>VLOOKUP(A341,'[45]PAI 2025 GPS rempl2)'!$E$4:$L$504,8,0)</f>
        <v>N/A</v>
      </c>
      <c r="H341" s="81" t="str">
        <f>VLOOKUP(A341,'[45]PAI 2025 GPS rempl2)'!$A$4:$V$504,15,0)</f>
        <v>Solicitar la Publicación de los documentos en la página web. (Correo electrónico y Documento de la guía o manual a publicar)</v>
      </c>
      <c r="I341" s="81">
        <f>VLOOKUP(A341,'[45]PAI 2025 GPS rempl2)'!$A$4:$V$504,17,0)</f>
        <v>4</v>
      </c>
      <c r="J341" s="81" t="str">
        <f>VLOOKUP(A341,'[45]PAI 2025 GPS rempl2)'!$A$4:$V$504,18,0)</f>
        <v>Númerica</v>
      </c>
      <c r="K341" s="166" t="str">
        <f>VLOOKUP(A341,'[45]PAI 2025 GPS rempl2)'!$A$4:$V$504,20,0)</f>
        <v>2025-11-04</v>
      </c>
      <c r="L341" s="166" t="str">
        <f>VLOOKUP(A341,'[45]PAI 2025 GPS rempl2)'!$A$4:$V$504,21,0)</f>
        <v>2025-11-28</v>
      </c>
      <c r="M341" s="81" t="str">
        <f>VLOOKUP(A341,'[45]PAI 2025 GPS rempl2)'!$A$4:$V$504,22,0)</f>
        <v>1000-DESPACHO DEL SUPERINTENDENTE DELEGADO PARA LA PROTECCIÓN DE LA COMPETENCIA</v>
      </c>
      <c r="N341" s="81"/>
      <c r="O341" s="81"/>
      <c r="P341" s="81"/>
      <c r="Q341" s="81"/>
      <c r="R341" s="30" t="str">
        <f>VLOOKUP(A341,'[45]PAI 2025 GPS rempl2)'!$A$3:$B$506,2,0)</f>
        <v>1000-DESPACHO DEL SUPERINTENDENTE DELEGADO PARA LA PROTECCIÓN DE LA COMPETENCIA</v>
      </c>
      <c r="S341" s="80" t="s">
        <v>1126</v>
      </c>
      <c r="T341" s="80" t="str">
        <f>VLOOKUP(A341,'[45]PAI 2025 GPS rempl2)'!$A$3:$E$505,4,0)</f>
        <v>Actividad propia</v>
      </c>
      <c r="U341" s="81" t="s">
        <v>1532</v>
      </c>
      <c r="V341" s="30">
        <f>VLOOKUP(S341,'Plan de acci�n consolidado 2025'!$E$4:$P$506,12,0)</f>
        <v>20</v>
      </c>
      <c r="W341" s="30">
        <f>+(V341*100)/($V$151+$V$153+$V$154+$V$155+$V$169+$V$170+$V$171+$V$172+$V$173+$V$175+$V$176+$V$178+$V$179+$V$180+$V$181+$V$182+$V$184+$V$185+$V$186+$V$187+$V$188+$V$189+$V$191+$V$192+$V$193+$V$194+$V$200+$V$201+$V$337+$V$339+$V$341+$V$343+$V$344+$V$431+$V$432+$V$433+$V$434+$V$464+$V$465)</f>
        <v>1.8181818181818181</v>
      </c>
      <c r="X341" s="30">
        <f>VLOOKUP(S341,'Plan de acci�n consolidado 2025'!$E$4:$AA$506,23,0)</f>
        <v>0</v>
      </c>
      <c r="Y341" s="30">
        <f t="shared" si="58"/>
        <v>0</v>
      </c>
    </row>
    <row r="342" spans="1:25" x14ac:dyDescent="0.25">
      <c r="A342" s="80" t="s">
        <v>1128</v>
      </c>
      <c r="B342" s="80" t="str">
        <f>VLOOKUP(A342,'[45]PAI 2025 GPS rempl2)'!$A$3:$E$505,4,0)</f>
        <v>Producto</v>
      </c>
      <c r="C342" s="81" t="s">
        <v>1532</v>
      </c>
      <c r="D342" s="81" t="s">
        <v>1531</v>
      </c>
      <c r="E342" s="81" t="s">
        <v>749</v>
      </c>
      <c r="F342" s="81" t="s">
        <v>12</v>
      </c>
      <c r="G342" s="81" t="str">
        <f>VLOOKUP(A342,'[45]PAI 2025 GPS rempl2)'!$E$4:$L$504,8,0)</f>
        <v>N/A</v>
      </c>
      <c r="H342" s="81" t="str">
        <f>VLOOKUP(A342,'[45]PAI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2" s="81">
        <f>VLOOKUP(A342,'[45]PAI 2025 GPS rempl2)'!$A$4:$V$504,17,0)</f>
        <v>5</v>
      </c>
      <c r="J342" s="81" t="str">
        <f>VLOOKUP(A342,'[45]PAI 2025 GPS rempl2)'!$A$4:$V$504,18,0)</f>
        <v>Númerica</v>
      </c>
      <c r="K342" s="166" t="str">
        <f>VLOOKUP(A342,'[45]PAI 2025 GPS rempl2)'!$A$4:$V$504,20,0)</f>
        <v>2025-02-03</v>
      </c>
      <c r="L342" s="166" t="str">
        <f>VLOOKUP(A342,'[45]PAI 2025 GPS rempl2)'!$A$4:$V$504,21,0)</f>
        <v>2025-12-12</v>
      </c>
      <c r="M342" s="81" t="str">
        <f>VLOOKUP(A342,'[45]PAI 2025 GPS rempl2)'!$A$4:$V$504,22,0)</f>
        <v>1000-DESPACHO DEL SUPERINTENDENTE DELEGADO PARA LA PROTECCIÓN DE LA COMPETENCIA</v>
      </c>
      <c r="N342" s="81" t="s">
        <v>1395</v>
      </c>
      <c r="O342" s="81" t="s">
        <v>1396</v>
      </c>
      <c r="P342" s="81" t="s">
        <v>1563</v>
      </c>
      <c r="Q342" s="81" t="s">
        <v>1492</v>
      </c>
      <c r="R342" s="30" t="str">
        <f>VLOOKUP(A342,'[45]PAI 2025 GPS rempl2)'!$A$3:$B$506,2,0)</f>
        <v>1000-DESPACHO DEL SUPERINTENDENTE DELEGADO PARA LA PROTECCIÓN DE LA COMPETENCIA</v>
      </c>
      <c r="S342" s="80" t="s">
        <v>1128</v>
      </c>
      <c r="T342" s="80" t="str">
        <f>VLOOKUP(A342,'[45]PAI 2025 GPS rempl2)'!$A$3:$E$505,4,0)</f>
        <v>Producto</v>
      </c>
      <c r="U342" s="81" t="s">
        <v>1532</v>
      </c>
      <c r="V342" s="30">
        <f>VLOOKUP(S342,'Plan de acci�n consolidado 2025'!$E$4:$P$506,12,0)</f>
        <v>15</v>
      </c>
      <c r="W342" s="30">
        <f>+(V342*100)/($V$150+$V$168+$V$174+$V$177+$V$183+$V$190+$V$199+$V$336+$V$342+$V$430+$V$463)</f>
        <v>7.8947368421052628</v>
      </c>
      <c r="X342" s="30">
        <f>VLOOKUP(S342,'Plan de acci�n consolidado 2025'!$E$4:$AA$506,23,0)</f>
        <v>0</v>
      </c>
      <c r="Y342" s="30">
        <f t="shared" si="58"/>
        <v>0</v>
      </c>
    </row>
    <row r="343" spans="1:25" x14ac:dyDescent="0.25">
      <c r="A343" s="80" t="s">
        <v>1130</v>
      </c>
      <c r="B343" s="80" t="str">
        <f>VLOOKUP(A343,'[45]PAI 2025 GPS rempl2)'!$A$3:$E$505,4,0)</f>
        <v>Actividad propia</v>
      </c>
      <c r="C343" s="81" t="s">
        <v>1532</v>
      </c>
      <c r="D343" s="81" t="s">
        <v>1531</v>
      </c>
      <c r="E343" s="81" t="s">
        <v>749</v>
      </c>
      <c r="F343" s="81"/>
      <c r="G343" s="81" t="str">
        <f>VLOOKUP(A343,'[45]PAI 2025 GPS rempl2)'!$E$4:$L$504,8,0)</f>
        <v>N/A</v>
      </c>
      <c r="H343" s="81" t="str">
        <f>VLOOKUP(A343,'[45]PAI 2025 GPS rempl2)'!$A$4:$V$504,15,0)</f>
        <v>Definir el alcance requerido, para los estudios o informes.  (Acta con el alcance definido)</v>
      </c>
      <c r="I343" s="81">
        <f>VLOOKUP(A343,'[45]PAI 2025 GPS rempl2)'!$A$4:$V$504,17,0)</f>
        <v>5</v>
      </c>
      <c r="J343" s="81" t="str">
        <f>VLOOKUP(A343,'[45]PAI 2025 GPS rempl2)'!$A$4:$V$504,18,0)</f>
        <v>Númerica</v>
      </c>
      <c r="K343" s="166" t="str">
        <f>VLOOKUP(A343,'[45]PAI 2025 GPS rempl2)'!$A$4:$V$504,20,0)</f>
        <v>2025-02-03</v>
      </c>
      <c r="L343" s="166" t="str">
        <f>VLOOKUP(A343,'[45]PAI 2025 GPS rempl2)'!$A$4:$V$504,21,0)</f>
        <v>2025-02-28</v>
      </c>
      <c r="M343" s="81" t="str">
        <f>VLOOKUP(A343,'[45]PAI 2025 GPS rempl2)'!$A$4:$V$504,22,0)</f>
        <v>1000-DESPACHO DEL SUPERINTENDENTE DELEGADO PARA LA PROTECCIÓN DE LA COMPETENCIA</v>
      </c>
      <c r="N343" s="81"/>
      <c r="O343" s="81"/>
      <c r="P343" s="81"/>
      <c r="Q343" s="81"/>
      <c r="R343" s="30" t="str">
        <f>VLOOKUP(A343,'[45]PAI 2025 GPS rempl2)'!$A$3:$B$506,2,0)</f>
        <v>1000-DESPACHO DEL SUPERINTENDENTE DELEGADO PARA LA PROTECCIÓN DE LA COMPETENCIA</v>
      </c>
      <c r="S343" s="80" t="s">
        <v>1130</v>
      </c>
      <c r="T343" s="80" t="str">
        <f>VLOOKUP(A343,'[45]PAI 2025 GPS rempl2)'!$A$3:$E$505,4,0)</f>
        <v>Actividad propia</v>
      </c>
      <c r="U343" s="81" t="s">
        <v>1532</v>
      </c>
      <c r="V343" s="30">
        <f>VLOOKUP(S343,'Plan de acci�n consolidado 2025'!$E$4:$P$506,12,0)</f>
        <v>20</v>
      </c>
      <c r="W343" s="30">
        <f>+(V343*100)/($V$151+$V$153+$V$154+$V$155+$V$169+$V$170+$V$171+$V$172+$V$173+$V$175+$V$176+$V$178+$V$179+$V$180+$V$181+$V$182+$V$184+$V$185+$V$186+$V$187+$V$188+$V$189+$V$191+$V$192+$V$193+$V$194+$V$200+$V$201+$V$337+$V$339+$V$341+$V$343+$V$344+$V$431+$V$432+$V$433+$V$434+$V$464+$V$465)</f>
        <v>1.8181818181818181</v>
      </c>
      <c r="X343" s="30">
        <f>VLOOKUP(S343,'Plan de acci�n consolidado 2025'!$E$4:$AA$506,23,0)</f>
        <v>100</v>
      </c>
      <c r="Y343" s="30">
        <f t="shared" si="58"/>
        <v>1.8181818181818181</v>
      </c>
    </row>
    <row r="344" spans="1:25" x14ac:dyDescent="0.25">
      <c r="A344" s="80" t="s">
        <v>1132</v>
      </c>
      <c r="B344" s="80" t="str">
        <f>VLOOKUP(A344,'[45]PAI 2025 GPS rempl2)'!$A$3:$E$505,4,0)</f>
        <v>Actividad propia</v>
      </c>
      <c r="C344" s="81" t="s">
        <v>1532</v>
      </c>
      <c r="D344" s="81" t="s">
        <v>1531</v>
      </c>
      <c r="E344" s="81" t="s">
        <v>749</v>
      </c>
      <c r="F344" s="81"/>
      <c r="G344" s="81" t="str">
        <f>VLOOKUP(A344,'[45]PAI 2025 GPS rempl2)'!$E$4:$L$504,8,0)</f>
        <v>N/A</v>
      </c>
      <c r="H344" s="81" t="str">
        <f>VLOOKUP(A344,'[45]PAI 2025 GPS rempl2)'!$A$4:$V$504,15,0)</f>
        <v>Realizar y entregar los estudios o informes   (Estudio presentado a la Delegada para la Protección de la Competencia)</v>
      </c>
      <c r="I344" s="81">
        <f>VLOOKUP(A344,'[45]PAI 2025 GPS rempl2)'!$A$4:$V$504,17,0)</f>
        <v>5</v>
      </c>
      <c r="J344" s="81" t="str">
        <f>VLOOKUP(A344,'[45]PAI 2025 GPS rempl2)'!$A$4:$V$504,18,0)</f>
        <v>Númerica</v>
      </c>
      <c r="K344" s="166" t="str">
        <f>VLOOKUP(A344,'[45]PAI 2025 GPS rempl2)'!$A$4:$V$504,20,0)</f>
        <v>2025-03-03</v>
      </c>
      <c r="L344" s="166" t="str">
        <f>VLOOKUP(A344,'[45]PAI 2025 GPS rempl2)'!$A$4:$V$504,21,0)</f>
        <v>2025-12-12</v>
      </c>
      <c r="M344" s="81" t="str">
        <f>VLOOKUP(A344,'[45]PAI 2025 GPS rempl2)'!$A$4:$V$504,22,0)</f>
        <v>1000-DESPACHO DEL SUPERINTENDENTE DELEGADO PARA LA PROTECCIÓN DE LA COMPETENCIA</v>
      </c>
      <c r="N344" s="81"/>
      <c r="O344" s="81"/>
      <c r="P344" s="81"/>
      <c r="Q344" s="81"/>
      <c r="R344" s="30" t="str">
        <f>VLOOKUP(A344,'[45]PAI 2025 GPS rempl2)'!$A$3:$B$506,2,0)</f>
        <v>1000-DESPACHO DEL SUPERINTENDENTE DELEGADO PARA LA PROTECCIÓN DE LA COMPETENCIA</v>
      </c>
      <c r="S344" s="80" t="s">
        <v>1132</v>
      </c>
      <c r="T344" s="80" t="str">
        <f>VLOOKUP(A344,'[45]PAI 2025 GPS rempl2)'!$A$3:$E$505,4,0)</f>
        <v>Actividad propia</v>
      </c>
      <c r="U344" s="81" t="s">
        <v>1532</v>
      </c>
      <c r="V344" s="30">
        <f>VLOOKUP(S344,'Plan de acci�n consolidado 2025'!$E$4:$P$506,12,0)</f>
        <v>80</v>
      </c>
      <c r="W344" s="30">
        <f>+(V344*100)/($V$151+$V$153+$V$154+$V$155+$V$169+$V$170+$V$171+$V$172+$V$173+$V$175+$V$176+$V$178+$V$179+$V$180+$V$181+$V$182+$V$184+$V$185+$V$186+$V$187+$V$188+$V$189+$V$191+$V$192+$V$193+$V$194+$V$200+$V$201+$V$337+$V$339+$V$341+$V$343+$V$344+$V$431+$V$432+$V$433+$V$434+$V$464+$V$465)</f>
        <v>7.2727272727272725</v>
      </c>
      <c r="X344" s="30">
        <f>VLOOKUP(S344,'Plan de acci�n consolidado 2025'!$E$4:$AA$506,23,0)</f>
        <v>0</v>
      </c>
      <c r="Y344" s="30">
        <f t="shared" si="58"/>
        <v>0</v>
      </c>
    </row>
    <row r="345" spans="1:25" x14ac:dyDescent="0.25">
      <c r="A345" s="80" t="s">
        <v>1134</v>
      </c>
      <c r="B345" s="80" t="str">
        <f>VLOOKUP(A345,'[45]PAI 2025 GPS rempl2)'!$A$3:$E$505,4,0)</f>
        <v>Producto</v>
      </c>
      <c r="C345" s="81" t="s">
        <v>1522</v>
      </c>
      <c r="D345" s="81" t="s">
        <v>1533</v>
      </c>
      <c r="E345" s="81" t="s">
        <v>1442</v>
      </c>
      <c r="F345" s="81" t="s">
        <v>13</v>
      </c>
      <c r="G345" s="81" t="str">
        <f>VLOOKUP(A345,'[45]PAI 2025 GPS rempl2)'!$E$4:$L$504,8,0)</f>
        <v>N/A</v>
      </c>
      <c r="H345" s="81" t="str">
        <f>VLOOKUP(A345,'[45]PAI 2025 GPS rempl2)'!$A$4:$V$504,15,0)</f>
        <v>Reforma de la norma andina Decisión 608 de la CAN, con el objetivo de contribuir al desarrollo de un sistema normativo de protección de la libre competencia a nivel andino (Documento de revisión)</v>
      </c>
      <c r="I345" s="81">
        <f>VLOOKUP(A345,'[45]PAI 2025 GPS rempl2)'!$A$4:$V$504,17,0)</f>
        <v>1</v>
      </c>
      <c r="J345" s="81" t="str">
        <f>VLOOKUP(A345,'[45]PAI 2025 GPS rempl2)'!$A$4:$V$504,18,0)</f>
        <v>Númerica</v>
      </c>
      <c r="K345" s="166" t="str">
        <f>VLOOKUP(A345,'[45]PAI 2025 GPS rempl2)'!$A$4:$V$504,20,0)</f>
        <v>2025-02-03</v>
      </c>
      <c r="L345" s="166" t="str">
        <f>VLOOKUP(A345,'[45]PAI 2025 GPS rempl2)'!$A$4:$V$504,21,0)</f>
        <v>2025-12-19</v>
      </c>
      <c r="M345" s="81" t="str">
        <f>VLOOKUP(A345,'[45]PAI 2025 GPS rempl2)'!$A$4:$V$504,22,0)</f>
        <v>1000-DESPACHO DEL SUPERINTENDENTE DELEGADO PARA LA PROTECCIÓN DE LA COMPETENCIA</v>
      </c>
      <c r="N345" s="81" t="s">
        <v>1402</v>
      </c>
      <c r="O345" s="81" t="s">
        <v>1441</v>
      </c>
      <c r="P345" s="81" t="s">
        <v>1744</v>
      </c>
      <c r="Q345" s="81" t="s">
        <v>1495</v>
      </c>
      <c r="R345" s="30" t="str">
        <f>VLOOKUP(A345,'[45]PAI 2025 GPS rempl2)'!$A$3:$B$506,2,0)</f>
        <v>1000-DESPACHO DEL SUPERINTENDENTE DELEGADO PARA LA PROTECCIÓN DE LA COMPETENCIA</v>
      </c>
      <c r="S345" s="80" t="s">
        <v>1134</v>
      </c>
      <c r="T345" s="80" t="str">
        <f>VLOOKUP(A345,'[45]PAI 2025 GPS rempl2)'!$A$3:$E$505,4,0)</f>
        <v>Producto</v>
      </c>
      <c r="U345" s="81" t="s">
        <v>1522</v>
      </c>
      <c r="V345" s="30">
        <f>VLOOKUP(S345,'Plan de acci�n consolidado 2025'!$E$4:$P$506,12,0)</f>
        <v>15</v>
      </c>
      <c r="W345" s="145">
        <f>(V345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345" s="30">
        <f>VLOOKUP(S345,'Plan de acci�n consolidado 2025'!$E$4:$AA$506,23,0)</f>
        <v>0</v>
      </c>
      <c r="Y345" s="30">
        <f t="shared" si="58"/>
        <v>0</v>
      </c>
    </row>
    <row r="346" spans="1:25" x14ac:dyDescent="0.25">
      <c r="A346" s="80" t="s">
        <v>1136</v>
      </c>
      <c r="B346" s="80" t="str">
        <f>VLOOKUP(A346,'[45]PAI 2025 GPS rempl2)'!$A$3:$E$505,4,0)</f>
        <v>Actividad propia</v>
      </c>
      <c r="C346" s="81" t="s">
        <v>1522</v>
      </c>
      <c r="D346" s="81" t="s">
        <v>1533</v>
      </c>
      <c r="E346" s="81" t="s">
        <v>1442</v>
      </c>
      <c r="F346" s="81"/>
      <c r="G346" s="81" t="str">
        <f>VLOOKUP(A346,'[45]PAI 2025 GPS rempl2)'!$E$4:$L$504,8,0)</f>
        <v>N/A</v>
      </c>
      <c r="H346" s="81" t="str">
        <f>VLOOKUP(A346,'[45]PAI 2025 GPS rempl2)'!$A$4:$V$504,15,0)</f>
        <v>Participar en las reuniones para discusión, aprobación y divulgación del articulado de la modificación a la Decisión 608 de la CAN.  (Listado de asistencia, captura de pantalla de la reunión o acta de discusión)</v>
      </c>
      <c r="I346" s="81">
        <f>VLOOKUP(A346,'[45]PAI 2025 GPS rempl2)'!$A$4:$V$504,17,0)</f>
        <v>6</v>
      </c>
      <c r="J346" s="81" t="str">
        <f>VLOOKUP(A346,'[45]PAI 2025 GPS rempl2)'!$A$4:$V$504,18,0)</f>
        <v>Númerica</v>
      </c>
      <c r="K346" s="166" t="str">
        <f>VLOOKUP(A346,'[45]PAI 2025 GPS rempl2)'!$A$4:$V$504,20,0)</f>
        <v>2025-02-03</v>
      </c>
      <c r="L346" s="166" t="str">
        <f>VLOOKUP(A346,'[45]PAI 2025 GPS rempl2)'!$A$4:$V$504,21,0)</f>
        <v>2025-11-28</v>
      </c>
      <c r="M346" s="81" t="str">
        <f>VLOOKUP(A346,'[45]PAI 2025 GPS rempl2)'!$A$4:$V$504,22,0)</f>
        <v>1000-DESPACHO DEL SUPERINTENDENTE DELEGADO PARA LA PROTECCIÓN DE LA COMPETENCIA</v>
      </c>
      <c r="N346" s="81"/>
      <c r="O346" s="81"/>
      <c r="P346" s="81"/>
      <c r="Q346" s="81"/>
      <c r="R346" s="30" t="str">
        <f>VLOOKUP(A346,'[45]PAI 2025 GPS rempl2)'!$A$3:$B$506,2,0)</f>
        <v>1000-DESPACHO DEL SUPERINTENDENTE DELEGADO PARA LA PROTECCIÓN DE LA COMPETENCIA</v>
      </c>
      <c r="S346" s="80" t="s">
        <v>1136</v>
      </c>
      <c r="T346" s="80" t="str">
        <f>VLOOKUP(A346,'[45]PAI 2025 GPS rempl2)'!$A$3:$E$505,4,0)</f>
        <v>Actividad propia</v>
      </c>
      <c r="U346" s="81" t="s">
        <v>1522</v>
      </c>
      <c r="V346" s="30">
        <f>VLOOKUP(S346,'Plan de acci�n consolidado 2025'!$E$4:$P$506,12,0)</f>
        <v>20</v>
      </c>
      <c r="W346" s="147">
        <f t="shared" ref="W346:W347" si="62">+(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46" s="30">
        <f>VLOOKUP(S346,'Plan de acci�n consolidado 2025'!$E$4:$AA$506,23,0)</f>
        <v>50</v>
      </c>
      <c r="Y346" s="30">
        <f t="shared" si="58"/>
        <v>0.12195121951219512</v>
      </c>
    </row>
    <row r="347" spans="1:25" x14ac:dyDescent="0.25">
      <c r="A347" s="80" t="s">
        <v>1138</v>
      </c>
      <c r="B347" s="80" t="str">
        <f>VLOOKUP(A347,'[45]PAI 2025 GPS rempl2)'!$A$3:$E$505,4,0)</f>
        <v>Actividad propia</v>
      </c>
      <c r="C347" s="81" t="s">
        <v>1522</v>
      </c>
      <c r="D347" s="81" t="s">
        <v>1533</v>
      </c>
      <c r="E347" s="81" t="s">
        <v>1442</v>
      </c>
      <c r="F347" s="81"/>
      <c r="G347" s="81" t="str">
        <f>VLOOKUP(A347,'[45]PAI 2025 GPS rempl2)'!$E$4:$L$504,8,0)</f>
        <v>N/A</v>
      </c>
      <c r="H347" s="81" t="str">
        <f>VLOOKUP(A347,'[45]PAI 2025 GPS rempl2)'!$A$4:$V$504,15,0)</f>
        <v>Realizar la revisión de las modificaciones a la Decisión 608  (Documento de revisión)</v>
      </c>
      <c r="I347" s="81">
        <f>VLOOKUP(A347,'[45]PAI 2025 GPS rempl2)'!$A$4:$V$504,17,0)</f>
        <v>1</v>
      </c>
      <c r="J347" s="81" t="str">
        <f>VLOOKUP(A347,'[45]PAI 2025 GPS rempl2)'!$A$4:$V$504,18,0)</f>
        <v>Númerica</v>
      </c>
      <c r="K347" s="166" t="str">
        <f>VLOOKUP(A347,'[45]PAI 2025 GPS rempl2)'!$A$4:$V$504,20,0)</f>
        <v>2025-08-01</v>
      </c>
      <c r="L347" s="166" t="str">
        <f>VLOOKUP(A347,'[45]PAI 2025 GPS rempl2)'!$A$4:$V$504,21,0)</f>
        <v>2025-12-19</v>
      </c>
      <c r="M347" s="81" t="str">
        <f>VLOOKUP(A347,'[45]PAI 2025 GPS rempl2)'!$A$4:$V$504,22,0)</f>
        <v>1000-DESPACHO DEL SUPERINTENDENTE DELEGADO PARA LA PROTECCIÓN DE LA COMPETENCIA</v>
      </c>
      <c r="N347" s="81"/>
      <c r="O347" s="81"/>
      <c r="P347" s="81"/>
      <c r="Q347" s="81"/>
      <c r="R347" s="30" t="str">
        <f>VLOOKUP(A347,'[45]PAI 2025 GPS rempl2)'!$A$3:$B$506,2,0)</f>
        <v>1000-DESPACHO DEL SUPERINTENDENTE DELEGADO PARA LA PROTECCIÓN DE LA COMPETENCIA</v>
      </c>
      <c r="S347" s="80" t="s">
        <v>1138</v>
      </c>
      <c r="T347" s="80" t="str">
        <f>VLOOKUP(A347,'[45]PAI 2025 GPS rempl2)'!$A$3:$E$505,4,0)</f>
        <v>Actividad propia</v>
      </c>
      <c r="U347" s="81" t="s">
        <v>1522</v>
      </c>
      <c r="V347" s="30">
        <f>VLOOKUP(S347,'Plan de acci�n consolidado 2025'!$E$4:$P$506,12,0)</f>
        <v>80</v>
      </c>
      <c r="W347" s="147">
        <f t="shared" si="62"/>
        <v>0.97560975609756095</v>
      </c>
      <c r="X347" s="30">
        <f>VLOOKUP(S347,'Plan de acci�n consolidado 2025'!$E$4:$AA$506,23,0)</f>
        <v>0</v>
      </c>
      <c r="Y347" s="30">
        <f t="shared" si="58"/>
        <v>0</v>
      </c>
    </row>
    <row r="348" spans="1:25" x14ac:dyDescent="0.25">
      <c r="A348" s="80" t="s">
        <v>1139</v>
      </c>
      <c r="B348" s="80" t="str">
        <f>VLOOKUP(A348,'[45]PAI 2025 GPS rempl2)'!$A$3:$E$505,4,0)</f>
        <v>Producto</v>
      </c>
      <c r="C348" s="81" t="s">
        <v>1522</v>
      </c>
      <c r="D348" s="81" t="s">
        <v>1526</v>
      </c>
      <c r="E348" s="81" t="s">
        <v>614</v>
      </c>
      <c r="F348" s="81" t="s">
        <v>10</v>
      </c>
      <c r="G348" s="81" t="str">
        <f>VLOOKUP(A348,'[45]PAI 2025 GPS rempl2)'!$E$4:$L$504,8,0)</f>
        <v>N/A</v>
      </c>
      <c r="H348" s="81" t="str">
        <f>VLOOKUP(A348,'[45]PAI 2025 GPS rempl2)'!$A$4:$V$504,15,0)</f>
        <v>Matriz de riesgos de colusión en contratación pública y formulación de mecanismos para reducir dichos riesgos, elaborada y socializada (Matrices guía para identificar riesgos entregada)</v>
      </c>
      <c r="I348" s="81">
        <f>VLOOKUP(A348,'[45]PAI 2025 GPS rempl2)'!$A$4:$V$504,17,0)</f>
        <v>1</v>
      </c>
      <c r="J348" s="81" t="str">
        <f>VLOOKUP(A348,'[45]PAI 2025 GPS rempl2)'!$A$4:$V$504,18,0)</f>
        <v>Númerica</v>
      </c>
      <c r="K348" s="166" t="str">
        <f>VLOOKUP(A348,'[45]PAI 2025 GPS rempl2)'!$A$4:$V$504,20,0)</f>
        <v>2025-01-20</v>
      </c>
      <c r="L348" s="166" t="str">
        <f>VLOOKUP(A348,'[45]PAI 2025 GPS rempl2)'!$A$4:$V$504,21,0)</f>
        <v>2025-12-12</v>
      </c>
      <c r="M348" s="81" t="str">
        <f>VLOOKUP(A348,'[45]PAI 2025 GPS rempl2)'!$A$4:$V$504,22,0)</f>
        <v>1000-DESPACHO DEL SUPERINTENDENTE DELEGADO PARA LA PROTECCIÓN DE LA COMPETENCIA</v>
      </c>
      <c r="N348" s="81" t="s">
        <v>1399</v>
      </c>
      <c r="O348" s="81" t="s">
        <v>1400</v>
      </c>
      <c r="P348" s="81" t="s">
        <v>1564</v>
      </c>
      <c r="Q348" s="81" t="s">
        <v>1740</v>
      </c>
      <c r="R348" s="30" t="str">
        <f>VLOOKUP(A348,'[45]PAI 2025 GPS rempl2)'!$A$3:$B$506,2,0)</f>
        <v>1000-DESPACHO DEL SUPERINTENDENTE DELEGADO PARA LA PROTECCIÓN DE LA COMPETENCIA</v>
      </c>
      <c r="S348" s="80" t="s">
        <v>1139</v>
      </c>
      <c r="T348" s="80" t="str">
        <f>VLOOKUP(A348,'[45]PAI 2025 GPS rempl2)'!$A$3:$E$505,4,0)</f>
        <v>Producto</v>
      </c>
      <c r="U348" s="81" t="s">
        <v>1522</v>
      </c>
      <c r="V348" s="30">
        <f>VLOOKUP(S348,'Plan de acci�n consolidado 2025'!$E$4:$P$506,12,0)</f>
        <v>15</v>
      </c>
      <c r="W348" s="145">
        <f>(V348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348" s="30">
        <f>VLOOKUP(S348,'Plan de acci�n consolidado 2025'!$E$4:$AA$506,23,0)</f>
        <v>0</v>
      </c>
      <c r="Y348" s="30">
        <f t="shared" si="58"/>
        <v>0</v>
      </c>
    </row>
    <row r="349" spans="1:25" x14ac:dyDescent="0.25">
      <c r="A349" s="80" t="s">
        <v>1141</v>
      </c>
      <c r="B349" s="80" t="str">
        <f>VLOOKUP(A349,'[45]PAI 2025 GPS rempl2)'!$A$3:$E$505,4,0)</f>
        <v>Actividad propia</v>
      </c>
      <c r="C349" s="81" t="s">
        <v>1522</v>
      </c>
      <c r="D349" s="81" t="s">
        <v>1526</v>
      </c>
      <c r="E349" s="81" t="s">
        <v>614</v>
      </c>
      <c r="F349" s="81"/>
      <c r="G349" s="81" t="str">
        <f>VLOOKUP(A349,'[45]PAI 2025 GPS rempl2)'!$E$4:$L$504,8,0)</f>
        <v>N/A</v>
      </c>
      <c r="H349" s="81" t="str">
        <f>VLOOKUP(A349,'[45]PAI 2025 GPS rempl2)'!$A$4:$V$504,15,0)</f>
        <v>Diseñar la matriz de riesgos de colusión en contratación pública a partir de la identificación y análisis de los riesgos de colusión en contratación pública (Documento con la identificación de riesgos)</v>
      </c>
      <c r="I349" s="81">
        <f>VLOOKUP(A349,'[45]PAI 2025 GPS rempl2)'!$A$4:$V$504,17,0)</f>
        <v>1</v>
      </c>
      <c r="J349" s="81" t="str">
        <f>VLOOKUP(A349,'[45]PAI 2025 GPS rempl2)'!$A$4:$V$504,18,0)</f>
        <v>Númerica</v>
      </c>
      <c r="K349" s="166" t="str">
        <f>VLOOKUP(A349,'[45]PAI 2025 GPS rempl2)'!$A$4:$V$504,20,0)</f>
        <v>2025-01-20</v>
      </c>
      <c r="L349" s="166" t="str">
        <f>VLOOKUP(A349,'[45]PAI 2025 GPS rempl2)'!$A$4:$V$504,21,0)</f>
        <v>2025-06-27</v>
      </c>
      <c r="M349" s="81" t="str">
        <f>VLOOKUP(A349,'[45]PAI 2025 GPS rempl2)'!$A$4:$V$504,22,0)</f>
        <v>1000-DESPACHO DEL SUPERINTENDENTE DELEGADO PARA LA PROTECCIÓN DE LA COMPETENCIA</v>
      </c>
      <c r="N349" s="81"/>
      <c r="O349" s="81"/>
      <c r="P349" s="81"/>
      <c r="Q349" s="81"/>
      <c r="R349" s="30" t="str">
        <f>VLOOKUP(A349,'[45]PAI 2025 GPS rempl2)'!$A$3:$B$506,2,0)</f>
        <v>1000-DESPACHO DEL SUPERINTENDENTE DELEGADO PARA LA PROTECCIÓN DE LA COMPETENCIA</v>
      </c>
      <c r="S349" s="80" t="s">
        <v>1141</v>
      </c>
      <c r="T349" s="80" t="str">
        <f>VLOOKUP(A349,'[45]PAI 2025 GPS rempl2)'!$A$3:$E$505,4,0)</f>
        <v>Actividad propia</v>
      </c>
      <c r="U349" s="81" t="s">
        <v>1522</v>
      </c>
      <c r="V349" s="30">
        <f>VLOOKUP(S349,'Plan de acci�n consolidado 2025'!$E$4:$P$506,12,0)</f>
        <v>20</v>
      </c>
      <c r="W349" s="147">
        <f t="shared" ref="W349:W350" si="63">+(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49" s="30">
        <f>VLOOKUP(S349,'Plan de acci�n consolidado 2025'!$E$4:$AA$506,23,0)</f>
        <v>100</v>
      </c>
      <c r="Y349" s="30">
        <f t="shared" si="58"/>
        <v>0.24390243902439024</v>
      </c>
    </row>
    <row r="350" spans="1:25" x14ac:dyDescent="0.25">
      <c r="A350" s="80" t="s">
        <v>1143</v>
      </c>
      <c r="B350" s="80" t="str">
        <f>VLOOKUP(A350,'[45]PAI 2025 GPS rempl2)'!$A$3:$E$505,4,0)</f>
        <v>Actividad propia</v>
      </c>
      <c r="C350" s="81" t="s">
        <v>1522</v>
      </c>
      <c r="D350" s="81" t="s">
        <v>1526</v>
      </c>
      <c r="E350" s="81" t="s">
        <v>614</v>
      </c>
      <c r="F350" s="81"/>
      <c r="G350" s="81" t="str">
        <f>VLOOKUP(A350,'[45]PAI 2025 GPS rempl2)'!$E$4:$L$504,8,0)</f>
        <v>N/A</v>
      </c>
      <c r="H350" s="81" t="str">
        <f>VLOOKUP(A350,'[45]PAI 2025 GPS rempl2)'!$A$4:$V$504,15,0)</f>
        <v>Socializar la matriz con los grupos de valor externos (Soportes de la socialización de la matriz con las entidades)</v>
      </c>
      <c r="I350" s="81">
        <f>VLOOKUP(A350,'[45]PAI 2025 GPS rempl2)'!$A$4:$V$504,17,0)</f>
        <v>1</v>
      </c>
      <c r="J350" s="81" t="str">
        <f>VLOOKUP(A350,'[45]PAI 2025 GPS rempl2)'!$A$4:$V$504,18,0)</f>
        <v>Númerica</v>
      </c>
      <c r="K350" s="166" t="str">
        <f>VLOOKUP(A350,'[45]PAI 2025 GPS rempl2)'!$A$4:$V$504,20,0)</f>
        <v>2025-07-01</v>
      </c>
      <c r="L350" s="166" t="str">
        <f>VLOOKUP(A350,'[45]PAI 2025 GPS rempl2)'!$A$4:$V$504,21,0)</f>
        <v>2025-12-12</v>
      </c>
      <c r="M350" s="81" t="str">
        <f>VLOOKUP(A350,'[45]PAI 2025 GPS rempl2)'!$A$4:$V$504,22,0)</f>
        <v>1000-DESPACHO DEL SUPERINTENDENTE DELEGADO PARA LA PROTECCIÓN DE LA COMPETENCIA</v>
      </c>
      <c r="N350" s="81"/>
      <c r="O350" s="81"/>
      <c r="P350" s="81"/>
      <c r="Q350" s="81"/>
      <c r="R350" s="30" t="str">
        <f>VLOOKUP(A350,'[45]PAI 2025 GPS rempl2)'!$A$3:$B$506,2,0)</f>
        <v>1000-DESPACHO DEL SUPERINTENDENTE DELEGADO PARA LA PROTECCIÓN DE LA COMPETENCIA</v>
      </c>
      <c r="S350" s="80" t="s">
        <v>1143</v>
      </c>
      <c r="T350" s="80" t="str">
        <f>VLOOKUP(A350,'[45]PAI 2025 GPS rempl2)'!$A$3:$E$505,4,0)</f>
        <v>Actividad propia</v>
      </c>
      <c r="U350" s="81" t="s">
        <v>1522</v>
      </c>
      <c r="V350" s="30">
        <f>VLOOKUP(S350,'Plan de acci�n consolidado 2025'!$E$4:$P$506,12,0)</f>
        <v>80</v>
      </c>
      <c r="W350" s="147">
        <f t="shared" si="63"/>
        <v>0.97560975609756095</v>
      </c>
      <c r="X350" s="30">
        <f>VLOOKUP(S350,'Plan de acci�n consolidado 2025'!$E$4:$AA$506,23,0)</f>
        <v>0</v>
      </c>
      <c r="Y350" s="30">
        <f t="shared" si="58"/>
        <v>0</v>
      </c>
    </row>
    <row r="351" spans="1:25" x14ac:dyDescent="0.25">
      <c r="A351" s="80" t="s">
        <v>1145</v>
      </c>
      <c r="B351" s="80" t="str">
        <f>VLOOKUP(A351,'[45]PAI 2025 GPS rempl2)'!$A$3:$E$505,4,0)</f>
        <v>Producto</v>
      </c>
      <c r="C351" s="81" t="s">
        <v>1522</v>
      </c>
      <c r="D351" s="81" t="s">
        <v>1524</v>
      </c>
      <c r="E351" s="81" t="s">
        <v>574</v>
      </c>
      <c r="F351" s="81" t="s">
        <v>9</v>
      </c>
      <c r="G351" s="81" t="str">
        <f>VLOOKUP(A351,'[45]PAI 2025 GPS rempl2)'!$E$4:$L$504,8,0)</f>
        <v>N/A</v>
      </c>
      <c r="H351" s="81" t="str">
        <f>VLOOKUP(A351,'[45]PAI 2025 GPS rempl2)'!$A$4:$V$504,15,0)</f>
        <v>Herramienta de control y gestión de los tiempos de las actividades de los procedimientos de la Delegatura, diseñada y probada  (Matrices con el registro  de los tiempos de cada actividad entregado)</v>
      </c>
      <c r="I351" s="81">
        <f>VLOOKUP(A351,'[45]PAI 2025 GPS rempl2)'!$A$4:$V$504,17,0)</f>
        <v>1</v>
      </c>
      <c r="J351" s="81" t="str">
        <f>VLOOKUP(A351,'[45]PAI 2025 GPS rempl2)'!$A$4:$V$504,18,0)</f>
        <v>Númerica</v>
      </c>
      <c r="K351" s="166" t="str">
        <f>VLOOKUP(A351,'[45]PAI 2025 GPS rempl2)'!$A$4:$V$504,20,0)</f>
        <v>2025-01-20</v>
      </c>
      <c r="L351" s="166" t="str">
        <f>VLOOKUP(A351,'[45]PAI 2025 GPS rempl2)'!$A$4:$V$504,21,0)</f>
        <v>2025-12-12</v>
      </c>
      <c r="M351" s="81" t="str">
        <f>VLOOKUP(A351,'[45]PAI 2025 GPS rempl2)'!$A$4:$V$504,22,0)</f>
        <v>1000-DESPACHO DEL SUPERINTENDENTE DELEGADO PARA LA PROTECCIÓN DE LA COMPETENCIA</v>
      </c>
      <c r="N351" s="81" t="s">
        <v>1401</v>
      </c>
      <c r="O351" s="81" t="s">
        <v>1439</v>
      </c>
      <c r="P351" s="81">
        <v>0</v>
      </c>
      <c r="Q351" s="81" t="s">
        <v>1492</v>
      </c>
      <c r="R351" s="30" t="str">
        <f>VLOOKUP(A351,'[45]PAI 2025 GPS rempl2)'!$A$3:$B$506,2,0)</f>
        <v>1000-DESPACHO DEL SUPERINTENDENTE DELEGADO PARA LA PROTECCIÓN DE LA COMPETENCIA</v>
      </c>
      <c r="S351" s="80" t="s">
        <v>1145</v>
      </c>
      <c r="T351" s="80" t="str">
        <f>VLOOKUP(A351,'[45]PAI 2025 GPS rempl2)'!$A$3:$E$505,4,0)</f>
        <v>Producto</v>
      </c>
      <c r="U351" s="81" t="s">
        <v>1522</v>
      </c>
      <c r="V351" s="30">
        <f>VLOOKUP(S351,'Plan de acci�n consolidado 2025'!$E$4:$P$506,12,0)</f>
        <v>15</v>
      </c>
      <c r="W351" s="145">
        <f>(V351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351" s="30">
        <f>VLOOKUP(S351,'Plan de acci�n consolidado 2025'!$E$4:$AA$506,23,0)</f>
        <v>0</v>
      </c>
      <c r="Y351" s="30">
        <f t="shared" si="58"/>
        <v>0</v>
      </c>
    </row>
    <row r="352" spans="1:25" x14ac:dyDescent="0.25">
      <c r="A352" s="80" t="s">
        <v>1147</v>
      </c>
      <c r="B352" s="80" t="str">
        <f>VLOOKUP(A352,'[45]PAI 2025 GPS rempl2)'!$A$3:$E$505,4,0)</f>
        <v>Actividad propia</v>
      </c>
      <c r="C352" s="81" t="s">
        <v>1522</v>
      </c>
      <c r="D352" s="81" t="s">
        <v>1524</v>
      </c>
      <c r="E352" s="81" t="s">
        <v>574</v>
      </c>
      <c r="F352" s="81"/>
      <c r="G352" s="81" t="str">
        <f>VLOOKUP(A352,'[45]PAI 2025 GPS rempl2)'!$E$4:$L$504,8,0)</f>
        <v>N/A</v>
      </c>
      <c r="H352" s="81" t="str">
        <f>VLOOKUP(A352,'[45]PAI 2025 GPS rempl2)'!$A$4:$V$504,15,0)</f>
        <v>Diseñar la herramienta de control y gestión de tiempos (Matrices por procedimiento)</v>
      </c>
      <c r="I352" s="81">
        <f>VLOOKUP(A352,'[45]PAI 2025 GPS rempl2)'!$A$4:$V$504,17,0)</f>
        <v>4</v>
      </c>
      <c r="J352" s="81" t="str">
        <f>VLOOKUP(A352,'[45]PAI 2025 GPS rempl2)'!$A$4:$V$504,18,0)</f>
        <v>Númerica</v>
      </c>
      <c r="K352" s="166" t="str">
        <f>VLOOKUP(A352,'[45]PAI 2025 GPS rempl2)'!$A$4:$V$504,20,0)</f>
        <v>2025-01-20</v>
      </c>
      <c r="L352" s="166" t="str">
        <f>VLOOKUP(A352,'[45]PAI 2025 GPS rempl2)'!$A$4:$V$504,21,0)</f>
        <v>2025-06-27</v>
      </c>
      <c r="M352" s="81" t="str">
        <f>VLOOKUP(A352,'[45]PAI 2025 GPS rempl2)'!$A$4:$V$504,22,0)</f>
        <v>1000-DESPACHO DEL SUPERINTENDENTE DELEGADO PARA LA PROTECCIÓN DE LA COMPETENCIA</v>
      </c>
      <c r="N352" s="81"/>
      <c r="O352" s="81"/>
      <c r="P352" s="81"/>
      <c r="Q352" s="81"/>
      <c r="R352" s="30" t="str">
        <f>VLOOKUP(A352,'[45]PAI 2025 GPS rempl2)'!$A$3:$B$506,2,0)</f>
        <v>1000-DESPACHO DEL SUPERINTENDENTE DELEGADO PARA LA PROTECCIÓN DE LA COMPETENCIA</v>
      </c>
      <c r="S352" s="80" t="s">
        <v>1147</v>
      </c>
      <c r="T352" s="80" t="str">
        <f>VLOOKUP(A352,'[45]PAI 2025 GPS rempl2)'!$A$3:$E$505,4,0)</f>
        <v>Actividad propia</v>
      </c>
      <c r="U352" s="81" t="s">
        <v>1522</v>
      </c>
      <c r="V352" s="30">
        <f>VLOOKUP(S352,'Plan de acci�n consolidado 2025'!$E$4:$P$506,12,0)</f>
        <v>20</v>
      </c>
      <c r="W352" s="147">
        <f t="shared" ref="W352:W354" si="64">+(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52" s="30">
        <f>VLOOKUP(S352,'Plan de acci�n consolidado 2025'!$E$4:$AA$506,23,0)</f>
        <v>100</v>
      </c>
      <c r="Y352" s="30">
        <f t="shared" si="58"/>
        <v>0.24390243902439024</v>
      </c>
    </row>
    <row r="353" spans="1:25" x14ac:dyDescent="0.25">
      <c r="A353" s="80" t="s">
        <v>1149</v>
      </c>
      <c r="B353" s="80" t="str">
        <f>VLOOKUP(A353,'[45]PAI 2025 GPS rempl2)'!$A$3:$E$505,4,0)</f>
        <v>Actividad propia</v>
      </c>
      <c r="C353" s="81" t="s">
        <v>1522</v>
      </c>
      <c r="D353" s="81" t="s">
        <v>1524</v>
      </c>
      <c r="E353" s="81" t="s">
        <v>574</v>
      </c>
      <c r="F353" s="81"/>
      <c r="G353" s="81" t="str">
        <f>VLOOKUP(A353,'[45]PAI 2025 GPS rempl2)'!$E$4:$L$504,8,0)</f>
        <v>N/A</v>
      </c>
      <c r="H353" s="81" t="str">
        <f>VLOOKUP(A353,'[45]PAI 2025 GPS rempl2)'!$A$4:$V$504,15,0)</f>
        <v>Establecer las metas de tiempos de atención de las actividades definidas en la herramienta, a partir del histórico de atención de los trámites activos  (Matrices con los tiempos registrados de los trámites de la vigencia 2024)</v>
      </c>
      <c r="I353" s="81">
        <f>VLOOKUP(A353,'[45]PAI 2025 GPS rempl2)'!$A$4:$V$504,17,0)</f>
        <v>4</v>
      </c>
      <c r="J353" s="81" t="str">
        <f>VLOOKUP(A353,'[45]PAI 2025 GPS rempl2)'!$A$4:$V$504,18,0)</f>
        <v>Númerica</v>
      </c>
      <c r="K353" s="166" t="str">
        <f>VLOOKUP(A353,'[45]PAI 2025 GPS rempl2)'!$A$4:$V$504,20,0)</f>
        <v>2025-07-01</v>
      </c>
      <c r="L353" s="166" t="str">
        <f>VLOOKUP(A353,'[45]PAI 2025 GPS rempl2)'!$A$4:$V$504,21,0)</f>
        <v>2025-11-14</v>
      </c>
      <c r="M353" s="81" t="str">
        <f>VLOOKUP(A353,'[45]PAI 2025 GPS rempl2)'!$A$4:$V$504,22,0)</f>
        <v>1000-DESPACHO DEL SUPERINTENDENTE DELEGADO PARA LA PROTECCIÓN DE LA COMPETENCIA</v>
      </c>
      <c r="N353" s="81"/>
      <c r="O353" s="81"/>
      <c r="P353" s="81"/>
      <c r="Q353" s="81"/>
      <c r="R353" s="30" t="str">
        <f>VLOOKUP(A353,'[45]PAI 2025 GPS rempl2)'!$A$3:$B$506,2,0)</f>
        <v>1000-DESPACHO DEL SUPERINTENDENTE DELEGADO PARA LA PROTECCIÓN DE LA COMPETENCIA</v>
      </c>
      <c r="S353" s="80" t="s">
        <v>1149</v>
      </c>
      <c r="T353" s="80" t="str">
        <f>VLOOKUP(A353,'[45]PAI 2025 GPS rempl2)'!$A$3:$E$505,4,0)</f>
        <v>Actividad propia</v>
      </c>
      <c r="U353" s="81" t="s">
        <v>1522</v>
      </c>
      <c r="V353" s="30">
        <f>VLOOKUP(S353,'Plan de acci�n consolidado 2025'!$E$4:$P$506,12,0)</f>
        <v>40</v>
      </c>
      <c r="W353" s="147">
        <f t="shared" si="64"/>
        <v>0.48780487804878048</v>
      </c>
      <c r="X353" s="30">
        <f>VLOOKUP(S353,'Plan de acci�n consolidado 2025'!$E$4:$AA$506,23,0)</f>
        <v>0</v>
      </c>
      <c r="Y353" s="30">
        <f t="shared" si="58"/>
        <v>0</v>
      </c>
    </row>
    <row r="354" spans="1:25" x14ac:dyDescent="0.25">
      <c r="A354" s="80" t="s">
        <v>1151</v>
      </c>
      <c r="B354" s="80" t="str">
        <f>VLOOKUP(A354,'[45]PAI 2025 GPS rempl2)'!$A$3:$E$505,4,0)</f>
        <v>Actividad propia</v>
      </c>
      <c r="C354" s="81" t="s">
        <v>1522</v>
      </c>
      <c r="D354" s="81" t="s">
        <v>1524</v>
      </c>
      <c r="E354" s="81" t="s">
        <v>574</v>
      </c>
      <c r="F354" s="81"/>
      <c r="G354" s="81" t="str">
        <f>VLOOKUP(A354,'[45]PAI 2025 GPS rempl2)'!$E$4:$L$504,8,0)</f>
        <v>N/A</v>
      </c>
      <c r="H354" s="81" t="str">
        <f>VLOOKUP(A354,'[45]PAI 2025 GPS rempl2)'!$A$4:$V$504,15,0)</f>
        <v>Realizar prueba piloto de la herramienta de control y gestión (Informe de los resultados de la prueba piloto)</v>
      </c>
      <c r="I354" s="81">
        <f>VLOOKUP(A354,'[45]PAI 2025 GPS rempl2)'!$A$4:$V$504,17,0)</f>
        <v>1</v>
      </c>
      <c r="J354" s="81" t="str">
        <f>VLOOKUP(A354,'[45]PAI 2025 GPS rempl2)'!$A$4:$V$504,18,0)</f>
        <v>Númerica</v>
      </c>
      <c r="K354" s="166" t="str">
        <f>VLOOKUP(A354,'[45]PAI 2025 GPS rempl2)'!$A$4:$V$504,20,0)</f>
        <v>2025-11-14</v>
      </c>
      <c r="L354" s="166" t="str">
        <f>VLOOKUP(A354,'[45]PAI 2025 GPS rempl2)'!$A$4:$V$504,21,0)</f>
        <v>2025-12-12</v>
      </c>
      <c r="M354" s="81" t="str">
        <f>VLOOKUP(A354,'[45]PAI 2025 GPS rempl2)'!$A$4:$V$504,22,0)</f>
        <v>1000-DESPACHO DEL SUPERINTENDENTE DELEGADO PARA LA PROTECCIÓN DE LA COMPETENCIA</v>
      </c>
      <c r="N354" s="81"/>
      <c r="O354" s="81"/>
      <c r="P354" s="81"/>
      <c r="Q354" s="81"/>
      <c r="R354" s="30" t="str">
        <f>VLOOKUP(A354,'[45]PAI 2025 GPS rempl2)'!$A$3:$B$506,2,0)</f>
        <v>1000-DESPACHO DEL SUPERINTENDENTE DELEGADO PARA LA PROTECCIÓN DE LA COMPETENCIA</v>
      </c>
      <c r="S354" s="80" t="s">
        <v>1151</v>
      </c>
      <c r="T354" s="80" t="str">
        <f>VLOOKUP(A354,'[45]PAI 2025 GPS rempl2)'!$A$3:$E$505,4,0)</f>
        <v>Actividad propia</v>
      </c>
      <c r="U354" s="81" t="s">
        <v>1522</v>
      </c>
      <c r="V354" s="30">
        <f>VLOOKUP(S354,'Plan de acci�n consolidado 2025'!$E$4:$P$506,12,0)</f>
        <v>40</v>
      </c>
      <c r="W354" s="147">
        <f t="shared" si="64"/>
        <v>0.48780487804878048</v>
      </c>
      <c r="X354" s="30">
        <f>VLOOKUP(S354,'Plan de acci�n consolidado 2025'!$E$4:$AA$506,23,0)</f>
        <v>0</v>
      </c>
      <c r="Y354" s="30">
        <f t="shared" si="58"/>
        <v>0</v>
      </c>
    </row>
    <row r="355" spans="1:25" x14ac:dyDescent="0.25">
      <c r="A355" s="80" t="s">
        <v>1154</v>
      </c>
      <c r="B355" s="80" t="str">
        <f>VLOOKUP(A355,'[45]PAI 2025 GPS rempl2)'!$A$3:$E$505,4,0)</f>
        <v>Producto</v>
      </c>
      <c r="C355" s="81" t="s">
        <v>1522</v>
      </c>
      <c r="D355" s="81" t="s">
        <v>1526</v>
      </c>
      <c r="E355" s="81" t="s">
        <v>614</v>
      </c>
      <c r="F355" s="81" t="s">
        <v>10</v>
      </c>
      <c r="G355" s="81" t="str">
        <f>VLOOKUP(A355,'[45]PAI 2025 GPS rempl2)'!$E$4:$L$504,8,0)</f>
        <v>C-3599-0200-0005-53105b</v>
      </c>
      <c r="H355" s="81" t="str">
        <f>VLOOKUP(A355,'[45]PAI 2025 GPS rempl2)'!$A$4:$V$504,15,0)</f>
        <v>Jornadas de Capacitación bajo la Estrategia Marcas de Paz, realizadas.
 (Informe consolidado de la ejecución de las jornadas)</v>
      </c>
      <c r="I355" s="81">
        <f>VLOOKUP(A355,'[45]PAI 2025 GPS rempl2)'!$A$4:$V$504,17,0)</f>
        <v>100</v>
      </c>
      <c r="J355" s="81" t="str">
        <f>VLOOKUP(A355,'[45]PAI 2025 GPS rempl2)'!$A$4:$V$504,18,0)</f>
        <v>Porcentual</v>
      </c>
      <c r="K355" s="166" t="str">
        <f>VLOOKUP(A355,'[45]PAI 2025 GPS rempl2)'!$A$4:$V$504,20,0)</f>
        <v>2025-02-03</v>
      </c>
      <c r="L355" s="166" t="str">
        <f>VLOOKUP(A355,'[45]PAI 2025 GPS rempl2)'!$A$4:$V$504,21,0)</f>
        <v>2025-12-19</v>
      </c>
      <c r="M355" s="81" t="str">
        <f>VLOOKUP(A355,'[45]PAI 2025 GPS rempl2)'!$A$4:$V$504,22,0)</f>
        <v>71-GRUPO DE TRABAJO DE FORMACION</v>
      </c>
      <c r="N355" s="81" t="s">
        <v>1399</v>
      </c>
      <c r="O355" s="81" t="s">
        <v>1400</v>
      </c>
      <c r="P355" s="81">
        <v>0</v>
      </c>
      <c r="Q355" s="81" t="s">
        <v>1738</v>
      </c>
      <c r="R355" s="30" t="str">
        <f>VLOOKUP(A355,'[45]PAI 2025 GPS rempl2)'!$A$3:$B$506,2,0)</f>
        <v>71-GRUPO DE TRABAJO DE FORMACION</v>
      </c>
      <c r="S355" s="80" t="s">
        <v>1154</v>
      </c>
      <c r="T355" s="80" t="str">
        <f>VLOOKUP(A355,'[45]PAI 2025 GPS rempl2)'!$A$3:$E$505,4,0)</f>
        <v>Producto</v>
      </c>
      <c r="U355" s="81" t="s">
        <v>1522</v>
      </c>
      <c r="V355" s="30">
        <f>VLOOKUP(S355,'Plan de acci�n consolidado 2025'!$E$4:$P$506,12,0)</f>
        <v>30</v>
      </c>
      <c r="W355" s="145">
        <f>(V355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355" s="30">
        <f>VLOOKUP(S355,'Plan de acci�n consolidado 2025'!$E$4:$AA$506,23,0)</f>
        <v>80</v>
      </c>
      <c r="Y355" s="30">
        <f t="shared" si="58"/>
        <v>1.0762331838565025</v>
      </c>
    </row>
    <row r="356" spans="1:25" x14ac:dyDescent="0.25">
      <c r="A356" s="80" t="s">
        <v>1156</v>
      </c>
      <c r="B356" s="80" t="str">
        <f>VLOOKUP(A356,'[45]PAI 2025 GPS rempl2)'!$A$3:$E$505,4,0)</f>
        <v>Actividad propia</v>
      </c>
      <c r="C356" s="81" t="s">
        <v>1522</v>
      </c>
      <c r="D356" s="81" t="s">
        <v>1526</v>
      </c>
      <c r="E356" s="81" t="s">
        <v>614</v>
      </c>
      <c r="F356" s="81"/>
      <c r="G356" s="81" t="str">
        <f>VLOOKUP(A356,'[45]PAI 2025 GPS rempl2)'!$E$4:$L$504,8,0)</f>
        <v>N/A</v>
      </c>
      <c r="H356" s="81" t="str">
        <f>VLOOKUP(A356,'[45]PAI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6" s="81">
        <f>VLOOKUP(A356,'[45]PAI 2025 GPS rempl2)'!$A$4:$V$504,17,0)</f>
        <v>1</v>
      </c>
      <c r="J356" s="81" t="str">
        <f>VLOOKUP(A356,'[45]PAI 2025 GPS rempl2)'!$A$4:$V$504,18,0)</f>
        <v>Númerica</v>
      </c>
      <c r="K356" s="166" t="str">
        <f>VLOOKUP(A356,'[45]PAI 2025 GPS rempl2)'!$A$4:$V$504,20,0)</f>
        <v>2025-02-03</v>
      </c>
      <c r="L356" s="166" t="str">
        <f>VLOOKUP(A356,'[45]PAI 2025 GPS rempl2)'!$A$4:$V$504,21,0)</f>
        <v>2025-03-28</v>
      </c>
      <c r="M356" s="81" t="str">
        <f>VLOOKUP(A356,'[45]PAI 2025 GPS rempl2)'!$A$4:$V$504,22,0)</f>
        <v>71-GRUPO DE TRABAJO DE FORMACION</v>
      </c>
      <c r="N356" s="81"/>
      <c r="O356" s="81"/>
      <c r="P356" s="81"/>
      <c r="Q356" s="81"/>
      <c r="R356" s="30" t="str">
        <f>VLOOKUP(A356,'[45]PAI 2025 GPS rempl2)'!$A$3:$B$506,2,0)</f>
        <v>71-GRUPO DE TRABAJO DE FORMACION</v>
      </c>
      <c r="S356" s="80" t="s">
        <v>1156</v>
      </c>
      <c r="T356" s="80" t="str">
        <f>VLOOKUP(A356,'[45]PAI 2025 GPS rempl2)'!$A$3:$E$505,4,0)</f>
        <v>Actividad propia</v>
      </c>
      <c r="U356" s="81" t="s">
        <v>1522</v>
      </c>
      <c r="V356" s="30">
        <f>VLOOKUP(S356,'Plan de acci�n consolidado 2025'!$E$4:$P$506,12,0)</f>
        <v>30</v>
      </c>
      <c r="W356" s="147">
        <f t="shared" ref="W356:W358" si="65">+(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356" s="30">
        <f>VLOOKUP(S356,'Plan de acci�n consolidado 2025'!$E$4:$AA$506,23,0)</f>
        <v>100</v>
      </c>
      <c r="Y356" s="30">
        <f t="shared" si="58"/>
        <v>0.36585365853658536</v>
      </c>
    </row>
    <row r="357" spans="1:25" x14ac:dyDescent="0.25">
      <c r="A357" s="80" t="s">
        <v>1158</v>
      </c>
      <c r="B357" s="80" t="str">
        <f>VLOOKUP(A357,'[45]PAI 2025 GPS rempl2)'!$A$3:$E$505,4,0)</f>
        <v>Actividad propia</v>
      </c>
      <c r="C357" s="81" t="s">
        <v>1522</v>
      </c>
      <c r="D357" s="81" t="s">
        <v>1526</v>
      </c>
      <c r="E357" s="81" t="s">
        <v>614</v>
      </c>
      <c r="F357" s="81"/>
      <c r="G357" s="81" t="str">
        <f>VLOOKUP(A357,'[45]PAI 2025 GPS rempl2)'!$E$4:$L$504,8,0)</f>
        <v>N/A</v>
      </c>
      <c r="H357" s="81" t="str">
        <f>VLOOKUP(A357,'[45]PAI 2025 GPS rempl2)'!$A$4:$V$504,15,0)</f>
        <v>Realizar las jornadas de capacitación. (Matriz de gestión de jornadas realizadas)</v>
      </c>
      <c r="I357" s="81">
        <f>VLOOKUP(A357,'[45]PAI 2025 GPS rempl2)'!$A$4:$V$504,17,0)</f>
        <v>30</v>
      </c>
      <c r="J357" s="81" t="str">
        <f>VLOOKUP(A357,'[45]PAI 2025 GPS rempl2)'!$A$4:$V$504,18,0)</f>
        <v>Númerica</v>
      </c>
      <c r="K357" s="166" t="str">
        <f>VLOOKUP(A357,'[45]PAI 2025 GPS rempl2)'!$A$4:$V$504,20,0)</f>
        <v>2025-04-01</v>
      </c>
      <c r="L357" s="166" t="str">
        <f>VLOOKUP(A357,'[45]PAI 2025 GPS rempl2)'!$A$4:$V$504,21,0)</f>
        <v>2025-12-05</v>
      </c>
      <c r="M357" s="81" t="str">
        <f>VLOOKUP(A357,'[45]PAI 2025 GPS rempl2)'!$A$4:$V$504,22,0)</f>
        <v>71-GRUPO DE TRABAJO DE FORMACION</v>
      </c>
      <c r="N357" s="81"/>
      <c r="O357" s="81"/>
      <c r="P357" s="81"/>
      <c r="Q357" s="81"/>
      <c r="R357" s="30" t="str">
        <f>VLOOKUP(A357,'[45]PAI 2025 GPS rempl2)'!$A$3:$B$506,2,0)</f>
        <v>71-GRUPO DE TRABAJO DE FORMACION</v>
      </c>
      <c r="S357" s="80" t="s">
        <v>1158</v>
      </c>
      <c r="T357" s="80" t="str">
        <f>VLOOKUP(A357,'[45]PAI 2025 GPS rempl2)'!$A$3:$E$505,4,0)</f>
        <v>Actividad propia</v>
      </c>
      <c r="U357" s="81" t="s">
        <v>1522</v>
      </c>
      <c r="V357" s="30">
        <f>VLOOKUP(S357,'Plan de acci�n consolidado 2025'!$E$4:$P$506,12,0)</f>
        <v>60</v>
      </c>
      <c r="W357" s="147">
        <f t="shared" si="65"/>
        <v>0.73170731707317072</v>
      </c>
      <c r="X357" s="30">
        <f>VLOOKUP(S357,'Plan de acci�n consolidado 2025'!$E$4:$AA$506,23,0)</f>
        <v>80</v>
      </c>
      <c r="Y357" s="30">
        <f t="shared" si="58"/>
        <v>0.58536585365853655</v>
      </c>
    </row>
    <row r="358" spans="1:25" x14ac:dyDescent="0.25">
      <c r="A358" s="80" t="s">
        <v>1159</v>
      </c>
      <c r="B358" s="80" t="str">
        <f>VLOOKUP(A358,'[45]PAI 2025 GPS rempl2)'!$A$3:$E$505,4,0)</f>
        <v>Actividad propia</v>
      </c>
      <c r="C358" s="81" t="s">
        <v>1522</v>
      </c>
      <c r="D358" s="81" t="s">
        <v>1526</v>
      </c>
      <c r="E358" s="81" t="s">
        <v>614</v>
      </c>
      <c r="F358" s="81"/>
      <c r="G358" s="81" t="str">
        <f>VLOOKUP(A358,'[45]PAI 2025 GPS rempl2)'!$E$4:$L$504,8,0)</f>
        <v>N/A</v>
      </c>
      <c r="H358" s="81" t="str">
        <f>VLOOKUP(A358,'[45]PAI 2025 GPS rempl2)'!$A$4:$V$504,15,0)</f>
        <v>Elaborar informes trimestrales de las jornadas de capacitación realizadas. (Informe)</v>
      </c>
      <c r="I358" s="81">
        <f>VLOOKUP(A358,'[45]PAI 2025 GPS rempl2)'!$A$4:$V$504,17,0)</f>
        <v>3</v>
      </c>
      <c r="J358" s="81" t="str">
        <f>VLOOKUP(A358,'[45]PAI 2025 GPS rempl2)'!$A$4:$V$504,18,0)</f>
        <v>Númerica</v>
      </c>
      <c r="K358" s="166" t="str">
        <f>VLOOKUP(A358,'[45]PAI 2025 GPS rempl2)'!$A$4:$V$504,20,0)</f>
        <v>2025-04-01</v>
      </c>
      <c r="L358" s="166" t="str">
        <f>VLOOKUP(A358,'[45]PAI 2025 GPS rempl2)'!$A$4:$V$504,21,0)</f>
        <v>2025-12-19</v>
      </c>
      <c r="M358" s="81" t="str">
        <f>VLOOKUP(A358,'[45]PAI 2025 GPS rempl2)'!$A$4:$V$504,22,0)</f>
        <v>71-GRUPO DE TRABAJO DE FORMACION</v>
      </c>
      <c r="N358" s="81"/>
      <c r="O358" s="81"/>
      <c r="P358" s="81"/>
      <c r="Q358" s="81"/>
      <c r="R358" s="30" t="str">
        <f>VLOOKUP(A358,'[45]PAI 2025 GPS rempl2)'!$A$3:$B$506,2,0)</f>
        <v>71-GRUPO DE TRABAJO DE FORMACION</v>
      </c>
      <c r="S358" s="80" t="s">
        <v>1159</v>
      </c>
      <c r="T358" s="80" t="str">
        <f>VLOOKUP(A358,'[45]PAI 2025 GPS rempl2)'!$A$3:$E$505,4,0)</f>
        <v>Actividad propia</v>
      </c>
      <c r="U358" s="81" t="s">
        <v>1522</v>
      </c>
      <c r="V358" s="30">
        <f>VLOOKUP(S358,'Plan de acci�n consolidado 2025'!$E$4:$P$506,12,0)</f>
        <v>10</v>
      </c>
      <c r="W358" s="147">
        <f t="shared" si="65"/>
        <v>0.12195121951219512</v>
      </c>
      <c r="X358" s="30">
        <f>VLOOKUP(S358,'Plan de acci�n consolidado 2025'!$E$4:$AA$506,23,0)</f>
        <v>66</v>
      </c>
      <c r="Y358" s="30">
        <f t="shared" si="58"/>
        <v>8.0487804878048783E-2</v>
      </c>
    </row>
    <row r="359" spans="1:25" x14ac:dyDescent="0.25">
      <c r="A359" s="80" t="s">
        <v>1161</v>
      </c>
      <c r="B359" s="80" t="str">
        <f>VLOOKUP(A359,'[45]PAI 2025 GPS rempl2)'!$A$3:$E$505,4,0)</f>
        <v>Producto</v>
      </c>
      <c r="C359" s="81" t="s">
        <v>1522</v>
      </c>
      <c r="D359" s="81" t="s">
        <v>1530</v>
      </c>
      <c r="E359" s="81" t="s">
        <v>697</v>
      </c>
      <c r="F359" s="81" t="s">
        <v>10</v>
      </c>
      <c r="G359" s="81" t="str">
        <f>VLOOKUP(A359,'[45]PAI 2025 GPS rempl2)'!$E$4:$L$504,8,0)</f>
        <v>C-3599-0200-0005-53105b</v>
      </c>
      <c r="H359" s="81" t="str">
        <f>VLOOKUP(A359,'[45]PAI 2025 GPS rempl2)'!$A$4:$V$504,15,0)</f>
        <v>Programa estratégico de enfoque diferencial para la Inclusión de población vulnerable en la oferta académica del Grupo de Formación, ejecutado (Informe consolidado de la ejecución del programa)</v>
      </c>
      <c r="I359" s="81">
        <f>VLOOKUP(A359,'[45]PAI 2025 GPS rempl2)'!$A$4:$V$504,17,0)</f>
        <v>100</v>
      </c>
      <c r="J359" s="81" t="str">
        <f>VLOOKUP(A359,'[45]PAI 2025 GPS rempl2)'!$A$4:$V$504,18,0)</f>
        <v>Porcentual</v>
      </c>
      <c r="K359" s="166" t="str">
        <f>VLOOKUP(A359,'[45]PAI 2025 GPS rempl2)'!$A$4:$V$504,20,0)</f>
        <v>2025-02-03</v>
      </c>
      <c r="L359" s="166" t="str">
        <f>VLOOKUP(A359,'[45]PAI 2025 GPS rempl2)'!$A$4:$V$504,21,0)</f>
        <v>2025-11-28</v>
      </c>
      <c r="M359" s="81" t="str">
        <f>VLOOKUP(A359,'[45]PAI 2025 GPS rempl2)'!$A$4:$V$504,22,0)</f>
        <v>71-GRUPO DE TRABAJO DE FORMACION</v>
      </c>
      <c r="N359" s="81" t="s">
        <v>1399</v>
      </c>
      <c r="O359" s="81" t="s">
        <v>1400</v>
      </c>
      <c r="P359" s="81">
        <v>0</v>
      </c>
      <c r="Q359" s="81" t="s">
        <v>1494</v>
      </c>
      <c r="R359" s="30" t="str">
        <f>VLOOKUP(A359,'[45]PAI 2025 GPS rempl2)'!$A$3:$B$506,2,0)</f>
        <v>71-GRUPO DE TRABAJO DE FORMACION</v>
      </c>
      <c r="S359" s="80" t="s">
        <v>1161</v>
      </c>
      <c r="T359" s="80" t="str">
        <f>VLOOKUP(A359,'[45]PAI 2025 GPS rempl2)'!$A$3:$E$505,4,0)</f>
        <v>Producto</v>
      </c>
      <c r="U359" s="81" t="s">
        <v>1522</v>
      </c>
      <c r="V359" s="30">
        <f>VLOOKUP(S359,'Plan de acci�n consolidado 2025'!$E$4:$P$506,12,0)</f>
        <v>20</v>
      </c>
      <c r="W359" s="145">
        <f>(V359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59" s="30">
        <f>VLOOKUP(S359,'Plan de acci�n consolidado 2025'!$E$4:$AA$506,23,0)</f>
        <v>70</v>
      </c>
      <c r="Y359" s="30">
        <f t="shared" si="58"/>
        <v>0.62780269058295968</v>
      </c>
    </row>
    <row r="360" spans="1:25" x14ac:dyDescent="0.25">
      <c r="A360" s="80" t="s">
        <v>1163</v>
      </c>
      <c r="B360" s="80" t="str">
        <f>VLOOKUP(A360,'[45]PAI 2025 GPS rempl2)'!$A$3:$E$505,4,0)</f>
        <v>Actividad propia</v>
      </c>
      <c r="C360" s="81" t="s">
        <v>1522</v>
      </c>
      <c r="D360" s="81" t="s">
        <v>1530</v>
      </c>
      <c r="E360" s="81" t="s">
        <v>697</v>
      </c>
      <c r="F360" s="81"/>
      <c r="G360" s="81" t="str">
        <f>VLOOKUP(A360,'[45]PAI 2025 GPS rempl2)'!$E$4:$L$504,8,0)</f>
        <v>N/A</v>
      </c>
      <c r="H360" s="81" t="str">
        <f>VLOOKUP(A360,'[45]PAI 2025 GPS rempl2)'!$A$4:$V$504,15,0)</f>
        <v>Diseñar el programa de enfoque diferencial  que incluya el plan de trabajo. (Documento de programa)</v>
      </c>
      <c r="I360" s="81">
        <f>VLOOKUP(A360,'[45]PAI 2025 GPS rempl2)'!$A$4:$V$504,17,0)</f>
        <v>1</v>
      </c>
      <c r="J360" s="81" t="str">
        <f>VLOOKUP(A360,'[45]PAI 2025 GPS rempl2)'!$A$4:$V$504,18,0)</f>
        <v>Númerica</v>
      </c>
      <c r="K360" s="166" t="str">
        <f>VLOOKUP(A360,'[45]PAI 2025 GPS rempl2)'!$A$4:$V$504,20,0)</f>
        <v>2025-02-03</v>
      </c>
      <c r="L360" s="166" t="str">
        <f>VLOOKUP(A360,'[45]PAI 2025 GPS rempl2)'!$A$4:$V$504,21,0)</f>
        <v>2025-03-31</v>
      </c>
      <c r="M360" s="81" t="str">
        <f>VLOOKUP(A360,'[45]PAI 2025 GPS rempl2)'!$A$4:$V$504,22,0)</f>
        <v>71-GRUPO DE TRABAJO DE FORMACION</v>
      </c>
      <c r="N360" s="81"/>
      <c r="O360" s="81"/>
      <c r="P360" s="81"/>
      <c r="Q360" s="81"/>
      <c r="R360" s="30" t="str">
        <f>VLOOKUP(A360,'[45]PAI 2025 GPS rempl2)'!$A$3:$B$506,2,0)</f>
        <v>71-GRUPO DE TRABAJO DE FORMACION</v>
      </c>
      <c r="S360" s="80" t="s">
        <v>1163</v>
      </c>
      <c r="T360" s="80" t="str">
        <f>VLOOKUP(A360,'[45]PAI 2025 GPS rempl2)'!$A$3:$E$505,4,0)</f>
        <v>Actividad propia</v>
      </c>
      <c r="U360" s="81" t="s">
        <v>1522</v>
      </c>
      <c r="V360" s="30">
        <f>VLOOKUP(S360,'Plan de acci�n consolidado 2025'!$E$4:$P$506,12,0)</f>
        <v>30</v>
      </c>
      <c r="W360" s="147">
        <f t="shared" ref="W360:W362" si="66">+(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360" s="30">
        <f>VLOOKUP(S360,'Plan de acci�n consolidado 2025'!$E$4:$AA$506,23,0)</f>
        <v>100</v>
      </c>
      <c r="Y360" s="30">
        <f t="shared" si="58"/>
        <v>0.36585365853658536</v>
      </c>
    </row>
    <row r="361" spans="1:25" x14ac:dyDescent="0.25">
      <c r="A361" s="80" t="s">
        <v>1165</v>
      </c>
      <c r="B361" s="80" t="str">
        <f>VLOOKUP(A361,'[45]PAI 2025 GPS rempl2)'!$A$3:$E$505,4,0)</f>
        <v>Actividad propia</v>
      </c>
      <c r="C361" s="81" t="s">
        <v>1522</v>
      </c>
      <c r="D361" s="81" t="s">
        <v>1530</v>
      </c>
      <c r="E361" s="81" t="s">
        <v>697</v>
      </c>
      <c r="F361" s="81"/>
      <c r="G361" s="81" t="str">
        <f>VLOOKUP(A361,'[45]PAI 2025 GPS rempl2)'!$E$4:$L$504,8,0)</f>
        <v>N/A</v>
      </c>
      <c r="H361" s="81" t="str">
        <f>VLOOKUP(A361,'[45]PAI 2025 GPS rempl2)'!$A$4:$V$504,15,0)</f>
        <v>Elaborar e implementar un protocolo de  enfoque diferencial de la oferta académica (Protocolo elaborado)</v>
      </c>
      <c r="I361" s="81">
        <f>VLOOKUP(A361,'[45]PAI 2025 GPS rempl2)'!$A$4:$V$504,17,0)</f>
        <v>1</v>
      </c>
      <c r="J361" s="81" t="str">
        <f>VLOOKUP(A361,'[45]PAI 2025 GPS rempl2)'!$A$4:$V$504,18,0)</f>
        <v>Númerica</v>
      </c>
      <c r="K361" s="166" t="str">
        <f>VLOOKUP(A361,'[45]PAI 2025 GPS rempl2)'!$A$4:$V$504,20,0)</f>
        <v>2025-04-01</v>
      </c>
      <c r="L361" s="166" t="str">
        <f>VLOOKUP(A361,'[45]PAI 2025 GPS rempl2)'!$A$4:$V$504,21,0)</f>
        <v>2025-11-28</v>
      </c>
      <c r="M361" s="81" t="str">
        <f>VLOOKUP(A361,'[45]PAI 2025 GPS rempl2)'!$A$4:$V$504,22,0)</f>
        <v>71-GRUPO DE TRABAJO DE FORMACION</v>
      </c>
      <c r="N361" s="81"/>
      <c r="O361" s="81"/>
      <c r="P361" s="81"/>
      <c r="Q361" s="81"/>
      <c r="R361" s="30" t="str">
        <f>VLOOKUP(A361,'[45]PAI 2025 GPS rempl2)'!$A$3:$B$506,2,0)</f>
        <v>71-GRUPO DE TRABAJO DE FORMACION</v>
      </c>
      <c r="S361" s="80" t="s">
        <v>1165</v>
      </c>
      <c r="T361" s="80" t="str">
        <f>VLOOKUP(A361,'[45]PAI 2025 GPS rempl2)'!$A$3:$E$505,4,0)</f>
        <v>Actividad propia</v>
      </c>
      <c r="U361" s="81" t="s">
        <v>1522</v>
      </c>
      <c r="V361" s="30">
        <f>VLOOKUP(S361,'Plan de acci�n consolidado 2025'!$E$4:$P$506,12,0)</f>
        <v>60</v>
      </c>
      <c r="W361" s="147">
        <f t="shared" si="66"/>
        <v>0.73170731707317072</v>
      </c>
      <c r="X361" s="30">
        <f>VLOOKUP(S361,'Plan de acci�n consolidado 2025'!$E$4:$AA$506,23,0)</f>
        <v>0</v>
      </c>
      <c r="Y361" s="30">
        <f t="shared" si="58"/>
        <v>0</v>
      </c>
    </row>
    <row r="362" spans="1:25" x14ac:dyDescent="0.25">
      <c r="A362" s="80" t="s">
        <v>1167</v>
      </c>
      <c r="B362" s="80" t="str">
        <f>VLOOKUP(A362,'[45]PAI 2025 GPS rempl2)'!$A$3:$E$505,4,0)</f>
        <v>Actividad propia</v>
      </c>
      <c r="C362" s="81" t="s">
        <v>1522</v>
      </c>
      <c r="D362" s="81" t="s">
        <v>1530</v>
      </c>
      <c r="E362" s="81" t="s">
        <v>697</v>
      </c>
      <c r="F362" s="81"/>
      <c r="G362" s="81" t="str">
        <f>VLOOKUP(A362,'[45]PAI 2025 GPS rempl2)'!$E$4:$L$504,8,0)</f>
        <v>N/A</v>
      </c>
      <c r="H362" s="81" t="str">
        <f>VLOOKUP(A362,'[45]PAI 2025 GPS rempl2)'!$A$4:$V$504,15,0)</f>
        <v>Ejecutar el plan de trabajo del programa de enfoque diferencial.  (Informe de la ejecución del programa)</v>
      </c>
      <c r="I362" s="81">
        <f>VLOOKUP(A362,'[45]PAI 2025 GPS rempl2)'!$A$4:$V$504,17,0)</f>
        <v>100</v>
      </c>
      <c r="J362" s="81" t="str">
        <f>VLOOKUP(A362,'[45]PAI 2025 GPS rempl2)'!$A$4:$V$504,18,0)</f>
        <v>Porcentual</v>
      </c>
      <c r="K362" s="166" t="str">
        <f>VLOOKUP(A362,'[45]PAI 2025 GPS rempl2)'!$A$4:$V$504,20,0)</f>
        <v>2025-04-01</v>
      </c>
      <c r="L362" s="166" t="str">
        <f>VLOOKUP(A362,'[45]PAI 2025 GPS rempl2)'!$A$4:$V$504,21,0)</f>
        <v>2025-11-28</v>
      </c>
      <c r="M362" s="81" t="str">
        <f>VLOOKUP(A362,'[45]PAI 2025 GPS rempl2)'!$A$4:$V$504,22,0)</f>
        <v>71-GRUPO DE TRABAJO DE FORMACION</v>
      </c>
      <c r="N362" s="81"/>
      <c r="O362" s="81"/>
      <c r="P362" s="81"/>
      <c r="Q362" s="81"/>
      <c r="R362" s="30" t="str">
        <f>VLOOKUP(A362,'[45]PAI 2025 GPS rempl2)'!$A$3:$B$506,2,0)</f>
        <v>71-GRUPO DE TRABAJO DE FORMACION</v>
      </c>
      <c r="S362" s="80" t="s">
        <v>1167</v>
      </c>
      <c r="T362" s="80" t="str">
        <f>VLOOKUP(A362,'[45]PAI 2025 GPS rempl2)'!$A$3:$E$505,4,0)</f>
        <v>Actividad propia</v>
      </c>
      <c r="U362" s="81" t="s">
        <v>1522</v>
      </c>
      <c r="V362" s="30">
        <f>VLOOKUP(S362,'Plan de acci�n consolidado 2025'!$E$4:$P$506,12,0)</f>
        <v>10</v>
      </c>
      <c r="W362" s="147">
        <f t="shared" si="66"/>
        <v>0.12195121951219512</v>
      </c>
      <c r="X362" s="30">
        <f>VLOOKUP(S362,'Plan de acci�n consolidado 2025'!$E$4:$AA$506,23,0)</f>
        <v>70</v>
      </c>
      <c r="Y362" s="30">
        <f t="shared" si="58"/>
        <v>8.5365853658536592E-2</v>
      </c>
    </row>
    <row r="363" spans="1:25" x14ac:dyDescent="0.25">
      <c r="A363" s="80" t="s">
        <v>1168</v>
      </c>
      <c r="B363" s="80" t="str">
        <f>VLOOKUP(A363,'[45]PAI 2025 GPS rempl2)'!$A$3:$E$505,4,0)</f>
        <v>Producto</v>
      </c>
      <c r="C363" s="81" t="s">
        <v>1522</v>
      </c>
      <c r="D363" s="81" t="s">
        <v>1526</v>
      </c>
      <c r="E363" s="81" t="s">
        <v>614</v>
      </c>
      <c r="F363" s="81" t="s">
        <v>11</v>
      </c>
      <c r="G363" s="81" t="str">
        <f>VLOOKUP(A363,'[45]PAI 2025 GPS rempl2)'!$E$4:$L$504,8,0)</f>
        <v>C-3599-0200-0005-53105b</v>
      </c>
      <c r="H363" s="81" t="str">
        <f>VLOOKUP(A363,'[45]PAI 2025 GPS rempl2)'!$A$4:$V$504,15,0)</f>
        <v>Plataforma del Campus virtual accesible conforme a los estándares WCAG 2.1 nivel AA implementada (Informe consolidado de la implementación)</v>
      </c>
      <c r="I363" s="81">
        <f>VLOOKUP(A363,'[45]PAI 2025 GPS rempl2)'!$A$4:$V$504,17,0)</f>
        <v>100</v>
      </c>
      <c r="J363" s="81" t="str">
        <f>VLOOKUP(A363,'[45]PAI 2025 GPS rempl2)'!$A$4:$V$504,18,0)</f>
        <v>Porcentual</v>
      </c>
      <c r="K363" s="166" t="str">
        <f>VLOOKUP(A363,'[45]PAI 2025 GPS rempl2)'!$A$4:$V$504,20,0)</f>
        <v>2025-02-17</v>
      </c>
      <c r="L363" s="166" t="str">
        <f>VLOOKUP(A363,'[45]PAI 2025 GPS rempl2)'!$A$4:$V$504,21,0)</f>
        <v>2025-12-12</v>
      </c>
      <c r="M363" s="81" t="str">
        <f>VLOOKUP(A363,'[45]PAI 2025 GPS rempl2)'!$A$4:$V$504,22,0)</f>
        <v>71-GRUPO DE TRABAJO DE FORMACION</v>
      </c>
      <c r="N363" s="81" t="s">
        <v>1397</v>
      </c>
      <c r="O363" s="81" t="s">
        <v>1398</v>
      </c>
      <c r="P363" s="81">
        <v>0</v>
      </c>
      <c r="Q363" s="81" t="s">
        <v>1493</v>
      </c>
      <c r="R363" s="30" t="str">
        <f>VLOOKUP(A363,'[45]PAI 2025 GPS rempl2)'!$A$3:$B$506,2,0)</f>
        <v>71-GRUPO DE TRABAJO DE FORMACION</v>
      </c>
      <c r="S363" s="80" t="s">
        <v>1168</v>
      </c>
      <c r="T363" s="80" t="str">
        <f>VLOOKUP(A363,'[45]PAI 2025 GPS rempl2)'!$A$3:$E$505,4,0)</f>
        <v>Producto</v>
      </c>
      <c r="U363" s="81" t="s">
        <v>1522</v>
      </c>
      <c r="V363" s="30">
        <f>VLOOKUP(S363,'Plan de acci�n consolidado 2025'!$E$4:$P$506,12,0)</f>
        <v>20</v>
      </c>
      <c r="W363" s="145">
        <f>(V363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63" s="30">
        <f>VLOOKUP(S363,'Plan de acci�n consolidado 2025'!$E$4:$AA$506,23,0)</f>
        <v>45</v>
      </c>
      <c r="Y363" s="30">
        <f t="shared" si="58"/>
        <v>0.4035874439461884</v>
      </c>
    </row>
    <row r="364" spans="1:25" x14ac:dyDescent="0.25">
      <c r="A364" s="80" t="s">
        <v>1169</v>
      </c>
      <c r="B364" s="80" t="str">
        <f>VLOOKUP(A364,'[45]PAI 2025 GPS rempl2)'!$A$3:$E$505,4,0)</f>
        <v>Actividad propia</v>
      </c>
      <c r="C364" s="81" t="s">
        <v>1522</v>
      </c>
      <c r="D364" s="81" t="s">
        <v>1526</v>
      </c>
      <c r="E364" s="81" t="s">
        <v>614</v>
      </c>
      <c r="F364" s="81"/>
      <c r="G364" s="81" t="str">
        <f>VLOOKUP(A364,'[45]PAI 2025 GPS rempl2)'!$E$4:$L$504,8,0)</f>
        <v>N/A</v>
      </c>
      <c r="H364" s="81" t="str">
        <f>VLOOKUP(A364,'[45]PAI 2025 GPS rempl2)'!$A$4:$V$504,15,0)</f>
        <v>Elaborar un diagnóstico de los aspectos que requieren ser implementados en accesibilidad de la plataforma del campus virtual. (Informe de diagnóstico).</v>
      </c>
      <c r="I364" s="81">
        <f>VLOOKUP(A364,'[45]PAI 2025 GPS rempl2)'!$A$4:$V$504,17,0)</f>
        <v>1</v>
      </c>
      <c r="J364" s="81" t="str">
        <f>VLOOKUP(A364,'[45]PAI 2025 GPS rempl2)'!$A$4:$V$504,18,0)</f>
        <v>Númerica</v>
      </c>
      <c r="K364" s="166" t="str">
        <f>VLOOKUP(A364,'[45]PAI 2025 GPS rempl2)'!$A$4:$V$504,20,0)</f>
        <v>2025-02-17</v>
      </c>
      <c r="L364" s="166" t="str">
        <f>VLOOKUP(A364,'[45]PAI 2025 GPS rempl2)'!$A$4:$V$504,21,0)</f>
        <v>2025-07-15</v>
      </c>
      <c r="M364" s="81" t="str">
        <f>VLOOKUP(A364,'[45]PAI 2025 GPS rempl2)'!$A$4:$V$504,22,0)</f>
        <v>71-GRUPO DE TRABAJO DE FORMACION</v>
      </c>
      <c r="N364" s="81"/>
      <c r="O364" s="81"/>
      <c r="P364" s="81"/>
      <c r="Q364" s="81"/>
      <c r="R364" s="30" t="str">
        <f>VLOOKUP(A364,'[45]PAI 2025 GPS rempl2)'!$A$3:$B$506,2,0)</f>
        <v>71-GRUPO DE TRABAJO DE FORMACION</v>
      </c>
      <c r="S364" s="80" t="s">
        <v>1169</v>
      </c>
      <c r="T364" s="80" t="str">
        <f>VLOOKUP(A364,'[45]PAI 2025 GPS rempl2)'!$A$3:$E$505,4,0)</f>
        <v>Actividad propia</v>
      </c>
      <c r="U364" s="81" t="s">
        <v>1522</v>
      </c>
      <c r="V364" s="30">
        <f>VLOOKUP(S364,'Plan de acci�n consolidado 2025'!$E$4:$P$506,12,0)</f>
        <v>30</v>
      </c>
      <c r="W364" s="147">
        <f t="shared" ref="W364:W367" si="67">+(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364" s="30">
        <f>VLOOKUP(S364,'Plan de acci�n consolidado 2025'!$E$4:$AA$506,23,0)</f>
        <v>100</v>
      </c>
      <c r="Y364" s="30">
        <f t="shared" si="58"/>
        <v>0.36585365853658536</v>
      </c>
    </row>
    <row r="365" spans="1:25" x14ac:dyDescent="0.25">
      <c r="A365" s="80" t="s">
        <v>1170</v>
      </c>
      <c r="B365" s="80" t="str">
        <f>VLOOKUP(A365,'[45]PAI 2025 GPS rempl2)'!$A$3:$E$505,4,0)</f>
        <v>Actividad propia</v>
      </c>
      <c r="C365" s="81" t="s">
        <v>1522</v>
      </c>
      <c r="D365" s="81" t="s">
        <v>1526</v>
      </c>
      <c r="E365" s="81" t="s">
        <v>614</v>
      </c>
      <c r="F365" s="81"/>
      <c r="G365" s="81" t="str">
        <f>VLOOKUP(A365,'[45]PAI 2025 GPS rempl2)'!$E$4:$L$504,8,0)</f>
        <v>N/A</v>
      </c>
      <c r="H365" s="81" t="str">
        <f>VLOOKUP(A365,'[45]PAI 2025 GPS rempl2)'!$A$4:$V$504,15,0)</f>
        <v>Elaborar un plan de trabajo para la implementación de accesibilidad del campus virtual. (Plan de trabajo).</v>
      </c>
      <c r="I365" s="81">
        <f>VLOOKUP(A365,'[45]PAI 2025 GPS rempl2)'!$A$4:$V$504,17,0)</f>
        <v>1</v>
      </c>
      <c r="J365" s="81" t="str">
        <f>VLOOKUP(A365,'[45]PAI 2025 GPS rempl2)'!$A$4:$V$504,18,0)</f>
        <v>Númerica</v>
      </c>
      <c r="K365" s="166" t="str">
        <f>VLOOKUP(A365,'[45]PAI 2025 GPS rempl2)'!$A$4:$V$504,20,0)</f>
        <v>2025-03-17</v>
      </c>
      <c r="L365" s="166" t="str">
        <f>VLOOKUP(A365,'[45]PAI 2025 GPS rempl2)'!$A$4:$V$504,21,0)</f>
        <v>2025-07-31</v>
      </c>
      <c r="M365" s="81" t="str">
        <f>VLOOKUP(A365,'[45]PAI 2025 GPS rempl2)'!$A$4:$V$504,22,0)</f>
        <v>71-GRUPO DE TRABAJO DE FORMACION</v>
      </c>
      <c r="N365" s="81"/>
      <c r="O365" s="81"/>
      <c r="P365" s="81"/>
      <c r="Q365" s="81"/>
      <c r="R365" s="30" t="str">
        <f>VLOOKUP(A365,'[45]PAI 2025 GPS rempl2)'!$A$3:$B$506,2,0)</f>
        <v>71-GRUPO DE TRABAJO DE FORMACION</v>
      </c>
      <c r="S365" s="80" t="s">
        <v>1170</v>
      </c>
      <c r="T365" s="80" t="str">
        <f>VLOOKUP(A365,'[45]PAI 2025 GPS rempl2)'!$A$3:$E$505,4,0)</f>
        <v>Actividad propia</v>
      </c>
      <c r="U365" s="81" t="s">
        <v>1522</v>
      </c>
      <c r="V365" s="30">
        <f>VLOOKUP(S365,'Plan de acci�n consolidado 2025'!$E$4:$P$506,12,0)</f>
        <v>20</v>
      </c>
      <c r="W365" s="147">
        <f t="shared" si="67"/>
        <v>0.24390243902439024</v>
      </c>
      <c r="X365" s="30">
        <f>VLOOKUP(S365,'Plan de acci�n consolidado 2025'!$E$4:$AA$506,23,0)</f>
        <v>100</v>
      </c>
      <c r="Y365" s="30">
        <f t="shared" si="58"/>
        <v>0.24390243902439024</v>
      </c>
    </row>
    <row r="366" spans="1:25" x14ac:dyDescent="0.25">
      <c r="A366" s="80" t="s">
        <v>1171</v>
      </c>
      <c r="B366" s="80" t="str">
        <f>VLOOKUP(A366,'[45]PAI 2025 GPS rempl2)'!$A$3:$E$505,4,0)</f>
        <v>Actividad propia</v>
      </c>
      <c r="C366" s="81" t="s">
        <v>1522</v>
      </c>
      <c r="D366" s="81" t="s">
        <v>1526</v>
      </c>
      <c r="E366" s="81" t="s">
        <v>614</v>
      </c>
      <c r="F366" s="81"/>
      <c r="G366" s="81" t="str">
        <f>VLOOKUP(A366,'[45]PAI 2025 GPS rempl2)'!$E$4:$L$504,8,0)</f>
        <v>N/A</v>
      </c>
      <c r="H366" s="81" t="str">
        <f>VLOOKUP(A366,'[45]PAI 2025 GPS rempl2)'!$A$4:$V$504,15,0)</f>
        <v>Ejecutar el plan de trabajo  para la implementación de accesibilidad de la plataforma del campus virtual. (Reporte de avance de la ejecución del plan de trabajo).</v>
      </c>
      <c r="I366" s="81">
        <f>VLOOKUP(A366,'[45]PAI 2025 GPS rempl2)'!$A$4:$V$504,17,0)</f>
        <v>100</v>
      </c>
      <c r="J366" s="81" t="str">
        <f>VLOOKUP(A366,'[45]PAI 2025 GPS rempl2)'!$A$4:$V$504,18,0)</f>
        <v>Porcentual</v>
      </c>
      <c r="K366" s="166" t="str">
        <f>VLOOKUP(A366,'[45]PAI 2025 GPS rempl2)'!$A$4:$V$504,20,0)</f>
        <v>2025-04-01</v>
      </c>
      <c r="L366" s="166" t="str">
        <f>VLOOKUP(A366,'[45]PAI 2025 GPS rempl2)'!$A$4:$V$504,21,0)</f>
        <v>2025-12-05</v>
      </c>
      <c r="M366" s="81" t="str">
        <f>VLOOKUP(A366,'[45]PAI 2025 GPS rempl2)'!$A$4:$V$504,22,0)</f>
        <v>71-GRUPO DE TRABAJO DE FORMACION</v>
      </c>
      <c r="N366" s="81"/>
      <c r="O366" s="81"/>
      <c r="P366" s="81"/>
      <c r="Q366" s="81"/>
      <c r="R366" s="30" t="str">
        <f>VLOOKUP(A366,'[45]PAI 2025 GPS rempl2)'!$A$3:$B$506,2,0)</f>
        <v>71-GRUPO DE TRABAJO DE FORMACION</v>
      </c>
      <c r="S366" s="80" t="s">
        <v>1171</v>
      </c>
      <c r="T366" s="80" t="str">
        <f>VLOOKUP(A366,'[45]PAI 2025 GPS rempl2)'!$A$3:$E$505,4,0)</f>
        <v>Actividad propia</v>
      </c>
      <c r="U366" s="81" t="s">
        <v>1522</v>
      </c>
      <c r="V366" s="30">
        <f>VLOOKUP(S366,'Plan de acci�n consolidado 2025'!$E$4:$P$506,12,0)</f>
        <v>40</v>
      </c>
      <c r="W366" s="147">
        <f t="shared" si="67"/>
        <v>0.48780487804878048</v>
      </c>
      <c r="X366" s="30">
        <f>VLOOKUP(S366,'Plan de acci�n consolidado 2025'!$E$4:$AA$506,23,0)</f>
        <v>45</v>
      </c>
      <c r="Y366" s="30">
        <f t="shared" si="58"/>
        <v>0.21951219512195119</v>
      </c>
    </row>
    <row r="367" spans="1:25" x14ac:dyDescent="0.25">
      <c r="A367" s="80" t="s">
        <v>1172</v>
      </c>
      <c r="B367" s="80" t="str">
        <f>VLOOKUP(A367,'[45]PAI 2025 GPS rempl2)'!$A$3:$E$505,4,0)</f>
        <v>Actividad propia</v>
      </c>
      <c r="C367" s="81" t="s">
        <v>1522</v>
      </c>
      <c r="D367" s="81" t="s">
        <v>1526</v>
      </c>
      <c r="E367" s="81" t="s">
        <v>614</v>
      </c>
      <c r="F367" s="81"/>
      <c r="G367" s="81" t="str">
        <f>VLOOKUP(A367,'[45]PAI 2025 GPS rempl2)'!$E$4:$L$504,8,0)</f>
        <v>N/A</v>
      </c>
      <c r="H367" s="81" t="str">
        <f>VLOOKUP(A367,'[45]PAI 2025 GPS rempl2)'!$A$4:$V$504,15,0)</f>
        <v>Elaborar informe de resultados de la accesibilidad de la plataforma del campus virtual. (Informe consolidado de la  accesibilidad)</v>
      </c>
      <c r="I367" s="81">
        <f>VLOOKUP(A367,'[45]PAI 2025 GPS rempl2)'!$A$4:$V$504,17,0)</f>
        <v>1</v>
      </c>
      <c r="J367" s="81" t="str">
        <f>VLOOKUP(A367,'[45]PAI 2025 GPS rempl2)'!$A$4:$V$504,18,0)</f>
        <v>Númerica</v>
      </c>
      <c r="K367" s="166" t="str">
        <f>VLOOKUP(A367,'[45]PAI 2025 GPS rempl2)'!$A$4:$V$504,20,0)</f>
        <v>2025-12-01</v>
      </c>
      <c r="L367" s="166" t="str">
        <f>VLOOKUP(A367,'[45]PAI 2025 GPS rempl2)'!$A$4:$V$504,21,0)</f>
        <v>2025-12-12</v>
      </c>
      <c r="M367" s="81" t="str">
        <f>VLOOKUP(A367,'[45]PAI 2025 GPS rempl2)'!$A$4:$V$504,22,0)</f>
        <v>71-GRUPO DE TRABAJO DE FORMACION</v>
      </c>
      <c r="N367" s="81"/>
      <c r="O367" s="81"/>
      <c r="P367" s="81"/>
      <c r="Q367" s="81"/>
      <c r="R367" s="30" t="str">
        <f>VLOOKUP(A367,'[45]PAI 2025 GPS rempl2)'!$A$3:$B$506,2,0)</f>
        <v>71-GRUPO DE TRABAJO DE FORMACION</v>
      </c>
      <c r="S367" s="80" t="s">
        <v>1172</v>
      </c>
      <c r="T367" s="80" t="str">
        <f>VLOOKUP(A367,'[45]PAI 2025 GPS rempl2)'!$A$3:$E$505,4,0)</f>
        <v>Actividad propia</v>
      </c>
      <c r="U367" s="81" t="s">
        <v>1522</v>
      </c>
      <c r="V367" s="30">
        <f>VLOOKUP(S367,'Plan de acci�n consolidado 2025'!$E$4:$P$506,12,0)</f>
        <v>10</v>
      </c>
      <c r="W367" s="147">
        <f t="shared" si="67"/>
        <v>0.12195121951219512</v>
      </c>
      <c r="X367" s="30">
        <f>VLOOKUP(S367,'Plan de acci�n consolidado 2025'!$E$4:$AA$506,23,0)</f>
        <v>0</v>
      </c>
      <c r="Y367" s="30">
        <f t="shared" si="58"/>
        <v>0</v>
      </c>
    </row>
    <row r="368" spans="1:25" x14ac:dyDescent="0.25">
      <c r="A368" s="80" t="s">
        <v>1173</v>
      </c>
      <c r="B368" s="80" t="str">
        <f>VLOOKUP(A368,'[45]PAI 2025 GPS rempl2)'!$A$3:$E$505,4,0)</f>
        <v>Producto</v>
      </c>
      <c r="C368" s="81" t="s">
        <v>1522</v>
      </c>
      <c r="D368" s="81" t="s">
        <v>1526</v>
      </c>
      <c r="E368" s="81" t="s">
        <v>614</v>
      </c>
      <c r="F368" s="81" t="s">
        <v>10</v>
      </c>
      <c r="G368" s="81" t="str">
        <f>VLOOKUP(A368,'[45]PAI 2025 GPS rempl2)'!$E$4:$L$504,8,0)</f>
        <v>C-3599-0200-0005-53105b</v>
      </c>
      <c r="H368" s="81" t="str">
        <f>VLOOKUP(A368,'[45]PAI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8" s="81">
        <f>VLOOKUP(A368,'[45]PAI 2025 GPS rempl2)'!$A$4:$V$504,17,0)</f>
        <v>290</v>
      </c>
      <c r="J368" s="81" t="str">
        <f>VLOOKUP(A368,'[45]PAI 2025 GPS rempl2)'!$A$4:$V$504,18,0)</f>
        <v>Númerica</v>
      </c>
      <c r="K368" s="166" t="str">
        <f>VLOOKUP(A368,'[45]PAI 2025 GPS rempl2)'!$A$4:$V$504,20,0)</f>
        <v>2025-03-01</v>
      </c>
      <c r="L368" s="166" t="str">
        <f>VLOOKUP(A368,'[45]PAI 2025 GPS rempl2)'!$A$4:$V$504,21,0)</f>
        <v>2025-12-12</v>
      </c>
      <c r="M368" s="81" t="str">
        <f>VLOOKUP(A368,'[45]PAI 2025 GPS rempl2)'!$A$4:$V$504,22,0)</f>
        <v>71-GRUPO DE TRABAJO DE FORMACION</v>
      </c>
      <c r="N368" s="81" t="s">
        <v>1399</v>
      </c>
      <c r="O368" s="81" t="s">
        <v>1400</v>
      </c>
      <c r="P368" s="81" t="s">
        <v>1565</v>
      </c>
      <c r="Q368" s="81" t="s">
        <v>1741</v>
      </c>
      <c r="R368" s="30" t="str">
        <f>VLOOKUP(A368,'[45]PAI 2025 GPS rempl2)'!$A$3:$B$506,2,0)</f>
        <v>71-GRUPO DE TRABAJO DE FORMACION</v>
      </c>
      <c r="S368" s="80" t="s">
        <v>1173</v>
      </c>
      <c r="T368" s="80" t="str">
        <f>VLOOKUP(A368,'[45]PAI 2025 GPS rempl2)'!$A$3:$E$505,4,0)</f>
        <v>Producto</v>
      </c>
      <c r="U368" s="81" t="s">
        <v>1522</v>
      </c>
      <c r="V368" s="30">
        <f>VLOOKUP(S368,'Plan de acci�n consolidado 2025'!$E$4:$P$506,12,0)</f>
        <v>30</v>
      </c>
      <c r="W368" s="145">
        <f>(V368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368" s="30">
        <f>VLOOKUP(S368,'Plan de acci�n consolidado 2025'!$E$4:$AA$506,23,0)</f>
        <v>77</v>
      </c>
      <c r="Y368" s="30">
        <f t="shared" si="58"/>
        <v>1.0358744394618835</v>
      </c>
    </row>
    <row r="369" spans="1:25" x14ac:dyDescent="0.25">
      <c r="A369" s="80" t="s">
        <v>1174</v>
      </c>
      <c r="B369" s="80" t="str">
        <f>VLOOKUP(A369,'[45]PAI 2025 GPS rempl2)'!$A$3:$E$505,4,0)</f>
        <v>Actividad propia</v>
      </c>
      <c r="C369" s="81" t="s">
        <v>1522</v>
      </c>
      <c r="D369" s="81" t="s">
        <v>1526</v>
      </c>
      <c r="E369" s="81" t="s">
        <v>614</v>
      </c>
      <c r="F369" s="81"/>
      <c r="G369" s="81" t="str">
        <f>VLOOKUP(A369,'[45]PAI 2025 GPS rempl2)'!$E$4:$L$504,8,0)</f>
        <v>N/A</v>
      </c>
      <c r="H369" s="81" t="str">
        <f>VLOOKUP(A369,'[45]PAI 2025 GPS rempl2)'!$A$4:$V$504,15,0)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369" s="81">
        <f>VLOOKUP(A369,'[45]PAI 2025 GPS rempl2)'!$A$4:$V$504,17,0)</f>
        <v>290</v>
      </c>
      <c r="J369" s="81" t="str">
        <f>VLOOKUP(A369,'[45]PAI 2025 GPS rempl2)'!$A$4:$V$504,18,0)</f>
        <v>Númerica</v>
      </c>
      <c r="K369" s="166" t="str">
        <f>VLOOKUP(A369,'[45]PAI 2025 GPS rempl2)'!$A$4:$V$504,20,0)</f>
        <v>2025-03-01</v>
      </c>
      <c r="L369" s="166" t="str">
        <f>VLOOKUP(A369,'[45]PAI 2025 GPS rempl2)'!$A$4:$V$504,21,0)</f>
        <v>2025-12-12</v>
      </c>
      <c r="M369" s="81" t="str">
        <f>VLOOKUP(A369,'[45]PAI 2025 GPS rempl2)'!$A$4:$V$504,22,0)</f>
        <v>71-GRUPO DE TRABAJO DE FORMACION</v>
      </c>
      <c r="N369" s="81"/>
      <c r="O369" s="81"/>
      <c r="P369" s="81"/>
      <c r="Q369" s="81"/>
      <c r="R369" s="30" t="str">
        <f>VLOOKUP(A369,'[45]PAI 2025 GPS rempl2)'!$A$3:$B$506,2,0)</f>
        <v>71-GRUPO DE TRABAJO DE FORMACION</v>
      </c>
      <c r="S369" s="80" t="s">
        <v>1174</v>
      </c>
      <c r="T369" s="80" t="str">
        <f>VLOOKUP(A369,'[45]PAI 2025 GPS rempl2)'!$A$3:$E$505,4,0)</f>
        <v>Actividad propia</v>
      </c>
      <c r="U369" s="81" t="s">
        <v>1522</v>
      </c>
      <c r="V369" s="30">
        <f>VLOOKUP(S369,'Plan de acci�n consolidado 2025'!$E$4:$P$506,12,0)</f>
        <v>70</v>
      </c>
      <c r="W369" s="147">
        <f t="shared" ref="W369:W370" si="68">+(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0.85365853658536583</v>
      </c>
      <c r="X369" s="30">
        <f>VLOOKUP(S369,'Plan de acci�n consolidado 2025'!$E$4:$AA$506,23,0)</f>
        <v>77</v>
      </c>
      <c r="Y369" s="30">
        <f t="shared" si="58"/>
        <v>0.65731707317073174</v>
      </c>
    </row>
    <row r="370" spans="1:25" x14ac:dyDescent="0.25">
      <c r="A370" s="80" t="s">
        <v>1175</v>
      </c>
      <c r="B370" s="80" t="str">
        <f>VLOOKUP(A370,'[45]PAI 2025 GPS rempl2)'!$A$3:$E$505,4,0)</f>
        <v>Actividad propia</v>
      </c>
      <c r="C370" s="81" t="s">
        <v>1522</v>
      </c>
      <c r="D370" s="81" t="s">
        <v>1526</v>
      </c>
      <c r="E370" s="81" t="s">
        <v>614</v>
      </c>
      <c r="F370" s="81"/>
      <c r="G370" s="81" t="str">
        <f>VLOOKUP(A370,'[45]PAI 2025 GPS rempl2)'!$E$4:$L$504,8,0)</f>
        <v>N/A</v>
      </c>
      <c r="H370" s="81" t="str">
        <f>VLOOKUP(A370,'[45]PAI 2025 GPS rempl2)'!$A$4:$V$504,15,0)</f>
        <v>Elaborar informe final de las Jornadas de Formación (Capacitaciones, Sensibilizaciones, Jornada de Información) en Metrología Legal y Reglamentos Técnicos. (Informe final con resultados de la actividad, elaborado).</v>
      </c>
      <c r="I370" s="81">
        <f>VLOOKUP(A370,'[45]PAI 2025 GPS rempl2)'!$A$4:$V$504,17,0)</f>
        <v>1</v>
      </c>
      <c r="J370" s="81" t="str">
        <f>VLOOKUP(A370,'[45]PAI 2025 GPS rempl2)'!$A$4:$V$504,18,0)</f>
        <v>Númerica</v>
      </c>
      <c r="K370" s="166" t="str">
        <f>VLOOKUP(A370,'[45]PAI 2025 GPS rempl2)'!$A$4:$V$504,20,0)</f>
        <v>2025-12-01</v>
      </c>
      <c r="L370" s="166" t="str">
        <f>VLOOKUP(A370,'[45]PAI 2025 GPS rempl2)'!$A$4:$V$504,21,0)</f>
        <v>2025-12-12</v>
      </c>
      <c r="M370" s="81" t="str">
        <f>VLOOKUP(A370,'[45]PAI 2025 GPS rempl2)'!$A$4:$V$504,22,0)</f>
        <v>71-GRUPO DE TRABAJO DE FORMACION</v>
      </c>
      <c r="N370" s="81"/>
      <c r="O370" s="81"/>
      <c r="P370" s="81"/>
      <c r="Q370" s="81"/>
      <c r="R370" s="30" t="str">
        <f>VLOOKUP(A370,'[45]PAI 2025 GPS rempl2)'!$A$3:$B$506,2,0)</f>
        <v>71-GRUPO DE TRABAJO DE FORMACION</v>
      </c>
      <c r="S370" s="80" t="s">
        <v>1175</v>
      </c>
      <c r="T370" s="80" t="str">
        <f>VLOOKUP(A370,'[45]PAI 2025 GPS rempl2)'!$A$3:$E$505,4,0)</f>
        <v>Actividad propia</v>
      </c>
      <c r="U370" s="81" t="s">
        <v>1522</v>
      </c>
      <c r="V370" s="30">
        <f>VLOOKUP(S370,'Plan de acci�n consolidado 2025'!$E$4:$P$506,12,0)</f>
        <v>30</v>
      </c>
      <c r="W370" s="147">
        <f t="shared" si="68"/>
        <v>0.36585365853658536</v>
      </c>
      <c r="X370" s="30">
        <f>VLOOKUP(S370,'Plan de acci�n consolidado 2025'!$E$4:$AA$506,23,0)</f>
        <v>0</v>
      </c>
      <c r="Y370" s="30">
        <f t="shared" si="58"/>
        <v>0</v>
      </c>
    </row>
    <row r="371" spans="1:25" x14ac:dyDescent="0.25">
      <c r="A371" s="80" t="s">
        <v>1177</v>
      </c>
      <c r="B371" s="80" t="str">
        <f>VLOOKUP(A371,'[45]PAI 2025 GPS rempl2)'!$A$3:$E$505,4,0)</f>
        <v>Producto</v>
      </c>
      <c r="C371" s="81" t="s">
        <v>1529</v>
      </c>
      <c r="D371" s="81" t="s">
        <v>1538</v>
      </c>
      <c r="E371" s="81" t="s">
        <v>1081</v>
      </c>
      <c r="F371" s="81" t="s">
        <v>59</v>
      </c>
      <c r="G371" s="81" t="str">
        <f>VLOOKUP(A371,'[45]PAI 2025 GPS rempl2)'!$E$4:$L$504,8,0)</f>
        <v>N/A</v>
      </c>
      <c r="H371" s="81" t="str">
        <f>VLOOKUP(A371,'[45]PAI 2025 GPS rempl2)'!$A$4:$V$504,15,0)</f>
        <v>Estrategia para incrementar los ingresos garantizando la sostenibilidad financiera de la Entidad, diseñada  (Documento de diseño de la estrategia para incrementar los ingresos)</v>
      </c>
      <c r="I371" s="81">
        <f>VLOOKUP(A371,'[45]PAI 2025 GPS rempl2)'!$A$4:$V$504,17,0)</f>
        <v>1</v>
      </c>
      <c r="J371" s="81" t="str">
        <f>VLOOKUP(A371,'[45]PAI 2025 GPS rempl2)'!$A$4:$V$504,18,0)</f>
        <v>Númerica</v>
      </c>
      <c r="K371" s="166" t="str">
        <f>VLOOKUP(A371,'[45]PAI 2025 GPS rempl2)'!$A$4:$V$504,20,0)</f>
        <v>2025-02-17</v>
      </c>
      <c r="L371" s="166" t="str">
        <f>VLOOKUP(A371,'[45]PAI 2025 GPS rempl2)'!$A$4:$V$504,21,0)</f>
        <v>2025-11-17</v>
      </c>
      <c r="M371" s="81" t="str">
        <f>VLOOKUP(A371,'[45]PAI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1" s="81" t="s">
        <v>1736</v>
      </c>
      <c r="O371" s="81" t="s">
        <v>1394</v>
      </c>
      <c r="P371" s="81">
        <v>0</v>
      </c>
      <c r="Q371" s="81" t="s">
        <v>1492</v>
      </c>
      <c r="R371" s="30" t="str">
        <f>VLOOKUP(A371,'[45]PAI 2025 GPS rempl2)'!$A$3:$B$506,2,0)</f>
        <v>130-DIRECCIÓN FINANCIERA</v>
      </c>
      <c r="S371" s="80" t="s">
        <v>1177</v>
      </c>
      <c r="T371" s="80" t="str">
        <f>VLOOKUP(A371,'[45]PAI 2025 GPS rempl2)'!$A$3:$E$505,4,0)</f>
        <v>Producto</v>
      </c>
      <c r="U371" s="81" t="s">
        <v>1529</v>
      </c>
      <c r="V371" s="30">
        <f>VLOOKUP(S371,'Plan de acci�n consolidado 2025'!$E$4:$P$506,12,0)</f>
        <v>100</v>
      </c>
      <c r="W371" s="30">
        <f>+(V371*100)/($V$112+$V$321+$V$330+$V$371)</f>
        <v>41.666666666666664</v>
      </c>
      <c r="X371" s="30">
        <f>VLOOKUP(S371,'Plan de acci�n consolidado 2025'!$E$4:$AA$506,23,0)</f>
        <v>0</v>
      </c>
      <c r="Y371" s="30">
        <f t="shared" si="58"/>
        <v>0</v>
      </c>
    </row>
    <row r="372" spans="1:25" x14ac:dyDescent="0.25">
      <c r="A372" s="80" t="s">
        <v>1180</v>
      </c>
      <c r="B372" s="80" t="str">
        <f>VLOOKUP(A372,'[45]PAI 2025 GPS rempl2)'!$A$3:$E$505,4,0)</f>
        <v>Actividad propia</v>
      </c>
      <c r="C372" s="81" t="s">
        <v>1529</v>
      </c>
      <c r="D372" s="81" t="s">
        <v>1538</v>
      </c>
      <c r="E372" s="81" t="s">
        <v>1081</v>
      </c>
      <c r="F372" s="81"/>
      <c r="G372" s="81" t="str">
        <f>VLOOKUP(A372,'[45]PAI 2025 GPS rempl2)'!$E$4:$L$504,8,0)</f>
        <v>N/A</v>
      </c>
      <c r="H372" s="81" t="str">
        <f>VLOOKUP(A372,'[45]PAI 2025 GPS rempl2)'!$A$4:$V$504,15,0)</f>
        <v>Monitorear el comportamiento del recaudo por Delegatura y presentar reportes periódicos a los Delegados y al Secretario General (Tablero de control con el seguimiento del recaudo por delegatura  y Correos electrónicos)</v>
      </c>
      <c r="I372" s="81">
        <f>VLOOKUP(A372,'[45]PAI 2025 GPS rempl2)'!$A$4:$V$504,17,0)</f>
        <v>6</v>
      </c>
      <c r="J372" s="81" t="str">
        <f>VLOOKUP(A372,'[45]PAI 2025 GPS rempl2)'!$A$4:$V$504,18,0)</f>
        <v>Númerica</v>
      </c>
      <c r="K372" s="166" t="str">
        <f>VLOOKUP(A372,'[45]PAI 2025 GPS rempl2)'!$A$4:$V$504,20,0)</f>
        <v>2025-02-17</v>
      </c>
      <c r="L372" s="166" t="str">
        <f>VLOOKUP(A372,'[45]PAI 2025 GPS rempl2)'!$A$4:$V$504,21,0)</f>
        <v>2025-11-17</v>
      </c>
      <c r="M372" s="81" t="str">
        <f>VLOOKUP(A372,'[45]PAI 2025 GPS rempl2)'!$A$4:$V$504,22,0)</f>
        <v>100-SECRETARIA GENERAL;
130-DIRECCIÓN FINANCIERA</v>
      </c>
      <c r="N372" s="81"/>
      <c r="O372" s="81"/>
      <c r="P372" s="81"/>
      <c r="Q372" s="81"/>
      <c r="R372" s="30" t="str">
        <f>VLOOKUP(A372,'[45]PAI 2025 GPS rempl2)'!$A$3:$B$506,2,0)</f>
        <v>130-DIRECCIÓN FINANCIERA</v>
      </c>
      <c r="S372" s="80" t="s">
        <v>1180</v>
      </c>
      <c r="T372" s="80" t="str">
        <f>VLOOKUP(A372,'[45]PAI 2025 GPS rempl2)'!$A$3:$E$505,4,0)</f>
        <v>Actividad propia</v>
      </c>
      <c r="U372" s="81" t="s">
        <v>1529</v>
      </c>
      <c r="V372" s="30">
        <f>VLOOKUP(S372,'Plan de acci�n consolidado 2025'!$E$4:$P$506,12,0)</f>
        <v>10</v>
      </c>
      <c r="W372" s="30">
        <f>+(V372/($V$113+$V$322+$V$323+$V$324+$V$325+$V$326+$V$331+$V$332+$V$372+$V$373+$V$375+$V$376))*100</f>
        <v>2.5</v>
      </c>
      <c r="X372" s="30">
        <f>VLOOKUP(S372,'Plan de acci�n consolidado 2025'!$E$4:$AA$506,23,0)</f>
        <v>83</v>
      </c>
      <c r="Y372" s="30">
        <f t="shared" si="58"/>
        <v>2.0750000000000002</v>
      </c>
    </row>
    <row r="373" spans="1:25" x14ac:dyDescent="0.25">
      <c r="A373" s="80" t="s">
        <v>1182</v>
      </c>
      <c r="B373" s="80" t="str">
        <f>VLOOKUP(A373,'[45]PAI 2025 GPS rempl2)'!$A$3:$E$505,4,0)</f>
        <v>Actividad propia</v>
      </c>
      <c r="C373" s="81" t="s">
        <v>1529</v>
      </c>
      <c r="D373" s="81" t="s">
        <v>1538</v>
      </c>
      <c r="E373" s="81" t="s">
        <v>1081</v>
      </c>
      <c r="F373" s="81"/>
      <c r="G373" s="81" t="str">
        <f>VLOOKUP(A373,'[45]PAI 2025 GPS rempl2)'!$E$4:$L$504,8,0)</f>
        <v>N/A</v>
      </c>
      <c r="H373" s="81" t="str">
        <f>VLOOKUP(A373,'[45]PAI 2025 GPS rempl2)'!$A$4:$V$504,15,0)</f>
        <v>Elaborar y presentar en comité directivo el estudio de análisis de nuevas fuentes de ingreso (Documento de estudio con identificación de nuevas fuentes de ingresos y Acta del Comité Directivo)</v>
      </c>
      <c r="I373" s="81">
        <f>VLOOKUP(A373,'[45]PAI 2025 GPS rempl2)'!$A$4:$V$504,17,0)</f>
        <v>1</v>
      </c>
      <c r="J373" s="81" t="str">
        <f>VLOOKUP(A373,'[45]PAI 2025 GPS rempl2)'!$A$4:$V$504,18,0)</f>
        <v>Númerica</v>
      </c>
      <c r="K373" s="166" t="str">
        <f>VLOOKUP(A373,'[45]PAI 2025 GPS rempl2)'!$A$4:$V$504,20,0)</f>
        <v>2025-02-17</v>
      </c>
      <c r="L373" s="166" t="str">
        <f>VLOOKUP(A373,'[45]PAI 2025 GPS rempl2)'!$A$4:$V$504,21,0)</f>
        <v>2025-09-30</v>
      </c>
      <c r="M373" s="81" t="str">
        <f>VLOOKUP(A373,'[45]PAI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3" s="81"/>
      <c r="O373" s="81"/>
      <c r="P373" s="81"/>
      <c r="Q373" s="81"/>
      <c r="R373" s="30" t="str">
        <f>VLOOKUP(A373,'[45]PAI 2025 GPS rempl2)'!$A$3:$B$506,2,0)</f>
        <v>130-DIRECCIÓN FINANCIERA</v>
      </c>
      <c r="S373" s="80" t="s">
        <v>1182</v>
      </c>
      <c r="T373" s="80" t="str">
        <f>VLOOKUP(A373,'[45]PAI 2025 GPS rempl2)'!$A$3:$E$505,4,0)</f>
        <v>Actividad propia</v>
      </c>
      <c r="U373" s="81" t="s">
        <v>1529</v>
      </c>
      <c r="V373" s="30">
        <f>VLOOKUP(S373,'Plan de acci�n consolidado 2025'!$E$4:$P$506,12,0)</f>
        <v>30</v>
      </c>
      <c r="W373" s="30">
        <f>+(V373/($V$113+$V$322+$V$323+$V$324+$V$325+$V$326+$V$331+$V$332+$V$372+$V$373+$V$375+$V$376))*100</f>
        <v>7.5</v>
      </c>
      <c r="X373" s="30">
        <f>VLOOKUP(S373,'Plan de acci�n consolidado 2025'!$E$4:$AA$506,23,0)</f>
        <v>0</v>
      </c>
      <c r="Y373" s="30">
        <f t="shared" si="58"/>
        <v>0</v>
      </c>
    </row>
    <row r="374" spans="1:25" x14ac:dyDescent="0.25">
      <c r="A374" s="80" t="s">
        <v>1184</v>
      </c>
      <c r="B374" s="80" t="str">
        <f>VLOOKUP(A374,'[45]PAI 2025 GPS rempl2)'!$A$3:$E$505,4,0)</f>
        <v>Actividad sin participación</v>
      </c>
      <c r="C374" s="81" t="s">
        <v>1529</v>
      </c>
      <c r="D374" s="81" t="s">
        <v>1538</v>
      </c>
      <c r="E374" s="81" t="s">
        <v>1081</v>
      </c>
      <c r="F374" s="81"/>
      <c r="G374" s="81" t="str">
        <f>VLOOKUP(A374,'[45]PAI 2025 GPS rempl2)'!$E$4:$L$504,8,0)</f>
        <v>N/A</v>
      </c>
      <c r="H374" s="81" t="str">
        <f>VLOOKUP(A374,'[45]PAI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4" s="81">
        <f>VLOOKUP(A374,'[45]PAI 2025 GPS rempl2)'!$A$4:$V$504,17,0)</f>
        <v>1</v>
      </c>
      <c r="J374" s="81" t="str">
        <f>VLOOKUP(A374,'[45]PAI 2025 GPS rempl2)'!$A$4:$V$504,18,0)</f>
        <v>Númerica</v>
      </c>
      <c r="K374" s="166" t="str">
        <f>VLOOKUP(A374,'[45]PAI 2025 GPS rempl2)'!$A$4:$V$504,20,0)</f>
        <v>2025-02-17</v>
      </c>
      <c r="L374" s="166" t="str">
        <f>VLOOKUP(A374,'[45]PAI 2025 GPS rempl2)'!$A$4:$V$504,21,0)</f>
        <v>2025-10-31</v>
      </c>
      <c r="M374" s="81" t="str">
        <f>VLOOKUP(A374,'[45]PAI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4" s="81"/>
      <c r="O374" s="81"/>
      <c r="P374" s="81"/>
      <c r="Q374" s="81"/>
      <c r="R374" s="30" t="str">
        <f>VLOOKUP(A374,'[45]PAI 2025 GPS rempl2)'!$A$3:$B$506,2,0)</f>
        <v>130-DIRECCIÓN FINANCIERA</v>
      </c>
      <c r="S374" s="80" t="s">
        <v>1184</v>
      </c>
      <c r="T374" s="80" t="str">
        <f>VLOOKUP(A374,'[45]PAI 2025 GPS rempl2)'!$A$3:$E$505,4,0)</f>
        <v>Actividad sin participación</v>
      </c>
      <c r="U374" s="81" t="s">
        <v>1529</v>
      </c>
      <c r="V374" s="30">
        <f>VLOOKUP(S374,'Plan de acci�n consolidado 2025'!$E$4:$P$506,12,0)</f>
        <v>0</v>
      </c>
      <c r="W374" s="30">
        <f>+V374</f>
        <v>0</v>
      </c>
      <c r="X374" s="30">
        <f>VLOOKUP(S374,'Plan de acci�n consolidado 2025'!$E$4:$AA$506,23,0)</f>
        <v>0</v>
      </c>
      <c r="Y374" s="30">
        <f t="shared" si="58"/>
        <v>0</v>
      </c>
    </row>
    <row r="375" spans="1:25" x14ac:dyDescent="0.25">
      <c r="A375" s="80" t="s">
        <v>1186</v>
      </c>
      <c r="B375" s="80" t="str">
        <f>VLOOKUP(A375,'[45]PAI 2025 GPS rempl2)'!$A$3:$E$505,4,0)</f>
        <v>Actividad propia</v>
      </c>
      <c r="C375" s="81" t="s">
        <v>1529</v>
      </c>
      <c r="D375" s="81" t="s">
        <v>1538</v>
      </c>
      <c r="E375" s="81" t="s">
        <v>1081</v>
      </c>
      <c r="F375" s="81"/>
      <c r="G375" s="81" t="str">
        <f>VLOOKUP(A375,'[45]PAI 2025 GPS rempl2)'!$E$4:$L$504,8,0)</f>
        <v>N/A</v>
      </c>
      <c r="H375" s="81" t="str">
        <f>VLOOKUP(A375,'[45]PAI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5" s="81">
        <f>VLOOKUP(A375,'[45]PAI 2025 GPS rempl2)'!$A$4:$V$504,17,0)</f>
        <v>1</v>
      </c>
      <c r="J375" s="81" t="str">
        <f>VLOOKUP(A375,'[45]PAI 2025 GPS rempl2)'!$A$4:$V$504,18,0)</f>
        <v>Númerica</v>
      </c>
      <c r="K375" s="166" t="str">
        <f>VLOOKUP(A375,'[45]PAI 2025 GPS rempl2)'!$A$4:$V$504,20,0)</f>
        <v>2025-02-17</v>
      </c>
      <c r="L375" s="166" t="str">
        <f>VLOOKUP(A375,'[45]PAI 2025 GPS rempl2)'!$A$4:$V$504,21,0)</f>
        <v>2025-05-30</v>
      </c>
      <c r="M375" s="81" t="str">
        <f>VLOOKUP(A375,'[45]PAI 2025 GPS rempl2)'!$A$4:$V$504,22,0)</f>
        <v>130-DIRECCIÓN FINANCIERA;
11-GRUPO DE TRABAJO DE COBRO COACTIVO</v>
      </c>
      <c r="N375" s="81"/>
      <c r="O375" s="81"/>
      <c r="P375" s="81"/>
      <c r="Q375" s="81"/>
      <c r="R375" s="30" t="str">
        <f>VLOOKUP(A375,'[45]PAI 2025 GPS rempl2)'!$A$3:$B$506,2,0)</f>
        <v>130-DIRECCIÓN FINANCIERA</v>
      </c>
      <c r="S375" s="80" t="s">
        <v>1186</v>
      </c>
      <c r="T375" s="80" t="str">
        <f>VLOOKUP(A375,'[45]PAI 2025 GPS rempl2)'!$A$3:$E$505,4,0)</f>
        <v>Actividad propia</v>
      </c>
      <c r="U375" s="81" t="s">
        <v>1529</v>
      </c>
      <c r="V375" s="30">
        <f>VLOOKUP(S375,'Plan de acci�n consolidado 2025'!$E$4:$P$506,12,0)</f>
        <v>30</v>
      </c>
      <c r="W375" s="30">
        <f>+(V375/($V$113+$V$322+$V$323+$V$324+$V$325+$V$326+$V$331+$V$332+$V$372+$V$373+$V$375+$V$376))*100</f>
        <v>7.5</v>
      </c>
      <c r="X375" s="30">
        <f>VLOOKUP(S375,'Plan de acci�n consolidado 2025'!$E$4:$AA$506,23,0)</f>
        <v>100</v>
      </c>
      <c r="Y375" s="30">
        <f t="shared" si="58"/>
        <v>7.5</v>
      </c>
    </row>
    <row r="376" spans="1:25" x14ac:dyDescent="0.25">
      <c r="A376" s="80" t="s">
        <v>1188</v>
      </c>
      <c r="B376" s="80" t="str">
        <f>VLOOKUP(A376,'[45]PAI 2025 GPS rempl2)'!$A$3:$E$505,4,0)</f>
        <v>Actividad propia</v>
      </c>
      <c r="C376" s="81" t="s">
        <v>1529</v>
      </c>
      <c r="D376" s="81" t="s">
        <v>1538</v>
      </c>
      <c r="E376" s="81" t="s">
        <v>1081</v>
      </c>
      <c r="F376" s="81"/>
      <c r="G376" s="81" t="str">
        <f>VLOOKUP(A376,'[45]PAI 2025 GPS rempl2)'!$E$4:$L$504,8,0)</f>
        <v>N/A</v>
      </c>
      <c r="H376" s="81" t="str">
        <f>VLOOKUP(A376,'[45]PAI 2025 GPS rempl2)'!$A$4:$V$504,15,0)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376" s="81">
        <f>VLOOKUP(A376,'[45]PAI 2025 GPS rempl2)'!$A$4:$V$504,17,0)</f>
        <v>2</v>
      </c>
      <c r="J376" s="81" t="str">
        <f>VLOOKUP(A376,'[45]PAI 2025 GPS rempl2)'!$A$4:$V$504,18,0)</f>
        <v>Númerica</v>
      </c>
      <c r="K376" s="166" t="str">
        <f>VLOOKUP(A376,'[45]PAI 2025 GPS rempl2)'!$A$4:$V$504,20,0)</f>
        <v>2025-06-02</v>
      </c>
      <c r="L376" s="166" t="str">
        <f>VLOOKUP(A376,'[45]PAI 2025 GPS rempl2)'!$A$4:$V$504,21,0)</f>
        <v>2025-11-17</v>
      </c>
      <c r="M376" s="81" t="str">
        <f>VLOOKUP(A376,'[45]PAI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6" s="81"/>
      <c r="O376" s="81"/>
      <c r="P376" s="81"/>
      <c r="Q376" s="81"/>
      <c r="R376" s="30" t="str">
        <f>VLOOKUP(A376,'[45]PAI 2025 GPS rempl2)'!$A$3:$B$506,2,0)</f>
        <v>130-DIRECCIÓN FINANCIERA</v>
      </c>
      <c r="S376" s="80" t="s">
        <v>1188</v>
      </c>
      <c r="T376" s="80" t="str">
        <f>VLOOKUP(A376,'[45]PAI 2025 GPS rempl2)'!$A$3:$E$505,4,0)</f>
        <v>Actividad propia</v>
      </c>
      <c r="U376" s="81" t="s">
        <v>1529</v>
      </c>
      <c r="V376" s="30">
        <f>VLOOKUP(S376,'Plan de acci�n consolidado 2025'!$E$4:$P$506,12,0)</f>
        <v>30</v>
      </c>
      <c r="W376" s="30">
        <f>+(V376/($V$113+$V$322+$V$323+$V$324+$V$325+$V$326+$V$331+$V$332+$V$372+$V$373+$V$375+$V$376))*100</f>
        <v>7.5</v>
      </c>
      <c r="X376" s="30">
        <f>VLOOKUP(S376,'Plan de acci�n consolidado 2025'!$E$4:$AA$506,23,0)</f>
        <v>0</v>
      </c>
      <c r="Y376" s="30">
        <f t="shared" si="58"/>
        <v>0</v>
      </c>
    </row>
    <row r="377" spans="1:25" x14ac:dyDescent="0.25">
      <c r="A377" s="80" t="s">
        <v>1191</v>
      </c>
      <c r="B377" s="80" t="str">
        <f>VLOOKUP(A377,'[45]PAI 2025 GPS rempl2)'!$A$3:$E$505,4,0)</f>
        <v>Producto</v>
      </c>
      <c r="C377" s="81" t="s">
        <v>1522</v>
      </c>
      <c r="D377" s="81" t="s">
        <v>1526</v>
      </c>
      <c r="E377" s="81" t="s">
        <v>614</v>
      </c>
      <c r="F377" s="81" t="s">
        <v>10</v>
      </c>
      <c r="G377" s="81" t="str">
        <f>VLOOKUP(A377,'[45]PAI 2025 GPS rempl2)'!$E$4:$L$504,8,0)</f>
        <v>C-3503-0200-0016-40401c</v>
      </c>
      <c r="H377" s="81" t="str">
        <f>VLOOKUP(A377,'[45]PAI 2025 GPS rempl2)'!$A$4:$V$504,15,0)</f>
        <v>Campañas de control preventivo en los sectores eléctrico, seguridad vial, hogar y construcción e hidrocarburos, realizadas  (Informe con análisis del desarrollo de la campaña)</v>
      </c>
      <c r="I377" s="81">
        <f>VLOOKUP(A377,'[45]PAI 2025 GPS rempl2)'!$A$4:$V$504,17,0)</f>
        <v>4</v>
      </c>
      <c r="J377" s="81" t="str">
        <f>VLOOKUP(A377,'[45]PAI 2025 GPS rempl2)'!$A$4:$V$504,18,0)</f>
        <v>Númerica</v>
      </c>
      <c r="K377" s="166" t="str">
        <f>VLOOKUP(A377,'[45]PAI 2025 GPS rempl2)'!$A$4:$V$504,20,0)</f>
        <v>2025-01-13</v>
      </c>
      <c r="L377" s="166" t="str">
        <f>VLOOKUP(A377,'[45]PAI 2025 GPS rempl2)'!$A$4:$V$504,21,0)</f>
        <v>2025-12-31</v>
      </c>
      <c r="M377" s="81" t="str">
        <f>VLOOKUP(A377,'[45]PAI 2025 GPS rempl2)'!$A$4:$V$504,22,0)</f>
        <v>6000-DESPACHO DEL SUPERINTENDENTE DELEGADO PARA EL CONTROL Y VERIFICACIÓN DE REGLAMENTOS TÉCNICOS Y METROLOGÍA LEGAL</v>
      </c>
      <c r="N377" s="81" t="s">
        <v>1399</v>
      </c>
      <c r="O377" s="81" t="s">
        <v>1400</v>
      </c>
      <c r="P377" s="81" t="s">
        <v>1566</v>
      </c>
      <c r="Q377" s="81" t="s">
        <v>1741</v>
      </c>
      <c r="R377" s="30" t="str">
        <f>VLOOKUP(A377,'[45]PAI 2025 GPS rempl2)'!$A$3:$B$506,2,0)</f>
        <v>6000-DESPACHO DEL SUPERINTENDENTE DELEGADO PARA EL CONTROL Y VERIFICACIÓN DE REGLAMENTOS TÉCNICOS Y METROLOGÍA LEGAL</v>
      </c>
      <c r="S377" s="80" t="s">
        <v>1191</v>
      </c>
      <c r="T377" s="80" t="str">
        <f>VLOOKUP(A377,'[45]PAI 2025 GPS rempl2)'!$A$3:$E$505,4,0)</f>
        <v>Producto</v>
      </c>
      <c r="U377" s="81" t="s">
        <v>1522</v>
      </c>
      <c r="V377" s="30">
        <f>VLOOKUP(S377,'Plan de acci�n consolidado 2025'!$E$4:$P$506,12,0)</f>
        <v>14</v>
      </c>
      <c r="W377" s="145">
        <f>(V377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77" s="30">
        <f>VLOOKUP(S377,'Plan de acci�n consolidado 2025'!$E$4:$AA$506,23,0)</f>
        <v>0</v>
      </c>
      <c r="Y377" s="30">
        <f t="shared" si="58"/>
        <v>0</v>
      </c>
    </row>
    <row r="378" spans="1:25" x14ac:dyDescent="0.25">
      <c r="A378" s="80" t="s">
        <v>1192</v>
      </c>
      <c r="B378" s="80" t="str">
        <f>VLOOKUP(A378,'[45]PAI 2025 GPS rempl2)'!$A$3:$E$505,4,0)</f>
        <v>Actividad propia</v>
      </c>
      <c r="C378" s="81" t="s">
        <v>1522</v>
      </c>
      <c r="D378" s="81" t="s">
        <v>1526</v>
      </c>
      <c r="E378" s="81" t="s">
        <v>614</v>
      </c>
      <c r="F378" s="81"/>
      <c r="G378" s="81" t="str">
        <f>VLOOKUP(A378,'[45]PAI 2025 GPS rempl2)'!$E$4:$L$504,8,0)</f>
        <v>N/A</v>
      </c>
      <c r="H378" s="81" t="str">
        <f>VLOOKUP(A378,'[45]PAI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8" s="81">
        <f>VLOOKUP(A378,'[45]PAI 2025 GPS rempl2)'!$A$4:$V$504,17,0)</f>
        <v>4</v>
      </c>
      <c r="J378" s="81" t="str">
        <f>VLOOKUP(A378,'[45]PAI 2025 GPS rempl2)'!$A$4:$V$504,18,0)</f>
        <v>Númerica</v>
      </c>
      <c r="K378" s="166" t="str">
        <f>VLOOKUP(A378,'[45]PAI 2025 GPS rempl2)'!$A$4:$V$504,20,0)</f>
        <v>2025-01-13</v>
      </c>
      <c r="L378" s="166" t="str">
        <f>VLOOKUP(A378,'[45]PAI 2025 GPS rempl2)'!$A$4:$V$504,21,0)</f>
        <v>2025-08-28</v>
      </c>
      <c r="M378" s="81" t="str">
        <f>VLOOKUP(A378,'[45]PAI 2025 GPS rempl2)'!$A$4:$V$504,22,0)</f>
        <v>6000-DESPACHO DEL SUPERINTENDENTE DELEGADO PARA EL CONTROL Y VERIFICACIÓN DE REGLAMENTOS TÉCNICOS Y METROLOGÍA LEGAL</v>
      </c>
      <c r="N378" s="81"/>
      <c r="O378" s="81"/>
      <c r="P378" s="81"/>
      <c r="Q378" s="81"/>
      <c r="R378" s="30" t="str">
        <f>VLOOKUP(A378,'[45]PAI 2025 GPS rempl2)'!$A$3:$B$506,2,0)</f>
        <v>6000-DESPACHO DEL SUPERINTENDENTE DELEGADO PARA EL CONTROL Y VERIFICACIÓN DE REGLAMENTOS TÉCNICOS Y METROLOGÍA LEGAL</v>
      </c>
      <c r="S378" s="80" t="s">
        <v>1192</v>
      </c>
      <c r="T378" s="80" t="str">
        <f>VLOOKUP(A378,'[45]PAI 2025 GPS rempl2)'!$A$3:$E$505,4,0)</f>
        <v>Actividad propia</v>
      </c>
      <c r="U378" s="81" t="s">
        <v>1522</v>
      </c>
      <c r="V378" s="30">
        <f>VLOOKUP(S378,'Plan de acci�n consolidado 2025'!$E$4:$P$506,12,0)</f>
        <v>20</v>
      </c>
      <c r="W378" s="147">
        <f t="shared" ref="W378:W381" si="69">+(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78" s="30">
        <f>VLOOKUP(S378,'Plan de acci�n consolidado 2025'!$E$4:$AA$506,23,0)</f>
        <v>100</v>
      </c>
      <c r="Y378" s="30">
        <f t="shared" si="58"/>
        <v>0.24390243902439024</v>
      </c>
    </row>
    <row r="379" spans="1:25" x14ac:dyDescent="0.25">
      <c r="A379" s="80" t="s">
        <v>1193</v>
      </c>
      <c r="B379" s="80" t="str">
        <f>VLOOKUP(A379,'[45]PAI 2025 GPS rempl2)'!$A$3:$E$505,4,0)</f>
        <v>Actividad propia</v>
      </c>
      <c r="C379" s="81" t="s">
        <v>1522</v>
      </c>
      <c r="D379" s="81" t="s">
        <v>1526</v>
      </c>
      <c r="E379" s="81" t="s">
        <v>614</v>
      </c>
      <c r="F379" s="81"/>
      <c r="G379" s="81" t="str">
        <f>VLOOKUP(A379,'[45]PAI 2025 GPS rempl2)'!$E$4:$L$504,8,0)</f>
        <v>N/A</v>
      </c>
      <c r="H379" s="81" t="str">
        <f>VLOOKUP(A379,'[45]PAI 2025 GPS rempl2)'!$A$4:$V$504,15,0)</f>
        <v>Establecer el cronograma de visitas y requerimientos de cada una de las campañas en los sectores definidos (Cronograma)</v>
      </c>
      <c r="I379" s="81">
        <f>VLOOKUP(A379,'[45]PAI 2025 GPS rempl2)'!$A$4:$V$504,17,0)</f>
        <v>4</v>
      </c>
      <c r="J379" s="81" t="str">
        <f>VLOOKUP(A379,'[45]PAI 2025 GPS rempl2)'!$A$4:$V$504,18,0)</f>
        <v>Númerica</v>
      </c>
      <c r="K379" s="166" t="str">
        <f>VLOOKUP(A379,'[45]PAI 2025 GPS rempl2)'!$A$4:$V$504,20,0)</f>
        <v>2025-01-13</v>
      </c>
      <c r="L379" s="166" t="str">
        <f>VLOOKUP(A379,'[45]PAI 2025 GPS rempl2)'!$A$4:$V$504,21,0)</f>
        <v>2025-12-31</v>
      </c>
      <c r="M379" s="81" t="str">
        <f>VLOOKUP(A379,'[45]PAI 2025 GPS rempl2)'!$A$4:$V$504,22,0)</f>
        <v>6000-DESPACHO DEL SUPERINTENDENTE DELEGADO PARA EL CONTROL Y VERIFICACIÓN DE REGLAMENTOS TÉCNICOS Y METROLOGÍA LEGAL</v>
      </c>
      <c r="N379" s="81"/>
      <c r="O379" s="81"/>
      <c r="P379" s="81"/>
      <c r="Q379" s="81"/>
      <c r="R379" s="30" t="str">
        <f>VLOOKUP(A379,'[45]PAI 2025 GPS rempl2)'!$A$3:$B$506,2,0)</f>
        <v>6000-DESPACHO DEL SUPERINTENDENTE DELEGADO PARA EL CONTROL Y VERIFICACIÓN DE REGLAMENTOS TÉCNICOS Y METROLOGÍA LEGAL</v>
      </c>
      <c r="S379" s="80" t="s">
        <v>1193</v>
      </c>
      <c r="T379" s="80" t="str">
        <f>VLOOKUP(A379,'[45]PAI 2025 GPS rempl2)'!$A$3:$E$505,4,0)</f>
        <v>Actividad propia</v>
      </c>
      <c r="U379" s="81" t="s">
        <v>1522</v>
      </c>
      <c r="V379" s="30">
        <f>VLOOKUP(S379,'Plan de acci�n consolidado 2025'!$E$4:$P$506,12,0)</f>
        <v>20</v>
      </c>
      <c r="W379" s="147">
        <f t="shared" si="69"/>
        <v>0.24390243902439024</v>
      </c>
      <c r="X379" s="30">
        <f>VLOOKUP(S379,'Plan de acci�n consolidado 2025'!$E$4:$AA$506,23,0)</f>
        <v>0</v>
      </c>
      <c r="Y379" s="30">
        <f t="shared" si="58"/>
        <v>0</v>
      </c>
    </row>
    <row r="380" spans="1:25" x14ac:dyDescent="0.25">
      <c r="A380" s="80" t="s">
        <v>1194</v>
      </c>
      <c r="B380" s="80" t="str">
        <f>VLOOKUP(A380,'[45]PAI 2025 GPS rempl2)'!$A$3:$E$505,4,0)</f>
        <v>Actividad propia</v>
      </c>
      <c r="C380" s="81" t="s">
        <v>1522</v>
      </c>
      <c r="D380" s="81" t="s">
        <v>1526</v>
      </c>
      <c r="E380" s="81" t="s">
        <v>614</v>
      </c>
      <c r="F380" s="81"/>
      <c r="G380" s="81" t="str">
        <f>VLOOKUP(A380,'[45]PAI 2025 GPS rempl2)'!$E$4:$L$504,8,0)</f>
        <v>N/A</v>
      </c>
      <c r="H380" s="81" t="str">
        <f>VLOOKUP(A380,'[45]PAI 2025 GPS rempl2)'!$A$4:$V$504,15,0)</f>
        <v>Ejecutar el cronograma de visitas y requerimientos (Seguimiento al cronograma)</v>
      </c>
      <c r="I380" s="81">
        <f>VLOOKUP(A380,'[45]PAI 2025 GPS rempl2)'!$A$4:$V$504,17,0)</f>
        <v>100</v>
      </c>
      <c r="J380" s="81" t="str">
        <f>VLOOKUP(A380,'[45]PAI 2025 GPS rempl2)'!$A$4:$V$504,18,0)</f>
        <v>Porcentual</v>
      </c>
      <c r="K380" s="166" t="str">
        <f>VLOOKUP(A380,'[45]PAI 2025 GPS rempl2)'!$A$4:$V$504,20,0)</f>
        <v>2025-01-13</v>
      </c>
      <c r="L380" s="166" t="str">
        <f>VLOOKUP(A380,'[45]PAI 2025 GPS rempl2)'!$A$4:$V$504,21,0)</f>
        <v>2025-12-31</v>
      </c>
      <c r="M380" s="81" t="str">
        <f>VLOOKUP(A380,'[45]PAI 2025 GPS rempl2)'!$A$4:$V$504,22,0)</f>
        <v>6000-DESPACHO DEL SUPERINTENDENTE DELEGADO PARA EL CONTROL Y VERIFICACIÓN DE REGLAMENTOS TÉCNICOS Y METROLOGÍA LEGAL</v>
      </c>
      <c r="N380" s="81"/>
      <c r="O380" s="81"/>
      <c r="P380" s="81"/>
      <c r="Q380" s="81"/>
      <c r="R380" s="30" t="str">
        <f>VLOOKUP(A380,'[45]PAI 2025 GPS rempl2)'!$A$3:$B$506,2,0)</f>
        <v>6000-DESPACHO DEL SUPERINTENDENTE DELEGADO PARA EL CONTROL Y VERIFICACIÓN DE REGLAMENTOS TÉCNICOS Y METROLOGÍA LEGAL</v>
      </c>
      <c r="S380" s="80" t="s">
        <v>1194</v>
      </c>
      <c r="T380" s="80" t="str">
        <f>VLOOKUP(A380,'[45]PAI 2025 GPS rempl2)'!$A$3:$E$505,4,0)</f>
        <v>Actividad propia</v>
      </c>
      <c r="U380" s="81" t="s">
        <v>1522</v>
      </c>
      <c r="V380" s="30">
        <f>VLOOKUP(S380,'Plan de acci�n consolidado 2025'!$E$4:$P$506,12,0)</f>
        <v>30</v>
      </c>
      <c r="W380" s="147">
        <f t="shared" si="69"/>
        <v>0.36585365853658536</v>
      </c>
      <c r="X380" s="30">
        <f>VLOOKUP(S380,'Plan de acci�n consolidado 2025'!$E$4:$AA$506,23,0)</f>
        <v>0</v>
      </c>
      <c r="Y380" s="30">
        <f t="shared" si="58"/>
        <v>0</v>
      </c>
    </row>
    <row r="381" spans="1:25" x14ac:dyDescent="0.25">
      <c r="A381" s="80" t="s">
        <v>1196</v>
      </c>
      <c r="B381" s="80" t="str">
        <f>VLOOKUP(A381,'[45]PAI 2025 GPS rempl2)'!$A$3:$E$505,4,0)</f>
        <v>Actividad propia</v>
      </c>
      <c r="C381" s="81" t="s">
        <v>1522</v>
      </c>
      <c r="D381" s="81" t="s">
        <v>1526</v>
      </c>
      <c r="E381" s="81" t="s">
        <v>614</v>
      </c>
      <c r="F381" s="81"/>
      <c r="G381" s="81" t="str">
        <f>VLOOKUP(A381,'[45]PAI 2025 GPS rempl2)'!$E$4:$L$504,8,0)</f>
        <v>N/A</v>
      </c>
      <c r="H381" s="81" t="str">
        <f>VLOOKUP(A381,'[45]PAI 2025 GPS rempl2)'!$A$4:$V$504,15,0)</f>
        <v>Análisis del desarrollo de la campaña (Informe con análisis del desarrollo de la campaña)</v>
      </c>
      <c r="I381" s="81">
        <f>VLOOKUP(A381,'[45]PAI 2025 GPS rempl2)'!$A$4:$V$504,17,0)</f>
        <v>4</v>
      </c>
      <c r="J381" s="81" t="str">
        <f>VLOOKUP(A381,'[45]PAI 2025 GPS rempl2)'!$A$4:$V$504,18,0)</f>
        <v>Númerica</v>
      </c>
      <c r="K381" s="166" t="str">
        <f>VLOOKUP(A381,'[45]PAI 2025 GPS rempl2)'!$A$4:$V$504,20,0)</f>
        <v>2025-01-13</v>
      </c>
      <c r="L381" s="166" t="str">
        <f>VLOOKUP(A381,'[45]PAI 2025 GPS rempl2)'!$A$4:$V$504,21,0)</f>
        <v>2025-12-31</v>
      </c>
      <c r="M381" s="81" t="str">
        <f>VLOOKUP(A381,'[45]PAI 2025 GPS rempl2)'!$A$4:$V$504,22,0)</f>
        <v>6000-DESPACHO DEL SUPERINTENDENTE DELEGADO PARA EL CONTROL Y VERIFICACIÓN DE REGLAMENTOS TÉCNICOS Y METROLOGÍA LEGAL</v>
      </c>
      <c r="N381" s="81"/>
      <c r="O381" s="81"/>
      <c r="P381" s="81"/>
      <c r="Q381" s="81"/>
      <c r="R381" s="30" t="str">
        <f>VLOOKUP(A381,'[45]PAI 2025 GPS rempl2)'!$A$3:$B$506,2,0)</f>
        <v>6000-DESPACHO DEL SUPERINTENDENTE DELEGADO PARA EL CONTROL Y VERIFICACIÓN DE REGLAMENTOS TÉCNICOS Y METROLOGÍA LEGAL</v>
      </c>
      <c r="S381" s="80" t="s">
        <v>1196</v>
      </c>
      <c r="T381" s="80" t="str">
        <f>VLOOKUP(A381,'[45]PAI 2025 GPS rempl2)'!$A$3:$E$505,4,0)</f>
        <v>Actividad propia</v>
      </c>
      <c r="U381" s="81" t="s">
        <v>1522</v>
      </c>
      <c r="V381" s="30">
        <f>VLOOKUP(S381,'Plan de acci�n consolidado 2025'!$E$4:$P$506,12,0)</f>
        <v>30</v>
      </c>
      <c r="W381" s="147">
        <f t="shared" si="69"/>
        <v>0.36585365853658536</v>
      </c>
      <c r="X381" s="30">
        <f>VLOOKUP(S381,'Plan de acci�n consolidado 2025'!$E$4:$AA$506,23,0)</f>
        <v>0</v>
      </c>
      <c r="Y381" s="30">
        <f t="shared" si="58"/>
        <v>0</v>
      </c>
    </row>
    <row r="382" spans="1:25" x14ac:dyDescent="0.25">
      <c r="A382" s="80" t="s">
        <v>1197</v>
      </c>
      <c r="B382" s="80" t="str">
        <f>VLOOKUP(A382,'[45]PAI 2025 GPS rempl2)'!$A$3:$E$505,4,0)</f>
        <v>Producto</v>
      </c>
      <c r="C382" s="81" t="s">
        <v>1522</v>
      </c>
      <c r="D382" s="81" t="s">
        <v>1526</v>
      </c>
      <c r="E382" s="81" t="s">
        <v>614</v>
      </c>
      <c r="F382" s="81" t="s">
        <v>10</v>
      </c>
      <c r="G382" s="81" t="str">
        <f>VLOOKUP(A382,'[45]PAI 2025 GPS rempl2)'!$E$4:$L$504,8,0)</f>
        <v>C-3503-0200-0016-40401c</v>
      </c>
      <c r="H382" s="81" t="str">
        <f>VLOOKUP(A382,'[45]PAI 2025 GPS rempl2)'!$A$4:$V$504,15,0)</f>
        <v>Campañas de control preventivo en surtidores de combustibles, balanzas, preempacados y alcoholímetros, realizadas (Informe con análisis del desarrollo de la campaña)</v>
      </c>
      <c r="I382" s="81">
        <f>VLOOKUP(A382,'[45]PAI 2025 GPS rempl2)'!$A$4:$V$504,17,0)</f>
        <v>6</v>
      </c>
      <c r="J382" s="81" t="str">
        <f>VLOOKUP(A382,'[45]PAI 2025 GPS rempl2)'!$A$4:$V$504,18,0)</f>
        <v>Númerica</v>
      </c>
      <c r="K382" s="166" t="str">
        <f>VLOOKUP(A382,'[45]PAI 2025 GPS rempl2)'!$A$4:$V$504,20,0)</f>
        <v>2025-01-13</v>
      </c>
      <c r="L382" s="166" t="str">
        <f>VLOOKUP(A382,'[45]PAI 2025 GPS rempl2)'!$A$4:$V$504,21,0)</f>
        <v>2025-12-31</v>
      </c>
      <c r="M382" s="81" t="str">
        <f>VLOOKUP(A382,'[45]PAI 2025 GPS rempl2)'!$A$4:$V$504,22,0)</f>
        <v>6000-DESPACHO DEL SUPERINTENDENTE DELEGADO PARA EL CONTROL Y VERIFICACIÓN DE REGLAMENTOS TÉCNICOS Y METROLOGÍA LEGAL</v>
      </c>
      <c r="N382" s="81" t="s">
        <v>1399</v>
      </c>
      <c r="O382" s="81" t="s">
        <v>1400</v>
      </c>
      <c r="P382" s="81" t="s">
        <v>1566</v>
      </c>
      <c r="Q382" s="81" t="s">
        <v>1741</v>
      </c>
      <c r="R382" s="30" t="str">
        <f>VLOOKUP(A382,'[45]PAI 2025 GPS rempl2)'!$A$3:$B$506,2,0)</f>
        <v>6000-DESPACHO DEL SUPERINTENDENTE DELEGADO PARA EL CONTROL Y VERIFICACIÓN DE REGLAMENTOS TÉCNICOS Y METROLOGÍA LEGAL</v>
      </c>
      <c r="S382" s="80" t="s">
        <v>1197</v>
      </c>
      <c r="T382" s="80" t="str">
        <f>VLOOKUP(A382,'[45]PAI 2025 GPS rempl2)'!$A$3:$E$505,4,0)</f>
        <v>Producto</v>
      </c>
      <c r="U382" s="81" t="s">
        <v>1522</v>
      </c>
      <c r="V382" s="30">
        <f>VLOOKUP(S382,'Plan de acci�n consolidado 2025'!$E$4:$P$506,12,0)</f>
        <v>14</v>
      </c>
      <c r="W382" s="145">
        <f>(V382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82" s="30">
        <f>VLOOKUP(S382,'Plan de acci�n consolidado 2025'!$E$4:$AA$506,23,0)</f>
        <v>0</v>
      </c>
      <c r="Y382" s="30">
        <f t="shared" si="58"/>
        <v>0</v>
      </c>
    </row>
    <row r="383" spans="1:25" x14ac:dyDescent="0.25">
      <c r="A383" s="80" t="s">
        <v>1198</v>
      </c>
      <c r="B383" s="80" t="str">
        <f>VLOOKUP(A383,'[45]PAI 2025 GPS rempl2)'!$A$3:$E$505,4,0)</f>
        <v>Actividad propia</v>
      </c>
      <c r="C383" s="81" t="s">
        <v>1522</v>
      </c>
      <c r="D383" s="81" t="s">
        <v>1526</v>
      </c>
      <c r="E383" s="81" t="s">
        <v>614</v>
      </c>
      <c r="F383" s="81"/>
      <c r="G383" s="81" t="str">
        <f>VLOOKUP(A383,'[45]PAI 2025 GPS rempl2)'!$E$4:$L$504,8,0)</f>
        <v>N/A</v>
      </c>
      <c r="H383" s="81" t="str">
        <f>VLOOKUP(A383,'[45]PAI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3" s="81">
        <f>VLOOKUP(A383,'[45]PAI 2025 GPS rempl2)'!$A$4:$V$504,17,0)</f>
        <v>6</v>
      </c>
      <c r="J383" s="81" t="str">
        <f>VLOOKUP(A383,'[45]PAI 2025 GPS rempl2)'!$A$4:$V$504,18,0)</f>
        <v>Númerica</v>
      </c>
      <c r="K383" s="166" t="str">
        <f>VLOOKUP(A383,'[45]PAI 2025 GPS rempl2)'!$A$4:$V$504,20,0)</f>
        <v>2025-01-13</v>
      </c>
      <c r="L383" s="166" t="str">
        <f>VLOOKUP(A383,'[45]PAI 2025 GPS rempl2)'!$A$4:$V$504,21,0)</f>
        <v>2025-08-28</v>
      </c>
      <c r="M383" s="81" t="str">
        <f>VLOOKUP(A383,'[45]PAI 2025 GPS rempl2)'!$A$4:$V$504,22,0)</f>
        <v>6000-DESPACHO DEL SUPERINTENDENTE DELEGADO PARA EL CONTROL Y VERIFICACIÓN DE REGLAMENTOS TÉCNICOS Y METROLOGÍA LEGAL</v>
      </c>
      <c r="N383" s="81"/>
      <c r="O383" s="81"/>
      <c r="P383" s="81"/>
      <c r="Q383" s="81"/>
      <c r="R383" s="30" t="str">
        <f>VLOOKUP(A383,'[45]PAI 2025 GPS rempl2)'!$A$3:$B$506,2,0)</f>
        <v>6000-DESPACHO DEL SUPERINTENDENTE DELEGADO PARA EL CONTROL Y VERIFICACIÓN DE REGLAMENTOS TÉCNICOS Y METROLOGÍA LEGAL</v>
      </c>
      <c r="S383" s="80" t="s">
        <v>1198</v>
      </c>
      <c r="T383" s="80" t="str">
        <f>VLOOKUP(A383,'[45]PAI 2025 GPS rempl2)'!$A$3:$E$505,4,0)</f>
        <v>Actividad propia</v>
      </c>
      <c r="U383" s="81" t="s">
        <v>1522</v>
      </c>
      <c r="V383" s="30">
        <f>VLOOKUP(S383,'Plan de acci�n consolidado 2025'!$E$4:$P$506,12,0)</f>
        <v>20</v>
      </c>
      <c r="W383" s="147">
        <f t="shared" ref="W383:W386" si="70">+(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83" s="30">
        <f>VLOOKUP(S383,'Plan de acci�n consolidado 2025'!$E$4:$AA$506,23,0)</f>
        <v>100</v>
      </c>
      <c r="Y383" s="30">
        <f t="shared" si="58"/>
        <v>0.24390243902439024</v>
      </c>
    </row>
    <row r="384" spans="1:25" x14ac:dyDescent="0.25">
      <c r="A384" s="80" t="s">
        <v>1199</v>
      </c>
      <c r="B384" s="80" t="str">
        <f>VLOOKUP(A384,'[45]PAI 2025 GPS rempl2)'!$A$3:$E$505,4,0)</f>
        <v>Actividad propia</v>
      </c>
      <c r="C384" s="81" t="s">
        <v>1522</v>
      </c>
      <c r="D384" s="81" t="s">
        <v>1526</v>
      </c>
      <c r="E384" s="81" t="s">
        <v>614</v>
      </c>
      <c r="F384" s="81"/>
      <c r="G384" s="81" t="str">
        <f>VLOOKUP(A384,'[45]PAI 2025 GPS rempl2)'!$E$4:$L$504,8,0)</f>
        <v>N/A</v>
      </c>
      <c r="H384" s="81" t="str">
        <f>VLOOKUP(A384,'[45]PAI 2025 GPS rempl2)'!$A$4:$V$504,15,0)</f>
        <v>Establecer el cronograma de visitas y requerimientos de cada una de las campañas en los sectores definidos (Cronograma)</v>
      </c>
      <c r="I384" s="81">
        <f>VLOOKUP(A384,'[45]PAI 2025 GPS rempl2)'!$A$4:$V$504,17,0)</f>
        <v>6</v>
      </c>
      <c r="J384" s="81" t="str">
        <f>VLOOKUP(A384,'[45]PAI 2025 GPS rempl2)'!$A$4:$V$504,18,0)</f>
        <v>Númerica</v>
      </c>
      <c r="K384" s="166" t="str">
        <f>VLOOKUP(A384,'[45]PAI 2025 GPS rempl2)'!$A$4:$V$504,20,0)</f>
        <v>2025-01-13</v>
      </c>
      <c r="L384" s="166" t="str">
        <f>VLOOKUP(A384,'[45]PAI 2025 GPS rempl2)'!$A$4:$V$504,21,0)</f>
        <v>2025-12-31</v>
      </c>
      <c r="M384" s="81" t="str">
        <f>VLOOKUP(A384,'[45]PAI 2025 GPS rempl2)'!$A$4:$V$504,22,0)</f>
        <v>6000-DESPACHO DEL SUPERINTENDENTE DELEGADO PARA EL CONTROL Y VERIFICACIÓN DE REGLAMENTOS TÉCNICOS Y METROLOGÍA LEGAL</v>
      </c>
      <c r="N384" s="81"/>
      <c r="O384" s="81"/>
      <c r="P384" s="81"/>
      <c r="Q384" s="81"/>
      <c r="R384" s="30" t="str">
        <f>VLOOKUP(A384,'[45]PAI 2025 GPS rempl2)'!$A$3:$B$506,2,0)</f>
        <v>6000-DESPACHO DEL SUPERINTENDENTE DELEGADO PARA EL CONTROL Y VERIFICACIÓN DE REGLAMENTOS TÉCNICOS Y METROLOGÍA LEGAL</v>
      </c>
      <c r="S384" s="80" t="s">
        <v>1199</v>
      </c>
      <c r="T384" s="80" t="str">
        <f>VLOOKUP(A384,'[45]PAI 2025 GPS rempl2)'!$A$3:$E$505,4,0)</f>
        <v>Actividad propia</v>
      </c>
      <c r="U384" s="81" t="s">
        <v>1522</v>
      </c>
      <c r="V384" s="30">
        <f>VLOOKUP(S384,'Plan de acci�n consolidado 2025'!$E$4:$P$506,12,0)</f>
        <v>20</v>
      </c>
      <c r="W384" s="147">
        <f t="shared" si="70"/>
        <v>0.24390243902439024</v>
      </c>
      <c r="X384" s="30">
        <f>VLOOKUP(S384,'Plan de acci�n consolidado 2025'!$E$4:$AA$506,23,0)</f>
        <v>0</v>
      </c>
      <c r="Y384" s="30">
        <f t="shared" si="58"/>
        <v>0</v>
      </c>
    </row>
    <row r="385" spans="1:25" x14ac:dyDescent="0.25">
      <c r="A385" s="80" t="s">
        <v>1200</v>
      </c>
      <c r="B385" s="80" t="str">
        <f>VLOOKUP(A385,'[45]PAI 2025 GPS rempl2)'!$A$3:$E$505,4,0)</f>
        <v>Actividad propia</v>
      </c>
      <c r="C385" s="81" t="s">
        <v>1522</v>
      </c>
      <c r="D385" s="81" t="s">
        <v>1526</v>
      </c>
      <c r="E385" s="81" t="s">
        <v>614</v>
      </c>
      <c r="F385" s="81"/>
      <c r="G385" s="81" t="str">
        <f>VLOOKUP(A385,'[45]PAI 2025 GPS rempl2)'!$E$4:$L$504,8,0)</f>
        <v>N/A</v>
      </c>
      <c r="H385" s="81" t="str">
        <f>VLOOKUP(A385,'[45]PAI 2025 GPS rempl2)'!$A$4:$V$504,15,0)</f>
        <v>Ejecutar el cronograma de visitas y requerimientos (Seguimiento al cronograma)</v>
      </c>
      <c r="I385" s="81">
        <f>VLOOKUP(A385,'[45]PAI 2025 GPS rempl2)'!$A$4:$V$504,17,0)</f>
        <v>100</v>
      </c>
      <c r="J385" s="81" t="str">
        <f>VLOOKUP(A385,'[45]PAI 2025 GPS rempl2)'!$A$4:$V$504,18,0)</f>
        <v>Porcentual</v>
      </c>
      <c r="K385" s="166" t="str">
        <f>VLOOKUP(A385,'[45]PAI 2025 GPS rempl2)'!$A$4:$V$504,20,0)</f>
        <v>2025-01-13</v>
      </c>
      <c r="L385" s="166" t="str">
        <f>VLOOKUP(A385,'[45]PAI 2025 GPS rempl2)'!$A$4:$V$504,21,0)</f>
        <v>2025-12-31</v>
      </c>
      <c r="M385" s="81" t="str">
        <f>VLOOKUP(A385,'[45]PAI 2025 GPS rempl2)'!$A$4:$V$504,22,0)</f>
        <v>6000-DESPACHO DEL SUPERINTENDENTE DELEGADO PARA EL CONTROL Y VERIFICACIÓN DE REGLAMENTOS TÉCNICOS Y METROLOGÍA LEGAL</v>
      </c>
      <c r="N385" s="81"/>
      <c r="O385" s="81"/>
      <c r="P385" s="81"/>
      <c r="Q385" s="81"/>
      <c r="R385" s="30" t="str">
        <f>VLOOKUP(A385,'[45]PAI 2025 GPS rempl2)'!$A$3:$B$506,2,0)</f>
        <v>6000-DESPACHO DEL SUPERINTENDENTE DELEGADO PARA EL CONTROL Y VERIFICACIÓN DE REGLAMENTOS TÉCNICOS Y METROLOGÍA LEGAL</v>
      </c>
      <c r="S385" s="80" t="s">
        <v>1200</v>
      </c>
      <c r="T385" s="80" t="str">
        <f>VLOOKUP(A385,'[45]PAI 2025 GPS rempl2)'!$A$3:$E$505,4,0)</f>
        <v>Actividad propia</v>
      </c>
      <c r="U385" s="81" t="s">
        <v>1522</v>
      </c>
      <c r="V385" s="30">
        <f>VLOOKUP(S385,'Plan de acci�n consolidado 2025'!$E$4:$P$506,12,0)</f>
        <v>30</v>
      </c>
      <c r="W385" s="147">
        <f t="shared" si="70"/>
        <v>0.36585365853658536</v>
      </c>
      <c r="X385" s="30">
        <f>VLOOKUP(S385,'Plan de acci�n consolidado 2025'!$E$4:$AA$506,23,0)</f>
        <v>0</v>
      </c>
      <c r="Y385" s="30">
        <f t="shared" si="58"/>
        <v>0</v>
      </c>
    </row>
    <row r="386" spans="1:25" x14ac:dyDescent="0.25">
      <c r="A386" s="80" t="s">
        <v>1201</v>
      </c>
      <c r="B386" s="80" t="str">
        <f>VLOOKUP(A386,'[45]PAI 2025 GPS rempl2)'!$A$3:$E$505,4,0)</f>
        <v>Actividad propia</v>
      </c>
      <c r="C386" s="81" t="s">
        <v>1522</v>
      </c>
      <c r="D386" s="81" t="s">
        <v>1526</v>
      </c>
      <c r="E386" s="81" t="s">
        <v>614</v>
      </c>
      <c r="F386" s="81"/>
      <c r="G386" s="81" t="str">
        <f>VLOOKUP(A386,'[45]PAI 2025 GPS rempl2)'!$E$4:$L$504,8,0)</f>
        <v>N/A</v>
      </c>
      <c r="H386" s="81" t="str">
        <f>VLOOKUP(A386,'[45]PAI 2025 GPS rempl2)'!$A$4:$V$504,15,0)</f>
        <v>Análisis del desarrollo de la campaña (Informe con análisis del desarrollo de la campaña)</v>
      </c>
      <c r="I386" s="81">
        <f>VLOOKUP(A386,'[45]PAI 2025 GPS rempl2)'!$A$4:$V$504,17,0)</f>
        <v>6</v>
      </c>
      <c r="J386" s="81" t="str">
        <f>VLOOKUP(A386,'[45]PAI 2025 GPS rempl2)'!$A$4:$V$504,18,0)</f>
        <v>Númerica</v>
      </c>
      <c r="K386" s="166" t="str">
        <f>VLOOKUP(A386,'[45]PAI 2025 GPS rempl2)'!$A$4:$V$504,20,0)</f>
        <v>2025-01-13</v>
      </c>
      <c r="L386" s="166" t="str">
        <f>VLOOKUP(A386,'[45]PAI 2025 GPS rempl2)'!$A$4:$V$504,21,0)</f>
        <v>2025-12-31</v>
      </c>
      <c r="M386" s="81" t="str">
        <f>VLOOKUP(A386,'[45]PAI 2025 GPS rempl2)'!$A$4:$V$504,22,0)</f>
        <v>6000-DESPACHO DEL SUPERINTENDENTE DELEGADO PARA EL CONTROL Y VERIFICACIÓN DE REGLAMENTOS TÉCNICOS Y METROLOGÍA LEGAL</v>
      </c>
      <c r="N386" s="81"/>
      <c r="O386" s="81"/>
      <c r="P386" s="81"/>
      <c r="Q386" s="81"/>
      <c r="R386" s="30" t="str">
        <f>VLOOKUP(A386,'[45]PAI 2025 GPS rempl2)'!$A$3:$B$506,2,0)</f>
        <v>6000-DESPACHO DEL SUPERINTENDENTE DELEGADO PARA EL CONTROL Y VERIFICACIÓN DE REGLAMENTOS TÉCNICOS Y METROLOGÍA LEGAL</v>
      </c>
      <c r="S386" s="80" t="s">
        <v>1201</v>
      </c>
      <c r="T386" s="80" t="str">
        <f>VLOOKUP(A386,'[45]PAI 2025 GPS rempl2)'!$A$3:$E$505,4,0)</f>
        <v>Actividad propia</v>
      </c>
      <c r="U386" s="81" t="s">
        <v>1522</v>
      </c>
      <c r="V386" s="30">
        <f>VLOOKUP(S386,'Plan de acci�n consolidado 2025'!$E$4:$P$506,12,0)</f>
        <v>30</v>
      </c>
      <c r="W386" s="147">
        <f t="shared" si="70"/>
        <v>0.36585365853658536</v>
      </c>
      <c r="X386" s="30">
        <f>VLOOKUP(S386,'Plan de acci�n consolidado 2025'!$E$4:$AA$506,23,0)</f>
        <v>0</v>
      </c>
      <c r="Y386" s="30">
        <f t="shared" si="58"/>
        <v>0</v>
      </c>
    </row>
    <row r="387" spans="1:25" x14ac:dyDescent="0.25">
      <c r="A387" s="80" t="s">
        <v>1202</v>
      </c>
      <c r="B387" s="80" t="str">
        <f>VLOOKUP(A387,'[45]PAI 2025 GPS rempl2)'!$A$3:$E$505,4,0)</f>
        <v>Producto</v>
      </c>
      <c r="C387" s="81" t="s">
        <v>1522</v>
      </c>
      <c r="D387" s="81" t="s">
        <v>1526</v>
      </c>
      <c r="E387" s="81" t="s">
        <v>614</v>
      </c>
      <c r="F387" s="81" t="s">
        <v>10</v>
      </c>
      <c r="G387" s="81" t="str">
        <f>VLOOKUP(A387,'[45]PAI 2025 GPS rempl2)'!$E$4:$L$504,8,0)</f>
        <v>C-3503-0200-0016-40401c</v>
      </c>
      <c r="H387" s="81" t="str">
        <f>VLOOKUP(A387,'[45]PAI 2025 GPS rempl2)'!$A$4:$V$504,15,0)</f>
        <v>Campañas de control preventivo en control de precios en cualquiera de los siguientes temas: combustibles, medicamentos o leche cruda, realizadas. (Informe con análisis del desarrollo de la campaña)</v>
      </c>
      <c r="I387" s="81">
        <f>VLOOKUP(A387,'[45]PAI 2025 GPS rempl2)'!$A$4:$V$504,17,0)</f>
        <v>2</v>
      </c>
      <c r="J387" s="81" t="str">
        <f>VLOOKUP(A387,'[45]PAI 2025 GPS rempl2)'!$A$4:$V$504,18,0)</f>
        <v>Númerica</v>
      </c>
      <c r="K387" s="166" t="str">
        <f>VLOOKUP(A387,'[45]PAI 2025 GPS rempl2)'!$A$4:$V$504,20,0)</f>
        <v>2025-01-13</v>
      </c>
      <c r="L387" s="166" t="str">
        <f>VLOOKUP(A387,'[45]PAI 2025 GPS rempl2)'!$A$4:$V$504,21,0)</f>
        <v>2025-12-31</v>
      </c>
      <c r="M387" s="81" t="str">
        <f>VLOOKUP(A387,'[45]PAI 2025 GPS rempl2)'!$A$4:$V$504,22,0)</f>
        <v>6000-DESPACHO DEL SUPERINTENDENTE DELEGADO PARA EL CONTROL Y VERIFICACIÓN DE REGLAMENTOS TÉCNICOS Y METROLOGÍA LEGAL</v>
      </c>
      <c r="N387" s="81" t="s">
        <v>1399</v>
      </c>
      <c r="O387" s="81" t="s">
        <v>1400</v>
      </c>
      <c r="P387" s="81" t="s">
        <v>1566</v>
      </c>
      <c r="Q387" s="81" t="s">
        <v>1741</v>
      </c>
      <c r="R387" s="30" t="str">
        <f>VLOOKUP(A387,'[45]PAI 2025 GPS rempl2)'!$A$3:$B$506,2,0)</f>
        <v>6000-DESPACHO DEL SUPERINTENDENTE DELEGADO PARA EL CONTROL Y VERIFICACIÓN DE REGLAMENTOS TÉCNICOS Y METROLOGÍA LEGAL</v>
      </c>
      <c r="S387" s="80" t="s">
        <v>1202</v>
      </c>
      <c r="T387" s="80" t="str">
        <f>VLOOKUP(A387,'[45]PAI 2025 GPS rempl2)'!$A$3:$E$505,4,0)</f>
        <v>Producto</v>
      </c>
      <c r="U387" s="81" t="s">
        <v>1522</v>
      </c>
      <c r="V387" s="30">
        <f>VLOOKUP(S387,'Plan de acci�n consolidado 2025'!$E$4:$P$506,12,0)</f>
        <v>14</v>
      </c>
      <c r="W387" s="145">
        <f>(V387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87" s="30">
        <f>VLOOKUP(S387,'Plan de acci�n consolidado 2025'!$E$4:$AA$506,23,0)</f>
        <v>0</v>
      </c>
      <c r="Y387" s="30">
        <f t="shared" si="58"/>
        <v>0</v>
      </c>
    </row>
    <row r="388" spans="1:25" x14ac:dyDescent="0.25">
      <c r="A388" s="80" t="s">
        <v>1203</v>
      </c>
      <c r="B388" s="80" t="str">
        <f>VLOOKUP(A388,'[45]PAI 2025 GPS rempl2)'!$A$3:$E$505,4,0)</f>
        <v>Actividad propia</v>
      </c>
      <c r="C388" s="81" t="s">
        <v>1522</v>
      </c>
      <c r="D388" s="81" t="s">
        <v>1526</v>
      </c>
      <c r="E388" s="81" t="s">
        <v>614</v>
      </c>
      <c r="F388" s="81"/>
      <c r="G388" s="81" t="str">
        <f>VLOOKUP(A388,'[45]PAI 2025 GPS rempl2)'!$E$4:$L$504,8,0)</f>
        <v>N/A</v>
      </c>
      <c r="H388" s="81" t="str">
        <f>VLOOKUP(A388,'[45]PAI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8" s="81">
        <f>VLOOKUP(A388,'[45]PAI 2025 GPS rempl2)'!$A$4:$V$504,17,0)</f>
        <v>2</v>
      </c>
      <c r="J388" s="81" t="str">
        <f>VLOOKUP(A388,'[45]PAI 2025 GPS rempl2)'!$A$4:$V$504,18,0)</f>
        <v>Númerica</v>
      </c>
      <c r="K388" s="166" t="str">
        <f>VLOOKUP(A388,'[45]PAI 2025 GPS rempl2)'!$A$4:$V$504,20,0)</f>
        <v>2025-01-13</v>
      </c>
      <c r="L388" s="166" t="str">
        <f>VLOOKUP(A388,'[45]PAI 2025 GPS rempl2)'!$A$4:$V$504,21,0)</f>
        <v>2025-08-28</v>
      </c>
      <c r="M388" s="81" t="str">
        <f>VLOOKUP(A388,'[45]PAI 2025 GPS rempl2)'!$A$4:$V$504,22,0)</f>
        <v>6000-DESPACHO DEL SUPERINTENDENTE DELEGADO PARA EL CONTROL Y VERIFICACIÓN DE REGLAMENTOS TÉCNICOS Y METROLOGÍA LEGAL</v>
      </c>
      <c r="N388" s="81"/>
      <c r="O388" s="81"/>
      <c r="P388" s="81"/>
      <c r="Q388" s="81"/>
      <c r="R388" s="30" t="str">
        <f>VLOOKUP(A388,'[45]PAI 2025 GPS rempl2)'!$A$3:$B$506,2,0)</f>
        <v>6000-DESPACHO DEL SUPERINTENDENTE DELEGADO PARA EL CONTROL Y VERIFICACIÓN DE REGLAMENTOS TÉCNICOS Y METROLOGÍA LEGAL</v>
      </c>
      <c r="S388" s="80" t="s">
        <v>1203</v>
      </c>
      <c r="T388" s="80" t="str">
        <f>VLOOKUP(A388,'[45]PAI 2025 GPS rempl2)'!$A$3:$E$505,4,0)</f>
        <v>Actividad propia</v>
      </c>
      <c r="U388" s="81" t="s">
        <v>1522</v>
      </c>
      <c r="V388" s="30">
        <f>VLOOKUP(S388,'Plan de acci�n consolidado 2025'!$E$4:$P$506,12,0)</f>
        <v>20</v>
      </c>
      <c r="W388" s="147">
        <f t="shared" ref="W388:W391" si="71">+(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88" s="30">
        <f>VLOOKUP(S388,'Plan de acci�n consolidado 2025'!$E$4:$AA$506,23,0)</f>
        <v>100</v>
      </c>
      <c r="Y388" s="30">
        <f t="shared" ref="Y388:Y451" si="72">(X388*W388)/100</f>
        <v>0.24390243902439024</v>
      </c>
    </row>
    <row r="389" spans="1:25" x14ac:dyDescent="0.25">
      <c r="A389" s="80" t="s">
        <v>1204</v>
      </c>
      <c r="B389" s="80" t="str">
        <f>VLOOKUP(A389,'[45]PAI 2025 GPS rempl2)'!$A$3:$E$505,4,0)</f>
        <v>Actividad propia</v>
      </c>
      <c r="C389" s="81" t="s">
        <v>1522</v>
      </c>
      <c r="D389" s="81" t="s">
        <v>1526</v>
      </c>
      <c r="E389" s="81" t="s">
        <v>614</v>
      </c>
      <c r="F389" s="81"/>
      <c r="G389" s="81" t="str">
        <f>VLOOKUP(A389,'[45]PAI 2025 GPS rempl2)'!$E$4:$L$504,8,0)</f>
        <v>N/A</v>
      </c>
      <c r="H389" s="81" t="str">
        <f>VLOOKUP(A389,'[45]PAI 2025 GPS rempl2)'!$A$4:$V$504,15,0)</f>
        <v>Establecer el cronograma de visitas y requerimientos de cada una de las campañas en los sectores definidos (Cronograma)</v>
      </c>
      <c r="I389" s="81">
        <f>VLOOKUP(A389,'[45]PAI 2025 GPS rempl2)'!$A$4:$V$504,17,0)</f>
        <v>2</v>
      </c>
      <c r="J389" s="81" t="str">
        <f>VLOOKUP(A389,'[45]PAI 2025 GPS rempl2)'!$A$4:$V$504,18,0)</f>
        <v>Númerica</v>
      </c>
      <c r="K389" s="166" t="str">
        <f>VLOOKUP(A389,'[45]PAI 2025 GPS rempl2)'!$A$4:$V$504,20,0)</f>
        <v>2025-01-13</v>
      </c>
      <c r="L389" s="166" t="str">
        <f>VLOOKUP(A389,'[45]PAI 2025 GPS rempl2)'!$A$4:$V$504,21,0)</f>
        <v>2025-12-31</v>
      </c>
      <c r="M389" s="81" t="str">
        <f>VLOOKUP(A389,'[45]PAI 2025 GPS rempl2)'!$A$4:$V$504,22,0)</f>
        <v>6000-DESPACHO DEL SUPERINTENDENTE DELEGADO PARA EL CONTROL Y VERIFICACIÓN DE REGLAMENTOS TÉCNICOS Y METROLOGÍA LEGAL</v>
      </c>
      <c r="N389" s="81"/>
      <c r="O389" s="81"/>
      <c r="P389" s="81"/>
      <c r="Q389" s="81"/>
      <c r="R389" s="30" t="str">
        <f>VLOOKUP(A389,'[45]PAI 2025 GPS rempl2)'!$A$3:$B$506,2,0)</f>
        <v>6000-DESPACHO DEL SUPERINTENDENTE DELEGADO PARA EL CONTROL Y VERIFICACIÓN DE REGLAMENTOS TÉCNICOS Y METROLOGÍA LEGAL</v>
      </c>
      <c r="S389" s="80" t="s">
        <v>1204</v>
      </c>
      <c r="T389" s="80" t="str">
        <f>VLOOKUP(A389,'[45]PAI 2025 GPS rempl2)'!$A$3:$E$505,4,0)</f>
        <v>Actividad propia</v>
      </c>
      <c r="U389" s="81" t="s">
        <v>1522</v>
      </c>
      <c r="V389" s="30">
        <f>VLOOKUP(S389,'Plan de acci�n consolidado 2025'!$E$4:$P$506,12,0)</f>
        <v>20</v>
      </c>
      <c r="W389" s="147">
        <f t="shared" si="71"/>
        <v>0.24390243902439024</v>
      </c>
      <c r="X389" s="30">
        <f>VLOOKUP(S389,'Plan de acci�n consolidado 2025'!$E$4:$AA$506,23,0)</f>
        <v>0</v>
      </c>
      <c r="Y389" s="30">
        <f t="shared" si="72"/>
        <v>0</v>
      </c>
    </row>
    <row r="390" spans="1:25" x14ac:dyDescent="0.25">
      <c r="A390" s="80" t="s">
        <v>1205</v>
      </c>
      <c r="B390" s="80" t="str">
        <f>VLOOKUP(A390,'[45]PAI 2025 GPS rempl2)'!$A$3:$E$505,4,0)</f>
        <v>Actividad propia</v>
      </c>
      <c r="C390" s="81" t="s">
        <v>1522</v>
      </c>
      <c r="D390" s="81" t="s">
        <v>1526</v>
      </c>
      <c r="E390" s="81" t="s">
        <v>614</v>
      </c>
      <c r="F390" s="81"/>
      <c r="G390" s="81" t="str">
        <f>VLOOKUP(A390,'[45]PAI 2025 GPS rempl2)'!$E$4:$L$504,8,0)</f>
        <v>N/A</v>
      </c>
      <c r="H390" s="81" t="str">
        <f>VLOOKUP(A390,'[45]PAI 2025 GPS rempl2)'!$A$4:$V$504,15,0)</f>
        <v>Ejecutar el cronograma de visitas y requerimientos (Seguimiento al cronograma)</v>
      </c>
      <c r="I390" s="81">
        <f>VLOOKUP(A390,'[45]PAI 2025 GPS rempl2)'!$A$4:$V$504,17,0)</f>
        <v>100</v>
      </c>
      <c r="J390" s="81" t="str">
        <f>VLOOKUP(A390,'[45]PAI 2025 GPS rempl2)'!$A$4:$V$504,18,0)</f>
        <v>Porcentual</v>
      </c>
      <c r="K390" s="166" t="str">
        <f>VLOOKUP(A390,'[45]PAI 2025 GPS rempl2)'!$A$4:$V$504,20,0)</f>
        <v>2025-01-13</v>
      </c>
      <c r="L390" s="166" t="str">
        <f>VLOOKUP(A390,'[45]PAI 2025 GPS rempl2)'!$A$4:$V$504,21,0)</f>
        <v>2025-12-31</v>
      </c>
      <c r="M390" s="81" t="str">
        <f>VLOOKUP(A390,'[45]PAI 2025 GPS rempl2)'!$A$4:$V$504,22,0)</f>
        <v>6000-DESPACHO DEL SUPERINTENDENTE DELEGADO PARA EL CONTROL Y VERIFICACIÓN DE REGLAMENTOS TÉCNICOS Y METROLOGÍA LEGAL</v>
      </c>
      <c r="N390" s="81"/>
      <c r="O390" s="81"/>
      <c r="P390" s="81"/>
      <c r="Q390" s="81"/>
      <c r="R390" s="30" t="str">
        <f>VLOOKUP(A390,'[45]PAI 2025 GPS rempl2)'!$A$3:$B$506,2,0)</f>
        <v>6000-DESPACHO DEL SUPERINTENDENTE DELEGADO PARA EL CONTROL Y VERIFICACIÓN DE REGLAMENTOS TÉCNICOS Y METROLOGÍA LEGAL</v>
      </c>
      <c r="S390" s="80" t="s">
        <v>1205</v>
      </c>
      <c r="T390" s="80" t="str">
        <f>VLOOKUP(A390,'[45]PAI 2025 GPS rempl2)'!$A$3:$E$505,4,0)</f>
        <v>Actividad propia</v>
      </c>
      <c r="U390" s="81" t="s">
        <v>1522</v>
      </c>
      <c r="V390" s="30">
        <f>VLOOKUP(S390,'Plan de acci�n consolidado 2025'!$E$4:$P$506,12,0)</f>
        <v>30</v>
      </c>
      <c r="W390" s="147">
        <f t="shared" si="71"/>
        <v>0.36585365853658536</v>
      </c>
      <c r="X390" s="30">
        <f>VLOOKUP(S390,'Plan de acci�n consolidado 2025'!$E$4:$AA$506,23,0)</f>
        <v>0</v>
      </c>
      <c r="Y390" s="30">
        <f t="shared" si="72"/>
        <v>0</v>
      </c>
    </row>
    <row r="391" spans="1:25" x14ac:dyDescent="0.25">
      <c r="A391" s="80" t="s">
        <v>1206</v>
      </c>
      <c r="B391" s="80" t="str">
        <f>VLOOKUP(A391,'[45]PAI 2025 GPS rempl2)'!$A$3:$E$505,4,0)</f>
        <v>Actividad propia</v>
      </c>
      <c r="C391" s="81" t="s">
        <v>1522</v>
      </c>
      <c r="D391" s="81" t="s">
        <v>1526</v>
      </c>
      <c r="E391" s="81" t="s">
        <v>614</v>
      </c>
      <c r="F391" s="81"/>
      <c r="G391" s="81" t="str">
        <f>VLOOKUP(A391,'[45]PAI 2025 GPS rempl2)'!$E$4:$L$504,8,0)</f>
        <v>N/A</v>
      </c>
      <c r="H391" s="81" t="str">
        <f>VLOOKUP(A391,'[45]PAI 2025 GPS rempl2)'!$A$4:$V$504,15,0)</f>
        <v>Análisis del desarrollo de la campaña (Informe con análisis del desarrollo de la campaña)</v>
      </c>
      <c r="I391" s="81">
        <f>VLOOKUP(A391,'[45]PAI 2025 GPS rempl2)'!$A$4:$V$504,17,0)</f>
        <v>2</v>
      </c>
      <c r="J391" s="81" t="str">
        <f>VLOOKUP(A391,'[45]PAI 2025 GPS rempl2)'!$A$4:$V$504,18,0)</f>
        <v>Númerica</v>
      </c>
      <c r="K391" s="166" t="str">
        <f>VLOOKUP(A391,'[45]PAI 2025 GPS rempl2)'!$A$4:$V$504,20,0)</f>
        <v>2025-01-13</v>
      </c>
      <c r="L391" s="166" t="str">
        <f>VLOOKUP(A391,'[45]PAI 2025 GPS rempl2)'!$A$4:$V$504,21,0)</f>
        <v>2025-12-31</v>
      </c>
      <c r="M391" s="81" t="str">
        <f>VLOOKUP(A391,'[45]PAI 2025 GPS rempl2)'!$A$4:$V$504,22,0)</f>
        <v>6000-DESPACHO DEL SUPERINTENDENTE DELEGADO PARA EL CONTROL Y VERIFICACIÓN DE REGLAMENTOS TÉCNICOS Y METROLOGÍA LEGAL</v>
      </c>
      <c r="N391" s="81"/>
      <c r="O391" s="81"/>
      <c r="P391" s="81"/>
      <c r="Q391" s="81"/>
      <c r="R391" s="30" t="str">
        <f>VLOOKUP(A391,'[45]PAI 2025 GPS rempl2)'!$A$3:$B$506,2,0)</f>
        <v>6000-DESPACHO DEL SUPERINTENDENTE DELEGADO PARA EL CONTROL Y VERIFICACIÓN DE REGLAMENTOS TÉCNICOS Y METROLOGÍA LEGAL</v>
      </c>
      <c r="S391" s="80" t="s">
        <v>1206</v>
      </c>
      <c r="T391" s="80" t="str">
        <f>VLOOKUP(A391,'[45]PAI 2025 GPS rempl2)'!$A$3:$E$505,4,0)</f>
        <v>Actividad propia</v>
      </c>
      <c r="U391" s="81" t="s">
        <v>1522</v>
      </c>
      <c r="V391" s="30">
        <f>VLOOKUP(S391,'Plan de acci�n consolidado 2025'!$E$4:$P$506,12,0)</f>
        <v>30</v>
      </c>
      <c r="W391" s="147">
        <f t="shared" si="71"/>
        <v>0.36585365853658536</v>
      </c>
      <c r="X391" s="30">
        <f>VLOOKUP(S391,'Plan de acci�n consolidado 2025'!$E$4:$AA$506,23,0)</f>
        <v>0</v>
      </c>
      <c r="Y391" s="30">
        <f t="shared" si="72"/>
        <v>0</v>
      </c>
    </row>
    <row r="392" spans="1:25" x14ac:dyDescent="0.25">
      <c r="A392" s="80" t="s">
        <v>1207</v>
      </c>
      <c r="B392" s="80" t="str">
        <f>VLOOKUP(A392,'[45]PAI 2025 GPS rempl2)'!$A$3:$E$505,4,0)</f>
        <v>Producto</v>
      </c>
      <c r="C392" s="81" t="s">
        <v>1522</v>
      </c>
      <c r="D392" s="81" t="s">
        <v>1533</v>
      </c>
      <c r="E392" s="81" t="s">
        <v>1442</v>
      </c>
      <c r="F392" s="81" t="s">
        <v>10</v>
      </c>
      <c r="G392" s="81" t="str">
        <f>VLOOKUP(A392,'[45]PAI 2025 GPS rempl2)'!$E$4:$L$504,8,0)</f>
        <v>C-3503-0200-0016-40401c</v>
      </c>
      <c r="H392" s="81" t="str">
        <f>VLOOKUP(A392,'[45]PAI 2025 GPS rempl2)'!$A$4:$V$504,15,0)</f>
        <v>Proyecto de Reglamento Técnico Metrológico de Medidores de Agua de uso residencial, elaborado y enviado (Documento proyecto y correo de envío o memorando)</v>
      </c>
      <c r="I392" s="81">
        <f>VLOOKUP(A392,'[45]PAI 2025 GPS rempl2)'!$A$4:$V$504,17,0)</f>
        <v>1</v>
      </c>
      <c r="J392" s="81" t="str">
        <f>VLOOKUP(A392,'[45]PAI 2025 GPS rempl2)'!$A$4:$V$504,18,0)</f>
        <v>Númerica</v>
      </c>
      <c r="K392" s="166" t="str">
        <f>VLOOKUP(A392,'[45]PAI 2025 GPS rempl2)'!$A$4:$V$504,20,0)</f>
        <v>2025-02-03</v>
      </c>
      <c r="L392" s="166" t="str">
        <f>VLOOKUP(A392,'[45]PAI 2025 GPS rempl2)'!$A$4:$V$504,21,0)</f>
        <v>2025-10-17</v>
      </c>
      <c r="M392" s="81" t="str">
        <f>VLOOKUP(A392,'[45]PAI 2025 GPS rempl2)'!$A$4:$V$504,22,0)</f>
        <v>6000-DESPACHO DEL SUPERINTENDENTE DELEGADO PARA EL CONTROL Y VERIFICACIÓN DE REGLAMENTOS TÉCNICOS Y METROLOGÍA LEGAL</v>
      </c>
      <c r="N392" s="81" t="s">
        <v>1399</v>
      </c>
      <c r="O392" s="81" t="s">
        <v>1400</v>
      </c>
      <c r="P392" s="81" t="s">
        <v>1567</v>
      </c>
      <c r="Q392" s="81" t="s">
        <v>1741</v>
      </c>
      <c r="R392" s="30" t="str">
        <f>VLOOKUP(A392,'[45]PAI 2025 GPS rempl2)'!$A$3:$B$506,2,0)</f>
        <v>6000-DESPACHO DEL SUPERINTENDENTE DELEGADO PARA EL CONTROL Y VERIFICACIÓN DE REGLAMENTOS TÉCNICOS Y METROLOGÍA LEGAL</v>
      </c>
      <c r="S392" s="80" t="s">
        <v>1207</v>
      </c>
      <c r="T392" s="80" t="str">
        <f>VLOOKUP(A392,'[45]PAI 2025 GPS rempl2)'!$A$3:$E$505,4,0)</f>
        <v>Producto</v>
      </c>
      <c r="U392" s="81" t="s">
        <v>1522</v>
      </c>
      <c r="V392" s="30">
        <f>VLOOKUP(S392,'Plan de acci�n consolidado 2025'!$E$4:$P$506,12,0)</f>
        <v>14</v>
      </c>
      <c r="W392" s="145">
        <f>(V392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92" s="30">
        <f>VLOOKUP(S392,'Plan de acci�n consolidado 2025'!$E$4:$AA$506,23,0)</f>
        <v>0</v>
      </c>
      <c r="Y392" s="30">
        <f t="shared" si="72"/>
        <v>0</v>
      </c>
    </row>
    <row r="393" spans="1:25" x14ac:dyDescent="0.25">
      <c r="A393" s="80" t="s">
        <v>1208</v>
      </c>
      <c r="B393" s="80" t="str">
        <f>VLOOKUP(A393,'[45]PAI 2025 GPS rempl2)'!$A$3:$E$505,4,0)</f>
        <v>Actividad propia</v>
      </c>
      <c r="C393" s="81" t="s">
        <v>1522</v>
      </c>
      <c r="D393" s="81" t="s">
        <v>1533</v>
      </c>
      <c r="E393" s="81" t="s">
        <v>1442</v>
      </c>
      <c r="F393" s="81"/>
      <c r="G393" s="81" t="str">
        <f>VLOOKUP(A393,'[45]PAI 2025 GPS rempl2)'!$E$4:$L$504,8,0)</f>
        <v>N/A</v>
      </c>
      <c r="H393" s="81" t="str">
        <f>VLOOKUP(A393,'[45]PAI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3" s="81">
        <f>VLOOKUP(A393,'[45]PAI 2025 GPS rempl2)'!$A$4:$V$504,17,0)</f>
        <v>1</v>
      </c>
      <c r="J393" s="81" t="str">
        <f>VLOOKUP(A393,'[45]PAI 2025 GPS rempl2)'!$A$4:$V$504,18,0)</f>
        <v>Númerica</v>
      </c>
      <c r="K393" s="166" t="str">
        <f>VLOOKUP(A393,'[45]PAI 2025 GPS rempl2)'!$A$4:$V$504,20,0)</f>
        <v>2025-02-03</v>
      </c>
      <c r="L393" s="166" t="str">
        <f>VLOOKUP(A393,'[45]PAI 2025 GPS rempl2)'!$A$4:$V$504,21,0)</f>
        <v>2025-03-14</v>
      </c>
      <c r="M393" s="81" t="str">
        <f>VLOOKUP(A393,'[45]PAI 2025 GPS rempl2)'!$A$4:$V$504,22,0)</f>
        <v>6000-DESPACHO DEL SUPERINTENDENTE DELEGADO PARA EL CONTROL Y VERIFICACIÓN DE REGLAMENTOS TÉCNICOS Y METROLOGÍA LEGAL</v>
      </c>
      <c r="N393" s="81"/>
      <c r="O393" s="81"/>
      <c r="P393" s="81"/>
      <c r="Q393" s="81"/>
      <c r="R393" s="30" t="str">
        <f>VLOOKUP(A393,'[45]PAI 2025 GPS rempl2)'!$A$3:$B$506,2,0)</f>
        <v>6000-DESPACHO DEL SUPERINTENDENTE DELEGADO PARA EL CONTROL Y VERIFICACIÓN DE REGLAMENTOS TÉCNICOS Y METROLOGÍA LEGAL</v>
      </c>
      <c r="S393" s="80" t="s">
        <v>1208</v>
      </c>
      <c r="T393" s="80" t="str">
        <f>VLOOKUP(A393,'[45]PAI 2025 GPS rempl2)'!$A$3:$E$505,4,0)</f>
        <v>Actividad propia</v>
      </c>
      <c r="U393" s="81" t="s">
        <v>1522</v>
      </c>
      <c r="V393" s="30">
        <f>VLOOKUP(S393,'Plan de acci�n consolidado 2025'!$E$4:$P$506,12,0)</f>
        <v>20</v>
      </c>
      <c r="W393" s="147">
        <f t="shared" ref="W393:W397" si="73">+(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93" s="30">
        <f>VLOOKUP(S393,'Plan de acci�n consolidado 2025'!$E$4:$AA$506,23,0)</f>
        <v>100</v>
      </c>
      <c r="Y393" s="30">
        <f t="shared" si="72"/>
        <v>0.24390243902439024</v>
      </c>
    </row>
    <row r="394" spans="1:25" x14ac:dyDescent="0.25">
      <c r="A394" s="80" t="s">
        <v>1210</v>
      </c>
      <c r="B394" s="80" t="str">
        <f>VLOOKUP(A394,'[45]PAI 2025 GPS rempl2)'!$A$3:$E$505,4,0)</f>
        <v>Actividad propia</v>
      </c>
      <c r="C394" s="81" t="s">
        <v>1522</v>
      </c>
      <c r="D394" s="81" t="s">
        <v>1533</v>
      </c>
      <c r="E394" s="81" t="s">
        <v>1442</v>
      </c>
      <c r="F394" s="81"/>
      <c r="G394" s="81" t="str">
        <f>VLOOKUP(A394,'[45]PAI 2025 GPS rempl2)'!$E$4:$L$504,8,0)</f>
        <v>N/A</v>
      </c>
      <c r="H394" s="81" t="str">
        <f>VLOOKUP(A394,'[45]PAI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4" s="81">
        <f>VLOOKUP(A394,'[45]PAI 2025 GPS rempl2)'!$A$4:$V$504,17,0)</f>
        <v>1</v>
      </c>
      <c r="J394" s="81" t="str">
        <f>VLOOKUP(A394,'[45]PAI 2025 GPS rempl2)'!$A$4:$V$504,18,0)</f>
        <v>Númerica</v>
      </c>
      <c r="K394" s="166" t="str">
        <f>VLOOKUP(A394,'[45]PAI 2025 GPS rempl2)'!$A$4:$V$504,20,0)</f>
        <v>2025-03-17</v>
      </c>
      <c r="L394" s="166" t="str">
        <f>VLOOKUP(A394,'[45]PAI 2025 GPS rempl2)'!$A$4:$V$504,21,0)</f>
        <v>2025-04-04</v>
      </c>
      <c r="M394" s="81" t="str">
        <f>VLOOKUP(A394,'[45]PAI 2025 GPS rempl2)'!$A$4:$V$504,22,0)</f>
        <v>6000-DESPACHO DEL SUPERINTENDENTE DELEGADO PARA EL CONTROL Y VERIFICACIÓN DE REGLAMENTOS TÉCNICOS Y METROLOGÍA LEGAL</v>
      </c>
      <c r="N394" s="81"/>
      <c r="O394" s="81"/>
      <c r="P394" s="81"/>
      <c r="Q394" s="81"/>
      <c r="R394" s="30" t="str">
        <f>VLOOKUP(A394,'[45]PAI 2025 GPS rempl2)'!$A$3:$B$506,2,0)</f>
        <v>6000-DESPACHO DEL SUPERINTENDENTE DELEGADO PARA EL CONTROL Y VERIFICACIÓN DE REGLAMENTOS TÉCNICOS Y METROLOGÍA LEGAL</v>
      </c>
      <c r="S394" s="80" t="s">
        <v>1210</v>
      </c>
      <c r="T394" s="80" t="str">
        <f>VLOOKUP(A394,'[45]PAI 2025 GPS rempl2)'!$A$3:$E$505,4,0)</f>
        <v>Actividad propia</v>
      </c>
      <c r="U394" s="81" t="s">
        <v>1522</v>
      </c>
      <c r="V394" s="30">
        <f>VLOOKUP(S394,'Plan de acci�n consolidado 2025'!$E$4:$P$506,12,0)</f>
        <v>20</v>
      </c>
      <c r="W394" s="147">
        <f t="shared" si="73"/>
        <v>0.24390243902439024</v>
      </c>
      <c r="X394" s="30">
        <f>VLOOKUP(S394,'Plan de acci�n consolidado 2025'!$E$4:$AA$506,23,0)</f>
        <v>100</v>
      </c>
      <c r="Y394" s="30">
        <f t="shared" si="72"/>
        <v>0.24390243902439024</v>
      </c>
    </row>
    <row r="395" spans="1:25" x14ac:dyDescent="0.25">
      <c r="A395" s="80" t="s">
        <v>1212</v>
      </c>
      <c r="B395" s="80" t="str">
        <f>VLOOKUP(A395,'[45]PAI 2025 GPS rempl2)'!$A$3:$E$505,4,0)</f>
        <v>Actividad propia</v>
      </c>
      <c r="C395" s="81" t="s">
        <v>1522</v>
      </c>
      <c r="D395" s="81" t="s">
        <v>1533</v>
      </c>
      <c r="E395" s="81" t="s">
        <v>1442</v>
      </c>
      <c r="F395" s="81"/>
      <c r="G395" s="81" t="str">
        <f>VLOOKUP(A395,'[45]PAI 2025 GPS rempl2)'!$E$4:$L$504,8,0)</f>
        <v>N/A</v>
      </c>
      <c r="H395" s="81" t="str">
        <f>VLOOKUP(A395,'[45]PAI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5" s="81">
        <f>VLOOKUP(A395,'[45]PAI 2025 GPS rempl2)'!$A$4:$V$504,17,0)</f>
        <v>1</v>
      </c>
      <c r="J395" s="81" t="str">
        <f>VLOOKUP(A395,'[45]PAI 2025 GPS rempl2)'!$A$4:$V$504,18,0)</f>
        <v>Númerica</v>
      </c>
      <c r="K395" s="166" t="str">
        <f>VLOOKUP(A395,'[45]PAI 2025 GPS rempl2)'!$A$4:$V$504,20,0)</f>
        <v>2025-04-07</v>
      </c>
      <c r="L395" s="166" t="str">
        <f>VLOOKUP(A395,'[45]PAI 2025 GPS rempl2)'!$A$4:$V$504,21,0)</f>
        <v>2025-05-02</v>
      </c>
      <c r="M395" s="81" t="str">
        <f>VLOOKUP(A395,'[45]PAI 2025 GPS rempl2)'!$A$4:$V$504,22,0)</f>
        <v>6000-DESPACHO DEL SUPERINTENDENTE DELEGADO PARA EL CONTROL Y VERIFICACIÓN DE REGLAMENTOS TÉCNICOS Y METROLOGÍA LEGAL</v>
      </c>
      <c r="N395" s="81"/>
      <c r="O395" s="81"/>
      <c r="P395" s="81"/>
      <c r="Q395" s="81"/>
      <c r="R395" s="30" t="str">
        <f>VLOOKUP(A395,'[45]PAI 2025 GPS rempl2)'!$A$3:$B$506,2,0)</f>
        <v>6000-DESPACHO DEL SUPERINTENDENTE DELEGADO PARA EL CONTROL Y VERIFICACIÓN DE REGLAMENTOS TÉCNICOS Y METROLOGÍA LEGAL</v>
      </c>
      <c r="S395" s="80" t="s">
        <v>1212</v>
      </c>
      <c r="T395" s="80" t="str">
        <f>VLOOKUP(A395,'[45]PAI 2025 GPS rempl2)'!$A$3:$E$505,4,0)</f>
        <v>Actividad propia</v>
      </c>
      <c r="U395" s="81" t="s">
        <v>1522</v>
      </c>
      <c r="V395" s="30">
        <f>VLOOKUP(S395,'Plan de acci�n consolidado 2025'!$E$4:$P$506,12,0)</f>
        <v>20</v>
      </c>
      <c r="W395" s="147">
        <f t="shared" si="73"/>
        <v>0.24390243902439024</v>
      </c>
      <c r="X395" s="30">
        <f>VLOOKUP(S395,'Plan de acci�n consolidado 2025'!$E$4:$AA$506,23,0)</f>
        <v>100</v>
      </c>
      <c r="Y395" s="30">
        <f t="shared" si="72"/>
        <v>0.24390243902439024</v>
      </c>
    </row>
    <row r="396" spans="1:25" x14ac:dyDescent="0.25">
      <c r="A396" s="80" t="s">
        <v>1214</v>
      </c>
      <c r="B396" s="80" t="str">
        <f>VLOOKUP(A396,'[45]PAI 2025 GPS rempl2)'!$A$3:$E$505,4,0)</f>
        <v>Actividad propia</v>
      </c>
      <c r="C396" s="81" t="s">
        <v>1522</v>
      </c>
      <c r="D396" s="81" t="s">
        <v>1533</v>
      </c>
      <c r="E396" s="81" t="s">
        <v>1442</v>
      </c>
      <c r="F396" s="81"/>
      <c r="G396" s="81" t="str">
        <f>VLOOKUP(A396,'[45]PAI 2025 GPS rempl2)'!$E$4:$L$504,8,0)</f>
        <v>N/A</v>
      </c>
      <c r="H396" s="81" t="str">
        <f>VLOOKUP(A396,'[45]PAI 2025 GPS rempl2)'!$A$4:$V$504,15,0)</f>
        <v>Remitir el proyecto de acto administrativo a abogacía de la competencia. (correo electrónico de remisión (o memo de traslado) y proyecto de acto administrativo  / Único entregable)</v>
      </c>
      <c r="I396" s="81">
        <f>VLOOKUP(A396,'[45]PAI 2025 GPS rempl2)'!$A$4:$V$504,17,0)</f>
        <v>1</v>
      </c>
      <c r="J396" s="81" t="str">
        <f>VLOOKUP(A396,'[45]PAI 2025 GPS rempl2)'!$A$4:$V$504,18,0)</f>
        <v>Númerica</v>
      </c>
      <c r="K396" s="166" t="str">
        <f>VLOOKUP(A396,'[45]PAI 2025 GPS rempl2)'!$A$4:$V$504,20,0)</f>
        <v>2025-05-05</v>
      </c>
      <c r="L396" s="166" t="str">
        <f>VLOOKUP(A396,'[45]PAI 2025 GPS rempl2)'!$A$4:$V$504,21,0)</f>
        <v>2025-05-23</v>
      </c>
      <c r="M396" s="81" t="str">
        <f>VLOOKUP(A396,'[45]PAI 2025 GPS rempl2)'!$A$4:$V$504,22,0)</f>
        <v>6000-DESPACHO DEL SUPERINTENDENTE DELEGADO PARA EL CONTROL Y VERIFICACIÓN DE REGLAMENTOS TÉCNICOS Y METROLOGÍA LEGAL</v>
      </c>
      <c r="N396" s="81"/>
      <c r="O396" s="81"/>
      <c r="P396" s="81"/>
      <c r="Q396" s="81"/>
      <c r="R396" s="30" t="str">
        <f>VLOOKUP(A396,'[45]PAI 2025 GPS rempl2)'!$A$3:$B$506,2,0)</f>
        <v>6000-DESPACHO DEL SUPERINTENDENTE DELEGADO PARA EL CONTROL Y VERIFICACIÓN DE REGLAMENTOS TÉCNICOS Y METROLOGÍA LEGAL</v>
      </c>
      <c r="S396" s="80" t="s">
        <v>1214</v>
      </c>
      <c r="T396" s="80" t="str">
        <f>VLOOKUP(A396,'[45]PAI 2025 GPS rempl2)'!$A$3:$E$505,4,0)</f>
        <v>Actividad propia</v>
      </c>
      <c r="U396" s="81" t="s">
        <v>1522</v>
      </c>
      <c r="V396" s="30">
        <f>VLOOKUP(S396,'Plan de acci�n consolidado 2025'!$E$4:$P$506,12,0)</f>
        <v>20</v>
      </c>
      <c r="W396" s="147">
        <f t="shared" si="73"/>
        <v>0.24390243902439024</v>
      </c>
      <c r="X396" s="30">
        <f>VLOOKUP(S396,'Plan de acci�n consolidado 2025'!$E$4:$AA$506,23,0)</f>
        <v>100</v>
      </c>
      <c r="Y396" s="30">
        <f t="shared" si="72"/>
        <v>0.24390243902439024</v>
      </c>
    </row>
    <row r="397" spans="1:25" x14ac:dyDescent="0.25">
      <c r="A397" s="80" t="s">
        <v>1216</v>
      </c>
      <c r="B397" s="80" t="str">
        <f>VLOOKUP(A397,'[45]PAI 2025 GPS rempl2)'!$A$3:$E$505,4,0)</f>
        <v>Actividad propia</v>
      </c>
      <c r="C397" s="81" t="s">
        <v>1522</v>
      </c>
      <c r="D397" s="81" t="s">
        <v>1533</v>
      </c>
      <c r="E397" s="81" t="s">
        <v>1442</v>
      </c>
      <c r="F397" s="81"/>
      <c r="G397" s="81" t="str">
        <f>VLOOKUP(A397,'[45]PAI 2025 GPS rempl2)'!$E$4:$L$504,8,0)</f>
        <v>N/A</v>
      </c>
      <c r="H397" s="81" t="str">
        <f>VLOOKUP(A397,'[45]PAI 2025 GPS rempl2)'!$A$4:$V$504,15,0)</f>
        <v>Ajustar el proyecto de acto administrativo acorde con comentarios, si hubiere lugar y enviar al Grupo de regulación para su expedición. (Correo electrónico de remisión y proyecto de acto administrativo ajustado / Único entregable)</v>
      </c>
      <c r="I397" s="81">
        <f>VLOOKUP(A397,'[45]PAI 2025 GPS rempl2)'!$A$4:$V$504,17,0)</f>
        <v>1</v>
      </c>
      <c r="J397" s="81" t="str">
        <f>VLOOKUP(A397,'[45]PAI 2025 GPS rempl2)'!$A$4:$V$504,18,0)</f>
        <v>Númerica</v>
      </c>
      <c r="K397" s="166" t="str">
        <f>VLOOKUP(A397,'[45]PAI 2025 GPS rempl2)'!$A$4:$V$504,20,0)</f>
        <v>2025-06-20</v>
      </c>
      <c r="L397" s="166" t="str">
        <f>VLOOKUP(A397,'[45]PAI 2025 GPS rempl2)'!$A$4:$V$504,21,0)</f>
        <v>2025-10-17</v>
      </c>
      <c r="M397" s="81" t="str">
        <f>VLOOKUP(A397,'[45]PAI 2025 GPS rempl2)'!$A$4:$V$504,22,0)</f>
        <v>6000-DESPACHO DEL SUPERINTENDENTE DELEGADO PARA EL CONTROL Y VERIFICACIÓN DE REGLAMENTOS TÉCNICOS Y METROLOGÍA LEGAL</v>
      </c>
      <c r="N397" s="81"/>
      <c r="O397" s="81"/>
      <c r="P397" s="81"/>
      <c r="Q397" s="81"/>
      <c r="R397" s="30" t="str">
        <f>VLOOKUP(A397,'[45]PAI 2025 GPS rempl2)'!$A$3:$B$506,2,0)</f>
        <v>6000-DESPACHO DEL SUPERINTENDENTE DELEGADO PARA EL CONTROL Y VERIFICACIÓN DE REGLAMENTOS TÉCNICOS Y METROLOGÍA LEGAL</v>
      </c>
      <c r="S397" s="80" t="s">
        <v>1216</v>
      </c>
      <c r="T397" s="80" t="str">
        <f>VLOOKUP(A397,'[45]PAI 2025 GPS rempl2)'!$A$3:$E$505,4,0)</f>
        <v>Actividad propia</v>
      </c>
      <c r="U397" s="81" t="s">
        <v>1522</v>
      </c>
      <c r="V397" s="30">
        <f>VLOOKUP(S397,'Plan de acci�n consolidado 2025'!$E$4:$P$506,12,0)</f>
        <v>20</v>
      </c>
      <c r="W397" s="147">
        <f t="shared" si="73"/>
        <v>0.24390243902439024</v>
      </c>
      <c r="X397" s="30">
        <f>VLOOKUP(S397,'Plan de acci�n consolidado 2025'!$E$4:$AA$506,23,0)</f>
        <v>0</v>
      </c>
      <c r="Y397" s="30">
        <f t="shared" si="72"/>
        <v>0</v>
      </c>
    </row>
    <row r="398" spans="1:25" x14ac:dyDescent="0.25">
      <c r="A398" s="80" t="s">
        <v>1217</v>
      </c>
      <c r="B398" s="80" t="str">
        <f>VLOOKUP(A398,'[45]PAI 2025 GPS rempl2)'!$A$3:$E$505,4,0)</f>
        <v>Producto</v>
      </c>
      <c r="C398" s="81" t="s">
        <v>1522</v>
      </c>
      <c r="D398" s="81" t="s">
        <v>1533</v>
      </c>
      <c r="E398" s="81" t="s">
        <v>1442</v>
      </c>
      <c r="F398" s="81" t="s">
        <v>10</v>
      </c>
      <c r="G398" s="81" t="str">
        <f>VLOOKUP(A398,'[45]PAI 2025 GPS rempl2)'!$E$4:$L$504,8,0)</f>
        <v>C-3503-0200-0016-40401c</v>
      </c>
      <c r="H398" s="81" t="str">
        <f>VLOOKUP(A398,'[45]PAI 2025 GPS rempl2)'!$A$4:$V$504,15,0)</f>
        <v>Proyecto de Reglamento Técnico Metrológico de Medidores de Gas de uso residencial elaborado y enviado a la abogacia de la competencia. (Documento proyecto y correo de envío o memorando)</v>
      </c>
      <c r="I398" s="81">
        <f>VLOOKUP(A398,'[45]PAI 2025 GPS rempl2)'!$A$4:$V$504,17,0)</f>
        <v>1</v>
      </c>
      <c r="J398" s="81" t="str">
        <f>VLOOKUP(A398,'[45]PAI 2025 GPS rempl2)'!$A$4:$V$504,18,0)</f>
        <v>Númerica</v>
      </c>
      <c r="K398" s="166" t="str">
        <f>VLOOKUP(A398,'[45]PAI 2025 GPS rempl2)'!$A$4:$V$504,20,0)</f>
        <v>2025-02-19</v>
      </c>
      <c r="L398" s="166" t="str">
        <f>VLOOKUP(A398,'[45]PAI 2025 GPS rempl2)'!$A$4:$V$504,21,0)</f>
        <v>2025-10-31</v>
      </c>
      <c r="M398" s="81" t="str">
        <f>VLOOKUP(A398,'[45]PAI 2025 GPS rempl2)'!$A$4:$V$504,22,0)</f>
        <v>6000-DESPACHO DEL SUPERINTENDENTE DELEGADO PARA EL CONTROL Y VERIFICACIÓN DE REGLAMENTOS TÉCNICOS Y METROLOGÍA LEGAL</v>
      </c>
      <c r="N398" s="81" t="s">
        <v>1399</v>
      </c>
      <c r="O398" s="81" t="s">
        <v>1400</v>
      </c>
      <c r="P398" s="81" t="s">
        <v>1567</v>
      </c>
      <c r="Q398" s="81" t="s">
        <v>1741</v>
      </c>
      <c r="R398" s="30" t="str">
        <f>VLOOKUP(A398,'[45]PAI 2025 GPS rempl2)'!$A$3:$B$506,2,0)</f>
        <v>6000-DESPACHO DEL SUPERINTENDENTE DELEGADO PARA EL CONTROL Y VERIFICACIÓN DE REGLAMENTOS TÉCNICOS Y METROLOGÍA LEGAL</v>
      </c>
      <c r="S398" s="80" t="s">
        <v>1217</v>
      </c>
      <c r="T398" s="80" t="str">
        <f>VLOOKUP(A398,'[45]PAI 2025 GPS rempl2)'!$A$3:$E$505,4,0)</f>
        <v>Producto</v>
      </c>
      <c r="U398" s="81" t="s">
        <v>1522</v>
      </c>
      <c r="V398" s="30">
        <f>VLOOKUP(S398,'Plan de acci�n consolidado 2025'!$E$4:$P$506,12,0)</f>
        <v>14</v>
      </c>
      <c r="W398" s="145">
        <f>(V398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98" s="30">
        <f>VLOOKUP(S398,'Plan de acci�n consolidado 2025'!$E$4:$AA$506,23,0)</f>
        <v>0</v>
      </c>
      <c r="Y398" s="30">
        <f t="shared" si="72"/>
        <v>0</v>
      </c>
    </row>
    <row r="399" spans="1:25" x14ac:dyDescent="0.25">
      <c r="A399" s="80" t="s">
        <v>1218</v>
      </c>
      <c r="B399" s="80" t="str">
        <f>VLOOKUP(A399,'[45]PAI 2025 GPS rempl2)'!$A$3:$E$505,4,0)</f>
        <v>Actividad propia</v>
      </c>
      <c r="C399" s="81" t="s">
        <v>1522</v>
      </c>
      <c r="D399" s="81" t="s">
        <v>1533</v>
      </c>
      <c r="E399" s="81" t="s">
        <v>1442</v>
      </c>
      <c r="F399" s="81"/>
      <c r="G399" s="81" t="str">
        <f>VLOOKUP(A399,'[45]PAI 2025 GPS rempl2)'!$E$4:$L$504,8,0)</f>
        <v>N/A</v>
      </c>
      <c r="H399" s="81" t="str">
        <f>VLOOKUP(A399,'[45]PAI 2025 GPS rempl2)'!$A$4:$V$504,15,0)</f>
        <v>Enviar proyecto de resolución al Grupo de Regulación para revisión. (Correo electrónico de remisión y proyecto de acto administrativo / Único entregable)</v>
      </c>
      <c r="I399" s="81">
        <f>VLOOKUP(A399,'[45]PAI 2025 GPS rempl2)'!$A$4:$V$504,17,0)</f>
        <v>1</v>
      </c>
      <c r="J399" s="81" t="str">
        <f>VLOOKUP(A399,'[45]PAI 2025 GPS rempl2)'!$A$4:$V$504,18,0)</f>
        <v>Númerica</v>
      </c>
      <c r="K399" s="166" t="str">
        <f>VLOOKUP(A399,'[45]PAI 2025 GPS rempl2)'!$A$4:$V$504,20,0)</f>
        <v>2025-02-19</v>
      </c>
      <c r="L399" s="166" t="str">
        <f>VLOOKUP(A399,'[45]PAI 2025 GPS rempl2)'!$A$4:$V$504,21,0)</f>
        <v>2025-03-05</v>
      </c>
      <c r="M399" s="81" t="str">
        <f>VLOOKUP(A399,'[45]PAI 2025 GPS rempl2)'!$A$4:$V$504,22,0)</f>
        <v>6000-DESPACHO DEL SUPERINTENDENTE DELEGADO PARA EL CONTROL Y VERIFICACIÓN DE REGLAMENTOS TÉCNICOS Y METROLOGÍA LEGAL</v>
      </c>
      <c r="N399" s="81"/>
      <c r="O399" s="81"/>
      <c r="P399" s="81"/>
      <c r="Q399" s="81"/>
      <c r="R399" s="30" t="str">
        <f>VLOOKUP(A399,'[45]PAI 2025 GPS rempl2)'!$A$3:$B$506,2,0)</f>
        <v>6000-DESPACHO DEL SUPERINTENDENTE DELEGADO PARA EL CONTROL Y VERIFICACIÓN DE REGLAMENTOS TÉCNICOS Y METROLOGÍA LEGAL</v>
      </c>
      <c r="S399" s="80" t="s">
        <v>1218</v>
      </c>
      <c r="T399" s="80" t="str">
        <f>VLOOKUP(A399,'[45]PAI 2025 GPS rempl2)'!$A$3:$E$505,4,0)</f>
        <v>Actividad propia</v>
      </c>
      <c r="U399" s="81" t="s">
        <v>1522</v>
      </c>
      <c r="V399" s="30">
        <f>VLOOKUP(S399,'Plan de acci�n consolidado 2025'!$E$4:$P$506,12,0)</f>
        <v>10</v>
      </c>
      <c r="W399" s="147">
        <f t="shared" ref="W399:W405" si="74">+(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399" s="30">
        <f>VLOOKUP(S399,'Plan de acci�n consolidado 2025'!$E$4:$AA$506,23,0)</f>
        <v>100</v>
      </c>
      <c r="Y399" s="30">
        <f t="shared" si="72"/>
        <v>0.12195121951219512</v>
      </c>
    </row>
    <row r="400" spans="1:25" x14ac:dyDescent="0.25">
      <c r="A400" s="80" t="s">
        <v>1220</v>
      </c>
      <c r="B400" s="80" t="str">
        <f>VLOOKUP(A400,'[45]PAI 2025 GPS rempl2)'!$A$3:$E$505,4,0)</f>
        <v>Actividad propia</v>
      </c>
      <c r="C400" s="81" t="s">
        <v>1522</v>
      </c>
      <c r="D400" s="81" t="s">
        <v>1533</v>
      </c>
      <c r="E400" s="81" t="s">
        <v>1442</v>
      </c>
      <c r="F400" s="81"/>
      <c r="G400" s="81" t="str">
        <f>VLOOKUP(A400,'[45]PAI 2025 GPS rempl2)'!$E$4:$L$504,8,0)</f>
        <v>N/A</v>
      </c>
      <c r="H400" s="81" t="str">
        <f>VLOOKUP(A400,'[45]PAI 2025 GPS rempl2)'!$A$4:$V$504,15,0)</f>
        <v>Revisar jurídicamente el proyecto de resolución y enviarlo a la dependencia solicitante. (Proyecto de resolución con observaciones y memorando y/o  correo electrónico de remisión a la dependencia solicitante)</v>
      </c>
      <c r="I400" s="81">
        <f>VLOOKUP(A400,'[45]PAI 2025 GPS rempl2)'!$A$4:$V$504,17,0)</f>
        <v>1</v>
      </c>
      <c r="J400" s="81" t="str">
        <f>VLOOKUP(A400,'[45]PAI 2025 GPS rempl2)'!$A$4:$V$504,18,0)</f>
        <v>Númerica</v>
      </c>
      <c r="K400" s="166" t="str">
        <f>VLOOKUP(A400,'[45]PAI 2025 GPS rempl2)'!$A$4:$V$504,20,0)</f>
        <v>2025-03-06</v>
      </c>
      <c r="L400" s="166" t="str">
        <f>VLOOKUP(A400,'[45]PAI 2025 GPS rempl2)'!$A$4:$V$504,21,0)</f>
        <v>2025-03-20</v>
      </c>
      <c r="M400" s="81" t="str">
        <f>VLOOKUP(A400,'[45]PAI 2025 GPS rempl2)'!$A$4:$V$504,22,0)</f>
        <v>6000-DESPACHO DEL SUPERINTENDENTE DELEGADO PARA EL CONTROL Y VERIFICACIÓN DE REGLAMENTOS TÉCNICOS Y METROLOGÍA LEGAL</v>
      </c>
      <c r="N400" s="81"/>
      <c r="O400" s="81"/>
      <c r="P400" s="81"/>
      <c r="Q400" s="81"/>
      <c r="R400" s="30" t="str">
        <f>VLOOKUP(A400,'[45]PAI 2025 GPS rempl2)'!$A$3:$B$506,2,0)</f>
        <v>6000-DESPACHO DEL SUPERINTENDENTE DELEGADO PARA EL CONTROL Y VERIFICACIÓN DE REGLAMENTOS TÉCNICOS Y METROLOGÍA LEGAL</v>
      </c>
      <c r="S400" s="80" t="s">
        <v>1220</v>
      </c>
      <c r="T400" s="80" t="str">
        <f>VLOOKUP(A400,'[45]PAI 2025 GPS rempl2)'!$A$3:$E$505,4,0)</f>
        <v>Actividad propia</v>
      </c>
      <c r="U400" s="81" t="s">
        <v>1522</v>
      </c>
      <c r="V400" s="30">
        <f>VLOOKUP(S400,'Plan de acci�n consolidado 2025'!$E$4:$P$506,12,0)</f>
        <v>10</v>
      </c>
      <c r="W400" s="147">
        <f t="shared" si="74"/>
        <v>0.12195121951219512</v>
      </c>
      <c r="X400" s="30">
        <f>VLOOKUP(S400,'Plan de acci�n consolidado 2025'!$E$4:$AA$506,23,0)</f>
        <v>100</v>
      </c>
      <c r="Y400" s="30">
        <f t="shared" si="72"/>
        <v>0.12195121951219512</v>
      </c>
    </row>
    <row r="401" spans="1:25" x14ac:dyDescent="0.25">
      <c r="A401" s="80" t="s">
        <v>1222</v>
      </c>
      <c r="B401" s="80" t="str">
        <f>VLOOKUP(A401,'[45]PAI 2025 GPS rempl2)'!$A$3:$E$505,4,0)</f>
        <v>Actividad propia</v>
      </c>
      <c r="C401" s="81" t="s">
        <v>1522</v>
      </c>
      <c r="D401" s="81" t="s">
        <v>1533</v>
      </c>
      <c r="E401" s="81" t="s">
        <v>1442</v>
      </c>
      <c r="F401" s="81"/>
      <c r="G401" s="81" t="str">
        <f>VLOOKUP(A401,'[45]PAI 2025 GPS rempl2)'!$E$4:$L$504,8,0)</f>
        <v>N/A</v>
      </c>
      <c r="H401" s="81" t="str">
        <f>VLOOKUP(A401,'[45]PAI 2025 GPS rempl2)'!$A$4:$V$504,15,0)</f>
        <v>Ajustar el proyecto de resolución según los comentarios y remitir al Grupo de Regulación para publicación. (Correo electrónico de remisión y proyecto de acto administrativo ajustado / Único entregable)</v>
      </c>
      <c r="I401" s="81">
        <f>VLOOKUP(A401,'[45]PAI 2025 GPS rempl2)'!$A$4:$V$504,17,0)</f>
        <v>1</v>
      </c>
      <c r="J401" s="81" t="str">
        <f>VLOOKUP(A401,'[45]PAI 2025 GPS rempl2)'!$A$4:$V$504,18,0)</f>
        <v>Númerica</v>
      </c>
      <c r="K401" s="166" t="str">
        <f>VLOOKUP(A401,'[45]PAI 2025 GPS rempl2)'!$A$4:$V$504,20,0)</f>
        <v>2025-03-21</v>
      </c>
      <c r="L401" s="166" t="str">
        <f>VLOOKUP(A401,'[45]PAI 2025 GPS rempl2)'!$A$4:$V$504,21,0)</f>
        <v>2025-04-25</v>
      </c>
      <c r="M401" s="81" t="str">
        <f>VLOOKUP(A401,'[45]PAI 2025 GPS rempl2)'!$A$4:$V$504,22,0)</f>
        <v>6000-DESPACHO DEL SUPERINTENDENTE DELEGADO PARA EL CONTROL Y VERIFICACIÓN DE REGLAMENTOS TÉCNICOS Y METROLOGÍA LEGAL</v>
      </c>
      <c r="N401" s="81"/>
      <c r="O401" s="81"/>
      <c r="P401" s="81"/>
      <c r="Q401" s="81"/>
      <c r="R401" s="30" t="str">
        <f>VLOOKUP(A401,'[45]PAI 2025 GPS rempl2)'!$A$3:$B$506,2,0)</f>
        <v>6000-DESPACHO DEL SUPERINTENDENTE DELEGADO PARA EL CONTROL Y VERIFICACIÓN DE REGLAMENTOS TÉCNICOS Y METROLOGÍA LEGAL</v>
      </c>
      <c r="S401" s="80" t="s">
        <v>1222</v>
      </c>
      <c r="T401" s="80" t="str">
        <f>VLOOKUP(A401,'[45]PAI 2025 GPS rempl2)'!$A$3:$E$505,4,0)</f>
        <v>Actividad propia</v>
      </c>
      <c r="U401" s="81" t="s">
        <v>1522</v>
      </c>
      <c r="V401" s="30">
        <f>VLOOKUP(S401,'Plan de acci�n consolidado 2025'!$E$4:$P$506,12,0)</f>
        <v>10</v>
      </c>
      <c r="W401" s="147">
        <f t="shared" si="74"/>
        <v>0.12195121951219512</v>
      </c>
      <c r="X401" s="30">
        <f>VLOOKUP(S401,'Plan de acci�n consolidado 2025'!$E$4:$AA$506,23,0)</f>
        <v>100</v>
      </c>
      <c r="Y401" s="30">
        <f t="shared" si="72"/>
        <v>0.12195121951219512</v>
      </c>
    </row>
    <row r="402" spans="1:25" x14ac:dyDescent="0.25">
      <c r="A402" s="80" t="s">
        <v>1223</v>
      </c>
      <c r="B402" s="80" t="str">
        <f>VLOOKUP(A402,'[45]PAI 2025 GPS rempl2)'!$A$3:$E$505,4,0)</f>
        <v>Actividad propia</v>
      </c>
      <c r="C402" s="81" t="s">
        <v>1522</v>
      </c>
      <c r="D402" s="81" t="s">
        <v>1533</v>
      </c>
      <c r="E402" s="81" t="s">
        <v>1442</v>
      </c>
      <c r="F402" s="81"/>
      <c r="G402" s="81" t="str">
        <f>VLOOKUP(A402,'[45]PAI 2025 GPS rempl2)'!$E$4:$L$504,8,0)</f>
        <v>N/A</v>
      </c>
      <c r="H402" s="81" t="str">
        <f>VLOOKUP(A402,'[45]PAI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2" s="81">
        <f>VLOOKUP(A402,'[45]PAI 2025 GPS rempl2)'!$A$4:$V$504,17,0)</f>
        <v>1</v>
      </c>
      <c r="J402" s="81" t="str">
        <f>VLOOKUP(A402,'[45]PAI 2025 GPS rempl2)'!$A$4:$V$504,18,0)</f>
        <v>Númerica</v>
      </c>
      <c r="K402" s="166" t="str">
        <f>VLOOKUP(A402,'[45]PAI 2025 GPS rempl2)'!$A$4:$V$504,20,0)</f>
        <v>2025-05-26</v>
      </c>
      <c r="L402" s="166" t="str">
        <f>VLOOKUP(A402,'[45]PAI 2025 GPS rempl2)'!$A$4:$V$504,21,0)</f>
        <v>2025-07-18</v>
      </c>
      <c r="M402" s="81" t="str">
        <f>VLOOKUP(A402,'[45]PAI 2025 GPS rempl2)'!$A$4:$V$504,22,0)</f>
        <v>6000-DESPACHO DEL SUPERINTENDENTE DELEGADO PARA EL CONTROL Y VERIFICACIÓN DE REGLAMENTOS TÉCNICOS Y METROLOGÍA LEGAL</v>
      </c>
      <c r="N402" s="81"/>
      <c r="O402" s="81"/>
      <c r="P402" s="81"/>
      <c r="Q402" s="81"/>
      <c r="R402" s="30" t="str">
        <f>VLOOKUP(A402,'[45]PAI 2025 GPS rempl2)'!$A$3:$B$506,2,0)</f>
        <v>6000-DESPACHO DEL SUPERINTENDENTE DELEGADO PARA EL CONTROL Y VERIFICACIÓN DE REGLAMENTOS TÉCNICOS Y METROLOGÍA LEGAL</v>
      </c>
      <c r="S402" s="80" t="s">
        <v>1223</v>
      </c>
      <c r="T402" s="80" t="str">
        <f>VLOOKUP(A402,'[45]PAI 2025 GPS rempl2)'!$A$3:$E$505,4,0)</f>
        <v>Actividad propia</v>
      </c>
      <c r="U402" s="81" t="s">
        <v>1522</v>
      </c>
      <c r="V402" s="30">
        <f>VLOOKUP(S402,'Plan de acci�n consolidado 2025'!$E$4:$P$506,12,0)</f>
        <v>10</v>
      </c>
      <c r="W402" s="147">
        <f t="shared" si="74"/>
        <v>0.12195121951219512</v>
      </c>
      <c r="X402" s="30">
        <f>VLOOKUP(S402,'Plan de acci�n consolidado 2025'!$E$4:$AA$506,23,0)</f>
        <v>100</v>
      </c>
      <c r="Y402" s="30">
        <f t="shared" si="72"/>
        <v>0.12195121951219512</v>
      </c>
    </row>
    <row r="403" spans="1:25" x14ac:dyDescent="0.25">
      <c r="A403" s="80" t="s">
        <v>1224</v>
      </c>
      <c r="B403" s="80" t="str">
        <f>VLOOKUP(A403,'[45]PAI 2025 GPS rempl2)'!$A$3:$E$505,4,0)</f>
        <v>Actividad propia</v>
      </c>
      <c r="C403" s="81" t="s">
        <v>1522</v>
      </c>
      <c r="D403" s="81" t="s">
        <v>1533</v>
      </c>
      <c r="E403" s="81" t="s">
        <v>1442</v>
      </c>
      <c r="F403" s="81"/>
      <c r="G403" s="81" t="str">
        <f>VLOOKUP(A403,'[45]PAI 2025 GPS rempl2)'!$E$4:$L$504,8,0)</f>
        <v>N/A</v>
      </c>
      <c r="H403" s="81" t="str">
        <f>VLOOKUP(A403,'[45]PAI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3" s="81">
        <f>VLOOKUP(A403,'[45]PAI 2025 GPS rempl2)'!$A$4:$V$504,17,0)</f>
        <v>1</v>
      </c>
      <c r="J403" s="81" t="str">
        <f>VLOOKUP(A403,'[45]PAI 2025 GPS rempl2)'!$A$4:$V$504,18,0)</f>
        <v>Númerica</v>
      </c>
      <c r="K403" s="166" t="str">
        <f>VLOOKUP(A403,'[45]PAI 2025 GPS rempl2)'!$A$4:$V$504,20,0)</f>
        <v>2025-07-21</v>
      </c>
      <c r="L403" s="166" t="str">
        <f>VLOOKUP(A403,'[45]PAI 2025 GPS rempl2)'!$A$4:$V$504,21,0)</f>
        <v>2025-08-15</v>
      </c>
      <c r="M403" s="81" t="str">
        <f>VLOOKUP(A403,'[45]PAI 2025 GPS rempl2)'!$A$4:$V$504,22,0)</f>
        <v>6000-DESPACHO DEL SUPERINTENDENTE DELEGADO PARA EL CONTROL Y VERIFICACIÓN DE REGLAMENTOS TÉCNICOS Y METROLOGÍA LEGAL</v>
      </c>
      <c r="N403" s="81"/>
      <c r="O403" s="81"/>
      <c r="P403" s="81"/>
      <c r="Q403" s="81"/>
      <c r="R403" s="30" t="str">
        <f>VLOOKUP(A403,'[45]PAI 2025 GPS rempl2)'!$A$3:$B$506,2,0)</f>
        <v>6000-DESPACHO DEL SUPERINTENDENTE DELEGADO PARA EL CONTROL Y VERIFICACIÓN DE REGLAMENTOS TÉCNICOS Y METROLOGÍA LEGAL</v>
      </c>
      <c r="S403" s="80" t="s">
        <v>1224</v>
      </c>
      <c r="T403" s="80" t="str">
        <f>VLOOKUP(A403,'[45]PAI 2025 GPS rempl2)'!$A$3:$E$505,4,0)</f>
        <v>Actividad propia</v>
      </c>
      <c r="U403" s="81" t="s">
        <v>1522</v>
      </c>
      <c r="V403" s="30">
        <f>VLOOKUP(S403,'Plan de acci�n consolidado 2025'!$E$4:$P$506,12,0)</f>
        <v>10</v>
      </c>
      <c r="W403" s="147">
        <f t="shared" si="74"/>
        <v>0.12195121951219512</v>
      </c>
      <c r="X403" s="30">
        <f>VLOOKUP(S403,'Plan de acci�n consolidado 2025'!$E$4:$AA$506,23,0)</f>
        <v>100</v>
      </c>
      <c r="Y403" s="30">
        <f t="shared" si="72"/>
        <v>0.12195121951219512</v>
      </c>
    </row>
    <row r="404" spans="1:25" x14ac:dyDescent="0.25">
      <c r="A404" s="80" t="s">
        <v>1225</v>
      </c>
      <c r="B404" s="80" t="str">
        <f>VLOOKUP(A404,'[45]PAI 2025 GPS rempl2)'!$A$3:$E$505,4,0)</f>
        <v>Actividad propia</v>
      </c>
      <c r="C404" s="81" t="s">
        <v>1522</v>
      </c>
      <c r="D404" s="81" t="s">
        <v>1533</v>
      </c>
      <c r="E404" s="81" t="s">
        <v>1442</v>
      </c>
      <c r="F404" s="81"/>
      <c r="G404" s="81" t="str">
        <f>VLOOKUP(A404,'[45]PAI 2025 GPS rempl2)'!$E$4:$L$504,8,0)</f>
        <v>N/A</v>
      </c>
      <c r="H404" s="81" t="str">
        <f>VLOOKUP(A404,'[45]PAI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4" s="81">
        <f>VLOOKUP(A404,'[45]PAI 2025 GPS rempl2)'!$A$4:$V$504,17,0)</f>
        <v>1</v>
      </c>
      <c r="J404" s="81" t="str">
        <f>VLOOKUP(A404,'[45]PAI 2025 GPS rempl2)'!$A$4:$V$504,18,0)</f>
        <v>Númerica</v>
      </c>
      <c r="K404" s="166" t="str">
        <f>VLOOKUP(A404,'[45]PAI 2025 GPS rempl2)'!$A$4:$V$504,20,0)</f>
        <v>2025-09-01</v>
      </c>
      <c r="L404" s="166" t="str">
        <f>VLOOKUP(A404,'[45]PAI 2025 GPS rempl2)'!$A$4:$V$504,21,0)</f>
        <v>2025-10-03</v>
      </c>
      <c r="M404" s="81" t="str">
        <f>VLOOKUP(A404,'[45]PAI 2025 GPS rempl2)'!$A$4:$V$504,22,0)</f>
        <v>6000-DESPACHO DEL SUPERINTENDENTE DELEGADO PARA EL CONTROL Y VERIFICACIÓN DE REGLAMENTOS TÉCNICOS Y METROLOGÍA LEGAL</v>
      </c>
      <c r="N404" s="81"/>
      <c r="O404" s="81"/>
      <c r="P404" s="81"/>
      <c r="Q404" s="81"/>
      <c r="R404" s="30" t="str">
        <f>VLOOKUP(A404,'[45]PAI 2025 GPS rempl2)'!$A$3:$B$506,2,0)</f>
        <v>6000-DESPACHO DEL SUPERINTENDENTE DELEGADO PARA EL CONTROL Y VERIFICACIÓN DE REGLAMENTOS TÉCNICOS Y METROLOGÍA LEGAL</v>
      </c>
      <c r="S404" s="80" t="s">
        <v>1225</v>
      </c>
      <c r="T404" s="80" t="str">
        <f>VLOOKUP(A404,'[45]PAI 2025 GPS rempl2)'!$A$3:$E$505,4,0)</f>
        <v>Actividad propia</v>
      </c>
      <c r="U404" s="81" t="s">
        <v>1522</v>
      </c>
      <c r="V404" s="30">
        <f>VLOOKUP(S404,'Plan de acci�n consolidado 2025'!$E$4:$P$506,12,0)</f>
        <v>25</v>
      </c>
      <c r="W404" s="147">
        <f t="shared" si="74"/>
        <v>0.3048780487804878</v>
      </c>
      <c r="X404" s="30">
        <f>VLOOKUP(S404,'Plan de acci�n consolidado 2025'!$E$4:$AA$506,23,0)</f>
        <v>100</v>
      </c>
      <c r="Y404" s="30">
        <f t="shared" si="72"/>
        <v>0.3048780487804878</v>
      </c>
    </row>
    <row r="405" spans="1:25" x14ac:dyDescent="0.25">
      <c r="A405" s="80" t="s">
        <v>1226</v>
      </c>
      <c r="B405" s="80" t="str">
        <f>VLOOKUP(A405,'[45]PAI 2025 GPS rempl2)'!$A$3:$E$505,4,0)</f>
        <v>Actividad propia</v>
      </c>
      <c r="C405" s="81" t="s">
        <v>1522</v>
      </c>
      <c r="D405" s="81" t="s">
        <v>1533</v>
      </c>
      <c r="E405" s="81" t="s">
        <v>1442</v>
      </c>
      <c r="F405" s="81"/>
      <c r="G405" s="81" t="str">
        <f>VLOOKUP(A405,'[45]PAI 2025 GPS rempl2)'!$E$4:$L$504,8,0)</f>
        <v>N/A</v>
      </c>
      <c r="H405" s="81" t="str">
        <f>VLOOKUP(A405,'[45]PAI 2025 GPS rempl2)'!$A$4:$V$504,15,0)</f>
        <v>Remitir el proyecto de acto administrativo a abogacía de la competencia. (correo electrónico de remisión (o memo de traslado) y proyecto de acto administrativo  / Único entregable)</v>
      </c>
      <c r="I405" s="81">
        <f>VLOOKUP(A405,'[45]PAI 2025 GPS rempl2)'!$A$4:$V$504,17,0)</f>
        <v>1</v>
      </c>
      <c r="J405" s="81" t="str">
        <f>VLOOKUP(A405,'[45]PAI 2025 GPS rempl2)'!$A$4:$V$504,18,0)</f>
        <v>Númerica</v>
      </c>
      <c r="K405" s="166" t="str">
        <f>VLOOKUP(A405,'[45]PAI 2025 GPS rempl2)'!$A$4:$V$504,20,0)</f>
        <v>2025-10-06</v>
      </c>
      <c r="L405" s="166" t="str">
        <f>VLOOKUP(A405,'[45]PAI 2025 GPS rempl2)'!$A$4:$V$504,21,0)</f>
        <v>2025-10-31</v>
      </c>
      <c r="M405" s="81" t="str">
        <f>VLOOKUP(A405,'[45]PAI 2025 GPS rempl2)'!$A$4:$V$504,22,0)</f>
        <v>6000-DESPACHO DEL SUPERINTENDENTE DELEGADO PARA EL CONTROL Y VERIFICACIÓN DE REGLAMENTOS TÉCNICOS Y METROLOGÍA LEGAL</v>
      </c>
      <c r="N405" s="81"/>
      <c r="O405" s="81"/>
      <c r="P405" s="81"/>
      <c r="Q405" s="81"/>
      <c r="R405" s="30" t="str">
        <f>VLOOKUP(A405,'[45]PAI 2025 GPS rempl2)'!$A$3:$B$506,2,0)</f>
        <v>6000-DESPACHO DEL SUPERINTENDENTE DELEGADO PARA EL CONTROL Y VERIFICACIÓN DE REGLAMENTOS TÉCNICOS Y METROLOGÍA LEGAL</v>
      </c>
      <c r="S405" s="80" t="s">
        <v>1226</v>
      </c>
      <c r="T405" s="80" t="str">
        <f>VLOOKUP(A405,'[45]PAI 2025 GPS rempl2)'!$A$3:$E$505,4,0)</f>
        <v>Actividad propia</v>
      </c>
      <c r="U405" s="81" t="s">
        <v>1522</v>
      </c>
      <c r="V405" s="30">
        <f>VLOOKUP(S405,'Plan de acci�n consolidado 2025'!$E$4:$P$506,12,0)</f>
        <v>25</v>
      </c>
      <c r="W405" s="147">
        <f t="shared" si="74"/>
        <v>0.3048780487804878</v>
      </c>
      <c r="X405" s="30">
        <f>VLOOKUP(S405,'Plan de acci�n consolidado 2025'!$E$4:$AA$506,23,0)</f>
        <v>0</v>
      </c>
      <c r="Y405" s="30">
        <f t="shared" si="72"/>
        <v>0</v>
      </c>
    </row>
    <row r="406" spans="1:25" x14ac:dyDescent="0.25">
      <c r="A406" s="80" t="s">
        <v>1227</v>
      </c>
      <c r="B406" s="80" t="str">
        <f>VLOOKUP(A406,'[45]PAI 2025 GPS rempl2)'!$A$3:$E$505,4,0)</f>
        <v>Producto</v>
      </c>
      <c r="C406" s="81" t="s">
        <v>1522</v>
      </c>
      <c r="D406" s="81" t="s">
        <v>1533</v>
      </c>
      <c r="E406" s="81" t="s">
        <v>1442</v>
      </c>
      <c r="F406" s="81" t="s">
        <v>10</v>
      </c>
      <c r="G406" s="81" t="str">
        <f>VLOOKUP(A406,'[45]PAI 2025 GPS rempl2)'!$E$4:$L$504,8,0)</f>
        <v>C-3503-0200-0016-40401c</v>
      </c>
      <c r="H406" s="81" t="str">
        <f>VLOOKUP(A406,'[45]PAI 2025 GPS rempl2)'!$A$4:$V$504,15,0)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406" s="81">
        <f>VLOOKUP(A406,'[45]PAI 2025 GPS rempl2)'!$A$4:$V$504,17,0)</f>
        <v>1</v>
      </c>
      <c r="J406" s="81" t="str">
        <f>VLOOKUP(A406,'[45]PAI 2025 GPS rempl2)'!$A$4:$V$504,18,0)</f>
        <v>Númerica</v>
      </c>
      <c r="K406" s="166" t="str">
        <f>VLOOKUP(A406,'[45]PAI 2025 GPS rempl2)'!$A$4:$V$504,20,0)</f>
        <v>2025-07-01</v>
      </c>
      <c r="L406" s="166" t="str">
        <f>VLOOKUP(A406,'[45]PAI 2025 GPS rempl2)'!$A$4:$V$504,21,0)</f>
        <v>2025-12-12</v>
      </c>
      <c r="M406" s="81" t="str">
        <f>VLOOKUP(A406,'[45]PAI 2025 GPS rempl2)'!$A$4:$V$504,22,0)</f>
        <v>6000-DESPACHO DEL SUPERINTENDENTE DELEGADO PARA EL CONTROL Y VERIFICACIÓN DE REGLAMENTOS TÉCNICOS Y METROLOGÍA LEGAL</v>
      </c>
      <c r="N406" s="81" t="s">
        <v>1399</v>
      </c>
      <c r="O406" s="81" t="s">
        <v>1400</v>
      </c>
      <c r="P406" s="81" t="s">
        <v>1568</v>
      </c>
      <c r="Q406" s="81" t="s">
        <v>1741</v>
      </c>
      <c r="R406" s="30" t="str">
        <f>VLOOKUP(A406,'[45]PAI 2025 GPS rempl2)'!$A$3:$B$506,2,0)</f>
        <v>6000-DESPACHO DEL SUPERINTENDENTE DELEGADO PARA EL CONTROL Y VERIFICACIÓN DE REGLAMENTOS TÉCNICOS Y METROLOGÍA LEGAL</v>
      </c>
      <c r="S406" s="80" t="s">
        <v>1227</v>
      </c>
      <c r="T406" s="80" t="str">
        <f>VLOOKUP(A406,'[45]PAI 2025 GPS rempl2)'!$A$3:$E$505,4,0)</f>
        <v>Producto</v>
      </c>
      <c r="U406" s="81" t="s">
        <v>1522</v>
      </c>
      <c r="V406" s="30">
        <f>VLOOKUP(S406,'Plan de acci�n consolidado 2025'!$E$4:$P$506,12,0)</f>
        <v>14</v>
      </c>
      <c r="W406" s="145">
        <f>(V406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406" s="30">
        <f>VLOOKUP(S406,'Plan de acci�n consolidado 2025'!$E$4:$AA$506,23,0)</f>
        <v>0</v>
      </c>
      <c r="Y406" s="30">
        <f t="shared" si="72"/>
        <v>0</v>
      </c>
    </row>
    <row r="407" spans="1:25" x14ac:dyDescent="0.25">
      <c r="A407" s="80" t="s">
        <v>1228</v>
      </c>
      <c r="B407" s="80" t="str">
        <f>VLOOKUP(A407,'[45]PAI 2025 GPS rempl2)'!$A$3:$E$505,4,0)</f>
        <v>Actividad propia</v>
      </c>
      <c r="C407" s="81" t="s">
        <v>1522</v>
      </c>
      <c r="D407" s="81" t="s">
        <v>1533</v>
      </c>
      <c r="E407" s="81" t="s">
        <v>1442</v>
      </c>
      <c r="F407" s="81"/>
      <c r="G407" s="81" t="str">
        <f>VLOOKUP(A407,'[45]PAI 2025 GPS rempl2)'!$E$4:$L$504,8,0)</f>
        <v>N/A</v>
      </c>
      <c r="H407" s="81" t="str">
        <f>VLOOKUP(A407,'[45]PAI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7" s="81">
        <f>VLOOKUP(A407,'[45]PAI 2025 GPS rempl2)'!$A$4:$V$504,17,0)</f>
        <v>1</v>
      </c>
      <c r="J407" s="81" t="str">
        <f>VLOOKUP(A407,'[45]PAI 2025 GPS rempl2)'!$A$4:$V$504,18,0)</f>
        <v>Númerica</v>
      </c>
      <c r="K407" s="166" t="str">
        <f>VLOOKUP(A407,'[45]PAI 2025 GPS rempl2)'!$A$4:$V$504,20,0)</f>
        <v>2025-07-01</v>
      </c>
      <c r="L407" s="166" t="str">
        <f>VLOOKUP(A407,'[45]PAI 2025 GPS rempl2)'!$A$4:$V$504,21,0)</f>
        <v>2025-10-30</v>
      </c>
      <c r="M407" s="81" t="str">
        <f>VLOOKUP(A407,'[45]PAI 2025 GPS rempl2)'!$A$4:$V$504,22,0)</f>
        <v>6000-DESPACHO DEL SUPERINTENDENTE DELEGADO PARA EL CONTROL Y VERIFICACIÓN DE REGLAMENTOS TÉCNICOS Y METROLOGÍA LEGAL</v>
      </c>
      <c r="N407" s="81"/>
      <c r="O407" s="81"/>
      <c r="P407" s="81"/>
      <c r="Q407" s="81"/>
      <c r="R407" s="30" t="str">
        <f>VLOOKUP(A407,'[45]PAI 2025 GPS rempl2)'!$A$3:$B$506,2,0)</f>
        <v>6000-DESPACHO DEL SUPERINTENDENTE DELEGADO PARA EL CONTROL Y VERIFICACIÓN DE REGLAMENTOS TÉCNICOS Y METROLOGÍA LEGAL</v>
      </c>
      <c r="S407" s="80" t="s">
        <v>1228</v>
      </c>
      <c r="T407" s="80" t="str">
        <f>VLOOKUP(A407,'[45]PAI 2025 GPS rempl2)'!$A$3:$E$505,4,0)</f>
        <v>Actividad propia</v>
      </c>
      <c r="U407" s="81" t="s">
        <v>1522</v>
      </c>
      <c r="V407" s="30">
        <f>VLOOKUP(S407,'Plan de acci�n consolidado 2025'!$E$4:$P$506,12,0)</f>
        <v>20</v>
      </c>
      <c r="W407" s="147">
        <f t="shared" ref="W407:W409" si="75">+(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407" s="30">
        <f>VLOOKUP(S407,'Plan de acci�n consolidado 2025'!$E$4:$AA$506,23,0)</f>
        <v>0</v>
      </c>
      <c r="Y407" s="30">
        <f t="shared" si="72"/>
        <v>0</v>
      </c>
    </row>
    <row r="408" spans="1:25" x14ac:dyDescent="0.25">
      <c r="A408" s="80" t="s">
        <v>1230</v>
      </c>
      <c r="B408" s="80" t="str">
        <f>VLOOKUP(A408,'[45]PAI 2025 GPS rempl2)'!$A$3:$E$505,4,0)</f>
        <v>Actividad propia</v>
      </c>
      <c r="C408" s="81" t="s">
        <v>1522</v>
      </c>
      <c r="D408" s="81" t="s">
        <v>1533</v>
      </c>
      <c r="E408" s="81" t="s">
        <v>1442</v>
      </c>
      <c r="F408" s="81"/>
      <c r="G408" s="81" t="str">
        <f>VLOOKUP(A408,'[45]PAI 2025 GPS rempl2)'!$E$4:$L$504,8,0)</f>
        <v>N/A</v>
      </c>
      <c r="H408" s="81" t="str">
        <f>VLOOKUP(A408,'[45]PAI 2025 GPS rempl2)'!$A$4:$V$504,15,0)</f>
        <v>Revisar jurídicamente el documento de los pasos 5 al 6 y enviarlo a la dependencia solicitante. (Documento de los pasos 5 al 6 con observaciones y correo electrónico de remisión a la dependencia solicitante / Único entregable)</v>
      </c>
      <c r="I408" s="81">
        <f>VLOOKUP(A408,'[45]PAI 2025 GPS rempl2)'!$A$4:$V$504,17,0)</f>
        <v>1</v>
      </c>
      <c r="J408" s="81" t="str">
        <f>VLOOKUP(A408,'[45]PAI 2025 GPS rempl2)'!$A$4:$V$504,18,0)</f>
        <v>Númerica</v>
      </c>
      <c r="K408" s="166" t="str">
        <f>VLOOKUP(A408,'[45]PAI 2025 GPS rempl2)'!$A$4:$V$504,20,0)</f>
        <v>2025-11-04</v>
      </c>
      <c r="L408" s="166" t="str">
        <f>VLOOKUP(A408,'[45]PAI 2025 GPS rempl2)'!$A$4:$V$504,21,0)</f>
        <v>2025-11-21</v>
      </c>
      <c r="M408" s="81" t="str">
        <f>VLOOKUP(A408,'[45]PAI 2025 GPS rempl2)'!$A$4:$V$504,22,0)</f>
        <v>6000-DESPACHO DEL SUPERINTENDENTE DELEGADO PARA EL CONTROL Y VERIFICACIÓN DE REGLAMENTOS TÉCNICOS Y METROLOGÍA LEGAL</v>
      </c>
      <c r="N408" s="81"/>
      <c r="O408" s="81"/>
      <c r="P408" s="81"/>
      <c r="Q408" s="81"/>
      <c r="R408" s="30" t="str">
        <f>VLOOKUP(A408,'[45]PAI 2025 GPS rempl2)'!$A$3:$B$506,2,0)</f>
        <v>6000-DESPACHO DEL SUPERINTENDENTE DELEGADO PARA EL CONTROL Y VERIFICACIÓN DE REGLAMENTOS TÉCNICOS Y METROLOGÍA LEGAL</v>
      </c>
      <c r="S408" s="80" t="s">
        <v>1230</v>
      </c>
      <c r="T408" s="80" t="str">
        <f>VLOOKUP(A408,'[45]PAI 2025 GPS rempl2)'!$A$3:$E$505,4,0)</f>
        <v>Actividad propia</v>
      </c>
      <c r="U408" s="81" t="s">
        <v>1522</v>
      </c>
      <c r="V408" s="30">
        <f>VLOOKUP(S408,'Plan de acci�n consolidado 2025'!$E$4:$P$506,12,0)</f>
        <v>30</v>
      </c>
      <c r="W408" s="147">
        <f t="shared" si="75"/>
        <v>0.36585365853658536</v>
      </c>
      <c r="X408" s="30">
        <f>VLOOKUP(S408,'Plan de acci�n consolidado 2025'!$E$4:$AA$506,23,0)</f>
        <v>0</v>
      </c>
      <c r="Y408" s="30">
        <f t="shared" si="72"/>
        <v>0</v>
      </c>
    </row>
    <row r="409" spans="1:25" x14ac:dyDescent="0.25">
      <c r="A409" s="80" t="s">
        <v>1232</v>
      </c>
      <c r="B409" s="80" t="str">
        <f>VLOOKUP(A409,'[45]PAI 2025 GPS rempl2)'!$A$3:$E$505,4,0)</f>
        <v>Actividad propia</v>
      </c>
      <c r="C409" s="81" t="s">
        <v>1522</v>
      </c>
      <c r="D409" s="81" t="s">
        <v>1533</v>
      </c>
      <c r="E409" s="81" t="s">
        <v>1442</v>
      </c>
      <c r="F409" s="81"/>
      <c r="G409" s="81" t="str">
        <f>VLOOKUP(A409,'[45]PAI 2025 GPS rempl2)'!$E$4:$L$504,8,0)</f>
        <v>N/A</v>
      </c>
      <c r="H409" s="81" t="str">
        <f>VLOOKUP(A409,'[45]PAI 2025 GPS rempl2)'!$A$4:$V$504,15,0)</f>
        <v>Ajustar el documento de los pasos 5 al 6  y remitirlo al Grupo de Trabajo de Regulación.  (Documento  de los pasos 5 al 6  ajustado y correo electrónico de remisión  al Grupo de Trabajo de Regulación / Único entregable)</v>
      </c>
      <c r="I409" s="81">
        <f>VLOOKUP(A409,'[45]PAI 2025 GPS rempl2)'!$A$4:$V$504,17,0)</f>
        <v>1</v>
      </c>
      <c r="J409" s="81" t="str">
        <f>VLOOKUP(A409,'[45]PAI 2025 GPS rempl2)'!$A$4:$V$504,18,0)</f>
        <v>Númerica</v>
      </c>
      <c r="K409" s="166" t="str">
        <f>VLOOKUP(A409,'[45]PAI 2025 GPS rempl2)'!$A$4:$V$504,20,0)</f>
        <v>2025-11-24</v>
      </c>
      <c r="L409" s="166" t="str">
        <f>VLOOKUP(A409,'[45]PAI 2025 GPS rempl2)'!$A$4:$V$504,21,0)</f>
        <v>2025-12-12</v>
      </c>
      <c r="M409" s="81" t="str">
        <f>VLOOKUP(A409,'[45]PAI 2025 GPS rempl2)'!$A$4:$V$504,22,0)</f>
        <v>6000-DESPACHO DEL SUPERINTENDENTE DELEGADO PARA EL CONTROL Y VERIFICACIÓN DE REGLAMENTOS TÉCNICOS Y METROLOGÍA LEGAL</v>
      </c>
      <c r="N409" s="81"/>
      <c r="O409" s="81"/>
      <c r="P409" s="81"/>
      <c r="Q409" s="81"/>
      <c r="R409" s="30" t="str">
        <f>VLOOKUP(A409,'[45]PAI 2025 GPS rempl2)'!$A$3:$B$506,2,0)</f>
        <v>6000-DESPACHO DEL SUPERINTENDENTE DELEGADO PARA EL CONTROL Y VERIFICACIÓN DE REGLAMENTOS TÉCNICOS Y METROLOGÍA LEGAL</v>
      </c>
      <c r="S409" s="80" t="s">
        <v>1232</v>
      </c>
      <c r="T409" s="80" t="str">
        <f>VLOOKUP(A409,'[45]PAI 2025 GPS rempl2)'!$A$3:$E$505,4,0)</f>
        <v>Actividad propia</v>
      </c>
      <c r="U409" s="81" t="s">
        <v>1522</v>
      </c>
      <c r="V409" s="30">
        <f>VLOOKUP(S409,'Plan de acci�n consolidado 2025'!$E$4:$P$506,12,0)</f>
        <v>50</v>
      </c>
      <c r="W409" s="147">
        <f t="shared" si="75"/>
        <v>0.6097560975609756</v>
      </c>
      <c r="X409" s="30">
        <f>VLOOKUP(S409,'Plan de acci�n consolidado 2025'!$E$4:$AA$506,23,0)</f>
        <v>0</v>
      </c>
      <c r="Y409" s="30">
        <f t="shared" si="72"/>
        <v>0</v>
      </c>
    </row>
    <row r="410" spans="1:25" x14ac:dyDescent="0.25">
      <c r="A410" s="80" t="s">
        <v>1234</v>
      </c>
      <c r="B410" s="80" t="str">
        <f>VLOOKUP(A410,'[45]PAI 2025 GPS rempl2)'!$A$3:$E$505,4,0)</f>
        <v>Producto</v>
      </c>
      <c r="C410" s="81" t="s">
        <v>1522</v>
      </c>
      <c r="D410" s="81" t="s">
        <v>1533</v>
      </c>
      <c r="E410" s="81" t="s">
        <v>1442</v>
      </c>
      <c r="F410" s="81" t="s">
        <v>10</v>
      </c>
      <c r="G410" s="81" t="str">
        <f>VLOOKUP(A410,'[45]PAI 2025 GPS rempl2)'!$E$4:$L$504,8,0)</f>
        <v>C-3503-0200-0016-40401c</v>
      </c>
      <c r="H410" s="81" t="str">
        <f>VLOOKUP(A410,'[45]PAI 2025 GPS rempl2)'!$A$4:$V$504,15,0)</f>
        <v>Análisis de Impacto Normativo -AIN ex ante de Cinemómetros elaborado y enviado al Grupo de Regulación (Memorando de remisión -correo electrónico de remisión y documento de definición de problema ajustado / Formato Matriz comentarios  Único entregable)</v>
      </c>
      <c r="I410" s="81">
        <f>VLOOKUP(A410,'[45]PAI 2025 GPS rempl2)'!$A$4:$V$504,17,0)</f>
        <v>1</v>
      </c>
      <c r="J410" s="81" t="str">
        <f>VLOOKUP(A410,'[45]PAI 2025 GPS rempl2)'!$A$4:$V$504,18,0)</f>
        <v>Númerica</v>
      </c>
      <c r="K410" s="166" t="str">
        <f>VLOOKUP(A410,'[45]PAI 2025 GPS rempl2)'!$A$4:$V$504,20,0)</f>
        <v>2025-03-10</v>
      </c>
      <c r="L410" s="166" t="str">
        <f>VLOOKUP(A410,'[45]PAI 2025 GPS rempl2)'!$A$4:$V$504,21,0)</f>
        <v>2025-11-07</v>
      </c>
      <c r="M410" s="81" t="str">
        <f>VLOOKUP(A410,'[45]PAI 2025 GPS rempl2)'!$A$4:$V$504,22,0)</f>
        <v>6000-DESPACHO DEL SUPERINTENDENTE DELEGADO PARA EL CONTROL Y VERIFICACIÓN DE REGLAMENTOS TÉCNICOS Y METROLOGÍA LEGAL</v>
      </c>
      <c r="N410" s="81" t="s">
        <v>1399</v>
      </c>
      <c r="O410" s="81" t="s">
        <v>1400</v>
      </c>
      <c r="P410" s="81" t="s">
        <v>1568</v>
      </c>
      <c r="Q410" s="81" t="s">
        <v>1741</v>
      </c>
      <c r="R410" s="30" t="str">
        <f>VLOOKUP(A410,'[45]PAI 2025 GPS rempl2)'!$A$3:$B$506,2,0)</f>
        <v>6000-DESPACHO DEL SUPERINTENDENTE DELEGADO PARA EL CONTROL Y VERIFICACIÓN DE REGLAMENTOS TÉCNICOS Y METROLOGÍA LEGAL</v>
      </c>
      <c r="S410" s="80" t="s">
        <v>1234</v>
      </c>
      <c r="T410" s="80" t="str">
        <f>VLOOKUP(A410,'[45]PAI 2025 GPS rempl2)'!$A$3:$E$505,4,0)</f>
        <v>Producto</v>
      </c>
      <c r="U410" s="81" t="s">
        <v>1522</v>
      </c>
      <c r="V410" s="30">
        <f>VLOOKUP(S410,'Plan de acci�n consolidado 2025'!$E$4:$P$506,12,0)</f>
        <v>16</v>
      </c>
      <c r="W410" s="145">
        <f>(V410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c r="X410" s="30">
        <f>VLOOKUP(S410,'Plan de acci�n consolidado 2025'!$E$4:$AA$506,23,0)</f>
        <v>0</v>
      </c>
      <c r="Y410" s="30">
        <f t="shared" si="72"/>
        <v>0</v>
      </c>
    </row>
    <row r="411" spans="1:25" x14ac:dyDescent="0.25">
      <c r="A411" s="80" t="s">
        <v>1235</v>
      </c>
      <c r="B411" s="80" t="str">
        <f>VLOOKUP(A411,'[45]PAI 2025 GPS rempl2)'!$A$3:$E$505,4,0)</f>
        <v>Actividad propia</v>
      </c>
      <c r="C411" s="81" t="s">
        <v>1522</v>
      </c>
      <c r="D411" s="81" t="s">
        <v>1533</v>
      </c>
      <c r="E411" s="81" t="s">
        <v>1442</v>
      </c>
      <c r="F411" s="81"/>
      <c r="G411" s="81" t="str">
        <f>VLOOKUP(A411,'[45]PAI 2025 GPS rempl2)'!$E$4:$L$504,8,0)</f>
        <v>N/A</v>
      </c>
      <c r="H411" s="81" t="str">
        <f>VLOOKUP(A411,'[45]PAI 2025 GPS rempl2)'!$A$4:$V$504,15,0)</f>
        <v>Elaborar y enviar al Grupo de Trabajo de Regulación el documento de definición del problema. (Documento de definición del problema y correo electrónico de remisión al Grupo de Trabajo de Regulación / Único entregable)</v>
      </c>
      <c r="I411" s="81">
        <f>VLOOKUP(A411,'[45]PAI 2025 GPS rempl2)'!$A$4:$V$504,17,0)</f>
        <v>1</v>
      </c>
      <c r="J411" s="81" t="str">
        <f>VLOOKUP(A411,'[45]PAI 2025 GPS rempl2)'!$A$4:$V$504,18,0)</f>
        <v>Númerica</v>
      </c>
      <c r="K411" s="166" t="str">
        <f>VLOOKUP(A411,'[45]PAI 2025 GPS rempl2)'!$A$4:$V$504,20,0)</f>
        <v>2025-03-10</v>
      </c>
      <c r="L411" s="166" t="str">
        <f>VLOOKUP(A411,'[45]PAI 2025 GPS rempl2)'!$A$4:$V$504,21,0)</f>
        <v>2025-08-29</v>
      </c>
      <c r="M411" s="81" t="str">
        <f>VLOOKUP(A411,'[45]PAI 2025 GPS rempl2)'!$A$4:$V$504,22,0)</f>
        <v>6000-DESPACHO DEL SUPERINTENDENTE DELEGADO PARA EL CONTROL Y VERIFICACIÓN DE REGLAMENTOS TÉCNICOS Y METROLOGÍA LEGAL</v>
      </c>
      <c r="N411" s="81"/>
      <c r="O411" s="81"/>
      <c r="P411" s="81"/>
      <c r="Q411" s="81"/>
      <c r="R411" s="30" t="str">
        <f>VLOOKUP(A411,'[45]PAI 2025 GPS rempl2)'!$A$3:$B$506,2,0)</f>
        <v>6000-DESPACHO DEL SUPERINTENDENTE DELEGADO PARA EL CONTROL Y VERIFICACIÓN DE REGLAMENTOS TÉCNICOS Y METROLOGÍA LEGAL</v>
      </c>
      <c r="S411" s="80" t="s">
        <v>1235</v>
      </c>
      <c r="T411" s="80" t="str">
        <f>VLOOKUP(A411,'[45]PAI 2025 GPS rempl2)'!$A$3:$E$505,4,0)</f>
        <v>Actividad propia</v>
      </c>
      <c r="U411" s="81" t="s">
        <v>1522</v>
      </c>
      <c r="V411" s="30">
        <f>VLOOKUP(S411,'Plan de acci�n consolidado 2025'!$E$4:$P$506,12,0)</f>
        <v>20</v>
      </c>
      <c r="W411" s="147">
        <f t="shared" ref="W411:W414" si="76">+(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411" s="30">
        <f>VLOOKUP(S411,'Plan de acci�n consolidado 2025'!$E$4:$AA$506,23,0)</f>
        <v>100</v>
      </c>
      <c r="Y411" s="30">
        <f t="shared" si="72"/>
        <v>0.24390243902439024</v>
      </c>
    </row>
    <row r="412" spans="1:25" x14ac:dyDescent="0.25">
      <c r="A412" s="80" t="s">
        <v>1237</v>
      </c>
      <c r="B412" s="80" t="str">
        <f>VLOOKUP(A412,'[45]PAI 2025 GPS rempl2)'!$A$3:$E$505,4,0)</f>
        <v>Actividad propia</v>
      </c>
      <c r="C412" s="81" t="s">
        <v>1522</v>
      </c>
      <c r="D412" s="81" t="s">
        <v>1533</v>
      </c>
      <c r="E412" s="81" t="s">
        <v>1442</v>
      </c>
      <c r="F412" s="81"/>
      <c r="G412" s="81" t="str">
        <f>VLOOKUP(A412,'[45]PAI 2025 GPS rempl2)'!$E$4:$L$504,8,0)</f>
        <v>N/A</v>
      </c>
      <c r="H412" s="81" t="str">
        <f>VLOOKUP(A412,'[45]PAI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2" s="81">
        <f>VLOOKUP(A412,'[45]PAI 2025 GPS rempl2)'!$A$4:$V$504,17,0)</f>
        <v>1</v>
      </c>
      <c r="J412" s="81" t="str">
        <f>VLOOKUP(A412,'[45]PAI 2025 GPS rempl2)'!$A$4:$V$504,18,0)</f>
        <v>Númerica</v>
      </c>
      <c r="K412" s="166" t="str">
        <f>VLOOKUP(A412,'[45]PAI 2025 GPS rempl2)'!$A$4:$V$504,20,0)</f>
        <v>2025-09-01</v>
      </c>
      <c r="L412" s="166" t="str">
        <f>VLOOKUP(A412,'[45]PAI 2025 GPS rempl2)'!$A$4:$V$504,21,0)</f>
        <v>2025-09-26</v>
      </c>
      <c r="M412" s="81" t="str">
        <f>VLOOKUP(A412,'[45]PAI 2025 GPS rempl2)'!$A$4:$V$504,22,0)</f>
        <v>6000-DESPACHO DEL SUPERINTENDENTE DELEGADO PARA EL CONTROL Y VERIFICACIÓN DE REGLAMENTOS TÉCNICOS Y METROLOGÍA LEGAL</v>
      </c>
      <c r="N412" s="81"/>
      <c r="O412" s="81"/>
      <c r="P412" s="81"/>
      <c r="Q412" s="81"/>
      <c r="R412" s="30" t="str">
        <f>VLOOKUP(A412,'[45]PAI 2025 GPS rempl2)'!$A$3:$B$506,2,0)</f>
        <v>6000-DESPACHO DEL SUPERINTENDENTE DELEGADO PARA EL CONTROL Y VERIFICACIÓN DE REGLAMENTOS TÉCNICOS Y METROLOGÍA LEGAL</v>
      </c>
      <c r="S412" s="80" t="s">
        <v>1237</v>
      </c>
      <c r="T412" s="80" t="str">
        <f>VLOOKUP(A412,'[45]PAI 2025 GPS rempl2)'!$A$3:$E$505,4,0)</f>
        <v>Actividad propia</v>
      </c>
      <c r="U412" s="81" t="s">
        <v>1522</v>
      </c>
      <c r="V412" s="30">
        <f>VLOOKUP(S412,'Plan de acci�n consolidado 2025'!$E$4:$P$506,12,0)</f>
        <v>20</v>
      </c>
      <c r="W412" s="147">
        <f t="shared" si="76"/>
        <v>0.24390243902439024</v>
      </c>
      <c r="X412" s="30">
        <f>VLOOKUP(S412,'Plan de acci�n consolidado 2025'!$E$4:$AA$506,23,0)</f>
        <v>100</v>
      </c>
      <c r="Y412" s="30">
        <f t="shared" si="72"/>
        <v>0.24390243902439024</v>
      </c>
    </row>
    <row r="413" spans="1:25" x14ac:dyDescent="0.25">
      <c r="A413" s="80" t="s">
        <v>1239</v>
      </c>
      <c r="B413" s="80" t="str">
        <f>VLOOKUP(A413,'[45]PAI 2025 GPS rempl2)'!$A$3:$E$505,4,0)</f>
        <v>Actividad propia</v>
      </c>
      <c r="C413" s="81" t="s">
        <v>1522</v>
      </c>
      <c r="D413" s="81" t="s">
        <v>1533</v>
      </c>
      <c r="E413" s="81" t="s">
        <v>1442</v>
      </c>
      <c r="F413" s="81"/>
      <c r="G413" s="81" t="str">
        <f>VLOOKUP(A413,'[45]PAI 2025 GPS rempl2)'!$E$4:$L$504,8,0)</f>
        <v>N/A</v>
      </c>
      <c r="H413" s="81" t="str">
        <f>VLOOKUP(A413,'[45]PAI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3" s="81">
        <f>VLOOKUP(A413,'[45]PAI 2025 GPS rempl2)'!$A$4:$V$504,17,0)</f>
        <v>1</v>
      </c>
      <c r="J413" s="81" t="str">
        <f>VLOOKUP(A413,'[45]PAI 2025 GPS rempl2)'!$A$4:$V$504,18,0)</f>
        <v>Númerica</v>
      </c>
      <c r="K413" s="166" t="str">
        <f>VLOOKUP(A413,'[45]PAI 2025 GPS rempl2)'!$A$4:$V$504,20,0)</f>
        <v>2025-09-29</v>
      </c>
      <c r="L413" s="166" t="str">
        <f>VLOOKUP(A413,'[45]PAI 2025 GPS rempl2)'!$A$4:$V$504,21,0)</f>
        <v>2025-10-03</v>
      </c>
      <c r="M413" s="81" t="str">
        <f>VLOOKUP(A413,'[45]PAI 2025 GPS rempl2)'!$A$4:$V$504,22,0)</f>
        <v>6000-DESPACHO DEL SUPERINTENDENTE DELEGADO PARA EL CONTROL Y VERIFICACIÓN DE REGLAMENTOS TÉCNICOS Y METROLOGÍA LEGAL</v>
      </c>
      <c r="N413" s="81"/>
      <c r="O413" s="81"/>
      <c r="P413" s="81"/>
      <c r="Q413" s="81"/>
      <c r="R413" s="30" t="str">
        <f>VLOOKUP(A413,'[45]PAI 2025 GPS rempl2)'!$A$3:$B$506,2,0)</f>
        <v>6000-DESPACHO DEL SUPERINTENDENTE DELEGADO PARA EL CONTROL Y VERIFICACIÓN DE REGLAMENTOS TÉCNICOS Y METROLOGÍA LEGAL</v>
      </c>
      <c r="S413" s="80" t="s">
        <v>1239</v>
      </c>
      <c r="T413" s="80" t="str">
        <f>VLOOKUP(A413,'[45]PAI 2025 GPS rempl2)'!$A$3:$E$505,4,0)</f>
        <v>Actividad propia</v>
      </c>
      <c r="U413" s="81" t="s">
        <v>1522</v>
      </c>
      <c r="V413" s="30">
        <f>VLOOKUP(S413,'Plan de acci�n consolidado 2025'!$E$4:$P$506,12,0)</f>
        <v>30</v>
      </c>
      <c r="W413" s="147">
        <f t="shared" si="76"/>
        <v>0.36585365853658536</v>
      </c>
      <c r="X413" s="30">
        <f>VLOOKUP(S413,'Plan de acci�n consolidado 2025'!$E$4:$AA$506,23,0)</f>
        <v>100</v>
      </c>
      <c r="Y413" s="30">
        <f t="shared" si="72"/>
        <v>0.36585365853658536</v>
      </c>
    </row>
    <row r="414" spans="1:25" x14ac:dyDescent="0.25">
      <c r="A414" s="80" t="s">
        <v>1241</v>
      </c>
      <c r="B414" s="80" t="str">
        <f>VLOOKUP(A414,'[45]PAI 2025 GPS rempl2)'!$A$3:$E$505,4,0)</f>
        <v>Actividad propia</v>
      </c>
      <c r="C414" s="81" t="s">
        <v>1522</v>
      </c>
      <c r="D414" s="81" t="s">
        <v>1533</v>
      </c>
      <c r="E414" s="81" t="s">
        <v>1442</v>
      </c>
      <c r="F414" s="81"/>
      <c r="G414" s="81" t="str">
        <f>VLOOKUP(A414,'[45]PAI 2025 GPS rempl2)'!$E$4:$L$504,8,0)</f>
        <v>N/A</v>
      </c>
      <c r="H414" s="81" t="str">
        <f>VLOOKUP(A414,'[45]PAI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4" s="81">
        <f>VLOOKUP(A414,'[45]PAI 2025 GPS rempl2)'!$A$4:$V$504,17,0)</f>
        <v>1</v>
      </c>
      <c r="J414" s="81" t="str">
        <f>VLOOKUP(A414,'[45]PAI 2025 GPS rempl2)'!$A$4:$V$504,18,0)</f>
        <v>Númerica</v>
      </c>
      <c r="K414" s="166" t="str">
        <f>VLOOKUP(A414,'[45]PAI 2025 GPS rempl2)'!$A$4:$V$504,20,0)</f>
        <v>2025-10-20</v>
      </c>
      <c r="L414" s="166" t="str">
        <f>VLOOKUP(A414,'[45]PAI 2025 GPS rempl2)'!$A$4:$V$504,21,0)</f>
        <v>2025-11-07</v>
      </c>
      <c r="M414" s="81" t="str">
        <f>VLOOKUP(A414,'[45]PAI 2025 GPS rempl2)'!$A$4:$V$504,22,0)</f>
        <v>6000-DESPACHO DEL SUPERINTENDENTE DELEGADO PARA EL CONTROL Y VERIFICACIÓN DE REGLAMENTOS TÉCNICOS Y METROLOGÍA LEGAL</v>
      </c>
      <c r="N414" s="81"/>
      <c r="O414" s="81"/>
      <c r="P414" s="81"/>
      <c r="Q414" s="81"/>
      <c r="R414" s="30" t="str">
        <f>VLOOKUP(A414,'[45]PAI 2025 GPS rempl2)'!$A$3:$B$506,2,0)</f>
        <v>6000-DESPACHO DEL SUPERINTENDENTE DELEGADO PARA EL CONTROL Y VERIFICACIÓN DE REGLAMENTOS TÉCNICOS Y METROLOGÍA LEGAL</v>
      </c>
      <c r="S414" s="80" t="s">
        <v>1241</v>
      </c>
      <c r="T414" s="80" t="str">
        <f>VLOOKUP(A414,'[45]PAI 2025 GPS rempl2)'!$A$3:$E$505,4,0)</f>
        <v>Actividad propia</v>
      </c>
      <c r="U414" s="81" t="s">
        <v>1522</v>
      </c>
      <c r="V414" s="30">
        <f>VLOOKUP(S414,'Plan de acci�n consolidado 2025'!$E$4:$P$506,12,0)</f>
        <v>30</v>
      </c>
      <c r="W414" s="147">
        <f t="shared" si="76"/>
        <v>0.36585365853658536</v>
      </c>
      <c r="X414" s="30">
        <f>VLOOKUP(S414,'Plan de acci�n consolidado 2025'!$E$4:$AA$506,23,0)</f>
        <v>0</v>
      </c>
      <c r="Y414" s="30">
        <f t="shared" si="72"/>
        <v>0</v>
      </c>
    </row>
    <row r="415" spans="1:25" x14ac:dyDescent="0.25">
      <c r="A415" s="80" t="s">
        <v>1245</v>
      </c>
      <c r="B415" s="80" t="str">
        <f>VLOOKUP(A415,'[45]PAI 2025 GPS rempl2)'!$A$3:$E$505,4,0)</f>
        <v>Producto</v>
      </c>
      <c r="C415" s="81" t="s">
        <v>1522</v>
      </c>
      <c r="D415" s="81" t="s">
        <v>1526</v>
      </c>
      <c r="E415" s="81" t="s">
        <v>614</v>
      </c>
      <c r="F415" s="81" t="s">
        <v>10</v>
      </c>
      <c r="G415" s="81" t="str">
        <f>VLOOKUP(A415,'[45]PAI 2025 GPS rempl2)'!$E$4:$L$504,8,0)</f>
        <v>C-3503-0200-0009-40401c</v>
      </c>
      <c r="H415" s="81" t="str">
        <f>VLOOKUP(A415,'[45]PAI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5" s="81">
        <f>VLOOKUP(A415,'[45]PAI 2025 GPS rempl2)'!$A$4:$V$504,17,0)</f>
        <v>100</v>
      </c>
      <c r="J415" s="81" t="str">
        <f>VLOOKUP(A415,'[45]PAI 2025 GPS rempl2)'!$A$4:$V$504,18,0)</f>
        <v>Porcentual</v>
      </c>
      <c r="K415" s="166" t="str">
        <f>VLOOKUP(A415,'[45]PAI 2025 GPS rempl2)'!$A$4:$V$504,20,0)</f>
        <v>2025-01-13</v>
      </c>
      <c r="L415" s="166" t="str">
        <f>VLOOKUP(A415,'[45]PAI 2025 GPS rempl2)'!$A$4:$V$504,21,0)</f>
        <v>2025-12-31</v>
      </c>
      <c r="M415" s="81" t="str">
        <f>VLOOKUP(A415,'[45]PAI 2025 GPS rempl2)'!$A$4:$V$504,22,0)</f>
        <v>3000-DESPACHO DEL SUPERINTENDENTE DELEGADO PARA LA PROTECCIÓN DEL CONSUMIDOR;
3003-GRUPO DE TRABAJO DE APOYO A LA RED NACIONAL DE PROTECCIÓN  AL CONSUMIDOR</v>
      </c>
      <c r="N415" s="81" t="s">
        <v>1399</v>
      </c>
      <c r="O415" s="81" t="s">
        <v>1400</v>
      </c>
      <c r="P415" s="81" t="s">
        <v>1569</v>
      </c>
      <c r="Q415" s="81" t="s">
        <v>1494</v>
      </c>
      <c r="R415" s="30" t="str">
        <f>VLOOKUP(A415,'[45]PAI 2025 GPS rempl2)'!$A$3:$B$506,2,0)</f>
        <v>3003-GRUPO DE TRABAJO DE APOYO A LA RED NACIONAL DE PROTECCIÓN  AL CONSUMIDOR</v>
      </c>
      <c r="S415" s="80" t="s">
        <v>1245</v>
      </c>
      <c r="T415" s="80" t="str">
        <f>VLOOKUP(A415,'[45]PAI 2025 GPS rempl2)'!$A$3:$E$505,4,0)</f>
        <v>Producto</v>
      </c>
      <c r="U415" s="81" t="s">
        <v>1522</v>
      </c>
      <c r="V415" s="30">
        <f>VLOOKUP(S415,'Plan de acci�n consolidado 2025'!$E$4:$P$506,12,0)</f>
        <v>20</v>
      </c>
      <c r="W415" s="145">
        <f>(V415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15" s="30">
        <f>VLOOKUP(S415,'Plan de acci�n consolidado 2025'!$E$4:$AA$506,23,0)</f>
        <v>73.180000000000007</v>
      </c>
      <c r="Y415" s="30">
        <f t="shared" si="72"/>
        <v>0.65632286995515698</v>
      </c>
    </row>
    <row r="416" spans="1:25" x14ac:dyDescent="0.25">
      <c r="A416" s="80" t="s">
        <v>1248</v>
      </c>
      <c r="B416" s="80" t="str">
        <f>VLOOKUP(A416,'[45]PAI 2025 GPS rempl2)'!$A$3:$E$505,4,0)</f>
        <v>Actividad propia</v>
      </c>
      <c r="C416" s="81" t="s">
        <v>1522</v>
      </c>
      <c r="D416" s="81" t="s">
        <v>1526</v>
      </c>
      <c r="E416" s="81" t="s">
        <v>614</v>
      </c>
      <c r="F416" s="81"/>
      <c r="G416" s="81" t="str">
        <f>VLOOKUP(A416,'[45]PAI 2025 GPS rempl2)'!$E$4:$L$504,8,0)</f>
        <v>N/A</v>
      </c>
      <c r="H416" s="81" t="str">
        <f>VLOOKUP(A416,'[45]PAI 2025 GPS rempl2)'!$A$4:$V$504,15,0)</f>
        <v>Definir el Plan de difusión (incluye actividades, responsables, fechas y las metas de atenciones, divulgaciones, capacitaciones, sensibilizaciones y campañas .) (Documento Plan de difusión)</v>
      </c>
      <c r="I416" s="81">
        <f>VLOOKUP(A416,'[45]PAI 2025 GPS rempl2)'!$A$4:$V$504,17,0)</f>
        <v>1</v>
      </c>
      <c r="J416" s="81" t="str">
        <f>VLOOKUP(A416,'[45]PAI 2025 GPS rempl2)'!$A$4:$V$504,18,0)</f>
        <v>Númerica</v>
      </c>
      <c r="K416" s="166" t="str">
        <f>VLOOKUP(A416,'[45]PAI 2025 GPS rempl2)'!$A$4:$V$504,20,0)</f>
        <v>2025-01-13</v>
      </c>
      <c r="L416" s="166" t="str">
        <f>VLOOKUP(A416,'[45]PAI 2025 GPS rempl2)'!$A$4:$V$504,21,0)</f>
        <v>2025-02-03</v>
      </c>
      <c r="M416" s="81" t="str">
        <f>VLOOKUP(A416,'[45]PAI 2025 GPS rempl2)'!$A$4:$V$504,22,0)</f>
        <v>3003-GRUPO DE TRABAJO DE APOYO A LA RED NACIONAL DE PROTECCIÓN  AL CONSUMIDOR</v>
      </c>
      <c r="N416" s="81"/>
      <c r="O416" s="81"/>
      <c r="P416" s="81"/>
      <c r="Q416" s="81"/>
      <c r="R416" s="30" t="str">
        <f>VLOOKUP(A416,'[45]PAI 2025 GPS rempl2)'!$A$3:$B$506,2,0)</f>
        <v>3003-GRUPO DE TRABAJO DE APOYO A LA RED NACIONAL DE PROTECCIÓN  AL CONSUMIDOR</v>
      </c>
      <c r="S416" s="80" t="s">
        <v>1248</v>
      </c>
      <c r="T416" s="80" t="str">
        <f>VLOOKUP(A416,'[45]PAI 2025 GPS rempl2)'!$A$3:$E$505,4,0)</f>
        <v>Actividad propia</v>
      </c>
      <c r="U416" s="81" t="s">
        <v>1522</v>
      </c>
      <c r="V416" s="30">
        <f>VLOOKUP(S416,'Plan de acci�n consolidado 2025'!$E$4:$P$506,12,0)</f>
        <v>30</v>
      </c>
      <c r="W416" s="147">
        <f>+(V416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416" s="30">
        <f>VLOOKUP(S416,'Plan de acci�n consolidado 2025'!$E$4:$AA$506,23,0)</f>
        <v>100</v>
      </c>
      <c r="Y416" s="30">
        <f t="shared" si="72"/>
        <v>0.36585365853658536</v>
      </c>
    </row>
    <row r="417" spans="1:25" x14ac:dyDescent="0.25">
      <c r="A417" s="80" t="s">
        <v>1250</v>
      </c>
      <c r="B417" s="80" t="str">
        <f>VLOOKUP(A417,'[45]PAI 2025 GPS rempl2)'!$A$3:$E$505,4,0)</f>
        <v>Actividad sin participación</v>
      </c>
      <c r="C417" s="81" t="s">
        <v>1522</v>
      </c>
      <c r="D417" s="81" t="s">
        <v>1526</v>
      </c>
      <c r="E417" s="81" t="s">
        <v>614</v>
      </c>
      <c r="F417" s="81"/>
      <c r="G417" s="81" t="str">
        <f>VLOOKUP(A417,'[45]PAI 2025 GPS rempl2)'!$E$4:$L$504,8,0)</f>
        <v>N/A</v>
      </c>
      <c r="H417" s="81" t="str">
        <f>VLOOKUP(A417,'[45]PAI 2025 GPS rempl2)'!$A$4:$V$504,15,0)</f>
        <v>Aprobar el Plan de difusión (Plan Estratégico y Cronograma aprobado por el Coordinador de la RNPC Y/o otras áreas participantes de requerirse.)</v>
      </c>
      <c r="I417" s="81">
        <f>VLOOKUP(A417,'[45]PAI 2025 GPS rempl2)'!$A$4:$V$504,17,0)</f>
        <v>1</v>
      </c>
      <c r="J417" s="81" t="str">
        <f>VLOOKUP(A417,'[45]PAI 2025 GPS rempl2)'!$A$4:$V$504,18,0)</f>
        <v>Númerica</v>
      </c>
      <c r="K417" s="166" t="str">
        <f>VLOOKUP(A417,'[45]PAI 2025 GPS rempl2)'!$A$4:$V$504,20,0)</f>
        <v>2025-02-03</v>
      </c>
      <c r="L417" s="166" t="str">
        <f>VLOOKUP(A417,'[45]PAI 2025 GPS rempl2)'!$A$4:$V$504,21,0)</f>
        <v>2025-02-28</v>
      </c>
      <c r="M417" s="81" t="str">
        <f>VLOOKUP(A417,'[45]PAI 2025 GPS rempl2)'!$A$4:$V$504,22,0)</f>
        <v>3000-DESPACHO DEL SUPERINTENDENTE DELEGADO PARA LA PROTECCIÓN DEL CONSUMIDOR</v>
      </c>
      <c r="N417" s="81"/>
      <c r="O417" s="81"/>
      <c r="P417" s="81"/>
      <c r="Q417" s="81"/>
      <c r="R417" s="30" t="str">
        <f>VLOOKUP(A417,'[45]PAI 2025 GPS rempl2)'!$A$3:$B$506,2,0)</f>
        <v>3003-GRUPO DE TRABAJO DE APOYO A LA RED NACIONAL DE PROTECCIÓN  AL CONSUMIDOR</v>
      </c>
      <c r="S417" s="80" t="s">
        <v>1250</v>
      </c>
      <c r="T417" s="80" t="str">
        <f>VLOOKUP(A417,'[45]PAI 2025 GPS rempl2)'!$A$3:$E$505,4,0)</f>
        <v>Actividad sin participación</v>
      </c>
      <c r="U417" s="81" t="s">
        <v>1522</v>
      </c>
      <c r="V417" s="30">
        <f>VLOOKUP(S417,'Plan de acci�n consolidado 2025'!$E$4:$P$506,12,0)</f>
        <v>0</v>
      </c>
      <c r="W417" s="30">
        <f>+V417</f>
        <v>0</v>
      </c>
      <c r="X417" s="30">
        <f>VLOOKUP(S417,'Plan de acci�n consolidado 2025'!$E$4:$AA$506,23,0)</f>
        <v>100</v>
      </c>
      <c r="Y417" s="30">
        <f t="shared" si="72"/>
        <v>0</v>
      </c>
    </row>
    <row r="418" spans="1:25" x14ac:dyDescent="0.25">
      <c r="A418" s="80" t="s">
        <v>1253</v>
      </c>
      <c r="B418" s="80" t="str">
        <f>VLOOKUP(A418,'[45]PAI 2025 GPS rempl2)'!$A$3:$E$505,4,0)</f>
        <v>Actividad propia</v>
      </c>
      <c r="C418" s="81" t="s">
        <v>1522</v>
      </c>
      <c r="D418" s="81" t="s">
        <v>1526</v>
      </c>
      <c r="E418" s="81" t="s">
        <v>614</v>
      </c>
      <c r="F418" s="81"/>
      <c r="G418" s="81" t="str">
        <f>VLOOKUP(A418,'[45]PAI 2025 GPS rempl2)'!$E$4:$L$504,8,0)</f>
        <v>N/A</v>
      </c>
      <c r="H418" s="81" t="str">
        <f>VLOOKUP(A418,'[45]PAI 2025 GPS rempl2)'!$A$4:$V$504,15,0)</f>
        <v>Ejecutar el Plan de difusión  (Seguimiento trimestral plan y evidencias de ejecución)</v>
      </c>
      <c r="I418" s="81">
        <f>VLOOKUP(A418,'[45]PAI 2025 GPS rempl2)'!$A$4:$V$504,17,0)</f>
        <v>100</v>
      </c>
      <c r="J418" s="81" t="str">
        <f>VLOOKUP(A418,'[45]PAI 2025 GPS rempl2)'!$A$4:$V$504,18,0)</f>
        <v>Porcentual</v>
      </c>
      <c r="K418" s="166" t="str">
        <f>VLOOKUP(A418,'[45]PAI 2025 GPS rempl2)'!$A$4:$V$504,20,0)</f>
        <v>2025-02-03</v>
      </c>
      <c r="L418" s="166" t="str">
        <f>VLOOKUP(A418,'[45]PAI 2025 GPS rempl2)'!$A$4:$V$504,21,0)</f>
        <v>2025-12-31</v>
      </c>
      <c r="M418" s="81" t="str">
        <f>VLOOKUP(A418,'[45]PAI 2025 GPS rempl2)'!$A$4:$V$504,22,0)</f>
        <v>3003-GRUPO DE TRABAJO DE APOYO A LA RED NACIONAL DE PROTECCIÓN  AL CONSUMIDOR</v>
      </c>
      <c r="N418" s="81"/>
      <c r="O418" s="81"/>
      <c r="P418" s="81"/>
      <c r="Q418" s="81"/>
      <c r="R418" s="30" t="str">
        <f>VLOOKUP(A418,'[45]PAI 2025 GPS rempl2)'!$A$3:$B$506,2,0)</f>
        <v>3003-GRUPO DE TRABAJO DE APOYO A LA RED NACIONAL DE PROTECCIÓN  AL CONSUMIDOR</v>
      </c>
      <c r="S418" s="80" t="s">
        <v>1253</v>
      </c>
      <c r="T418" s="80" t="str">
        <f>VLOOKUP(A418,'[45]PAI 2025 GPS rempl2)'!$A$3:$E$505,4,0)</f>
        <v>Actividad propia</v>
      </c>
      <c r="U418" s="81" t="s">
        <v>1522</v>
      </c>
      <c r="V418" s="30">
        <f>VLOOKUP(S418,'Plan de acci�n consolidado 2025'!$E$4:$P$506,12,0)</f>
        <v>70</v>
      </c>
      <c r="W418" s="147">
        <f>+(V418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0.85365853658536583</v>
      </c>
      <c r="X418" s="30">
        <f>VLOOKUP(S418,'Plan de acci�n consolidado 2025'!$E$4:$AA$506,23,0)</f>
        <v>73.180000000000007</v>
      </c>
      <c r="Y418" s="30">
        <f t="shared" si="72"/>
        <v>0.62470731707317073</v>
      </c>
    </row>
    <row r="419" spans="1:25" x14ac:dyDescent="0.25">
      <c r="A419" s="80" t="s">
        <v>1254</v>
      </c>
      <c r="B419" s="80" t="str">
        <f>VLOOKUP(A419,'[45]PAI 2025 GPS rempl2)'!$A$3:$E$505,4,0)</f>
        <v>Producto</v>
      </c>
      <c r="C419" s="81" t="s">
        <v>1522</v>
      </c>
      <c r="D419" s="81" t="s">
        <v>1526</v>
      </c>
      <c r="E419" s="81" t="s">
        <v>614</v>
      </c>
      <c r="F419" s="81" t="s">
        <v>9</v>
      </c>
      <c r="G419" s="81" t="str">
        <f>VLOOKUP(A419,'[45]PAI 2025 GPS rempl2)'!$E$4:$L$504,8,0)</f>
        <v>C-3503-0200-0009-40401c</v>
      </c>
      <c r="H419" s="81" t="str">
        <f>VLOOKUP(A419,'[45]PAI 2025 GPS rempl2)'!$A$4:$V$504,15,0)</f>
        <v>Arreglos Directos desarrollados a través de las atenciones de las Casas y Rutas del Consumidor, realizados. (Informe final)</v>
      </c>
      <c r="I419" s="81">
        <f>VLOOKUP(A419,'[45]PAI 2025 GPS rempl2)'!$A$4:$V$504,17,0)</f>
        <v>40</v>
      </c>
      <c r="J419" s="81" t="str">
        <f>VLOOKUP(A419,'[45]PAI 2025 GPS rempl2)'!$A$4:$V$504,18,0)</f>
        <v>Porcentual</v>
      </c>
      <c r="K419" s="166" t="str">
        <f>VLOOKUP(A419,'[45]PAI 2025 GPS rempl2)'!$A$4:$V$504,20,0)</f>
        <v>2025-02-03</v>
      </c>
      <c r="L419" s="166" t="str">
        <f>VLOOKUP(A419,'[45]PAI 2025 GPS rempl2)'!$A$4:$V$504,21,0)</f>
        <v>2025-12-31</v>
      </c>
      <c r="M419" s="81" t="str">
        <f>VLOOKUP(A419,'[45]PAI 2025 GPS rempl2)'!$A$4:$V$504,22,0)</f>
        <v>3003-GRUPO DE TRABAJO DE APOYO A LA RED NACIONAL DE PROTECCIÓN  AL CONSUMIDOR</v>
      </c>
      <c r="N419" s="81" t="s">
        <v>1401</v>
      </c>
      <c r="O419" s="81" t="s">
        <v>1439</v>
      </c>
      <c r="P419" s="81">
        <v>0</v>
      </c>
      <c r="Q419" s="81" t="s">
        <v>1492</v>
      </c>
      <c r="R419" s="30" t="str">
        <f>VLOOKUP(A419,'[45]PAI 2025 GPS rempl2)'!$A$3:$B$506,2,0)</f>
        <v>3003-GRUPO DE TRABAJO DE APOYO A LA RED NACIONAL DE PROTECCIÓN  AL CONSUMIDOR</v>
      </c>
      <c r="S419" s="80" t="s">
        <v>1254</v>
      </c>
      <c r="T419" s="80" t="str">
        <f>VLOOKUP(A419,'[45]PAI 2025 GPS rempl2)'!$A$3:$E$505,4,0)</f>
        <v>Producto</v>
      </c>
      <c r="U419" s="81" t="s">
        <v>1522</v>
      </c>
      <c r="V419" s="30">
        <f>VLOOKUP(S419,'Plan de acci�n consolidado 2025'!$E$4:$P$506,12,0)</f>
        <v>10</v>
      </c>
      <c r="W419" s="145">
        <f>(V419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419" s="30">
        <f>VLOOKUP(S419,'Plan de acci�n consolidado 2025'!$E$4:$AA$506,23,0)</f>
        <v>0</v>
      </c>
      <c r="Y419" s="30">
        <f t="shared" si="72"/>
        <v>0</v>
      </c>
    </row>
    <row r="420" spans="1:25" x14ac:dyDescent="0.25">
      <c r="A420" s="80" t="s">
        <v>1256</v>
      </c>
      <c r="B420" s="80" t="str">
        <f>VLOOKUP(A420,'[45]PAI 2025 GPS rempl2)'!$A$3:$E$505,4,0)</f>
        <v>Actividad propia</v>
      </c>
      <c r="C420" s="81" t="s">
        <v>1522</v>
      </c>
      <c r="D420" s="81" t="s">
        <v>1526</v>
      </c>
      <c r="E420" s="81" t="s">
        <v>614</v>
      </c>
      <c r="F420" s="81"/>
      <c r="G420" s="81" t="str">
        <f>VLOOKUP(A420,'[45]PAI 2025 GPS rempl2)'!$E$4:$L$504,8,0)</f>
        <v>N/A</v>
      </c>
      <c r="H420" s="81" t="str">
        <f>VLOOKUP(A420,'[45]PAI 2025 GPS rempl2)'!$A$4:$V$504,15,0)</f>
        <v>Realizar invitaciones de servicio arreglo directo (Informe trimestral acumulado) (Informe elaborado de las invitaciones servicio arreglo directo)</v>
      </c>
      <c r="I420" s="81">
        <f>VLOOKUP(A420,'[45]PAI 2025 GPS rempl2)'!$A$4:$V$504,17,0)</f>
        <v>4000</v>
      </c>
      <c r="J420" s="81" t="str">
        <f>VLOOKUP(A420,'[45]PAI 2025 GPS rempl2)'!$A$4:$V$504,18,0)</f>
        <v>Númerica</v>
      </c>
      <c r="K420" s="166" t="str">
        <f>VLOOKUP(A420,'[45]PAI 2025 GPS rempl2)'!$A$4:$V$504,20,0)</f>
        <v>2025-02-03</v>
      </c>
      <c r="L420" s="166" t="str">
        <f>VLOOKUP(A420,'[45]PAI 2025 GPS rempl2)'!$A$4:$V$504,21,0)</f>
        <v>2025-12-31</v>
      </c>
      <c r="M420" s="81" t="str">
        <f>VLOOKUP(A420,'[45]PAI 2025 GPS rempl2)'!$A$4:$V$504,22,0)</f>
        <v>3003-GRUPO DE TRABAJO DE APOYO A LA RED NACIONAL DE PROTECCIÓN  AL CONSUMIDOR</v>
      </c>
      <c r="N420" s="81"/>
      <c r="O420" s="81"/>
      <c r="P420" s="81"/>
      <c r="Q420" s="81"/>
      <c r="R420" s="30" t="str">
        <f>VLOOKUP(A420,'[45]PAI 2025 GPS rempl2)'!$A$3:$B$506,2,0)</f>
        <v>3003-GRUPO DE TRABAJO DE APOYO A LA RED NACIONAL DE PROTECCIÓN  AL CONSUMIDOR</v>
      </c>
      <c r="S420" s="80" t="s">
        <v>1256</v>
      </c>
      <c r="T420" s="80" t="str">
        <f>VLOOKUP(A420,'[45]PAI 2025 GPS rempl2)'!$A$3:$E$505,4,0)</f>
        <v>Actividad propia</v>
      </c>
      <c r="U420" s="81" t="s">
        <v>1522</v>
      </c>
      <c r="V420" s="30">
        <f>VLOOKUP(S420,'Plan de acci�n consolidado 2025'!$E$4:$P$506,12,0)</f>
        <v>30</v>
      </c>
      <c r="W420" s="147">
        <f t="shared" ref="W420:W422" si="77">+(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420" s="30">
        <f>VLOOKUP(S420,'Plan de acci�n consolidado 2025'!$E$4:$AA$506,23,0)</f>
        <v>82.65</v>
      </c>
      <c r="Y420" s="30">
        <f t="shared" si="72"/>
        <v>0.3023780487804878</v>
      </c>
    </row>
    <row r="421" spans="1:25" x14ac:dyDescent="0.25">
      <c r="A421" s="80" t="s">
        <v>1258</v>
      </c>
      <c r="B421" s="80" t="str">
        <f>VLOOKUP(A421,'[45]PAI 2025 GPS rempl2)'!$A$3:$E$505,4,0)</f>
        <v>Actividad propia</v>
      </c>
      <c r="C421" s="81" t="s">
        <v>1522</v>
      </c>
      <c r="D421" s="81" t="s">
        <v>1526</v>
      </c>
      <c r="E421" s="81" t="s">
        <v>614</v>
      </c>
      <c r="F421" s="81"/>
      <c r="G421" s="81" t="str">
        <f>VLOOKUP(A421,'[45]PAI 2025 GPS rempl2)'!$E$4:$L$504,8,0)</f>
        <v>N/A</v>
      </c>
      <c r="H421" s="81" t="str">
        <f>VLOOKUP(A421,'[45]PAI 2025 GPS rempl2)'!$A$4:$V$504,15,0)</f>
        <v>Realizar Jornada Nacional de las soluciones en materia de protección al consumidor  (Informe jornada Nacional de las soluciones en materia de protección al consumidor)</v>
      </c>
      <c r="I421" s="81">
        <f>VLOOKUP(A421,'[45]PAI 2025 GPS rempl2)'!$A$4:$V$504,17,0)</f>
        <v>4</v>
      </c>
      <c r="J421" s="81" t="str">
        <f>VLOOKUP(A421,'[45]PAI 2025 GPS rempl2)'!$A$4:$V$504,18,0)</f>
        <v>Númerica</v>
      </c>
      <c r="K421" s="166" t="str">
        <f>VLOOKUP(A421,'[45]PAI 2025 GPS rempl2)'!$A$4:$V$504,20,0)</f>
        <v>2025-02-03</v>
      </c>
      <c r="L421" s="166" t="str">
        <f>VLOOKUP(A421,'[45]PAI 2025 GPS rempl2)'!$A$4:$V$504,21,0)</f>
        <v>2025-12-31</v>
      </c>
      <c r="M421" s="81" t="str">
        <f>VLOOKUP(A421,'[45]PAI 2025 GPS rempl2)'!$A$4:$V$504,22,0)</f>
        <v>3003-GRUPO DE TRABAJO DE APOYO A LA RED NACIONAL DE PROTECCIÓN  AL CONSUMIDOR</v>
      </c>
      <c r="N421" s="81"/>
      <c r="O421" s="81"/>
      <c r="P421" s="81"/>
      <c r="Q421" s="81"/>
      <c r="R421" s="30" t="str">
        <f>VLOOKUP(A421,'[45]PAI 2025 GPS rempl2)'!$A$3:$B$506,2,0)</f>
        <v>3003-GRUPO DE TRABAJO DE APOYO A LA RED NACIONAL DE PROTECCIÓN  AL CONSUMIDOR</v>
      </c>
      <c r="S421" s="80" t="s">
        <v>1258</v>
      </c>
      <c r="T421" s="80" t="str">
        <f>VLOOKUP(A421,'[45]PAI 2025 GPS rempl2)'!$A$3:$E$505,4,0)</f>
        <v>Actividad propia</v>
      </c>
      <c r="U421" s="81" t="s">
        <v>1522</v>
      </c>
      <c r="V421" s="30">
        <f>VLOOKUP(S421,'Plan de acci�n consolidado 2025'!$E$4:$P$506,12,0)</f>
        <v>30</v>
      </c>
      <c r="W421" s="147">
        <f t="shared" si="77"/>
        <v>0.36585365853658536</v>
      </c>
      <c r="X421" s="30">
        <f>VLOOKUP(S421,'Plan de acci�n consolidado 2025'!$E$4:$AA$506,23,0)</f>
        <v>75</v>
      </c>
      <c r="Y421" s="30">
        <f t="shared" si="72"/>
        <v>0.27439024390243899</v>
      </c>
    </row>
    <row r="422" spans="1:25" x14ac:dyDescent="0.25">
      <c r="A422" s="80" t="s">
        <v>1260</v>
      </c>
      <c r="B422" s="80" t="str">
        <f>VLOOKUP(A422,'[45]PAI 2025 GPS rempl2)'!$A$3:$E$505,4,0)</f>
        <v>Actividad propia</v>
      </c>
      <c r="C422" s="81" t="s">
        <v>1522</v>
      </c>
      <c r="D422" s="81" t="s">
        <v>1526</v>
      </c>
      <c r="E422" s="81" t="s">
        <v>614</v>
      </c>
      <c r="F422" s="81"/>
      <c r="G422" s="81" t="str">
        <f>VLOOKUP(A422,'[45]PAI 2025 GPS rempl2)'!$E$4:$L$504,8,0)</f>
        <v>N/A</v>
      </c>
      <c r="H422" s="81" t="str">
        <f>VLOOKUP(A422,'[45]PAI 2025 GPS rempl2)'!$A$4:$V$504,15,0)</f>
        <v>Realizar encuentros de arreglo directo (Informe arreglos directos realizados)</v>
      </c>
      <c r="I422" s="81">
        <f>VLOOKUP(A422,'[45]PAI 2025 GPS rempl2)'!$A$4:$V$504,17,0)</f>
        <v>1600</v>
      </c>
      <c r="J422" s="81" t="str">
        <f>VLOOKUP(A422,'[45]PAI 2025 GPS rempl2)'!$A$4:$V$504,18,0)</f>
        <v>Númerica</v>
      </c>
      <c r="K422" s="166" t="str">
        <f>VLOOKUP(A422,'[45]PAI 2025 GPS rempl2)'!$A$4:$V$504,20,0)</f>
        <v>2025-02-03</v>
      </c>
      <c r="L422" s="166" t="str">
        <f>VLOOKUP(A422,'[45]PAI 2025 GPS rempl2)'!$A$4:$V$504,21,0)</f>
        <v>2025-12-31</v>
      </c>
      <c r="M422" s="81" t="str">
        <f>VLOOKUP(A422,'[45]PAI 2025 GPS rempl2)'!$A$4:$V$504,22,0)</f>
        <v>3003-GRUPO DE TRABAJO DE APOYO A LA RED NACIONAL DE PROTECCIÓN  AL CONSUMIDOR</v>
      </c>
      <c r="N422" s="81"/>
      <c r="O422" s="81"/>
      <c r="P422" s="81"/>
      <c r="Q422" s="81"/>
      <c r="R422" s="30" t="str">
        <f>VLOOKUP(A422,'[45]PAI 2025 GPS rempl2)'!$A$3:$B$506,2,0)</f>
        <v>3003-GRUPO DE TRABAJO DE APOYO A LA RED NACIONAL DE PROTECCIÓN  AL CONSUMIDOR</v>
      </c>
      <c r="S422" s="80" t="s">
        <v>1260</v>
      </c>
      <c r="T422" s="80" t="str">
        <f>VLOOKUP(A422,'[45]PAI 2025 GPS rempl2)'!$A$3:$E$505,4,0)</f>
        <v>Actividad propia</v>
      </c>
      <c r="U422" s="81" t="s">
        <v>1522</v>
      </c>
      <c r="V422" s="30">
        <f>VLOOKUP(S422,'Plan de acci�n consolidado 2025'!$E$4:$P$506,12,0)</f>
        <v>40</v>
      </c>
      <c r="W422" s="147">
        <f t="shared" si="77"/>
        <v>0.48780487804878048</v>
      </c>
      <c r="X422" s="30">
        <f>VLOOKUP(S422,'Plan de acci�n consolidado 2025'!$E$4:$AA$506,23,0)</f>
        <v>91.81</v>
      </c>
      <c r="Y422" s="30">
        <f t="shared" si="72"/>
        <v>0.44785365853658538</v>
      </c>
    </row>
    <row r="423" spans="1:25" x14ac:dyDescent="0.25">
      <c r="A423" s="80" t="s">
        <v>1261</v>
      </c>
      <c r="B423" s="80" t="str">
        <f>VLOOKUP(A423,'[45]PAI 2025 GPS rempl2)'!$A$3:$E$505,4,0)</f>
        <v>Producto</v>
      </c>
      <c r="C423" s="81" t="s">
        <v>1522</v>
      </c>
      <c r="D423" s="81" t="s">
        <v>1530</v>
      </c>
      <c r="E423" s="81" t="s">
        <v>697</v>
      </c>
      <c r="F423" s="81" t="s">
        <v>13</v>
      </c>
      <c r="G423" s="81" t="str">
        <f>VLOOKUP(A423,'[45]PAI 2025 GPS rempl2)'!$E$4:$L$504,8,0)</f>
        <v>C-3503-0200-0009-40401c</v>
      </c>
      <c r="H423" s="81" t="str">
        <f>VLOOKUP(A423,'[45]PAI 2025 GPS rempl2)'!$A$4:$V$504,15,0)</f>
        <v>Alcaldías en sus facultades administrativas y de metrología legal frente a la protección al consumidor en el territorio nacional, capacitadas (Informe final)</v>
      </c>
      <c r="I423" s="81">
        <f>VLOOKUP(A423,'[45]PAI 2025 GPS rempl2)'!$A$4:$V$504,17,0)</f>
        <v>440</v>
      </c>
      <c r="J423" s="81" t="str">
        <f>VLOOKUP(A423,'[45]PAI 2025 GPS rempl2)'!$A$4:$V$504,18,0)</f>
        <v>Númerica</v>
      </c>
      <c r="K423" s="166" t="str">
        <f>VLOOKUP(A423,'[45]PAI 2025 GPS rempl2)'!$A$4:$V$504,20,0)</f>
        <v>2025-02-03</v>
      </c>
      <c r="L423" s="166" t="str">
        <f>VLOOKUP(A423,'[45]PAI 2025 GPS rempl2)'!$A$4:$V$504,21,0)</f>
        <v>2025-12-31</v>
      </c>
      <c r="M423" s="81" t="str">
        <f>VLOOKUP(A423,'[45]PAI 2025 GPS rempl2)'!$A$4:$V$504,22,0)</f>
        <v>3003-GRUPO DE TRABAJO DE APOYO A LA RED NACIONAL DE PROTECCIÓN  AL CONSUMIDOR</v>
      </c>
      <c r="N423" s="81" t="s">
        <v>1402</v>
      </c>
      <c r="O423" s="81" t="s">
        <v>1441</v>
      </c>
      <c r="P423" s="81" t="s">
        <v>1742</v>
      </c>
      <c r="Q423" s="81" t="s">
        <v>1495</v>
      </c>
      <c r="R423" s="30" t="str">
        <f>VLOOKUP(A423,'[45]PAI 2025 GPS rempl2)'!$A$3:$B$506,2,0)</f>
        <v>3003-GRUPO DE TRABAJO DE APOYO A LA RED NACIONAL DE PROTECCIÓN  AL CONSUMIDOR</v>
      </c>
      <c r="S423" s="80" t="s">
        <v>1261</v>
      </c>
      <c r="T423" s="80" t="str">
        <f>VLOOKUP(A423,'[45]PAI 2025 GPS rempl2)'!$A$3:$E$505,4,0)</f>
        <v>Producto</v>
      </c>
      <c r="U423" s="81" t="s">
        <v>1522</v>
      </c>
      <c r="V423" s="30">
        <f>VLOOKUP(S423,'Plan de acci�n consolidado 2025'!$E$4:$P$506,12,0)</f>
        <v>20</v>
      </c>
      <c r="W423" s="145">
        <f>(V423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23" s="30">
        <f>VLOOKUP(S423,'Plan de acci�n consolidado 2025'!$E$4:$AA$506,23,0)</f>
        <v>57.05</v>
      </c>
      <c r="Y423" s="30">
        <f t="shared" si="72"/>
        <v>0.51165919282511207</v>
      </c>
    </row>
    <row r="424" spans="1:25" x14ac:dyDescent="0.25">
      <c r="A424" s="80" t="s">
        <v>1263</v>
      </c>
      <c r="B424" s="80" t="str">
        <f>VLOOKUP(A424,'[45]PAI 2025 GPS rempl2)'!$A$3:$E$505,4,0)</f>
        <v>Actividad propia</v>
      </c>
      <c r="C424" s="81" t="s">
        <v>1522</v>
      </c>
      <c r="D424" s="81" t="s">
        <v>1530</v>
      </c>
      <c r="E424" s="81" t="s">
        <v>697</v>
      </c>
      <c r="F424" s="81"/>
      <c r="G424" s="81" t="str">
        <f>VLOOKUP(A424,'[45]PAI 2025 GPS rempl2)'!$E$4:$L$504,8,0)</f>
        <v>N/A</v>
      </c>
      <c r="H424" s="81" t="str">
        <f>VLOOKUP(A424,'[45]PAI 2025 GPS rempl2)'!$A$4:$V$504,15,0)</f>
        <v>Aprobar por parte del coordinador de la RED el cronograma de intervención de alcaldías (Cronograma de intervención de alcaldías aprobado por parte del coordinador de la RED)</v>
      </c>
      <c r="I424" s="81">
        <f>VLOOKUP(A424,'[45]PAI 2025 GPS rempl2)'!$A$4:$V$504,17,0)</f>
        <v>1</v>
      </c>
      <c r="J424" s="81" t="str">
        <f>VLOOKUP(A424,'[45]PAI 2025 GPS rempl2)'!$A$4:$V$504,18,0)</f>
        <v>Númerica</v>
      </c>
      <c r="K424" s="166" t="str">
        <f>VLOOKUP(A424,'[45]PAI 2025 GPS rempl2)'!$A$4:$V$504,20,0)</f>
        <v>2025-02-03</v>
      </c>
      <c r="L424" s="166" t="str">
        <f>VLOOKUP(A424,'[45]PAI 2025 GPS rempl2)'!$A$4:$V$504,21,0)</f>
        <v>2025-02-28</v>
      </c>
      <c r="M424" s="81" t="str">
        <f>VLOOKUP(A424,'[45]PAI 2025 GPS rempl2)'!$A$4:$V$504,22,0)</f>
        <v>3003-GRUPO DE TRABAJO DE APOYO A LA RED NACIONAL DE PROTECCIÓN  AL CONSUMIDOR</v>
      </c>
      <c r="N424" s="81"/>
      <c r="O424" s="81"/>
      <c r="P424" s="81"/>
      <c r="Q424" s="81"/>
      <c r="R424" s="30" t="str">
        <f>VLOOKUP(A424,'[45]PAI 2025 GPS rempl2)'!$A$3:$B$506,2,0)</f>
        <v>3003-GRUPO DE TRABAJO DE APOYO A LA RED NACIONAL DE PROTECCIÓN  AL CONSUMIDOR</v>
      </c>
      <c r="S424" s="80" t="s">
        <v>1263</v>
      </c>
      <c r="T424" s="80" t="str">
        <f>VLOOKUP(A424,'[45]PAI 2025 GPS rempl2)'!$A$3:$E$505,4,0)</f>
        <v>Actividad propia</v>
      </c>
      <c r="U424" s="81" t="s">
        <v>1522</v>
      </c>
      <c r="V424" s="30">
        <f>VLOOKUP(S424,'Plan de acci�n consolidado 2025'!$E$4:$P$506,12,0)</f>
        <v>20</v>
      </c>
      <c r="W424" s="147">
        <f t="shared" ref="W424:W425" si="78">+(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424" s="30">
        <f>VLOOKUP(S424,'Plan de acci�n consolidado 2025'!$E$4:$AA$506,23,0)</f>
        <v>100</v>
      </c>
      <c r="Y424" s="30">
        <f t="shared" si="72"/>
        <v>0.24390243902439024</v>
      </c>
    </row>
    <row r="425" spans="1:25" x14ac:dyDescent="0.25">
      <c r="A425" s="80" t="s">
        <v>1265</v>
      </c>
      <c r="B425" s="80" t="str">
        <f>VLOOKUP(A425,'[45]PAI 2025 GPS rempl2)'!$A$3:$E$505,4,0)</f>
        <v>Actividad propia</v>
      </c>
      <c r="C425" s="81" t="s">
        <v>1522</v>
      </c>
      <c r="D425" s="81" t="s">
        <v>1530</v>
      </c>
      <c r="E425" s="81" t="s">
        <v>697</v>
      </c>
      <c r="F425" s="81"/>
      <c r="G425" s="81" t="str">
        <f>VLOOKUP(A425,'[45]PAI 2025 GPS rempl2)'!$E$4:$L$504,8,0)</f>
        <v>N/A</v>
      </c>
      <c r="H425" s="81" t="str">
        <f>VLOOKUP(A425,'[45]PAI 2025 GPS rempl2)'!$A$4:$V$504,15,0)</f>
        <v>Capacitar en materia de protección al consumidor a las alcaldías municipales (Informe trimestral de seguimiento y Listados de Asistencia/registros fotográficos/capturas de pantallas)</v>
      </c>
      <c r="I425" s="81">
        <f>VLOOKUP(A425,'[45]PAI 2025 GPS rempl2)'!$A$4:$V$504,17,0)</f>
        <v>440</v>
      </c>
      <c r="J425" s="81" t="str">
        <f>VLOOKUP(A425,'[45]PAI 2025 GPS rempl2)'!$A$4:$V$504,18,0)</f>
        <v>Númerica</v>
      </c>
      <c r="K425" s="166" t="str">
        <f>VLOOKUP(A425,'[45]PAI 2025 GPS rempl2)'!$A$4:$V$504,20,0)</f>
        <v>2025-02-03</v>
      </c>
      <c r="L425" s="166" t="str">
        <f>VLOOKUP(A425,'[45]PAI 2025 GPS rempl2)'!$A$4:$V$504,21,0)</f>
        <v>2025-12-31</v>
      </c>
      <c r="M425" s="81" t="str">
        <f>VLOOKUP(A425,'[45]PAI 2025 GPS rempl2)'!$A$4:$V$504,22,0)</f>
        <v>3003-GRUPO DE TRABAJO DE APOYO A LA RED NACIONAL DE PROTECCIÓN  AL CONSUMIDOR</v>
      </c>
      <c r="N425" s="81"/>
      <c r="O425" s="81"/>
      <c r="P425" s="81"/>
      <c r="Q425" s="81"/>
      <c r="R425" s="30" t="str">
        <f>VLOOKUP(A425,'[45]PAI 2025 GPS rempl2)'!$A$3:$B$506,2,0)</f>
        <v>3003-GRUPO DE TRABAJO DE APOYO A LA RED NACIONAL DE PROTECCIÓN  AL CONSUMIDOR</v>
      </c>
      <c r="S425" s="80" t="s">
        <v>1265</v>
      </c>
      <c r="T425" s="80" t="str">
        <f>VLOOKUP(A425,'[45]PAI 2025 GPS rempl2)'!$A$3:$E$505,4,0)</f>
        <v>Actividad propia</v>
      </c>
      <c r="U425" s="81" t="s">
        <v>1522</v>
      </c>
      <c r="V425" s="30">
        <f>VLOOKUP(S425,'Plan de acci�n consolidado 2025'!$E$4:$P$506,12,0)</f>
        <v>80</v>
      </c>
      <c r="W425" s="147">
        <f t="shared" si="78"/>
        <v>0.97560975609756095</v>
      </c>
      <c r="X425" s="30">
        <f>VLOOKUP(S425,'Plan de acci�n consolidado 2025'!$E$4:$AA$506,23,0)</f>
        <v>57</v>
      </c>
      <c r="Y425" s="30">
        <f t="shared" si="72"/>
        <v>0.55609756097560981</v>
      </c>
    </row>
    <row r="426" spans="1:25" x14ac:dyDescent="0.25">
      <c r="A426" s="80" t="s">
        <v>1267</v>
      </c>
      <c r="B426" s="80" t="str">
        <f>VLOOKUP(A426,'[45]PAI 2025 GPS rempl2)'!$A$3:$E$505,4,0)</f>
        <v>Producto</v>
      </c>
      <c r="C426" s="81" t="s">
        <v>1522</v>
      </c>
      <c r="D426" s="81" t="s">
        <v>1526</v>
      </c>
      <c r="E426" s="81" t="s">
        <v>614</v>
      </c>
      <c r="F426" s="81" t="s">
        <v>13</v>
      </c>
      <c r="G426" s="81" t="str">
        <f>VLOOKUP(A426,'[45]PAI 2025 GPS rempl2)'!$E$4:$L$504,8,0)</f>
        <v>C-3503-0200-0009-40401c</v>
      </c>
      <c r="H426" s="81" t="str">
        <f>VLOOKUP(A426,'[45]PAI 2025 GPS rempl2)'!$A$4:$V$504,15,0)</f>
        <v>Cobertura departamental de la Red Nacional de Protección al Consumidor, a través de las Casas de Consumidor de Bienes y Servicios, ampliada (Informe final)</v>
      </c>
      <c r="I426" s="81">
        <f>VLOOKUP(A426,'[45]PAI 2025 GPS rempl2)'!$A$4:$V$504,17,0)</f>
        <v>5</v>
      </c>
      <c r="J426" s="81" t="str">
        <f>VLOOKUP(A426,'[45]PAI 2025 GPS rempl2)'!$A$4:$V$504,18,0)</f>
        <v>Númerica</v>
      </c>
      <c r="K426" s="166" t="str">
        <f>VLOOKUP(A426,'[45]PAI 2025 GPS rempl2)'!$A$4:$V$504,20,0)</f>
        <v>2025-02-03</v>
      </c>
      <c r="L426" s="166" t="str">
        <f>VLOOKUP(A426,'[45]PAI 2025 GPS rempl2)'!$A$4:$V$504,21,0)</f>
        <v>2025-12-19</v>
      </c>
      <c r="M426" s="81" t="str">
        <f>VLOOKUP(A426,'[45]PAI 2025 GPS rempl2)'!$A$4:$V$504,22,0)</f>
        <v>142-GRUPO DE TRABAJO DE SERVICIOS ADMINISTRATIVOS Y RECURSOS FÍSICOS;
3003-GRUPO DE TRABAJO DE APOYO A LA RED NACIONAL DE PROTECCIÓN  AL CONSUMIDOR;
73-GRUPO DE TRABAJO DE COMUNICACION</v>
      </c>
      <c r="N426" s="81" t="s">
        <v>1402</v>
      </c>
      <c r="O426" s="81" t="s">
        <v>1441</v>
      </c>
      <c r="P426" s="81" t="s">
        <v>1570</v>
      </c>
      <c r="Q426" s="81" t="s">
        <v>1495</v>
      </c>
      <c r="R426" s="30" t="str">
        <f>VLOOKUP(A426,'[45]PAI 2025 GPS rempl2)'!$A$3:$B$506,2,0)</f>
        <v>3003-GRUPO DE TRABAJO DE APOYO A LA RED NACIONAL DE PROTECCIÓN  AL CONSUMIDOR</v>
      </c>
      <c r="S426" s="80" t="s">
        <v>1267</v>
      </c>
      <c r="T426" s="80" t="str">
        <f>VLOOKUP(A426,'[45]PAI 2025 GPS rempl2)'!$A$3:$E$505,4,0)</f>
        <v>Producto</v>
      </c>
      <c r="U426" s="81" t="s">
        <v>1522</v>
      </c>
      <c r="V426" s="30">
        <f>VLOOKUP(S426,'Plan de acci�n consolidado 2025'!$E$4:$P$506,12,0)</f>
        <v>15</v>
      </c>
      <c r="W426" s="145">
        <f>(V426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426" s="30">
        <f>VLOOKUP(S426,'Plan de acci�n consolidado 2025'!$E$4:$AA$506,23,0)</f>
        <v>40</v>
      </c>
      <c r="Y426" s="30">
        <f t="shared" si="72"/>
        <v>0.26905829596412562</v>
      </c>
    </row>
    <row r="427" spans="1:25" x14ac:dyDescent="0.25">
      <c r="A427" s="80" t="s">
        <v>1269</v>
      </c>
      <c r="B427" s="80" t="str">
        <f>VLOOKUP(A427,'[45]PAI 2025 GPS rempl2)'!$A$3:$E$505,4,0)</f>
        <v>Actividad propia</v>
      </c>
      <c r="C427" s="81" t="s">
        <v>1522</v>
      </c>
      <c r="D427" s="81" t="s">
        <v>1526</v>
      </c>
      <c r="E427" s="81" t="s">
        <v>614</v>
      </c>
      <c r="F427" s="81"/>
      <c r="G427" s="81" t="str">
        <f>VLOOKUP(A427,'[45]PAI 2025 GPS rempl2)'!$E$4:$L$504,8,0)</f>
        <v>N/A</v>
      </c>
      <c r="H427" s="81" t="str">
        <f>VLOOKUP(A427,'[45]PAI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7" s="81">
        <f>VLOOKUP(A427,'[45]PAI 2025 GPS rempl2)'!$A$4:$V$504,17,0)</f>
        <v>5</v>
      </c>
      <c r="J427" s="81" t="str">
        <f>VLOOKUP(A427,'[45]PAI 2025 GPS rempl2)'!$A$4:$V$504,18,0)</f>
        <v>Númerica</v>
      </c>
      <c r="K427" s="166" t="str">
        <f>VLOOKUP(A427,'[45]PAI 2025 GPS rempl2)'!$A$4:$V$504,20,0)</f>
        <v>2025-02-03</v>
      </c>
      <c r="L427" s="166" t="str">
        <f>VLOOKUP(A427,'[45]PAI 2025 GPS rempl2)'!$A$4:$V$504,21,0)</f>
        <v>2025-12-19</v>
      </c>
      <c r="M427" s="81" t="str">
        <f>VLOOKUP(A427,'[45]PAI 2025 GPS rempl2)'!$A$4:$V$504,22,0)</f>
        <v>3003-GRUPO DE TRABAJO DE APOYO A LA RED NACIONAL DE PROTECCIÓN  AL CONSUMIDOR</v>
      </c>
      <c r="N427" s="81"/>
      <c r="O427" s="81"/>
      <c r="P427" s="81"/>
      <c r="Q427" s="81"/>
      <c r="R427" s="30" t="str">
        <f>VLOOKUP(A427,'[45]PAI 2025 GPS rempl2)'!$A$3:$B$506,2,0)</f>
        <v>3003-GRUPO DE TRABAJO DE APOYO A LA RED NACIONAL DE PROTECCIÓN  AL CONSUMIDOR</v>
      </c>
      <c r="S427" s="80" t="s">
        <v>1269</v>
      </c>
      <c r="T427" s="80" t="str">
        <f>VLOOKUP(A427,'[45]PAI 2025 GPS rempl2)'!$A$3:$E$505,4,0)</f>
        <v>Actividad propia</v>
      </c>
      <c r="U427" s="81" t="s">
        <v>1522</v>
      </c>
      <c r="V427" s="30">
        <f>VLOOKUP(S427,'Plan de acci�n consolidado 2025'!$E$4:$P$506,12,0)</f>
        <v>20</v>
      </c>
      <c r="W427" s="147">
        <f t="shared" ref="W427:W429" si="79">+(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427" s="30">
        <f>VLOOKUP(S427,'Plan de acci�n consolidado 2025'!$E$4:$AA$506,23,0)</f>
        <v>0</v>
      </c>
      <c r="Y427" s="30">
        <f t="shared" si="72"/>
        <v>0</v>
      </c>
    </row>
    <row r="428" spans="1:25" x14ac:dyDescent="0.25">
      <c r="A428" s="80" t="s">
        <v>1271</v>
      </c>
      <c r="B428" s="80" t="str">
        <f>VLOOKUP(A428,'[45]PAI 2025 GPS rempl2)'!$A$3:$E$505,4,0)</f>
        <v>Actividad propia</v>
      </c>
      <c r="C428" s="81" t="s">
        <v>1522</v>
      </c>
      <c r="D428" s="81" t="s">
        <v>1526</v>
      </c>
      <c r="E428" s="81" t="s">
        <v>614</v>
      </c>
      <c r="F428" s="81"/>
      <c r="G428" s="81" t="str">
        <f>VLOOKUP(A428,'[45]PAI 2025 GPS rempl2)'!$E$4:$L$504,8,0)</f>
        <v>N/A</v>
      </c>
      <c r="H428" s="81" t="str">
        <f>VLOOKUP(A428,'[45]PAI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8" s="81">
        <f>VLOOKUP(A428,'[45]PAI 2025 GPS rempl2)'!$A$4:$V$504,17,0)</f>
        <v>5</v>
      </c>
      <c r="J428" s="81" t="str">
        <f>VLOOKUP(A428,'[45]PAI 2025 GPS rempl2)'!$A$4:$V$504,18,0)</f>
        <v>Númerica</v>
      </c>
      <c r="K428" s="166" t="str">
        <f>VLOOKUP(A428,'[45]PAI 2025 GPS rempl2)'!$A$4:$V$504,20,0)</f>
        <v>2025-02-03</v>
      </c>
      <c r="L428" s="166" t="str">
        <f>VLOOKUP(A428,'[45]PAI 2025 GPS rempl2)'!$A$4:$V$504,21,0)</f>
        <v>2025-12-19</v>
      </c>
      <c r="M428" s="81" t="str">
        <f>VLOOKUP(A428,'[45]PAI 2025 GPS rempl2)'!$A$4:$V$504,22,0)</f>
        <v>142-GRUPO DE TRABAJO DE SERVICIOS ADMINISTRATIVOS Y RECURSOS FÍSICOS;
3003-GRUPO DE TRABAJO DE APOYO A LA RED NACIONAL DE PROTECCIÓN  AL CONSUMIDOR</v>
      </c>
      <c r="N428" s="81"/>
      <c r="O428" s="81"/>
      <c r="P428" s="81"/>
      <c r="Q428" s="81"/>
      <c r="R428" s="30" t="str">
        <f>VLOOKUP(A428,'[45]PAI 2025 GPS rempl2)'!$A$3:$B$506,2,0)</f>
        <v>3003-GRUPO DE TRABAJO DE APOYO A LA RED NACIONAL DE PROTECCIÓN  AL CONSUMIDOR</v>
      </c>
      <c r="S428" s="80" t="s">
        <v>1271</v>
      </c>
      <c r="T428" s="80" t="str">
        <f>VLOOKUP(A428,'[45]PAI 2025 GPS rempl2)'!$A$3:$E$505,4,0)</f>
        <v>Actividad propia</v>
      </c>
      <c r="U428" s="81" t="s">
        <v>1522</v>
      </c>
      <c r="V428" s="30">
        <f>VLOOKUP(S428,'Plan de acci�n consolidado 2025'!$E$4:$P$506,12,0)</f>
        <v>20</v>
      </c>
      <c r="W428" s="147">
        <f t="shared" si="79"/>
        <v>0.24390243902439024</v>
      </c>
      <c r="X428" s="30">
        <f>VLOOKUP(S428,'Plan de acci�n consolidado 2025'!$E$4:$AA$506,23,0)</f>
        <v>0</v>
      </c>
      <c r="Y428" s="30">
        <f t="shared" si="72"/>
        <v>0</v>
      </c>
    </row>
    <row r="429" spans="1:25" x14ac:dyDescent="0.25">
      <c r="A429" s="80" t="s">
        <v>1274</v>
      </c>
      <c r="B429" s="80" t="str">
        <f>VLOOKUP(A429,'[45]PAI 2025 GPS rempl2)'!$A$3:$E$505,4,0)</f>
        <v>Actividad propia</v>
      </c>
      <c r="C429" s="81" t="s">
        <v>1522</v>
      </c>
      <c r="D429" s="81" t="s">
        <v>1526</v>
      </c>
      <c r="E429" s="81" t="s">
        <v>614</v>
      </c>
      <c r="F429" s="81"/>
      <c r="G429" s="81" t="str">
        <f>VLOOKUP(A429,'[45]PAI 2025 GPS rempl2)'!$E$4:$L$504,8,0)</f>
        <v>N/A</v>
      </c>
      <c r="H429" s="81" t="str">
        <f>VLOOKUP(A429,'[45]PAI 2025 GPS rempl2)'!$A$4:$V$504,15,0)</f>
        <v>Realizar la inauguración y poner en operacion las Casas del Consumidor de Bienes y Servicios en el territorio nacional (Informe por CCBS aperturada) (Informe por CCBS apertura da y puesta en operación)</v>
      </c>
      <c r="I429" s="81">
        <f>VLOOKUP(A429,'[45]PAI 2025 GPS rempl2)'!$A$4:$V$504,17,0)</f>
        <v>5</v>
      </c>
      <c r="J429" s="81" t="str">
        <f>VLOOKUP(A429,'[45]PAI 2025 GPS rempl2)'!$A$4:$V$504,18,0)</f>
        <v>Númerica</v>
      </c>
      <c r="K429" s="166" t="str">
        <f>VLOOKUP(A429,'[45]PAI 2025 GPS rempl2)'!$A$4:$V$504,20,0)</f>
        <v>2025-02-03</v>
      </c>
      <c r="L429" s="166" t="str">
        <f>VLOOKUP(A429,'[45]PAI 2025 GPS rempl2)'!$A$4:$V$504,21,0)</f>
        <v>2025-12-19</v>
      </c>
      <c r="M429" s="81" t="str">
        <f>VLOOKUP(A429,'[45]PAI 2025 GPS rempl2)'!$A$4:$V$504,22,0)</f>
        <v>3003-GRUPO DE TRABAJO DE APOYO A LA RED NACIONAL DE PROTECCIÓN  AL CONSUMIDOR;
73-GRUPO DE TRABAJO DE COMUNICACION</v>
      </c>
      <c r="N429" s="81"/>
      <c r="O429" s="81"/>
      <c r="P429" s="81"/>
      <c r="Q429" s="81"/>
      <c r="R429" s="30" t="str">
        <f>VLOOKUP(A429,'[45]PAI 2025 GPS rempl2)'!$A$3:$B$506,2,0)</f>
        <v>3003-GRUPO DE TRABAJO DE APOYO A LA RED NACIONAL DE PROTECCIÓN  AL CONSUMIDOR</v>
      </c>
      <c r="S429" s="80" t="s">
        <v>1274</v>
      </c>
      <c r="T429" s="80" t="str">
        <f>VLOOKUP(A429,'[45]PAI 2025 GPS rempl2)'!$A$3:$E$505,4,0)</f>
        <v>Actividad propia</v>
      </c>
      <c r="U429" s="81" t="s">
        <v>1522</v>
      </c>
      <c r="V429" s="30">
        <f>VLOOKUP(S429,'Plan de acci�n consolidado 2025'!$E$4:$P$506,12,0)</f>
        <v>60</v>
      </c>
      <c r="W429" s="147">
        <f t="shared" si="79"/>
        <v>0.73170731707317072</v>
      </c>
      <c r="X429" s="30">
        <f>VLOOKUP(S429,'Plan de acci�n consolidado 2025'!$E$4:$AA$506,23,0)</f>
        <v>0</v>
      </c>
      <c r="Y429" s="30">
        <f t="shared" si="72"/>
        <v>0</v>
      </c>
    </row>
    <row r="430" spans="1:25" x14ac:dyDescent="0.25">
      <c r="A430" s="80" t="s">
        <v>1276</v>
      </c>
      <c r="B430" s="80" t="str">
        <f>VLOOKUP(A430,'[45]PAI 2025 GPS rempl2)'!$A$3:$E$505,4,0)</f>
        <v>Producto</v>
      </c>
      <c r="C430" s="81" t="s">
        <v>1532</v>
      </c>
      <c r="D430" s="81" t="s">
        <v>1531</v>
      </c>
      <c r="E430" s="81" t="s">
        <v>749</v>
      </c>
      <c r="F430" s="81" t="s">
        <v>10</v>
      </c>
      <c r="G430" s="81" t="str">
        <f>VLOOKUP(A430,'[45]PAI 2025 GPS rempl2)'!$E$4:$L$504,8,0)</f>
        <v>C-3503-0200-0009-40401c</v>
      </c>
      <c r="H430" s="81" t="str">
        <f>VLOOKUP(A430,'[45]PAI 2025 GPS rempl2)'!$A$4:$V$504,15,0)</f>
        <v>Guía de Aprendizaje en Derecho de Consumo traducida a lenguaje de minorías étnicas, elaborada y socializada  (Guía en formato digital)</v>
      </c>
      <c r="I430" s="81">
        <f>VLOOKUP(A430,'[45]PAI 2025 GPS rempl2)'!$A$4:$V$504,17,0)</f>
        <v>1</v>
      </c>
      <c r="J430" s="81" t="str">
        <f>VLOOKUP(A430,'[45]PAI 2025 GPS rempl2)'!$A$4:$V$504,18,0)</f>
        <v>Númerica</v>
      </c>
      <c r="K430" s="166" t="str">
        <f>VLOOKUP(A430,'[45]PAI 2025 GPS rempl2)'!$A$4:$V$504,20,0)</f>
        <v>2025-02-03</v>
      </c>
      <c r="L430" s="166" t="str">
        <f>VLOOKUP(A430,'[45]PAI 2025 GPS rempl2)'!$A$4:$V$504,21,0)</f>
        <v>2025-12-15</v>
      </c>
      <c r="M430" s="81" t="str">
        <f>VLOOKUP(A430,'[45]PAI 2025 GPS rempl2)'!$A$4:$V$504,22,0)</f>
        <v>3003-GRUPO DE TRABAJO DE APOYO A LA RED NACIONAL DE PROTECCIÓN  AL CONSUMIDOR;
71-GRUPO DE TRABAJO DE FORMACION</v>
      </c>
      <c r="N430" s="81" t="s">
        <v>1399</v>
      </c>
      <c r="O430" s="81" t="s">
        <v>1400</v>
      </c>
      <c r="P430" s="81" t="s">
        <v>1571</v>
      </c>
      <c r="Q430" s="81" t="s">
        <v>1494</v>
      </c>
      <c r="R430" s="30" t="str">
        <f>VLOOKUP(A430,'[45]PAI 2025 GPS rempl2)'!$A$3:$B$506,2,0)</f>
        <v>3003-GRUPO DE TRABAJO DE APOYO A LA RED NACIONAL DE PROTECCIÓN  AL CONSUMIDOR</v>
      </c>
      <c r="S430" s="80" t="s">
        <v>1276</v>
      </c>
      <c r="T430" s="80" t="str">
        <f>VLOOKUP(A430,'[45]PAI 2025 GPS rempl2)'!$A$3:$E$505,4,0)</f>
        <v>Producto</v>
      </c>
      <c r="U430" s="81" t="s">
        <v>1532</v>
      </c>
      <c r="V430" s="30">
        <f>VLOOKUP(S430,'Plan de acci�n consolidado 2025'!$E$4:$P$506,12,0)</f>
        <v>20</v>
      </c>
      <c r="W430" s="30">
        <f>+(V430*100)/($V$150+$V$168+$V$174+$V$177+$V$183+$V$190+$V$199+$V$336+$V$342+$V$430+$V$463)</f>
        <v>10.526315789473685</v>
      </c>
      <c r="X430" s="30">
        <f>VLOOKUP(S430,'Plan de acci�n consolidado 2025'!$E$4:$AA$506,23,0)</f>
        <v>0</v>
      </c>
      <c r="Y430" s="30">
        <f t="shared" si="72"/>
        <v>0</v>
      </c>
    </row>
    <row r="431" spans="1:25" x14ac:dyDescent="0.25">
      <c r="A431" s="80" t="s">
        <v>1278</v>
      </c>
      <c r="B431" s="80" t="str">
        <f>VLOOKUP(A431,'[45]PAI 2025 GPS rempl2)'!$A$3:$E$505,4,0)</f>
        <v>Actividad propia</v>
      </c>
      <c r="C431" s="81" t="s">
        <v>1532</v>
      </c>
      <c r="D431" s="81" t="s">
        <v>1531</v>
      </c>
      <c r="E431" s="81" t="s">
        <v>749</v>
      </c>
      <c r="F431" s="81"/>
      <c r="G431" s="81" t="str">
        <f>VLOOKUP(A431,'[45]PAI 2025 GPS rempl2)'!$E$4:$L$504,8,0)</f>
        <v>N/A</v>
      </c>
      <c r="H431" s="81" t="str">
        <f>VLOOKUP(A431,'[45]PAI 2025 GPS rempl2)'!$A$4:$V$504,15,0)</f>
        <v>Definir el grupo étnico para la traducción de la Guía de Aprendizaje en Derecho de Consumo  (Acta de acuerdo de grupo étnico definido)</v>
      </c>
      <c r="I431" s="81">
        <f>VLOOKUP(A431,'[45]PAI 2025 GPS rempl2)'!$A$4:$V$504,17,0)</f>
        <v>1</v>
      </c>
      <c r="J431" s="81" t="str">
        <f>VLOOKUP(A431,'[45]PAI 2025 GPS rempl2)'!$A$4:$V$504,18,0)</f>
        <v>Númerica</v>
      </c>
      <c r="K431" s="166" t="str">
        <f>VLOOKUP(A431,'[45]PAI 2025 GPS rempl2)'!$A$4:$V$504,20,0)</f>
        <v>2025-02-03</v>
      </c>
      <c r="L431" s="166" t="str">
        <f>VLOOKUP(A431,'[45]PAI 2025 GPS rempl2)'!$A$4:$V$504,21,0)</f>
        <v>2025-03-31</v>
      </c>
      <c r="M431" s="81" t="str">
        <f>VLOOKUP(A431,'[45]PAI 2025 GPS rempl2)'!$A$4:$V$504,22,0)</f>
        <v>3003-GRUPO DE TRABAJO DE APOYO A LA RED NACIONAL DE PROTECCIÓN  AL CONSUMIDOR;
71-GRUPO DE TRABAJO DE FORMACION</v>
      </c>
      <c r="N431" s="81"/>
      <c r="O431" s="81"/>
      <c r="P431" s="81"/>
      <c r="Q431" s="81"/>
      <c r="R431" s="30" t="str">
        <f>VLOOKUP(A431,'[45]PAI 2025 GPS rempl2)'!$A$3:$B$506,2,0)</f>
        <v>3003-GRUPO DE TRABAJO DE APOYO A LA RED NACIONAL DE PROTECCIÓN  AL CONSUMIDOR</v>
      </c>
      <c r="S431" s="80" t="s">
        <v>1278</v>
      </c>
      <c r="T431" s="80" t="str">
        <f>VLOOKUP(A431,'[45]PAI 2025 GPS rempl2)'!$A$3:$E$505,4,0)</f>
        <v>Actividad propia</v>
      </c>
      <c r="U431" s="81" t="s">
        <v>1532</v>
      </c>
      <c r="V431" s="30">
        <f>VLOOKUP(S431,'Plan de acci�n consolidado 2025'!$E$4:$P$506,12,0)</f>
        <v>10</v>
      </c>
      <c r="W431" s="30">
        <f>+(V431*100)/($V$151+$V$153+$V$154+$V$155+$V$169+$V$170+$V$171+$V$172+$V$173+$V$175+$V$176+$V$178+$V$179+$V$180+$V$181+$V$182+$V$184+$V$185+$V$186+$V$187+$V$188+$V$189+$V$191+$V$192+$V$193+$V$194+$V$200+$V$201+$V$337+$V$339+$V$341+$V$343+$V$344+$V$431+$V$432+$V$433+$V$434+$V$464+$V$465)</f>
        <v>0.90909090909090906</v>
      </c>
      <c r="X431" s="30">
        <f>VLOOKUP(S431,'Plan de acci�n consolidado 2025'!$E$4:$AA$506,23,0)</f>
        <v>100</v>
      </c>
      <c r="Y431" s="30">
        <f t="shared" si="72"/>
        <v>0.90909090909090906</v>
      </c>
    </row>
    <row r="432" spans="1:25" x14ac:dyDescent="0.25">
      <c r="A432" s="80" t="s">
        <v>1281</v>
      </c>
      <c r="B432" s="80" t="str">
        <f>VLOOKUP(A432,'[45]PAI 2025 GPS rempl2)'!$A$3:$E$505,4,0)</f>
        <v>Actividad propia</v>
      </c>
      <c r="C432" s="81" t="s">
        <v>1532</v>
      </c>
      <c r="D432" s="81" t="s">
        <v>1531</v>
      </c>
      <c r="E432" s="81" t="s">
        <v>749</v>
      </c>
      <c r="F432" s="81"/>
      <c r="G432" s="81" t="str">
        <f>VLOOKUP(A432,'[45]PAI 2025 GPS rempl2)'!$E$4:$L$504,8,0)</f>
        <v>N/A</v>
      </c>
      <c r="H432" s="81" t="str">
        <f>VLOOKUP(A432,'[45]PAI 2025 GPS rempl2)'!$A$4:$V$504,15,0)</f>
        <v>Consolidar y traducir la Guía de Aprendizaje en Derecho de Consumo en lenguaje étnico aprobada (Guía de Aprendizaje en Derecho de Consumo en lenguaje étnico aprobada y traducida)</v>
      </c>
      <c r="I432" s="81">
        <f>VLOOKUP(A432,'[45]PAI 2025 GPS rempl2)'!$A$4:$V$504,17,0)</f>
        <v>1</v>
      </c>
      <c r="J432" s="81" t="str">
        <f>VLOOKUP(A432,'[45]PAI 2025 GPS rempl2)'!$A$4:$V$504,18,0)</f>
        <v>Númerica</v>
      </c>
      <c r="K432" s="166" t="str">
        <f>VLOOKUP(A432,'[45]PAI 2025 GPS rempl2)'!$A$4:$V$504,20,0)</f>
        <v>2025-04-01</v>
      </c>
      <c r="L432" s="166" t="str">
        <f>VLOOKUP(A432,'[45]PAI 2025 GPS rempl2)'!$A$4:$V$504,21,0)</f>
        <v>2025-08-29</v>
      </c>
      <c r="M432" s="81" t="str">
        <f>VLOOKUP(A432,'[45]PAI 2025 GPS rempl2)'!$A$4:$V$504,22,0)</f>
        <v>3003-GRUPO DE TRABAJO DE APOYO A LA RED NACIONAL DE PROTECCIÓN  AL CONSUMIDOR</v>
      </c>
      <c r="N432" s="81"/>
      <c r="O432" s="81"/>
      <c r="P432" s="81"/>
      <c r="Q432" s="81"/>
      <c r="R432" s="30" t="str">
        <f>VLOOKUP(A432,'[45]PAI 2025 GPS rempl2)'!$A$3:$B$506,2,0)</f>
        <v>3003-GRUPO DE TRABAJO DE APOYO A LA RED NACIONAL DE PROTECCIÓN  AL CONSUMIDOR</v>
      </c>
      <c r="S432" s="80" t="s">
        <v>1281</v>
      </c>
      <c r="T432" s="80" t="str">
        <f>VLOOKUP(A432,'[45]PAI 2025 GPS rempl2)'!$A$3:$E$505,4,0)</f>
        <v>Actividad propia</v>
      </c>
      <c r="U432" s="81" t="s">
        <v>1532</v>
      </c>
      <c r="V432" s="30">
        <f>VLOOKUP(S432,'Plan de acci�n consolidado 2025'!$E$4:$P$506,12,0)</f>
        <v>50</v>
      </c>
      <c r="W432" s="30">
        <f>+(V432*100)/($V$151+$V$153+$V$154+$V$155+$V$169+$V$170+$V$171+$V$172+$V$173+$V$175+$V$176+$V$178+$V$179+$V$180+$V$181+$V$182+$V$184+$V$185+$V$186+$V$187+$V$188+$V$189+$V$191+$V$192+$V$193+$V$194+$V$200+$V$201+$V$337+$V$339+$V$341+$V$343+$V$344+$V$431+$V$432+$V$433+$V$434+$V$464+$V$465)</f>
        <v>4.5454545454545459</v>
      </c>
      <c r="X432" s="30">
        <f>VLOOKUP(S432,'Plan de acci�n consolidado 2025'!$E$4:$AA$506,23,0)</f>
        <v>100</v>
      </c>
      <c r="Y432" s="30">
        <f t="shared" si="72"/>
        <v>4.5454545454545459</v>
      </c>
    </row>
    <row r="433" spans="1:25" x14ac:dyDescent="0.25">
      <c r="A433" s="80" t="s">
        <v>1283</v>
      </c>
      <c r="B433" s="80" t="str">
        <f>VLOOKUP(A433,'[45]PAI 2025 GPS rempl2)'!$A$3:$E$505,4,0)</f>
        <v>Actividad propia</v>
      </c>
      <c r="C433" s="81" t="s">
        <v>1532</v>
      </c>
      <c r="D433" s="81" t="s">
        <v>1531</v>
      </c>
      <c r="E433" s="81" t="s">
        <v>749</v>
      </c>
      <c r="F433" s="81"/>
      <c r="G433" s="81" t="str">
        <f>VLOOKUP(A433,'[45]PAI 2025 GPS rempl2)'!$E$4:$L$504,8,0)</f>
        <v>N/A</v>
      </c>
      <c r="H433" s="81" t="str">
        <f>VLOOKUP(A433,'[45]PAI 2025 GPS rempl2)'!$A$4:$V$504,15,0)</f>
        <v>Definir la Estrategia de socialización de la Guía de Aprendizaje en Derecho de Consumo (Documento Estrategia de socialización de la Guía de Aprendizaje en Derecho de Consumo)</v>
      </c>
      <c r="I433" s="81">
        <f>VLOOKUP(A433,'[45]PAI 2025 GPS rempl2)'!$A$4:$V$504,17,0)</f>
        <v>1</v>
      </c>
      <c r="J433" s="81" t="str">
        <f>VLOOKUP(A433,'[45]PAI 2025 GPS rempl2)'!$A$4:$V$504,18,0)</f>
        <v>Númerica</v>
      </c>
      <c r="K433" s="166" t="str">
        <f>VLOOKUP(A433,'[45]PAI 2025 GPS rempl2)'!$A$4:$V$504,20,0)</f>
        <v>2025-06-03</v>
      </c>
      <c r="L433" s="166" t="str">
        <f>VLOOKUP(A433,'[45]PAI 2025 GPS rempl2)'!$A$4:$V$504,21,0)</f>
        <v>2025-08-29</v>
      </c>
      <c r="M433" s="81" t="str">
        <f>VLOOKUP(A433,'[45]PAI 2025 GPS rempl2)'!$A$4:$V$504,22,0)</f>
        <v>3003-GRUPO DE TRABAJO DE APOYO A LA RED NACIONAL DE PROTECCIÓN  AL CONSUMIDOR</v>
      </c>
      <c r="N433" s="81"/>
      <c r="O433" s="81"/>
      <c r="P433" s="81"/>
      <c r="Q433" s="81"/>
      <c r="R433" s="30" t="str">
        <f>VLOOKUP(A433,'[45]PAI 2025 GPS rempl2)'!$A$3:$B$506,2,0)</f>
        <v>3003-GRUPO DE TRABAJO DE APOYO A LA RED NACIONAL DE PROTECCIÓN  AL CONSUMIDOR</v>
      </c>
      <c r="S433" s="80" t="s">
        <v>1283</v>
      </c>
      <c r="T433" s="80" t="str">
        <f>VLOOKUP(A433,'[45]PAI 2025 GPS rempl2)'!$A$3:$E$505,4,0)</f>
        <v>Actividad propia</v>
      </c>
      <c r="U433" s="81" t="s">
        <v>1532</v>
      </c>
      <c r="V433" s="30">
        <f>VLOOKUP(S433,'Plan de acci�n consolidado 2025'!$E$4:$P$506,12,0)</f>
        <v>20</v>
      </c>
      <c r="W433" s="30">
        <f>+(V433*100)/($V$151+$V$153+$V$154+$V$155+$V$169+$V$170+$V$171+$V$172+$V$173+$V$175+$V$176+$V$178+$V$179+$V$180+$V$181+$V$182+$V$184+$V$185+$V$186+$V$187+$V$188+$V$189+$V$191+$V$192+$V$193+$V$194+$V$200+$V$201+$V$337+$V$339+$V$341+$V$343+$V$344+$V$431+$V$432+$V$433+$V$434+$V$464+$V$465)</f>
        <v>1.8181818181818181</v>
      </c>
      <c r="X433" s="30">
        <f>VLOOKUP(S433,'Plan de acci�n consolidado 2025'!$E$4:$AA$506,23,0)</f>
        <v>100</v>
      </c>
      <c r="Y433" s="30">
        <f t="shared" si="72"/>
        <v>1.8181818181818181</v>
      </c>
    </row>
    <row r="434" spans="1:25" x14ac:dyDescent="0.25">
      <c r="A434" s="80" t="s">
        <v>1285</v>
      </c>
      <c r="B434" s="80" t="str">
        <f>VLOOKUP(A434,'[45]PAI 2025 GPS rempl2)'!$A$3:$E$505,4,0)</f>
        <v>Actividad propia</v>
      </c>
      <c r="C434" s="81" t="s">
        <v>1532</v>
      </c>
      <c r="D434" s="81" t="s">
        <v>1531</v>
      </c>
      <c r="E434" s="81" t="s">
        <v>749</v>
      </c>
      <c r="F434" s="81"/>
      <c r="G434" s="81" t="str">
        <f>VLOOKUP(A434,'[45]PAI 2025 GPS rempl2)'!$E$4:$L$504,8,0)</f>
        <v>N/A</v>
      </c>
      <c r="H434" s="81" t="str">
        <f>VLOOKUP(A434,'[45]PAI 2025 GPS rempl2)'!$A$4:$V$504,15,0)</f>
        <v>Aplicar la estrategia de socialización definida (Informe de aplicación de la estrategia)</v>
      </c>
      <c r="I434" s="81">
        <f>VLOOKUP(A434,'[45]PAI 2025 GPS rempl2)'!$A$4:$V$504,17,0)</f>
        <v>1</v>
      </c>
      <c r="J434" s="81" t="str">
        <f>VLOOKUP(A434,'[45]PAI 2025 GPS rempl2)'!$A$4:$V$504,18,0)</f>
        <v>Númerica</v>
      </c>
      <c r="K434" s="166" t="str">
        <f>VLOOKUP(A434,'[45]PAI 2025 GPS rempl2)'!$A$4:$V$504,20,0)</f>
        <v>2025-09-01</v>
      </c>
      <c r="L434" s="166" t="str">
        <f>VLOOKUP(A434,'[45]PAI 2025 GPS rempl2)'!$A$4:$V$504,21,0)</f>
        <v>2025-12-15</v>
      </c>
      <c r="M434" s="81" t="str">
        <f>VLOOKUP(A434,'[45]PAI 2025 GPS rempl2)'!$A$4:$V$504,22,0)</f>
        <v>3003-GRUPO DE TRABAJO DE APOYO A LA RED NACIONAL DE PROTECCIÓN  AL CONSUMIDOR</v>
      </c>
      <c r="N434" s="81"/>
      <c r="O434" s="81"/>
      <c r="P434" s="81"/>
      <c r="Q434" s="81"/>
      <c r="R434" s="30" t="str">
        <f>VLOOKUP(A434,'[45]PAI 2025 GPS rempl2)'!$A$3:$B$506,2,0)</f>
        <v>3003-GRUPO DE TRABAJO DE APOYO A LA RED NACIONAL DE PROTECCIÓN  AL CONSUMIDOR</v>
      </c>
      <c r="S434" s="80" t="s">
        <v>1285</v>
      </c>
      <c r="T434" s="80" t="str">
        <f>VLOOKUP(A434,'[45]PAI 2025 GPS rempl2)'!$A$3:$E$505,4,0)</f>
        <v>Actividad propia</v>
      </c>
      <c r="U434" s="81" t="s">
        <v>1532</v>
      </c>
      <c r="V434" s="30">
        <f>VLOOKUP(S434,'Plan de acci�n consolidado 2025'!$E$4:$P$506,12,0)</f>
        <v>20</v>
      </c>
      <c r="W434" s="30">
        <f>+(V434*100)/($V$151+$V$153+$V$154+$V$155+$V$169+$V$170+$V$171+$V$172+$V$173+$V$175+$V$176+$V$178+$V$179+$V$180+$V$181+$V$182+$V$184+$V$185+$V$186+$V$187+$V$188+$V$189+$V$191+$V$192+$V$193+$V$194+$V$200+$V$201+$V$337+$V$339+$V$341+$V$343+$V$344+$V$431+$V$432+$V$433+$V$434+$V$464+$V$465)</f>
        <v>1.8181818181818181</v>
      </c>
      <c r="X434" s="30">
        <f>VLOOKUP(S434,'Plan de acci�n consolidado 2025'!$E$4:$AA$506,23,0)</f>
        <v>0</v>
      </c>
      <c r="Y434" s="30">
        <f t="shared" si="72"/>
        <v>0</v>
      </c>
    </row>
    <row r="435" spans="1:25" x14ac:dyDescent="0.25">
      <c r="A435" s="80" t="s">
        <v>1286</v>
      </c>
      <c r="B435" s="80" t="str">
        <f>VLOOKUP(A435,'[45]PAI 2025 GPS rempl2)'!$A$3:$E$505,4,0)</f>
        <v>Producto</v>
      </c>
      <c r="C435" s="81" t="s">
        <v>1522</v>
      </c>
      <c r="D435" s="81" t="s">
        <v>1530</v>
      </c>
      <c r="E435" s="81" t="s">
        <v>697</v>
      </c>
      <c r="F435" s="81" t="s">
        <v>13</v>
      </c>
      <c r="G435" s="81" t="str">
        <f>VLOOKUP(A435,'[45]PAI 2025 GPS rempl2)'!$E$4:$L$504,8,0)</f>
        <v>C-3503-0200-0009-40401c</v>
      </c>
      <c r="H435" s="81" t="str">
        <f>VLOOKUP(A435,'[45]PAI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5" s="81">
        <f>VLOOKUP(A435,'[45]PAI 2025 GPS rempl2)'!$A$4:$V$504,17,0)</f>
        <v>1</v>
      </c>
      <c r="J435" s="81" t="str">
        <f>VLOOKUP(A435,'[45]PAI 2025 GPS rempl2)'!$A$4:$V$504,18,0)</f>
        <v>Númerica</v>
      </c>
      <c r="K435" s="166" t="str">
        <f>VLOOKUP(A435,'[45]PAI 2025 GPS rempl2)'!$A$4:$V$504,20,0)</f>
        <v>2025-02-03</v>
      </c>
      <c r="L435" s="166" t="str">
        <f>VLOOKUP(A435,'[45]PAI 2025 GPS rempl2)'!$A$4:$V$504,21,0)</f>
        <v>2025-06-27</v>
      </c>
      <c r="M435" s="81" t="str">
        <f>VLOOKUP(A435,'[45]PAI 2025 GPS rempl2)'!$A$4:$V$504,22,0)</f>
        <v>3003-GRUPO DE TRABAJO DE APOYO A LA RED NACIONAL DE PROTECCIÓN  AL CONSUMIDOR</v>
      </c>
      <c r="N435" s="81" t="s">
        <v>1402</v>
      </c>
      <c r="O435" s="81" t="s">
        <v>1441</v>
      </c>
      <c r="P435" s="81" t="s">
        <v>1570</v>
      </c>
      <c r="Q435" s="81" t="s">
        <v>1495</v>
      </c>
      <c r="R435" s="30" t="str">
        <f>VLOOKUP(A435,'[45]PAI 2025 GPS rempl2)'!$A$3:$B$506,2,0)</f>
        <v>3003-GRUPO DE TRABAJO DE APOYO A LA RED NACIONAL DE PROTECCIÓN  AL CONSUMIDOR</v>
      </c>
      <c r="S435" s="80" t="s">
        <v>1286</v>
      </c>
      <c r="T435" s="80" t="str">
        <f>VLOOKUP(A435,'[45]PAI 2025 GPS rempl2)'!$A$3:$E$505,4,0)</f>
        <v>Producto</v>
      </c>
      <c r="U435" s="81" t="s">
        <v>1522</v>
      </c>
      <c r="V435" s="30">
        <f>VLOOKUP(S435,'Plan de acci�n consolidado 2025'!$E$4:$P$506,12,0)</f>
        <v>15</v>
      </c>
      <c r="W435" s="145">
        <f>(V435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435" s="30">
        <f>VLOOKUP(S435,'Plan de acci�n consolidado 2025'!$E$4:$AA$506,23,0)</f>
        <v>100</v>
      </c>
      <c r="Y435" s="30">
        <f t="shared" si="72"/>
        <v>0.67264573991031396</v>
      </c>
    </row>
    <row r="436" spans="1:25" x14ac:dyDescent="0.25">
      <c r="A436" s="80" t="s">
        <v>1287</v>
      </c>
      <c r="B436" s="80" t="str">
        <f>VLOOKUP(A436,'[45]PAI 2025 GPS rempl2)'!$A$3:$E$505,4,0)</f>
        <v>Actividad propia</v>
      </c>
      <c r="C436" s="81" t="s">
        <v>1522</v>
      </c>
      <c r="D436" s="81" t="s">
        <v>1530</v>
      </c>
      <c r="E436" s="81" t="s">
        <v>697</v>
      </c>
      <c r="F436" s="81"/>
      <c r="G436" s="81" t="str">
        <f>VLOOKUP(A436,'[45]PAI 2025 GPS rempl2)'!$E$4:$L$504,8,0)</f>
        <v>N/A</v>
      </c>
      <c r="H436" s="81" t="str">
        <f>VLOOKUP(A436,'[45]PAI 2025 GPS rempl2)'!$A$4:$V$504,15,0)</f>
        <v>Elaborar estudios previos  (Documento Estudios previos aprobados secretaria general y jurídica)</v>
      </c>
      <c r="I436" s="81">
        <f>VLOOKUP(A436,'[45]PAI 2025 GPS rempl2)'!$A$4:$V$504,17,0)</f>
        <v>1</v>
      </c>
      <c r="J436" s="81" t="str">
        <f>VLOOKUP(A436,'[45]PAI 2025 GPS rempl2)'!$A$4:$V$504,18,0)</f>
        <v>Númerica</v>
      </c>
      <c r="K436" s="166" t="str">
        <f>VLOOKUP(A436,'[45]PAI 2025 GPS rempl2)'!$A$4:$V$504,20,0)</f>
        <v>2025-02-03</v>
      </c>
      <c r="L436" s="166" t="str">
        <f>VLOOKUP(A436,'[45]PAI 2025 GPS rempl2)'!$A$4:$V$504,21,0)</f>
        <v>2025-04-14</v>
      </c>
      <c r="M436" s="81" t="str">
        <f>VLOOKUP(A436,'[45]PAI 2025 GPS rempl2)'!$A$4:$V$504,22,0)</f>
        <v>3003-GRUPO DE TRABAJO DE APOYO A LA RED NACIONAL DE PROTECCIÓN  AL CONSUMIDOR</v>
      </c>
      <c r="N436" s="81"/>
      <c r="O436" s="81"/>
      <c r="P436" s="81"/>
      <c r="Q436" s="81"/>
      <c r="R436" s="30" t="str">
        <f>VLOOKUP(A436,'[45]PAI 2025 GPS rempl2)'!$A$3:$B$506,2,0)</f>
        <v>3003-GRUPO DE TRABAJO DE APOYO A LA RED NACIONAL DE PROTECCIÓN  AL CONSUMIDOR</v>
      </c>
      <c r="S436" s="80" t="s">
        <v>1287</v>
      </c>
      <c r="T436" s="80" t="str">
        <f>VLOOKUP(A436,'[45]PAI 2025 GPS rempl2)'!$A$3:$E$505,4,0)</f>
        <v>Actividad propia</v>
      </c>
      <c r="U436" s="81" t="s">
        <v>1522</v>
      </c>
      <c r="V436" s="30">
        <f>VLOOKUP(S436,'Plan de acci�n consolidado 2025'!$E$4:$P$506,12,0)</f>
        <v>10</v>
      </c>
      <c r="W436" s="147">
        <f t="shared" ref="W436:W438" si="80">+(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436" s="30">
        <f>VLOOKUP(S436,'Plan de acci�n consolidado 2025'!$E$4:$AA$506,23,0)</f>
        <v>100</v>
      </c>
      <c r="Y436" s="30">
        <f t="shared" si="72"/>
        <v>0.12195121951219512</v>
      </c>
    </row>
    <row r="437" spans="1:25" x14ac:dyDescent="0.25">
      <c r="A437" s="80" t="s">
        <v>1289</v>
      </c>
      <c r="B437" s="80" t="str">
        <f>VLOOKUP(A437,'[45]PAI 2025 GPS rempl2)'!$A$3:$E$505,4,0)</f>
        <v>Actividad propia</v>
      </c>
      <c r="C437" s="81" t="s">
        <v>1522</v>
      </c>
      <c r="D437" s="81" t="s">
        <v>1530</v>
      </c>
      <c r="E437" s="81" t="s">
        <v>697</v>
      </c>
      <c r="F437" s="81"/>
      <c r="G437" s="81" t="str">
        <f>VLOOKUP(A437,'[45]PAI 2025 GPS rempl2)'!$E$4:$L$504,8,0)</f>
        <v>N/A</v>
      </c>
      <c r="H437" s="81" t="str">
        <f>VLOOKUP(A437,'[45]PAI 2025 GPS rempl2)'!$A$4:$V$504,15,0)</f>
        <v>Actualizar y aprobar la cartilla Consufondo  (Cartilla Actualizada y aprobada de Consufondo)</v>
      </c>
      <c r="I437" s="81">
        <f>VLOOKUP(A437,'[45]PAI 2025 GPS rempl2)'!$A$4:$V$504,17,0)</f>
        <v>1</v>
      </c>
      <c r="J437" s="81" t="str">
        <f>VLOOKUP(A437,'[45]PAI 2025 GPS rempl2)'!$A$4:$V$504,18,0)</f>
        <v>Númerica</v>
      </c>
      <c r="K437" s="166" t="str">
        <f>VLOOKUP(A437,'[45]PAI 2025 GPS rempl2)'!$A$4:$V$504,20,0)</f>
        <v>2025-04-01</v>
      </c>
      <c r="L437" s="166" t="str">
        <f>VLOOKUP(A437,'[45]PAI 2025 GPS rempl2)'!$A$4:$V$504,21,0)</f>
        <v>2025-04-30</v>
      </c>
      <c r="M437" s="81" t="str">
        <f>VLOOKUP(A437,'[45]PAI 2025 GPS rempl2)'!$A$4:$V$504,22,0)</f>
        <v>3003-GRUPO DE TRABAJO DE APOYO A LA RED NACIONAL DE PROTECCIÓN  AL CONSUMIDOR</v>
      </c>
      <c r="N437" s="81"/>
      <c r="O437" s="81"/>
      <c r="P437" s="81"/>
      <c r="Q437" s="81"/>
      <c r="R437" s="30" t="str">
        <f>VLOOKUP(A437,'[45]PAI 2025 GPS rempl2)'!$A$3:$B$506,2,0)</f>
        <v>3003-GRUPO DE TRABAJO DE APOYO A LA RED NACIONAL DE PROTECCIÓN  AL CONSUMIDOR</v>
      </c>
      <c r="S437" s="80" t="s">
        <v>1289</v>
      </c>
      <c r="T437" s="80" t="str">
        <f>VLOOKUP(A437,'[45]PAI 2025 GPS rempl2)'!$A$3:$E$505,4,0)</f>
        <v>Actividad propia</v>
      </c>
      <c r="U437" s="81" t="s">
        <v>1522</v>
      </c>
      <c r="V437" s="30">
        <f>VLOOKUP(S437,'Plan de acci�n consolidado 2025'!$E$4:$P$506,12,0)</f>
        <v>10</v>
      </c>
      <c r="W437" s="147">
        <f t="shared" si="80"/>
        <v>0.12195121951219512</v>
      </c>
      <c r="X437" s="30">
        <f>VLOOKUP(S437,'Plan de acci�n consolidado 2025'!$E$4:$AA$506,23,0)</f>
        <v>100</v>
      </c>
      <c r="Y437" s="30">
        <f t="shared" si="72"/>
        <v>0.12195121951219512</v>
      </c>
    </row>
    <row r="438" spans="1:25" x14ac:dyDescent="0.25">
      <c r="A438" s="80" t="s">
        <v>1291</v>
      </c>
      <c r="B438" s="80" t="str">
        <f>VLOOKUP(A438,'[45]PAI 2025 GPS rempl2)'!$A$3:$E$505,4,0)</f>
        <v>Actividad propia</v>
      </c>
      <c r="C438" s="81" t="s">
        <v>1522</v>
      </c>
      <c r="D438" s="81" t="s">
        <v>1530</v>
      </c>
      <c r="E438" s="81" t="s">
        <v>697</v>
      </c>
      <c r="F438" s="81"/>
      <c r="G438" s="81" t="str">
        <f>VLOOKUP(A438,'[45]PAI 2025 GPS rempl2)'!$E$4:$L$504,8,0)</f>
        <v>N/A</v>
      </c>
      <c r="H438" s="81" t="str">
        <f>VLOOKUP(A438,'[45]PAI 2025 GPS rempl2)'!$A$4:$V$504,15,0)</f>
        <v>Realizar un informe de valoración del Programa consufondo 2025 y recomendaciones para próximas vigencias.(Informe final)</v>
      </c>
      <c r="I438" s="81">
        <f>VLOOKUP(A438,'[45]PAI 2025 GPS rempl2)'!$A$4:$V$504,17,0)</f>
        <v>1</v>
      </c>
      <c r="J438" s="81" t="str">
        <f>VLOOKUP(A438,'[45]PAI 2025 GPS rempl2)'!$A$4:$V$504,18,0)</f>
        <v>Númerica</v>
      </c>
      <c r="K438" s="166" t="str">
        <f>VLOOKUP(A438,'[45]PAI 2025 GPS rempl2)'!$A$4:$V$504,20,0)</f>
        <v>2025-05-02</v>
      </c>
      <c r="L438" s="166" t="str">
        <f>VLOOKUP(A438,'[45]PAI 2025 GPS rempl2)'!$A$4:$V$504,21,0)</f>
        <v>2025-06-27</v>
      </c>
      <c r="M438" s="81" t="str">
        <f>VLOOKUP(A438,'[45]PAI 2025 GPS rempl2)'!$A$4:$V$504,22,0)</f>
        <v>3003-GRUPO DE TRABAJO DE APOYO A LA RED NACIONAL DE PROTECCIÓN  AL CONSUMIDOR</v>
      </c>
      <c r="N438" s="81"/>
      <c r="O438" s="81"/>
      <c r="P438" s="81"/>
      <c r="Q438" s="81"/>
      <c r="R438" s="30" t="str">
        <f>VLOOKUP(A438,'[45]PAI 2025 GPS rempl2)'!$A$3:$B$506,2,0)</f>
        <v>3003-GRUPO DE TRABAJO DE APOYO A LA RED NACIONAL DE PROTECCIÓN  AL CONSUMIDOR</v>
      </c>
      <c r="S438" s="80" t="s">
        <v>1291</v>
      </c>
      <c r="T438" s="80" t="str">
        <f>VLOOKUP(A438,'[45]PAI 2025 GPS rempl2)'!$A$3:$E$505,4,0)</f>
        <v>Actividad propia</v>
      </c>
      <c r="U438" s="81" t="s">
        <v>1522</v>
      </c>
      <c r="V438" s="30">
        <f>VLOOKUP(S438,'Plan de acci�n consolidado 2025'!$E$4:$P$506,12,0)</f>
        <v>80</v>
      </c>
      <c r="W438" s="147">
        <f t="shared" si="80"/>
        <v>0.97560975609756095</v>
      </c>
      <c r="X438" s="30">
        <f>VLOOKUP(S438,'Plan de acci�n consolidado 2025'!$E$4:$AA$506,23,0)</f>
        <v>100</v>
      </c>
      <c r="Y438" s="30">
        <f t="shared" si="72"/>
        <v>0.97560975609756095</v>
      </c>
    </row>
    <row r="439" spans="1:25" x14ac:dyDescent="0.25">
      <c r="A439" s="80" t="s">
        <v>1292</v>
      </c>
      <c r="B439" s="80" t="str">
        <f>VLOOKUP(A439,'[45]PAI 2025 GPS rempl2)'!$A$3:$E$505,4,0)</f>
        <v>Actividad propia Eliminada</v>
      </c>
      <c r="C439" s="81" t="s">
        <v>1522</v>
      </c>
      <c r="D439" s="81" t="s">
        <v>1530</v>
      </c>
      <c r="E439" s="81" t="s">
        <v>697</v>
      </c>
      <c r="F439" s="81"/>
      <c r="G439" s="81" t="str">
        <f>VLOOKUP(A439,'[45]PAI 2025 GPS rempl2)'!$E$4:$L$504,8,0)</f>
        <v>N/A</v>
      </c>
      <c r="H439" s="81" t="str">
        <f>VLOOKUP(A439,'[45]PAI 2025 GPS rempl2)'!$A$4:$V$504,15,0)</f>
        <v>Solicitar la contratación a Secretaria General   (Memorando de Solicitud de contratación a Secretaria General)</v>
      </c>
      <c r="I439" s="81">
        <f>VLOOKUP(A439,'[45]PAI 2025 GPS rempl2)'!$A$4:$V$504,17,0)</f>
        <v>1</v>
      </c>
      <c r="J439" s="81" t="str">
        <f>VLOOKUP(A439,'[45]PAI 2025 GPS rempl2)'!$A$4:$V$504,18,0)</f>
        <v>Númerica</v>
      </c>
      <c r="K439" s="166" t="str">
        <f>VLOOKUP(A439,'[45]PAI 2025 GPS rempl2)'!$A$4:$V$504,20,0)</f>
        <v>2025-05-02</v>
      </c>
      <c r="L439" s="166" t="str">
        <f>VLOOKUP(A439,'[45]PAI 2025 GPS rempl2)'!$A$4:$V$504,21,0)</f>
        <v>2025-07-31</v>
      </c>
      <c r="M439" s="81" t="str">
        <f>VLOOKUP(A439,'[45]PAI 2025 GPS rempl2)'!$A$4:$V$504,22,0)</f>
        <v>3003-GRUPO DE TRABAJO DE APOYO A LA RED NACIONAL DE PROTECCIÓN  AL CONSUMIDOR</v>
      </c>
      <c r="N439" s="81"/>
      <c r="O439" s="81"/>
      <c r="P439" s="81"/>
      <c r="Q439" s="81"/>
      <c r="R439" s="30" t="str">
        <f>VLOOKUP(A439,'[45]PAI 2025 GPS rempl2)'!$A$3:$B$506,2,0)</f>
        <v>3003-GRUPO DE TRABAJO DE APOYO A LA RED NACIONAL DE PROTECCIÓN  AL CONSUMIDOR</v>
      </c>
      <c r="S439" s="80" t="s">
        <v>1292</v>
      </c>
      <c r="T439" s="80" t="str">
        <f>VLOOKUP(A439,'[45]PAI 2025 GPS rempl2)'!$A$3:$E$505,4,0)</f>
        <v>Actividad propia Eliminada</v>
      </c>
      <c r="U439" s="81" t="s">
        <v>1522</v>
      </c>
      <c r="V439" s="30">
        <v>0</v>
      </c>
      <c r="W439" s="147">
        <f t="shared" ref="W439" si="81">+(V439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V$478+$V$479+$V$480)</f>
        <v>0</v>
      </c>
      <c r="X439" s="30">
        <v>0</v>
      </c>
      <c r="Y439" s="30">
        <f t="shared" si="72"/>
        <v>0</v>
      </c>
    </row>
    <row r="440" spans="1:25" x14ac:dyDescent="0.25">
      <c r="A440" s="80" t="s">
        <v>1293</v>
      </c>
      <c r="B440" s="80" t="str">
        <f>VLOOKUP(A440,'[45]PAI 2025 GPS rempl2)'!$A$3:$E$505,4,0)</f>
        <v>Actividad sin participación Eliminada</v>
      </c>
      <c r="C440" s="81" t="s">
        <v>1522</v>
      </c>
      <c r="D440" s="81" t="s">
        <v>1530</v>
      </c>
      <c r="E440" s="81" t="s">
        <v>697</v>
      </c>
      <c r="F440" s="81"/>
      <c r="G440" s="81" t="str">
        <f>VLOOKUP(A440,'[45]PAI 2025 GPS rempl2)'!$E$4:$L$504,8,0)</f>
        <v>N/A</v>
      </c>
      <c r="H440" s="81" t="str">
        <f>VLOOKUP(A440,'[45]PAI 2025 GPS rempl2)'!$A$4:$V$504,15,0)</f>
        <v>Revisar la solicitud de contratación y realizar los ajustes cuando haya lugar a ello  (Correo electrónico del abogado a cargo informando la revisión del proceso y/o captura de pantalla de la publicación en el SECOP /Único entregable)</v>
      </c>
      <c r="I440" s="81">
        <f>VLOOKUP(A440,'[45]PAI 2025 GPS rempl2)'!$A$4:$V$504,17,0)</f>
        <v>1</v>
      </c>
      <c r="J440" s="81" t="str">
        <f>VLOOKUP(A440,'[45]PAI 2025 GPS rempl2)'!$A$4:$V$504,18,0)</f>
        <v>Númerica</v>
      </c>
      <c r="K440" s="166" t="str">
        <f>VLOOKUP(A440,'[45]PAI 2025 GPS rempl2)'!$A$4:$V$504,20,0)</f>
        <v>2025-08-01</v>
      </c>
      <c r="L440" s="166" t="str">
        <f>VLOOKUP(A440,'[45]PAI 2025 GPS rempl2)'!$A$4:$V$504,21,0)</f>
        <v>2025-08-15</v>
      </c>
      <c r="M440" s="81" t="str">
        <f>VLOOKUP(A440,'[45]PAI 2025 GPS rempl2)'!$A$4:$V$504,22,0)</f>
        <v>105-GRUPO DE TRABAJO DE CONTRATACIÓN</v>
      </c>
      <c r="N440" s="81"/>
      <c r="O440" s="81"/>
      <c r="P440" s="81"/>
      <c r="Q440" s="81"/>
      <c r="R440" s="30" t="str">
        <f>VLOOKUP(A440,'[45]PAI 2025 GPS rempl2)'!$A$3:$B$506,2,0)</f>
        <v>3003-GRUPO DE TRABAJO DE APOYO A LA RED NACIONAL DE PROTECCIÓN  AL CONSUMIDOR</v>
      </c>
      <c r="S440" s="80" t="s">
        <v>1293</v>
      </c>
      <c r="T440" s="80" t="str">
        <f>VLOOKUP(A440,'[45]PAI 2025 GPS rempl2)'!$A$3:$E$505,4,0)</f>
        <v>Actividad sin participación Eliminada</v>
      </c>
      <c r="U440" s="81" t="s">
        <v>1522</v>
      </c>
      <c r="V440" s="30">
        <v>0</v>
      </c>
      <c r="W440" s="30">
        <f>+V440</f>
        <v>0</v>
      </c>
      <c r="X440" s="30">
        <v>0</v>
      </c>
      <c r="Y440" s="30">
        <f t="shared" si="72"/>
        <v>0</v>
      </c>
    </row>
    <row r="441" spans="1:25" x14ac:dyDescent="0.25">
      <c r="A441" s="80" t="s">
        <v>1294</v>
      </c>
      <c r="B441" s="80" t="str">
        <f>VLOOKUP(A441,'[45]PAI 2025 GPS rempl2)'!$A$3:$E$505,4,0)</f>
        <v>Actividad sin participación Eliminada</v>
      </c>
      <c r="C441" s="81" t="s">
        <v>1522</v>
      </c>
      <c r="D441" s="81" t="s">
        <v>1530</v>
      </c>
      <c r="E441" s="81" t="s">
        <v>697</v>
      </c>
      <c r="F441" s="81"/>
      <c r="G441" s="81" t="str">
        <f>VLOOKUP(A441,'[45]PAI 2025 GPS rempl2)'!$E$4:$L$504,8,0)</f>
        <v>N/A</v>
      </c>
      <c r="H441" s="81" t="str">
        <f>VLOOKUP(A441,'[45]PAI 2025 GPS rempl2)'!$A$4:$V$504,15,0)</f>
        <v>Publicar el proceso de contratación en el SECOP  (Correo electrónico del abogado a cargo informando la publicación del proceso en SECOP y/o captura de pantalla de la publicación en el secop)</v>
      </c>
      <c r="I441" s="81">
        <f>VLOOKUP(A441,'[45]PAI 2025 GPS rempl2)'!$A$4:$V$504,17,0)</f>
        <v>1</v>
      </c>
      <c r="J441" s="81" t="str">
        <f>VLOOKUP(A441,'[45]PAI 2025 GPS rempl2)'!$A$4:$V$504,18,0)</f>
        <v>Númerica</v>
      </c>
      <c r="K441" s="166" t="str">
        <f>VLOOKUP(A441,'[45]PAI 2025 GPS rempl2)'!$A$4:$V$504,20,0)</f>
        <v>2025-08-19</v>
      </c>
      <c r="L441" s="166" t="str">
        <f>VLOOKUP(A441,'[45]PAI 2025 GPS rempl2)'!$A$4:$V$504,21,0)</f>
        <v>2025-08-29</v>
      </c>
      <c r="M441" s="81" t="str">
        <f>VLOOKUP(A441,'[45]PAI 2025 GPS rempl2)'!$A$4:$V$504,22,0)</f>
        <v>105-GRUPO DE TRABAJO DE CONTRATACIÓN</v>
      </c>
      <c r="N441" s="81"/>
      <c r="O441" s="81"/>
      <c r="P441" s="81"/>
      <c r="Q441" s="81"/>
      <c r="R441" s="30" t="str">
        <f>VLOOKUP(A441,'[45]PAI 2025 GPS rempl2)'!$A$3:$B$506,2,0)</f>
        <v>3003-GRUPO DE TRABAJO DE APOYO A LA RED NACIONAL DE PROTECCIÓN  AL CONSUMIDOR</v>
      </c>
      <c r="S441" s="80" t="s">
        <v>1294</v>
      </c>
      <c r="T441" s="80" t="str">
        <f>VLOOKUP(A441,'[45]PAI 2025 GPS rempl2)'!$A$3:$E$505,4,0)</f>
        <v>Actividad sin participación Eliminada</v>
      </c>
      <c r="U441" s="81" t="s">
        <v>1522</v>
      </c>
      <c r="V441" s="30">
        <v>0</v>
      </c>
      <c r="W441" s="30">
        <f>+V441</f>
        <v>0</v>
      </c>
      <c r="X441" s="30">
        <v>0</v>
      </c>
      <c r="Y441" s="30">
        <f t="shared" si="72"/>
        <v>0</v>
      </c>
    </row>
    <row r="442" spans="1:25" x14ac:dyDescent="0.25">
      <c r="A442" s="80" t="s">
        <v>1295</v>
      </c>
      <c r="B442" s="80" t="str">
        <f>VLOOKUP(A442,'[45]PAI 2025 GPS rempl2)'!$A$3:$E$505,4,0)</f>
        <v>Actividad sin participación Eliminada</v>
      </c>
      <c r="C442" s="81" t="s">
        <v>1522</v>
      </c>
      <c r="D442" s="81" t="s">
        <v>1530</v>
      </c>
      <c r="E442" s="81" t="s">
        <v>697</v>
      </c>
      <c r="F442" s="81"/>
      <c r="G442" s="81" t="str">
        <f>VLOOKUP(A442,'[45]PAI 2025 GPS rempl2)'!$E$4:$L$504,8,0)</f>
        <v>N/A</v>
      </c>
      <c r="H442" s="81" t="str">
        <f>VLOOKUP(A442,'[45]PAI 2025 GPS rempl2)'!$A$4:$V$504,15,0)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442" s="81">
        <f>VLOOKUP(A442,'[45]PAI 2025 GPS rempl2)'!$A$4:$V$504,17,0)</f>
        <v>10</v>
      </c>
      <c r="J442" s="81" t="str">
        <f>VLOOKUP(A442,'[45]PAI 2025 GPS rempl2)'!$A$4:$V$504,18,0)</f>
        <v>Númerica</v>
      </c>
      <c r="K442" s="166" t="str">
        <f>VLOOKUP(A442,'[45]PAI 2025 GPS rempl2)'!$A$4:$V$504,20,0)</f>
        <v>2025-08-29</v>
      </c>
      <c r="L442" s="166" t="str">
        <f>VLOOKUP(A442,'[45]PAI 2025 GPS rempl2)'!$A$4:$V$504,21,0)</f>
        <v>2025-09-30</v>
      </c>
      <c r="M442" s="81" t="str">
        <f>VLOOKUP(A442,'[45]PAI 2025 GPS rempl2)'!$A$4:$V$504,22,0)</f>
        <v>105-GRUPO DE TRABAJO DE CONTRATACIÓN</v>
      </c>
      <c r="N442" s="81"/>
      <c r="O442" s="81"/>
      <c r="P442" s="81"/>
      <c r="Q442" s="81"/>
      <c r="R442" s="30" t="str">
        <f>VLOOKUP(A442,'[45]PAI 2025 GPS rempl2)'!$A$3:$B$506,2,0)</f>
        <v>3003-GRUPO DE TRABAJO DE APOYO A LA RED NACIONAL DE PROTECCIÓN  AL CONSUMIDOR</v>
      </c>
      <c r="S442" s="80" t="s">
        <v>1295</v>
      </c>
      <c r="T442" s="80" t="str">
        <f>VLOOKUP(A442,'[45]PAI 2025 GPS rempl2)'!$A$3:$E$505,4,0)</f>
        <v>Actividad sin participación Eliminada</v>
      </c>
      <c r="U442" s="81" t="s">
        <v>1522</v>
      </c>
      <c r="V442" s="30">
        <v>0</v>
      </c>
      <c r="W442" s="30">
        <f>+V442</f>
        <v>0</v>
      </c>
      <c r="X442" s="30">
        <v>0</v>
      </c>
      <c r="Y442" s="30">
        <f t="shared" si="72"/>
        <v>0</v>
      </c>
    </row>
    <row r="443" spans="1:25" x14ac:dyDescent="0.25">
      <c r="A443" s="80" t="s">
        <v>1296</v>
      </c>
      <c r="B443" s="80" t="str">
        <f>VLOOKUP(A443,'[45]PAI 2025 GPS rempl2)'!$A$3:$E$505,4,0)</f>
        <v>Actividad propia Eliminada</v>
      </c>
      <c r="C443" s="81" t="s">
        <v>1522</v>
      </c>
      <c r="D443" s="81" t="s">
        <v>1530</v>
      </c>
      <c r="E443" s="81" t="s">
        <v>697</v>
      </c>
      <c r="F443" s="81"/>
      <c r="G443" s="81" t="str">
        <f>VLOOKUP(A443,'[45]PAI 2025 GPS rempl2)'!$E$4:$L$504,8,0)</f>
        <v>N/A</v>
      </c>
      <c r="H443" s="81" t="str">
        <f>VLOOKUP(A443,'[45]PAI 2025 GPS rempl2)'!$A$4:$V$504,15,0)</f>
        <v>Realizar seguimiento a la ejecución de la iniciativas seleccionadas (Informe de actividades Programa Consufondo que de cuenta de las ligas fortalecidas)</v>
      </c>
      <c r="I443" s="81">
        <f>VLOOKUP(A443,'[45]PAI 2025 GPS rempl2)'!$A$4:$V$504,17,0)</f>
        <v>4</v>
      </c>
      <c r="J443" s="81" t="str">
        <f>VLOOKUP(A443,'[45]PAI 2025 GPS rempl2)'!$A$4:$V$504,18,0)</f>
        <v>Númerica</v>
      </c>
      <c r="K443" s="166" t="str">
        <f>VLOOKUP(A443,'[45]PAI 2025 GPS rempl2)'!$A$4:$V$504,20,0)</f>
        <v>2025-09-30</v>
      </c>
      <c r="L443" s="166" t="str">
        <f>VLOOKUP(A443,'[45]PAI 2025 GPS rempl2)'!$A$4:$V$504,21,0)</f>
        <v>2025-12-15</v>
      </c>
      <c r="M443" s="81" t="str">
        <f>VLOOKUP(A443,'[45]PAI 2025 GPS rempl2)'!$A$4:$V$504,22,0)</f>
        <v>3003-GRUPO DE TRABAJO DE APOYO A LA RED NACIONAL DE PROTECCIÓN  AL CONSUMIDOR</v>
      </c>
      <c r="N443" s="81"/>
      <c r="O443" s="81"/>
      <c r="P443" s="81"/>
      <c r="Q443" s="81"/>
      <c r="R443" s="30" t="str">
        <f>VLOOKUP(A443,'[45]PAI 2025 GPS rempl2)'!$A$3:$B$506,2,0)</f>
        <v>3003-GRUPO DE TRABAJO DE APOYO A LA RED NACIONAL DE PROTECCIÓN  AL CONSUMIDOR</v>
      </c>
      <c r="S443" s="80" t="s">
        <v>1296</v>
      </c>
      <c r="T443" s="80" t="str">
        <f>VLOOKUP(A443,'[45]PAI 2025 GPS rempl2)'!$A$3:$E$505,4,0)</f>
        <v>Actividad propia Eliminada</v>
      </c>
      <c r="U443" s="81" t="s">
        <v>1522</v>
      </c>
      <c r="V443" s="30">
        <v>0</v>
      </c>
      <c r="W443" s="147">
        <f>+(V443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V$478+$V$479+$V$480)</f>
        <v>0</v>
      </c>
      <c r="X443" s="30">
        <v>0</v>
      </c>
      <c r="Y443" s="30">
        <f t="shared" si="72"/>
        <v>0</v>
      </c>
    </row>
    <row r="444" spans="1:25" x14ac:dyDescent="0.25">
      <c r="A444" s="80" t="s">
        <v>1297</v>
      </c>
      <c r="B444" s="80" t="str">
        <f>VLOOKUP(A444,'[45]PAI 2025 GPS rempl2)'!$A$3:$E$505,4,0)</f>
        <v>Producto</v>
      </c>
      <c r="C444" s="81" t="s">
        <v>1522</v>
      </c>
      <c r="D444" s="81" t="s">
        <v>1526</v>
      </c>
      <c r="E444" s="81" t="s">
        <v>614</v>
      </c>
      <c r="F444" s="81" t="s">
        <v>10</v>
      </c>
      <c r="G444" s="81" t="str">
        <f>VLOOKUP(A444,'[45]PAI 2025 GPS rempl2)'!$E$4:$L$504,8,0)</f>
        <v>N/A</v>
      </c>
      <c r="H444" s="81" t="str">
        <f>VLOOKUP(A444,'[45]PAI 2025 GPS rempl2)'!$A$4:$V$504,15,0)</f>
        <v>Plan de difusión para que el consumidor conozca sus derechos "ABC  de atención a los usuarios SIC / Supersolidaria, ejecutado Imágenes (fotografía o captura de pantalla) de la difusión realizada</v>
      </c>
      <c r="I444" s="81">
        <f>VLOOKUP(A444,'[45]PAI 2025 GPS rempl2)'!$A$4:$V$504,17,0)</f>
        <v>1</v>
      </c>
      <c r="J444" s="81" t="str">
        <f>VLOOKUP(A444,'[45]PAI 2025 GPS rempl2)'!$A$4:$V$504,18,0)</f>
        <v>Númerica</v>
      </c>
      <c r="K444" s="166" t="str">
        <f>VLOOKUP(A444,'[45]PAI 2025 GPS rempl2)'!$A$4:$V$504,20,0)</f>
        <v>2025-01-15</v>
      </c>
      <c r="L444" s="166" t="str">
        <f>VLOOKUP(A444,'[45]PAI 2025 GPS rempl2)'!$A$4:$V$504,21,0)</f>
        <v>2025-12-30</v>
      </c>
      <c r="M444" s="81" t="str">
        <f>VLOOKUP(A444,'[45]PAI 2025 GPS rempl2)'!$A$4:$V$504,22,0)</f>
        <v>3000-DESPACHO DEL SUPERINTENDENTE DELEGADO PARA LA PROTECCIÓN DEL CONSUMIDOR;
73-GRUPO DE TRABAJO DE COMUNICACION</v>
      </c>
      <c r="N444" s="81" t="s">
        <v>1399</v>
      </c>
      <c r="O444" s="81" t="s">
        <v>1400</v>
      </c>
      <c r="P444" s="81" t="s">
        <v>1570</v>
      </c>
      <c r="Q444" s="81" t="s">
        <v>1494</v>
      </c>
      <c r="R444" s="30" t="str">
        <f>VLOOKUP(A444,'[45]PAI 2025 GPS rempl2)'!$A$3:$B$506,2,0)</f>
        <v>3000-DESPACHO DEL SUPERINTENDENTE DELEGADO PARA LA PROTECCIÓN DEL CONSUMIDOR</v>
      </c>
      <c r="S444" s="80" t="s">
        <v>1297</v>
      </c>
      <c r="T444" s="80" t="str">
        <f>VLOOKUP(A444,'[45]PAI 2025 GPS rempl2)'!$A$3:$E$505,4,0)</f>
        <v>Producto</v>
      </c>
      <c r="U444" s="81" t="s">
        <v>1522</v>
      </c>
      <c r="V444" s="30">
        <f>VLOOKUP(S444,'Plan de acci�n consolidado 2025'!$E$4:$P$506,12,0)</f>
        <v>20</v>
      </c>
      <c r="W444" s="145">
        <f>(V444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44" s="30">
        <f>VLOOKUP(S444,'Plan de acci�n consolidado 2025'!$E$4:$AA$506,23,0)</f>
        <v>100</v>
      </c>
      <c r="Y444" s="30">
        <f t="shared" si="72"/>
        <v>0.89686098654708535</v>
      </c>
    </row>
    <row r="445" spans="1:25" x14ac:dyDescent="0.25">
      <c r="A445" s="80" t="s">
        <v>1300</v>
      </c>
      <c r="B445" s="80" t="str">
        <f>VLOOKUP(A445,'[45]PAI 2025 GPS rempl2)'!$A$3:$E$505,4,0)</f>
        <v>Actividad propia</v>
      </c>
      <c r="C445" s="81" t="s">
        <v>1522</v>
      </c>
      <c r="D445" s="81" t="s">
        <v>1526</v>
      </c>
      <c r="E445" s="81" t="s">
        <v>614</v>
      </c>
      <c r="F445" s="81"/>
      <c r="G445" s="81" t="str">
        <f>VLOOKUP(A445,'[45]PAI 2025 GPS rempl2)'!$E$4:$L$504,8,0)</f>
        <v>N/A</v>
      </c>
      <c r="H445" s="81" t="str">
        <f>VLOOKUP(A445,'[45]PAI 2025 GPS rempl2)'!$A$4:$V$504,15,0)</f>
        <v>Aprobar el documento final que se va a difundir a los consumidores (Documento final aprobado)</v>
      </c>
      <c r="I445" s="81">
        <f>VLOOKUP(A445,'[45]PAI 2025 GPS rempl2)'!$A$4:$V$504,17,0)</f>
        <v>1</v>
      </c>
      <c r="J445" s="81" t="str">
        <f>VLOOKUP(A445,'[45]PAI 2025 GPS rempl2)'!$A$4:$V$504,18,0)</f>
        <v>Númerica</v>
      </c>
      <c r="K445" s="166" t="str">
        <f>VLOOKUP(A445,'[45]PAI 2025 GPS rempl2)'!$A$4:$V$504,20,0)</f>
        <v>2025-01-15</v>
      </c>
      <c r="L445" s="166" t="str">
        <f>VLOOKUP(A445,'[45]PAI 2025 GPS rempl2)'!$A$4:$V$504,21,0)</f>
        <v>2025-07-01</v>
      </c>
      <c r="M445" s="81" t="str">
        <f>VLOOKUP(A445,'[45]PAI 2025 GPS rempl2)'!$A$4:$V$504,22,0)</f>
        <v>3000-DESPACHO DEL SUPERINTENDENTE DELEGADO PARA LA PROTECCIÓN DEL CONSUMIDOR</v>
      </c>
      <c r="N445" s="81"/>
      <c r="O445" s="81"/>
      <c r="P445" s="81"/>
      <c r="Q445" s="81"/>
      <c r="R445" s="30" t="str">
        <f>VLOOKUP(A445,'[45]PAI 2025 GPS rempl2)'!$A$3:$B$506,2,0)</f>
        <v>3000-DESPACHO DEL SUPERINTENDENTE DELEGADO PARA LA PROTECCIÓN DEL CONSUMIDOR</v>
      </c>
      <c r="S445" s="80" t="s">
        <v>1300</v>
      </c>
      <c r="T445" s="80" t="str">
        <f>VLOOKUP(A445,'[45]PAI 2025 GPS rempl2)'!$A$3:$E$505,4,0)</f>
        <v>Actividad propia</v>
      </c>
      <c r="U445" s="81" t="s">
        <v>1522</v>
      </c>
      <c r="V445" s="30">
        <f>VLOOKUP(S445,'Plan de acci�n consolidado 2025'!$E$4:$P$506,12,0)</f>
        <v>100</v>
      </c>
      <c r="W445" s="147">
        <f>+(V445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445" s="30">
        <f>VLOOKUP(S445,'Plan de acci�n consolidado 2025'!$E$4:$AA$506,23,0)</f>
        <v>100</v>
      </c>
      <c r="Y445" s="30">
        <f t="shared" si="72"/>
        <v>1.2195121951219512</v>
      </c>
    </row>
    <row r="446" spans="1:25" x14ac:dyDescent="0.25">
      <c r="A446" s="80" t="s">
        <v>1302</v>
      </c>
      <c r="B446" s="80" t="str">
        <f>VLOOKUP(A446,'[45]PAI 2025 GPS rempl2)'!$A$3:$E$505,4,0)</f>
        <v>Actividad sin participación</v>
      </c>
      <c r="C446" s="81" t="s">
        <v>1522</v>
      </c>
      <c r="D446" s="81" t="s">
        <v>1526</v>
      </c>
      <c r="E446" s="81" t="s">
        <v>614</v>
      </c>
      <c r="F446" s="81"/>
      <c r="G446" s="81" t="str">
        <f>VLOOKUP(A446,'[45]PAI 2025 GPS rempl2)'!$E$4:$L$504,8,0)</f>
        <v>N/A</v>
      </c>
      <c r="H446" s="81" t="str">
        <f>VLOOKUP(A446,'[45]PAI 2025 GPS rempl2)'!$A$4:$V$504,15,0)</f>
        <v>Publicar el documento final en la pagina web de la entidad (Captura de pantalla con la publicación del documento).</v>
      </c>
      <c r="I446" s="81">
        <f>VLOOKUP(A446,'[45]PAI 2025 GPS rempl2)'!$A$4:$V$504,17,0)</f>
        <v>1</v>
      </c>
      <c r="J446" s="81" t="str">
        <f>VLOOKUP(A446,'[45]PAI 2025 GPS rempl2)'!$A$4:$V$504,18,0)</f>
        <v>Númerica</v>
      </c>
      <c r="K446" s="166" t="str">
        <f>VLOOKUP(A446,'[45]PAI 2025 GPS rempl2)'!$A$4:$V$504,20,0)</f>
        <v>2025-07-02</v>
      </c>
      <c r="L446" s="166" t="str">
        <f>VLOOKUP(A446,'[45]PAI 2025 GPS rempl2)'!$A$4:$V$504,21,0)</f>
        <v>2025-07-31</v>
      </c>
      <c r="M446" s="81" t="str">
        <f>VLOOKUP(A446,'[45]PAI 2025 GPS rempl2)'!$A$4:$V$504,22,0)</f>
        <v>73-GRUPO DE TRABAJO DE COMUNICACION</v>
      </c>
      <c r="N446" s="81"/>
      <c r="O446" s="81"/>
      <c r="P446" s="81"/>
      <c r="Q446" s="81"/>
      <c r="R446" s="30" t="str">
        <f>VLOOKUP(A446,'[45]PAI 2025 GPS rempl2)'!$A$3:$B$506,2,0)</f>
        <v>3000-DESPACHO DEL SUPERINTENDENTE DELEGADO PARA LA PROTECCIÓN DEL CONSUMIDOR</v>
      </c>
      <c r="S446" s="80" t="s">
        <v>1302</v>
      </c>
      <c r="T446" s="80" t="str">
        <f>VLOOKUP(A446,'[45]PAI 2025 GPS rempl2)'!$A$3:$E$505,4,0)</f>
        <v>Actividad sin participación</v>
      </c>
      <c r="U446" s="81" t="s">
        <v>1522</v>
      </c>
      <c r="V446" s="30">
        <f>VLOOKUP(S446,'Plan de acci�n consolidado 2025'!$E$4:$P$506,12,0)</f>
        <v>0</v>
      </c>
      <c r="W446" s="30">
        <f>+V446</f>
        <v>0</v>
      </c>
      <c r="X446" s="30">
        <f>VLOOKUP(S446,'Plan de acci�n consolidado 2025'!$E$4:$AA$506,23,0)</f>
        <v>100</v>
      </c>
      <c r="Y446" s="30">
        <f t="shared" si="72"/>
        <v>0</v>
      </c>
    </row>
    <row r="447" spans="1:25" x14ac:dyDescent="0.25">
      <c r="A447" s="80" t="s">
        <v>1304</v>
      </c>
      <c r="B447" s="80" t="str">
        <f>VLOOKUP(A447,'[45]PAI 2025 GPS rempl2)'!$A$3:$E$505,4,0)</f>
        <v>Actividad sin participación</v>
      </c>
      <c r="C447" s="81" t="s">
        <v>1522</v>
      </c>
      <c r="D447" s="81" t="s">
        <v>1526</v>
      </c>
      <c r="E447" s="81" t="s">
        <v>614</v>
      </c>
      <c r="F447" s="81"/>
      <c r="G447" s="81" t="str">
        <f>VLOOKUP(A447,'[45]PAI 2025 GPS rempl2)'!$E$4:$L$504,8,0)</f>
        <v>N/A</v>
      </c>
      <c r="H447" s="81" t="str">
        <f>VLOOKUP(A447,'[45]PAI 2025 GPS rempl2)'!$A$4:$V$504,15,0)</f>
        <v>Realizar la difusión del ABC de atención a los usuarios SIC / Super Solidaria. - Imágenes (fotografía o captura de pantalla) de la difusión realizada</v>
      </c>
      <c r="I447" s="81">
        <f>VLOOKUP(A447,'[45]PAI 2025 GPS rempl2)'!$A$4:$V$504,17,0)</f>
        <v>1</v>
      </c>
      <c r="J447" s="81" t="str">
        <f>VLOOKUP(A447,'[45]PAI 2025 GPS rempl2)'!$A$4:$V$504,18,0)</f>
        <v>Númerica</v>
      </c>
      <c r="K447" s="166" t="str">
        <f>VLOOKUP(A447,'[45]PAI 2025 GPS rempl2)'!$A$4:$V$504,20,0)</f>
        <v>2025-08-01</v>
      </c>
      <c r="L447" s="166" t="str">
        <f>VLOOKUP(A447,'[45]PAI 2025 GPS rempl2)'!$A$4:$V$504,21,0)</f>
        <v>2025-12-30</v>
      </c>
      <c r="M447" s="81" t="str">
        <f>VLOOKUP(A447,'[45]PAI 2025 GPS rempl2)'!$A$4:$V$504,22,0)</f>
        <v>73-GRUPO DE TRABAJO DE COMUNICACION</v>
      </c>
      <c r="N447" s="81"/>
      <c r="O447" s="81"/>
      <c r="P447" s="81"/>
      <c r="Q447" s="81"/>
      <c r="R447" s="30" t="str">
        <f>VLOOKUP(A447,'[45]PAI 2025 GPS rempl2)'!$A$3:$B$506,2,0)</f>
        <v>3000-DESPACHO DEL SUPERINTENDENTE DELEGADO PARA LA PROTECCIÓN DEL CONSUMIDOR</v>
      </c>
      <c r="S447" s="80" t="s">
        <v>1304</v>
      </c>
      <c r="T447" s="80" t="str">
        <f>VLOOKUP(A447,'[45]PAI 2025 GPS rempl2)'!$A$3:$E$505,4,0)</f>
        <v>Actividad sin participación</v>
      </c>
      <c r="U447" s="81" t="s">
        <v>1522</v>
      </c>
      <c r="V447" s="30">
        <f>VLOOKUP(S447,'Plan de acci�n consolidado 2025'!$E$4:$P$506,12,0)</f>
        <v>0</v>
      </c>
      <c r="W447" s="30">
        <f>+V447</f>
        <v>0</v>
      </c>
      <c r="X447" s="30">
        <f>VLOOKUP(S447,'Plan de acci�n consolidado 2025'!$E$4:$AA$506,23,0)</f>
        <v>100</v>
      </c>
      <c r="Y447" s="30">
        <f t="shared" si="72"/>
        <v>0</v>
      </c>
    </row>
    <row r="448" spans="1:25" x14ac:dyDescent="0.25">
      <c r="A448" s="80" t="s">
        <v>1305</v>
      </c>
      <c r="B448" s="80" t="str">
        <f>VLOOKUP(A448,'[45]PAI 2025 GPS rempl2)'!$A$3:$E$505,4,0)</f>
        <v>Producto</v>
      </c>
      <c r="C448" s="81" t="s">
        <v>1522</v>
      </c>
      <c r="D448" s="81" t="s">
        <v>1526</v>
      </c>
      <c r="E448" s="81" t="s">
        <v>614</v>
      </c>
      <c r="F448" s="81" t="s">
        <v>10</v>
      </c>
      <c r="G448" s="81" t="str">
        <f>VLOOKUP(A448,'[45]PAI 2025 GPS rempl2)'!$E$4:$L$504,8,0)</f>
        <v>N/A</v>
      </c>
      <c r="H448" s="81" t="str">
        <f>VLOOKUP(A448,'[45]PAI 2025 GPS rempl2)'!$A$4:$V$504,15,0)</f>
        <v>Cursos virtuales en materia de protección al consumidor dirigidos a la ciudadanía interesada, publicados en campus virtual y difundidos (Capturas de pantalla de los cursos en el campus virtual y capturas de pantalla de la difusión).</v>
      </c>
      <c r="I448" s="81">
        <f>VLOOKUP(A448,'[45]PAI 2025 GPS rempl2)'!$A$4:$V$504,17,0)</f>
        <v>2</v>
      </c>
      <c r="J448" s="81" t="str">
        <f>VLOOKUP(A448,'[45]PAI 2025 GPS rempl2)'!$A$4:$V$504,18,0)</f>
        <v>Númerica</v>
      </c>
      <c r="K448" s="166" t="str">
        <f>VLOOKUP(A448,'[45]PAI 2025 GPS rempl2)'!$A$4:$V$504,20,0)</f>
        <v>2025-01-15</v>
      </c>
      <c r="L448" s="166" t="str">
        <f>VLOOKUP(A448,'[45]PAI 2025 GPS rempl2)'!$A$4:$V$504,21,0)</f>
        <v>2025-12-15</v>
      </c>
      <c r="M448" s="81" t="str">
        <f>VLOOKUP(A448,'[45]PAI 2025 GPS rempl2)'!$A$4:$V$504,22,0)</f>
        <v>3000-DESPACHO DEL SUPERINTENDENTE DELEGADO PARA LA PROTECCIÓN DEL CONSUMIDOR;
71-GRUPO DE TRABAJO DE FORMACION;
73-GRUPO DE TRABAJO DE COMUNICACION</v>
      </c>
      <c r="N448" s="81" t="s">
        <v>1399</v>
      </c>
      <c r="O448" s="81" t="s">
        <v>1400</v>
      </c>
      <c r="P448" s="81" t="s">
        <v>1570</v>
      </c>
      <c r="Q448" s="81" t="s">
        <v>1494</v>
      </c>
      <c r="R448" s="30" t="str">
        <f>VLOOKUP(A448,'[45]PAI 2025 GPS rempl2)'!$A$3:$B$506,2,0)</f>
        <v>3000-DESPACHO DEL SUPERINTENDENTE DELEGADO PARA LA PROTECCIÓN DEL CONSUMIDOR</v>
      </c>
      <c r="S448" s="80" t="s">
        <v>1305</v>
      </c>
      <c r="T448" s="80" t="str">
        <f>VLOOKUP(A448,'[45]PAI 2025 GPS rempl2)'!$A$3:$E$505,4,0)</f>
        <v>Producto</v>
      </c>
      <c r="U448" s="81" t="s">
        <v>1522</v>
      </c>
      <c r="V448" s="30">
        <f>VLOOKUP(S448,'Plan de acci�n consolidado 2025'!$E$4:$P$506,12,0)</f>
        <v>20</v>
      </c>
      <c r="W448" s="145">
        <f>(V448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48" s="30">
        <f>VLOOKUP(S448,'Plan de acci�n consolidado 2025'!$E$4:$AA$506,23,0)</f>
        <v>0</v>
      </c>
      <c r="Y448" s="30">
        <f t="shared" si="72"/>
        <v>0</v>
      </c>
    </row>
    <row r="449" spans="1:25" x14ac:dyDescent="0.25">
      <c r="A449" s="80" t="s">
        <v>1308</v>
      </c>
      <c r="B449" s="80" t="str">
        <f>VLOOKUP(A449,'[45]PAI 2025 GPS rempl2)'!$A$3:$E$505,4,0)</f>
        <v>Actividad propia</v>
      </c>
      <c r="C449" s="81" t="s">
        <v>1522</v>
      </c>
      <c r="D449" s="81" t="s">
        <v>1526</v>
      </c>
      <c r="E449" s="81" t="s">
        <v>614</v>
      </c>
      <c r="F449" s="81"/>
      <c r="G449" s="81" t="str">
        <f>VLOOKUP(A449,'[45]PAI 2025 GPS rempl2)'!$E$4:$L$504,8,0)</f>
        <v>N/A</v>
      </c>
      <c r="H449" s="81" t="str">
        <f>VLOOKUP(A449,'[45]PAI 2025 GPS rempl2)'!$A$4:$V$504,15,0)</f>
        <v>Enviar a OSCAE las plantillas diligenciadas con el contenido para cursos virtuales (Responsable Delegatura) (Correo electrónico con  las plantillas diligenciadas)</v>
      </c>
      <c r="I449" s="81">
        <f>VLOOKUP(A449,'[45]PAI 2025 GPS rempl2)'!$A$4:$V$504,17,0)</f>
        <v>2</v>
      </c>
      <c r="J449" s="81" t="str">
        <f>VLOOKUP(A449,'[45]PAI 2025 GPS rempl2)'!$A$4:$V$504,18,0)</f>
        <v>Númerica</v>
      </c>
      <c r="K449" s="166" t="str">
        <f>VLOOKUP(A449,'[45]PAI 2025 GPS rempl2)'!$A$4:$V$504,20,0)</f>
        <v>2025-01-15</v>
      </c>
      <c r="L449" s="166" t="str">
        <f>VLOOKUP(A449,'[45]PAI 2025 GPS rempl2)'!$A$4:$V$504,21,0)</f>
        <v>2025-03-28</v>
      </c>
      <c r="M449" s="81" t="str">
        <f>VLOOKUP(A449,'[45]PAI 2025 GPS rempl2)'!$A$4:$V$504,22,0)</f>
        <v>3000-DESPACHO DEL SUPERINTENDENTE DELEGADO PARA LA PROTECCIÓN DEL CONSUMIDOR</v>
      </c>
      <c r="N449" s="81"/>
      <c r="O449" s="81"/>
      <c r="P449" s="81"/>
      <c r="Q449" s="81"/>
      <c r="R449" s="30" t="str">
        <f>VLOOKUP(A449,'[45]PAI 2025 GPS rempl2)'!$A$3:$B$506,2,0)</f>
        <v>3000-DESPACHO DEL SUPERINTENDENTE DELEGADO PARA LA PROTECCIÓN DEL CONSUMIDOR</v>
      </c>
      <c r="S449" s="80" t="s">
        <v>1308</v>
      </c>
      <c r="T449" s="80" t="str">
        <f>VLOOKUP(A449,'[45]PAI 2025 GPS rempl2)'!$A$3:$E$505,4,0)</f>
        <v>Actividad propia</v>
      </c>
      <c r="U449" s="81" t="s">
        <v>1522</v>
      </c>
      <c r="V449" s="30">
        <f>VLOOKUP(S449,'Plan de acci�n consolidado 2025'!$E$4:$P$506,12,0)</f>
        <v>30</v>
      </c>
      <c r="W449" s="147">
        <f>+(V449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449" s="30">
        <f>VLOOKUP(S449,'Plan de acci�n consolidado 2025'!$E$4:$AA$506,23,0)</f>
        <v>100</v>
      </c>
      <c r="Y449" s="30">
        <f t="shared" si="72"/>
        <v>0.36585365853658536</v>
      </c>
    </row>
    <row r="450" spans="1:25" x14ac:dyDescent="0.25">
      <c r="A450" s="80" t="s">
        <v>1310</v>
      </c>
      <c r="B450" s="80" t="str">
        <f>VLOOKUP(A450,'[45]PAI 2025 GPS rempl2)'!$A$3:$E$505,4,0)</f>
        <v>Actividad sin participación</v>
      </c>
      <c r="C450" s="81" t="s">
        <v>1522</v>
      </c>
      <c r="D450" s="81" t="s">
        <v>1526</v>
      </c>
      <c r="E450" s="81" t="s">
        <v>614</v>
      </c>
      <c r="F450" s="81"/>
      <c r="G450" s="81" t="str">
        <f>VLOOKUP(A450,'[45]PAI 2025 GPS rempl2)'!$E$4:$L$504,8,0)</f>
        <v>N/A</v>
      </c>
      <c r="H450" s="81" t="str">
        <f>VLOOKUP(A450,'[45]PAI 2025 GPS rempl2)'!$A$4:$V$504,15,0)</f>
        <v>Diseñar y presentar propuesta pedagógica de los contenidos presentados por la delegatura para cada uno de los cursos (Responsable OSCAE) (Documento con la propuesta)</v>
      </c>
      <c r="I450" s="81">
        <f>VLOOKUP(A450,'[45]PAI 2025 GPS rempl2)'!$A$4:$V$504,17,0)</f>
        <v>2</v>
      </c>
      <c r="J450" s="81" t="str">
        <f>VLOOKUP(A450,'[45]PAI 2025 GPS rempl2)'!$A$4:$V$504,18,0)</f>
        <v>Númerica</v>
      </c>
      <c r="K450" s="166" t="str">
        <f>VLOOKUP(A450,'[45]PAI 2025 GPS rempl2)'!$A$4:$V$504,20,0)</f>
        <v>2025-03-03</v>
      </c>
      <c r="L450" s="166" t="str">
        <f>VLOOKUP(A450,'[45]PAI 2025 GPS rempl2)'!$A$4:$V$504,21,0)</f>
        <v>2025-05-30</v>
      </c>
      <c r="M450" s="81" t="str">
        <f>VLOOKUP(A450,'[45]PAI 2025 GPS rempl2)'!$A$4:$V$504,22,0)</f>
        <v>71-GRUPO DE TRABAJO DE FORMACION</v>
      </c>
      <c r="N450" s="81"/>
      <c r="O450" s="81"/>
      <c r="P450" s="81"/>
      <c r="Q450" s="81"/>
      <c r="R450" s="30" t="str">
        <f>VLOOKUP(A450,'[45]PAI 2025 GPS rempl2)'!$A$3:$B$506,2,0)</f>
        <v>3000-DESPACHO DEL SUPERINTENDENTE DELEGADO PARA LA PROTECCIÓN DEL CONSUMIDOR</v>
      </c>
      <c r="S450" s="80" t="s">
        <v>1310</v>
      </c>
      <c r="T450" s="80" t="str">
        <f>VLOOKUP(A450,'[45]PAI 2025 GPS rempl2)'!$A$3:$E$505,4,0)</f>
        <v>Actividad sin participación</v>
      </c>
      <c r="U450" s="81" t="s">
        <v>1522</v>
      </c>
      <c r="V450" s="30">
        <f>VLOOKUP(S450,'Plan de acci�n consolidado 2025'!$E$4:$P$506,12,0)</f>
        <v>0</v>
      </c>
      <c r="W450" s="30">
        <f>+V450</f>
        <v>0</v>
      </c>
      <c r="X450" s="30">
        <f>VLOOKUP(S450,'Plan de acci�n consolidado 2025'!$E$4:$AA$506,23,0)</f>
        <v>100</v>
      </c>
      <c r="Y450" s="30">
        <f t="shared" si="72"/>
        <v>0</v>
      </c>
    </row>
    <row r="451" spans="1:25" x14ac:dyDescent="0.25">
      <c r="A451" s="80" t="s">
        <v>1312</v>
      </c>
      <c r="B451" s="80" t="str">
        <f>VLOOKUP(A451,'[45]PAI 2025 GPS rempl2)'!$A$3:$E$505,4,0)</f>
        <v>Actividad propia</v>
      </c>
      <c r="C451" s="81" t="s">
        <v>1522</v>
      </c>
      <c r="D451" s="81" t="s">
        <v>1526</v>
      </c>
      <c r="E451" s="81" t="s">
        <v>614</v>
      </c>
      <c r="F451" s="81"/>
      <c r="G451" s="81" t="str">
        <f>VLOOKUP(A451,'[45]PAI 2025 GPS rempl2)'!$E$4:$L$504,8,0)</f>
        <v>N/A</v>
      </c>
      <c r="H451" s="81" t="str">
        <f>VLOOKUP(A451,'[45]PAI 2025 GPS rempl2)'!$A$4:$V$504,15,0)</f>
        <v>Revisar y aprobar los contenidos propuestos por el equipo pedagógico de OSCAE (Responsable Delegatura) (Correo de aprobación de los contenidos propuestos por OSCAE)</v>
      </c>
      <c r="I451" s="81">
        <f>VLOOKUP(A451,'[45]PAI 2025 GPS rempl2)'!$A$4:$V$504,17,0)</f>
        <v>2</v>
      </c>
      <c r="J451" s="81" t="str">
        <f>VLOOKUP(A451,'[45]PAI 2025 GPS rempl2)'!$A$4:$V$504,18,0)</f>
        <v>Númerica</v>
      </c>
      <c r="K451" s="166" t="str">
        <f>VLOOKUP(A451,'[45]PAI 2025 GPS rempl2)'!$A$4:$V$504,20,0)</f>
        <v>2025-04-01</v>
      </c>
      <c r="L451" s="166" t="str">
        <f>VLOOKUP(A451,'[45]PAI 2025 GPS rempl2)'!$A$4:$V$504,21,0)</f>
        <v>2025-06-20</v>
      </c>
      <c r="M451" s="81" t="str">
        <f>VLOOKUP(A451,'[45]PAI 2025 GPS rempl2)'!$A$4:$V$504,22,0)</f>
        <v>3000-DESPACHO DEL SUPERINTENDENTE DELEGADO PARA LA PROTECCIÓN DEL CONSUMIDOR</v>
      </c>
      <c r="N451" s="81"/>
      <c r="O451" s="81"/>
      <c r="P451" s="81"/>
      <c r="Q451" s="81"/>
      <c r="R451" s="30" t="str">
        <f>VLOOKUP(A451,'[45]PAI 2025 GPS rempl2)'!$A$3:$B$506,2,0)</f>
        <v>3000-DESPACHO DEL SUPERINTENDENTE DELEGADO PARA LA PROTECCIÓN DEL CONSUMIDOR</v>
      </c>
      <c r="S451" s="80" t="s">
        <v>1312</v>
      </c>
      <c r="T451" s="80" t="str">
        <f>VLOOKUP(A451,'[45]PAI 2025 GPS rempl2)'!$A$3:$E$505,4,0)</f>
        <v>Actividad propia</v>
      </c>
      <c r="U451" s="81" t="s">
        <v>1522</v>
      </c>
      <c r="V451" s="30">
        <f>VLOOKUP(S451,'Plan de acci�n consolidado 2025'!$E$4:$P$506,12,0)</f>
        <v>30</v>
      </c>
      <c r="W451" s="147">
        <f>+(V451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451" s="30">
        <f>VLOOKUP(S451,'Plan de acci�n consolidado 2025'!$E$4:$AA$506,23,0)</f>
        <v>100</v>
      </c>
      <c r="Y451" s="30">
        <f t="shared" si="72"/>
        <v>0.36585365853658536</v>
      </c>
    </row>
    <row r="452" spans="1:25" x14ac:dyDescent="0.25">
      <c r="A452" s="80" t="s">
        <v>1314</v>
      </c>
      <c r="B452" s="80" t="str">
        <f>VLOOKUP(A452,'[45]PAI 2025 GPS rempl2)'!$A$3:$E$505,4,0)</f>
        <v>Actividad sin participación</v>
      </c>
      <c r="C452" s="81" t="s">
        <v>1522</v>
      </c>
      <c r="D452" s="81" t="s">
        <v>1526</v>
      </c>
      <c r="E452" s="81" t="s">
        <v>614</v>
      </c>
      <c r="F452" s="81"/>
      <c r="G452" s="81" t="str">
        <f>VLOOKUP(A452,'[45]PAI 2025 GPS rempl2)'!$E$4:$L$504,8,0)</f>
        <v>N/A</v>
      </c>
      <c r="H452" s="81" t="str">
        <f>VLOOKUP(A452,'[45]PAI 2025 GPS rempl2)'!$A$4:$V$504,15,0)</f>
        <v>Virtualizar los contenidos (Responsable OSCAE) (Captura de pantalla con los cursos virtualizados)</v>
      </c>
      <c r="I452" s="81">
        <f>VLOOKUP(A452,'[45]PAI 2025 GPS rempl2)'!$A$4:$V$504,17,0)</f>
        <v>2</v>
      </c>
      <c r="J452" s="81" t="str">
        <f>VLOOKUP(A452,'[45]PAI 2025 GPS rempl2)'!$A$4:$V$504,18,0)</f>
        <v>Númerica</v>
      </c>
      <c r="K452" s="166" t="str">
        <f>VLOOKUP(A452,'[45]PAI 2025 GPS rempl2)'!$A$4:$V$504,20,0)</f>
        <v>2025-06-03</v>
      </c>
      <c r="L452" s="166" t="str">
        <f>VLOOKUP(A452,'[45]PAI 2025 GPS rempl2)'!$A$4:$V$504,21,0)</f>
        <v>2025-10-17</v>
      </c>
      <c r="M452" s="81" t="str">
        <f>VLOOKUP(A452,'[45]PAI 2025 GPS rempl2)'!$A$4:$V$504,22,0)</f>
        <v>71-GRUPO DE TRABAJO DE FORMACION</v>
      </c>
      <c r="N452" s="81"/>
      <c r="O452" s="81"/>
      <c r="P452" s="81"/>
      <c r="Q452" s="81"/>
      <c r="R452" s="30" t="str">
        <f>VLOOKUP(A452,'[45]PAI 2025 GPS rempl2)'!$A$3:$B$506,2,0)</f>
        <v>3000-DESPACHO DEL SUPERINTENDENTE DELEGADO PARA LA PROTECCIÓN DEL CONSUMIDOR</v>
      </c>
      <c r="S452" s="80" t="s">
        <v>1314</v>
      </c>
      <c r="T452" s="80" t="str">
        <f>VLOOKUP(A452,'[45]PAI 2025 GPS rempl2)'!$A$3:$E$505,4,0)</f>
        <v>Actividad sin participación</v>
      </c>
      <c r="U452" s="81" t="s">
        <v>1522</v>
      </c>
      <c r="V452" s="30">
        <f>VLOOKUP(S452,'Plan de acci�n consolidado 2025'!$E$4:$P$506,12,0)</f>
        <v>0</v>
      </c>
      <c r="W452" s="30">
        <f>+V452</f>
        <v>0</v>
      </c>
      <c r="X452" s="30">
        <f>VLOOKUP(S452,'Plan de acci�n consolidado 2025'!$E$4:$AA$506,23,0)</f>
        <v>0</v>
      </c>
      <c r="Y452" s="30">
        <f t="shared" ref="Y452:Y490" si="82">(X452*W452)/100</f>
        <v>0</v>
      </c>
    </row>
    <row r="453" spans="1:25" x14ac:dyDescent="0.25">
      <c r="A453" s="80" t="s">
        <v>1316</v>
      </c>
      <c r="B453" s="80" t="str">
        <f>VLOOKUP(A453,'[45]PAI 2025 GPS rempl2)'!$A$3:$E$505,4,0)</f>
        <v>Actividad propia</v>
      </c>
      <c r="C453" s="81" t="s">
        <v>1522</v>
      </c>
      <c r="D453" s="81" t="s">
        <v>1526</v>
      </c>
      <c r="E453" s="81" t="s">
        <v>614</v>
      </c>
      <c r="F453" s="81"/>
      <c r="G453" s="81" t="str">
        <f>VLOOKUP(A453,'[45]PAI 2025 GPS rempl2)'!$E$4:$L$504,8,0)</f>
        <v>N/A</v>
      </c>
      <c r="H453" s="81" t="str">
        <f>VLOOKUP(A453,'[45]PAI 2025 GPS rempl2)'!$A$4:$V$504,15,0)</f>
        <v>Recibir y aprobar el curso virtualizado (Responsable Delegatura) (Correo electrónico con la aprobación de los cursos)</v>
      </c>
      <c r="I453" s="81">
        <f>VLOOKUP(A453,'[45]PAI 2025 GPS rempl2)'!$A$4:$V$504,17,0)</f>
        <v>2</v>
      </c>
      <c r="J453" s="81" t="str">
        <f>VLOOKUP(A453,'[45]PAI 2025 GPS rempl2)'!$A$4:$V$504,18,0)</f>
        <v>Númerica</v>
      </c>
      <c r="K453" s="166" t="str">
        <f>VLOOKUP(A453,'[45]PAI 2025 GPS rempl2)'!$A$4:$V$504,20,0)</f>
        <v>2025-09-15</v>
      </c>
      <c r="L453" s="166" t="str">
        <f>VLOOKUP(A453,'[45]PAI 2025 GPS rempl2)'!$A$4:$V$504,21,0)</f>
        <v>2025-11-07</v>
      </c>
      <c r="M453" s="81" t="str">
        <f>VLOOKUP(A453,'[45]PAI 2025 GPS rempl2)'!$A$4:$V$504,22,0)</f>
        <v>3000-DESPACHO DEL SUPERINTENDENTE DELEGADO PARA LA PROTECCIÓN DEL CONSUMIDOR</v>
      </c>
      <c r="N453" s="81"/>
      <c r="O453" s="81"/>
      <c r="P453" s="81"/>
      <c r="Q453" s="81"/>
      <c r="R453" s="30" t="str">
        <f>VLOOKUP(A453,'[45]PAI 2025 GPS rempl2)'!$A$3:$B$506,2,0)</f>
        <v>3000-DESPACHO DEL SUPERINTENDENTE DELEGADO PARA LA PROTECCIÓN DEL CONSUMIDOR</v>
      </c>
      <c r="S453" s="80" t="s">
        <v>1316</v>
      </c>
      <c r="T453" s="80" t="str">
        <f>VLOOKUP(A453,'[45]PAI 2025 GPS rempl2)'!$A$3:$E$505,4,0)</f>
        <v>Actividad propia</v>
      </c>
      <c r="U453" s="81" t="s">
        <v>1522</v>
      </c>
      <c r="V453" s="30">
        <f>VLOOKUP(S453,'Plan de acci�n consolidado 2025'!$E$4:$P$506,12,0)</f>
        <v>40</v>
      </c>
      <c r="W453" s="147">
        <f>+(V453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0.48780487804878048</v>
      </c>
      <c r="X453" s="30">
        <f>VLOOKUP(S453,'Plan de acci�n consolidado 2025'!$E$4:$AA$506,23,0)</f>
        <v>0</v>
      </c>
      <c r="Y453" s="30">
        <f t="shared" si="82"/>
        <v>0</v>
      </c>
    </row>
    <row r="454" spans="1:25" x14ac:dyDescent="0.25">
      <c r="A454" s="80" t="s">
        <v>1317</v>
      </c>
      <c r="B454" s="80" t="str">
        <f>VLOOKUP(A454,'[45]PAI 2025 GPS rempl2)'!$A$3:$E$505,4,0)</f>
        <v>Actividad sin participación</v>
      </c>
      <c r="C454" s="81" t="s">
        <v>1522</v>
      </c>
      <c r="D454" s="81" t="s">
        <v>1526</v>
      </c>
      <c r="E454" s="81" t="s">
        <v>614</v>
      </c>
      <c r="F454" s="81"/>
      <c r="G454" s="81" t="str">
        <f>VLOOKUP(A454,'[45]PAI 2025 GPS rempl2)'!$E$4:$L$504,8,0)</f>
        <v>N/A</v>
      </c>
      <c r="H454" s="81" t="str">
        <f>VLOOKUP(A454,'[45]PAI 2025 GPS rempl2)'!$A$4:$V$504,15,0)</f>
        <v>Publicar los cursos virtuales en el campus virtual de la SIC y difundirlos (Capturas de pantalla de los cursos en el campus virtual y capturas de pantalla de la difusión).</v>
      </c>
      <c r="I454" s="81">
        <f>VLOOKUP(A454,'[45]PAI 2025 GPS rempl2)'!$A$4:$V$504,17,0)</f>
        <v>2</v>
      </c>
      <c r="J454" s="81" t="str">
        <f>VLOOKUP(A454,'[45]PAI 2025 GPS rempl2)'!$A$4:$V$504,18,0)</f>
        <v>Númerica</v>
      </c>
      <c r="K454" s="166" t="str">
        <f>VLOOKUP(A454,'[45]PAI 2025 GPS rempl2)'!$A$4:$V$504,20,0)</f>
        <v>2025-11-14</v>
      </c>
      <c r="L454" s="166" t="str">
        <f>VLOOKUP(A454,'[45]PAI 2025 GPS rempl2)'!$A$4:$V$504,21,0)</f>
        <v>2025-12-15</v>
      </c>
      <c r="M454" s="81" t="str">
        <f>VLOOKUP(A454,'[45]PAI 2025 GPS rempl2)'!$A$4:$V$504,22,0)</f>
        <v>71-GRUPO DE TRABAJO DE FORMACION;
73-GRUPO DE TRABAJO DE COMUNICACION</v>
      </c>
      <c r="N454" s="81"/>
      <c r="O454" s="81"/>
      <c r="P454" s="81"/>
      <c r="Q454" s="81"/>
      <c r="R454" s="30" t="str">
        <f>VLOOKUP(A454,'[45]PAI 2025 GPS rempl2)'!$A$3:$B$506,2,0)</f>
        <v>3000-DESPACHO DEL SUPERINTENDENTE DELEGADO PARA LA PROTECCIÓN DEL CONSUMIDOR</v>
      </c>
      <c r="S454" s="80" t="s">
        <v>1317</v>
      </c>
      <c r="T454" s="80" t="str">
        <f>VLOOKUP(A454,'[45]PAI 2025 GPS rempl2)'!$A$3:$E$505,4,0)</f>
        <v>Actividad sin participación</v>
      </c>
      <c r="U454" s="81" t="s">
        <v>1522</v>
      </c>
      <c r="V454" s="30">
        <f>VLOOKUP(S454,'Plan de acci�n consolidado 2025'!$E$4:$P$506,12,0)</f>
        <v>0</v>
      </c>
      <c r="W454" s="30">
        <f>+V454</f>
        <v>0</v>
      </c>
      <c r="X454" s="30">
        <f>VLOOKUP(S454,'Plan de acci�n consolidado 2025'!$E$4:$AA$506,23,0)</f>
        <v>0</v>
      </c>
      <c r="Y454" s="30">
        <f t="shared" si="82"/>
        <v>0</v>
      </c>
    </row>
    <row r="455" spans="1:25" x14ac:dyDescent="0.25">
      <c r="A455" s="80" t="s">
        <v>1320</v>
      </c>
      <c r="B455" s="80" t="str">
        <f>VLOOKUP(A455,'[45]PAI 2025 GPS rempl2)'!$A$3:$E$505,4,0)</f>
        <v>Producto</v>
      </c>
      <c r="C455" s="81" t="s">
        <v>1522</v>
      </c>
      <c r="D455" s="81" t="s">
        <v>1526</v>
      </c>
      <c r="E455" s="81" t="s">
        <v>614</v>
      </c>
      <c r="F455" s="81" t="s">
        <v>10</v>
      </c>
      <c r="G455" s="81" t="str">
        <f>VLOOKUP(A455,'[45]PAI 2025 GPS rempl2)'!$E$4:$L$504,8,0)</f>
        <v>N/A</v>
      </c>
      <c r="H455" s="81" t="str">
        <f>VLOOKUP(A455,'[45]PAI 2025 GPS rempl2)'!$A$4:$V$504,15,0)</f>
        <v>Jornadas de capacitación "Me informo y cuido mi dinero" dirigidas a usuarios, consumidores y ciudadanía en general, realizadas - Imágenes (fotografía o captura de pantalla) de la difusión realizada</v>
      </c>
      <c r="I455" s="81">
        <f>VLOOKUP(A455,'[45]PAI 2025 GPS rempl2)'!$A$4:$V$504,17,0)</f>
        <v>8</v>
      </c>
      <c r="J455" s="81" t="str">
        <f>VLOOKUP(A455,'[45]PAI 2025 GPS rempl2)'!$A$4:$V$504,18,0)</f>
        <v>Númerica</v>
      </c>
      <c r="K455" s="166" t="str">
        <f>VLOOKUP(A455,'[45]PAI 2025 GPS rempl2)'!$A$4:$V$504,20,0)</f>
        <v>2025-01-15</v>
      </c>
      <c r="L455" s="166" t="str">
        <f>VLOOKUP(A455,'[45]PAI 2025 GPS rempl2)'!$A$4:$V$504,21,0)</f>
        <v>2025-12-30</v>
      </c>
      <c r="M455" s="81" t="str">
        <f>VLOOKUP(A455,'[45]PAI 2025 GPS rempl2)'!$A$4:$V$504,22,0)</f>
        <v>3000-DESPACHO DEL SUPERINTENDENTE DELEGADO PARA LA PROTECCIÓN DEL CONSUMIDOR</v>
      </c>
      <c r="N455" s="81" t="s">
        <v>1399</v>
      </c>
      <c r="O455" s="81" t="s">
        <v>1400</v>
      </c>
      <c r="P455" s="81" t="s">
        <v>1570</v>
      </c>
      <c r="Q455" s="81" t="s">
        <v>1494</v>
      </c>
      <c r="R455" s="30" t="str">
        <f>VLOOKUP(A455,'[45]PAI 2025 GPS rempl2)'!$A$3:$B$506,2,0)</f>
        <v>3000-DESPACHO DEL SUPERINTENDENTE DELEGADO PARA LA PROTECCIÓN DEL CONSUMIDOR</v>
      </c>
      <c r="S455" s="80" t="s">
        <v>1320</v>
      </c>
      <c r="T455" s="80" t="str">
        <f>VLOOKUP(A455,'[45]PAI 2025 GPS rempl2)'!$A$3:$E$505,4,0)</f>
        <v>Producto</v>
      </c>
      <c r="U455" s="81" t="s">
        <v>1522</v>
      </c>
      <c r="V455" s="30">
        <f>VLOOKUP(S455,'Plan de acci�n consolidado 2025'!$E$4:$P$506,12,0)</f>
        <v>20</v>
      </c>
      <c r="W455" s="145">
        <f>(V455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55" s="30">
        <f>VLOOKUP(S455,'Plan de acci�n consolidado 2025'!$E$4:$AA$506,23,0)</f>
        <v>0</v>
      </c>
      <c r="Y455" s="30">
        <f t="shared" si="82"/>
        <v>0</v>
      </c>
    </row>
    <row r="456" spans="1:25" x14ac:dyDescent="0.25">
      <c r="A456" s="80" t="s">
        <v>1322</v>
      </c>
      <c r="B456" s="80" t="str">
        <f>VLOOKUP(A456,'[45]PAI 2025 GPS rempl2)'!$A$3:$E$505,4,0)</f>
        <v>Actividad propia</v>
      </c>
      <c r="C456" s="81" t="s">
        <v>1522</v>
      </c>
      <c r="D456" s="81" t="s">
        <v>1526</v>
      </c>
      <c r="E456" s="81" t="s">
        <v>614</v>
      </c>
      <c r="F456" s="81"/>
      <c r="G456" s="81" t="str">
        <f>VLOOKUP(A456,'[45]PAI 2025 GPS rempl2)'!$E$4:$L$504,8,0)</f>
        <v>N/A</v>
      </c>
      <c r="H456" s="81" t="str">
        <f>VLOOKUP(A456,'[45]PAI 2025 GPS rempl2)'!$A$4:$V$504,15,0)</f>
        <v>Definir la estrategia que se utilizará para las jornadas de capacitación  (Listado de asistencia a reunión)</v>
      </c>
      <c r="I456" s="81">
        <f>VLOOKUP(A456,'[45]PAI 2025 GPS rempl2)'!$A$4:$V$504,17,0)</f>
        <v>1</v>
      </c>
      <c r="J456" s="81" t="str">
        <f>VLOOKUP(A456,'[45]PAI 2025 GPS rempl2)'!$A$4:$V$504,18,0)</f>
        <v>Númerica</v>
      </c>
      <c r="K456" s="166" t="str">
        <f>VLOOKUP(A456,'[45]PAI 2025 GPS rempl2)'!$A$4:$V$504,20,0)</f>
        <v>2025-01-15</v>
      </c>
      <c r="L456" s="166" t="str">
        <f>VLOOKUP(A456,'[45]PAI 2025 GPS rempl2)'!$A$4:$V$504,21,0)</f>
        <v>2025-02-28</v>
      </c>
      <c r="M456" s="81" t="str">
        <f>VLOOKUP(A456,'[45]PAI 2025 GPS rempl2)'!$A$4:$V$504,22,0)</f>
        <v>3000-DESPACHO DEL SUPERINTENDENTE DELEGADO PARA LA PROTECCIÓN DEL CONSUMIDOR</v>
      </c>
      <c r="N456" s="81"/>
      <c r="O456" s="81"/>
      <c r="P456" s="81"/>
      <c r="Q456" s="81"/>
      <c r="R456" s="30" t="str">
        <f>VLOOKUP(A456,'[45]PAI 2025 GPS rempl2)'!$A$3:$B$506,2,0)</f>
        <v>3000-DESPACHO DEL SUPERINTENDENTE DELEGADO PARA LA PROTECCIÓN DEL CONSUMIDOR</v>
      </c>
      <c r="S456" s="80" t="s">
        <v>1322</v>
      </c>
      <c r="T456" s="80" t="str">
        <f>VLOOKUP(A456,'[45]PAI 2025 GPS rempl2)'!$A$3:$E$505,4,0)</f>
        <v>Actividad propia</v>
      </c>
      <c r="U456" s="81" t="s">
        <v>1522</v>
      </c>
      <c r="V456" s="30">
        <f>VLOOKUP(S456,'Plan de acci�n consolidado 2025'!$E$4:$P$506,12,0)</f>
        <v>20</v>
      </c>
      <c r="W456" s="147">
        <f t="shared" ref="W456:W457" si="83">+(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456" s="30">
        <f>VLOOKUP(S456,'Plan de acci�n consolidado 2025'!$E$4:$AA$506,23,0)</f>
        <v>100</v>
      </c>
      <c r="Y456" s="30">
        <f t="shared" si="82"/>
        <v>0.24390243902439024</v>
      </c>
    </row>
    <row r="457" spans="1:25" x14ac:dyDescent="0.25">
      <c r="A457" s="80" t="s">
        <v>1324</v>
      </c>
      <c r="B457" s="80" t="str">
        <f>VLOOKUP(A457,'[45]PAI 2025 GPS rempl2)'!$A$3:$E$505,4,0)</f>
        <v>Actividad propia</v>
      </c>
      <c r="C457" s="81" t="s">
        <v>1522</v>
      </c>
      <c r="D457" s="81" t="s">
        <v>1526</v>
      </c>
      <c r="E457" s="81" t="s">
        <v>614</v>
      </c>
      <c r="F457" s="81"/>
      <c r="G457" s="81" t="str">
        <f>VLOOKUP(A457,'[45]PAI 2025 GPS rempl2)'!$E$4:$L$504,8,0)</f>
        <v>N/A</v>
      </c>
      <c r="H457" s="81" t="str">
        <f>VLOOKUP(A457,'[45]PAI 2025 GPS rempl2)'!$A$4:$V$504,15,0)</f>
        <v>Realizar las jornadas de capacitación - Imágenes (fotografía o captura de pantalla) de la difusión realizada</v>
      </c>
      <c r="I457" s="81">
        <f>VLOOKUP(A457,'[45]PAI 2025 GPS rempl2)'!$A$4:$V$504,17,0)</f>
        <v>8</v>
      </c>
      <c r="J457" s="81" t="str">
        <f>VLOOKUP(A457,'[45]PAI 2025 GPS rempl2)'!$A$4:$V$504,18,0)</f>
        <v>Númerica</v>
      </c>
      <c r="K457" s="166" t="str">
        <f>VLOOKUP(A457,'[45]PAI 2025 GPS rempl2)'!$A$4:$V$504,20,0)</f>
        <v>2025-03-03</v>
      </c>
      <c r="L457" s="166" t="str">
        <f>VLOOKUP(A457,'[45]PAI 2025 GPS rempl2)'!$A$4:$V$504,21,0)</f>
        <v>2025-12-30</v>
      </c>
      <c r="M457" s="81" t="str">
        <f>VLOOKUP(A457,'[45]PAI 2025 GPS rempl2)'!$A$4:$V$504,22,0)</f>
        <v>3000-DESPACHO DEL SUPERINTENDENTE DELEGADO PARA LA PROTECCIÓN DEL CONSUMIDOR</v>
      </c>
      <c r="N457" s="81"/>
      <c r="O457" s="81"/>
      <c r="P457" s="81"/>
      <c r="Q457" s="81"/>
      <c r="R457" s="30" t="str">
        <f>VLOOKUP(A457,'[45]PAI 2025 GPS rempl2)'!$A$3:$B$506,2,0)</f>
        <v>3000-DESPACHO DEL SUPERINTENDENTE DELEGADO PARA LA PROTECCIÓN DEL CONSUMIDOR</v>
      </c>
      <c r="S457" s="80" t="s">
        <v>1324</v>
      </c>
      <c r="T457" s="80" t="str">
        <f>VLOOKUP(A457,'[45]PAI 2025 GPS rempl2)'!$A$3:$E$505,4,0)</f>
        <v>Actividad propia</v>
      </c>
      <c r="U457" s="81" t="s">
        <v>1522</v>
      </c>
      <c r="V457" s="30">
        <f>VLOOKUP(S457,'Plan de acci�n consolidado 2025'!$E$4:$P$506,12,0)</f>
        <v>80</v>
      </c>
      <c r="W457" s="147">
        <f t="shared" si="83"/>
        <v>0.97560975609756095</v>
      </c>
      <c r="X457" s="30">
        <f>VLOOKUP(S457,'Plan de acci�n consolidado 2025'!$E$4:$AA$506,23,0)</f>
        <v>87.5</v>
      </c>
      <c r="Y457" s="30">
        <f t="shared" si="82"/>
        <v>0.85365853658536583</v>
      </c>
    </row>
    <row r="458" spans="1:25" x14ac:dyDescent="0.25">
      <c r="A458" s="80" t="s">
        <v>1325</v>
      </c>
      <c r="B458" s="80" t="str">
        <f>VLOOKUP(A458,'[45]PAI 2025 GPS rempl2)'!$A$3:$E$505,4,0)</f>
        <v>Producto</v>
      </c>
      <c r="C458" s="81" t="s">
        <v>1522</v>
      </c>
      <c r="D458" s="81" t="s">
        <v>1526</v>
      </c>
      <c r="E458" s="81" t="s">
        <v>614</v>
      </c>
      <c r="F458" s="81" t="s">
        <v>10</v>
      </c>
      <c r="G458" s="81" t="str">
        <f>VLOOKUP(A458,'[45]PAI 2025 GPS rempl2)'!$E$4:$L$504,8,0)</f>
        <v>N/A</v>
      </c>
      <c r="H458" s="81" t="str">
        <f>VLOOKUP(A458,'[45]PAI 2025 GPS rempl2)'!$A$4:$V$504,15,0)</f>
        <v>Campañas de difusión a nivel nacional, dirigidas a diversos grupos objetivo como herramienta de fortalecimiento del conocimiento, ejecutadas (Capturas de pantalla de las publicaciones de las campañas).</v>
      </c>
      <c r="I458" s="81">
        <f>VLOOKUP(A458,'[45]PAI 2025 GPS rempl2)'!$A$4:$V$504,17,0)</f>
        <v>4</v>
      </c>
      <c r="J458" s="81" t="str">
        <f>VLOOKUP(A458,'[45]PAI 2025 GPS rempl2)'!$A$4:$V$504,18,0)</f>
        <v>Númerica</v>
      </c>
      <c r="K458" s="166" t="str">
        <f>VLOOKUP(A458,'[45]PAI 2025 GPS rempl2)'!$A$4:$V$504,20,0)</f>
        <v>2025-01-15</v>
      </c>
      <c r="L458" s="166" t="str">
        <f>VLOOKUP(A458,'[45]PAI 2025 GPS rempl2)'!$A$4:$V$504,21,0)</f>
        <v>2025-12-30</v>
      </c>
      <c r="M458" s="81" t="str">
        <f>VLOOKUP(A458,'[45]PAI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8" s="81" t="s">
        <v>1399</v>
      </c>
      <c r="O458" s="81" t="s">
        <v>1400</v>
      </c>
      <c r="P458" s="81" t="s">
        <v>1570</v>
      </c>
      <c r="Q458" s="81" t="s">
        <v>1494</v>
      </c>
      <c r="R458" s="30" t="str">
        <f>VLOOKUP(A458,'[45]PAI 2025 GPS rempl2)'!$A$3:$B$506,2,0)</f>
        <v>3000-DESPACHO DEL SUPERINTENDENTE DELEGADO PARA LA PROTECCIÓN DEL CONSUMIDOR</v>
      </c>
      <c r="S458" s="80" t="s">
        <v>1325</v>
      </c>
      <c r="T458" s="80" t="str">
        <f>VLOOKUP(A458,'[45]PAI 2025 GPS rempl2)'!$A$3:$E$505,4,0)</f>
        <v>Producto</v>
      </c>
      <c r="U458" s="81" t="s">
        <v>1522</v>
      </c>
      <c r="V458" s="30">
        <f>VLOOKUP(S458,'Plan de acci�n consolidado 2025'!$E$4:$P$506,12,0)</f>
        <v>20</v>
      </c>
      <c r="W458" s="145">
        <f>(V458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58" s="30">
        <f>VLOOKUP(S458,'Plan de acci�n consolidado 2025'!$E$4:$AA$506,23,0)</f>
        <v>100</v>
      </c>
      <c r="Y458" s="30">
        <f t="shared" si="82"/>
        <v>0.89686098654708535</v>
      </c>
    </row>
    <row r="459" spans="1:25" x14ac:dyDescent="0.25">
      <c r="A459" s="80" t="s">
        <v>1328</v>
      </c>
      <c r="B459" s="80" t="str">
        <f>VLOOKUP(A459,'[45]PAI 2025 GPS rempl2)'!$A$3:$E$505,4,0)</f>
        <v>Actividad propia</v>
      </c>
      <c r="C459" s="81" t="s">
        <v>1522</v>
      </c>
      <c r="D459" s="81" t="s">
        <v>1526</v>
      </c>
      <c r="E459" s="81" t="s">
        <v>614</v>
      </c>
      <c r="F459" s="81"/>
      <c r="G459" s="81" t="str">
        <f>VLOOKUP(A459,'[45]PAI 2025 GPS rempl2)'!$E$4:$L$504,8,0)</f>
        <v>N/A</v>
      </c>
      <c r="H459" s="81" t="str">
        <f>VLOOKUP(A459,'[45]PAI 2025 GPS rempl2)'!$A$4:$V$504,15,0)</f>
        <v>Elaborar el plan de difusión, definiendo los  grupos objetivos a los que se dirigirá. (Documento con el plan de difusión)</v>
      </c>
      <c r="I459" s="81">
        <f>VLOOKUP(A459,'[45]PAI 2025 GPS rempl2)'!$A$4:$V$504,17,0)</f>
        <v>1</v>
      </c>
      <c r="J459" s="81" t="str">
        <f>VLOOKUP(A459,'[45]PAI 2025 GPS rempl2)'!$A$4:$V$504,18,0)</f>
        <v>Númerica</v>
      </c>
      <c r="K459" s="166" t="str">
        <f>VLOOKUP(A459,'[45]PAI 2025 GPS rempl2)'!$A$4:$V$504,20,0)</f>
        <v>2025-01-15</v>
      </c>
      <c r="L459" s="166" t="str">
        <f>VLOOKUP(A459,'[45]PAI 2025 GPS rempl2)'!$A$4:$V$504,21,0)</f>
        <v>2025-02-28</v>
      </c>
      <c r="M459" s="81" t="str">
        <f>VLOOKUP(A459,'[45]PAI 2025 GPS rempl2)'!$A$4:$V$504,22,0)</f>
        <v>3000-DESPACHO DEL SUPERINTENDENTE DELEGADO PARA LA PROTECCIÓN DEL CONSUMIDOR;
3100-DIRECCION DE INVESTIGACIONES DE PROTECCION AL CONSUMIDOR;
3200-DIRECCIÓN DE INVESTIGACIONES DE PROTECCIÓN DE USUARIOS DE SERVICIOS DE COMUNICACIONES</v>
      </c>
      <c r="N459" s="81"/>
      <c r="O459" s="81"/>
      <c r="P459" s="81"/>
      <c r="Q459" s="81"/>
      <c r="R459" s="30" t="str">
        <f>VLOOKUP(A459,'[45]PAI 2025 GPS rempl2)'!$A$3:$B$506,2,0)</f>
        <v>3000-DESPACHO DEL SUPERINTENDENTE DELEGADO PARA LA PROTECCIÓN DEL CONSUMIDOR</v>
      </c>
      <c r="S459" s="80" t="s">
        <v>1328</v>
      </c>
      <c r="T459" s="80" t="str">
        <f>VLOOKUP(A459,'[45]PAI 2025 GPS rempl2)'!$A$3:$E$505,4,0)</f>
        <v>Actividad propia</v>
      </c>
      <c r="U459" s="81" t="s">
        <v>1522</v>
      </c>
      <c r="V459" s="30">
        <f>VLOOKUP(S459,'Plan de acci�n consolidado 2025'!$E$4:$P$506,12,0)</f>
        <v>50</v>
      </c>
      <c r="W459" s="147">
        <f>+(V459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459" s="30">
        <f>VLOOKUP(S459,'Plan de acci�n consolidado 2025'!$E$4:$AA$506,23,0)</f>
        <v>100</v>
      </c>
      <c r="Y459" s="30">
        <f t="shared" si="82"/>
        <v>0.6097560975609756</v>
      </c>
    </row>
    <row r="460" spans="1:25" x14ac:dyDescent="0.25">
      <c r="A460" s="80" t="s">
        <v>1331</v>
      </c>
      <c r="B460" s="80" t="str">
        <f>VLOOKUP(A460,'[45]PAI 2025 GPS rempl2)'!$A$3:$E$505,4,0)</f>
        <v>Actividad sin participación</v>
      </c>
      <c r="C460" s="81" t="s">
        <v>1522</v>
      </c>
      <c r="D460" s="81" t="s">
        <v>1526</v>
      </c>
      <c r="E460" s="81" t="s">
        <v>614</v>
      </c>
      <c r="F460" s="81"/>
      <c r="G460" s="81" t="str">
        <f>VLOOKUP(A460,'[45]PAI 2025 GPS rempl2)'!$E$4:$L$504,8,0)</f>
        <v>N/A</v>
      </c>
      <c r="H460" s="81" t="str">
        <f>VLOOKUP(A460,'[45]PAI 2025 GPS rempl2)'!$A$4:$V$504,15,0)</f>
        <v>Elaborar y presentar el concepto grafico y racional de la campaña (Correo electrónico en que se observe el concepto gráfico y racional de la campaña)</v>
      </c>
      <c r="I460" s="81">
        <f>VLOOKUP(A460,'[45]PAI 2025 GPS rempl2)'!$A$4:$V$504,17,0)</f>
        <v>4</v>
      </c>
      <c r="J460" s="81" t="str">
        <f>VLOOKUP(A460,'[45]PAI 2025 GPS rempl2)'!$A$4:$V$504,18,0)</f>
        <v>Númerica</v>
      </c>
      <c r="K460" s="166" t="str">
        <f>VLOOKUP(A460,'[45]PAI 2025 GPS rempl2)'!$A$4:$V$504,20,0)</f>
        <v>2025-03-03</v>
      </c>
      <c r="L460" s="166" t="str">
        <f>VLOOKUP(A460,'[45]PAI 2025 GPS rempl2)'!$A$4:$V$504,21,0)</f>
        <v>2025-11-28</v>
      </c>
      <c r="M460" s="81" t="str">
        <f>VLOOKUP(A460,'[45]PAI 2025 GPS rempl2)'!$A$4:$V$504,22,0)</f>
        <v>73-GRUPO DE TRABAJO DE COMUNICACION</v>
      </c>
      <c r="N460" s="81"/>
      <c r="O460" s="81"/>
      <c r="P460" s="81"/>
      <c r="Q460" s="81"/>
      <c r="R460" s="30" t="str">
        <f>VLOOKUP(A460,'[45]PAI 2025 GPS rempl2)'!$A$3:$B$506,2,0)</f>
        <v>3000-DESPACHO DEL SUPERINTENDENTE DELEGADO PARA LA PROTECCIÓN DEL CONSUMIDOR</v>
      </c>
      <c r="S460" s="80" t="s">
        <v>1331</v>
      </c>
      <c r="T460" s="80" t="str">
        <f>VLOOKUP(A460,'[45]PAI 2025 GPS rempl2)'!$A$3:$E$505,4,0)</f>
        <v>Actividad sin participación</v>
      </c>
      <c r="U460" s="81" t="s">
        <v>1522</v>
      </c>
      <c r="V460" s="30">
        <f>VLOOKUP(S460,'Plan de acci�n consolidado 2025'!$E$4:$P$506,12,0)</f>
        <v>0</v>
      </c>
      <c r="W460" s="30">
        <f>+V460</f>
        <v>0</v>
      </c>
      <c r="X460" s="30">
        <f>VLOOKUP(S460,'Plan de acci�n consolidado 2025'!$E$4:$AA$506,23,0)</f>
        <v>100</v>
      </c>
      <c r="Y460" s="30">
        <f t="shared" si="82"/>
        <v>0</v>
      </c>
    </row>
    <row r="461" spans="1:25" x14ac:dyDescent="0.25">
      <c r="A461" s="80" t="s">
        <v>1332</v>
      </c>
      <c r="B461" s="80" t="str">
        <f>VLOOKUP(A461,'[45]PAI 2025 GPS rempl2)'!$A$3:$E$505,4,0)</f>
        <v>Actividad propia</v>
      </c>
      <c r="C461" s="81" t="s">
        <v>1522</v>
      </c>
      <c r="D461" s="81" t="s">
        <v>1526</v>
      </c>
      <c r="E461" s="81" t="s">
        <v>614</v>
      </c>
      <c r="F461" s="81"/>
      <c r="G461" s="81" t="str">
        <f>VLOOKUP(A461,'[45]PAI 2025 GPS rempl2)'!$E$4:$L$504,8,0)</f>
        <v>N/A</v>
      </c>
      <c r="H461" s="81" t="str">
        <f>VLOOKUP(A461,'[45]PAI 2025 GPS rempl2)'!$A$4:$V$504,15,0)</f>
        <v>Revisar y aprobar la propuesta (Correo electrónico con la propuesta aprobada)</v>
      </c>
      <c r="I461" s="81">
        <f>VLOOKUP(A461,'[45]PAI 2025 GPS rempl2)'!$A$4:$V$504,17,0)</f>
        <v>4</v>
      </c>
      <c r="J461" s="81" t="str">
        <f>VLOOKUP(A461,'[45]PAI 2025 GPS rempl2)'!$A$4:$V$504,18,0)</f>
        <v>Númerica</v>
      </c>
      <c r="K461" s="166" t="str">
        <f>VLOOKUP(A461,'[45]PAI 2025 GPS rempl2)'!$A$4:$V$504,20,0)</f>
        <v>2025-03-03</v>
      </c>
      <c r="L461" s="166" t="str">
        <f>VLOOKUP(A461,'[45]PAI 2025 GPS rempl2)'!$A$4:$V$504,21,0)</f>
        <v>2025-11-28</v>
      </c>
      <c r="M461" s="81" t="str">
        <f>VLOOKUP(A461,'[45]PAI 2025 GPS rempl2)'!$A$4:$V$504,22,0)</f>
        <v>3000-DESPACHO DEL SUPERINTENDENTE DELEGADO PARA LA PROTECCIÓN DEL CONSUMIDOR</v>
      </c>
      <c r="N461" s="81"/>
      <c r="O461" s="81"/>
      <c r="P461" s="81"/>
      <c r="Q461" s="81"/>
      <c r="R461" s="30" t="str">
        <f>VLOOKUP(A461,'[45]PAI 2025 GPS rempl2)'!$A$3:$B$506,2,0)</f>
        <v>3000-DESPACHO DEL SUPERINTENDENTE DELEGADO PARA LA PROTECCIÓN DEL CONSUMIDOR</v>
      </c>
      <c r="S461" s="80" t="s">
        <v>1332</v>
      </c>
      <c r="T461" s="80" t="str">
        <f>VLOOKUP(A461,'[45]PAI 2025 GPS rempl2)'!$A$3:$E$505,4,0)</f>
        <v>Actividad propia</v>
      </c>
      <c r="U461" s="81" t="s">
        <v>1522</v>
      </c>
      <c r="V461" s="30">
        <f>VLOOKUP(S461,'Plan de acci�n consolidado 2025'!$E$4:$P$506,12,0)</f>
        <v>50</v>
      </c>
      <c r="W461" s="147">
        <f>+(V461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461" s="30">
        <f>VLOOKUP(S461,'Plan de acci�n consolidado 2025'!$E$4:$AA$506,23,0)</f>
        <v>100</v>
      </c>
      <c r="Y461" s="30">
        <f t="shared" si="82"/>
        <v>0.6097560975609756</v>
      </c>
    </row>
    <row r="462" spans="1:25" x14ac:dyDescent="0.25">
      <c r="A462" s="80" t="s">
        <v>1333</v>
      </c>
      <c r="B462" s="80" t="str">
        <f>VLOOKUP(A462,'[45]PAI 2025 GPS rempl2)'!$A$3:$E$505,4,0)</f>
        <v>Actividad sin participación</v>
      </c>
      <c r="C462" s="81" t="s">
        <v>1522</v>
      </c>
      <c r="D462" s="81" t="s">
        <v>1526</v>
      </c>
      <c r="E462" s="81" t="s">
        <v>614</v>
      </c>
      <c r="F462" s="81"/>
      <c r="G462" s="81" t="str">
        <f>VLOOKUP(A462,'[45]PAI 2025 GPS rempl2)'!$E$4:$L$504,8,0)</f>
        <v>N/A</v>
      </c>
      <c r="H462" s="81" t="str">
        <f>VLOOKUP(A462,'[45]PAI 2025 GPS rempl2)'!$A$4:$V$504,15,0)</f>
        <v>Ejecutar las campañas (Captura de pantalla de publicación de las campañas)</v>
      </c>
      <c r="I462" s="81">
        <f>VLOOKUP(A462,'[45]PAI 2025 GPS rempl2)'!$A$4:$V$504,17,0)</f>
        <v>4</v>
      </c>
      <c r="J462" s="81" t="str">
        <f>VLOOKUP(A462,'[45]PAI 2025 GPS rempl2)'!$A$4:$V$504,18,0)</f>
        <v>Númerica</v>
      </c>
      <c r="K462" s="166" t="str">
        <f>VLOOKUP(A462,'[45]PAI 2025 GPS rempl2)'!$A$4:$V$504,20,0)</f>
        <v>2025-03-03</v>
      </c>
      <c r="L462" s="166" t="str">
        <f>VLOOKUP(A462,'[45]PAI 2025 GPS rempl2)'!$A$4:$V$504,21,0)</f>
        <v>2025-12-30</v>
      </c>
      <c r="M462" s="81" t="str">
        <f>VLOOKUP(A462,'[45]PAI 2025 GPS rempl2)'!$A$4:$V$504,22,0)</f>
        <v>73-GRUPO DE TRABAJO DE COMUNICACION</v>
      </c>
      <c r="N462" s="81"/>
      <c r="O462" s="81"/>
      <c r="P462" s="81"/>
      <c r="Q462" s="81"/>
      <c r="R462" s="30" t="str">
        <f>VLOOKUP(A462,'[45]PAI 2025 GPS rempl2)'!$A$3:$B$506,2,0)</f>
        <v>3000-DESPACHO DEL SUPERINTENDENTE DELEGADO PARA LA PROTECCIÓN DEL CONSUMIDOR</v>
      </c>
      <c r="S462" s="80" t="s">
        <v>1333</v>
      </c>
      <c r="T462" s="80" t="str">
        <f>VLOOKUP(A462,'[45]PAI 2025 GPS rempl2)'!$A$3:$E$505,4,0)</f>
        <v>Actividad sin participación</v>
      </c>
      <c r="U462" s="81" t="s">
        <v>1522</v>
      </c>
      <c r="V462" s="30">
        <f>VLOOKUP(S462,'Plan de acci�n consolidado 2025'!$E$4:$P$506,12,0)</f>
        <v>0</v>
      </c>
      <c r="W462" s="30">
        <f>+V462</f>
        <v>0</v>
      </c>
      <c r="X462" s="30">
        <f>VLOOKUP(S462,'Plan de acci�n consolidado 2025'!$E$4:$AA$506,23,0)</f>
        <v>100</v>
      </c>
      <c r="Y462" s="30">
        <f t="shared" si="82"/>
        <v>0</v>
      </c>
    </row>
    <row r="463" spans="1:25" x14ac:dyDescent="0.25">
      <c r="A463" s="80" t="s">
        <v>1334</v>
      </c>
      <c r="B463" s="80" t="str">
        <f>VLOOKUP(A463,'[45]PAI 2025 GPS rempl2)'!$A$3:$E$505,4,0)</f>
        <v>Producto</v>
      </c>
      <c r="C463" s="81" t="s">
        <v>1532</v>
      </c>
      <c r="D463" s="81" t="s">
        <v>1531</v>
      </c>
      <c r="E463" s="81" t="s">
        <v>749</v>
      </c>
      <c r="F463" s="81" t="s">
        <v>12</v>
      </c>
      <c r="G463" s="81" t="str">
        <f>VLOOKUP(A463,'[45]PAI 2025 GPS rempl2)'!$E$4:$L$504,8,0)</f>
        <v>N/A</v>
      </c>
      <c r="H463" s="81" t="str">
        <f>VLOOKUP(A463,'[45]PAI 2025 GPS rempl2)'!$A$4:$V$504,15,0)</f>
        <v>Capacitaciones internas al personal que atiende y oriente a los usuarios en las Casas del Consumidor, realizadas - Imágenes (fotografía o captura de pantalla) de la difusión realizada</v>
      </c>
      <c r="I463" s="81">
        <f>VLOOKUP(A463,'[45]PAI 2025 GPS rempl2)'!$A$4:$V$504,17,0)</f>
        <v>8</v>
      </c>
      <c r="J463" s="81" t="str">
        <f>VLOOKUP(A463,'[45]PAI 2025 GPS rempl2)'!$A$4:$V$504,18,0)</f>
        <v>Númerica</v>
      </c>
      <c r="K463" s="166" t="str">
        <f>VLOOKUP(A463,'[45]PAI 2025 GPS rempl2)'!$A$4:$V$504,20,0)</f>
        <v>2025-01-15</v>
      </c>
      <c r="L463" s="166" t="str">
        <f>VLOOKUP(A463,'[45]PAI 2025 GPS rempl2)'!$A$4:$V$504,21,0)</f>
        <v>2025-12-30</v>
      </c>
      <c r="M463" s="81" t="str">
        <f>VLOOKUP(A463,'[45]PAI 2025 GPS rempl2)'!$A$4:$V$504,22,0)</f>
        <v>3000-DESPACHO DEL SUPERINTENDENTE DELEGADO PARA LA PROTECCIÓN DEL CONSUMIDOR;
3100-DIRECCION DE INVESTIGACIONES DE PROTECCION AL CONSUMIDOR;
3200-DIRECCIÓN DE INVESTIGACIONES DE PROTECCIÓN DE USUARIOS DE SERVICIOS DE COMUNICACIONES</v>
      </c>
      <c r="N463" s="81" t="s">
        <v>1395</v>
      </c>
      <c r="O463" s="81" t="s">
        <v>1396</v>
      </c>
      <c r="P463" s="81">
        <v>0</v>
      </c>
      <c r="Q463" s="81" t="s">
        <v>1492</v>
      </c>
      <c r="R463" s="30" t="str">
        <f>VLOOKUP(A463,'[45]PAI 2025 GPS rempl2)'!$A$3:$B$506,2,0)</f>
        <v>3000-DESPACHO DEL SUPERINTENDENTE DELEGADO PARA LA PROTECCIÓN DEL CONSUMIDOR</v>
      </c>
      <c r="S463" s="80" t="s">
        <v>1334</v>
      </c>
      <c r="T463" s="80" t="str">
        <f>VLOOKUP(A463,'[45]PAI 2025 GPS rempl2)'!$A$3:$E$505,4,0)</f>
        <v>Producto</v>
      </c>
      <c r="U463" s="81" t="s">
        <v>1532</v>
      </c>
      <c r="V463" s="30">
        <f>VLOOKUP(S463,'Plan de acci�n consolidado 2025'!$E$4:$P$506,12,0)</f>
        <v>20</v>
      </c>
      <c r="W463" s="30">
        <f>+(V463*100)/($V$150+$V$168+$V$174+$V$177+$V$183+$V$190+$V$199+$V$336+$V$342+$V$430+$V$463)</f>
        <v>10.526315789473685</v>
      </c>
      <c r="X463" s="30">
        <f>VLOOKUP(S463,'Plan de acci�n consolidado 2025'!$E$4:$AA$506,23,0)</f>
        <v>100</v>
      </c>
      <c r="Y463" s="30">
        <f t="shared" si="82"/>
        <v>10.526315789473685</v>
      </c>
    </row>
    <row r="464" spans="1:25" x14ac:dyDescent="0.25">
      <c r="A464" s="80" t="s">
        <v>1335</v>
      </c>
      <c r="B464" s="80" t="str">
        <f>VLOOKUP(A464,'[45]PAI 2025 GPS rempl2)'!$A$3:$E$505,4,0)</f>
        <v>Actividad propia</v>
      </c>
      <c r="C464" s="81" t="s">
        <v>1532</v>
      </c>
      <c r="D464" s="81" t="s">
        <v>1531</v>
      </c>
      <c r="E464" s="81" t="s">
        <v>749</v>
      </c>
      <c r="F464" s="81"/>
      <c r="G464" s="81" t="str">
        <f>VLOOKUP(A464,'[45]PAI 2025 GPS rempl2)'!$E$4:$L$504,8,0)</f>
        <v>N/A</v>
      </c>
      <c r="H464" s="81" t="str">
        <f>VLOOKUP(A464,'[45]PAI 2025 GPS rempl2)'!$A$4:$V$504,15,0)</f>
        <v>Definir el plan de trabajo de las jornadas a realizar ( Listado de asistencia a reunión)</v>
      </c>
      <c r="I464" s="81">
        <f>VLOOKUP(A464,'[45]PAI 2025 GPS rempl2)'!$A$4:$V$504,17,0)</f>
        <v>1</v>
      </c>
      <c r="J464" s="81" t="str">
        <f>VLOOKUP(A464,'[45]PAI 2025 GPS rempl2)'!$A$4:$V$504,18,0)</f>
        <v>Númerica</v>
      </c>
      <c r="K464" s="166" t="str">
        <f>VLOOKUP(A464,'[45]PAI 2025 GPS rempl2)'!$A$4:$V$504,20,0)</f>
        <v>2025-01-15</v>
      </c>
      <c r="L464" s="166" t="str">
        <f>VLOOKUP(A464,'[45]PAI 2025 GPS rempl2)'!$A$4:$V$504,21,0)</f>
        <v>2025-02-28</v>
      </c>
      <c r="M464" s="81" t="str">
        <f>VLOOKUP(A464,'[45]PAI 2025 GPS rempl2)'!$A$4:$V$504,22,0)</f>
        <v>3000-DESPACHO DEL SUPERINTENDENTE DELEGADO PARA LA PROTECCIÓN DEL CONSUMIDOR;
3100-DIRECCION DE INVESTIGACIONES DE PROTECCION AL CONSUMIDOR;
3200-DIRECCIÓN DE INVESTIGACIONES DE PROTECCIÓN DE USUARIOS DE SERVICIOS DE COMUNICACIONES</v>
      </c>
      <c r="N464" s="81"/>
      <c r="O464" s="81"/>
      <c r="P464" s="81"/>
      <c r="Q464" s="81"/>
      <c r="R464" s="30" t="str">
        <f>VLOOKUP(A464,'[45]PAI 2025 GPS rempl2)'!$A$3:$B$506,2,0)</f>
        <v>3000-DESPACHO DEL SUPERINTENDENTE DELEGADO PARA LA PROTECCIÓN DEL CONSUMIDOR</v>
      </c>
      <c r="S464" s="80" t="s">
        <v>1335</v>
      </c>
      <c r="T464" s="80" t="str">
        <f>VLOOKUP(A464,'[45]PAI 2025 GPS rempl2)'!$A$3:$E$505,4,0)</f>
        <v>Actividad propia</v>
      </c>
      <c r="U464" s="81" t="s">
        <v>1532</v>
      </c>
      <c r="V464" s="30">
        <f>VLOOKUP(S464,'Plan de acci�n consolidado 2025'!$E$4:$P$506,12,0)</f>
        <v>20</v>
      </c>
      <c r="W464" s="30">
        <f>+(V464*100)/($V$151+$V$153+$V$154+$V$155+$V$169+$V$170+$V$171+$V$172+$V$173+$V$175+$V$176+$V$178+$V$179+$V$180+$V$181+$V$182+$V$184+$V$185+$V$186+$V$187+$V$188+$V$189+$V$191+$V$192+$V$193+$V$194+$V$200+$V$201+$V$337+$V$339+$V$341+$V$343+$V$344+$V$431+$V$432+$V$433+$V$434+$V$464+$V$465)</f>
        <v>1.8181818181818181</v>
      </c>
      <c r="X464" s="30">
        <f>VLOOKUP(S464,'Plan de acci�n consolidado 2025'!$E$4:$AA$506,23,0)</f>
        <v>100</v>
      </c>
      <c r="Y464" s="30">
        <f t="shared" si="82"/>
        <v>1.8181818181818181</v>
      </c>
    </row>
    <row r="465" spans="1:25" x14ac:dyDescent="0.25">
      <c r="A465" s="80" t="s">
        <v>1336</v>
      </c>
      <c r="B465" s="80" t="str">
        <f>VLOOKUP(A465,'[45]PAI 2025 GPS rempl2)'!$A$3:$E$505,4,0)</f>
        <v>Actividad propia</v>
      </c>
      <c r="C465" s="81" t="s">
        <v>1532</v>
      </c>
      <c r="D465" s="81" t="s">
        <v>1531</v>
      </c>
      <c r="E465" s="81" t="s">
        <v>749</v>
      </c>
      <c r="F465" s="81"/>
      <c r="G465" s="81" t="str">
        <f>VLOOKUP(A465,'[45]PAI 2025 GPS rempl2)'!$E$4:$L$504,8,0)</f>
        <v>N/A</v>
      </c>
      <c r="H465" s="81" t="str">
        <f>VLOOKUP(A465,'[45]PAI 2025 GPS rempl2)'!$A$4:$V$504,15,0)</f>
        <v>Desarrollar las jornadas de capacitación - Imágenes (fotografía o captura de pantalla) de la difusión realizada.</v>
      </c>
      <c r="I465" s="81">
        <f>VLOOKUP(A465,'[45]PAI 2025 GPS rempl2)'!$A$4:$V$504,17,0)</f>
        <v>8</v>
      </c>
      <c r="J465" s="81" t="str">
        <f>VLOOKUP(A465,'[45]PAI 2025 GPS rempl2)'!$A$4:$V$504,18,0)</f>
        <v>Númerica</v>
      </c>
      <c r="K465" s="166" t="str">
        <f>VLOOKUP(A465,'[45]PAI 2025 GPS rempl2)'!$A$4:$V$504,20,0)</f>
        <v>2025-03-03</v>
      </c>
      <c r="L465" s="166" t="str">
        <f>VLOOKUP(A465,'[45]PAI 2025 GPS rempl2)'!$A$4:$V$504,21,0)</f>
        <v>2025-12-30</v>
      </c>
      <c r="M465" s="81" t="str">
        <f>VLOOKUP(A465,'[45]PAI 2025 GPS rempl2)'!$A$4:$V$504,22,0)</f>
        <v>3000-DESPACHO DEL SUPERINTENDENTE DELEGADO PARA LA PROTECCIÓN DEL CONSUMIDOR;
3100-DIRECCION DE INVESTIGACIONES DE PROTECCION AL CONSUMIDOR;
3200-DIRECCIÓN DE INVESTIGACIONES DE PROTECCIÓN DE USUARIOS DE SERVICIOS DE COMUNICACIONES</v>
      </c>
      <c r="N465" s="81"/>
      <c r="O465" s="81"/>
      <c r="P465" s="81"/>
      <c r="Q465" s="81"/>
      <c r="R465" s="30" t="str">
        <f>VLOOKUP(A465,'[45]PAI 2025 GPS rempl2)'!$A$3:$B$506,2,0)</f>
        <v>3000-DESPACHO DEL SUPERINTENDENTE DELEGADO PARA LA PROTECCIÓN DEL CONSUMIDOR</v>
      </c>
      <c r="S465" s="80" t="s">
        <v>1336</v>
      </c>
      <c r="T465" s="80" t="str">
        <f>VLOOKUP(A465,'[45]PAI 2025 GPS rempl2)'!$A$3:$E$505,4,0)</f>
        <v>Actividad propia</v>
      </c>
      <c r="U465" s="81" t="s">
        <v>1532</v>
      </c>
      <c r="V465" s="30">
        <f>VLOOKUP(S465,'Plan de acci�n consolidado 2025'!$E$4:$P$506,12,0)</f>
        <v>80</v>
      </c>
      <c r="W465" s="30">
        <f>+(V465*100)/($V$151+$V$153+$V$154+$V$155+$V$169+$V$170+$V$171+$V$172+$V$173+$V$175+$V$176+$V$178+$V$179+$V$180+$V$181+$V$182+$V$184+$V$185+$V$186+$V$187+$V$188+$V$189+$V$191+$V$192+$V$193+$V$194+$V$200+$V$201+$V$337+$V$339+$V$341+$V$343+$V$344+$V$431+$V$432+$V$433+$V$434+$V$464+$V$465)</f>
        <v>7.2727272727272725</v>
      </c>
      <c r="X465" s="30">
        <f>VLOOKUP(S465,'Plan de acci�n consolidado 2025'!$E$4:$AA$506,23,0)</f>
        <v>100</v>
      </c>
      <c r="Y465" s="30">
        <f t="shared" si="82"/>
        <v>7.2727272727272725</v>
      </c>
    </row>
    <row r="466" spans="1:25" x14ac:dyDescent="0.25">
      <c r="A466" s="80" t="s">
        <v>1338</v>
      </c>
      <c r="B466" s="80" t="str">
        <f>VLOOKUP(A466,'[45]PAI 2025 GPS rempl2)'!$A$3:$E$505,4,0)</f>
        <v>Producto</v>
      </c>
      <c r="C466" s="81" t="s">
        <v>1522</v>
      </c>
      <c r="D466" s="81" t="s">
        <v>1521</v>
      </c>
      <c r="E466" s="81" t="s">
        <v>510</v>
      </c>
      <c r="F466" s="81" t="s">
        <v>11</v>
      </c>
      <c r="G466" s="81" t="str">
        <f>VLOOKUP(A466,'[45]PAI 2025 GPS rempl2)'!$E$4:$L$504,8,0)</f>
        <v>FUNCIONAMIENTO</v>
      </c>
      <c r="H466" s="81" t="str">
        <f>VLOOKUP(A466,'[45]PAI 2025 GPS rempl2)'!$A$4:$V$504,15,0)</f>
        <v>Unificación y optimización de radicación en la Sede Electrónica de la SIC, implementada (Informe  que de cuenta de le unificación y optimización de radicación en la Sede Electrónica de la SIC)</v>
      </c>
      <c r="I466" s="81">
        <f>VLOOKUP(A466,'[45]PAI 2025 GPS rempl2)'!$A$4:$V$504,17,0)</f>
        <v>100</v>
      </c>
      <c r="J466" s="81" t="str">
        <f>VLOOKUP(A466,'[45]PAI 2025 GPS rempl2)'!$A$4:$V$504,18,0)</f>
        <v>Porcentual</v>
      </c>
      <c r="K466" s="166" t="str">
        <f>VLOOKUP(A466,'[45]PAI 2025 GPS rempl2)'!$A$4:$V$504,20,0)</f>
        <v>2025-03-03</v>
      </c>
      <c r="L466" s="166" t="str">
        <f>VLOOKUP(A466,'[45]PAI 2025 GPS rempl2)'!$A$4:$V$504,21,0)</f>
        <v>2025-12-16</v>
      </c>
      <c r="M466" s="81" t="str">
        <f>VLOOKUP(A466,'[45]PAI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6" s="81" t="s">
        <v>1397</v>
      </c>
      <c r="O466" s="81" t="s">
        <v>1398</v>
      </c>
      <c r="P466" s="81">
        <v>0</v>
      </c>
      <c r="Q466" s="81" t="s">
        <v>1493</v>
      </c>
      <c r="R466" s="30" t="str">
        <f>VLOOKUP(A466,'[45]PAI 2025 GPS rempl2)'!$A$3:$B$506,2,0)</f>
        <v>100-SECRETARIA GENERAL</v>
      </c>
      <c r="S466" s="80" t="s">
        <v>1338</v>
      </c>
      <c r="T466" s="80" t="str">
        <f>VLOOKUP(A466,'[45]PAI 2025 GPS rempl2)'!$A$3:$E$505,4,0)</f>
        <v>Producto</v>
      </c>
      <c r="U466" s="81" t="s">
        <v>1522</v>
      </c>
      <c r="V466" s="30">
        <f>VLOOKUP(S466,'Plan de acci�n consolidado 2025'!$E$4:$P$506,12,0)</f>
        <v>25</v>
      </c>
      <c r="W466" s="145">
        <f>(V466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66" s="30">
        <f>VLOOKUP(S466,'Plan de acci�n consolidado 2025'!$E$4:$AA$506,23,0)</f>
        <v>0</v>
      </c>
      <c r="Y466" s="30">
        <f t="shared" si="82"/>
        <v>0</v>
      </c>
    </row>
    <row r="467" spans="1:25" x14ac:dyDescent="0.25">
      <c r="A467" s="80" t="s">
        <v>1341</v>
      </c>
      <c r="B467" s="80" t="str">
        <f>VLOOKUP(A467,'[45]PAI 2025 GPS rempl2)'!$A$3:$E$505,4,0)</f>
        <v>Actividad propia</v>
      </c>
      <c r="C467" s="81" t="s">
        <v>1522</v>
      </c>
      <c r="D467" s="81" t="s">
        <v>1521</v>
      </c>
      <c r="E467" s="81" t="s">
        <v>510</v>
      </c>
      <c r="F467" s="81"/>
      <c r="G467" s="81" t="str">
        <f>VLOOKUP(A467,'[45]PAI 2025 GPS rempl2)'!$E$4:$L$504,8,0)</f>
        <v>N/A</v>
      </c>
      <c r="H467" s="81" t="str">
        <f>VLOOKUP(A467,'[45]PAI 2025 GPS rempl2)'!$A$4:$V$504,15,0)</f>
        <v>Elaborar un diagnóstico para identificar los canales de radicación, el volumen de entradas y el grado de congestión de los mismos (Diagnóstico del estado de los canales de radicación y grado de congestión)</v>
      </c>
      <c r="I467" s="81">
        <f>VLOOKUP(A467,'[45]PAI 2025 GPS rempl2)'!$A$4:$V$504,17,0)</f>
        <v>1</v>
      </c>
      <c r="J467" s="81" t="str">
        <f>VLOOKUP(A467,'[45]PAI 2025 GPS rempl2)'!$A$4:$V$504,18,0)</f>
        <v>Númerica</v>
      </c>
      <c r="K467" s="166" t="str">
        <f>VLOOKUP(A467,'[45]PAI 2025 GPS rempl2)'!$A$4:$V$504,20,0)</f>
        <v>2025-03-03</v>
      </c>
      <c r="L467" s="166" t="str">
        <f>VLOOKUP(A467,'[45]PAI 2025 GPS rempl2)'!$A$4:$V$504,21,0)</f>
        <v>2025-03-31</v>
      </c>
      <c r="M467" s="81" t="str">
        <f>VLOOKUP(A467,'[45]PAI 2025 GPS rempl2)'!$A$4:$V$504,22,0)</f>
        <v>100-SECRETARIA GENERAL;
141-GRUPO DE TRABAJO DE GESTIÓN DOCUMENTAL Y ARCHIVO;
20-OFICINA DE TECNOLOGÍA E INFORMÁTICA;
72-GRUPO DE TRABAJO DE ATENCION AL CIUDADANO</v>
      </c>
      <c r="N467" s="81"/>
      <c r="O467" s="81"/>
      <c r="P467" s="81"/>
      <c r="Q467" s="81"/>
      <c r="R467" s="30" t="str">
        <f>VLOOKUP(A467,'[45]PAI 2025 GPS rempl2)'!$A$3:$B$506,2,0)</f>
        <v>100-SECRETARIA GENERAL</v>
      </c>
      <c r="S467" s="80" t="s">
        <v>1341</v>
      </c>
      <c r="T467" s="80" t="str">
        <f>VLOOKUP(A467,'[45]PAI 2025 GPS rempl2)'!$A$3:$E$505,4,0)</f>
        <v>Actividad propia</v>
      </c>
      <c r="U467" s="81" t="s">
        <v>1522</v>
      </c>
      <c r="V467" s="30">
        <f>VLOOKUP(S467,'Plan de acci�n consolidado 2025'!$E$4:$P$506,12,0)</f>
        <v>25</v>
      </c>
      <c r="W467" s="147">
        <f t="shared" ref="W467:W469" si="84">+(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467" s="30">
        <f>VLOOKUP(S467,'Plan de acci�n consolidado 2025'!$E$4:$AA$506,23,0)</f>
        <v>100</v>
      </c>
      <c r="Y467" s="30">
        <f t="shared" si="82"/>
        <v>0.3048780487804878</v>
      </c>
    </row>
    <row r="468" spans="1:25" x14ac:dyDescent="0.25">
      <c r="A468" s="80" t="s">
        <v>1344</v>
      </c>
      <c r="B468" s="80" t="str">
        <f>VLOOKUP(A468,'[45]PAI 2025 GPS rempl2)'!$A$3:$E$505,4,0)</f>
        <v>Actividad propia</v>
      </c>
      <c r="C468" s="81" t="s">
        <v>1522</v>
      </c>
      <c r="D468" s="81" t="s">
        <v>1521</v>
      </c>
      <c r="E468" s="81" t="s">
        <v>510</v>
      </c>
      <c r="F468" s="81"/>
      <c r="G468" s="81" t="str">
        <f>VLOOKUP(A468,'[45]PAI 2025 GPS rempl2)'!$E$4:$L$504,8,0)</f>
        <v>N/A</v>
      </c>
      <c r="H468" s="81" t="str">
        <f>VLOOKUP(A468,'[45]PAI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8" s="81">
        <f>VLOOKUP(A468,'[45]PAI 2025 GPS rempl2)'!$A$4:$V$504,17,0)</f>
        <v>1</v>
      </c>
      <c r="J468" s="81" t="str">
        <f>VLOOKUP(A468,'[45]PAI 2025 GPS rempl2)'!$A$4:$V$504,18,0)</f>
        <v>Númerica</v>
      </c>
      <c r="K468" s="166" t="str">
        <f>VLOOKUP(A468,'[45]PAI 2025 GPS rempl2)'!$A$4:$V$504,20,0)</f>
        <v>2025-04-01</v>
      </c>
      <c r="L468" s="166" t="str">
        <f>VLOOKUP(A468,'[45]PAI 2025 GPS rempl2)'!$A$4:$V$504,21,0)</f>
        <v>2025-04-30</v>
      </c>
      <c r="M468" s="81" t="str">
        <f>VLOOKUP(A468,'[45]PAI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81"/>
      <c r="O468" s="81"/>
      <c r="P468" s="81"/>
      <c r="Q468" s="81"/>
      <c r="R468" s="30" t="str">
        <f>VLOOKUP(A468,'[45]PAI 2025 GPS rempl2)'!$A$3:$B$506,2,0)</f>
        <v>100-SECRETARIA GENERAL</v>
      </c>
      <c r="S468" s="80" t="s">
        <v>1344</v>
      </c>
      <c r="T468" s="80" t="str">
        <f>VLOOKUP(A468,'[45]PAI 2025 GPS rempl2)'!$A$3:$E$505,4,0)</f>
        <v>Actividad propia</v>
      </c>
      <c r="U468" s="81" t="s">
        <v>1522</v>
      </c>
      <c r="V468" s="30">
        <f>VLOOKUP(S468,'Plan de acci�n consolidado 2025'!$E$4:$P$506,12,0)</f>
        <v>15</v>
      </c>
      <c r="W468" s="147">
        <f t="shared" si="84"/>
        <v>0.18292682926829268</v>
      </c>
      <c r="X468" s="30">
        <f>VLOOKUP(S468,'Plan de acci�n consolidado 2025'!$E$4:$AA$506,23,0)</f>
        <v>100</v>
      </c>
      <c r="Y468" s="30">
        <f t="shared" si="82"/>
        <v>0.18292682926829268</v>
      </c>
    </row>
    <row r="469" spans="1:25" x14ac:dyDescent="0.25">
      <c r="A469" s="80" t="s">
        <v>1346</v>
      </c>
      <c r="B469" s="80" t="str">
        <f>VLOOKUP(A469,'[45]PAI 2025 GPS rempl2)'!$A$3:$E$505,4,0)</f>
        <v>Actividad propia</v>
      </c>
      <c r="C469" s="81" t="s">
        <v>1522</v>
      </c>
      <c r="D469" s="81" t="s">
        <v>1521</v>
      </c>
      <c r="E469" s="81" t="s">
        <v>510</v>
      </c>
      <c r="F469" s="81"/>
      <c r="G469" s="81" t="str">
        <f>VLOOKUP(A469,'[45]PAI 2025 GPS rempl2)'!$E$4:$L$504,8,0)</f>
        <v>N/A</v>
      </c>
      <c r="H469" s="81" t="str">
        <f>VLOOKUP(A469,'[45]PAI 2025 GPS rempl2)'!$A$4:$V$504,15,0)</f>
        <v>Ejecutar el plan de trabajo para la unificación y optimización de radicación en la Sede Electrónica de la SIC (Plan de trabajo con seguimiento y sus respectivas evidencias)</v>
      </c>
      <c r="I469" s="81">
        <f>VLOOKUP(A469,'[45]PAI 2025 GPS rempl2)'!$A$4:$V$504,17,0)</f>
        <v>100</v>
      </c>
      <c r="J469" s="81" t="str">
        <f>VLOOKUP(A469,'[45]PAI 2025 GPS rempl2)'!$A$4:$V$504,18,0)</f>
        <v>Porcentual</v>
      </c>
      <c r="K469" s="166" t="str">
        <f>VLOOKUP(A469,'[45]PAI 2025 GPS rempl2)'!$A$4:$V$504,20,0)</f>
        <v>2025-05-02</v>
      </c>
      <c r="L469" s="166" t="str">
        <f>VLOOKUP(A469,'[45]PAI 2025 GPS rempl2)'!$A$4:$V$504,21,0)</f>
        <v>2025-12-16</v>
      </c>
      <c r="M469" s="81" t="str">
        <f>VLOOKUP(A469,'[45]PAI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9" s="81"/>
      <c r="O469" s="81"/>
      <c r="P469" s="81"/>
      <c r="Q469" s="81"/>
      <c r="R469" s="30" t="str">
        <f>VLOOKUP(A469,'[45]PAI 2025 GPS rempl2)'!$A$3:$B$506,2,0)</f>
        <v>100-SECRETARIA GENERAL</v>
      </c>
      <c r="S469" s="80" t="s">
        <v>1346</v>
      </c>
      <c r="T469" s="80" t="str">
        <f>VLOOKUP(A469,'[45]PAI 2025 GPS rempl2)'!$A$3:$E$505,4,0)</f>
        <v>Actividad propia</v>
      </c>
      <c r="U469" s="81" t="s">
        <v>1522</v>
      </c>
      <c r="V469" s="30">
        <f>VLOOKUP(S469,'Plan de acci�n consolidado 2025'!$E$4:$P$506,12,0)</f>
        <v>60</v>
      </c>
      <c r="W469" s="147">
        <f t="shared" si="84"/>
        <v>0.73170731707317072</v>
      </c>
      <c r="X469" s="30">
        <f>VLOOKUP(S469,'Plan de acci�n consolidado 2025'!$E$4:$AA$506,23,0)</f>
        <v>47</v>
      </c>
      <c r="Y469" s="30">
        <f t="shared" si="82"/>
        <v>0.34390243902439027</v>
      </c>
    </row>
    <row r="470" spans="1:25" x14ac:dyDescent="0.25">
      <c r="A470" s="80" t="s">
        <v>1347</v>
      </c>
      <c r="B470" s="80" t="str">
        <f>VLOOKUP(A470,'[45]PAI 2025 GPS rempl2)'!$A$3:$E$505,4,0)</f>
        <v>Producto</v>
      </c>
      <c r="C470" s="81" t="s">
        <v>1522</v>
      </c>
      <c r="D470" s="81" t="s">
        <v>1525</v>
      </c>
      <c r="E470" s="81" t="s">
        <v>588</v>
      </c>
      <c r="F470" s="81" t="s">
        <v>11</v>
      </c>
      <c r="G470" s="81" t="str">
        <f>VLOOKUP(A470,'[45]PAI 2025 GPS rempl2)'!$E$4:$L$504,8,0)</f>
        <v>C-3599-0200-0005-53105b</v>
      </c>
      <c r="H470" s="81" t="str">
        <f>VLOOKUP(A470,'[45]PAI 2025 GPS rempl2)'!$A$4:$V$504,15,0)</f>
        <v>Sede electrónica de la SIC accesible, intuitiva y comprensible que acerque la oferta institucional a la ciudadanía, operando (Informe final de implementación de la Sede Electrónica accesible, intuitiva y comprensible para la ciudadanía)</v>
      </c>
      <c r="I470" s="81">
        <f>VLOOKUP(A470,'[45]PAI 2025 GPS rempl2)'!$A$4:$V$504,17,0)</f>
        <v>1</v>
      </c>
      <c r="J470" s="81" t="str">
        <f>VLOOKUP(A470,'[45]PAI 2025 GPS rempl2)'!$A$4:$V$504,18,0)</f>
        <v>Númerica</v>
      </c>
      <c r="K470" s="166" t="str">
        <f>VLOOKUP(A470,'[45]PAI 2025 GPS rempl2)'!$A$4:$V$504,20,0)</f>
        <v>2025-02-03</v>
      </c>
      <c r="L470" s="166" t="str">
        <f>VLOOKUP(A470,'[45]PAI 2025 GPS rempl2)'!$A$4:$V$504,21,0)</f>
        <v>2025-12-16</v>
      </c>
      <c r="M470" s="81" t="str">
        <f>VLOOKUP(A470,'[45]PAI 2025 GPS rempl2)'!$A$4:$V$504,22,0)</f>
        <v>100-SECRETARIA GENERAL;
20-OFICINA DE TECNOLOGÍA E INFORMÁTICA;
73-GRUPO DE TRABAJO DE COMUNICACION</v>
      </c>
      <c r="N470" s="81" t="s">
        <v>1397</v>
      </c>
      <c r="O470" s="81" t="s">
        <v>1398</v>
      </c>
      <c r="P470" s="81">
        <v>0</v>
      </c>
      <c r="Q470" s="81" t="s">
        <v>1493</v>
      </c>
      <c r="R470" s="30" t="str">
        <f>VLOOKUP(A470,'[45]PAI 2025 GPS rempl2)'!$A$3:$B$506,2,0)</f>
        <v>100-SECRETARIA GENERAL</v>
      </c>
      <c r="S470" s="80" t="s">
        <v>1347</v>
      </c>
      <c r="T470" s="80" t="str">
        <f>VLOOKUP(A470,'[45]PAI 2025 GPS rempl2)'!$A$3:$E$505,4,0)</f>
        <v>Producto</v>
      </c>
      <c r="U470" s="81" t="s">
        <v>1522</v>
      </c>
      <c r="V470" s="30">
        <f>VLOOKUP(S470,'Plan de acci�n consolidado 2025'!$E$4:$P$506,12,0)</f>
        <v>25</v>
      </c>
      <c r="W470" s="145">
        <f>(V470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70" s="30">
        <f>VLOOKUP(S470,'Plan de acci�n consolidado 2025'!$E$4:$AA$506,23,0)</f>
        <v>0</v>
      </c>
      <c r="Y470" s="30">
        <f t="shared" si="82"/>
        <v>0</v>
      </c>
    </row>
    <row r="471" spans="1:25" x14ac:dyDescent="0.25">
      <c r="A471" s="80" t="s">
        <v>1350</v>
      </c>
      <c r="B471" s="80" t="str">
        <f>VLOOKUP(A471,'[45]PAI 2025 GPS rempl2)'!$A$3:$E$505,4,0)</f>
        <v>Actividad propia</v>
      </c>
      <c r="C471" s="81" t="s">
        <v>1522</v>
      </c>
      <c r="D471" s="81" t="s">
        <v>1525</v>
      </c>
      <c r="E471" s="81" t="s">
        <v>588</v>
      </c>
      <c r="F471" s="81"/>
      <c r="G471" s="81" t="str">
        <f>VLOOKUP(A471,'[45]PAI 2025 GPS rempl2)'!$E$4:$L$504,8,0)</f>
        <v>N/A</v>
      </c>
      <c r="H471" s="81" t="str">
        <f>VLOOKUP(A471,'[45]PAI 2025 GPS rempl2)'!$A$4:$V$504,15,0)</f>
        <v>Realizar un diagnóstico por un equipo especializado para determinar el grado de accesibilidad de la Sede Electrónica de la Entidad (Diagnóstico del estado de accesibilidad de la Sede Electrónica)</v>
      </c>
      <c r="I471" s="81">
        <f>VLOOKUP(A471,'[45]PAI 2025 GPS rempl2)'!$A$4:$V$504,17,0)</f>
        <v>1</v>
      </c>
      <c r="J471" s="81" t="str">
        <f>VLOOKUP(A471,'[45]PAI 2025 GPS rempl2)'!$A$4:$V$504,18,0)</f>
        <v>Númerica</v>
      </c>
      <c r="K471" s="166" t="str">
        <f>VLOOKUP(A471,'[45]PAI 2025 GPS rempl2)'!$A$4:$V$504,20,0)</f>
        <v>2025-02-03</v>
      </c>
      <c r="L471" s="166" t="str">
        <f>VLOOKUP(A471,'[45]PAI 2025 GPS rempl2)'!$A$4:$V$504,21,0)</f>
        <v>2025-02-21</v>
      </c>
      <c r="M471" s="81" t="str">
        <f>VLOOKUP(A471,'[45]PAI 2025 GPS rempl2)'!$A$4:$V$504,22,0)</f>
        <v>100-SECRETARIA GENERAL;
20-OFICINA DE TECNOLOGÍA E INFORMÁTICA</v>
      </c>
      <c r="N471" s="81"/>
      <c r="O471" s="81"/>
      <c r="P471" s="81"/>
      <c r="Q471" s="81"/>
      <c r="R471" s="30" t="str">
        <f>VLOOKUP(A471,'[45]PAI 2025 GPS rempl2)'!$A$3:$B$506,2,0)</f>
        <v>100-SECRETARIA GENERAL</v>
      </c>
      <c r="S471" s="80" t="s">
        <v>1350</v>
      </c>
      <c r="T471" s="80" t="str">
        <f>VLOOKUP(A471,'[45]PAI 2025 GPS rempl2)'!$A$3:$E$505,4,0)</f>
        <v>Actividad propia</v>
      </c>
      <c r="U471" s="81" t="s">
        <v>1522</v>
      </c>
      <c r="V471" s="30">
        <f>VLOOKUP(S471,'Plan de acci�n consolidado 2025'!$E$4:$P$506,12,0)</f>
        <v>30</v>
      </c>
      <c r="W471" s="147">
        <f t="shared" ref="W471:W473" si="85">+(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471" s="30">
        <f>VLOOKUP(S471,'Plan de acci�n consolidado 2025'!$E$4:$AA$506,23,0)</f>
        <v>100</v>
      </c>
      <c r="Y471" s="30">
        <f t="shared" si="82"/>
        <v>0.36585365853658536</v>
      </c>
    </row>
    <row r="472" spans="1:25" x14ac:dyDescent="0.25">
      <c r="A472" s="80" t="s">
        <v>1353</v>
      </c>
      <c r="B472" s="80" t="str">
        <f>VLOOKUP(A472,'[45]PAI 2025 GPS rempl2)'!$A$3:$E$505,4,0)</f>
        <v>Actividad propia</v>
      </c>
      <c r="C472" s="81" t="s">
        <v>1522</v>
      </c>
      <c r="D472" s="81" t="s">
        <v>1525</v>
      </c>
      <c r="E472" s="81" t="s">
        <v>588</v>
      </c>
      <c r="F472" s="81"/>
      <c r="G472" s="81" t="str">
        <f>VLOOKUP(A472,'[45]PAI 2025 GPS rempl2)'!$E$4:$L$504,8,0)</f>
        <v>N/A</v>
      </c>
      <c r="H472" s="81" t="str">
        <f>VLOOKUP(A472,'[45]PAI 2025 GPS rempl2)'!$A$4:$V$504,15,0)</f>
        <v>Elaborar un plan de trabajo con las áreas participantes del producto, con el propósito de lograr una sede electrónica accesible, intuitiva y comprensible (Plan de Trabajo para una sede electrónica accesible)</v>
      </c>
      <c r="I472" s="81">
        <f>VLOOKUP(A472,'[45]PAI 2025 GPS rempl2)'!$A$4:$V$504,17,0)</f>
        <v>1</v>
      </c>
      <c r="J472" s="81" t="str">
        <f>VLOOKUP(A472,'[45]PAI 2025 GPS rempl2)'!$A$4:$V$504,18,0)</f>
        <v>Númerica</v>
      </c>
      <c r="K472" s="166" t="str">
        <f>VLOOKUP(A472,'[45]PAI 2025 GPS rempl2)'!$A$4:$V$504,20,0)</f>
        <v>2025-02-17</v>
      </c>
      <c r="L472" s="166" t="str">
        <f>VLOOKUP(A472,'[45]PAI 2025 GPS rempl2)'!$A$4:$V$504,21,0)</f>
        <v>2025-03-14</v>
      </c>
      <c r="M472" s="81" t="str">
        <f>VLOOKUP(A472,'[45]PAI 2025 GPS rempl2)'!$A$4:$V$504,22,0)</f>
        <v>100-SECRETARIA GENERAL;
20-OFICINA DE TECNOLOGÍA E INFORMÁTICA;
73-GRUPO DE TRABAJO DE COMUNICACION</v>
      </c>
      <c r="N472" s="81"/>
      <c r="O472" s="81"/>
      <c r="P472" s="81"/>
      <c r="Q472" s="81"/>
      <c r="R472" s="30" t="str">
        <f>VLOOKUP(A472,'[45]PAI 2025 GPS rempl2)'!$A$3:$B$506,2,0)</f>
        <v>100-SECRETARIA GENERAL</v>
      </c>
      <c r="S472" s="80" t="s">
        <v>1353</v>
      </c>
      <c r="T472" s="80" t="str">
        <f>VLOOKUP(A472,'[45]PAI 2025 GPS rempl2)'!$A$3:$E$505,4,0)</f>
        <v>Actividad propia</v>
      </c>
      <c r="U472" s="81" t="s">
        <v>1522</v>
      </c>
      <c r="V472" s="30">
        <f>VLOOKUP(S472,'Plan de acci�n consolidado 2025'!$E$4:$P$506,12,0)</f>
        <v>10</v>
      </c>
      <c r="W472" s="147">
        <f t="shared" si="85"/>
        <v>0.12195121951219512</v>
      </c>
      <c r="X472" s="30">
        <f>VLOOKUP(S472,'Plan de acci�n consolidado 2025'!$E$4:$AA$506,23,0)</f>
        <v>100</v>
      </c>
      <c r="Y472" s="30">
        <f t="shared" si="82"/>
        <v>0.12195121951219512</v>
      </c>
    </row>
    <row r="473" spans="1:25" x14ac:dyDescent="0.25">
      <c r="A473" s="80" t="s">
        <v>1355</v>
      </c>
      <c r="B473" s="80" t="str">
        <f>VLOOKUP(A473,'[45]PAI 2025 GPS rempl2)'!$A$3:$E$505,4,0)</f>
        <v>Actividad propia</v>
      </c>
      <c r="C473" s="81" t="s">
        <v>1522</v>
      </c>
      <c r="D473" s="81" t="s">
        <v>1525</v>
      </c>
      <c r="E473" s="81" t="s">
        <v>588</v>
      </c>
      <c r="F473" s="81"/>
      <c r="G473" s="81" t="str">
        <f>VLOOKUP(A473,'[45]PAI 2025 GPS rempl2)'!$E$4:$L$504,8,0)</f>
        <v>N/A</v>
      </c>
      <c r="H473" s="81" t="str">
        <f>VLOOKUP(A473,'[45]PAI 2025 GPS rempl2)'!$A$4:$V$504,15,0)</f>
        <v>Ejecutar el plan de trabajo para una sede electrónica accesible, intuitiva y comprensible (Plan de trabajo con seguimiento y sus respectivas evidencias)</v>
      </c>
      <c r="I473" s="81">
        <f>VLOOKUP(A473,'[45]PAI 2025 GPS rempl2)'!$A$4:$V$504,17,0)</f>
        <v>100</v>
      </c>
      <c r="J473" s="81" t="str">
        <f>VLOOKUP(A473,'[45]PAI 2025 GPS rempl2)'!$A$4:$V$504,18,0)</f>
        <v>Porcentual</v>
      </c>
      <c r="K473" s="166" t="str">
        <f>VLOOKUP(A473,'[45]PAI 2025 GPS rempl2)'!$A$4:$V$504,20,0)</f>
        <v>2025-03-17</v>
      </c>
      <c r="L473" s="166" t="str">
        <f>VLOOKUP(A473,'[45]PAI 2025 GPS rempl2)'!$A$4:$V$504,21,0)</f>
        <v>2025-12-16</v>
      </c>
      <c r="M473" s="81" t="str">
        <f>VLOOKUP(A473,'[45]PAI 2025 GPS rempl2)'!$A$4:$V$504,22,0)</f>
        <v>100-SECRETARIA GENERAL;
20-OFICINA DE TECNOLOGÍA E INFORMÁTICA;
73-GRUPO DE TRABAJO DE COMUNICACION</v>
      </c>
      <c r="N473" s="81"/>
      <c r="O473" s="81"/>
      <c r="P473" s="81"/>
      <c r="Q473" s="81"/>
      <c r="R473" s="30" t="str">
        <f>VLOOKUP(A473,'[45]PAI 2025 GPS rempl2)'!$A$3:$B$506,2,0)</f>
        <v>100-SECRETARIA GENERAL</v>
      </c>
      <c r="S473" s="80" t="s">
        <v>1355</v>
      </c>
      <c r="T473" s="80" t="str">
        <f>VLOOKUP(A473,'[45]PAI 2025 GPS rempl2)'!$A$3:$E$505,4,0)</f>
        <v>Actividad propia</v>
      </c>
      <c r="U473" s="81" t="s">
        <v>1522</v>
      </c>
      <c r="V473" s="30">
        <f>VLOOKUP(S473,'Plan de acci�n consolidado 2025'!$E$4:$P$506,12,0)</f>
        <v>60</v>
      </c>
      <c r="W473" s="147">
        <f t="shared" si="85"/>
        <v>0.73170731707317072</v>
      </c>
      <c r="X473" s="30">
        <f>VLOOKUP(S473,'Plan de acci�n consolidado 2025'!$E$4:$AA$506,23,0)</f>
        <v>0</v>
      </c>
      <c r="Y473" s="30">
        <f t="shared" si="82"/>
        <v>0</v>
      </c>
    </row>
    <row r="474" spans="1:25" x14ac:dyDescent="0.25">
      <c r="A474" s="80" t="s">
        <v>1356</v>
      </c>
      <c r="B474" s="80" t="str">
        <f>VLOOKUP(A474,'[45]PAI 2025 GPS rempl2)'!$A$3:$E$505,4,0)</f>
        <v>Producto</v>
      </c>
      <c r="C474" s="81" t="s">
        <v>1522</v>
      </c>
      <c r="D474" s="81" t="s">
        <v>1530</v>
      </c>
      <c r="E474" s="81" t="s">
        <v>697</v>
      </c>
      <c r="F474" s="81" t="s">
        <v>59</v>
      </c>
      <c r="G474" s="81" t="str">
        <f>VLOOKUP(A474,'[45]PAI 2025 GPS rempl2)'!$E$4:$L$504,8,0)</f>
        <v>FUNCIONAMIENTO</v>
      </c>
      <c r="H474" s="81" t="str">
        <f>VLOOKUP(A474,'[45]PAI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4" s="81">
        <f>VLOOKUP(A474,'[45]PAI 2025 GPS rempl2)'!$A$4:$V$504,17,0)</f>
        <v>1</v>
      </c>
      <c r="J474" s="81" t="str">
        <f>VLOOKUP(A474,'[45]PAI 2025 GPS rempl2)'!$A$4:$V$504,18,0)</f>
        <v>Númerica</v>
      </c>
      <c r="K474" s="166" t="str">
        <f>VLOOKUP(A474,'[45]PAI 2025 GPS rempl2)'!$A$4:$V$504,20,0)</f>
        <v>2025-01-27</v>
      </c>
      <c r="L474" s="166" t="str">
        <f>VLOOKUP(A474,'[45]PAI 2025 GPS rempl2)'!$A$4:$V$504,21,0)</f>
        <v>2025-12-16</v>
      </c>
      <c r="M474" s="81" t="str">
        <f>VLOOKUP(A474,'[45]PAI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4" s="81" t="s">
        <v>1736</v>
      </c>
      <c r="O474" s="81" t="s">
        <v>1394</v>
      </c>
      <c r="P474" s="81">
        <v>0</v>
      </c>
      <c r="Q474" s="81" t="s">
        <v>1492</v>
      </c>
      <c r="R474" s="30" t="str">
        <f>VLOOKUP(A474,'[45]PAI 2025 GPS rempl2)'!$A$3:$B$506,2,0)</f>
        <v>100-SECRETARIA GENERAL</v>
      </c>
      <c r="S474" s="80" t="s">
        <v>1356</v>
      </c>
      <c r="T474" s="80" t="str">
        <f>VLOOKUP(A474,'[45]PAI 2025 GPS rempl2)'!$A$3:$E$505,4,0)</f>
        <v>Producto</v>
      </c>
      <c r="U474" s="81" t="s">
        <v>1522</v>
      </c>
      <c r="V474" s="30">
        <f>VLOOKUP(S474,'Plan de acci�n consolidado 2025'!$E$4:$P$506,12,0)</f>
        <v>25</v>
      </c>
      <c r="W474" s="145">
        <f>(V474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74" s="30">
        <f>VLOOKUP(S474,'Plan de acci�n consolidado 2025'!$E$4:$AA$506,23,0)</f>
        <v>0</v>
      </c>
      <c r="Y474" s="30">
        <f t="shared" si="82"/>
        <v>0</v>
      </c>
    </row>
    <row r="475" spans="1:25" x14ac:dyDescent="0.25">
      <c r="A475" s="80" t="s">
        <v>1358</v>
      </c>
      <c r="B475" s="80" t="str">
        <f>VLOOKUP(A475,'[45]PAI 2025 GPS rempl2)'!$A$3:$E$505,4,0)</f>
        <v>Actividad propia</v>
      </c>
      <c r="C475" s="81" t="s">
        <v>1522</v>
      </c>
      <c r="D475" s="81" t="s">
        <v>1530</v>
      </c>
      <c r="E475" s="81" t="s">
        <v>697</v>
      </c>
      <c r="F475" s="81"/>
      <c r="G475" s="81" t="str">
        <f>VLOOKUP(A475,'[45]PAI 2025 GPS rempl2)'!$E$4:$L$504,8,0)</f>
        <v>N/A</v>
      </c>
      <c r="H475" s="81" t="str">
        <f>VLOOKUP(A475,'[45]PAI 2025 GPS rempl2)'!$A$4:$V$504,15,0)</f>
        <v>Actualizar la política de Derechos Humanos de la Entidad, incorporando el enfoque diferencial  (Política de Derechos Humanos Actualizada)</v>
      </c>
      <c r="I475" s="81">
        <f>VLOOKUP(A475,'[45]PAI 2025 GPS rempl2)'!$A$4:$V$504,17,0)</f>
        <v>1</v>
      </c>
      <c r="J475" s="81" t="str">
        <f>VLOOKUP(A475,'[45]PAI 2025 GPS rempl2)'!$A$4:$V$504,18,0)</f>
        <v>Númerica</v>
      </c>
      <c r="K475" s="166" t="str">
        <f>VLOOKUP(A475,'[45]PAI 2025 GPS rempl2)'!$A$4:$V$504,20,0)</f>
        <v>2025-01-27</v>
      </c>
      <c r="L475" s="166" t="str">
        <f>VLOOKUP(A475,'[45]PAI 2025 GPS rempl2)'!$A$4:$V$504,21,0)</f>
        <v>2025-11-28</v>
      </c>
      <c r="M475" s="81" t="str">
        <f>VLOOKUP(A475,'[45]PAI 2025 GPS rempl2)'!$A$4:$V$504,22,0)</f>
        <v>100-SECRETARIA GENERAL</v>
      </c>
      <c r="N475" s="81"/>
      <c r="O475" s="81"/>
      <c r="P475" s="81"/>
      <c r="Q475" s="81"/>
      <c r="R475" s="30" t="str">
        <f>VLOOKUP(A475,'[45]PAI 2025 GPS rempl2)'!$A$3:$B$506,2,0)</f>
        <v>100-SECRETARIA GENERAL</v>
      </c>
      <c r="S475" s="80" t="s">
        <v>1358</v>
      </c>
      <c r="T475" s="80" t="str">
        <f>VLOOKUP(A475,'[45]PAI 2025 GPS rempl2)'!$A$3:$E$505,4,0)</f>
        <v>Actividad propia</v>
      </c>
      <c r="U475" s="81" t="s">
        <v>1522</v>
      </c>
      <c r="V475" s="30">
        <f>VLOOKUP(S475,'Plan de acci�n consolidado 2025'!$E$4:$P$506,12,0)</f>
        <v>50</v>
      </c>
      <c r="W475" s="147">
        <f t="shared" ref="W475:W476" si="86">+(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475" s="30">
        <f>VLOOKUP(S475,'Plan de acci�n consolidado 2025'!$E$4:$AA$506,23,0)</f>
        <v>0</v>
      </c>
      <c r="Y475" s="30">
        <f t="shared" si="82"/>
        <v>0</v>
      </c>
    </row>
    <row r="476" spans="1:25" x14ac:dyDescent="0.25">
      <c r="A476" s="80" t="s">
        <v>1360</v>
      </c>
      <c r="B476" s="80" t="str">
        <f>VLOOKUP(A476,'[45]PAI 2025 GPS rempl2)'!$A$3:$E$505,4,0)</f>
        <v>Actividad propia</v>
      </c>
      <c r="C476" s="81" t="s">
        <v>1522</v>
      </c>
      <c r="D476" s="81" t="s">
        <v>1530</v>
      </c>
      <c r="E476" s="81" t="s">
        <v>697</v>
      </c>
      <c r="F476" s="81"/>
      <c r="G476" s="81" t="str">
        <f>VLOOKUP(A476,'[45]PAI 2025 GPS rempl2)'!$E$4:$L$504,8,0)</f>
        <v>N/A</v>
      </c>
      <c r="H476" s="81" t="str">
        <f>VLOOKUP(A476,'[45]PAI 2025 GPS rempl2)'!$A$4:$V$504,15,0)</f>
        <v>Ejecutar el plan de trabajo de la Política de Equidad de Género y Diversidad, formulado en la vigencia 2024 (Plan de trabajo con seguimiento y sus respectivas evidencias)</v>
      </c>
      <c r="I476" s="81">
        <f>VLOOKUP(A476,'[45]PAI 2025 GPS rempl2)'!$A$4:$V$504,17,0)</f>
        <v>100</v>
      </c>
      <c r="J476" s="81" t="str">
        <f>VLOOKUP(A476,'[45]PAI 2025 GPS rempl2)'!$A$4:$V$504,18,0)</f>
        <v>Porcentual</v>
      </c>
      <c r="K476" s="166" t="str">
        <f>VLOOKUP(A476,'[45]PAI 2025 GPS rempl2)'!$A$4:$V$504,20,0)</f>
        <v>2025-01-27</v>
      </c>
      <c r="L476" s="166" t="str">
        <f>VLOOKUP(A476,'[45]PAI 2025 GPS rempl2)'!$A$4:$V$504,21,0)</f>
        <v>2025-12-16</v>
      </c>
      <c r="M476" s="81" t="str">
        <f>VLOOKUP(A476,'[45]PAI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6" s="81"/>
      <c r="O476" s="81"/>
      <c r="P476" s="81"/>
      <c r="Q476" s="81"/>
      <c r="R476" s="30" t="str">
        <f>VLOOKUP(A476,'[45]PAI 2025 GPS rempl2)'!$A$3:$B$506,2,0)</f>
        <v>100-SECRETARIA GENERAL</v>
      </c>
      <c r="S476" s="80" t="s">
        <v>1360</v>
      </c>
      <c r="T476" s="80" t="str">
        <f>VLOOKUP(A476,'[45]PAI 2025 GPS rempl2)'!$A$3:$E$505,4,0)</f>
        <v>Actividad propia</v>
      </c>
      <c r="U476" s="81" t="s">
        <v>1522</v>
      </c>
      <c r="V476" s="30">
        <f>VLOOKUP(S476,'Plan de acci�n consolidado 2025'!$E$4:$P$506,12,0)</f>
        <v>50</v>
      </c>
      <c r="W476" s="147">
        <f t="shared" si="86"/>
        <v>0.6097560975609756</v>
      </c>
      <c r="X476" s="30">
        <f>VLOOKUP(S476,'Plan de acci�n consolidado 2025'!$E$4:$AA$506,23,0)</f>
        <v>47</v>
      </c>
      <c r="Y476" s="30">
        <f t="shared" si="82"/>
        <v>0.28658536585365851</v>
      </c>
    </row>
    <row r="477" spans="1:25" x14ac:dyDescent="0.25">
      <c r="A477" s="80" t="s">
        <v>1363</v>
      </c>
      <c r="B477" s="80" t="str">
        <f>VLOOKUP(A477,'[45]PAI 2025 GPS rempl2)'!$A$3:$E$505,4,0)</f>
        <v>Producto</v>
      </c>
      <c r="C477" s="81" t="s">
        <v>1522</v>
      </c>
      <c r="D477" s="81" t="s">
        <v>1524</v>
      </c>
      <c r="E477" s="81" t="s">
        <v>574</v>
      </c>
      <c r="F477" s="81" t="s">
        <v>59</v>
      </c>
      <c r="G477" s="81" t="str">
        <f>VLOOKUP(A477,'[45]PAI 2025 GPS rempl2)'!$E$4:$L$504,8,0)</f>
        <v>FUNCIONAMIENTO</v>
      </c>
      <c r="H477" s="81" t="str">
        <f>VLOOKUP(A477,'[45]PAI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7" s="81">
        <f>VLOOKUP(A477,'[45]PAI 2025 GPS rempl2)'!$A$4:$V$504,17,0)</f>
        <v>100</v>
      </c>
      <c r="J477" s="81" t="str">
        <f>VLOOKUP(A477,'[45]PAI 2025 GPS rempl2)'!$A$4:$V$504,18,0)</f>
        <v>Porcentual</v>
      </c>
      <c r="K477" s="166" t="str">
        <f>VLOOKUP(A477,'[45]PAI 2025 GPS rempl2)'!$A$4:$V$504,20,0)</f>
        <v>2025-01-27</v>
      </c>
      <c r="L477" s="166" t="str">
        <f>VLOOKUP(A477,'[45]PAI 2025 GPS rempl2)'!$A$4:$V$504,21,0)</f>
        <v>2025-12-19</v>
      </c>
      <c r="M477" s="81" t="str">
        <f>VLOOKUP(A477,'[45]PAI 2025 GPS rempl2)'!$A$4:$V$504,22,0)</f>
        <v>100-SECRETARIA GENERAL</v>
      </c>
      <c r="N477" s="81" t="s">
        <v>1736</v>
      </c>
      <c r="O477" s="81" t="s">
        <v>1394</v>
      </c>
      <c r="P477" s="81">
        <v>0</v>
      </c>
      <c r="Q477" s="81" t="s">
        <v>1492</v>
      </c>
      <c r="R477" s="30" t="str">
        <f>VLOOKUP(A477,'[45]PAI 2025 GPS rempl2)'!$A$3:$B$506,2,0)</f>
        <v>100-SECRETARIA GENERAL</v>
      </c>
      <c r="S477" s="80" t="s">
        <v>1363</v>
      </c>
      <c r="T477" s="80" t="str">
        <f>VLOOKUP(A477,'[45]PAI 2025 GPS rempl2)'!$A$3:$E$505,4,0)</f>
        <v>Producto</v>
      </c>
      <c r="U477" s="81" t="s">
        <v>1522</v>
      </c>
      <c r="V477" s="30">
        <f>VLOOKUP(S477,'Plan de acci�n consolidado 2025'!$E$4:$P$506,12,0)</f>
        <v>25</v>
      </c>
      <c r="W477" s="145">
        <f>(V477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77" s="30">
        <f>VLOOKUP(S477,'Plan de acci�n consolidado 2025'!$E$4:$AA$506,23,0)</f>
        <v>0</v>
      </c>
      <c r="Y477" s="30">
        <f t="shared" si="82"/>
        <v>0</v>
      </c>
    </row>
    <row r="478" spans="1:25" x14ac:dyDescent="0.25">
      <c r="A478" s="80" t="s">
        <v>1365</v>
      </c>
      <c r="B478" s="80" t="str">
        <f>VLOOKUP(A478,'[45]PAI 2025 GPS rempl2)'!$A$3:$E$505,4,0)</f>
        <v>Actividad propia</v>
      </c>
      <c r="C478" s="81" t="s">
        <v>1522</v>
      </c>
      <c r="D478" s="81" t="s">
        <v>1524</v>
      </c>
      <c r="E478" s="81" t="s">
        <v>574</v>
      </c>
      <c r="F478" s="81"/>
      <c r="G478" s="81" t="str">
        <f>VLOOKUP(A478,'[45]PAI 2025 GPS rempl2)'!$E$4:$L$504,8,0)</f>
        <v>N/A</v>
      </c>
      <c r="H478" s="81" t="str">
        <f>VLOOKUP(A478,'[45]PAI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8" s="81">
        <f>VLOOKUP(A478,'[45]PAI 2025 GPS rempl2)'!$A$4:$V$504,17,0)</f>
        <v>1</v>
      </c>
      <c r="J478" s="81" t="str">
        <f>VLOOKUP(A478,'[45]PAI 2025 GPS rempl2)'!$A$4:$V$504,18,0)</f>
        <v>Númerica</v>
      </c>
      <c r="K478" s="166" t="str">
        <f>VLOOKUP(A478,'[45]PAI 2025 GPS rempl2)'!$A$4:$V$504,20,0)</f>
        <v>2025-01-27</v>
      </c>
      <c r="L478" s="166" t="str">
        <f>VLOOKUP(A478,'[45]PAI 2025 GPS rempl2)'!$A$4:$V$504,21,0)</f>
        <v>2025-02-28</v>
      </c>
      <c r="M478" s="81" t="str">
        <f>VLOOKUP(A478,'[45]PAI 2025 GPS rempl2)'!$A$4:$V$504,22,0)</f>
        <v>100-SECRETARIA GENERAL</v>
      </c>
      <c r="N478" s="81"/>
      <c r="O478" s="81"/>
      <c r="P478" s="81"/>
      <c r="Q478" s="81"/>
      <c r="R478" s="30" t="str">
        <f>VLOOKUP(A478,'[45]PAI 2025 GPS rempl2)'!$A$3:$B$506,2,0)</f>
        <v>100-SECRETARIA GENERAL</v>
      </c>
      <c r="S478" s="80" t="s">
        <v>1365</v>
      </c>
      <c r="T478" s="80" t="str">
        <f>VLOOKUP(A478,'[45]PAI 2025 GPS rempl2)'!$A$3:$E$505,4,0)</f>
        <v>Actividad propia</v>
      </c>
      <c r="U478" s="81" t="s">
        <v>1522</v>
      </c>
      <c r="V478" s="30">
        <f>VLOOKUP(S478,'Plan de acci�n consolidado 2025'!$E$4:$P$506,12,0)</f>
        <v>10</v>
      </c>
      <c r="W478" s="147">
        <f t="shared" ref="W478:W480" si="87">+(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478" s="30">
        <f>VLOOKUP(S478,'Plan de acci�n consolidado 2025'!$E$4:$AA$506,23,0)</f>
        <v>100</v>
      </c>
      <c r="Y478" s="30">
        <f t="shared" si="82"/>
        <v>0.12195121951219512</v>
      </c>
    </row>
    <row r="479" spans="1:25" x14ac:dyDescent="0.25">
      <c r="A479" s="80" t="s">
        <v>1367</v>
      </c>
      <c r="B479" s="80" t="str">
        <f>VLOOKUP(A479,'[45]PAI 2025 GPS rempl2)'!$A$3:$E$505,4,0)</f>
        <v>Actividad propia</v>
      </c>
      <c r="C479" s="81" t="s">
        <v>1522</v>
      </c>
      <c r="D479" s="81" t="s">
        <v>1524</v>
      </c>
      <c r="E479" s="81" t="s">
        <v>574</v>
      </c>
      <c r="F479" s="81"/>
      <c r="G479" s="81" t="str">
        <f>VLOOKUP(A479,'[45]PAI 2025 GPS rempl2)'!$E$4:$L$504,8,0)</f>
        <v>N/A</v>
      </c>
      <c r="H479" s="81" t="str">
        <f>VLOOKUP(A479,'[45]PAI 2025 GPS rempl2)'!$A$4:$V$504,15,0)</f>
        <v>Elaborar un plan de trabajo con las actividades propuestas dentro de la estrategia para fortalecer la cultura de sostenibilidad de la Entidad (Plan de Trabajo con las actividades de la Estrategia)</v>
      </c>
      <c r="I479" s="81">
        <f>VLOOKUP(A479,'[45]PAI 2025 GPS rempl2)'!$A$4:$V$504,17,0)</f>
        <v>1</v>
      </c>
      <c r="J479" s="81" t="str">
        <f>VLOOKUP(A479,'[45]PAI 2025 GPS rempl2)'!$A$4:$V$504,18,0)</f>
        <v>Númerica</v>
      </c>
      <c r="K479" s="166" t="str">
        <f>VLOOKUP(A479,'[45]PAI 2025 GPS rempl2)'!$A$4:$V$504,20,0)</f>
        <v>2025-03-03</v>
      </c>
      <c r="L479" s="166" t="str">
        <f>VLOOKUP(A479,'[45]PAI 2025 GPS rempl2)'!$A$4:$V$504,21,0)</f>
        <v>2025-07-25</v>
      </c>
      <c r="M479" s="81" t="str">
        <f>VLOOKUP(A479,'[45]PAI 2025 GPS rempl2)'!$A$4:$V$504,22,0)</f>
        <v>100-SECRETARIA GENERAL</v>
      </c>
      <c r="N479" s="81"/>
      <c r="O479" s="81"/>
      <c r="P479" s="81"/>
      <c r="Q479" s="81"/>
      <c r="R479" s="30" t="str">
        <f>VLOOKUP(A479,'[45]PAI 2025 GPS rempl2)'!$A$3:$B$506,2,0)</f>
        <v>100-SECRETARIA GENERAL</v>
      </c>
      <c r="S479" s="80" t="s">
        <v>1367</v>
      </c>
      <c r="T479" s="80" t="str">
        <f>VLOOKUP(A479,'[45]PAI 2025 GPS rempl2)'!$A$3:$E$505,4,0)</f>
        <v>Actividad propia</v>
      </c>
      <c r="U479" s="81" t="s">
        <v>1522</v>
      </c>
      <c r="V479" s="30">
        <f>VLOOKUP(S479,'Plan de acci�n consolidado 2025'!$E$4:$P$506,12,0)</f>
        <v>30</v>
      </c>
      <c r="W479" s="147">
        <f t="shared" si="87"/>
        <v>0.36585365853658536</v>
      </c>
      <c r="X479" s="30">
        <f>VLOOKUP(S479,'Plan de acci�n consolidado 2025'!$E$4:$AA$506,23,0)</f>
        <v>100</v>
      </c>
      <c r="Y479" s="30">
        <f t="shared" si="82"/>
        <v>0.36585365853658536</v>
      </c>
    </row>
    <row r="480" spans="1:25" x14ac:dyDescent="0.25">
      <c r="A480" s="80" t="s">
        <v>1368</v>
      </c>
      <c r="B480" s="80" t="str">
        <f>VLOOKUP(A480,'[45]PAI 2025 GPS rempl2)'!$A$3:$E$505,4,0)</f>
        <v>Actividad propia</v>
      </c>
      <c r="C480" s="81" t="s">
        <v>1522</v>
      </c>
      <c r="D480" s="81" t="s">
        <v>1524</v>
      </c>
      <c r="E480" s="81" t="s">
        <v>574</v>
      </c>
      <c r="F480" s="81"/>
      <c r="G480" s="81" t="str">
        <f>VLOOKUP(A480,'[45]PAI 2025 GPS rempl2)'!$E$4:$L$504,8,0)</f>
        <v>N/A</v>
      </c>
      <c r="H480" s="81" t="str">
        <f>VLOOKUP(A480,'[45]PAI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80" s="81">
        <f>VLOOKUP(A480,'[45]PAI 2025 GPS rempl2)'!$A$4:$V$504,17,0)</f>
        <v>100</v>
      </c>
      <c r="J480" s="81" t="str">
        <f>VLOOKUP(A480,'[45]PAI 2025 GPS rempl2)'!$A$4:$V$504,18,0)</f>
        <v>Porcentual</v>
      </c>
      <c r="K480" s="166" t="str">
        <f>VLOOKUP(A480,'[45]PAI 2025 GPS rempl2)'!$A$4:$V$504,20,0)</f>
        <v>2025-03-03</v>
      </c>
      <c r="L480" s="166" t="str">
        <f>VLOOKUP(A480,'[45]PAI 2025 GPS rempl2)'!$A$4:$V$504,21,0)</f>
        <v>2025-12-19</v>
      </c>
      <c r="M480" s="81" t="str">
        <f>VLOOKUP(A480,'[45]PAI 2025 GPS rempl2)'!$A$4:$V$504,22,0)</f>
        <v>100-SECRETARIA GENERAL</v>
      </c>
      <c r="N480" s="81"/>
      <c r="O480" s="81"/>
      <c r="P480" s="81"/>
      <c r="Q480" s="81"/>
      <c r="R480" s="30" t="str">
        <f>VLOOKUP(A480,'[45]PAI 2025 GPS rempl2)'!$A$3:$B$506,2,0)</f>
        <v>100-SECRETARIA GENERAL</v>
      </c>
      <c r="S480" s="80" t="s">
        <v>1368</v>
      </c>
      <c r="T480" s="80" t="str">
        <f>VLOOKUP(A480,'[45]PAI 2025 GPS rempl2)'!$A$3:$E$505,4,0)</f>
        <v>Actividad propia</v>
      </c>
      <c r="U480" s="81" t="s">
        <v>1522</v>
      </c>
      <c r="V480" s="30">
        <f>VLOOKUP(S480,'Plan de acci�n consolidado 2025'!$E$4:$P$506,12,0)</f>
        <v>60</v>
      </c>
      <c r="W480" s="147">
        <f t="shared" si="87"/>
        <v>0.73170731707317072</v>
      </c>
      <c r="X480" s="30">
        <f>VLOOKUP(S480,'Plan de acci�n consolidado 2025'!$E$4:$AA$506,23,0)</f>
        <v>0</v>
      </c>
      <c r="Y480" s="30">
        <f t="shared" si="82"/>
        <v>0</v>
      </c>
    </row>
    <row r="481" spans="1:25" x14ac:dyDescent="0.25">
      <c r="A481" s="80" t="s">
        <v>1372</v>
      </c>
      <c r="B481" s="80" t="str">
        <f>VLOOKUP(A481,'[45]PAI 2025 GPS rempl2)'!$A$3:$E$505,4,0)</f>
        <v>Producto</v>
      </c>
      <c r="C481" s="81" t="s">
        <v>1535</v>
      </c>
      <c r="D481" s="81" t="s">
        <v>1534</v>
      </c>
      <c r="E481" s="81" t="s">
        <v>986</v>
      </c>
      <c r="F481" s="81" t="s">
        <v>11</v>
      </c>
      <c r="G481" s="81" t="str">
        <f>VLOOKUP(A481,'[45]PAI 2025 GPS rempl2)'!$E$4:$L$504,8,0)</f>
        <v>FUNCIONAMIENTO</v>
      </c>
      <c r="H481" s="81" t="str">
        <f>VLOOKUP(A481,'[45]PAI 2025 GPS rempl2)'!$A$4:$V$504,15,0)</f>
        <v>Estrategia para una eficiente y efectiva gestión archivística que garantice la transición al expediente electrónico, implementada (documento con la estrategia definida, seguimiento al plan de trabajo y evidencias de su cumplimiento)</v>
      </c>
      <c r="I481" s="81">
        <f>VLOOKUP(A481,'[45]PAI 2025 GPS rempl2)'!$A$4:$V$504,17,0)</f>
        <v>100</v>
      </c>
      <c r="J481" s="81" t="str">
        <f>VLOOKUP(A481,'[45]PAI 2025 GPS rempl2)'!$A$4:$V$504,18,0)</f>
        <v>Porcentual</v>
      </c>
      <c r="K481" s="166" t="str">
        <f>VLOOKUP(A481,'[45]PAI 2025 GPS rempl2)'!$A$4:$V$504,20,0)</f>
        <v>2025-02-03</v>
      </c>
      <c r="L481" s="166" t="str">
        <f>VLOOKUP(A481,'[45]PAI 2025 GPS rempl2)'!$A$4:$V$504,21,0)</f>
        <v>2025-12-19</v>
      </c>
      <c r="M481" s="81" t="str">
        <f>VLOOKUP(A481,'[45]PAI 2025 GPS rempl2)'!$A$4:$V$504,22,0)</f>
        <v>141-GRUPO DE TRABAJO DE GESTIÓN DOCUMENTAL Y ARCHIVO</v>
      </c>
      <c r="N481" s="81" t="s">
        <v>1397</v>
      </c>
      <c r="O481" s="81" t="s">
        <v>1398</v>
      </c>
      <c r="P481" s="81">
        <v>0</v>
      </c>
      <c r="Q481" s="81" t="s">
        <v>1493</v>
      </c>
      <c r="R481" s="30" t="str">
        <f>VLOOKUP(A481,'[45]PAI 2025 GPS rempl2)'!$A$3:$B$506,2,0)</f>
        <v>141-GRUPO DE TRABAJO DE GESTIÓN DOCUMENTAL Y ARCHIVO</v>
      </c>
      <c r="S481" s="80" t="s">
        <v>1372</v>
      </c>
      <c r="T481" s="80" t="str">
        <f>VLOOKUP(A481,'[45]PAI 2025 GPS rempl2)'!$A$3:$E$505,4,0)</f>
        <v>Producto</v>
      </c>
      <c r="U481" s="81" t="s">
        <v>1535</v>
      </c>
      <c r="V481" s="30">
        <f>VLOOKUP(S481,'Plan de acci�n consolidado 2025'!$E$4:$P$506,12,0)</f>
        <v>30</v>
      </c>
      <c r="W481" s="30">
        <f>(V481/(V273+V277+V481+V485+V489))*100</f>
        <v>25</v>
      </c>
      <c r="X481" s="30">
        <f>VLOOKUP(S481,'Plan de acci�n consolidado 2025'!$E$4:$AA$506,23,0)</f>
        <v>40</v>
      </c>
      <c r="Y481" s="30">
        <f t="shared" si="82"/>
        <v>10</v>
      </c>
    </row>
    <row r="482" spans="1:25" x14ac:dyDescent="0.25">
      <c r="A482" s="80" t="s">
        <v>1374</v>
      </c>
      <c r="B482" s="80" t="str">
        <f>VLOOKUP(A482,'[45]PAI 2025 GPS rempl2)'!$A$3:$E$505,4,0)</f>
        <v>Actividad propia</v>
      </c>
      <c r="C482" s="81" t="s">
        <v>1535</v>
      </c>
      <c r="D482" s="81" t="s">
        <v>1534</v>
      </c>
      <c r="E482" s="81" t="s">
        <v>986</v>
      </c>
      <c r="F482" s="81"/>
      <c r="G482" s="81" t="str">
        <f>VLOOKUP(A482,'[45]PAI 2025 GPS rempl2)'!$E$4:$L$504,8,0)</f>
        <v>N/A</v>
      </c>
      <c r="H482" s="81" t="str">
        <f>VLOOKUP(A482,'[45]PAI 2025 GPS rempl2)'!$A$4:$V$504,15,0)</f>
        <v>Definir la estrategia que garantizará la transición al expediente electrónico. (Incluye metas, plazos, recursos necesarios y etapas de implementación) (documento con la estrategia definida / único entregable)</v>
      </c>
      <c r="I482" s="81">
        <f>VLOOKUP(A482,'[45]PAI 2025 GPS rempl2)'!$A$4:$V$504,17,0)</f>
        <v>1</v>
      </c>
      <c r="J482" s="81" t="str">
        <f>VLOOKUP(A482,'[45]PAI 2025 GPS rempl2)'!$A$4:$V$504,18,0)</f>
        <v>Númerica</v>
      </c>
      <c r="K482" s="166" t="str">
        <f>VLOOKUP(A482,'[45]PAI 2025 GPS rempl2)'!$A$4:$V$504,20,0)</f>
        <v>2025-02-03</v>
      </c>
      <c r="L482" s="166" t="str">
        <f>VLOOKUP(A482,'[45]PAI 2025 GPS rempl2)'!$A$4:$V$504,21,0)</f>
        <v>2025-04-25</v>
      </c>
      <c r="M482" s="81" t="str">
        <f>VLOOKUP(A482,'[45]PAI 2025 GPS rempl2)'!$A$4:$V$504,22,0)</f>
        <v>141-GRUPO DE TRABAJO DE GESTIÓN DOCUMENTAL Y ARCHIVO</v>
      </c>
      <c r="N482" s="81"/>
      <c r="O482" s="81"/>
      <c r="P482" s="81"/>
      <c r="Q482" s="81"/>
      <c r="R482" s="30" t="str">
        <f>VLOOKUP(A482,'[45]PAI 2025 GPS rempl2)'!$A$3:$B$506,2,0)</f>
        <v>141-GRUPO DE TRABAJO DE GESTIÓN DOCUMENTAL Y ARCHIVO</v>
      </c>
      <c r="S482" s="80" t="s">
        <v>1374</v>
      </c>
      <c r="T482" s="80" t="str">
        <f>VLOOKUP(A482,'[45]PAI 2025 GPS rempl2)'!$A$3:$E$505,4,0)</f>
        <v>Actividad propia</v>
      </c>
      <c r="U482" s="81" t="s">
        <v>1535</v>
      </c>
      <c r="V482" s="30">
        <f>VLOOKUP(S482,'Plan de acci�n consolidado 2025'!$E$4:$P$506,12,0)</f>
        <v>25</v>
      </c>
      <c r="W482" s="30">
        <f>+(V482*100)/(V$274+$V$275+$V$276+$V$278+$V$280+$V$281+$V$482+$V$483+$V$484+$V$486+$V$487+$V$488+$V$490)</f>
        <v>5</v>
      </c>
      <c r="X482" s="30">
        <f>VLOOKUP(S482,'Plan de acci�n consolidado 2025'!$E$4:$AA$506,23,0)</f>
        <v>100</v>
      </c>
      <c r="Y482" s="30">
        <f t="shared" si="82"/>
        <v>5</v>
      </c>
    </row>
    <row r="483" spans="1:25" x14ac:dyDescent="0.25">
      <c r="A483" s="80" t="s">
        <v>1377</v>
      </c>
      <c r="B483" s="80" t="str">
        <f>VLOOKUP(A483,'[45]PAI 2025 GPS rempl2)'!$A$3:$E$505,4,0)</f>
        <v>Actividad propia</v>
      </c>
      <c r="C483" s="81" t="s">
        <v>1535</v>
      </c>
      <c r="D483" s="81" t="s">
        <v>1534</v>
      </c>
      <c r="E483" s="81" t="s">
        <v>986</v>
      </c>
      <c r="F483" s="81"/>
      <c r="G483" s="81" t="str">
        <f>VLOOKUP(A483,'[45]PAI 2025 GPS rempl2)'!$E$4:$L$504,8,0)</f>
        <v>N/A</v>
      </c>
      <c r="H483" s="81" t="str">
        <f>VLOOKUP(A483,'[45]PAI 2025 GPS rempl2)'!$A$4:$V$504,15,0)</f>
        <v>Elaborar un plan de trabajo que defina las actividades,  fechas y responsbales, que permitan la implementación de la estrategia definida (plan de trabajo / único entregable)</v>
      </c>
      <c r="I483" s="81">
        <f>VLOOKUP(A483,'[45]PAI 2025 GPS rempl2)'!$A$4:$V$504,17,0)</f>
        <v>1</v>
      </c>
      <c r="J483" s="81" t="str">
        <f>VLOOKUP(A483,'[45]PAI 2025 GPS rempl2)'!$A$4:$V$504,18,0)</f>
        <v>Númerica</v>
      </c>
      <c r="K483" s="166" t="str">
        <f>VLOOKUP(A483,'[45]PAI 2025 GPS rempl2)'!$A$4:$V$504,20,0)</f>
        <v>2025-04-28</v>
      </c>
      <c r="L483" s="166" t="str">
        <f>VLOOKUP(A483,'[45]PAI 2025 GPS rempl2)'!$A$4:$V$504,21,0)</f>
        <v>2025-05-16</v>
      </c>
      <c r="M483" s="81" t="str">
        <f>VLOOKUP(A483,'[45]PAI 2025 GPS rempl2)'!$A$4:$V$504,22,0)</f>
        <v>141-GRUPO DE TRABAJO DE GESTIÓN DOCUMENTAL Y ARCHIVO</v>
      </c>
      <c r="N483" s="81"/>
      <c r="O483" s="81"/>
      <c r="P483" s="81"/>
      <c r="Q483" s="81"/>
      <c r="R483" s="30" t="str">
        <f>VLOOKUP(A483,'[45]PAI 2025 GPS rempl2)'!$A$3:$B$506,2,0)</f>
        <v>141-GRUPO DE TRABAJO DE GESTIÓN DOCUMENTAL Y ARCHIVO</v>
      </c>
      <c r="S483" s="80" t="s">
        <v>1377</v>
      </c>
      <c r="T483" s="80" t="str">
        <f>VLOOKUP(A483,'[45]PAI 2025 GPS rempl2)'!$A$3:$E$505,4,0)</f>
        <v>Actividad propia</v>
      </c>
      <c r="U483" s="81" t="s">
        <v>1535</v>
      </c>
      <c r="V483" s="30">
        <f>VLOOKUP(S483,'Plan de acci�n consolidado 2025'!$E$4:$P$506,12,0)</f>
        <v>25</v>
      </c>
      <c r="W483" s="30">
        <f>+(V483*100)/(V$274+$V$275+$V$276+$V$278+$V$280+$V$281+$V$482+$V$483+$V$484+$V$486+$V$487+$V$488+$V$490)</f>
        <v>5</v>
      </c>
      <c r="X483" s="30">
        <f>VLOOKUP(S483,'Plan de acci�n consolidado 2025'!$E$4:$AA$506,23,0)</f>
        <v>100</v>
      </c>
      <c r="Y483" s="30">
        <f t="shared" si="82"/>
        <v>5</v>
      </c>
    </row>
    <row r="484" spans="1:25" x14ac:dyDescent="0.25">
      <c r="A484" s="80" t="s">
        <v>1380</v>
      </c>
      <c r="B484" s="80" t="str">
        <f>VLOOKUP(A484,'[45]PAI 2025 GPS rempl2)'!$A$3:$E$505,4,0)</f>
        <v>Actividad propia</v>
      </c>
      <c r="C484" s="81" t="s">
        <v>1535</v>
      </c>
      <c r="D484" s="81" t="s">
        <v>1534</v>
      </c>
      <c r="E484" s="81" t="s">
        <v>986</v>
      </c>
      <c r="F484" s="81"/>
      <c r="G484" s="81" t="str">
        <f>VLOOKUP(A484,'[45]PAI 2025 GPS rempl2)'!$E$4:$L$504,8,0)</f>
        <v>N/A</v>
      </c>
      <c r="H484" s="81" t="str">
        <f>VLOOKUP(A484,'[45]PAI 2025 GPS rempl2)'!$A$4:$V$504,15,0)</f>
        <v>Ejecutar las actividades del plan de trabajo planificadas para la vigencia 2025 (Seguimiento al plan de trabajo y evidencias de su cumplimiento)</v>
      </c>
      <c r="I484" s="81">
        <f>VLOOKUP(A484,'[45]PAI 2025 GPS rempl2)'!$A$4:$V$504,17,0)</f>
        <v>100</v>
      </c>
      <c r="J484" s="81" t="str">
        <f>VLOOKUP(A484,'[45]PAI 2025 GPS rempl2)'!$A$4:$V$504,18,0)</f>
        <v>Porcentual</v>
      </c>
      <c r="K484" s="166" t="str">
        <f>VLOOKUP(A484,'[45]PAI 2025 GPS rempl2)'!$A$4:$V$504,20,0)</f>
        <v>2025-05-19</v>
      </c>
      <c r="L484" s="166" t="str">
        <f>VLOOKUP(A484,'[45]PAI 2025 GPS rempl2)'!$A$4:$V$504,21,0)</f>
        <v>2025-12-19</v>
      </c>
      <c r="M484" s="81" t="str">
        <f>VLOOKUP(A484,'[45]PAI 2025 GPS rempl2)'!$A$4:$V$504,22,0)</f>
        <v>141-GRUPO DE TRABAJO DE GESTIÓN DOCUMENTAL Y ARCHIVO</v>
      </c>
      <c r="N484" s="81"/>
      <c r="O484" s="81"/>
      <c r="P484" s="81"/>
      <c r="Q484" s="81"/>
      <c r="R484" s="30" t="str">
        <f>VLOOKUP(A484,'[45]PAI 2025 GPS rempl2)'!$A$3:$B$506,2,0)</f>
        <v>141-GRUPO DE TRABAJO DE GESTIÓN DOCUMENTAL Y ARCHIVO</v>
      </c>
      <c r="S484" s="80" t="s">
        <v>1380</v>
      </c>
      <c r="T484" s="80" t="str">
        <f>VLOOKUP(A484,'[45]PAI 2025 GPS rempl2)'!$A$3:$E$505,4,0)</f>
        <v>Actividad propia</v>
      </c>
      <c r="U484" s="81" t="s">
        <v>1535</v>
      </c>
      <c r="V484" s="30">
        <f>VLOOKUP(S484,'Plan de acci�n consolidado 2025'!$E$4:$P$506,12,0)</f>
        <v>50</v>
      </c>
      <c r="W484" s="30">
        <f>+(V484*100)/(V$274+$V$275+$V$276+$V$278+$V$280+$V$281+$V$482+$V$483+$V$484+$V$486+$V$487+$V$488+$V$490)</f>
        <v>10</v>
      </c>
      <c r="X484" s="30">
        <f>VLOOKUP(S484,'Plan de acci�n consolidado 2025'!$E$4:$AA$506,23,0)</f>
        <v>45</v>
      </c>
      <c r="Y484" s="30">
        <f t="shared" si="82"/>
        <v>4.5</v>
      </c>
    </row>
    <row r="485" spans="1:25" x14ac:dyDescent="0.25">
      <c r="A485" s="80" t="s">
        <v>1382</v>
      </c>
      <c r="B485" s="80" t="str">
        <f>VLOOKUP(A485,'[45]PAI 2025 GPS rempl2)'!$A$3:$E$505,4,0)</f>
        <v>Producto</v>
      </c>
      <c r="C485" s="81" t="s">
        <v>1535</v>
      </c>
      <c r="D485" s="81" t="s">
        <v>1534</v>
      </c>
      <c r="E485" s="81" t="s">
        <v>986</v>
      </c>
      <c r="F485" s="81" t="s">
        <v>59</v>
      </c>
      <c r="G485" s="81" t="str">
        <f>VLOOKUP(A485,'[45]PAI 2025 GPS rempl2)'!$E$4:$L$504,8,0)</f>
        <v>FUNCIONAMIENTO</v>
      </c>
      <c r="H485" s="81" t="str">
        <f>VLOOKUP(A485,'[45]PAI 2025 GPS rempl2)'!$A$4:$V$504,15,0)</f>
        <v>Plan Institucional de Archivos publicado y ejecutado (Plan ejecutado con seguimiento / Link de publicación)</v>
      </c>
      <c r="I485" s="81">
        <f>VLOOKUP(A485,'[45]PAI 2025 GPS rempl2)'!$A$4:$V$504,17,0)</f>
        <v>100</v>
      </c>
      <c r="J485" s="81" t="str">
        <f>VLOOKUP(A485,'[45]PAI 2025 GPS rempl2)'!$A$4:$V$504,18,0)</f>
        <v>Porcentual</v>
      </c>
      <c r="K485" s="166" t="str">
        <f>VLOOKUP(A485,'[45]PAI 2025 GPS rempl2)'!$A$4:$V$504,20,0)</f>
        <v>2025-01-14</v>
      </c>
      <c r="L485" s="166" t="str">
        <f>VLOOKUP(A485,'[45]PAI 2025 GPS rempl2)'!$A$4:$V$504,21,0)</f>
        <v>2025-12-19</v>
      </c>
      <c r="M485" s="81" t="str">
        <f>VLOOKUP(A485,'[45]PAI 2025 GPS rempl2)'!$A$4:$V$504,22,0)</f>
        <v>141-GRUPO DE TRABAJO DE GESTIÓN DOCUMENTAL Y ARCHIVO</v>
      </c>
      <c r="N485" s="81" t="s">
        <v>1736</v>
      </c>
      <c r="O485" s="81" t="s">
        <v>1394</v>
      </c>
      <c r="P485" s="81" t="s">
        <v>1572</v>
      </c>
      <c r="Q485" s="81" t="s">
        <v>1492</v>
      </c>
      <c r="R485" s="30" t="str">
        <f>VLOOKUP(A485,'[45]PAI 2025 GPS rempl2)'!$A$3:$B$506,2,0)</f>
        <v>141-GRUPO DE TRABAJO DE GESTIÓN DOCUMENTAL Y ARCHIVO</v>
      </c>
      <c r="S485" s="80" t="s">
        <v>1382</v>
      </c>
      <c r="T485" s="80" t="str">
        <f>VLOOKUP(A485,'[45]PAI 2025 GPS rempl2)'!$A$3:$E$505,4,0)</f>
        <v>Producto</v>
      </c>
      <c r="U485" s="81" t="s">
        <v>1535</v>
      </c>
      <c r="V485" s="30">
        <f>VLOOKUP(S485,'Plan de acci�n consolidado 2025'!$E$4:$P$506,12,0)</f>
        <v>30</v>
      </c>
      <c r="W485" s="30">
        <f>(V485/(V273+V277+V481+V485+V489))*100</f>
        <v>25</v>
      </c>
      <c r="X485" s="30">
        <f>VLOOKUP(S485,'Plan de acci�n consolidado 2025'!$E$4:$AA$506,23,0)</f>
        <v>61</v>
      </c>
      <c r="Y485" s="30">
        <f t="shared" si="82"/>
        <v>15.25</v>
      </c>
    </row>
    <row r="486" spans="1:25" x14ac:dyDescent="0.25">
      <c r="A486" s="80" t="s">
        <v>1384</v>
      </c>
      <c r="B486" s="80" t="str">
        <f>VLOOKUP(A486,'[45]PAI 2025 GPS rempl2)'!$A$3:$E$505,4,0)</f>
        <v>Actividad propia</v>
      </c>
      <c r="C486" s="81" t="s">
        <v>1535</v>
      </c>
      <c r="D486" s="81" t="s">
        <v>1534</v>
      </c>
      <c r="E486" s="81" t="s">
        <v>986</v>
      </c>
      <c r="F486" s="81"/>
      <c r="G486" s="81" t="str">
        <f>VLOOKUP(A486,'[45]PAI 2025 GPS rempl2)'!$E$4:$L$504,8,0)</f>
        <v>N/A</v>
      </c>
      <c r="H486" s="81" t="str">
        <f>VLOOKUP(A486,'[45]PAI 2025 GPS rempl2)'!$A$4:$V$504,15,0)</f>
        <v>Actualizar y publicar el Plan Institucional de Archivo 2025 (Documento del Plan Institucional de Archivos, actualizado).)</v>
      </c>
      <c r="I486" s="81">
        <f>VLOOKUP(A486,'[45]PAI 2025 GPS rempl2)'!$A$4:$V$504,17,0)</f>
        <v>1</v>
      </c>
      <c r="J486" s="81" t="str">
        <f>VLOOKUP(A486,'[45]PAI 2025 GPS rempl2)'!$A$4:$V$504,18,0)</f>
        <v>Númerica</v>
      </c>
      <c r="K486" s="166" t="str">
        <f>VLOOKUP(A486,'[45]PAI 2025 GPS rempl2)'!$A$4:$V$504,20,0)</f>
        <v>2025-01-14</v>
      </c>
      <c r="L486" s="166" t="str">
        <f>VLOOKUP(A486,'[45]PAI 2025 GPS rempl2)'!$A$4:$V$504,21,0)</f>
        <v>2025-01-31</v>
      </c>
      <c r="M486" s="81" t="str">
        <f>VLOOKUP(A486,'[45]PAI 2025 GPS rempl2)'!$A$4:$V$504,22,0)</f>
        <v>141-GRUPO DE TRABAJO DE GESTIÓN DOCUMENTAL Y ARCHIVO</v>
      </c>
      <c r="N486" s="81"/>
      <c r="O486" s="81"/>
      <c r="P486" s="81"/>
      <c r="Q486" s="81"/>
      <c r="R486" s="30" t="str">
        <f>VLOOKUP(A486,'[45]PAI 2025 GPS rempl2)'!$A$3:$B$506,2,0)</f>
        <v>141-GRUPO DE TRABAJO DE GESTIÓN DOCUMENTAL Y ARCHIVO</v>
      </c>
      <c r="S486" s="80" t="s">
        <v>1384</v>
      </c>
      <c r="T486" s="80" t="str">
        <f>VLOOKUP(A486,'[45]PAI 2025 GPS rempl2)'!$A$3:$E$505,4,0)</f>
        <v>Actividad propia</v>
      </c>
      <c r="U486" s="81" t="s">
        <v>1535</v>
      </c>
      <c r="V486" s="30">
        <f>VLOOKUP(S486,'Plan de acci�n consolidado 2025'!$E$4:$P$506,12,0)</f>
        <v>30</v>
      </c>
      <c r="W486" s="30">
        <f>+(V486*100)/(V$274+$V$275+$V$276+$V$278+$V$280+$V$281+$V$482+$V$483+$V$484+$V$486+$V$487+$V$488+$V$490)</f>
        <v>6</v>
      </c>
      <c r="X486" s="30">
        <f>VLOOKUP(S486,'Plan de acci�n consolidado 2025'!$E$4:$AA$506,23,0)</f>
        <v>100</v>
      </c>
      <c r="Y486" s="30">
        <f t="shared" si="82"/>
        <v>6</v>
      </c>
    </row>
    <row r="487" spans="1:25" x14ac:dyDescent="0.25">
      <c r="A487" s="80" t="s">
        <v>1386</v>
      </c>
      <c r="B487" s="80" t="str">
        <f>VLOOKUP(A487,'[45]PAI 2025 GPS rempl2)'!$A$3:$E$505,4,0)</f>
        <v>Actividad propia</v>
      </c>
      <c r="C487" s="81" t="s">
        <v>1535</v>
      </c>
      <c r="D487" s="81" t="s">
        <v>1534</v>
      </c>
      <c r="E487" s="81" t="s">
        <v>986</v>
      </c>
      <c r="F487" s="81"/>
      <c r="G487" s="81" t="str">
        <f>VLOOKUP(A487,'[45]PAI 2025 GPS rempl2)'!$E$4:$L$504,8,0)</f>
        <v>N/A</v>
      </c>
      <c r="H487" s="81" t="str">
        <f>VLOOKUP(A487,'[45]PAI 2025 GPS rempl2)'!$A$4:$V$504,15,0)</f>
        <v>Formular el plan institucional de Archivo (Documento de Plan de Trabajo para el seguimiento de la ejecución)</v>
      </c>
      <c r="I487" s="81">
        <f>VLOOKUP(A487,'[45]PAI 2025 GPS rempl2)'!$A$4:$V$504,17,0)</f>
        <v>1</v>
      </c>
      <c r="J487" s="81" t="str">
        <f>VLOOKUP(A487,'[45]PAI 2025 GPS rempl2)'!$A$4:$V$504,18,0)</f>
        <v>Númerica</v>
      </c>
      <c r="K487" s="166" t="str">
        <f>VLOOKUP(A487,'[45]PAI 2025 GPS rempl2)'!$A$4:$V$504,20,0)</f>
        <v>2025-01-14</v>
      </c>
      <c r="L487" s="166" t="str">
        <f>VLOOKUP(A487,'[45]PAI 2025 GPS rempl2)'!$A$4:$V$504,21,0)</f>
        <v>2025-01-31</v>
      </c>
      <c r="M487" s="81" t="str">
        <f>VLOOKUP(A487,'[45]PAI 2025 GPS rempl2)'!$A$4:$V$504,22,0)</f>
        <v>141-GRUPO DE TRABAJO DE GESTIÓN DOCUMENTAL Y ARCHIVO</v>
      </c>
      <c r="N487" s="81"/>
      <c r="O487" s="81"/>
      <c r="P487" s="81"/>
      <c r="Q487" s="81"/>
      <c r="R487" s="30" t="str">
        <f>VLOOKUP(A487,'[45]PAI 2025 GPS rempl2)'!$A$3:$B$506,2,0)</f>
        <v>141-GRUPO DE TRABAJO DE GESTIÓN DOCUMENTAL Y ARCHIVO</v>
      </c>
      <c r="S487" s="80" t="s">
        <v>1386</v>
      </c>
      <c r="T487" s="80" t="str">
        <f>VLOOKUP(A487,'[45]PAI 2025 GPS rempl2)'!$A$3:$E$505,4,0)</f>
        <v>Actividad propia</v>
      </c>
      <c r="U487" s="81" t="s">
        <v>1535</v>
      </c>
      <c r="V487" s="30">
        <f>VLOOKUP(S487,'Plan de acci�n consolidado 2025'!$E$4:$P$506,12,0)</f>
        <v>30</v>
      </c>
      <c r="W487" s="30">
        <f>+(V487*100)/(V$274+$V$275+$V$276+$V$278+$V$280+$V$281+$V$482+$V$483+$V$484+$V$486+$V$487+$V$488+$V$490)</f>
        <v>6</v>
      </c>
      <c r="X487" s="30">
        <f>VLOOKUP(S487,'Plan de acci�n consolidado 2025'!$E$4:$AA$506,23,0)</f>
        <v>100</v>
      </c>
      <c r="Y487" s="30">
        <f t="shared" si="82"/>
        <v>6</v>
      </c>
    </row>
    <row r="488" spans="1:25" x14ac:dyDescent="0.25">
      <c r="A488" s="80" t="s">
        <v>1388</v>
      </c>
      <c r="B488" s="80" t="str">
        <f>VLOOKUP(A488,'[45]PAI 2025 GPS rempl2)'!$A$3:$E$505,4,0)</f>
        <v>Actividad propia</v>
      </c>
      <c r="C488" s="81" t="s">
        <v>1535</v>
      </c>
      <c r="D488" s="81" t="s">
        <v>1534</v>
      </c>
      <c r="E488" s="81" t="s">
        <v>986</v>
      </c>
      <c r="F488" s="81"/>
      <c r="G488" s="81" t="str">
        <f>VLOOKUP(A488,'[45]PAI 2025 GPS rempl2)'!$E$4:$L$504,8,0)</f>
        <v>N/A</v>
      </c>
      <c r="H488" s="81" t="str">
        <f>VLOOKUP(A488,'[45]PAI 2025 GPS rempl2)'!$A$4:$V$504,15,0)</f>
        <v>Ejecutar el Plan de Trabajo del Plan Institucional de Archivos 2025 (informes de avance de ejecución del plan de trabajo)</v>
      </c>
      <c r="I488" s="81">
        <f>VLOOKUP(A488,'[45]PAI 2025 GPS rempl2)'!$A$4:$V$504,17,0)</f>
        <v>100</v>
      </c>
      <c r="J488" s="81" t="str">
        <f>VLOOKUP(A488,'[45]PAI 2025 GPS rempl2)'!$A$4:$V$504,18,0)</f>
        <v>Porcentual</v>
      </c>
      <c r="K488" s="166" t="str">
        <f>VLOOKUP(A488,'[45]PAI 2025 GPS rempl2)'!$A$4:$V$504,20,0)</f>
        <v>2025-02-03</v>
      </c>
      <c r="L488" s="166" t="str">
        <f>VLOOKUP(A488,'[45]PAI 2025 GPS rempl2)'!$A$4:$V$504,21,0)</f>
        <v>2025-12-19</v>
      </c>
      <c r="M488" s="81" t="str">
        <f>VLOOKUP(A488,'[45]PAI 2025 GPS rempl2)'!$A$4:$V$504,22,0)</f>
        <v>141-GRUPO DE TRABAJO DE GESTIÓN DOCUMENTAL Y ARCHIVO</v>
      </c>
      <c r="N488" s="81"/>
      <c r="O488" s="81"/>
      <c r="P488" s="81"/>
      <c r="Q488" s="81"/>
      <c r="R488" s="30" t="str">
        <f>VLOOKUP(A488,'[45]PAI 2025 GPS rempl2)'!$A$3:$B$506,2,0)</f>
        <v>141-GRUPO DE TRABAJO DE GESTIÓN DOCUMENTAL Y ARCHIVO</v>
      </c>
      <c r="S488" s="80" t="s">
        <v>1388</v>
      </c>
      <c r="T488" s="80" t="str">
        <f>VLOOKUP(A488,'[45]PAI 2025 GPS rempl2)'!$A$3:$E$505,4,0)</f>
        <v>Actividad propia</v>
      </c>
      <c r="U488" s="81" t="s">
        <v>1535</v>
      </c>
      <c r="V488" s="30">
        <f>VLOOKUP(S488,'Plan de acci�n consolidado 2025'!$E$4:$P$506,12,0)</f>
        <v>40</v>
      </c>
      <c r="W488" s="30">
        <f>+(V488*100)/(V$274+$V$275+$V$276+$V$278+$V$280+$V$281+$V$482+$V$483+$V$484+$V$486+$V$487+$V$488+$V$490)</f>
        <v>8</v>
      </c>
      <c r="X488" s="30">
        <f>VLOOKUP(S488,'Plan de acci�n consolidado 2025'!$E$4:$AA$506,23,0)</f>
        <v>61</v>
      </c>
      <c r="Y488" s="30">
        <f t="shared" si="82"/>
        <v>4.88</v>
      </c>
    </row>
    <row r="489" spans="1:25" x14ac:dyDescent="0.25">
      <c r="A489" s="80" t="s">
        <v>1390</v>
      </c>
      <c r="B489" s="80" t="str">
        <f>VLOOKUP(A489,'[45]PAI 2025 GPS rempl2)'!$A$3:$E$505,4,0)</f>
        <v>Producto</v>
      </c>
      <c r="C489" s="81" t="s">
        <v>1535</v>
      </c>
      <c r="D489" s="81" t="s">
        <v>1534</v>
      </c>
      <c r="E489" s="81" t="s">
        <v>986</v>
      </c>
      <c r="F489" s="81" t="s">
        <v>9</v>
      </c>
      <c r="G489" s="81" t="str">
        <f>VLOOKUP(A489,'[45]PAI 2025 GPS rempl2)'!$E$4:$L$504,8,0)</f>
        <v>C-3599-0200-0005-53105b</v>
      </c>
      <c r="H489" s="81" t="str">
        <f>VLOOKUP(A489,'[45]PAI 2025 GPS rempl2)'!$A$4:$V$504,15,0)</f>
        <v>Servicios complementarios de gestión documental con radicados de entrada, traslados y salidas, realizados.(Informe anual de servicios complementarios de gestión documental)</v>
      </c>
      <c r="I489" s="81">
        <f>VLOOKUP(A489,'[45]PAI 2025 GPS rempl2)'!$A$4:$V$504,17,0)</f>
        <v>3357800</v>
      </c>
      <c r="J489" s="81" t="str">
        <f>VLOOKUP(A489,'[45]PAI 2025 GPS rempl2)'!$A$4:$V$504,18,0)</f>
        <v>Númerica</v>
      </c>
      <c r="K489" s="166" t="str">
        <f>VLOOKUP(A489,'[45]PAI 2025 GPS rempl2)'!$A$4:$V$504,20,0)</f>
        <v>2025-01-02</v>
      </c>
      <c r="L489" s="166" t="str">
        <f>VLOOKUP(A489,'[45]PAI 2025 GPS rempl2)'!$A$4:$V$504,21,0)</f>
        <v>2025-12-31</v>
      </c>
      <c r="M489" s="81" t="str">
        <f>VLOOKUP(A489,'[45]PAI 2025 GPS rempl2)'!$A$4:$V$504,22,0)</f>
        <v>141-GRUPO DE TRABAJO DE GESTIÓN DOCUMENTAL Y ARCHIVO</v>
      </c>
      <c r="N489" s="81" t="s">
        <v>1401</v>
      </c>
      <c r="O489" s="81" t="s">
        <v>1439</v>
      </c>
      <c r="P489" s="81">
        <v>0</v>
      </c>
      <c r="Q489" s="81" t="s">
        <v>1492</v>
      </c>
      <c r="R489" s="30" t="str">
        <f>VLOOKUP(A489,'[45]PAI 2025 GPS rempl2)'!$A$3:$B$506,2,0)</f>
        <v>141-GRUPO DE TRABAJO DE GESTIÓN DOCUMENTAL Y ARCHIVO</v>
      </c>
      <c r="S489" s="80" t="s">
        <v>1390</v>
      </c>
      <c r="T489" s="80" t="str">
        <f>VLOOKUP(A489,'[45]PAI 2025 GPS rempl2)'!$A$3:$E$505,4,0)</f>
        <v>Producto</v>
      </c>
      <c r="U489" s="81" t="s">
        <v>1535</v>
      </c>
      <c r="V489" s="30">
        <f>VLOOKUP(S489,'Plan de acci�n consolidado 2025'!$E$4:$P$506,12,0)</f>
        <v>40</v>
      </c>
      <c r="W489" s="30">
        <f>(V489/(V273+V277+V481+V485+V489))*100</f>
        <v>33.333333333333329</v>
      </c>
      <c r="X489" s="30">
        <f>VLOOKUP(S489,'Plan de acci�n consolidado 2025'!$E$4:$AA$506,23,0)</f>
        <v>82</v>
      </c>
      <c r="Y489" s="30">
        <f t="shared" si="82"/>
        <v>27.333333333333329</v>
      </c>
    </row>
    <row r="490" spans="1:25" x14ac:dyDescent="0.25">
      <c r="A490" s="80" t="s">
        <v>1392</v>
      </c>
      <c r="B490" s="80" t="str">
        <f>VLOOKUP(A490,'[45]PAI 2025 GPS rempl2)'!$A$3:$E$505,4,0)</f>
        <v>Actividad propia</v>
      </c>
      <c r="C490" s="81" t="s">
        <v>1535</v>
      </c>
      <c r="D490" s="81" t="s">
        <v>1534</v>
      </c>
      <c r="E490" s="81" t="s">
        <v>986</v>
      </c>
      <c r="F490" s="81"/>
      <c r="G490" s="81" t="str">
        <f>VLOOKUP(A490,'[45]PAI 2025 GPS rempl2)'!$E$4:$L$504,8,0)</f>
        <v>N/A</v>
      </c>
      <c r="H490" s="81" t="str">
        <f>VLOOKUP(A490,'[45]PAI 2025 GPS rempl2)'!$A$4:$V$504,15,0)</f>
        <v>Realizar los servicios complementarios de gestión a los documentos internos y externos radicados en la entidad (Informes de servicios complementarios de gestión documental)</v>
      </c>
      <c r="I490" s="81">
        <f>VLOOKUP(A490,'[45]PAI 2025 GPS rempl2)'!$A$4:$V$504,17,0)</f>
        <v>3357800</v>
      </c>
      <c r="J490" s="81" t="str">
        <f>VLOOKUP(A490,'[45]PAI 2025 GPS rempl2)'!$A$4:$V$504,18,0)</f>
        <v>Númerica</v>
      </c>
      <c r="K490" s="166" t="str">
        <f>VLOOKUP(A490,'[45]PAI 2025 GPS rempl2)'!$A$4:$V$504,20,0)</f>
        <v>2025-01-02</v>
      </c>
      <c r="L490" s="166" t="str">
        <f>VLOOKUP(A490,'[45]PAI 2025 GPS rempl2)'!$A$4:$V$504,21,0)</f>
        <v>2025-12-31</v>
      </c>
      <c r="M490" s="81" t="str">
        <f>VLOOKUP(A490,'[45]PAI 2025 GPS rempl2)'!$A$4:$V$504,22,0)</f>
        <v>141-GRUPO DE TRABAJO DE GESTIÓN DOCUMENTAL Y ARCHIVO</v>
      </c>
      <c r="N490" s="81"/>
      <c r="O490" s="81"/>
      <c r="P490" s="81"/>
      <c r="Q490" s="81"/>
      <c r="R490" s="30" t="str">
        <f>VLOOKUP(A490,'[45]PAI 2025 GPS rempl2)'!$A$3:$B$506,2,0)</f>
        <v>141-GRUPO DE TRABAJO DE GESTIÓN DOCUMENTAL Y ARCHIVO</v>
      </c>
      <c r="S490" s="80" t="s">
        <v>1392</v>
      </c>
      <c r="T490" s="80" t="str">
        <f>VLOOKUP(A490,'[45]PAI 2025 GPS rempl2)'!$A$3:$E$505,4,0)</f>
        <v>Actividad propia</v>
      </c>
      <c r="U490" s="81" t="s">
        <v>1535</v>
      </c>
      <c r="V490" s="30">
        <f>VLOOKUP(S490,'Plan de acci�n consolidado 2025'!$E$4:$P$506,12,0)</f>
        <v>100</v>
      </c>
      <c r="W490" s="30">
        <f>+(V490*100)/(V$274+$V$275+$V$276+$V$278+$V$280+$V$281+$V$482+$V$483+$V$484+$V$486+$V$487+$V$488+$V$490)</f>
        <v>20</v>
      </c>
      <c r="X490" s="30">
        <f>VLOOKUP(S490,'Plan de acci�n consolidado 2025'!$E$4:$AA$506,23,0)</f>
        <v>82</v>
      </c>
      <c r="Y490" s="30">
        <f t="shared" si="82"/>
        <v>16.399999999999999</v>
      </c>
    </row>
    <row r="491" spans="1:25" x14ac:dyDescent="0.25">
      <c r="P491" s="81"/>
      <c r="Q491" s="81"/>
    </row>
  </sheetData>
  <autoFilter ref="A2:AO2" xr:uid="{E7BCF3A1-0F57-454D-9148-9DA532812E24}"/>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filterMode="1">
    <tabColor rgb="FFFF0000"/>
  </sheetPr>
  <dimension ref="A1:AE515"/>
  <sheetViews>
    <sheetView topLeftCell="K1" zoomScale="70" zoomScaleNormal="115" workbookViewId="0">
      <selection activeCell="O509" sqref="O509"/>
    </sheetView>
  </sheetViews>
  <sheetFormatPr baseColWidth="10" defaultColWidth="9.140625" defaultRowHeight="15" x14ac:dyDescent="0.25"/>
  <cols>
    <col min="1" max="1" width="9.140625" style="30"/>
    <col min="2" max="2" width="23.7109375" style="30" customWidth="1"/>
    <col min="3" max="3" width="14" style="30" customWidth="1"/>
    <col min="4" max="4" width="20.7109375" style="30" customWidth="1"/>
    <col min="5" max="5" width="16.28515625" style="30" customWidth="1"/>
    <col min="6" max="6" width="18.5703125" style="30" customWidth="1"/>
    <col min="7" max="7" width="50.85546875" style="30" customWidth="1"/>
    <col min="8" max="8" width="23.28515625" style="30" customWidth="1"/>
    <col min="9" max="9" width="27.85546875" style="30" customWidth="1"/>
    <col min="10" max="10" width="14.5703125" style="30" customWidth="1"/>
    <col min="11" max="11" width="24.42578125" style="30" customWidth="1"/>
    <col min="12" max="12" width="24.7109375" style="30" customWidth="1"/>
    <col min="13" max="15" width="61.140625" style="30" customWidth="1"/>
    <col min="16" max="16" width="24.7109375" style="30" customWidth="1"/>
    <col min="17" max="17" width="8.28515625" style="30" customWidth="1"/>
    <col min="18" max="18" width="17.140625" style="30" bestFit="1" customWidth="1"/>
    <col min="19" max="19" width="51.85546875" style="30" customWidth="1"/>
    <col min="20" max="21" width="16.7109375" style="165" customWidth="1"/>
    <col min="22" max="22" width="67" style="30" customWidth="1"/>
    <col min="23" max="25" width="9.140625" style="30"/>
    <col min="26" max="26" width="12.42578125" style="165" bestFit="1" customWidth="1"/>
    <col min="27" max="28" width="9.140625" style="30"/>
    <col min="29" max="29" width="12.42578125" style="165" bestFit="1" customWidth="1"/>
    <col min="30" max="16384" width="9.140625" style="30"/>
  </cols>
  <sheetData>
    <row r="1" spans="1:31" x14ac:dyDescent="0.25">
      <c r="B1" s="30">
        <v>2</v>
      </c>
      <c r="C1" s="30">
        <v>3</v>
      </c>
      <c r="D1" s="30">
        <v>4</v>
      </c>
      <c r="E1" s="30">
        <v>5</v>
      </c>
      <c r="F1" s="30">
        <v>6</v>
      </c>
      <c r="G1" s="30">
        <v>7</v>
      </c>
      <c r="H1" s="30">
        <v>8</v>
      </c>
      <c r="I1" s="30">
        <v>9</v>
      </c>
      <c r="J1" s="30">
        <v>10</v>
      </c>
      <c r="K1" s="30">
        <v>11</v>
      </c>
      <c r="L1" s="30">
        <v>12</v>
      </c>
      <c r="M1" s="30">
        <v>13</v>
      </c>
      <c r="N1" s="30">
        <v>14</v>
      </c>
      <c r="O1" s="30">
        <v>15</v>
      </c>
      <c r="P1" s="30">
        <v>16</v>
      </c>
      <c r="Q1" s="30">
        <v>17</v>
      </c>
      <c r="R1" s="30">
        <v>18</v>
      </c>
      <c r="S1" s="30">
        <v>19</v>
      </c>
      <c r="T1" s="30">
        <v>20</v>
      </c>
      <c r="U1" s="30">
        <v>21</v>
      </c>
      <c r="V1" s="30">
        <v>22</v>
      </c>
      <c r="W1" s="30">
        <v>23</v>
      </c>
      <c r="X1" s="30">
        <v>24</v>
      </c>
      <c r="Y1" s="30">
        <v>25</v>
      </c>
      <c r="Z1" s="165">
        <v>26</v>
      </c>
      <c r="AA1" s="30">
        <v>27</v>
      </c>
      <c r="AB1" s="30">
        <v>28</v>
      </c>
      <c r="AC1" s="165">
        <v>29</v>
      </c>
      <c r="AD1" s="30">
        <v>30</v>
      </c>
      <c r="AE1" s="30">
        <v>31</v>
      </c>
    </row>
    <row r="2" spans="1:31" ht="16.5" customHeight="1" x14ac:dyDescent="0.35">
      <c r="B2" s="508" t="str">
        <f>+'Plan de acci�n consolidado 2025'!B2:V2</f>
        <v>PLAN DE ACCION CONSOLIDADO 2025 VERSION 23  2025-09-29 09:00:00</v>
      </c>
      <c r="C2" s="509"/>
      <c r="D2" s="509"/>
      <c r="E2" s="509"/>
      <c r="F2" s="509"/>
      <c r="G2" s="509"/>
      <c r="H2" s="509"/>
      <c r="I2" s="509"/>
      <c r="J2" s="509"/>
      <c r="K2" s="509"/>
      <c r="L2" s="509"/>
      <c r="M2" s="509"/>
      <c r="N2" s="509"/>
      <c r="O2" s="509"/>
      <c r="P2" s="509"/>
      <c r="Q2" s="509"/>
      <c r="R2" s="509"/>
      <c r="S2" s="509"/>
      <c r="T2" s="509"/>
      <c r="U2" s="509"/>
      <c r="V2" s="509"/>
    </row>
    <row r="3" spans="1:31" x14ac:dyDescent="0.25">
      <c r="B3" s="39" t="s">
        <v>1456</v>
      </c>
      <c r="C3" s="39" t="s">
        <v>1457</v>
      </c>
      <c r="D3" s="39" t="s">
        <v>453</v>
      </c>
      <c r="E3" s="39" t="s">
        <v>1458</v>
      </c>
      <c r="F3" s="39" t="s">
        <v>1459</v>
      </c>
      <c r="G3" s="39" t="s">
        <v>1460</v>
      </c>
      <c r="H3" s="39" t="s">
        <v>1461</v>
      </c>
      <c r="I3" s="39" t="s">
        <v>455</v>
      </c>
      <c r="J3" s="39" t="s">
        <v>1462</v>
      </c>
      <c r="K3" s="39" t="s">
        <v>1463</v>
      </c>
      <c r="L3" s="39" t="s">
        <v>1464</v>
      </c>
      <c r="M3" s="39" t="s">
        <v>1465</v>
      </c>
      <c r="N3" s="39" t="s">
        <v>1466</v>
      </c>
      <c r="O3" s="39" t="s">
        <v>457</v>
      </c>
      <c r="P3" s="39" t="s">
        <v>1467</v>
      </c>
      <c r="Q3" s="39" t="s">
        <v>3</v>
      </c>
      <c r="R3" s="39" t="s">
        <v>4</v>
      </c>
      <c r="S3" s="39" t="s">
        <v>458</v>
      </c>
      <c r="T3" s="167" t="s">
        <v>5</v>
      </c>
      <c r="U3" s="167" t="s">
        <v>6</v>
      </c>
      <c r="V3" s="39" t="s">
        <v>1468</v>
      </c>
      <c r="W3" s="39" t="s">
        <v>2638</v>
      </c>
      <c r="X3" s="39" t="s">
        <v>1899</v>
      </c>
      <c r="Y3" s="39" t="s">
        <v>2639</v>
      </c>
      <c r="Z3" s="167" t="s">
        <v>1901</v>
      </c>
      <c r="AA3" s="39" t="s">
        <v>1902</v>
      </c>
      <c r="AB3" s="39" t="s">
        <v>1903</v>
      </c>
      <c r="AC3" s="167" t="s">
        <v>1904</v>
      </c>
      <c r="AD3" s="39" t="s">
        <v>1905</v>
      </c>
      <c r="AE3" s="39" t="s">
        <v>1906</v>
      </c>
    </row>
    <row r="4" spans="1:31" hidden="1" x14ac:dyDescent="0.25">
      <c r="A4" s="30" t="s">
        <v>509</v>
      </c>
      <c r="B4" t="str">
        <f>VLOOKUP($A4,'Plan de acci�n consolidado 2025'!$A$3:$V$504,B$1,0)</f>
        <v>OFICINA DE TECNOLOGÍA E INFORMÁTICA</v>
      </c>
      <c r="C4">
        <f>VLOOKUP($A4,'Plan de acci�n consolidado 2025'!$A$3:$V$504,C$1,0)</f>
        <v>0</v>
      </c>
      <c r="D4" t="str">
        <f>VLOOKUP($A4,'Plan de acci�n consolidado 2025'!$A$3:$V$504,D$1,0)</f>
        <v>Producto</v>
      </c>
      <c r="E4" t="str">
        <f>VLOOKUP($A4,'Plan de acci�n consolidado 2025'!$A$3:$V$504,E$1,0)</f>
        <v>20.1</v>
      </c>
      <c r="F4" t="str">
        <f>VLOOKUP($A4,'Plan de acci�n consolidado 2025'!$A$3:$V$504,F$1,0)</f>
        <v>Innovador</v>
      </c>
      <c r="G4" t="str">
        <f>VLOOKUP($A4,'Plan de acci�n consolidado 2025'!$A$3:$V$504,G$1,0)</f>
        <v xml:space="preserve">Fortalecer la gestión de la información, el conocimiento y la innovación para optimizar la capacidad institucional 
</v>
      </c>
      <c r="H4" t="str">
        <f>VLOOKUP($A4,'Plan de acci�n consolidado 2025'!$A$3:$V$504,H$1,0)</f>
        <v xml:space="preserve">Cumplimiento de productos del PAI asociados a Fortalecer la gestión de la información, el conocimiento y la innovación para optimizar la capacidad institucional 
</v>
      </c>
      <c r="I4" t="str">
        <f>VLOOKUP($A4,'Plan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 t="str">
        <f>VLOOKUP($A4,'Plan de acci�n consolidado 2025'!$A$3:$V$504,J$1,0)</f>
        <v xml:space="preserve">PND - 5-31-5-b- Convergencia regional - Entidades públicas territoriales y nacionales fortalecidas </v>
      </c>
      <c r="K4">
        <f>VLOOKUP($A4,'Plan de acci�n consolidado 2025'!$A$3:$V$504,K$1,0)</f>
        <v>0</v>
      </c>
      <c r="L4" t="str">
        <f>VLOOKUP($A4,'Plan de acci�n consolidado 2025'!$A$3:$V$504,L$1,0)</f>
        <v>C-3599-0200-0006-53105d</v>
      </c>
      <c r="M4" t="str">
        <f>VLOOKUP($A4,'Plan de acci�n consolidado 2025'!$A$3:$V$504,M$1,0)</f>
        <v>Política Gobierno Digital _DIMENSIÓN Gestión con Valores para Resultados</v>
      </c>
      <c r="N4" t="str">
        <f>VLOOKUP($A4,'Plan de acci�n consolidado 2025'!$A$3:$V$504,N$1,0)</f>
        <v>PEI_11;
PEI_12;
PEI_13;
PES_20230246;
PES_20230250</v>
      </c>
      <c r="O4" t="str">
        <f>VLOOKUP($A4,'Plan de acci�n consolidado 2025'!$A$3:$V$504,O$1,0)</f>
        <v>Plan de acción para el intercambio de información, implementado  (Informe semestral de  la implementación del plan de acción para el intercambio de información- soportes documentales de cumplimiento)</v>
      </c>
      <c r="P4">
        <f>VLOOKUP($A4,'Plan de acci�n consolidado 2025'!$A$3:$V$504,P$1,0)</f>
        <v>20</v>
      </c>
      <c r="Q4">
        <f>VLOOKUP($A4,'Plan de acci�n consolidado 2025'!$A$3:$V$504,Q$1,0)</f>
        <v>100</v>
      </c>
      <c r="R4" t="str">
        <f>VLOOKUP($A4,'Plan de acci�n consolidado 2025'!$A$3:$V$504,R$1,0)</f>
        <v>Porcentual</v>
      </c>
      <c r="S4" t="str">
        <f>VLOOKUP($A4,'Plan de acci�n consolidado 2025'!$A$3:$V$504,S$1,0)</f>
        <v>% de plan ejecutado / 100% de plan a ejecutar</v>
      </c>
      <c r="T4" s="168">
        <f>VLOOKUP($A4,'Plan de acci�n consolidado 2025'!$A$3:$V$504,T$1,0)</f>
        <v>45691</v>
      </c>
      <c r="U4" s="168">
        <f>VLOOKUP($A4,'Plan de acci�n consolidado 2025'!$A$3:$V$504,U$1,0)</f>
        <v>46003</v>
      </c>
      <c r="V4" t="str">
        <f>VLOOKUP($A4,'Plan de acci�n consolidado 2025'!$A$3:$AZ$504,V$1,0)</f>
        <v>20-OFICINA DE TECNOLOGÍA E INFORMÁTICA</v>
      </c>
      <c r="W4">
        <f>VLOOKUP($A4,'Plan de acci�n consolidado 2025'!$A$3:$AZ$504,W$1,0)</f>
        <v>20</v>
      </c>
      <c r="X4">
        <f>VLOOKUP($A4,'Plan de acci�n consolidado 2025'!$A$3:$AZ$504,X$1,0)</f>
        <v>72</v>
      </c>
      <c r="Y4" t="str">
        <f>VLOOKUP($A4,'Plan de acci�n consolidado 2025'!$A$3:$AZ$504,Y$1,0)</f>
        <v>Se elevo consulta de la Delegatura para asuntos jurisdiccionales sobre la supervisión y comite del convenio a la oficina asesora juridica de la Entidad, de acuerdo con la última versión enviada por el MIN Justicia.
Se hizo seguimiento para avanzar en el convenio para acceso de SIRNA  del Consejo Superior de la Judicatura, recibiendo los formatos de anexo técnico, acuerdo de confidencialidad y necesidades de contratación de dicha Entidad, los cuales ya cuentan con las observaciones de la oficina juridica de la SIC.
Para este periodo se continua avanzando en la documentación del catalogo establecido.
En este periodo, se inicio el proceso de revisión metodologica de la OAP del procedimiento de interoperabilidad.
Se realizan nuevas gestiones con la Agencia Nacional Digital para solicitar el apoyo en varios temas incluyendo el mecanismo de seguimiento.</v>
      </c>
      <c r="Z4" s="168">
        <f>VLOOKUP($A4,'Plan de acci�n consolidado 2025'!$A$3:$AZ$504,Z$1,0)</f>
        <v>0</v>
      </c>
      <c r="AA4">
        <f>VLOOKUP($A4,'Plan de acci�n consolidado 2025'!$A$3:$AZ$504,AA$1,0)</f>
        <v>72</v>
      </c>
      <c r="AB4" t="str">
        <f>VLOOKUP($A4,'Plan de acci�n consolidado 2025'!$A$3:$AZ$504,AB$1,0)</f>
        <v xml:space="preserve">Se verifica avance reportado en atención a los soportes anexos </v>
      </c>
      <c r="AC4" s="168">
        <f>VLOOKUP($A4,'Plan de acci�n consolidado 2025'!$A$3:$AZ$504,AC$1,0)</f>
        <v>0</v>
      </c>
      <c r="AD4">
        <f>VLOOKUP($A4,'Plan de acci�n consolidado 2025'!$A$3:$AZ$504,AD$1,0)</f>
        <v>0</v>
      </c>
      <c r="AE4">
        <f>VLOOKUP($A4,'Plan de acci�n consolidado 2025'!$A$3:$AZ$504,AE$1,0)</f>
        <v>14.4</v>
      </c>
    </row>
    <row r="5" spans="1:31" hidden="1" x14ac:dyDescent="0.25">
      <c r="A5" s="30" t="s">
        <v>511</v>
      </c>
      <c r="B5" t="str">
        <f>VLOOKUP($A5,'Plan de acci�n consolidado 2025'!$A$3:$V$504,B$1,0)</f>
        <v>OFICINA DE TECNOLOGÍA E INFORMÁTICA</v>
      </c>
      <c r="C5">
        <f>VLOOKUP($A5,'Plan de acci�n consolidado 2025'!$A$3:$V$504,C$1,0)</f>
        <v>0</v>
      </c>
      <c r="D5" t="str">
        <f>VLOOKUP($A5,'Plan de acci�n consolidado 2025'!$A$3:$V$504,D$1,0)</f>
        <v>Actividad propia</v>
      </c>
      <c r="E5" t="str">
        <f>VLOOKUP($A5,'Plan de acci�n consolidado 2025'!$A$3:$V$504,E$1,0)</f>
        <v>20.1.1</v>
      </c>
      <c r="F5" t="str">
        <f>VLOOKUP($A5,'Plan de acci�n consolidado 2025'!$A$3:$V$504,F$1,0)</f>
        <v>N/A</v>
      </c>
      <c r="G5" t="str">
        <f>VLOOKUP($A5,'Plan de acci�n consolidado 2025'!$A$3:$V$504,G$1,0)</f>
        <v>N/A</v>
      </c>
      <c r="H5" t="str">
        <f>VLOOKUP($A5,'Plan de acci�n consolidado 2025'!$A$3:$V$504,H$1,0)</f>
        <v>N/A</v>
      </c>
      <c r="I5" t="str">
        <f>VLOOKUP($A5,'Plan de acci�n consolidado 2025'!$A$3:$V$504,I$1,0)</f>
        <v>N/A</v>
      </c>
      <c r="J5" t="str">
        <f>VLOOKUP($A5,'Plan de acci�n consolidado 2025'!$A$3:$V$504,J$1,0)</f>
        <v>N/A</v>
      </c>
      <c r="K5">
        <f>VLOOKUP($A5,'Plan de acci�n consolidado 2025'!$A$3:$V$504,K$1,0)</f>
        <v>0</v>
      </c>
      <c r="L5" t="str">
        <f>VLOOKUP($A5,'Plan de acci�n consolidado 2025'!$A$3:$V$504,L$1,0)</f>
        <v>N/A</v>
      </c>
      <c r="M5" t="str">
        <f>VLOOKUP($A5,'Plan de acci�n consolidado 2025'!$A$3:$V$504,M$1,0)</f>
        <v>N/A</v>
      </c>
      <c r="N5" t="str">
        <f>VLOOKUP($A5,'Plan de acci�n consolidado 2025'!$A$3:$V$504,N$1,0)</f>
        <v>N/A</v>
      </c>
      <c r="O5" t="str">
        <f>VLOOKUP($A5,'Plan de acci�n consolidado 2025'!$A$3:$V$504,O$1,0)</f>
        <v>Definir plan de acción para el intercambio de información de acuerdo con el marco de Interoperabilidad  (Plan definido / único entregable)</v>
      </c>
      <c r="P5">
        <f>VLOOKUP($A5,'Plan de acci�n consolidado 2025'!$A$3:$V$504,P$1,0)</f>
        <v>20</v>
      </c>
      <c r="Q5">
        <f>VLOOKUP($A5,'Plan de acci�n consolidado 2025'!$A$3:$V$504,Q$1,0)</f>
        <v>1</v>
      </c>
      <c r="R5" t="str">
        <f>VLOOKUP($A5,'Plan de acci�n consolidado 2025'!$A$3:$V$504,R$1,0)</f>
        <v>Númerica</v>
      </c>
      <c r="S5" t="str">
        <f>VLOOKUP($A5,'Plan de acci�n consolidado 2025'!$A$3:$V$504,S$1,0)</f>
        <v># de plan formulado / 1 plan a formular</v>
      </c>
      <c r="T5" s="168">
        <f>VLOOKUP($A5,'Plan de acci�n consolidado 2025'!$A$3:$V$504,T$1,0)</f>
        <v>45691</v>
      </c>
      <c r="U5" s="168">
        <f>VLOOKUP($A5,'Plan de acci�n consolidado 2025'!$A$3:$V$504,U$1,0)</f>
        <v>45716</v>
      </c>
      <c r="V5" t="str">
        <f>VLOOKUP($A5,'Plan de acci�n consolidado 2025'!$A$3:$V$504,V$1,0)</f>
        <v>20-OFICINA DE TECNOLOGÍA E INFORMÁTICA</v>
      </c>
      <c r="W5">
        <f>VLOOKUP($A5,'Plan de acci�n consolidado 2025'!$A$3:$AZ$504,W$1,0)</f>
        <v>4</v>
      </c>
      <c r="X5">
        <f>VLOOKUP($A5,'Plan de acci�n consolidado 2025'!$A$3:$AZ$504,X$1,0)</f>
        <v>100</v>
      </c>
      <c r="Y5" t="str">
        <f>VLOOKUP($A5,'Plan de acci�n consolidado 2025'!$A$3:$AZ$504,Y$1,0)</f>
        <v xml:space="preserve">Se formula el plan de intercambio </v>
      </c>
      <c r="Z5" s="168">
        <f>VLOOKUP($A5,'Plan de acci�n consolidado 2025'!$A$3:$AZ$504,Z$1,0)</f>
        <v>45716</v>
      </c>
      <c r="AA5">
        <f>VLOOKUP($A5,'Plan de acci�n consolidado 2025'!$A$3:$AZ$504,AA$1,0)</f>
        <v>100</v>
      </c>
      <c r="AB5" t="str">
        <f>VLOOKUP($A5,'Plan de acci�n consolidado 2025'!$A$3:$AZ$504,AB$1,0)</f>
        <v xml:space="preserve">Se verifica el cumplimiento de la actividad de acuerdo al soporte anexo </v>
      </c>
      <c r="AC5" s="168">
        <f>VLOOKUP($A5,'Plan de acci�n consolidado 2025'!$A$3:$AZ$504,AC$1,0)</f>
        <v>45716</v>
      </c>
      <c r="AD5">
        <f>VLOOKUP($A5,'Plan de acci�n consolidado 2025'!$A$3:$AZ$504,AD$1,0)</f>
        <v>100</v>
      </c>
      <c r="AE5">
        <f>VLOOKUP($A5,'Plan de acci�n consolidado 2025'!$A$3:$AZ$504,AE$1,0)</f>
        <v>4</v>
      </c>
    </row>
    <row r="6" spans="1:31" hidden="1" x14ac:dyDescent="0.25">
      <c r="A6" s="30" t="s">
        <v>513</v>
      </c>
      <c r="B6" t="str">
        <f>VLOOKUP($A6,'Plan de acci�n consolidado 2025'!$A$3:$V$504,B$1,0)</f>
        <v>OFICINA DE TECNOLOGÍA E INFORMÁTICA</v>
      </c>
      <c r="C6">
        <f>VLOOKUP($A6,'Plan de acci�n consolidado 2025'!$A$3:$V$504,C$1,0)</f>
        <v>0</v>
      </c>
      <c r="D6" t="str">
        <f>VLOOKUP($A6,'Plan de acci�n consolidado 2025'!$A$3:$V$504,D$1,0)</f>
        <v>Actividad propia</v>
      </c>
      <c r="E6" t="str">
        <f>VLOOKUP($A6,'Plan de acci�n consolidado 2025'!$A$3:$V$504,E$1,0)</f>
        <v>20.1.2</v>
      </c>
      <c r="F6" t="str">
        <f>VLOOKUP($A6,'Plan de acci�n consolidado 2025'!$A$3:$V$504,F$1,0)</f>
        <v>N/A</v>
      </c>
      <c r="G6" t="str">
        <f>VLOOKUP($A6,'Plan de acci�n consolidado 2025'!$A$3:$V$504,G$1,0)</f>
        <v>N/A</v>
      </c>
      <c r="H6" t="str">
        <f>VLOOKUP($A6,'Plan de acci�n consolidado 2025'!$A$3:$V$504,H$1,0)</f>
        <v>N/A</v>
      </c>
      <c r="I6" t="str">
        <f>VLOOKUP($A6,'Plan de acci�n consolidado 2025'!$A$3:$V$504,I$1,0)</f>
        <v>N/A</v>
      </c>
      <c r="J6" t="str">
        <f>VLOOKUP($A6,'Plan de acci�n consolidado 2025'!$A$3:$V$504,J$1,0)</f>
        <v>N/A</v>
      </c>
      <c r="K6">
        <f>VLOOKUP($A6,'Plan de acci�n consolidado 2025'!$A$3:$V$504,K$1,0)</f>
        <v>0</v>
      </c>
      <c r="L6" t="str">
        <f>VLOOKUP($A6,'Plan de acci�n consolidado 2025'!$A$3:$V$504,L$1,0)</f>
        <v>N/A</v>
      </c>
      <c r="M6" t="str">
        <f>VLOOKUP($A6,'Plan de acci�n consolidado 2025'!$A$3:$V$504,M$1,0)</f>
        <v>N/A</v>
      </c>
      <c r="N6" t="str">
        <f>VLOOKUP($A6,'Plan de acci�n consolidado 2025'!$A$3:$V$504,N$1,0)</f>
        <v>N/A</v>
      </c>
      <c r="O6" t="str">
        <f>VLOOKUP($A6,'Plan de acci�n consolidado 2025'!$A$3:$V$504,O$1,0)</f>
        <v>Implementar el plan de acción para el intercambio de información de acuerdo con el marco de Interoperabilidad  (Informe semestral de  la implementación del plan de acción para el intercambio de información- soportes documentales de cumplimiento)</v>
      </c>
      <c r="P6">
        <f>VLOOKUP($A6,'Plan de acci�n consolidado 2025'!$A$3:$V$504,P$1,0)</f>
        <v>80</v>
      </c>
      <c r="Q6">
        <f>VLOOKUP($A6,'Plan de acci�n consolidado 2025'!$A$3:$V$504,Q$1,0)</f>
        <v>100</v>
      </c>
      <c r="R6" t="str">
        <f>VLOOKUP($A6,'Plan de acci�n consolidado 2025'!$A$3:$V$504,R$1,0)</f>
        <v>Porcentual</v>
      </c>
      <c r="S6" t="str">
        <f>VLOOKUP($A6,'Plan de acci�n consolidado 2025'!$A$3:$V$504,S$1,0)</f>
        <v>% de plan ejecutado / 100% de plan a ejecutar</v>
      </c>
      <c r="T6" s="168">
        <f>VLOOKUP($A6,'Plan de acci�n consolidado 2025'!$A$3:$V$504,T$1,0)</f>
        <v>45719</v>
      </c>
      <c r="U6" s="168">
        <f>VLOOKUP($A6,'Plan de acci�n consolidado 2025'!$A$3:$V$504,U$1,0)</f>
        <v>46003</v>
      </c>
      <c r="V6" t="str">
        <f>VLOOKUP($A6,'Plan de acci�n consolidado 2025'!$A$3:$V$504,V$1,0)</f>
        <v>20-OFICINA DE TECNOLOGÍA E INFORMÁTICA</v>
      </c>
      <c r="W6">
        <f>VLOOKUP($A6,'Plan de acci�n consolidado 2025'!$A$3:$AZ$504,W$1,0)</f>
        <v>16</v>
      </c>
      <c r="X6">
        <f>VLOOKUP($A6,'Plan de acci�n consolidado 2025'!$A$3:$AZ$504,X$1,0)</f>
        <v>72</v>
      </c>
      <c r="Y6" t="str">
        <f>VLOOKUP($A6,'Plan de acci�n consolidado 2025'!$A$3:$AZ$504,Y$1,0)</f>
        <v>Se elevo consulta de la Delegatura para asuntos jurisdiccionales sobre la supervisión y comite del convenio a la oficina asesora juridica de la Entidad, de acuerdo con la última versión enviada por el MIN Justicia.
Se hizo seguimiento para avanzar en el convenio para acceso de SIRNA  del Consejo Superior de la Judicatura, recibiendo los formatos de anexo técnico, acuerdo de confidencialidad y necesidades de contratación de dicha Entidad, los cuales ya cuentan con las observaciones de la oficina juridica de la SIC.
Para este periodo se continua avanzando en la documentación del catalogo establecido.
En este periodo, se inicio el proceso de revisión metodologica de la OAP del procedimiento de interoperabilidad.
Se realizan nuevas gestiones con la Agencia Nacional Digital para solicitar el apoyo en varios temas incluyendo el mecanismo de seguimiento.</v>
      </c>
      <c r="Z6" s="168">
        <f>VLOOKUP($A6,'Plan de acci�n consolidado 2025'!$A$3:$AZ$504,Z$1,0)</f>
        <v>0</v>
      </c>
      <c r="AA6">
        <f>VLOOKUP($A6,'Plan de acci�n consolidado 2025'!$A$3:$AZ$504,AA$1,0)</f>
        <v>72</v>
      </c>
      <c r="AB6" t="str">
        <f>VLOOKUP($A6,'Plan de acci�n consolidado 2025'!$A$3:$AZ$504,AB$1,0)</f>
        <v xml:space="preserve">Se verifica avance reportado en atención a los soportes anexos </v>
      </c>
      <c r="AC6" s="168">
        <f>VLOOKUP($A6,'Plan de acci�n consolidado 2025'!$A$3:$AZ$504,AC$1,0)</f>
        <v>0</v>
      </c>
      <c r="AD6">
        <f>VLOOKUP($A6,'Plan de acci�n consolidado 2025'!$A$3:$AZ$504,AD$1,0)</f>
        <v>0</v>
      </c>
      <c r="AE6">
        <f>VLOOKUP($A6,'Plan de acci�n consolidado 2025'!$A$3:$AZ$504,AE$1,0)</f>
        <v>11.52</v>
      </c>
    </row>
    <row r="7" spans="1:31" hidden="1" x14ac:dyDescent="0.25">
      <c r="A7" s="30" t="s">
        <v>514</v>
      </c>
      <c r="B7" t="str">
        <f>VLOOKUP($A7,'Plan de acci�n consolidado 2025'!$A$3:$V$504,B$1,0)</f>
        <v>OFICINA DE TECNOLOGÍA E INFORMÁTICA</v>
      </c>
      <c r="C7">
        <f>VLOOKUP($A7,'Plan de acci�n consolidado 2025'!$A$3:$V$504,C$1,0)</f>
        <v>0</v>
      </c>
      <c r="D7" t="str">
        <f>VLOOKUP($A7,'Plan de acci�n consolidado 2025'!$A$3:$V$504,D$1,0)</f>
        <v>Producto</v>
      </c>
      <c r="E7" t="str">
        <f>VLOOKUP($A7,'Plan de acci�n consolidado 2025'!$A$3:$V$504,E$1,0)</f>
        <v>20.2</v>
      </c>
      <c r="F7" t="str">
        <f>VLOOKUP($A7,'Plan de acci�n consolidado 2025'!$A$3:$V$504,F$1,0)</f>
        <v>Innovador</v>
      </c>
      <c r="G7" t="str">
        <f>VLOOKUP($A7,'Plan de acci�n consolidado 2025'!$A$3:$V$504,G$1,0)</f>
        <v xml:space="preserve">Fortalecer la gestión de la información, el conocimiento y la innovación para optimizar la capacidad institucional 
</v>
      </c>
      <c r="H7" t="str">
        <f>VLOOKUP($A7,'Plan de acci�n consolidado 2025'!$A$3:$V$504,H$1,0)</f>
        <v xml:space="preserve">Cumplimiento de productos del PAI asociados a Fortalecer la gestión de la información, el conocimiento y la innovación para optimizar la capacidad institucional 
</v>
      </c>
      <c r="I7" t="str">
        <f>VLOOKUP($A7,'Plan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 t="str">
        <f>VLOOKUP($A7,'Plan de acci�n consolidado 2025'!$A$3:$V$504,J$1,0)</f>
        <v xml:space="preserve">PND - 5-31-5-b- Convergencia regional - Entidades públicas territoriales y nacionales fortalecidas </v>
      </c>
      <c r="K7">
        <f>VLOOKUP($A7,'Plan de acci�n consolidado 2025'!$A$3:$V$504,K$1,0)</f>
        <v>0</v>
      </c>
      <c r="L7" t="str">
        <f>VLOOKUP($A7,'Plan de acci�n consolidado 2025'!$A$3:$V$504,L$1,0)</f>
        <v>C-3599-0200-0006-53105d</v>
      </c>
      <c r="M7" t="str">
        <f>VLOOKUP($A7,'Plan de acci�n consolidado 2025'!$A$3:$V$504,M$1,0)</f>
        <v>Política Gobierno Digital _DIMENSIÓN Gestión con Valores para Resultados</v>
      </c>
      <c r="N7" t="str">
        <f>VLOOKUP($A7,'Plan de acci�n consolidado 2025'!$A$3:$V$504,N$1,0)</f>
        <v>N/A</v>
      </c>
      <c r="O7" t="str">
        <f>VLOOKUP($A7,'Plan de acci�n consolidado 2025'!$A$3:$V$504,O$1,0)</f>
        <v>Modelo de gobierno y gestión de datos en el marco del Plan Nacional de Infraestructura de Datos,  implementado  (Informes de seguimiento y avance trimestrales con soportes documentales del cumplimiento)</v>
      </c>
      <c r="P7">
        <f>VLOOKUP($A7,'Plan de acci�n consolidado 2025'!$A$3:$V$504,P$1,0)</f>
        <v>20</v>
      </c>
      <c r="Q7">
        <f>VLOOKUP($A7,'Plan de acci�n consolidado 2025'!$A$3:$V$504,Q$1,0)</f>
        <v>100</v>
      </c>
      <c r="R7" t="str">
        <f>VLOOKUP($A7,'Plan de acci�n consolidado 2025'!$A$3:$V$504,R$1,0)</f>
        <v>Porcentual</v>
      </c>
      <c r="S7" t="str">
        <f>VLOOKUP($A7,'Plan de acci�n consolidado 2025'!$A$3:$V$504,S$1,0)</f>
        <v>% de plan ejecutado / 100% de plan a ejecutar</v>
      </c>
      <c r="T7" s="168">
        <f>VLOOKUP($A7,'Plan de acci�n consolidado 2025'!$A$3:$V$504,T$1,0)</f>
        <v>45691</v>
      </c>
      <c r="U7" s="168">
        <f>VLOOKUP($A7,'Plan de acci�n consolidado 2025'!$A$3:$V$504,U$1,0)</f>
        <v>46003</v>
      </c>
      <c r="V7" t="str">
        <f>VLOOKUP($A7,'Plan de acci�n consolidado 2025'!$A$3:$V$504,V$1,0)</f>
        <v>20-OFICINA DE TECNOLOGÍA E INFORMÁTICA</v>
      </c>
      <c r="W7">
        <f>VLOOKUP($A7,'Plan de acci�n consolidado 2025'!$A$3:$AZ$504,W$1,0)</f>
        <v>20</v>
      </c>
      <c r="X7">
        <f>VLOOKUP($A7,'Plan de acci�n consolidado 2025'!$A$3:$AZ$504,X$1,0)</f>
        <v>74</v>
      </c>
      <c r="Y7" t="str">
        <f>VLOOKUP($A7,'Plan de acci�n consolidado 2025'!$A$3:$AZ$504,Y$1,0)</f>
        <v xml:space="preserve">El Plan de Trabajo para la estrategia de gobierno y calidad de datos, con corte a septiembre registra un logro ponderado del 74%. Se avanzó en el Diseño de Procesos clave para el gobierno del dato y el Diseño de la arquitectura de datos y herramientas de gobierno del dato. </v>
      </c>
      <c r="Z7" s="168">
        <f>VLOOKUP($A7,'Plan de acci�n consolidado 2025'!$A$3:$AZ$504,Z$1,0)</f>
        <v>0</v>
      </c>
      <c r="AA7">
        <f>VLOOKUP($A7,'Plan de acci�n consolidado 2025'!$A$3:$AZ$504,AA$1,0)</f>
        <v>74</v>
      </c>
      <c r="AB7" t="str">
        <f>VLOOKUP($A7,'Plan de acci�n consolidado 2025'!$A$3:$AZ$504,AB$1,0)</f>
        <v xml:space="preserve">Se verifica avance reportado en atención a los soportes anexos </v>
      </c>
      <c r="AC7" s="168">
        <f>VLOOKUP($A7,'Plan de acci�n consolidado 2025'!$A$3:$AZ$504,AC$1,0)</f>
        <v>0</v>
      </c>
      <c r="AD7">
        <f>VLOOKUP($A7,'Plan de acci�n consolidado 2025'!$A$3:$AZ$504,AD$1,0)</f>
        <v>0</v>
      </c>
      <c r="AE7">
        <f>VLOOKUP($A7,'Plan de acci�n consolidado 2025'!$A$3:$AZ$504,AE$1,0)</f>
        <v>14.8</v>
      </c>
    </row>
    <row r="8" spans="1:31" hidden="1" x14ac:dyDescent="0.25">
      <c r="A8" s="30" t="s">
        <v>515</v>
      </c>
      <c r="B8" t="str">
        <f>VLOOKUP($A8,'Plan de acci�n consolidado 2025'!$A$3:$V$504,B$1,0)</f>
        <v>OFICINA DE TECNOLOGÍA E INFORMÁTICA</v>
      </c>
      <c r="C8">
        <f>VLOOKUP($A8,'Plan de acci�n consolidado 2025'!$A$3:$V$504,C$1,0)</f>
        <v>0</v>
      </c>
      <c r="D8" t="str">
        <f>VLOOKUP($A8,'Plan de acci�n consolidado 2025'!$A$3:$V$504,D$1,0)</f>
        <v>Actividad propia</v>
      </c>
      <c r="E8" t="str">
        <f>VLOOKUP($A8,'Plan de acci�n consolidado 2025'!$A$3:$V$504,E$1,0)</f>
        <v>20.2.1</v>
      </c>
      <c r="F8" t="str">
        <f>VLOOKUP($A8,'Plan de acci�n consolidado 2025'!$A$3:$V$504,F$1,0)</f>
        <v>N/A</v>
      </c>
      <c r="G8" t="str">
        <f>VLOOKUP($A8,'Plan de acci�n consolidado 2025'!$A$3:$V$504,G$1,0)</f>
        <v>N/A</v>
      </c>
      <c r="H8" t="str">
        <f>VLOOKUP($A8,'Plan de acci�n consolidado 2025'!$A$3:$V$504,H$1,0)</f>
        <v>N/A</v>
      </c>
      <c r="I8" t="str">
        <f>VLOOKUP($A8,'Plan de acci�n consolidado 2025'!$A$3:$V$504,I$1,0)</f>
        <v>N/A</v>
      </c>
      <c r="J8" t="str">
        <f>VLOOKUP($A8,'Plan de acci�n consolidado 2025'!$A$3:$V$504,J$1,0)</f>
        <v>N/A</v>
      </c>
      <c r="K8">
        <f>VLOOKUP($A8,'Plan de acci�n consolidado 2025'!$A$3:$V$504,K$1,0)</f>
        <v>0</v>
      </c>
      <c r="L8" t="str">
        <f>VLOOKUP($A8,'Plan de acci�n consolidado 2025'!$A$3:$V$504,L$1,0)</f>
        <v>N/A</v>
      </c>
      <c r="M8" t="str">
        <f>VLOOKUP($A8,'Plan de acci�n consolidado 2025'!$A$3:$V$504,M$1,0)</f>
        <v>N/A</v>
      </c>
      <c r="N8" t="str">
        <f>VLOOKUP($A8,'Plan de acci�n consolidado 2025'!$A$3:$V$504,N$1,0)</f>
        <v>N/A</v>
      </c>
      <c r="O8" t="str">
        <f>VLOOKUP($A8,'Plan de acci�n consolidado 2025'!$A$3:$V$504,O$1,0)</f>
        <v>Definir el plan de trabajo para la estrategia de gobierno y calidad de datos para la SIC (Documento del Plan  de trabajo para la estrategia de gobierno y calidad de datos, elaborado / único entregable)</v>
      </c>
      <c r="P8">
        <f>VLOOKUP($A8,'Plan de acci�n consolidado 2025'!$A$3:$V$504,P$1,0)</f>
        <v>20</v>
      </c>
      <c r="Q8">
        <f>VLOOKUP($A8,'Plan de acci�n consolidado 2025'!$A$3:$V$504,Q$1,0)</f>
        <v>1</v>
      </c>
      <c r="R8" t="str">
        <f>VLOOKUP($A8,'Plan de acci�n consolidado 2025'!$A$3:$V$504,R$1,0)</f>
        <v>Númerica</v>
      </c>
      <c r="S8" t="str">
        <f>VLOOKUP($A8,'Plan de acci�n consolidado 2025'!$A$3:$V$504,S$1,0)</f>
        <v># de plan formulado / 1 plan a formular</v>
      </c>
      <c r="T8" s="168">
        <f>VLOOKUP($A8,'Plan de acci�n consolidado 2025'!$A$3:$V$504,T$1,0)</f>
        <v>45691</v>
      </c>
      <c r="U8" s="168">
        <f>VLOOKUP($A8,'Plan de acci�n consolidado 2025'!$A$3:$V$504,U$1,0)</f>
        <v>45745</v>
      </c>
      <c r="V8" t="str">
        <f>VLOOKUP($A8,'Plan de acci�n consolidado 2025'!$A$3:$V$504,V$1,0)</f>
        <v>20-OFICINA DE TECNOLOGÍA E INFORMÁTICA</v>
      </c>
      <c r="W8">
        <f>VLOOKUP($A8,'Plan de acci�n consolidado 2025'!$A$3:$AZ$504,W$1,0)</f>
        <v>4</v>
      </c>
      <c r="X8">
        <f>VLOOKUP($A8,'Plan de acci�n consolidado 2025'!$A$3:$AZ$504,X$1,0)</f>
        <v>100</v>
      </c>
      <c r="Y8" t="str">
        <f>VLOOKUP($A8,'Plan de acci�n consolidado 2025'!$A$3:$AZ$504,Y$1,0)</f>
        <v>Se realiza el plan de trabajo de gobierno de datos</v>
      </c>
      <c r="Z8" s="168">
        <f>VLOOKUP($A8,'Plan de acci�n consolidado 2025'!$A$3:$AZ$504,Z$1,0)</f>
        <v>45745</v>
      </c>
      <c r="AA8">
        <f>VLOOKUP($A8,'Plan de acci�n consolidado 2025'!$A$3:$AZ$504,AA$1,0)</f>
        <v>100</v>
      </c>
      <c r="AB8" t="str">
        <f>VLOOKUP($A8,'Plan de acci�n consolidado 2025'!$A$3:$AZ$504,AB$1,0)</f>
        <v xml:space="preserve">Se verifica el cumplimiento de la actividad con las evidencias suministradas </v>
      </c>
      <c r="AC8" s="168">
        <f>VLOOKUP($A8,'Plan de acci�n consolidado 2025'!$A$3:$AZ$504,AC$1,0)</f>
        <v>45745</v>
      </c>
      <c r="AD8">
        <f>VLOOKUP($A8,'Plan de acci�n consolidado 2025'!$A$3:$AZ$504,AD$1,0)</f>
        <v>100</v>
      </c>
      <c r="AE8">
        <f>VLOOKUP($A8,'Plan de acci�n consolidado 2025'!$A$3:$AZ$504,AE$1,0)</f>
        <v>4</v>
      </c>
    </row>
    <row r="9" spans="1:31" hidden="1" x14ac:dyDescent="0.25">
      <c r="A9" s="30" t="s">
        <v>516</v>
      </c>
      <c r="B9" t="str">
        <f>VLOOKUP($A9,'Plan de acci�n consolidado 2025'!$A$3:$V$504,B$1,0)</f>
        <v>OFICINA DE TECNOLOGÍA E INFORMÁTICA</v>
      </c>
      <c r="C9">
        <f>VLOOKUP($A9,'Plan de acci�n consolidado 2025'!$A$3:$V$504,C$1,0)</f>
        <v>0</v>
      </c>
      <c r="D9" t="str">
        <f>VLOOKUP($A9,'Plan de acci�n consolidado 2025'!$A$3:$V$504,D$1,0)</f>
        <v>Actividad propia</v>
      </c>
      <c r="E9" t="str">
        <f>VLOOKUP($A9,'Plan de acci�n consolidado 2025'!$A$3:$V$504,E$1,0)</f>
        <v>20.2.2</v>
      </c>
      <c r="F9" t="str">
        <f>VLOOKUP($A9,'Plan de acci�n consolidado 2025'!$A$3:$V$504,F$1,0)</f>
        <v>N/A</v>
      </c>
      <c r="G9" t="str">
        <f>VLOOKUP($A9,'Plan de acci�n consolidado 2025'!$A$3:$V$504,G$1,0)</f>
        <v>N/A</v>
      </c>
      <c r="H9" t="str">
        <f>VLOOKUP($A9,'Plan de acci�n consolidado 2025'!$A$3:$V$504,H$1,0)</f>
        <v>N/A</v>
      </c>
      <c r="I9" t="str">
        <f>VLOOKUP($A9,'Plan de acci�n consolidado 2025'!$A$3:$V$504,I$1,0)</f>
        <v>N/A</v>
      </c>
      <c r="J9" t="str">
        <f>VLOOKUP($A9,'Plan de acci�n consolidado 2025'!$A$3:$V$504,J$1,0)</f>
        <v>N/A</v>
      </c>
      <c r="K9">
        <f>VLOOKUP($A9,'Plan de acci�n consolidado 2025'!$A$3:$V$504,K$1,0)</f>
        <v>0</v>
      </c>
      <c r="L9" t="str">
        <f>VLOOKUP($A9,'Plan de acci�n consolidado 2025'!$A$3:$V$504,L$1,0)</f>
        <v>N/A</v>
      </c>
      <c r="M9" t="str">
        <f>VLOOKUP($A9,'Plan de acci�n consolidado 2025'!$A$3:$V$504,M$1,0)</f>
        <v>N/A</v>
      </c>
      <c r="N9" t="str">
        <f>VLOOKUP($A9,'Plan de acci�n consolidado 2025'!$A$3:$V$504,N$1,0)</f>
        <v>N/A</v>
      </c>
      <c r="O9" t="str">
        <f>VLOOKUP($A9,'Plan de acci�n consolidado 2025'!$A$3:$V$504,O$1,0)</f>
        <v>Implementar el plan de trabajo para la estrategia de gobierno y calidad de datos   (Informes de seguimiento y avance trimestrales con soportes documentales del cumplimiento con corte  marzo, junio, septiembre, diciembre)</v>
      </c>
      <c r="P9">
        <f>VLOOKUP($A9,'Plan de acci�n consolidado 2025'!$A$3:$V$504,P$1,0)</f>
        <v>80</v>
      </c>
      <c r="Q9">
        <f>VLOOKUP($A9,'Plan de acci�n consolidado 2025'!$A$3:$V$504,Q$1,0)</f>
        <v>100</v>
      </c>
      <c r="R9" t="str">
        <f>VLOOKUP($A9,'Plan de acci�n consolidado 2025'!$A$3:$V$504,R$1,0)</f>
        <v>Porcentual</v>
      </c>
      <c r="S9" t="str">
        <f>VLOOKUP($A9,'Plan de acci�n consolidado 2025'!$A$3:$V$504,S$1,0)</f>
        <v>% de plan ejecutado / 100% de plan a ejecutar</v>
      </c>
      <c r="T9" s="168">
        <f>VLOOKUP($A9,'Plan de acci�n consolidado 2025'!$A$3:$V$504,T$1,0)</f>
        <v>45719</v>
      </c>
      <c r="U9" s="168">
        <f>VLOOKUP($A9,'Plan de acci�n consolidado 2025'!$A$3:$V$504,U$1,0)</f>
        <v>46003</v>
      </c>
      <c r="V9" t="str">
        <f>VLOOKUP($A9,'Plan de acci�n consolidado 2025'!$A$3:$V$504,V$1,0)</f>
        <v>20-OFICINA DE TECNOLOGÍA E INFORMÁTICA</v>
      </c>
      <c r="W9">
        <f>VLOOKUP($A9,'Plan de acci�n consolidado 2025'!$A$3:$AZ$504,W$1,0)</f>
        <v>16</v>
      </c>
      <c r="X9">
        <f>VLOOKUP($A9,'Plan de acci�n consolidado 2025'!$A$3:$AZ$504,X$1,0)</f>
        <v>74</v>
      </c>
      <c r="Y9" t="str">
        <f>VLOOKUP($A9,'Plan de acci�n consolidado 2025'!$A$3:$AZ$504,Y$1,0)</f>
        <v xml:space="preserve">El Plan de Trabajo para la estrategia de gobierno y calidad de datos, con corte a septiembre registra un logro ponderado del 74%. Se avanzó en el Diseño de Procesos clave para el gobierno del dato y el Diseño de la arquitectura de datos y herramientas de gobierno del dato. </v>
      </c>
      <c r="Z9" s="168">
        <f>VLOOKUP($A9,'Plan de acci�n consolidado 2025'!$A$3:$AZ$504,Z$1,0)</f>
        <v>0</v>
      </c>
      <c r="AA9">
        <f>VLOOKUP($A9,'Plan de acci�n consolidado 2025'!$A$3:$AZ$504,AA$1,0)</f>
        <v>74</v>
      </c>
      <c r="AB9" t="str">
        <f>VLOOKUP($A9,'Plan de acci�n consolidado 2025'!$A$3:$AZ$504,AB$1,0)</f>
        <v xml:space="preserve">Se verifica avance reportado en atención a los soportes anexos </v>
      </c>
      <c r="AC9" s="168">
        <f>VLOOKUP($A9,'Plan de acci�n consolidado 2025'!$A$3:$AZ$504,AC$1,0)</f>
        <v>0</v>
      </c>
      <c r="AD9">
        <f>VLOOKUP($A9,'Plan de acci�n consolidado 2025'!$A$3:$AZ$504,AD$1,0)</f>
        <v>0</v>
      </c>
      <c r="AE9">
        <f>VLOOKUP($A9,'Plan de acci�n consolidado 2025'!$A$3:$AZ$504,AE$1,0)</f>
        <v>11.84</v>
      </c>
    </row>
    <row r="10" spans="1:31" hidden="1" x14ac:dyDescent="0.25">
      <c r="A10" s="30" t="s">
        <v>517</v>
      </c>
      <c r="B10" t="str">
        <f>VLOOKUP($A10,'Plan de acci�n consolidado 2025'!$A$3:$V$504,B$1,0)</f>
        <v>OFICINA DE TECNOLOGÍA E INFORMÁTICA</v>
      </c>
      <c r="C10">
        <f>VLOOKUP($A10,'Plan de acci�n consolidado 2025'!$A$3:$V$504,C$1,0)</f>
        <v>0</v>
      </c>
      <c r="D10" t="str">
        <f>VLOOKUP($A10,'Plan de acci�n consolidado 2025'!$A$3:$V$504,D$1,0)</f>
        <v>Producto</v>
      </c>
      <c r="E10" t="str">
        <f>VLOOKUP($A10,'Plan de acci�n consolidado 2025'!$A$3:$V$504,E$1,0)</f>
        <v>20.3</v>
      </c>
      <c r="F10" t="str">
        <f>VLOOKUP($A10,'Plan de acci�n consolidado 2025'!$A$3:$V$504,F$1,0)</f>
        <v>Operativo</v>
      </c>
      <c r="G10" t="str">
        <f>VLOOKUP($A10,'Plan de acci�n consolidado 2025'!$A$3:$V$504,G$1,0)</f>
        <v>Fortalecer el Sistema Integral de Gestión Institucional en el marco del Modelo Integrado de Planeación y gestión para mejorar la prestación del servicio.</v>
      </c>
      <c r="H10" t="str">
        <f>VLOOKUP($A10,'Plan de acci�n consolidado 2025'!$A$3:$V$504,H$1,0)</f>
        <v xml:space="preserve">Cumplimiento de productos del PAI asociados a Fortacer el Sistema Integral de Gestión Institucional para mejorar la prestación del servicio. 
</v>
      </c>
      <c r="I10" t="str">
        <f>VLOOKUP($A10,'Plan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t="str">
        <f>VLOOKUP($A10,'Plan de acci�n consolidado 2025'!$A$3:$V$504,J$1,0)</f>
        <v xml:space="preserve">PND - 5-31-5-b- Convergencia regional - Entidades públicas territoriales y nacionales fortalecidas </v>
      </c>
      <c r="K10">
        <f>VLOOKUP($A10,'Plan de acci�n consolidado 2025'!$A$3:$V$504,K$1,0)</f>
        <v>0</v>
      </c>
      <c r="L10" t="str">
        <f>VLOOKUP($A10,'Plan de acci�n consolidado 2025'!$A$3:$V$504,L$1,0)</f>
        <v>C-3599-0200-0006-53105d</v>
      </c>
      <c r="M10" t="str">
        <f>VLOOKUP($A10,'Plan de acci�n consolidado 2025'!$A$3:$V$504,M$1,0)</f>
        <v>Política Seguridad Digital _DIMENSIÓN Gestión con Valores para Resultados</v>
      </c>
      <c r="N10" t="str">
        <f>VLOOKUP($A10,'Plan de acci�n consolidado 2025'!$A$3:$V$504,N$1,0)</f>
        <v>DECRETO 612</v>
      </c>
      <c r="O10" t="str">
        <f>VLOOKUP($A10,'Plan de acci�n consolidado 2025'!$A$3:$V$504,O$1,0)</f>
        <v>Plan de implementación de Seguridad y privacidad de la información, ejecutado (Informes de seguimiento y avance trimestrales con soportes documentales del cumplimiento)</v>
      </c>
      <c r="P10">
        <f>VLOOKUP($A10,'Plan de acci�n consolidado 2025'!$A$3:$V$504,P$1,0)</f>
        <v>20</v>
      </c>
      <c r="Q10">
        <f>VLOOKUP($A10,'Plan de acci�n consolidado 2025'!$A$3:$V$504,Q$1,0)</f>
        <v>100</v>
      </c>
      <c r="R10" t="str">
        <f>VLOOKUP($A10,'Plan de acci�n consolidado 2025'!$A$3:$V$504,R$1,0)</f>
        <v>Porcentual</v>
      </c>
      <c r="S10" t="str">
        <f>VLOOKUP($A10,'Plan de acci�n consolidado 2025'!$A$3:$V$504,S$1,0)</f>
        <v>% de plan ejecutado / 100% de plan a ejecutar</v>
      </c>
      <c r="T10" s="168">
        <f>VLOOKUP($A10,'Plan de acci�n consolidado 2025'!$A$3:$V$504,T$1,0)</f>
        <v>45670</v>
      </c>
      <c r="U10" s="168">
        <f>VLOOKUP($A10,'Plan de acci�n consolidado 2025'!$A$3:$V$504,U$1,0)</f>
        <v>46003</v>
      </c>
      <c r="V10" t="str">
        <f>VLOOKUP($A10,'Plan de acci�n consolidado 2025'!$A$3:$V$504,V$1,0)</f>
        <v>20-OFICINA DE TECNOLOGÍA E INFORMÁTICA</v>
      </c>
      <c r="W10">
        <f>VLOOKUP($A10,'Plan de acci�n consolidado 2025'!$A$3:$AZ$504,W$1,0)</f>
        <v>20</v>
      </c>
      <c r="X10">
        <f>VLOOKUP($A10,'Plan de acci�n consolidado 2025'!$A$3:$AZ$504,X$1,0)</f>
        <v>70</v>
      </c>
      <c r="Y10" t="str">
        <f>VLOOKUP($A10,'Plan de acci�n consolidado 2025'!$A$3:$AZ$504,Y$1,0)</f>
        <v>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
3-3 Vulnerabilidades críticas remediadas o solucionadas, Esta actividad tiene una meta del 100% y se lleva un avance del 75% a corte septiembre se han realizado (58) escaneos de vulnerabilidades. soporte: 3-3 GTIFSG Gestión de Vulnerabilidades 31-07-2025, 3-3 GTIFSG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v>
      </c>
      <c r="Z10" s="168">
        <f>VLOOKUP($A10,'Plan de acci�n consolidado 2025'!$A$3:$AZ$504,Z$1,0)</f>
        <v>0</v>
      </c>
      <c r="AA10">
        <f>VLOOKUP($A10,'Plan de acci�n consolidado 2025'!$A$3:$AZ$504,AA$1,0)</f>
        <v>70</v>
      </c>
      <c r="AB10" t="str">
        <f>VLOOKUP($A10,'Plan de acci�n consolidado 2025'!$A$3:$AZ$504,AB$1,0)</f>
        <v xml:space="preserve">Se verifica avance reportado en atención a los soportes anexos </v>
      </c>
      <c r="AC10" s="168">
        <f>VLOOKUP($A10,'Plan de acci�n consolidado 2025'!$A$3:$AZ$504,AC$1,0)</f>
        <v>0</v>
      </c>
      <c r="AD10">
        <f>VLOOKUP($A10,'Plan de acci�n consolidado 2025'!$A$3:$AZ$504,AD$1,0)</f>
        <v>0</v>
      </c>
      <c r="AE10">
        <f>VLOOKUP($A10,'Plan de acci�n consolidado 2025'!$A$3:$AZ$504,AE$1,0)</f>
        <v>14</v>
      </c>
    </row>
    <row r="11" spans="1:31" hidden="1" x14ac:dyDescent="0.25">
      <c r="A11" s="30" t="s">
        <v>518</v>
      </c>
      <c r="B11" t="str">
        <f>VLOOKUP($A11,'Plan de acci�n consolidado 2025'!$A$3:$V$504,B$1,0)</f>
        <v>OFICINA DE TECNOLOGÍA E INFORMÁTICA</v>
      </c>
      <c r="C11">
        <f>VLOOKUP($A11,'Plan de acci�n consolidado 2025'!$A$3:$V$504,C$1,0)</f>
        <v>0</v>
      </c>
      <c r="D11" t="str">
        <f>VLOOKUP($A11,'Plan de acci�n consolidado 2025'!$A$3:$V$504,D$1,0)</f>
        <v>Actividad propia</v>
      </c>
      <c r="E11" t="str">
        <f>VLOOKUP($A11,'Plan de acci�n consolidado 2025'!$A$3:$V$504,E$1,0)</f>
        <v>20.3.1</v>
      </c>
      <c r="F11" t="str">
        <f>VLOOKUP($A11,'Plan de acci�n consolidado 2025'!$A$3:$V$504,F$1,0)</f>
        <v>N/A</v>
      </c>
      <c r="G11" t="str">
        <f>VLOOKUP($A11,'Plan de acci�n consolidado 2025'!$A$3:$V$504,G$1,0)</f>
        <v>N/A</v>
      </c>
      <c r="H11" t="str">
        <f>VLOOKUP($A11,'Plan de acci�n consolidado 2025'!$A$3:$V$504,H$1,0)</f>
        <v>N/A</v>
      </c>
      <c r="I11" t="str">
        <f>VLOOKUP($A11,'Plan de acci�n consolidado 2025'!$A$3:$V$504,I$1,0)</f>
        <v>N/A</v>
      </c>
      <c r="J11" t="str">
        <f>VLOOKUP($A11,'Plan de acci�n consolidado 2025'!$A$3:$V$504,J$1,0)</f>
        <v>N/A</v>
      </c>
      <c r="K11">
        <f>VLOOKUP($A11,'Plan de acci�n consolidado 2025'!$A$3:$V$504,K$1,0)</f>
        <v>0</v>
      </c>
      <c r="L11" t="str">
        <f>VLOOKUP($A11,'Plan de acci�n consolidado 2025'!$A$3:$V$504,L$1,0)</f>
        <v>N/A</v>
      </c>
      <c r="M11" t="str">
        <f>VLOOKUP($A11,'Plan de acci�n consolidado 2025'!$A$3:$V$504,M$1,0)</f>
        <v>N/A</v>
      </c>
      <c r="N11" t="str">
        <f>VLOOKUP($A11,'Plan de acci�n consolidado 2025'!$A$3:$V$504,N$1,0)</f>
        <v>N/A</v>
      </c>
      <c r="O11" t="str">
        <f>VLOOKUP($A11,'Plan de acci�n consolidado 2025'!$A$3:$V$504,O$1,0)</f>
        <v>Formular el plan de Seguridad y Privacidad de la información teniendo en cuenta los resultados alcanzados en el periodo anterior y las necesidades de las partes interesada (Documento del Plan  de Seguridad y Privacidad de la información formulado / único entregable)</v>
      </c>
      <c r="P11">
        <f>VLOOKUP($A11,'Plan de acci�n consolidado 2025'!$A$3:$V$504,P$1,0)</f>
        <v>20</v>
      </c>
      <c r="Q11">
        <f>VLOOKUP($A11,'Plan de acci�n consolidado 2025'!$A$3:$V$504,Q$1,0)</f>
        <v>1</v>
      </c>
      <c r="R11" t="str">
        <f>VLOOKUP($A11,'Plan de acci�n consolidado 2025'!$A$3:$V$504,R$1,0)</f>
        <v>Númerica</v>
      </c>
      <c r="S11" t="str">
        <f>VLOOKUP($A11,'Plan de acci�n consolidado 2025'!$A$3:$V$504,S$1,0)</f>
        <v># de plan formulado / 1 plan a formular</v>
      </c>
      <c r="T11" s="168">
        <f>VLOOKUP($A11,'Plan de acci�n consolidado 2025'!$A$3:$V$504,T$1,0)</f>
        <v>45670</v>
      </c>
      <c r="U11" s="168">
        <f>VLOOKUP($A11,'Plan de acci�n consolidado 2025'!$A$3:$V$504,U$1,0)</f>
        <v>45688</v>
      </c>
      <c r="V11" t="str">
        <f>VLOOKUP($A11,'Plan de acci�n consolidado 2025'!$A$3:$V$504,V$1,0)</f>
        <v>20-OFICINA DE TECNOLOGÍA E INFORMÁTICA</v>
      </c>
      <c r="W11">
        <f>VLOOKUP($A11,'Plan de acci�n consolidado 2025'!$A$3:$AZ$504,W$1,0)</f>
        <v>4</v>
      </c>
      <c r="X11">
        <f>VLOOKUP($A11,'Plan de acci�n consolidado 2025'!$A$3:$AZ$504,X$1,0)</f>
        <v>100</v>
      </c>
      <c r="Y11" t="str">
        <f>VLOOKUP($A11,'Plan de acci�n consolidado 2025'!$A$3:$AZ$504,Y$1,0)</f>
        <v xml:space="preserve">se formula el plan de seguridad </v>
      </c>
      <c r="Z11" s="168">
        <f>VLOOKUP($A11,'Plan de acci�n consolidado 2025'!$A$3:$AZ$504,Z$1,0)</f>
        <v>45688</v>
      </c>
      <c r="AA11">
        <f>VLOOKUP($A11,'Plan de acci�n consolidado 2025'!$A$3:$AZ$504,AA$1,0)</f>
        <v>100</v>
      </c>
      <c r="AB11" t="str">
        <f>VLOOKUP($A11,'Plan de acci�n consolidado 2025'!$A$3:$AZ$504,AB$1,0)</f>
        <v xml:space="preserve">Se verifica el cumplimiento de la actividad con el anexo aportado </v>
      </c>
      <c r="AC11" s="168">
        <f>VLOOKUP($A11,'Plan de acci�n consolidado 2025'!$A$3:$AZ$504,AC$1,0)</f>
        <v>45688</v>
      </c>
      <c r="AD11">
        <f>VLOOKUP($A11,'Plan de acci�n consolidado 2025'!$A$3:$AZ$504,AD$1,0)</f>
        <v>100</v>
      </c>
      <c r="AE11">
        <f>VLOOKUP($A11,'Plan de acci�n consolidado 2025'!$A$3:$AZ$504,AE$1,0)</f>
        <v>4</v>
      </c>
    </row>
    <row r="12" spans="1:31" hidden="1" x14ac:dyDescent="0.25">
      <c r="A12" s="30" t="s">
        <v>519</v>
      </c>
      <c r="B12" t="str">
        <f>VLOOKUP($A12,'Plan de acci�n consolidado 2025'!$A$3:$V$504,B$1,0)</f>
        <v>OFICINA DE TECNOLOGÍA E INFORMÁTICA</v>
      </c>
      <c r="C12">
        <f>VLOOKUP($A12,'Plan de acci�n consolidado 2025'!$A$3:$V$504,C$1,0)</f>
        <v>0</v>
      </c>
      <c r="D12" t="str">
        <f>VLOOKUP($A12,'Plan de acci�n consolidado 2025'!$A$3:$V$504,D$1,0)</f>
        <v>Actividad propia</v>
      </c>
      <c r="E12" t="str">
        <f>VLOOKUP($A12,'Plan de acci�n consolidado 2025'!$A$3:$V$504,E$1,0)</f>
        <v>20.3.2</v>
      </c>
      <c r="F12" t="str">
        <f>VLOOKUP($A12,'Plan de acci�n consolidado 2025'!$A$3:$V$504,F$1,0)</f>
        <v>N/A</v>
      </c>
      <c r="G12" t="str">
        <f>VLOOKUP($A12,'Plan de acci�n consolidado 2025'!$A$3:$V$504,G$1,0)</f>
        <v>N/A</v>
      </c>
      <c r="H12" t="str">
        <f>VLOOKUP($A12,'Plan de acci�n consolidado 2025'!$A$3:$V$504,H$1,0)</f>
        <v>N/A</v>
      </c>
      <c r="I12" t="str">
        <f>VLOOKUP($A12,'Plan de acci�n consolidado 2025'!$A$3:$V$504,I$1,0)</f>
        <v>N/A</v>
      </c>
      <c r="J12" t="str">
        <f>VLOOKUP($A12,'Plan de acci�n consolidado 2025'!$A$3:$V$504,J$1,0)</f>
        <v>N/A</v>
      </c>
      <c r="K12">
        <f>VLOOKUP($A12,'Plan de acci�n consolidado 2025'!$A$3:$V$504,K$1,0)</f>
        <v>0</v>
      </c>
      <c r="L12" t="str">
        <f>VLOOKUP($A12,'Plan de acci�n consolidado 2025'!$A$3:$V$504,L$1,0)</f>
        <v>N/A</v>
      </c>
      <c r="M12" t="str">
        <f>VLOOKUP($A12,'Plan de acci�n consolidado 2025'!$A$3:$V$504,M$1,0)</f>
        <v>N/A</v>
      </c>
      <c r="N12" t="str">
        <f>VLOOKUP($A12,'Plan de acci�n consolidado 2025'!$A$3:$V$504,N$1,0)</f>
        <v>N/A</v>
      </c>
      <c r="O12" t="str">
        <f>VLOOKUP($A12,'Plan de acci�n consolidado 2025'!$A$3:$V$504,O$1,0)</f>
        <v>Implementar el Plan de Seguridad  y Privacidad de la información aprobado (Informes de seguimiento y avance trimestrales con soportes documentales del cumplimiento con corte  marzo, junio, septiembre, diciembre)</v>
      </c>
      <c r="P12">
        <f>VLOOKUP($A12,'Plan de acci�n consolidado 2025'!$A$3:$V$504,P$1,0)</f>
        <v>80</v>
      </c>
      <c r="Q12">
        <f>VLOOKUP($A12,'Plan de acci�n consolidado 2025'!$A$3:$V$504,Q$1,0)</f>
        <v>100</v>
      </c>
      <c r="R12" t="str">
        <f>VLOOKUP($A12,'Plan de acci�n consolidado 2025'!$A$3:$V$504,R$1,0)</f>
        <v>Porcentual</v>
      </c>
      <c r="S12" t="str">
        <f>VLOOKUP($A12,'Plan de acci�n consolidado 2025'!$A$3:$V$504,S$1,0)</f>
        <v>% de plan ejecutado / 100% de plan a ejecutar</v>
      </c>
      <c r="T12" s="168">
        <f>VLOOKUP($A12,'Plan de acci�n consolidado 2025'!$A$3:$V$504,T$1,0)</f>
        <v>45691</v>
      </c>
      <c r="U12" s="168">
        <f>VLOOKUP($A12,'Plan de acci�n consolidado 2025'!$A$3:$V$504,U$1,0)</f>
        <v>46003</v>
      </c>
      <c r="V12" t="str">
        <f>VLOOKUP($A12,'Plan de acci�n consolidado 2025'!$A$3:$V$504,V$1,0)</f>
        <v>20-OFICINA DE TECNOLOGÍA E INFORMÁTICA</v>
      </c>
      <c r="W12">
        <f>VLOOKUP($A12,'Plan de acci�n consolidado 2025'!$A$3:$AZ$504,W$1,0)</f>
        <v>16</v>
      </c>
      <c r="X12">
        <f>VLOOKUP($A12,'Plan de acci�n consolidado 2025'!$A$3:$AZ$504,X$1,0)</f>
        <v>70</v>
      </c>
      <c r="Y12" t="str">
        <f>VLOOKUP($A12,'Plan de acci�n consolidado 2025'!$A$3:$AZ$504,Y$1,0)</f>
        <v>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
3-3 Vulnerabilidades críticas remediadas o solucionadas, Esta actividad tiene una meta del 100% y se lleva un avance del 75% a corte septiembre se han realizado (58) escaneos de vulnerabilidades. soporte: 3-3 GTIFSG Gestión de Vulnerabilidades 31-07-2025, 3-3 GTIFSG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v>
      </c>
      <c r="Z12" s="168">
        <f>VLOOKUP($A12,'Plan de acci�n consolidado 2025'!$A$3:$AZ$504,Z$1,0)</f>
        <v>0</v>
      </c>
      <c r="AA12">
        <f>VLOOKUP($A12,'Plan de acci�n consolidado 2025'!$A$3:$AZ$504,AA$1,0)</f>
        <v>70</v>
      </c>
      <c r="AB12" t="str">
        <f>VLOOKUP($A12,'Plan de acci�n consolidado 2025'!$A$3:$AZ$504,AB$1,0)</f>
        <v xml:space="preserve">Se verifica seguimiento en atención a los soportes anexos </v>
      </c>
      <c r="AC12" s="168">
        <f>VLOOKUP($A12,'Plan de acci�n consolidado 2025'!$A$3:$AZ$504,AC$1,0)</f>
        <v>0</v>
      </c>
      <c r="AD12">
        <f>VLOOKUP($A12,'Plan de acci�n consolidado 2025'!$A$3:$AZ$504,AD$1,0)</f>
        <v>0</v>
      </c>
      <c r="AE12">
        <f>VLOOKUP($A12,'Plan de acci�n consolidado 2025'!$A$3:$AZ$504,AE$1,0)</f>
        <v>11.2</v>
      </c>
    </row>
    <row r="13" spans="1:31" hidden="1" x14ac:dyDescent="0.25">
      <c r="A13" s="30" t="s">
        <v>520</v>
      </c>
      <c r="B13" t="str">
        <f>VLOOKUP($A13,'Plan de acci�n consolidado 2025'!$A$3:$V$504,B$1,0)</f>
        <v>OFICINA DE TECNOLOGÍA E INFORMÁTICA</v>
      </c>
      <c r="C13">
        <f>VLOOKUP($A13,'Plan de acci�n consolidado 2025'!$A$3:$V$504,C$1,0)</f>
        <v>0</v>
      </c>
      <c r="D13" t="str">
        <f>VLOOKUP($A13,'Plan de acci�n consolidado 2025'!$A$3:$V$504,D$1,0)</f>
        <v>Producto</v>
      </c>
      <c r="E13" t="str">
        <f>VLOOKUP($A13,'Plan de acci�n consolidado 2025'!$A$3:$V$504,E$1,0)</f>
        <v>20.4</v>
      </c>
      <c r="F13" t="str">
        <f>VLOOKUP($A13,'Plan de acci�n consolidado 2025'!$A$3:$V$504,F$1,0)</f>
        <v>Operativo</v>
      </c>
      <c r="G13" t="str">
        <f>VLOOKUP($A13,'Plan de acci�n consolidado 2025'!$A$3:$V$504,G$1,0)</f>
        <v>Fortalecer el Sistema Integral de Gestión Institucional en el marco del Modelo Integrado de Planeación y gestión para mejorar la prestación del servicio.</v>
      </c>
      <c r="H13" t="str">
        <f>VLOOKUP($A13,'Plan de acci�n consolidado 2025'!$A$3:$V$504,H$1,0)</f>
        <v xml:space="preserve">Cumplimiento de productos del PAI asociados a Fortacer el Sistema Integral de Gestión Institucional para mejorar la prestación del servicio. 
</v>
      </c>
      <c r="I13" t="str">
        <f>VLOOKUP($A13,'Plan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 t="str">
        <f>VLOOKUP($A13,'Plan de acci�n consolidado 2025'!$A$3:$V$504,J$1,0)</f>
        <v xml:space="preserve">PND - 5-31-5-b- Convergencia regional - Entidades públicas territoriales y nacionales fortalecidas </v>
      </c>
      <c r="K13">
        <f>VLOOKUP($A13,'Plan de acci�n consolidado 2025'!$A$3:$V$504,K$1,0)</f>
        <v>0</v>
      </c>
      <c r="L13" t="str">
        <f>VLOOKUP($A13,'Plan de acci�n consolidado 2025'!$A$3:$V$504,L$1,0)</f>
        <v>C-3599-0200-0006-53105d</v>
      </c>
      <c r="M13" t="str">
        <f>VLOOKUP($A13,'Plan de acci�n consolidado 2025'!$A$3:$V$504,M$1,0)</f>
        <v>Política Seguridad Digital _DIMENSIÓN Gestión con Valores para Resultados</v>
      </c>
      <c r="N13" t="str">
        <f>VLOOKUP($A13,'Plan de acci�n consolidado 2025'!$A$3:$V$504,N$1,0)</f>
        <v>DECRETO 612</v>
      </c>
      <c r="O13" t="str">
        <f>VLOOKUP($A13,'Plan de acci�n consolidado 2025'!$A$3:$V$504,O$1,0)</f>
        <v>Plan de tratamiento de riesgos de Seguridad y Privacidad de la información, monitoreado (Informes de seguimiento y avance trimestrales con soportes documentales del cumplimiento)</v>
      </c>
      <c r="P13">
        <f>VLOOKUP($A13,'Plan de acci�n consolidado 2025'!$A$3:$V$504,P$1,0)</f>
        <v>20</v>
      </c>
      <c r="Q13">
        <f>VLOOKUP($A13,'Plan de acci�n consolidado 2025'!$A$3:$V$504,Q$1,0)</f>
        <v>100</v>
      </c>
      <c r="R13" t="str">
        <f>VLOOKUP($A13,'Plan de acci�n consolidado 2025'!$A$3:$V$504,R$1,0)</f>
        <v>Porcentual</v>
      </c>
      <c r="S13" t="str">
        <f>VLOOKUP($A13,'Plan de acci�n consolidado 2025'!$A$3:$V$504,S$1,0)</f>
        <v>% de plan de tratamiento de riesgos monitoreado / 100% de plan de riesgos a monitorear</v>
      </c>
      <c r="T13" s="168">
        <f>VLOOKUP($A13,'Plan de acci�n consolidado 2025'!$A$3:$V$504,T$1,0)</f>
        <v>45684</v>
      </c>
      <c r="U13" s="168">
        <f>VLOOKUP($A13,'Plan de acci�n consolidado 2025'!$A$3:$V$504,U$1,0)</f>
        <v>46003</v>
      </c>
      <c r="V13" t="str">
        <f>VLOOKUP($A13,'Plan de acci�n consolidado 2025'!$A$3:$V$504,V$1,0)</f>
        <v>20-OFICINA DE TECNOLOGÍA E INFORMÁTICA</v>
      </c>
      <c r="W13">
        <f>VLOOKUP($A13,'Plan de acci�n consolidado 2025'!$A$3:$AZ$504,W$1,0)</f>
        <v>20</v>
      </c>
      <c r="X13">
        <f>VLOOKUP($A13,'Plan de acci�n consolidado 2025'!$A$3:$AZ$504,X$1,0)</f>
        <v>66</v>
      </c>
      <c r="Y13" t="str">
        <f>VLOOKUP($A13,'Plan de acci�n consolidado 2025'!$A$3:$AZ$504,Y$1,0)</f>
        <v>Se realiza el segundo informe de seguimiento a los riesgos de seguridad de la información dando cumplimento al primer entregable con corte a septiembre, para un avance de la actividad del 66%, Se adjunta los soportes de los seguimientos realizados 
De igual manera, durante el seguimiento,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hasta el momento son en total 101 actividades descritas en los planes de tratamiento de riesgos de seguridad de la información, el avance es del 24.75%.</v>
      </c>
      <c r="Z13" s="168">
        <f>VLOOKUP($A13,'Plan de acci�n consolidado 2025'!$A$3:$AZ$504,Z$1,0)</f>
        <v>0</v>
      </c>
      <c r="AA13">
        <f>VLOOKUP($A13,'Plan de acci�n consolidado 2025'!$A$3:$AZ$504,AA$1,0)</f>
        <v>24.75</v>
      </c>
      <c r="AB13" t="str">
        <f>VLOOKUP($A13,'Plan de acci�n consolidado 2025'!$A$3:$AZ$504,AB$1,0)</f>
        <v>De acuerdo con el avance reportado y soportado por la actividad 20.4.2 el avance es de 24,75</v>
      </c>
      <c r="AC13" s="168">
        <f>VLOOKUP($A13,'Plan de acci�n consolidado 2025'!$A$3:$AZ$504,AC$1,0)</f>
        <v>0</v>
      </c>
      <c r="AD13">
        <f>VLOOKUP($A13,'Plan de acci�n consolidado 2025'!$A$3:$AZ$504,AD$1,0)</f>
        <v>0</v>
      </c>
      <c r="AE13">
        <f>VLOOKUP($A13,'Plan de acci�n consolidado 2025'!$A$3:$AZ$504,AE$1,0)</f>
        <v>4.95</v>
      </c>
    </row>
    <row r="14" spans="1:31" hidden="1" x14ac:dyDescent="0.25">
      <c r="A14" s="30" t="s">
        <v>522</v>
      </c>
      <c r="B14" t="str">
        <f>VLOOKUP($A14,'Plan de acci�n consolidado 2025'!$A$3:$V$504,B$1,0)</f>
        <v>OFICINA DE TECNOLOGÍA E INFORMÁTICA</v>
      </c>
      <c r="C14">
        <f>VLOOKUP($A14,'Plan de acci�n consolidado 2025'!$A$3:$V$504,C$1,0)</f>
        <v>0</v>
      </c>
      <c r="D14" t="str">
        <f>VLOOKUP($A14,'Plan de acci�n consolidado 2025'!$A$3:$V$504,D$1,0)</f>
        <v>Actividad propia</v>
      </c>
      <c r="E14" t="str">
        <f>VLOOKUP($A14,'Plan de acci�n consolidado 2025'!$A$3:$V$504,E$1,0)</f>
        <v>20.4.1</v>
      </c>
      <c r="F14" t="str">
        <f>VLOOKUP($A14,'Plan de acci�n consolidado 2025'!$A$3:$V$504,F$1,0)</f>
        <v>N/A</v>
      </c>
      <c r="G14" t="str">
        <f>VLOOKUP($A14,'Plan de acci�n consolidado 2025'!$A$3:$V$504,G$1,0)</f>
        <v>N/A</v>
      </c>
      <c r="H14" t="str">
        <f>VLOOKUP($A14,'Plan de acci�n consolidado 2025'!$A$3:$V$504,H$1,0)</f>
        <v>N/A</v>
      </c>
      <c r="I14" t="str">
        <f>VLOOKUP($A14,'Plan de acci�n consolidado 2025'!$A$3:$V$504,I$1,0)</f>
        <v>N/A</v>
      </c>
      <c r="J14" t="str">
        <f>VLOOKUP($A14,'Plan de acci�n consolidado 2025'!$A$3:$V$504,J$1,0)</f>
        <v>N/A</v>
      </c>
      <c r="K14">
        <f>VLOOKUP($A14,'Plan de acci�n consolidado 2025'!$A$3:$V$504,K$1,0)</f>
        <v>0</v>
      </c>
      <c r="L14" t="str">
        <f>VLOOKUP($A14,'Plan de acci�n consolidado 2025'!$A$3:$V$504,L$1,0)</f>
        <v>N/A</v>
      </c>
      <c r="M14" t="str">
        <f>VLOOKUP($A14,'Plan de acci�n consolidado 2025'!$A$3:$V$504,M$1,0)</f>
        <v>N/A</v>
      </c>
      <c r="N14" t="str">
        <f>VLOOKUP($A14,'Plan de acci�n consolidado 2025'!$A$3:$V$504,N$1,0)</f>
        <v>N/A</v>
      </c>
      <c r="O14" t="str">
        <f>VLOOKUP($A14,'Plan de acci�n consolidado 2025'!$A$3:$V$504,O$1,0)</f>
        <v>Consolidar los riesgos de seguridad de la información con sus respectivos tratamientos, fechas y responsables  (Excel del plan de tratamiento de riesgos de seguridad y privacidad de la información/ único entregable)</v>
      </c>
      <c r="P14">
        <f>VLOOKUP($A14,'Plan de acci�n consolidado 2025'!$A$3:$V$504,P$1,0)</f>
        <v>40</v>
      </c>
      <c r="Q14">
        <f>VLOOKUP($A14,'Plan de acci�n consolidado 2025'!$A$3:$V$504,Q$1,0)</f>
        <v>1</v>
      </c>
      <c r="R14" t="str">
        <f>VLOOKUP($A14,'Plan de acci�n consolidado 2025'!$A$3:$V$504,R$1,0)</f>
        <v>Númerica</v>
      </c>
      <c r="S14" t="str">
        <f>VLOOKUP($A14,'Plan de acci�n consolidado 2025'!$A$3:$V$504,S$1,0)</f>
        <v># de consolidaciones de riesgos realizadas / 1 consolidaciones de riesgos a realizar</v>
      </c>
      <c r="T14" s="168">
        <f>VLOOKUP($A14,'Plan de acci�n consolidado 2025'!$A$3:$V$504,T$1,0)</f>
        <v>45684</v>
      </c>
      <c r="U14" s="168">
        <f>VLOOKUP($A14,'Plan de acci�n consolidado 2025'!$A$3:$V$504,U$1,0)</f>
        <v>45777</v>
      </c>
      <c r="V14" t="str">
        <f>VLOOKUP($A14,'Plan de acci�n consolidado 2025'!$A$3:$V$504,V$1,0)</f>
        <v>20-OFICINA DE TECNOLOGÍA E INFORMÁTICA</v>
      </c>
      <c r="W14">
        <f>VLOOKUP($A14,'Plan de acci�n consolidado 2025'!$A$3:$AZ$504,W$1,0)</f>
        <v>8</v>
      </c>
      <c r="X14">
        <f>VLOOKUP($A14,'Plan de acci�n consolidado 2025'!$A$3:$AZ$504,X$1,0)</f>
        <v>100</v>
      </c>
      <c r="Y14" t="str">
        <f>VLOOKUP($A14,'Plan de acci�n consolidado 2025'!$A$3:$AZ$504,Y$1,0)</f>
        <v>Se realizó la consolidación de los riesgos de seguridad, con sus respectivos tratamientos, fechas y responsables.</v>
      </c>
      <c r="Z14" s="168">
        <f>VLOOKUP($A14,'Plan de acci�n consolidado 2025'!$A$3:$AZ$504,Z$1,0)</f>
        <v>45777</v>
      </c>
      <c r="AA14">
        <f>VLOOKUP($A14,'Plan de acci�n consolidado 2025'!$A$3:$AZ$504,AA$1,0)</f>
        <v>100</v>
      </c>
      <c r="AB14" t="str">
        <f>VLOOKUP($A14,'Plan de acci�n consolidado 2025'!$A$3:$AZ$504,AB$1,0)</f>
        <v>El avance porcentual registrado corresponde con las evidencias presentadas</v>
      </c>
      <c r="AC14" s="168">
        <f>VLOOKUP($A14,'Plan de acci�n consolidado 2025'!$A$3:$AZ$504,AC$1,0)</f>
        <v>45777</v>
      </c>
      <c r="AD14">
        <f>VLOOKUP($A14,'Plan de acci�n consolidado 2025'!$A$3:$AZ$504,AD$1,0)</f>
        <v>100</v>
      </c>
      <c r="AE14">
        <f>VLOOKUP($A14,'Plan de acci�n consolidado 2025'!$A$3:$AZ$504,AE$1,0)</f>
        <v>8</v>
      </c>
    </row>
    <row r="15" spans="1:31" hidden="1" x14ac:dyDescent="0.25">
      <c r="A15" s="30" t="s">
        <v>524</v>
      </c>
      <c r="B15" t="str">
        <f>VLOOKUP($A15,'Plan de acci�n consolidado 2025'!$A$3:$V$504,B$1,0)</f>
        <v>OFICINA DE TECNOLOGÍA E INFORMÁTICA</v>
      </c>
      <c r="C15">
        <f>VLOOKUP($A15,'Plan de acci�n consolidado 2025'!$A$3:$V$504,C$1,0)</f>
        <v>0</v>
      </c>
      <c r="D15" t="str">
        <f>VLOOKUP($A15,'Plan de acci�n consolidado 2025'!$A$3:$V$504,D$1,0)</f>
        <v>Actividad propia</v>
      </c>
      <c r="E15" t="str">
        <f>VLOOKUP($A15,'Plan de acci�n consolidado 2025'!$A$3:$V$504,E$1,0)</f>
        <v>20.4.2</v>
      </c>
      <c r="F15" t="str">
        <f>VLOOKUP($A15,'Plan de acci�n consolidado 2025'!$A$3:$V$504,F$1,0)</f>
        <v>N/A</v>
      </c>
      <c r="G15" t="str">
        <f>VLOOKUP($A15,'Plan de acci�n consolidado 2025'!$A$3:$V$504,G$1,0)</f>
        <v>N/A</v>
      </c>
      <c r="H15" t="str">
        <f>VLOOKUP($A15,'Plan de acci�n consolidado 2025'!$A$3:$V$504,H$1,0)</f>
        <v>N/A</v>
      </c>
      <c r="I15" t="str">
        <f>VLOOKUP($A15,'Plan de acci�n consolidado 2025'!$A$3:$V$504,I$1,0)</f>
        <v>N/A</v>
      </c>
      <c r="J15" t="str">
        <f>VLOOKUP($A15,'Plan de acci�n consolidado 2025'!$A$3:$V$504,J$1,0)</f>
        <v>N/A</v>
      </c>
      <c r="K15">
        <f>VLOOKUP($A15,'Plan de acci�n consolidado 2025'!$A$3:$V$504,K$1,0)</f>
        <v>0</v>
      </c>
      <c r="L15" t="str">
        <f>VLOOKUP($A15,'Plan de acci�n consolidado 2025'!$A$3:$V$504,L$1,0)</f>
        <v>N/A</v>
      </c>
      <c r="M15" t="str">
        <f>VLOOKUP($A15,'Plan de acci�n consolidado 2025'!$A$3:$V$504,M$1,0)</f>
        <v>N/A</v>
      </c>
      <c r="N15" t="str">
        <f>VLOOKUP($A15,'Plan de acci�n consolidado 2025'!$A$3:$V$504,N$1,0)</f>
        <v>N/A</v>
      </c>
      <c r="O15" t="str">
        <f>VLOOKUP($A15,'Plan de acci�n consolidado 2025'!$A$3:$V$504,O$1,0)</f>
        <v>Realizar el monitoreo al plan de tratamiento de los riesgos de seguridad y privacidad de la información trimestralmente (Informes de seguimiento y avance trimestrales con soportes documentales del cumplimiento con corte  junio, septiembre, diciembre)</v>
      </c>
      <c r="P15">
        <f>VLOOKUP($A15,'Plan de acci�n consolidado 2025'!$A$3:$V$504,P$1,0)</f>
        <v>60</v>
      </c>
      <c r="Q15">
        <f>VLOOKUP($A15,'Plan de acci�n consolidado 2025'!$A$3:$V$504,Q$1,0)</f>
        <v>100</v>
      </c>
      <c r="R15" t="str">
        <f>VLOOKUP($A15,'Plan de acci�n consolidado 2025'!$A$3:$V$504,R$1,0)</f>
        <v>Porcentual</v>
      </c>
      <c r="S15" t="str">
        <f>VLOOKUP($A15,'Plan de acci�n consolidado 2025'!$A$3:$V$504,S$1,0)</f>
        <v>% de plan de tratamiento de riesgos monitoreado / 100% de plan de riesgos a monitorear</v>
      </c>
      <c r="T15" s="168">
        <f>VLOOKUP($A15,'Plan de acci�n consolidado 2025'!$A$3:$V$504,T$1,0)</f>
        <v>45748</v>
      </c>
      <c r="U15" s="168">
        <f>VLOOKUP($A15,'Plan de acci�n consolidado 2025'!$A$3:$V$504,U$1,0)</f>
        <v>46003</v>
      </c>
      <c r="V15" t="str">
        <f>VLOOKUP($A15,'Plan de acci�n consolidado 2025'!$A$3:$V$504,V$1,0)</f>
        <v>20-OFICINA DE TECNOLOGÍA E INFORMÁTICA</v>
      </c>
      <c r="W15">
        <f>VLOOKUP($A15,'Plan de acci�n consolidado 2025'!$A$3:$AZ$504,W$1,0)</f>
        <v>12</v>
      </c>
      <c r="X15">
        <f>VLOOKUP($A15,'Plan de acci�n consolidado 2025'!$A$3:$AZ$504,X$1,0)</f>
        <v>24.75</v>
      </c>
      <c r="Y15" t="str">
        <f>VLOOKUP($A15,'Plan de acci�n consolidado 2025'!$A$3:$AZ$504,Y$1,0)</f>
        <v>Se realiza el segundo informe de seguimiento a los riesgos de seguridad de la información dando cumplimento al segundo entregable con corte a septiembre, para un avance de la actividad del 24.75%.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se adicionaron nuevas actividades, actualmente son en total 101 actividades descritas en los planes de tratamiento de riesgos de seguridad de la información. 
Aplicando la fórmula de la regla de tres simple directa, se evidencia un avance del 24,75%.</v>
      </c>
      <c r="Z15" s="168">
        <f>VLOOKUP($A15,'Plan de acci�n consolidado 2025'!$A$3:$AZ$504,Z$1,0)</f>
        <v>0</v>
      </c>
      <c r="AA15">
        <f>VLOOKUP($A15,'Plan de acci�n consolidado 2025'!$A$3:$AZ$504,AA$1,0)</f>
        <v>24.75</v>
      </c>
      <c r="AB15" t="str">
        <f>VLOOKUP($A15,'Plan de acci�n consolidado 2025'!$A$3:$AZ$504,AB$1,0)</f>
        <v xml:space="preserve">Se verifica el avance reportado en atención a los soportes anexos </v>
      </c>
      <c r="AC15" s="168">
        <f>VLOOKUP($A15,'Plan de acci�n consolidado 2025'!$A$3:$AZ$504,AC$1,0)</f>
        <v>0</v>
      </c>
      <c r="AD15">
        <f>VLOOKUP($A15,'Plan de acci�n consolidado 2025'!$A$3:$AZ$504,AD$1,0)</f>
        <v>0</v>
      </c>
      <c r="AE15">
        <f>VLOOKUP($A15,'Plan de acci�n consolidado 2025'!$A$3:$AZ$504,AE$1,0)</f>
        <v>2.97</v>
      </c>
    </row>
    <row r="16" spans="1:31" hidden="1" x14ac:dyDescent="0.25">
      <c r="A16" s="30" t="s">
        <v>525</v>
      </c>
      <c r="B16" t="str">
        <f>VLOOKUP($A16,'Plan de acci�n consolidado 2025'!$A$3:$V$504,B$1,0)</f>
        <v>OFICINA DE TECNOLOGÍA E INFORMÁTICA</v>
      </c>
      <c r="C16">
        <f>VLOOKUP($A16,'Plan de acci�n consolidado 2025'!$A$3:$V$504,C$1,0)</f>
        <v>0</v>
      </c>
      <c r="D16" t="str">
        <f>VLOOKUP($A16,'Plan de acci�n consolidado 2025'!$A$3:$V$504,D$1,0)</f>
        <v>Producto</v>
      </c>
      <c r="E16" t="str">
        <f>VLOOKUP($A16,'Plan de acci�n consolidado 2025'!$A$3:$V$504,E$1,0)</f>
        <v>20.5</v>
      </c>
      <c r="F16" t="str">
        <f>VLOOKUP($A16,'Plan de acci�n consolidado 2025'!$A$3:$V$504,F$1,0)</f>
        <v>Innovador</v>
      </c>
      <c r="G16" t="str">
        <f>VLOOKUP($A16,'Plan de acci�n consolidado 2025'!$A$3:$V$504,G$1,0)</f>
        <v xml:space="preserve">Fortalecer la infraestructura, uso y aprovechamiento de las tecnologías de la información, para optimizar la capacidad institucional
</v>
      </c>
      <c r="H16" t="str">
        <f>VLOOKUP($A16,'Plan de acci�n consolidado 2025'!$A$3:$V$504,H$1,0)</f>
        <v xml:space="preserve">Cumplimiento de productos del PAI asociados a Fortalecer la infraestructura, uso y aprovechamiento de las tecnologías de la información, para optimizar la capacidad institucional
</v>
      </c>
      <c r="I16" t="str">
        <f>VLOOKUP($A16,'Plan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6" t="str">
        <f>VLOOKUP($A16,'Plan de acci�n consolidado 2025'!$A$3:$V$504,J$1,0)</f>
        <v xml:space="preserve">PND - 5-31-5-d- Convergencia regional - Gobierno digital para la gente </v>
      </c>
      <c r="K16">
        <f>VLOOKUP($A16,'Plan de acci�n consolidado 2025'!$A$3:$V$504,K$1,0)</f>
        <v>0</v>
      </c>
      <c r="L16" t="str">
        <f>VLOOKUP($A16,'Plan de acci�n consolidado 2025'!$A$3:$V$504,L$1,0)</f>
        <v>C-3599-0200-0006-53105d</v>
      </c>
      <c r="M16" t="str">
        <f>VLOOKUP($A16,'Plan de acci�n consolidado 2025'!$A$3:$V$504,M$1,0)</f>
        <v>Política Gobierno Digital _DIMENSIÓN Gestión con Valores para Resultados</v>
      </c>
      <c r="N16" t="str">
        <f>VLOOKUP($A16,'Plan de acci�n consolidado 2025'!$A$3:$V$504,N$1,0)</f>
        <v>DECRETO 612</v>
      </c>
      <c r="O16" t="str">
        <f>VLOOKUP($A16,'Plan de acci�n consolidado 2025'!$A$3:$V$504,O$1,0)</f>
        <v>Plan estratégico de tecnologías de información, ejecutado (Informes de seguimiento y avance trimestrales con soportes documentales del cumplimiento)</v>
      </c>
      <c r="P16">
        <f>VLOOKUP($A16,'Plan de acci�n consolidado 2025'!$A$3:$V$504,P$1,0)</f>
        <v>20</v>
      </c>
      <c r="Q16">
        <f>VLOOKUP($A16,'Plan de acci�n consolidado 2025'!$A$3:$V$504,Q$1,0)</f>
        <v>100</v>
      </c>
      <c r="R16" t="str">
        <f>VLOOKUP($A16,'Plan de acci�n consolidado 2025'!$A$3:$V$504,R$1,0)</f>
        <v>Porcentual</v>
      </c>
      <c r="S16" t="str">
        <f>VLOOKUP($A16,'Plan de acci�n consolidado 2025'!$A$3:$V$504,S$1,0)</f>
        <v>% de plan ejecutado / 100% de plan a ejecutar</v>
      </c>
      <c r="T16" s="168">
        <f>VLOOKUP($A16,'Plan de acci�n consolidado 2025'!$A$3:$V$504,T$1,0)</f>
        <v>45670</v>
      </c>
      <c r="U16" s="168">
        <f>VLOOKUP($A16,'Plan de acci�n consolidado 2025'!$A$3:$V$504,U$1,0)</f>
        <v>46003</v>
      </c>
      <c r="V16" t="str">
        <f>VLOOKUP($A16,'Plan de acci�n consolidado 2025'!$A$3:$V$504,V$1,0)</f>
        <v>20-OFICINA DE TECNOLOGÍA E INFORMÁTICA</v>
      </c>
      <c r="W16">
        <f>VLOOKUP($A16,'Plan de acci�n consolidado 2025'!$A$3:$AZ$504,W$1,0)</f>
        <v>20</v>
      </c>
      <c r="X16">
        <f>VLOOKUP($A16,'Plan de acci�n consolidado 2025'!$A$3:$AZ$504,X$1,0)</f>
        <v>89</v>
      </c>
      <c r="Y16" t="str">
        <f>VLOOKUP($A16,'Plan de acci�n consolidado 2025'!$A$3:$AZ$504,Y$1,0)</f>
        <v>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v>
      </c>
      <c r="Z16" s="168">
        <f>VLOOKUP($A16,'Plan de acci�n consolidado 2025'!$A$3:$AZ$504,Z$1,0)</f>
        <v>0</v>
      </c>
      <c r="AA16">
        <f>VLOOKUP($A16,'Plan de acci�n consolidado 2025'!$A$3:$AZ$504,AA$1,0)</f>
        <v>89</v>
      </c>
      <c r="AB16" t="str">
        <f>VLOOKUP($A16,'Plan de acci�n consolidado 2025'!$A$3:$AZ$504,AB$1,0)</f>
        <v xml:space="preserve">Se  verifica seguimiento en atención a los soportes anexos </v>
      </c>
      <c r="AC16" s="168">
        <f>VLOOKUP($A16,'Plan de acci�n consolidado 2025'!$A$3:$AZ$504,AC$1,0)</f>
        <v>0</v>
      </c>
      <c r="AD16">
        <f>VLOOKUP($A16,'Plan de acci�n consolidado 2025'!$A$3:$AZ$504,AD$1,0)</f>
        <v>0</v>
      </c>
      <c r="AE16">
        <f>VLOOKUP($A16,'Plan de acci�n consolidado 2025'!$A$3:$AZ$504,AE$1,0)</f>
        <v>17.8</v>
      </c>
    </row>
    <row r="17" spans="1:31" hidden="1" x14ac:dyDescent="0.25">
      <c r="A17" s="30" t="s">
        <v>527</v>
      </c>
      <c r="B17" t="str">
        <f>VLOOKUP($A17,'Plan de acci�n consolidado 2025'!$A$3:$V$504,B$1,0)</f>
        <v>OFICINA DE TECNOLOGÍA E INFORMÁTICA</v>
      </c>
      <c r="C17">
        <f>VLOOKUP($A17,'Plan de acci�n consolidado 2025'!$A$3:$V$504,C$1,0)</f>
        <v>0</v>
      </c>
      <c r="D17" t="str">
        <f>VLOOKUP($A17,'Plan de acci�n consolidado 2025'!$A$3:$V$504,D$1,0)</f>
        <v>Actividad propia</v>
      </c>
      <c r="E17" t="str">
        <f>VLOOKUP($A17,'Plan de acci�n consolidado 2025'!$A$3:$V$504,E$1,0)</f>
        <v>20.5.1</v>
      </c>
      <c r="F17" t="str">
        <f>VLOOKUP($A17,'Plan de acci�n consolidado 2025'!$A$3:$V$504,F$1,0)</f>
        <v>N/A</v>
      </c>
      <c r="G17" t="str">
        <f>VLOOKUP($A17,'Plan de acci�n consolidado 2025'!$A$3:$V$504,G$1,0)</f>
        <v>N/A</v>
      </c>
      <c r="H17" t="str">
        <f>VLOOKUP($A17,'Plan de acci�n consolidado 2025'!$A$3:$V$504,H$1,0)</f>
        <v>N/A</v>
      </c>
      <c r="I17" t="str">
        <f>VLOOKUP($A17,'Plan de acci�n consolidado 2025'!$A$3:$V$504,I$1,0)</f>
        <v>N/A</v>
      </c>
      <c r="J17" t="str">
        <f>VLOOKUP($A17,'Plan de acci�n consolidado 2025'!$A$3:$V$504,J$1,0)</f>
        <v>N/A</v>
      </c>
      <c r="K17">
        <f>VLOOKUP($A17,'Plan de acci�n consolidado 2025'!$A$3:$V$504,K$1,0)</f>
        <v>0</v>
      </c>
      <c r="L17" t="str">
        <f>VLOOKUP($A17,'Plan de acci�n consolidado 2025'!$A$3:$V$504,L$1,0)</f>
        <v>N/A</v>
      </c>
      <c r="M17" t="str">
        <f>VLOOKUP($A17,'Plan de acci�n consolidado 2025'!$A$3:$V$504,M$1,0)</f>
        <v>N/A</v>
      </c>
      <c r="N17" t="str">
        <f>VLOOKUP($A17,'Plan de acci�n consolidado 2025'!$A$3:$V$504,N$1,0)</f>
        <v>N/A</v>
      </c>
      <c r="O17" t="str">
        <f>VLOOKUP($A17,'Plan de acci�n consolidado 2025'!$A$3:$V$504,O$1,0)</f>
        <v>Formular plan estratégico de tecnologías de información PETI incluyendo hoja de ruta para la vigencia   (Hoja de ruta del PETI actualizada/ único entregable)</v>
      </c>
      <c r="P17">
        <f>VLOOKUP($A17,'Plan de acci�n consolidado 2025'!$A$3:$V$504,P$1,0)</f>
        <v>20</v>
      </c>
      <c r="Q17">
        <f>VLOOKUP($A17,'Plan de acci�n consolidado 2025'!$A$3:$V$504,Q$1,0)</f>
        <v>1</v>
      </c>
      <c r="R17" t="str">
        <f>VLOOKUP($A17,'Plan de acci�n consolidado 2025'!$A$3:$V$504,R$1,0)</f>
        <v>Númerica</v>
      </c>
      <c r="S17" t="str">
        <f>VLOOKUP($A17,'Plan de acci�n consolidado 2025'!$A$3:$V$504,S$1,0)</f>
        <v># de plan formulado / 1 plan a formular</v>
      </c>
      <c r="T17" s="168">
        <f>VLOOKUP($A17,'Plan de acci�n consolidado 2025'!$A$3:$V$504,T$1,0)</f>
        <v>45670</v>
      </c>
      <c r="U17" s="168">
        <f>VLOOKUP($A17,'Plan de acci�n consolidado 2025'!$A$3:$V$504,U$1,0)</f>
        <v>45688</v>
      </c>
      <c r="V17" t="str">
        <f>VLOOKUP($A17,'Plan de acci�n consolidado 2025'!$A$3:$V$504,V$1,0)</f>
        <v>20-OFICINA DE TECNOLOGÍA E INFORMÁTICA</v>
      </c>
      <c r="W17">
        <f>VLOOKUP($A17,'Plan de acci�n consolidado 2025'!$A$3:$AZ$504,W$1,0)</f>
        <v>4</v>
      </c>
      <c r="X17">
        <f>VLOOKUP($A17,'Plan de acci�n consolidado 2025'!$A$3:$AZ$504,X$1,0)</f>
        <v>100</v>
      </c>
      <c r="Y17" t="str">
        <f>VLOOKUP($A17,'Plan de acci�n consolidado 2025'!$A$3:$AZ$504,Y$1,0)</f>
        <v>Formular plan estratégico de tecnologías de información PETI</v>
      </c>
      <c r="Z17" s="168">
        <f>VLOOKUP($A17,'Plan de acci�n consolidado 2025'!$A$3:$AZ$504,Z$1,0)</f>
        <v>45688</v>
      </c>
      <c r="AA17">
        <f>VLOOKUP($A17,'Plan de acci�n consolidado 2025'!$A$3:$AZ$504,AA$1,0)</f>
        <v>100</v>
      </c>
      <c r="AB17" t="str">
        <f>VLOOKUP($A17,'Plan de acci�n consolidado 2025'!$A$3:$AZ$504,AB$1,0)</f>
        <v xml:space="preserve">Se verifica el cumplimiento de la actividad dentro de los tiempos establecidos </v>
      </c>
      <c r="AC17" s="168">
        <f>VLOOKUP($A17,'Plan de acci�n consolidado 2025'!$A$3:$AZ$504,AC$1,0)</f>
        <v>45688</v>
      </c>
      <c r="AD17">
        <f>VLOOKUP($A17,'Plan de acci�n consolidado 2025'!$A$3:$AZ$504,AD$1,0)</f>
        <v>100</v>
      </c>
      <c r="AE17">
        <f>VLOOKUP($A17,'Plan de acci�n consolidado 2025'!$A$3:$AZ$504,AE$1,0)</f>
        <v>4</v>
      </c>
    </row>
    <row r="18" spans="1:31" hidden="1" x14ac:dyDescent="0.25">
      <c r="A18" s="30" t="s">
        <v>528</v>
      </c>
      <c r="B18" t="str">
        <f>VLOOKUP($A18,'Plan de acci�n consolidado 2025'!$A$3:$V$504,B$1,0)</f>
        <v>OFICINA DE TECNOLOGÍA E INFORMÁTICA</v>
      </c>
      <c r="C18">
        <f>VLOOKUP($A18,'Plan de acci�n consolidado 2025'!$A$3:$V$504,C$1,0)</f>
        <v>0</v>
      </c>
      <c r="D18" t="str">
        <f>VLOOKUP($A18,'Plan de acci�n consolidado 2025'!$A$3:$V$504,D$1,0)</f>
        <v>Actividad propia</v>
      </c>
      <c r="E18" t="str">
        <f>VLOOKUP($A18,'Plan de acci�n consolidado 2025'!$A$3:$V$504,E$1,0)</f>
        <v>20.5.2</v>
      </c>
      <c r="F18" t="str">
        <f>VLOOKUP($A18,'Plan de acci�n consolidado 2025'!$A$3:$V$504,F$1,0)</f>
        <v>N/A</v>
      </c>
      <c r="G18" t="str">
        <f>VLOOKUP($A18,'Plan de acci�n consolidado 2025'!$A$3:$V$504,G$1,0)</f>
        <v>N/A</v>
      </c>
      <c r="H18" t="str">
        <f>VLOOKUP($A18,'Plan de acci�n consolidado 2025'!$A$3:$V$504,H$1,0)</f>
        <v>N/A</v>
      </c>
      <c r="I18" t="str">
        <f>VLOOKUP($A18,'Plan de acci�n consolidado 2025'!$A$3:$V$504,I$1,0)</f>
        <v>N/A</v>
      </c>
      <c r="J18" t="str">
        <f>VLOOKUP($A18,'Plan de acci�n consolidado 2025'!$A$3:$V$504,J$1,0)</f>
        <v>N/A</v>
      </c>
      <c r="K18">
        <f>VLOOKUP($A18,'Plan de acci�n consolidado 2025'!$A$3:$V$504,K$1,0)</f>
        <v>0</v>
      </c>
      <c r="L18" t="str">
        <f>VLOOKUP($A18,'Plan de acci�n consolidado 2025'!$A$3:$V$504,L$1,0)</f>
        <v>N/A</v>
      </c>
      <c r="M18" t="str">
        <f>VLOOKUP($A18,'Plan de acci�n consolidado 2025'!$A$3:$V$504,M$1,0)</f>
        <v>N/A</v>
      </c>
      <c r="N18" t="str">
        <f>VLOOKUP($A18,'Plan de acci�n consolidado 2025'!$A$3:$V$504,N$1,0)</f>
        <v>N/A</v>
      </c>
      <c r="O18" t="str">
        <f>VLOOKUP($A18,'Plan de acci�n consolidado 2025'!$A$3:$V$504,O$1,0)</f>
        <v>Realizar seguimiento trimestral a la ejecución del PETI. (Informes de seguimiento y avance trimestrales con soportes documentales del cumplimiento con corte  marzo, junio, septiembre, diciembre)</v>
      </c>
      <c r="P18">
        <f>VLOOKUP($A18,'Plan de acci�n consolidado 2025'!$A$3:$V$504,P$1,0)</f>
        <v>80</v>
      </c>
      <c r="Q18">
        <f>VLOOKUP($A18,'Plan de acci�n consolidado 2025'!$A$3:$V$504,Q$1,0)</f>
        <v>100</v>
      </c>
      <c r="R18" t="str">
        <f>VLOOKUP($A18,'Plan de acci�n consolidado 2025'!$A$3:$V$504,R$1,0)</f>
        <v>Porcentual</v>
      </c>
      <c r="S18" t="str">
        <f>VLOOKUP($A18,'Plan de acci�n consolidado 2025'!$A$3:$V$504,S$1,0)</f>
        <v>% de plan ejecutado / 100% de plan a ejecutar</v>
      </c>
      <c r="T18" s="168">
        <f>VLOOKUP($A18,'Plan de acci�n consolidado 2025'!$A$3:$V$504,T$1,0)</f>
        <v>45691</v>
      </c>
      <c r="U18" s="168">
        <f>VLOOKUP($A18,'Plan de acci�n consolidado 2025'!$A$3:$V$504,U$1,0)</f>
        <v>46003</v>
      </c>
      <c r="V18" t="str">
        <f>VLOOKUP($A18,'Plan de acci�n consolidado 2025'!$A$3:$V$504,V$1,0)</f>
        <v>20-OFICINA DE TECNOLOGÍA E INFORMÁTICA</v>
      </c>
      <c r="W18">
        <f>VLOOKUP($A18,'Plan de acci�n consolidado 2025'!$A$3:$AZ$504,W$1,0)</f>
        <v>16</v>
      </c>
      <c r="X18">
        <f>VLOOKUP($A18,'Plan de acci�n consolidado 2025'!$A$3:$AZ$504,X$1,0)</f>
        <v>89</v>
      </c>
      <c r="Y18" t="str">
        <f>VLOOKUP($A18,'Plan de acci�n consolidado 2025'!$A$3:$AZ$504,Y$1,0)</f>
        <v xml:space="preserve">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
</v>
      </c>
      <c r="Z18" s="168">
        <f>VLOOKUP($A18,'Plan de acci�n consolidado 2025'!$A$3:$AZ$504,Z$1,0)</f>
        <v>0</v>
      </c>
      <c r="AA18">
        <f>VLOOKUP($A18,'Plan de acci�n consolidado 2025'!$A$3:$AZ$504,AA$1,0)</f>
        <v>89</v>
      </c>
      <c r="AB18" t="str">
        <f>VLOOKUP($A18,'Plan de acci�n consolidado 2025'!$A$3:$AZ$504,AB$1,0)</f>
        <v xml:space="preserve">Se  verifica seguimiento en atención a los soportes anexos </v>
      </c>
      <c r="AC18" s="168">
        <f>VLOOKUP($A18,'Plan de acci�n consolidado 2025'!$A$3:$AZ$504,AC$1,0)</f>
        <v>0</v>
      </c>
      <c r="AD18">
        <f>VLOOKUP($A18,'Plan de acci�n consolidado 2025'!$A$3:$AZ$504,AD$1,0)</f>
        <v>0</v>
      </c>
      <c r="AE18">
        <f>VLOOKUP($A18,'Plan de acci�n consolidado 2025'!$A$3:$AZ$504,AE$1,0)</f>
        <v>14.24</v>
      </c>
    </row>
    <row r="19" spans="1:31" hidden="1" x14ac:dyDescent="0.25">
      <c r="A19" s="30" t="s">
        <v>530</v>
      </c>
      <c r="B19" t="str">
        <f>VLOOKUP($A19,'Plan de acci�n consolidado 2025'!$A$3:$V$504,B$1,0)</f>
        <v>GRUPO DE TRABAJO DE DESARROLLO DE TALENTO HUMANO</v>
      </c>
      <c r="C19">
        <f>VLOOKUP($A19,'Plan de acci�n consolidado 2025'!$A$3:$V$504,C$1,0)</f>
        <v>0</v>
      </c>
      <c r="D19" t="str">
        <f>VLOOKUP($A19,'Plan de acci�n consolidado 2025'!$A$3:$V$504,D$1,0)</f>
        <v>Producto</v>
      </c>
      <c r="E19" t="str">
        <f>VLOOKUP($A19,'Plan de acci�n consolidado 2025'!$A$3:$V$504,E$1,0)</f>
        <v>117.1</v>
      </c>
      <c r="F19" t="str">
        <f>VLOOKUP($A19,'Plan de acci�n consolidado 2025'!$A$3:$V$504,F$1,0)</f>
        <v>Innovador</v>
      </c>
      <c r="G19" t="str">
        <f>VLOOKUP($A19,'Plan de acci�n consolidado 2025'!$A$3:$V$504,G$1,0)</f>
        <v xml:space="preserve">Fortalecer la gestión de la información, el conocimiento y la innovación para optimizar la capacidad institucional 
</v>
      </c>
      <c r="H19" t="str">
        <f>VLOOKUP($A19,'Plan de acci�n consolidado 2025'!$A$3:$V$504,H$1,0)</f>
        <v xml:space="preserve">Cumplimiento de productos del PAI asociados a Fortalecer la gestión de la información, el conocimiento y la innovación para optimizar la capacidad institucional 
</v>
      </c>
      <c r="I19" t="str">
        <f>VLOOKUP($A19,'Plan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9" t="str">
        <f>VLOOKUP($A19,'Plan de acci�n consolidado 2025'!$A$3:$V$504,J$1,0)</f>
        <v xml:space="preserve">PND - 5-31-5-b- Convergencia regional - Entidades públicas territoriales y nacionales fortalecidas </v>
      </c>
      <c r="K19">
        <f>VLOOKUP($A19,'Plan de acci�n consolidado 2025'!$A$3:$V$504,K$1,0)</f>
        <v>0</v>
      </c>
      <c r="L19" t="str">
        <f>VLOOKUP($A19,'Plan de acci�n consolidado 2025'!$A$3:$V$504,L$1,0)</f>
        <v>N/A</v>
      </c>
      <c r="M19" t="str">
        <f>VLOOKUP($A19,'Plan de acci�n consolidado 2025'!$A$3:$V$504,M$1,0)</f>
        <v>Política de Gestión Estratégica del Talento Humano _DIMENSIÓN Talento humano</v>
      </c>
      <c r="N19" t="str">
        <f>VLOOKUP($A19,'Plan de acci�n consolidado 2025'!$A$3:$V$504,N$1,0)</f>
        <v>N/A</v>
      </c>
      <c r="O19" t="str">
        <f>VLOOKUP($A19,'Plan de acci�n consolidado 2025'!$A$3:$V$504,O$1,0)</f>
        <v>Estrategia de ingreso efectivo de nuevos funcionarios que conduzca a la garantía del bienestar integral implementada. (Informe final de la implementación de la estrategia)</v>
      </c>
      <c r="P19">
        <f>VLOOKUP($A19,'Plan de acci�n consolidado 2025'!$A$3:$V$504,P$1,0)</f>
        <v>15</v>
      </c>
      <c r="Q19">
        <f>VLOOKUP($A19,'Plan de acci�n consolidado 2025'!$A$3:$V$504,Q$1,0)</f>
        <v>100</v>
      </c>
      <c r="R19" t="str">
        <f>VLOOKUP($A19,'Plan de acci�n consolidado 2025'!$A$3:$V$504,R$1,0)</f>
        <v>Porcentual</v>
      </c>
      <c r="S19" t="str">
        <f>VLOOKUP($A19,'Plan de acci�n consolidado 2025'!$A$3:$V$504,S$1,0)</f>
        <v>% de estrategias de ingreso efectivo de nuevos funcionarios realizada / 100% de estrategias de ingreso efectivo de nuevos funcionarios a realizar</v>
      </c>
      <c r="T19" s="168">
        <f>VLOOKUP($A19,'Plan de acci�n consolidado 2025'!$A$3:$V$504,T$1,0)</f>
        <v>45691</v>
      </c>
      <c r="U19" s="168">
        <f>VLOOKUP($A19,'Plan de acci�n consolidado 2025'!$A$3:$V$504,U$1,0)</f>
        <v>45989</v>
      </c>
      <c r="V19" t="str">
        <f>VLOOKUP($A19,'Plan de acci�n consolidado 2025'!$A$3:$V$504,V$1,0)</f>
        <v>117-GRUPO DE TRABAJO DE DESARROLLO DE TALENTO HUMANO</v>
      </c>
      <c r="W19">
        <f>VLOOKUP($A19,'Plan de acci�n consolidado 2025'!$A$3:$AZ$504,W$1,0)</f>
        <v>15</v>
      </c>
      <c r="X19">
        <f>VLOOKUP($A19,'Plan de acci�n consolidado 2025'!$A$3:$AZ$504,X$1,0)</f>
        <v>0</v>
      </c>
      <c r="Y19">
        <f>VLOOKUP($A19,'Plan de acci�n consolidado 2025'!$A$3:$AZ$504,Y$1,0)</f>
        <v>0</v>
      </c>
      <c r="Z19" s="168">
        <f>VLOOKUP($A19,'Plan de acci�n consolidado 2025'!$A$3:$AZ$504,Z$1,0)</f>
        <v>0</v>
      </c>
      <c r="AA19">
        <f>VLOOKUP($A19,'Plan de acci�n consolidado 2025'!$A$3:$AZ$504,AA$1,0)</f>
        <v>0</v>
      </c>
      <c r="AB19">
        <f>VLOOKUP($A19,'Plan de acci�n consolidado 2025'!$A$3:$AZ$504,AB$1,0)</f>
        <v>0</v>
      </c>
      <c r="AC19" s="168">
        <f>VLOOKUP($A19,'Plan de acci�n consolidado 2025'!$A$3:$AZ$504,AC$1,0)</f>
        <v>0</v>
      </c>
      <c r="AD19">
        <f>VLOOKUP($A19,'Plan de acci�n consolidado 2025'!$A$3:$AZ$504,AD$1,0)</f>
        <v>0</v>
      </c>
      <c r="AE19">
        <f>VLOOKUP($A19,'Plan de acci�n consolidado 2025'!$A$3:$AZ$504,AE$1,0)</f>
        <v>0</v>
      </c>
    </row>
    <row r="20" spans="1:31" hidden="1" x14ac:dyDescent="0.25">
      <c r="A20" s="30" t="s">
        <v>532</v>
      </c>
      <c r="B20" t="str">
        <f>VLOOKUP($A20,'Plan de acci�n consolidado 2025'!$A$3:$V$504,B$1,0)</f>
        <v>GRUPO DE TRABAJO DE DESARROLLO DE TALENTO HUMANO</v>
      </c>
      <c r="C20">
        <f>VLOOKUP($A20,'Plan de acci�n consolidado 2025'!$A$3:$V$504,C$1,0)</f>
        <v>0</v>
      </c>
      <c r="D20" t="str">
        <f>VLOOKUP($A20,'Plan de acci�n consolidado 2025'!$A$3:$V$504,D$1,0)</f>
        <v>Actividad propia</v>
      </c>
      <c r="E20" t="str">
        <f>VLOOKUP($A20,'Plan de acci�n consolidado 2025'!$A$3:$V$504,E$1,0)</f>
        <v>117.1.1</v>
      </c>
      <c r="F20" t="str">
        <f>VLOOKUP($A20,'Plan de acci�n consolidado 2025'!$A$3:$V$504,F$1,0)</f>
        <v>N/A</v>
      </c>
      <c r="G20" t="str">
        <f>VLOOKUP($A20,'Plan de acci�n consolidado 2025'!$A$3:$V$504,G$1,0)</f>
        <v>N/A</v>
      </c>
      <c r="H20" t="str">
        <f>VLOOKUP($A20,'Plan de acci�n consolidado 2025'!$A$3:$V$504,H$1,0)</f>
        <v>N/A</v>
      </c>
      <c r="I20" t="str">
        <f>VLOOKUP($A20,'Plan de acci�n consolidado 2025'!$A$3:$V$504,I$1,0)</f>
        <v>N/A</v>
      </c>
      <c r="J20" t="str">
        <f>VLOOKUP($A20,'Plan de acci�n consolidado 2025'!$A$3:$V$504,J$1,0)</f>
        <v>N/A</v>
      </c>
      <c r="K20">
        <f>VLOOKUP($A20,'Plan de acci�n consolidado 2025'!$A$3:$V$504,K$1,0)</f>
        <v>0</v>
      </c>
      <c r="L20" t="str">
        <f>VLOOKUP($A20,'Plan de acci�n consolidado 2025'!$A$3:$V$504,L$1,0)</f>
        <v>N/A</v>
      </c>
      <c r="M20" t="str">
        <f>VLOOKUP($A20,'Plan de acci�n consolidado 2025'!$A$3:$V$504,M$1,0)</f>
        <v>N/A</v>
      </c>
      <c r="N20" t="str">
        <f>VLOOKUP($A20,'Plan de acci�n consolidado 2025'!$A$3:$V$504,N$1,0)</f>
        <v>N/A</v>
      </c>
      <c r="O20" t="str">
        <f>VLOOKUP($A20,'Plan de acci�n consolidado 2025'!$A$3:$V$504,O$1,0)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20">
        <f>VLOOKUP($A20,'Plan de acci�n consolidado 2025'!$A$3:$V$504,P$1,0)</f>
        <v>25</v>
      </c>
      <c r="Q20">
        <f>VLOOKUP($A20,'Plan de acci�n consolidado 2025'!$A$3:$V$504,Q$1,0)</f>
        <v>100</v>
      </c>
      <c r="R20" t="str">
        <f>VLOOKUP($A20,'Plan de acci�n consolidado 2025'!$A$3:$V$504,R$1,0)</f>
        <v>Porcentual</v>
      </c>
      <c r="S20" t="str">
        <f>VLOOKUP($A20,'Plan de acci�n consolidado 2025'!$A$3:$V$504,S$1,0)</f>
        <v>% de nuevos servidores impactados con la campaña / 100% de nuevos servidores</v>
      </c>
      <c r="T20" s="168">
        <f>VLOOKUP($A20,'Plan de acci�n consolidado 2025'!$A$3:$V$504,T$1,0)</f>
        <v>45691</v>
      </c>
      <c r="U20" s="168">
        <f>VLOOKUP($A20,'Plan de acci�n consolidado 2025'!$A$3:$V$504,U$1,0)</f>
        <v>45989</v>
      </c>
      <c r="V20" t="str">
        <f>VLOOKUP($A20,'Plan de acci�n consolidado 2025'!$A$3:$V$504,V$1,0)</f>
        <v>117-GRUPO DE TRABAJO DE DESARROLLO DE TALENTO HUMANO</v>
      </c>
      <c r="W20">
        <f>VLOOKUP($A20,'Plan de acci�n consolidado 2025'!$A$3:$AZ$504,W$1,0)</f>
        <v>3.75</v>
      </c>
      <c r="X20">
        <f>VLOOKUP($A20,'Plan de acci�n consolidado 2025'!$A$3:$AZ$504,X$1,0)</f>
        <v>85.74</v>
      </c>
      <c r="Y20" t="str">
        <f>VLOOKUP($A20,'Plan de acci�n consolidado 2025'!$A$3:$AZ$504,Y$1,0)</f>
        <v>Teniendo en cuenta que está previsto suplir un total de 414 empleos mediante concurso abierto, y que con corte al 30 de septiembre se han posesionado 3565personas, el porcentaje de avance reportado corresponde al cumplimiento efectivo frente a la meta establecida. Este porcentaje se obtiene de dividir el número de personas posesionadas (355) entre el total de empleos proyectados (414), y el resultado se multiplica por cien para expresarlo en porcentaje. Al realizar este cálculo, se obtiene un porcentaje de avance del 85,74%, que refleja de manera precisa el cumplimiento alcanzado con corte a la fecha mencionada.</v>
      </c>
      <c r="Z20" s="168">
        <f>VLOOKUP($A20,'Plan de acci�n consolidado 2025'!$A$3:$AZ$504,Z$1,0)</f>
        <v>0</v>
      </c>
      <c r="AA20">
        <f>VLOOKUP($A20,'Plan de acci�n consolidado 2025'!$A$3:$AZ$504,AA$1,0)</f>
        <v>85.74</v>
      </c>
      <c r="AB20" t="str">
        <f>VLOOKUP($A20,'Plan de acci�n consolidado 2025'!$A$3:$AZ$504,AB$1,0)</f>
        <v xml:space="preserve">Se avala el avance cualitativo y cuantitativo dado a la presente actividad se evidencia en el documento adjunto los funcionarios que ingresaron en el mes de septiembre, asi como el link de video virtual entre otros. </v>
      </c>
      <c r="AC20" s="168">
        <f>VLOOKUP($A20,'Plan de acci�n consolidado 2025'!$A$3:$AZ$504,AC$1,0)</f>
        <v>0</v>
      </c>
      <c r="AD20">
        <f>VLOOKUP($A20,'Plan de acci�n consolidado 2025'!$A$3:$AZ$504,AD$1,0)</f>
        <v>0</v>
      </c>
      <c r="AE20">
        <f>VLOOKUP($A20,'Plan de acci�n consolidado 2025'!$A$3:$AZ$504,AE$1,0)</f>
        <v>3.2152499999999997</v>
      </c>
    </row>
    <row r="21" spans="1:31" hidden="1" x14ac:dyDescent="0.25">
      <c r="A21" s="30" t="s">
        <v>534</v>
      </c>
      <c r="B21" t="str">
        <f>VLOOKUP($A21,'Plan de acci�n consolidado 2025'!$A$3:$V$504,B$1,0)</f>
        <v>GRUPO DE TRABAJO DE DESARROLLO DE TALENTO HUMANO</v>
      </c>
      <c r="C21">
        <f>VLOOKUP($A21,'Plan de acci�n consolidado 2025'!$A$3:$V$504,C$1,0)</f>
        <v>0</v>
      </c>
      <c r="D21" t="str">
        <f>VLOOKUP($A21,'Plan de acci�n consolidado 2025'!$A$3:$V$504,D$1,0)</f>
        <v>Actividad propia</v>
      </c>
      <c r="E21" t="str">
        <f>VLOOKUP($A21,'Plan de acci�n consolidado 2025'!$A$3:$V$504,E$1,0)</f>
        <v>117.1.2</v>
      </c>
      <c r="F21" t="str">
        <f>VLOOKUP($A21,'Plan de acci�n consolidado 2025'!$A$3:$V$504,F$1,0)</f>
        <v>N/A</v>
      </c>
      <c r="G21" t="str">
        <f>VLOOKUP($A21,'Plan de acci�n consolidado 2025'!$A$3:$V$504,G$1,0)</f>
        <v>N/A</v>
      </c>
      <c r="H21" t="str">
        <f>VLOOKUP($A21,'Plan de acci�n consolidado 2025'!$A$3:$V$504,H$1,0)</f>
        <v>N/A</v>
      </c>
      <c r="I21" t="str">
        <f>VLOOKUP($A21,'Plan de acci�n consolidado 2025'!$A$3:$V$504,I$1,0)</f>
        <v>N/A</v>
      </c>
      <c r="J21" t="str">
        <f>VLOOKUP($A21,'Plan de acci�n consolidado 2025'!$A$3:$V$504,J$1,0)</f>
        <v>N/A</v>
      </c>
      <c r="K21">
        <f>VLOOKUP($A21,'Plan de acci�n consolidado 2025'!$A$3:$V$504,K$1,0)</f>
        <v>0</v>
      </c>
      <c r="L21" t="str">
        <f>VLOOKUP($A21,'Plan de acci�n consolidado 2025'!$A$3:$V$504,L$1,0)</f>
        <v>N/A</v>
      </c>
      <c r="M21" t="str">
        <f>VLOOKUP($A21,'Plan de acci�n consolidado 2025'!$A$3:$V$504,M$1,0)</f>
        <v>N/A</v>
      </c>
      <c r="N21" t="str">
        <f>VLOOKUP($A21,'Plan de acci�n consolidado 2025'!$A$3:$V$504,N$1,0)</f>
        <v>N/A</v>
      </c>
      <c r="O21" t="str">
        <f>VLOOKUP($A21,'Plan de acci�n consolidado 2025'!$A$3:$V$504,O$1,0)</f>
        <v>Realizar un Taller de adaptación al cambio dirigido a los líderes de las área (Listado de asistencia del taller)</v>
      </c>
      <c r="P21">
        <f>VLOOKUP($A21,'Plan de acci�n consolidado 2025'!$A$3:$V$504,P$1,0)</f>
        <v>25</v>
      </c>
      <c r="Q21">
        <f>VLOOKUP($A21,'Plan de acci�n consolidado 2025'!$A$3:$V$504,Q$1,0)</f>
        <v>1</v>
      </c>
      <c r="R21" t="str">
        <f>VLOOKUP($A21,'Plan de acci�n consolidado 2025'!$A$3:$V$504,R$1,0)</f>
        <v>Númerica</v>
      </c>
      <c r="S21" t="str">
        <f>VLOOKUP($A21,'Plan de acci�n consolidado 2025'!$A$3:$V$504,S$1,0)</f>
        <v># de taller de adaptación al cambio dirigido a los líderes realizado / 1 taller de adaptación al cambio dirigido a los líderes a realizar</v>
      </c>
      <c r="T21" s="168">
        <f>VLOOKUP($A21,'Plan de acci�n consolidado 2025'!$A$3:$V$504,T$1,0)</f>
        <v>45748</v>
      </c>
      <c r="U21" s="168">
        <f>VLOOKUP($A21,'Plan de acci�n consolidado 2025'!$A$3:$V$504,U$1,0)</f>
        <v>45777</v>
      </c>
      <c r="V21" t="str">
        <f>VLOOKUP($A21,'Plan de acci�n consolidado 2025'!$A$3:$V$504,V$1,0)</f>
        <v>117-GRUPO DE TRABAJO DE DESARROLLO DE TALENTO HUMANO</v>
      </c>
      <c r="W21">
        <f>VLOOKUP($A21,'Plan de acci�n consolidado 2025'!$A$3:$AZ$504,W$1,0)</f>
        <v>3.75</v>
      </c>
      <c r="X21">
        <f>VLOOKUP($A21,'Plan de acci�n consolidado 2025'!$A$3:$AZ$504,X$1,0)</f>
        <v>100</v>
      </c>
      <c r="Y21" t="str">
        <f>VLOOKUP($A21,'Plan de acci�n consolidado 2025'!$A$3:$AZ$504,Y$1,0)</f>
        <v xml:space="preserve">Se realizó el taller de adaptación al cambio dirigido a los líderes del área </v>
      </c>
      <c r="Z21" s="168">
        <f>VLOOKUP($A21,'Plan de acci�n consolidado 2025'!$A$3:$AZ$504,Z$1,0)</f>
        <v>45777</v>
      </c>
      <c r="AA21">
        <f>VLOOKUP($A21,'Plan de acci�n consolidado 2025'!$A$3:$AZ$504,AA$1,0)</f>
        <v>100</v>
      </c>
      <c r="AB21" t="str">
        <f>VLOOKUP($A21,'Plan de acci�n consolidado 2025'!$A$3:$AZ$504,AB$1,0)</f>
        <v>Se avala el cumplimiento de la presente actividad se allega lista de asistencia donde se evidencia taller de liderazgo para el cambio.</v>
      </c>
      <c r="AC21" s="168">
        <f>VLOOKUP($A21,'Plan de acci�n consolidado 2025'!$A$3:$AZ$504,AC$1,0)</f>
        <v>45777</v>
      </c>
      <c r="AD21">
        <f>VLOOKUP($A21,'Plan de acci�n consolidado 2025'!$A$3:$AZ$504,AD$1,0)</f>
        <v>100</v>
      </c>
      <c r="AE21">
        <f>VLOOKUP($A21,'Plan de acci�n consolidado 2025'!$A$3:$AZ$504,AE$1,0)</f>
        <v>3.75</v>
      </c>
    </row>
    <row r="22" spans="1:31" hidden="1" x14ac:dyDescent="0.25">
      <c r="A22" s="30" t="s">
        <v>536</v>
      </c>
      <c r="B22" t="str">
        <f>VLOOKUP($A22,'Plan de acci�n consolidado 2025'!$A$3:$V$504,B$1,0)</f>
        <v>GRUPO DE TRABAJO DE DESARROLLO DE TALENTO HUMANO</v>
      </c>
      <c r="C22">
        <f>VLOOKUP($A22,'Plan de acci�n consolidado 2025'!$A$3:$V$504,C$1,0)</f>
        <v>0</v>
      </c>
      <c r="D22" t="str">
        <f>VLOOKUP($A22,'Plan de acci�n consolidado 2025'!$A$3:$V$504,D$1,0)</f>
        <v>Actividad propia</v>
      </c>
      <c r="E22" t="str">
        <f>VLOOKUP($A22,'Plan de acci�n consolidado 2025'!$A$3:$V$504,E$1,0)</f>
        <v>117.1.3</v>
      </c>
      <c r="F22" t="str">
        <f>VLOOKUP($A22,'Plan de acci�n consolidado 2025'!$A$3:$V$504,F$1,0)</f>
        <v>N/A</v>
      </c>
      <c r="G22" t="str">
        <f>VLOOKUP($A22,'Plan de acci�n consolidado 2025'!$A$3:$V$504,G$1,0)</f>
        <v>N/A</v>
      </c>
      <c r="H22" t="str">
        <f>VLOOKUP($A22,'Plan de acci�n consolidado 2025'!$A$3:$V$504,H$1,0)</f>
        <v>N/A</v>
      </c>
      <c r="I22" t="str">
        <f>VLOOKUP($A22,'Plan de acci�n consolidado 2025'!$A$3:$V$504,I$1,0)</f>
        <v>N/A</v>
      </c>
      <c r="J22" t="str">
        <f>VLOOKUP($A22,'Plan de acci�n consolidado 2025'!$A$3:$V$504,J$1,0)</f>
        <v>N/A</v>
      </c>
      <c r="K22">
        <f>VLOOKUP($A22,'Plan de acci�n consolidado 2025'!$A$3:$V$504,K$1,0)</f>
        <v>0</v>
      </c>
      <c r="L22" t="str">
        <f>VLOOKUP($A22,'Plan de acci�n consolidado 2025'!$A$3:$V$504,L$1,0)</f>
        <v>N/A</v>
      </c>
      <c r="M22" t="str">
        <f>VLOOKUP($A22,'Plan de acci�n consolidado 2025'!$A$3:$V$504,M$1,0)</f>
        <v>N/A</v>
      </c>
      <c r="N22" t="str">
        <f>VLOOKUP($A22,'Plan de acci�n consolidado 2025'!$A$3:$V$504,N$1,0)</f>
        <v>N/A</v>
      </c>
      <c r="O22" t="str">
        <f>VLOOKUP($A22,'Plan de acci�n consolidado 2025'!$A$3:$V$504,O$1,0)</f>
        <v>Realizar encuesta sociodemográfica con el fin de caracterizar a los servidores e identificar acciones de mejora en pro de la felicidad de los servidores.  (Informe de los resultados de la encuesta / Documento que defina las acciones de mejora a implementar.)</v>
      </c>
      <c r="P22">
        <f>VLOOKUP($A22,'Plan de acci�n consolidado 2025'!$A$3:$V$504,P$1,0)</f>
        <v>25</v>
      </c>
      <c r="Q22">
        <f>VLOOKUP($A22,'Plan de acci�n consolidado 2025'!$A$3:$V$504,Q$1,0)</f>
        <v>1</v>
      </c>
      <c r="R22" t="str">
        <f>VLOOKUP($A22,'Plan de acci�n consolidado 2025'!$A$3:$V$504,R$1,0)</f>
        <v>Númerica</v>
      </c>
      <c r="S22" t="str">
        <f>VLOOKUP($A22,'Plan de acci�n consolidado 2025'!$A$3:$V$504,S$1,0)</f>
        <v># de informe realizado / 1 informe programado</v>
      </c>
      <c r="T22" s="168">
        <f>VLOOKUP($A22,'Plan de acci�n consolidado 2025'!$A$3:$V$504,T$1,0)</f>
        <v>45811</v>
      </c>
      <c r="U22" s="168">
        <f>VLOOKUP($A22,'Plan de acci�n consolidado 2025'!$A$3:$V$504,U$1,0)</f>
        <v>45839</v>
      </c>
      <c r="V22" t="str">
        <f>VLOOKUP($A22,'Plan de acci�n consolidado 2025'!$A$3:$V$504,V$1,0)</f>
        <v>117-GRUPO DE TRABAJO DE DESARROLLO DE TALENTO HUMANO</v>
      </c>
      <c r="W22">
        <f>VLOOKUP($A22,'Plan de acci�n consolidado 2025'!$A$3:$AZ$504,W$1,0)</f>
        <v>3.75</v>
      </c>
      <c r="X22">
        <f>VLOOKUP($A22,'Plan de acci�n consolidado 2025'!$A$3:$AZ$504,X$1,0)</f>
        <v>100</v>
      </c>
      <c r="Y22" t="str">
        <f>VLOOKUP($A22,'Plan de acci�n consolidado 2025'!$A$3:$AZ$504,Y$1,0)</f>
        <v>Realizar encuesta sociodemográfica con el fin de caracterizar a los servidores e identificar acciones de mejora en pro de la felicidad de los servidores.</v>
      </c>
      <c r="Z22" s="168">
        <f>VLOOKUP($A22,'Plan de acci�n consolidado 2025'!$A$3:$AZ$504,Z$1,0)</f>
        <v>45835</v>
      </c>
      <c r="AA22">
        <f>VLOOKUP($A22,'Plan de acci�n consolidado 2025'!$A$3:$AZ$504,AA$1,0)</f>
        <v>100</v>
      </c>
      <c r="AB22" t="str">
        <f>VLOOKUP($A22,'Plan de acci�n consolidado 2025'!$A$3:$AZ$504,AB$1,0)</f>
        <v xml:space="preserve">Se avala el cumplimiento de la presente actividad. en donde se evidencia mediante un informe el análisis dado a la encuesta sociodemográfica realizada a los servidores públicos de la SIC </v>
      </c>
      <c r="AC22" s="168">
        <f>VLOOKUP($A22,'Plan de acci�n consolidado 2025'!$A$3:$AZ$504,AC$1,0)</f>
        <v>45835</v>
      </c>
      <c r="AD22">
        <f>VLOOKUP($A22,'Plan de acci�n consolidado 2025'!$A$3:$AZ$504,AD$1,0)</f>
        <v>100</v>
      </c>
      <c r="AE22">
        <f>VLOOKUP($A22,'Plan de acci�n consolidado 2025'!$A$3:$AZ$504,AE$1,0)</f>
        <v>3.75</v>
      </c>
    </row>
    <row r="23" spans="1:31" hidden="1" x14ac:dyDescent="0.25">
      <c r="A23" s="30" t="s">
        <v>538</v>
      </c>
      <c r="B23" t="str">
        <f>VLOOKUP($A23,'Plan de acci�n consolidado 2025'!$A$3:$V$504,B$1,0)</f>
        <v>GRUPO DE TRABAJO DE DESARROLLO DE TALENTO HUMANO</v>
      </c>
      <c r="C23">
        <f>VLOOKUP($A23,'Plan de acci�n consolidado 2025'!$A$3:$V$504,C$1,0)</f>
        <v>0</v>
      </c>
      <c r="D23" t="str">
        <f>VLOOKUP($A23,'Plan de acci�n consolidado 2025'!$A$3:$V$504,D$1,0)</f>
        <v>Actividad propia</v>
      </c>
      <c r="E23" t="str">
        <f>VLOOKUP($A23,'Plan de acci�n consolidado 2025'!$A$3:$V$504,E$1,0)</f>
        <v>117.1.4</v>
      </c>
      <c r="F23" t="str">
        <f>VLOOKUP($A23,'Plan de acci�n consolidado 2025'!$A$3:$V$504,F$1,0)</f>
        <v>N/A</v>
      </c>
      <c r="G23" t="str">
        <f>VLOOKUP($A23,'Plan de acci�n consolidado 2025'!$A$3:$V$504,G$1,0)</f>
        <v>N/A</v>
      </c>
      <c r="H23" t="str">
        <f>VLOOKUP($A23,'Plan de acci�n consolidado 2025'!$A$3:$V$504,H$1,0)</f>
        <v>N/A</v>
      </c>
      <c r="I23" t="str">
        <f>VLOOKUP($A23,'Plan de acci�n consolidado 2025'!$A$3:$V$504,I$1,0)</f>
        <v>N/A</v>
      </c>
      <c r="J23" t="str">
        <f>VLOOKUP($A23,'Plan de acci�n consolidado 2025'!$A$3:$V$504,J$1,0)</f>
        <v>N/A</v>
      </c>
      <c r="K23">
        <f>VLOOKUP($A23,'Plan de acci�n consolidado 2025'!$A$3:$V$504,K$1,0)</f>
        <v>0</v>
      </c>
      <c r="L23" t="str">
        <f>VLOOKUP($A23,'Plan de acci�n consolidado 2025'!$A$3:$V$504,L$1,0)</f>
        <v>N/A</v>
      </c>
      <c r="M23" t="str">
        <f>VLOOKUP($A23,'Plan de acci�n consolidado 2025'!$A$3:$V$504,M$1,0)</f>
        <v>N/A</v>
      </c>
      <c r="N23" t="str">
        <f>VLOOKUP($A23,'Plan de acci�n consolidado 2025'!$A$3:$V$504,N$1,0)</f>
        <v>N/A</v>
      </c>
      <c r="O23" t="str">
        <f>VLOOKUP($A23,'Plan de acci�n consolidado 2025'!$A$3:$V$504,O$1,0)</f>
        <v>Realizar campañas "escuchando tus emociones" (Informe con estadísticas de las personas que participaron de la campaña)</v>
      </c>
      <c r="P23">
        <f>VLOOKUP($A23,'Plan de acci�n consolidado 2025'!$A$3:$V$504,P$1,0)</f>
        <v>25</v>
      </c>
      <c r="Q23">
        <f>VLOOKUP($A23,'Plan de acci�n consolidado 2025'!$A$3:$V$504,Q$1,0)</f>
        <v>6</v>
      </c>
      <c r="R23" t="str">
        <f>VLOOKUP($A23,'Plan de acci�n consolidado 2025'!$A$3:$V$504,R$1,0)</f>
        <v>Númerica</v>
      </c>
      <c r="S23" t="str">
        <f>VLOOKUP($A23,'Plan de acci�n consolidado 2025'!$A$3:$V$504,S$1,0)</f>
        <v># de campaña escuchando tus emociones a realizada / 6 campaña escuchando tus emociones a realizar</v>
      </c>
      <c r="T23" s="168">
        <f>VLOOKUP($A23,'Plan de acci�n consolidado 2025'!$A$3:$V$504,T$1,0)</f>
        <v>45811</v>
      </c>
      <c r="U23" s="168">
        <f>VLOOKUP($A23,'Plan de acci�n consolidado 2025'!$A$3:$V$504,U$1,0)</f>
        <v>45989</v>
      </c>
      <c r="V23" t="str">
        <f>VLOOKUP($A23,'Plan de acci�n consolidado 2025'!$A$3:$V$504,V$1,0)</f>
        <v>117-GRUPO DE TRABAJO DE DESARROLLO DE TALENTO HUMANO</v>
      </c>
      <c r="W23">
        <f>VLOOKUP($A23,'Plan de acci�n consolidado 2025'!$A$3:$AZ$504,W$1,0)</f>
        <v>3.75</v>
      </c>
      <c r="X23">
        <f>VLOOKUP($A23,'Plan de acci�n consolidado 2025'!$A$3:$AZ$504,X$1,0)</f>
        <v>68</v>
      </c>
      <c r="Y23" t="str">
        <f>VLOOKUP($A23,'Plan de acci�n consolidado 2025'!$A$3:$AZ$504,Y$1,0)</f>
        <v>Durante el mes de septiembre se realizó la cuarta campaña "escuchando tus emociones</v>
      </c>
      <c r="Z23" s="168">
        <f>VLOOKUP($A23,'Plan de acci�n consolidado 2025'!$A$3:$AZ$504,Z$1,0)</f>
        <v>0</v>
      </c>
      <c r="AA23">
        <f>VLOOKUP($A23,'Plan de acci�n consolidado 2025'!$A$3:$AZ$504,AA$1,0)</f>
        <v>68</v>
      </c>
      <c r="AB23" t="str">
        <f>VLOOKUP($A23,'Plan de acci�n consolidado 2025'!$A$3:$AZ$504,AB$1,0)</f>
        <v xml:space="preserve">Se avala el avance cualitativo u cuantitativo dado a la presente actividad se evidencia cuarta campaña escuchando emociones. </v>
      </c>
      <c r="AC23" s="168">
        <f>VLOOKUP($A23,'Plan de acci�n consolidado 2025'!$A$3:$AZ$504,AC$1,0)</f>
        <v>0</v>
      </c>
      <c r="AD23">
        <f>VLOOKUP($A23,'Plan de acci�n consolidado 2025'!$A$3:$AZ$504,AD$1,0)</f>
        <v>0</v>
      </c>
      <c r="AE23">
        <f>VLOOKUP($A23,'Plan de acci�n consolidado 2025'!$A$3:$AZ$504,AE$1,0)</f>
        <v>2.5499999999999998</v>
      </c>
    </row>
    <row r="24" spans="1:31" hidden="1" x14ac:dyDescent="0.25">
      <c r="A24" s="30" t="s">
        <v>540</v>
      </c>
      <c r="B24" t="str">
        <f>VLOOKUP($A24,'Plan de acci�n consolidado 2025'!$A$3:$V$504,B$1,0)</f>
        <v>GRUPO DE TRABAJO DE DESARROLLO DE TALENTO HUMANO</v>
      </c>
      <c r="C24">
        <f>VLOOKUP($A24,'Plan de acci�n consolidado 2025'!$A$3:$V$504,C$1,0)</f>
        <v>0</v>
      </c>
      <c r="D24" t="str">
        <f>VLOOKUP($A24,'Plan de acci�n consolidado 2025'!$A$3:$V$504,D$1,0)</f>
        <v>Producto</v>
      </c>
      <c r="E24" t="str">
        <f>VLOOKUP($A24,'Plan de acci�n consolidado 2025'!$A$3:$V$504,E$1,0)</f>
        <v>117.2</v>
      </c>
      <c r="F24" t="str">
        <f>VLOOKUP($A24,'Plan de acci�n consolidado 2025'!$A$3:$V$504,F$1,0)</f>
        <v>Operativo</v>
      </c>
      <c r="G24" t="str">
        <f>VLOOKUP($A24,'Plan de acci�n consolidado 2025'!$A$3:$V$504,G$1,0)</f>
        <v>Fortalecer el Sistema Integral de Gestión Institucional en el marco del Modelo Integrado de Planeación y gestión para mejorar la prestación del servicio.</v>
      </c>
      <c r="H24" t="str">
        <f>VLOOKUP($A24,'Plan de acci�n consolidado 2025'!$A$3:$V$504,H$1,0)</f>
        <v xml:space="preserve">Cumplimiento de productos del PAI asociados a Fortacer el Sistema Integral de Gestión Institucional para mejorar la prestación del servicio. 
</v>
      </c>
      <c r="I24" t="str">
        <f>VLOOKUP($A24,'Plan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 t="str">
        <f>VLOOKUP($A24,'Plan de acci�n consolidado 2025'!$A$3:$V$504,J$1,0)</f>
        <v xml:space="preserve">PND - 5-31-5-b- Convergencia regional - Entidades públicas territoriales y nacionales fortalecidas </v>
      </c>
      <c r="K24">
        <f>VLOOKUP($A24,'Plan de acci�n consolidado 2025'!$A$3:$V$504,K$1,0)</f>
        <v>0</v>
      </c>
      <c r="L24" t="str">
        <f>VLOOKUP($A24,'Plan de acci�n consolidado 2025'!$A$3:$V$504,L$1,0)</f>
        <v>N/A</v>
      </c>
      <c r="M24" t="str">
        <f>VLOOKUP($A24,'Plan de acci�n consolidado 2025'!$A$3:$V$504,M$1,0)</f>
        <v>Política de Gestión Estratégica del Talento Humano _DIMENSIÓN Talento humano</v>
      </c>
      <c r="N24" t="str">
        <f>VLOOKUP($A24,'Plan de acci�n consolidado 2025'!$A$3:$V$504,N$1,0)</f>
        <v>DECRETO 612;
PES_20240073</v>
      </c>
      <c r="O24" t="str">
        <f>VLOOKUP($A24,'Plan de acci�n consolidado 2025'!$A$3:$V$504,O$1,0)</f>
        <v>Documento del Plan Estratégico de Talento Humano, elaborado y publicado  (Plan elaborado y captura de pantalla de la publicación en página web de la SIC e Intrasic)</v>
      </c>
      <c r="P24">
        <f>VLOOKUP($A24,'Plan de acci�n consolidado 2025'!$A$3:$V$504,P$1,0)</f>
        <v>17</v>
      </c>
      <c r="Q24">
        <f>VLOOKUP($A24,'Plan de acci�n consolidado 2025'!$A$3:$V$504,Q$1,0)</f>
        <v>1</v>
      </c>
      <c r="R24" t="str">
        <f>VLOOKUP($A24,'Plan de acci�n consolidado 2025'!$A$3:$V$504,R$1,0)</f>
        <v>Númerica</v>
      </c>
      <c r="S24" t="str">
        <f>VLOOKUP($A24,'Plan de acci�n consolidado 2025'!$A$3:$V$504,S$1,0)</f>
        <v># de planes estratégicos de talento humano elaborados y publicados / 1 planes estratégicos de talento humano a elaborar y publicar</v>
      </c>
      <c r="T24" s="168">
        <f>VLOOKUP($A24,'Plan de acci�n consolidado 2025'!$A$3:$V$504,T$1,0)</f>
        <v>45677</v>
      </c>
      <c r="U24" s="168">
        <f>VLOOKUP($A24,'Plan de acci�n consolidado 2025'!$A$3:$V$504,U$1,0)</f>
        <v>45716</v>
      </c>
      <c r="V24" t="str">
        <f>VLOOKUP($A24,'Plan de acci�n consolidado 2025'!$A$3:$V$504,V$1,0)</f>
        <v>117-GRUPO DE TRABAJO DE DESARROLLO DE TALENTO HUMANO</v>
      </c>
      <c r="W24">
        <f>VLOOKUP($A24,'Plan de acci�n consolidado 2025'!$A$3:$AZ$504,W$1,0)</f>
        <v>17</v>
      </c>
      <c r="X24">
        <f>VLOOKUP($A24,'Plan de acci�n consolidado 2025'!$A$3:$AZ$504,X$1,0)</f>
        <v>100</v>
      </c>
      <c r="Y24" t="str">
        <f>VLOOKUP($A24,'Plan de acci�n consolidado 2025'!$A$3:$AZ$504,Y$1,0)</f>
        <v>Se elaboró el Plan Estratégico de Talento Humano y se realizó la publicación en página web de la SIC e Intrasic.</v>
      </c>
      <c r="Z24" s="168">
        <f>VLOOKUP($A24,'Plan de acci�n consolidado 2025'!$A$3:$AZ$504,Z$1,0)</f>
        <v>45716</v>
      </c>
      <c r="AA24">
        <f>VLOOKUP($A24,'Plan de acci�n consolidado 2025'!$A$3:$AZ$504,AA$1,0)</f>
        <v>100</v>
      </c>
      <c r="AB24" t="str">
        <f>VLOOKUP($A24,'Plan de acci�n consolidado 2025'!$A$3:$AZ$504,AB$1,0)</f>
        <v xml:space="preserve">Se avala el cumplimiento del presente producto mediante los entregables establecidos en el mismo </v>
      </c>
      <c r="AC24" s="168">
        <f>VLOOKUP($A24,'Plan de acci�n consolidado 2025'!$A$3:$AZ$504,AC$1,0)</f>
        <v>45716</v>
      </c>
      <c r="AD24">
        <f>VLOOKUP($A24,'Plan de acci�n consolidado 2025'!$A$3:$AZ$504,AD$1,0)</f>
        <v>100</v>
      </c>
      <c r="AE24">
        <f>VLOOKUP($A24,'Plan de acci�n consolidado 2025'!$A$3:$AZ$504,AE$1,0)</f>
        <v>17</v>
      </c>
    </row>
    <row r="25" spans="1:31" hidden="1" x14ac:dyDescent="0.25">
      <c r="A25" s="30" t="s">
        <v>542</v>
      </c>
      <c r="B25" t="str">
        <f>VLOOKUP($A25,'Plan de acci�n consolidado 2025'!$A$3:$V$504,B$1,0)</f>
        <v>GRUPO DE TRABAJO DE DESARROLLO DE TALENTO HUMANO</v>
      </c>
      <c r="C25">
        <f>VLOOKUP($A25,'Plan de acci�n consolidado 2025'!$A$3:$V$504,C$1,0)</f>
        <v>0</v>
      </c>
      <c r="D25" t="str">
        <f>VLOOKUP($A25,'Plan de acci�n consolidado 2025'!$A$3:$V$504,D$1,0)</f>
        <v>Actividad propia</v>
      </c>
      <c r="E25" t="str">
        <f>VLOOKUP($A25,'Plan de acci�n consolidado 2025'!$A$3:$V$504,E$1,0)</f>
        <v>117.2.1</v>
      </c>
      <c r="F25" t="str">
        <f>VLOOKUP($A25,'Plan de acci�n consolidado 2025'!$A$3:$V$504,F$1,0)</f>
        <v>N/A</v>
      </c>
      <c r="G25" t="str">
        <f>VLOOKUP($A25,'Plan de acci�n consolidado 2025'!$A$3:$V$504,G$1,0)</f>
        <v>N/A</v>
      </c>
      <c r="H25" t="str">
        <f>VLOOKUP($A25,'Plan de acci�n consolidado 2025'!$A$3:$V$504,H$1,0)</f>
        <v>N/A</v>
      </c>
      <c r="I25" t="str">
        <f>VLOOKUP($A25,'Plan de acci�n consolidado 2025'!$A$3:$V$504,I$1,0)</f>
        <v>N/A</v>
      </c>
      <c r="J25" t="str">
        <f>VLOOKUP($A25,'Plan de acci�n consolidado 2025'!$A$3:$V$504,J$1,0)</f>
        <v>N/A</v>
      </c>
      <c r="K25">
        <f>VLOOKUP($A25,'Plan de acci�n consolidado 2025'!$A$3:$V$504,K$1,0)</f>
        <v>0</v>
      </c>
      <c r="L25" t="str">
        <f>VLOOKUP($A25,'Plan de acci�n consolidado 2025'!$A$3:$V$504,L$1,0)</f>
        <v>N/A</v>
      </c>
      <c r="M25" t="str">
        <f>VLOOKUP($A25,'Plan de acci�n consolidado 2025'!$A$3:$V$504,M$1,0)</f>
        <v>N/A</v>
      </c>
      <c r="N25" t="str">
        <f>VLOOKUP($A25,'Plan de acci�n consolidado 2025'!$A$3:$V$504,N$1,0)</f>
        <v>N/A</v>
      </c>
      <c r="O25" t="str">
        <f>VLOOKUP($A25,'Plan de acci�n consolidado 2025'!$A$3:$V$504,O$1,0)</f>
        <v>Elaborar el documento del Plan Estratégico de Talento Humano (Documento del plan/único entregable)</v>
      </c>
      <c r="P25">
        <f>VLOOKUP($A25,'Plan de acci�n consolidado 2025'!$A$3:$V$504,P$1,0)</f>
        <v>60</v>
      </c>
      <c r="Q25">
        <f>VLOOKUP($A25,'Plan de acci�n consolidado 2025'!$A$3:$V$504,Q$1,0)</f>
        <v>1</v>
      </c>
      <c r="R25" t="str">
        <f>VLOOKUP($A25,'Plan de acci�n consolidado 2025'!$A$3:$V$504,R$1,0)</f>
        <v>Númerica</v>
      </c>
      <c r="S25" t="str">
        <f>VLOOKUP($A25,'Plan de acci�n consolidado 2025'!$A$3:$V$504,S$1,0)</f>
        <v># de planes estratégicos elaborados / 1 planes estratégico a elaborar</v>
      </c>
      <c r="T25" s="168">
        <f>VLOOKUP($A25,'Plan de acci�n consolidado 2025'!$A$3:$V$504,T$1,0)</f>
        <v>45677</v>
      </c>
      <c r="U25" s="168">
        <f>VLOOKUP($A25,'Plan de acci�n consolidado 2025'!$A$3:$V$504,U$1,0)</f>
        <v>45688</v>
      </c>
      <c r="V25" t="str">
        <f>VLOOKUP($A25,'Plan de acci�n consolidado 2025'!$A$3:$V$504,V$1,0)</f>
        <v>117-GRUPO DE TRABAJO DE DESARROLLO DE TALENTO HUMANO</v>
      </c>
      <c r="W25">
        <f>VLOOKUP($A25,'Plan de acci�n consolidado 2025'!$A$3:$AZ$504,W$1,0)</f>
        <v>10.199999999999999</v>
      </c>
      <c r="X25">
        <f>VLOOKUP($A25,'Plan de acci�n consolidado 2025'!$A$3:$AZ$504,X$1,0)</f>
        <v>100</v>
      </c>
      <c r="Y25" t="str">
        <f>VLOOKUP($A25,'Plan de acci�n consolidado 2025'!$A$3:$AZ$504,Y$1,0)</f>
        <v>Se elaboró el documento del Plan Estratégico de Talento Humano para la vigencia 2025.</v>
      </c>
      <c r="Z25" s="168">
        <f>VLOOKUP($A25,'Plan de acci�n consolidado 2025'!$A$3:$AZ$504,Z$1,0)</f>
        <v>45688</v>
      </c>
      <c r="AA25">
        <f>VLOOKUP($A25,'Plan de acci�n consolidado 2025'!$A$3:$AZ$504,AA$1,0)</f>
        <v>100</v>
      </c>
      <c r="AB25" t="str">
        <f>VLOOKUP($A25,'Plan de acci�n consolidado 2025'!$A$3:$AZ$504,AB$1,0)</f>
        <v xml:space="preserve">Se avala el cumplimiento de la presente actividad mediante el documento denominado Plan estratégico de talento humano </v>
      </c>
      <c r="AC25" s="168">
        <f>VLOOKUP($A25,'Plan de acci�n consolidado 2025'!$A$3:$AZ$504,AC$1,0)</f>
        <v>45688</v>
      </c>
      <c r="AD25">
        <f>VLOOKUP($A25,'Plan de acci�n consolidado 2025'!$A$3:$AZ$504,AD$1,0)</f>
        <v>100</v>
      </c>
      <c r="AE25">
        <f>VLOOKUP($A25,'Plan de acci�n consolidado 2025'!$A$3:$AZ$504,AE$1,0)</f>
        <v>10.199999999999999</v>
      </c>
    </row>
    <row r="26" spans="1:31" hidden="1" x14ac:dyDescent="0.25">
      <c r="A26" s="30" t="s">
        <v>544</v>
      </c>
      <c r="B26" t="str">
        <f>VLOOKUP($A26,'Plan de acci�n consolidado 2025'!$A$3:$V$504,B$1,0)</f>
        <v>GRUPO DE TRABAJO DE DESARROLLO DE TALENTO HUMANO</v>
      </c>
      <c r="C26">
        <f>VLOOKUP($A26,'Plan de acci�n consolidado 2025'!$A$3:$V$504,C$1,0)</f>
        <v>0</v>
      </c>
      <c r="D26" t="str">
        <f>VLOOKUP($A26,'Plan de acci�n consolidado 2025'!$A$3:$V$504,D$1,0)</f>
        <v>Actividad propia</v>
      </c>
      <c r="E26" t="str">
        <f>VLOOKUP($A26,'Plan de acci�n consolidado 2025'!$A$3:$V$504,E$1,0)</f>
        <v>117.2.2</v>
      </c>
      <c r="F26" t="str">
        <f>VLOOKUP($A26,'Plan de acci�n consolidado 2025'!$A$3:$V$504,F$1,0)</f>
        <v>N/A</v>
      </c>
      <c r="G26" t="str">
        <f>VLOOKUP($A26,'Plan de acci�n consolidado 2025'!$A$3:$V$504,G$1,0)</f>
        <v>N/A</v>
      </c>
      <c r="H26" t="str">
        <f>VLOOKUP($A26,'Plan de acci�n consolidado 2025'!$A$3:$V$504,H$1,0)</f>
        <v>N/A</v>
      </c>
      <c r="I26" t="str">
        <f>VLOOKUP($A26,'Plan de acci�n consolidado 2025'!$A$3:$V$504,I$1,0)</f>
        <v>N/A</v>
      </c>
      <c r="J26" t="str">
        <f>VLOOKUP($A26,'Plan de acci�n consolidado 2025'!$A$3:$V$504,J$1,0)</f>
        <v>N/A</v>
      </c>
      <c r="K26">
        <f>VLOOKUP($A26,'Plan de acci�n consolidado 2025'!$A$3:$V$504,K$1,0)</f>
        <v>0</v>
      </c>
      <c r="L26" t="str">
        <f>VLOOKUP($A26,'Plan de acci�n consolidado 2025'!$A$3:$V$504,L$1,0)</f>
        <v>N/A</v>
      </c>
      <c r="M26" t="str">
        <f>VLOOKUP($A26,'Plan de acci�n consolidado 2025'!$A$3:$V$504,M$1,0)</f>
        <v>N/A</v>
      </c>
      <c r="N26" t="str">
        <f>VLOOKUP($A26,'Plan de acci�n consolidado 2025'!$A$3:$V$504,N$1,0)</f>
        <v>N/A</v>
      </c>
      <c r="O26" t="str">
        <f>VLOOKUP($A26,'Plan de acci�n consolidado 2025'!$A$3:$V$504,O$1,0)</f>
        <v>Publicar el Plan Estratégico de Talento Humano  (Captura de pantalla de la publicación en página web de la SIC e Intrasic)</v>
      </c>
      <c r="P26">
        <f>VLOOKUP($A26,'Plan de acci�n consolidado 2025'!$A$3:$V$504,P$1,0)</f>
        <v>40</v>
      </c>
      <c r="Q26">
        <f>VLOOKUP($A26,'Plan de acci�n consolidado 2025'!$A$3:$V$504,Q$1,0)</f>
        <v>1</v>
      </c>
      <c r="R26" t="str">
        <f>VLOOKUP($A26,'Plan de acci�n consolidado 2025'!$A$3:$V$504,R$1,0)</f>
        <v>Númerica</v>
      </c>
      <c r="S26" t="str">
        <f>VLOOKUP($A26,'Plan de acci�n consolidado 2025'!$A$3:$V$504,S$1,0)</f>
        <v># de planes estratégicos publicados / 1 Planes estratégicos a publicar</v>
      </c>
      <c r="T26" s="168">
        <f>VLOOKUP($A26,'Plan de acci�n consolidado 2025'!$A$3:$V$504,T$1,0)</f>
        <v>45691</v>
      </c>
      <c r="U26" s="168">
        <f>VLOOKUP($A26,'Plan de acci�n consolidado 2025'!$A$3:$V$504,U$1,0)</f>
        <v>45716</v>
      </c>
      <c r="V26" t="str">
        <f>VLOOKUP($A26,'Plan de acci�n consolidado 2025'!$A$3:$V$504,V$1,0)</f>
        <v>117-GRUPO DE TRABAJO DE DESARROLLO DE TALENTO HUMANO</v>
      </c>
      <c r="W26">
        <f>VLOOKUP($A26,'Plan de acci�n consolidado 2025'!$A$3:$AZ$504,W$1,0)</f>
        <v>6.8</v>
      </c>
      <c r="X26">
        <f>VLOOKUP($A26,'Plan de acci�n consolidado 2025'!$A$3:$AZ$504,X$1,0)</f>
        <v>100</v>
      </c>
      <c r="Y26" t="str">
        <f>VLOOKUP($A26,'Plan de acci�n consolidado 2025'!$A$3:$AZ$504,Y$1,0)</f>
        <v>Se realizó la publicación del Plan Estratégico de Talento Humano tanto en la página web de la entidad como en la Intrasic.</v>
      </c>
      <c r="Z26" s="168">
        <f>VLOOKUP($A26,'Plan de acci�n consolidado 2025'!$A$3:$AZ$504,Z$1,0)</f>
        <v>45716</v>
      </c>
      <c r="AA26">
        <f>VLOOKUP($A26,'Plan de acci�n consolidado 2025'!$A$3:$AZ$504,AA$1,0)</f>
        <v>100</v>
      </c>
      <c r="AB26" t="str">
        <f>VLOOKUP($A26,'Plan de acci�n consolidado 2025'!$A$3:$AZ$504,AB$1,0)</f>
        <v xml:space="preserve">Se avala el cumplimiento de la presente actividad mediante la publicación del plan estratégico de talento humano </v>
      </c>
      <c r="AC26" s="168">
        <f>VLOOKUP($A26,'Plan de acci�n consolidado 2025'!$A$3:$AZ$504,AC$1,0)</f>
        <v>45716</v>
      </c>
      <c r="AD26">
        <f>VLOOKUP($A26,'Plan de acci�n consolidado 2025'!$A$3:$AZ$504,AD$1,0)</f>
        <v>100</v>
      </c>
      <c r="AE26">
        <f>VLOOKUP($A26,'Plan de acci�n consolidado 2025'!$A$3:$AZ$504,AE$1,0)</f>
        <v>6.8</v>
      </c>
    </row>
    <row r="27" spans="1:31" hidden="1" x14ac:dyDescent="0.25">
      <c r="A27" s="30" t="s">
        <v>546</v>
      </c>
      <c r="B27" t="str">
        <f>VLOOKUP($A27,'Plan de acci�n consolidado 2025'!$A$3:$V$504,B$1,0)</f>
        <v>GRUPO DE TRABAJO DE DESARROLLO DE TALENTO HUMANO</v>
      </c>
      <c r="C27">
        <f>VLOOKUP($A27,'Plan de acci�n consolidado 2025'!$A$3:$V$504,C$1,0)</f>
        <v>0</v>
      </c>
      <c r="D27" t="str">
        <f>VLOOKUP($A27,'Plan de acci�n consolidado 2025'!$A$3:$V$504,D$1,0)</f>
        <v>Producto</v>
      </c>
      <c r="E27" t="str">
        <f>VLOOKUP($A27,'Plan de acci�n consolidado 2025'!$A$3:$V$504,E$1,0)</f>
        <v>117.3</v>
      </c>
      <c r="F27" t="str">
        <f>VLOOKUP($A27,'Plan de acci�n consolidado 2025'!$A$3:$V$504,F$1,0)</f>
        <v>Operativo</v>
      </c>
      <c r="G27" t="str">
        <f>VLOOKUP($A27,'Plan de acci�n consolidado 2025'!$A$3:$V$504,G$1,0)</f>
        <v>Fortalecer el Sistema Integral de Gestión Institucional en el marco del Modelo Integrado de Planeación y gestión para mejorar la prestación del servicio.</v>
      </c>
      <c r="H27" t="str">
        <f>VLOOKUP($A27,'Plan de acci�n consolidado 2025'!$A$3:$V$504,H$1,0)</f>
        <v xml:space="preserve">Cumplimiento de productos del PAI asociados a Fortacer el Sistema Integral de Gestión Institucional para mejorar la prestación del servicio. 
</v>
      </c>
      <c r="I27" t="str">
        <f>VLOOKUP($A27,'Plan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 t="str">
        <f>VLOOKUP($A27,'Plan de acci�n consolidado 2025'!$A$3:$V$504,J$1,0)</f>
        <v xml:space="preserve">PND - 5-31-5-b- Convergencia regional - Entidades públicas territoriales y nacionales fortalecidas </v>
      </c>
      <c r="K27">
        <f>VLOOKUP($A27,'Plan de acci�n consolidado 2025'!$A$3:$V$504,K$1,0)</f>
        <v>0</v>
      </c>
      <c r="L27" t="str">
        <f>VLOOKUP($A27,'Plan de acci�n consolidado 2025'!$A$3:$V$504,L$1,0)</f>
        <v>N/A</v>
      </c>
      <c r="M27" t="str">
        <f>VLOOKUP($A27,'Plan de acci�n consolidado 2025'!$A$3:$V$504,M$1,0)</f>
        <v>Política de Gestión Estratégica del Talento Humano _DIMENSIÓN Talento humano</v>
      </c>
      <c r="N27" t="str">
        <f>VLOOKUP($A27,'Plan de acci�n consolidado 2025'!$A$3:$V$504,N$1,0)</f>
        <v>N/A</v>
      </c>
      <c r="O27" t="str">
        <f>VLOOKUP($A27,'Plan de acci�n consolidado 2025'!$A$3:$V$504,O$1,0)</f>
        <v>Objetivo de mejora Empresas Familiarmente responsables efr, cumplidos (Informe consolidado de cumplimiento de objetivos de mejora, único entregable)</v>
      </c>
      <c r="P27">
        <f>VLOOKUP($A27,'Plan de acci�n consolidado 2025'!$A$3:$V$504,P$1,0)</f>
        <v>17</v>
      </c>
      <c r="Q27">
        <f>VLOOKUP($A27,'Plan de acci�n consolidado 2025'!$A$3:$V$504,Q$1,0)</f>
        <v>1</v>
      </c>
      <c r="R27" t="str">
        <f>VLOOKUP($A27,'Plan de acci�n consolidado 2025'!$A$3:$V$504,R$1,0)</f>
        <v>Númerica</v>
      </c>
      <c r="S27" t="str">
        <f>VLOOKUP($A27,'Plan de acci�n consolidado 2025'!$A$3:$V$504,S$1,0)</f>
        <v># de Objetivos de mejora efr cumplidos / 1 objetivos de mejora a cumplir</v>
      </c>
      <c r="T27" s="168">
        <f>VLOOKUP($A27,'Plan de acci�n consolidado 2025'!$A$3:$V$504,T$1,0)</f>
        <v>45677</v>
      </c>
      <c r="U27" s="168">
        <f>VLOOKUP($A27,'Plan de acci�n consolidado 2025'!$A$3:$V$504,U$1,0)</f>
        <v>46013</v>
      </c>
      <c r="V27" t="str">
        <f>VLOOKUP($A27,'Plan de acci�n consolidado 2025'!$A$3:$V$504,V$1,0)</f>
        <v>117-GRUPO DE TRABAJO DE DESARROLLO DE TALENTO HUMANO</v>
      </c>
      <c r="W27">
        <f>VLOOKUP($A27,'Plan de acci�n consolidado 2025'!$A$3:$AZ$504,W$1,0)</f>
        <v>17</v>
      </c>
      <c r="X27">
        <f>VLOOKUP($A27,'Plan de acci�n consolidado 2025'!$A$3:$AZ$504,X$1,0)</f>
        <v>0</v>
      </c>
      <c r="Y27">
        <f>VLOOKUP($A27,'Plan de acci�n consolidado 2025'!$A$3:$AZ$504,Y$1,0)</f>
        <v>0</v>
      </c>
      <c r="Z27" s="168">
        <f>VLOOKUP($A27,'Plan de acci�n consolidado 2025'!$A$3:$AZ$504,Z$1,0)</f>
        <v>0</v>
      </c>
      <c r="AA27">
        <f>VLOOKUP($A27,'Plan de acci�n consolidado 2025'!$A$3:$AZ$504,AA$1,0)</f>
        <v>0</v>
      </c>
      <c r="AB27">
        <f>VLOOKUP($A27,'Plan de acci�n consolidado 2025'!$A$3:$AZ$504,AB$1,0)</f>
        <v>0</v>
      </c>
      <c r="AC27" s="168">
        <f>VLOOKUP($A27,'Plan de acci�n consolidado 2025'!$A$3:$AZ$504,AC$1,0)</f>
        <v>0</v>
      </c>
      <c r="AD27">
        <f>VLOOKUP($A27,'Plan de acci�n consolidado 2025'!$A$3:$AZ$504,AD$1,0)</f>
        <v>0</v>
      </c>
      <c r="AE27">
        <f>VLOOKUP($A27,'Plan de acci�n consolidado 2025'!$A$3:$AZ$504,AE$1,0)</f>
        <v>0</v>
      </c>
    </row>
    <row r="28" spans="1:31" hidden="1" x14ac:dyDescent="0.25">
      <c r="A28" s="30" t="s">
        <v>548</v>
      </c>
      <c r="B28" t="str">
        <f>VLOOKUP($A28,'Plan de acci�n consolidado 2025'!$A$3:$V$504,B$1,0)</f>
        <v>GRUPO DE TRABAJO DE DESARROLLO DE TALENTO HUMANO</v>
      </c>
      <c r="C28">
        <f>VLOOKUP($A28,'Plan de acci�n consolidado 2025'!$A$3:$V$504,C$1,0)</f>
        <v>0</v>
      </c>
      <c r="D28" t="str">
        <f>VLOOKUP($A28,'Plan de acci�n consolidado 2025'!$A$3:$V$504,D$1,0)</f>
        <v>Actividad propia</v>
      </c>
      <c r="E28" t="str">
        <f>VLOOKUP($A28,'Plan de acci�n consolidado 2025'!$A$3:$V$504,E$1,0)</f>
        <v>117.3.1</v>
      </c>
      <c r="F28" t="str">
        <f>VLOOKUP($A28,'Plan de acci�n consolidado 2025'!$A$3:$V$504,F$1,0)</f>
        <v>N/A</v>
      </c>
      <c r="G28" t="str">
        <f>VLOOKUP($A28,'Plan de acci�n consolidado 2025'!$A$3:$V$504,G$1,0)</f>
        <v>N/A</v>
      </c>
      <c r="H28" t="str">
        <f>VLOOKUP($A28,'Plan de acci�n consolidado 2025'!$A$3:$V$504,H$1,0)</f>
        <v>N/A</v>
      </c>
      <c r="I28" t="str">
        <f>VLOOKUP($A28,'Plan de acci�n consolidado 2025'!$A$3:$V$504,I$1,0)</f>
        <v>N/A</v>
      </c>
      <c r="J28" t="str">
        <f>VLOOKUP($A28,'Plan de acci�n consolidado 2025'!$A$3:$V$504,J$1,0)</f>
        <v>N/A</v>
      </c>
      <c r="K28">
        <f>VLOOKUP($A28,'Plan de acci�n consolidado 2025'!$A$3:$V$504,K$1,0)</f>
        <v>0</v>
      </c>
      <c r="L28" t="str">
        <f>VLOOKUP($A28,'Plan de acci�n consolidado 2025'!$A$3:$V$504,L$1,0)</f>
        <v>N/A</v>
      </c>
      <c r="M28" t="str">
        <f>VLOOKUP($A28,'Plan de acci�n consolidado 2025'!$A$3:$V$504,M$1,0)</f>
        <v>N/A</v>
      </c>
      <c r="N28" t="str">
        <f>VLOOKUP($A28,'Plan de acci�n consolidado 2025'!$A$3:$V$504,N$1,0)</f>
        <v>N/A</v>
      </c>
      <c r="O28" t="str">
        <f>VLOOKUP($A28,'Plan de acci�n consolidado 2025'!$A$3:$V$504,O$1,0)</f>
        <v>Establecer plan de trabajo con acciones, fechas y responsables, para el cumplimiento de los objetivos de mejora efr   (Plan de trabajo / único entregable)</v>
      </c>
      <c r="P28">
        <f>VLOOKUP($A28,'Plan de acci�n consolidado 2025'!$A$3:$V$504,P$1,0)</f>
        <v>80</v>
      </c>
      <c r="Q28">
        <f>VLOOKUP($A28,'Plan de acci�n consolidado 2025'!$A$3:$V$504,Q$1,0)</f>
        <v>1</v>
      </c>
      <c r="R28" t="str">
        <f>VLOOKUP($A28,'Plan de acci�n consolidado 2025'!$A$3:$V$504,R$1,0)</f>
        <v>Númerica</v>
      </c>
      <c r="S28" t="str">
        <f>VLOOKUP($A28,'Plan de acci�n consolidado 2025'!$A$3:$V$504,S$1,0)</f>
        <v># de Objetivos de mejora efr cumplidos / 1 objetivos de mejora a cumplir</v>
      </c>
      <c r="T28" s="168">
        <f>VLOOKUP($A28,'Plan de acci�n consolidado 2025'!$A$3:$V$504,T$1,0)</f>
        <v>45677</v>
      </c>
      <c r="U28" s="168">
        <f>VLOOKUP($A28,'Plan de acci�n consolidado 2025'!$A$3:$V$504,U$1,0)</f>
        <v>45688</v>
      </c>
      <c r="V28" t="str">
        <f>VLOOKUP($A28,'Plan de acci�n consolidado 2025'!$A$3:$V$504,V$1,0)</f>
        <v>117-GRUPO DE TRABAJO DE DESARROLLO DE TALENTO HUMANO</v>
      </c>
      <c r="W28">
        <f>VLOOKUP($A28,'Plan de acci�n consolidado 2025'!$A$3:$AZ$504,W$1,0)</f>
        <v>13.6</v>
      </c>
      <c r="X28">
        <f>VLOOKUP($A28,'Plan de acci�n consolidado 2025'!$A$3:$AZ$504,X$1,0)</f>
        <v>100</v>
      </c>
      <c r="Y28" t="str">
        <f>VLOOKUP($A28,'Plan de acci�n consolidado 2025'!$A$3:$AZ$504,Y$1,0)</f>
        <v>Se estableció el plan de trabajo con acciones, fechas y responsables, para el cumplimiento de los objetivos de mejora efr.</v>
      </c>
      <c r="Z28" s="168">
        <f>VLOOKUP($A28,'Plan de acci�n consolidado 2025'!$A$3:$AZ$504,Z$1,0)</f>
        <v>45687</v>
      </c>
      <c r="AA28">
        <f>VLOOKUP($A28,'Plan de acci�n consolidado 2025'!$A$3:$AZ$504,AA$1,0)</f>
        <v>100</v>
      </c>
      <c r="AB28" t="str">
        <f>VLOOKUP($A28,'Plan de acci�n consolidado 2025'!$A$3:$AZ$504,AB$1,0)</f>
        <v xml:space="preserve">Se avala el cumplimiento de la presente actividad mediante el plan de trabajo EFR </v>
      </c>
      <c r="AC28" s="168">
        <f>VLOOKUP($A28,'Plan de acci�n consolidado 2025'!$A$3:$AZ$504,AC$1,0)</f>
        <v>45687</v>
      </c>
      <c r="AD28">
        <f>VLOOKUP($A28,'Plan de acci�n consolidado 2025'!$A$3:$AZ$504,AD$1,0)</f>
        <v>100</v>
      </c>
      <c r="AE28">
        <f>VLOOKUP($A28,'Plan de acci�n consolidado 2025'!$A$3:$AZ$504,AE$1,0)</f>
        <v>13.6</v>
      </c>
    </row>
    <row r="29" spans="1:31" hidden="1" x14ac:dyDescent="0.25">
      <c r="A29" s="30" t="s">
        <v>549</v>
      </c>
      <c r="B29" t="str">
        <f>VLOOKUP($A29,'Plan de acci�n consolidado 2025'!$A$3:$V$504,B$1,0)</f>
        <v>GRUPO DE TRABAJO DE DESARROLLO DE TALENTO HUMANO</v>
      </c>
      <c r="C29">
        <f>VLOOKUP($A29,'Plan de acci�n consolidado 2025'!$A$3:$V$504,C$1,0)</f>
        <v>0</v>
      </c>
      <c r="D29" t="str">
        <f>VLOOKUP($A29,'Plan de acci�n consolidado 2025'!$A$3:$V$504,D$1,0)</f>
        <v>Actividad propia</v>
      </c>
      <c r="E29" t="str">
        <f>VLOOKUP($A29,'Plan de acci�n consolidado 2025'!$A$3:$V$504,E$1,0)</f>
        <v>117.3.2</v>
      </c>
      <c r="F29" t="str">
        <f>VLOOKUP($A29,'Plan de acci�n consolidado 2025'!$A$3:$V$504,F$1,0)</f>
        <v>N/A</v>
      </c>
      <c r="G29" t="str">
        <f>VLOOKUP($A29,'Plan de acci�n consolidado 2025'!$A$3:$V$504,G$1,0)</f>
        <v>N/A</v>
      </c>
      <c r="H29" t="str">
        <f>VLOOKUP($A29,'Plan de acci�n consolidado 2025'!$A$3:$V$504,H$1,0)</f>
        <v>N/A</v>
      </c>
      <c r="I29" t="str">
        <f>VLOOKUP($A29,'Plan de acci�n consolidado 2025'!$A$3:$V$504,I$1,0)</f>
        <v>N/A</v>
      </c>
      <c r="J29" t="str">
        <f>VLOOKUP($A29,'Plan de acci�n consolidado 2025'!$A$3:$V$504,J$1,0)</f>
        <v>N/A</v>
      </c>
      <c r="K29">
        <f>VLOOKUP($A29,'Plan de acci�n consolidado 2025'!$A$3:$V$504,K$1,0)</f>
        <v>0</v>
      </c>
      <c r="L29" t="str">
        <f>VLOOKUP($A29,'Plan de acci�n consolidado 2025'!$A$3:$V$504,L$1,0)</f>
        <v>N/A</v>
      </c>
      <c r="M29" t="str">
        <f>VLOOKUP($A29,'Plan de acci�n consolidado 2025'!$A$3:$V$504,M$1,0)</f>
        <v>N/A</v>
      </c>
      <c r="N29" t="str">
        <f>VLOOKUP($A29,'Plan de acci�n consolidado 2025'!$A$3:$V$504,N$1,0)</f>
        <v>N/A</v>
      </c>
      <c r="O29" t="str">
        <f>VLOOKUP($A29,'Plan de acci�n consolidado 2025'!$A$3:$V$504,O$1,0)</f>
        <v>Ejecutar el plan de trabajo para el cumplimiento de los objetivos de mejora efr  (Informes trimestrales (4) de seguimiento y soportes documentales de cumplimiento)</v>
      </c>
      <c r="P29">
        <f>VLOOKUP($A29,'Plan de acci�n consolidado 2025'!$A$3:$V$504,P$1,0)</f>
        <v>20</v>
      </c>
      <c r="Q29">
        <f>VLOOKUP($A29,'Plan de acci�n consolidado 2025'!$A$3:$V$504,Q$1,0)</f>
        <v>100</v>
      </c>
      <c r="R29" t="str">
        <f>VLOOKUP($A29,'Plan de acci�n consolidado 2025'!$A$3:$V$504,R$1,0)</f>
        <v>Porcentual</v>
      </c>
      <c r="S29" t="str">
        <f>VLOOKUP($A29,'Plan de acci�n consolidado 2025'!$A$3:$V$504,S$1,0)</f>
        <v>% de Plan ejecutado / 100% de Plan a ejecutar</v>
      </c>
      <c r="T29" s="168">
        <f>VLOOKUP($A29,'Plan de acci�n consolidado 2025'!$A$3:$V$504,T$1,0)</f>
        <v>45691</v>
      </c>
      <c r="U29" s="168">
        <f>VLOOKUP($A29,'Plan de acci�n consolidado 2025'!$A$3:$V$504,U$1,0)</f>
        <v>46013</v>
      </c>
      <c r="V29" t="str">
        <f>VLOOKUP($A29,'Plan de acci�n consolidado 2025'!$A$3:$V$504,V$1,0)</f>
        <v>117-GRUPO DE TRABAJO DE DESARROLLO DE TALENTO HUMANO</v>
      </c>
      <c r="W29">
        <f>VLOOKUP($A29,'Plan de acci�n consolidado 2025'!$A$3:$AZ$504,W$1,0)</f>
        <v>3.4</v>
      </c>
      <c r="X29">
        <f>VLOOKUP($A29,'Plan de acci�n consolidado 2025'!$A$3:$AZ$504,X$1,0)</f>
        <v>61</v>
      </c>
      <c r="Y29" t="str">
        <f>VLOOKUP($A29,'Plan de acci�n consolidado 2025'!$A$3:$AZ$504,Y$1,0)</f>
        <v xml:space="preserve">Durante el mes de septiembre se realizó la siguiente actividad: el tercer Informe trimestral efr </v>
      </c>
      <c r="Z29" s="168">
        <f>VLOOKUP($A29,'Plan de acci�n consolidado 2025'!$A$3:$AZ$504,Z$1,0)</f>
        <v>0</v>
      </c>
      <c r="AA29">
        <f>VLOOKUP($A29,'Plan de acci�n consolidado 2025'!$A$3:$AZ$504,AA$1,0)</f>
        <v>61</v>
      </c>
      <c r="AB29" t="str">
        <f>VLOOKUP($A29,'Plan de acci�n consolidado 2025'!$A$3:$AZ$504,AB$1,0)</f>
        <v xml:space="preserve">Se avala el avance cualitativo y cuantitativo dado en la presente actividad de acuerdo con el paln de trabajo en el mes de septiembre se evidencia el tercer informe de medidas EFR </v>
      </c>
      <c r="AC29" s="168">
        <f>VLOOKUP($A29,'Plan de acci�n consolidado 2025'!$A$3:$AZ$504,AC$1,0)</f>
        <v>0</v>
      </c>
      <c r="AD29">
        <f>VLOOKUP($A29,'Plan de acci�n consolidado 2025'!$A$3:$AZ$504,AD$1,0)</f>
        <v>0</v>
      </c>
      <c r="AE29">
        <f>VLOOKUP($A29,'Plan de acci�n consolidado 2025'!$A$3:$AZ$504,AE$1,0)</f>
        <v>2.0739999999999998</v>
      </c>
    </row>
    <row r="30" spans="1:31" hidden="1" x14ac:dyDescent="0.25">
      <c r="A30" s="30" t="s">
        <v>551</v>
      </c>
      <c r="B30" t="str">
        <f>VLOOKUP($A30,'Plan de acci�n consolidado 2025'!$A$3:$V$504,B$1,0)</f>
        <v>GRUPO DE TRABAJO DE DESARROLLO DE TALENTO HUMANO</v>
      </c>
      <c r="C30">
        <f>VLOOKUP($A30,'Plan de acci�n consolidado 2025'!$A$3:$V$504,C$1,0)</f>
        <v>0</v>
      </c>
      <c r="D30" t="str">
        <f>VLOOKUP($A30,'Plan de acci�n consolidado 2025'!$A$3:$V$504,D$1,0)</f>
        <v>Producto</v>
      </c>
      <c r="E30" t="str">
        <f>VLOOKUP($A30,'Plan de acci�n consolidado 2025'!$A$3:$V$504,E$1,0)</f>
        <v>117.4</v>
      </c>
      <c r="F30" t="str">
        <f>VLOOKUP($A30,'Plan de acci�n consolidado 2025'!$A$3:$V$504,F$1,0)</f>
        <v>Operativo</v>
      </c>
      <c r="G30" t="str">
        <f>VLOOKUP($A30,'Plan de acci�n consolidado 2025'!$A$3:$V$504,G$1,0)</f>
        <v>Fortalecer el Sistema Integral de Gestión Institucional en el marco del Modelo Integrado de Planeación y gestión para mejorar la prestación del servicio.</v>
      </c>
      <c r="H30" t="str">
        <f>VLOOKUP($A30,'Plan de acci�n consolidado 2025'!$A$3:$V$504,H$1,0)</f>
        <v xml:space="preserve">Cumplimiento de productos del PAI asociados a Fortacer el Sistema Integral de Gestión Institucional para mejorar la prestación del servicio. 
</v>
      </c>
      <c r="I30" t="str">
        <f>VLOOKUP($A30,'Plan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0" t="str">
        <f>VLOOKUP($A30,'Plan de acci�n consolidado 2025'!$A$3:$V$504,J$1,0)</f>
        <v xml:space="preserve">PND - 5-31-5-b- Convergencia regional - Entidades públicas territoriales y nacionales fortalecidas </v>
      </c>
      <c r="K30">
        <f>VLOOKUP($A30,'Plan de acci�n consolidado 2025'!$A$3:$V$504,K$1,0)</f>
        <v>0</v>
      </c>
      <c r="L30" t="str">
        <f>VLOOKUP($A30,'Plan de acci�n consolidado 2025'!$A$3:$V$504,L$1,0)</f>
        <v>FUNCIONAMIENTO</v>
      </c>
      <c r="M30" t="str">
        <f>VLOOKUP($A30,'Plan de acci�n consolidado 2025'!$A$3:$V$504,M$1,0)</f>
        <v>Política de Gestión Estratégica del Talento Humano _DIMENSIÓN Talento humano</v>
      </c>
      <c r="N30" t="str">
        <f>VLOOKUP($A30,'Plan de acci�n consolidado 2025'!$A$3:$V$504,N$1,0)</f>
        <v>DECRETO 612</v>
      </c>
      <c r="O30" t="str">
        <f>VLOOKUP($A30,'Plan de acci�n consolidado 2025'!$A$3:$V$504,O$1,0)</f>
        <v>Plan de Bienestar Social y Estímulos, elaborado y ejecutado (Informe semestral de la ejecución del plan / único entregable)</v>
      </c>
      <c r="P30">
        <f>VLOOKUP($A30,'Plan de acci�n consolidado 2025'!$A$3:$V$504,P$1,0)</f>
        <v>17</v>
      </c>
      <c r="Q30">
        <f>VLOOKUP($A30,'Plan de acci�n consolidado 2025'!$A$3:$V$504,Q$1,0)</f>
        <v>100</v>
      </c>
      <c r="R30" t="str">
        <f>VLOOKUP($A30,'Plan de acci�n consolidado 2025'!$A$3:$V$504,R$1,0)</f>
        <v>Porcentual</v>
      </c>
      <c r="S30" t="str">
        <f>VLOOKUP($A30,'Plan de acci�n consolidado 2025'!$A$3:$V$504,S$1,0)</f>
        <v>% de Plan de bienestar elaborado y ejecutado / 100% de plan de bienestar social y estímulos a elaborar y ejecutar</v>
      </c>
      <c r="T30" s="168">
        <f>VLOOKUP($A30,'Plan de acci�n consolidado 2025'!$A$3:$V$504,T$1,0)</f>
        <v>45670</v>
      </c>
      <c r="U30" s="168">
        <f>VLOOKUP($A30,'Plan de acci�n consolidado 2025'!$A$3:$V$504,U$1,0)</f>
        <v>46013</v>
      </c>
      <c r="V30" t="str">
        <f>VLOOKUP($A30,'Plan de acci�n consolidado 2025'!$A$3:$V$504,V$1,0)</f>
        <v>117-GRUPO DE TRABAJO DE DESARROLLO DE TALENTO HUMANO</v>
      </c>
      <c r="W30">
        <f>VLOOKUP($A30,'Plan de acci�n consolidado 2025'!$A$3:$AZ$504,W$1,0)</f>
        <v>17</v>
      </c>
      <c r="X30">
        <f>VLOOKUP($A30,'Plan de acci�n consolidado 2025'!$A$3:$AZ$504,X$1,0)</f>
        <v>41.1</v>
      </c>
      <c r="Y30" t="str">
        <f>VLOOKUP($A30,'Plan de acci�n consolidado 2025'!$A$3:$AZ$504,Y$1,0)</f>
        <v>Se elaboró el primer informe semestral de Plan de Bienestar Social y Estímulos, se ajusta porcentaje de acuerdo a las indicaciones de la OAP</v>
      </c>
      <c r="Z30" s="168">
        <f>VLOOKUP($A30,'Plan de acci�n consolidado 2025'!$A$3:$AZ$504,Z$1,0)</f>
        <v>0</v>
      </c>
      <c r="AA30">
        <f>VLOOKUP($A30,'Plan de acci�n consolidado 2025'!$A$3:$AZ$504,AA$1,0)</f>
        <v>41.1</v>
      </c>
      <c r="AB30" t="str">
        <f>VLOOKUP($A30,'Plan de acci�n consolidado 2025'!$A$3:$AZ$504,AB$1,0)</f>
        <v>Se avala el avance dado al presente producto, el plan de trabajo se viene ejecutando de acuerdo a la programación las evidencias de la ejecución del plan se encuentra cargadas en el actividad 117.4.2. Se recomienda para los próximos seguimientos adjuntar el plan de trabajo y los soportes en esta sección.</v>
      </c>
      <c r="AC30" s="168">
        <f>VLOOKUP($A30,'Plan de acci�n consolidado 2025'!$A$3:$AZ$504,AC$1,0)</f>
        <v>0</v>
      </c>
      <c r="AD30">
        <f>VLOOKUP($A30,'Plan de acci�n consolidado 2025'!$A$3:$AZ$504,AD$1,0)</f>
        <v>0</v>
      </c>
      <c r="AE30">
        <f>VLOOKUP($A30,'Plan de acci�n consolidado 2025'!$A$3:$AZ$504,AE$1,0)</f>
        <v>6.9870000000000001</v>
      </c>
    </row>
    <row r="31" spans="1:31" hidden="1" x14ac:dyDescent="0.25">
      <c r="A31" s="30" t="s">
        <v>553</v>
      </c>
      <c r="B31" t="str">
        <f>VLOOKUP($A31,'Plan de acci�n consolidado 2025'!$A$3:$V$504,B$1,0)</f>
        <v>GRUPO DE TRABAJO DE DESARROLLO DE TALENTO HUMANO</v>
      </c>
      <c r="C31">
        <f>VLOOKUP($A31,'Plan de acci�n consolidado 2025'!$A$3:$V$504,C$1,0)</f>
        <v>0</v>
      </c>
      <c r="D31" t="str">
        <f>VLOOKUP($A31,'Plan de acci�n consolidado 2025'!$A$3:$V$504,D$1,0)</f>
        <v>Actividad propia</v>
      </c>
      <c r="E31" t="str">
        <f>VLOOKUP($A31,'Plan de acci�n consolidado 2025'!$A$3:$V$504,E$1,0)</f>
        <v>117.4.1</v>
      </c>
      <c r="F31" t="str">
        <f>VLOOKUP($A31,'Plan de acci�n consolidado 2025'!$A$3:$V$504,F$1,0)</f>
        <v>N/A</v>
      </c>
      <c r="G31" t="str">
        <f>VLOOKUP($A31,'Plan de acci�n consolidado 2025'!$A$3:$V$504,G$1,0)</f>
        <v>N/A</v>
      </c>
      <c r="H31" t="str">
        <f>VLOOKUP($A31,'Plan de acci�n consolidado 2025'!$A$3:$V$504,H$1,0)</f>
        <v>N/A</v>
      </c>
      <c r="I31" t="str">
        <f>VLOOKUP($A31,'Plan de acci�n consolidado 2025'!$A$3:$V$504,I$1,0)</f>
        <v>N/A</v>
      </c>
      <c r="J31" t="str">
        <f>VLOOKUP($A31,'Plan de acci�n consolidado 2025'!$A$3:$V$504,J$1,0)</f>
        <v>N/A</v>
      </c>
      <c r="K31">
        <f>VLOOKUP($A31,'Plan de acci�n consolidado 2025'!$A$3:$V$504,K$1,0)</f>
        <v>0</v>
      </c>
      <c r="L31" t="str">
        <f>VLOOKUP($A31,'Plan de acci�n consolidado 2025'!$A$3:$V$504,L$1,0)</f>
        <v>N/A</v>
      </c>
      <c r="M31" t="str">
        <f>VLOOKUP($A31,'Plan de acci�n consolidado 2025'!$A$3:$V$504,M$1,0)</f>
        <v>N/A</v>
      </c>
      <c r="N31" t="str">
        <f>VLOOKUP($A31,'Plan de acci�n consolidado 2025'!$A$3:$V$504,N$1,0)</f>
        <v>N/A</v>
      </c>
      <c r="O31" t="str">
        <f>VLOOKUP($A31,'Plan de acci�n consolidado 2025'!$A$3:$V$504,O$1,0)</f>
        <v>Elaborar y presentar para aprobación del Comité Institucional de Gestión y desempeño la propuesta de plan de bienestar social y estímulos (Acta de Comité Institucional de Gestión y Desempeño aprobando el Plan de Bienestar Social y Estímulos-único entregable)</v>
      </c>
      <c r="P31">
        <f>VLOOKUP($A31,'Plan de acci�n consolidado 2025'!$A$3:$V$504,P$1,0)</f>
        <v>15</v>
      </c>
      <c r="Q31">
        <f>VLOOKUP($A31,'Plan de acci�n consolidado 2025'!$A$3:$V$504,Q$1,0)</f>
        <v>1</v>
      </c>
      <c r="R31" t="str">
        <f>VLOOKUP($A31,'Plan de acci�n consolidado 2025'!$A$3:$V$504,R$1,0)</f>
        <v>Númerica</v>
      </c>
      <c r="S31" t="str">
        <f>VLOOKUP($A31,'Plan de acci�n consolidado 2025'!$A$3:$V$504,S$1,0)</f>
        <v># de planes de bienestar social y estímulos aprobado / 1 planes de bienestar social y estímulos a aprobar</v>
      </c>
      <c r="T31" s="168">
        <f>VLOOKUP($A31,'Plan de acci�n consolidado 2025'!$A$3:$V$504,T$1,0)</f>
        <v>45670</v>
      </c>
      <c r="U31" s="168">
        <f>VLOOKUP($A31,'Plan de acci�n consolidado 2025'!$A$3:$V$504,U$1,0)</f>
        <v>45688</v>
      </c>
      <c r="V31" t="str">
        <f>VLOOKUP($A31,'Plan de acci�n consolidado 2025'!$A$3:$V$504,V$1,0)</f>
        <v>117-GRUPO DE TRABAJO DE DESARROLLO DE TALENTO HUMANO</v>
      </c>
      <c r="W31">
        <f>VLOOKUP($A31,'Plan de acci�n consolidado 2025'!$A$3:$AZ$504,W$1,0)</f>
        <v>2.5499999999999998</v>
      </c>
      <c r="X31">
        <f>VLOOKUP($A31,'Plan de acci�n consolidado 2025'!$A$3:$AZ$504,X$1,0)</f>
        <v>100</v>
      </c>
      <c r="Y31" t="str">
        <f>VLOOKUP($A31,'Plan de acci�n consolidado 2025'!$A$3:$AZ$504,Y$1,0)</f>
        <v>Se elaboró el plan de bienestar social y estímulos y fue aprobado  por el Comité Institucional de Gestión y Desempeño en reunión celebrada el 29 de enero de 2025.</v>
      </c>
      <c r="Z31" s="168">
        <f>VLOOKUP($A31,'Plan de acci�n consolidado 2025'!$A$3:$AZ$504,Z$1,0)</f>
        <v>45688</v>
      </c>
      <c r="AA31">
        <f>VLOOKUP($A31,'Plan de acci�n consolidado 2025'!$A$3:$AZ$504,AA$1,0)</f>
        <v>100</v>
      </c>
      <c r="AB31" t="str">
        <f>VLOOKUP($A31,'Plan de acci�n consolidado 2025'!$A$3:$AZ$504,AB$1,0)</f>
        <v xml:space="preserve">Se avala el cumplimiento de la presente actividad.  </v>
      </c>
      <c r="AC31" s="168">
        <f>VLOOKUP($A31,'Plan de acci�n consolidado 2025'!$A$3:$AZ$504,AC$1,0)</f>
        <v>45688</v>
      </c>
      <c r="AD31">
        <f>VLOOKUP($A31,'Plan de acci�n consolidado 2025'!$A$3:$AZ$504,AD$1,0)</f>
        <v>100</v>
      </c>
      <c r="AE31">
        <f>VLOOKUP($A31,'Plan de acci�n consolidado 2025'!$A$3:$AZ$504,AE$1,0)</f>
        <v>2.5499999999999998</v>
      </c>
    </row>
    <row r="32" spans="1:31" hidden="1" x14ac:dyDescent="0.25">
      <c r="A32" s="30" t="s">
        <v>555</v>
      </c>
      <c r="B32" t="str">
        <f>VLOOKUP($A32,'Plan de acci�n consolidado 2025'!$A$3:$V$504,B$1,0)</f>
        <v>GRUPO DE TRABAJO DE DESARROLLO DE TALENTO HUMANO</v>
      </c>
      <c r="C32">
        <f>VLOOKUP($A32,'Plan de acci�n consolidado 2025'!$A$3:$V$504,C$1,0)</f>
        <v>0</v>
      </c>
      <c r="D32" t="str">
        <f>VLOOKUP($A32,'Plan de acci�n consolidado 2025'!$A$3:$V$504,D$1,0)</f>
        <v>Actividad propia</v>
      </c>
      <c r="E32" t="str">
        <f>VLOOKUP($A32,'Plan de acci�n consolidado 2025'!$A$3:$V$504,E$1,0)</f>
        <v>117.4.2</v>
      </c>
      <c r="F32" t="str">
        <f>VLOOKUP($A32,'Plan de acci�n consolidado 2025'!$A$3:$V$504,F$1,0)</f>
        <v>N/A</v>
      </c>
      <c r="G32" t="str">
        <f>VLOOKUP($A32,'Plan de acci�n consolidado 2025'!$A$3:$V$504,G$1,0)</f>
        <v>N/A</v>
      </c>
      <c r="H32" t="str">
        <f>VLOOKUP($A32,'Plan de acci�n consolidado 2025'!$A$3:$V$504,H$1,0)</f>
        <v>N/A</v>
      </c>
      <c r="I32" t="str">
        <f>VLOOKUP($A32,'Plan de acci�n consolidado 2025'!$A$3:$V$504,I$1,0)</f>
        <v>N/A</v>
      </c>
      <c r="J32" t="str">
        <f>VLOOKUP($A32,'Plan de acci�n consolidado 2025'!$A$3:$V$504,J$1,0)</f>
        <v>N/A</v>
      </c>
      <c r="K32">
        <f>VLOOKUP($A32,'Plan de acci�n consolidado 2025'!$A$3:$V$504,K$1,0)</f>
        <v>0</v>
      </c>
      <c r="L32" t="str">
        <f>VLOOKUP($A32,'Plan de acci�n consolidado 2025'!$A$3:$V$504,L$1,0)</f>
        <v>N/A</v>
      </c>
      <c r="M32" t="str">
        <f>VLOOKUP($A32,'Plan de acci�n consolidado 2025'!$A$3:$V$504,M$1,0)</f>
        <v>N/A</v>
      </c>
      <c r="N32" t="str">
        <f>VLOOKUP($A32,'Plan de acci�n consolidado 2025'!$A$3:$V$504,N$1,0)</f>
        <v>N/A</v>
      </c>
      <c r="O32" t="str">
        <f>VLOOKUP($A32,'Plan de acci�n consolidado 2025'!$A$3:$V$504,O$1,0)</f>
        <v>Realizar la Resolución de adopción del plan de bienestar social y Estímulos  y publicar el plan aprobado en la página web e intrasic (Resolución adoptando el Plan de Bienestar Social y Estímulos y  Soporte de publicación del plan)</v>
      </c>
      <c r="P32">
        <f>VLOOKUP($A32,'Plan de acci�n consolidado 2025'!$A$3:$V$504,P$1,0)</f>
        <v>15</v>
      </c>
      <c r="Q32">
        <f>VLOOKUP($A32,'Plan de acci�n consolidado 2025'!$A$3:$V$504,Q$1,0)</f>
        <v>1</v>
      </c>
      <c r="R32" t="str">
        <f>VLOOKUP($A32,'Plan de acci�n consolidado 2025'!$A$3:$V$504,R$1,0)</f>
        <v>Númerica</v>
      </c>
      <c r="S32" t="str">
        <f>VLOOKUP($A32,'Plan de acci�n consolidado 2025'!$A$3:$V$504,S$1,0)</f>
        <v># de resoluciones adoptando el plan de bienestar social y estímulos realizadas / 1 resoluciones adoptando el plan de bienestar social y estímulos a realizar</v>
      </c>
      <c r="T32" s="168">
        <f>VLOOKUP($A32,'Plan de acci�n consolidado 2025'!$A$3:$V$504,T$1,0)</f>
        <v>45670</v>
      </c>
      <c r="U32" s="168">
        <f>VLOOKUP($A32,'Plan de acci�n consolidado 2025'!$A$3:$V$504,U$1,0)</f>
        <v>45688</v>
      </c>
      <c r="V32" t="str">
        <f>VLOOKUP($A32,'Plan de acci�n consolidado 2025'!$A$3:$V$504,V$1,0)</f>
        <v>117-GRUPO DE TRABAJO DE DESARROLLO DE TALENTO HUMANO</v>
      </c>
      <c r="W32">
        <f>VLOOKUP($A32,'Plan de acci�n consolidado 2025'!$A$3:$AZ$504,W$1,0)</f>
        <v>2.5499999999999998</v>
      </c>
      <c r="X32">
        <f>VLOOKUP($A32,'Plan de acci�n consolidado 2025'!$A$3:$AZ$504,X$1,0)</f>
        <v>100</v>
      </c>
      <c r="Y32" t="str">
        <f>VLOOKUP($A32,'Plan de acci�n consolidado 2025'!$A$3:$AZ$504,Y$1,0)</f>
        <v>Mediante Resolución 2240 de 2025 se adoptó el Plan de Bienestar Social y Estímulos y se publicó el la resolución en la página web e intrasic.</v>
      </c>
      <c r="Z32" s="168">
        <f>VLOOKUP($A32,'Plan de acci�n consolidado 2025'!$A$3:$AZ$504,Z$1,0)</f>
        <v>45688</v>
      </c>
      <c r="AA32">
        <f>VLOOKUP($A32,'Plan de acci�n consolidado 2025'!$A$3:$AZ$504,AA$1,0)</f>
        <v>100</v>
      </c>
      <c r="AB32" t="str">
        <f>VLOOKUP($A32,'Plan de acci�n consolidado 2025'!$A$3:$AZ$504,AB$1,0)</f>
        <v>Se avala el cumplimiento de la presente actividad mediante la resolución del plan de bienestar</v>
      </c>
      <c r="AC32" s="168">
        <f>VLOOKUP($A32,'Plan de acci�n consolidado 2025'!$A$3:$AZ$504,AC$1,0)</f>
        <v>45688</v>
      </c>
      <c r="AD32">
        <f>VLOOKUP($A32,'Plan de acci�n consolidado 2025'!$A$3:$AZ$504,AD$1,0)</f>
        <v>100</v>
      </c>
      <c r="AE32">
        <f>VLOOKUP($A32,'Plan de acci�n consolidado 2025'!$A$3:$AZ$504,AE$1,0)</f>
        <v>2.5499999999999998</v>
      </c>
    </row>
    <row r="33" spans="1:31" hidden="1" x14ac:dyDescent="0.25">
      <c r="A33" s="30" t="s">
        <v>557</v>
      </c>
      <c r="B33" t="str">
        <f>VLOOKUP($A33,'Plan de acci�n consolidado 2025'!$A$3:$V$504,B$1,0)</f>
        <v>GRUPO DE TRABAJO DE DESARROLLO DE TALENTO HUMANO</v>
      </c>
      <c r="C33">
        <f>VLOOKUP($A33,'Plan de acci�n consolidado 2025'!$A$3:$V$504,C$1,0)</f>
        <v>0</v>
      </c>
      <c r="D33" t="str">
        <f>VLOOKUP($A33,'Plan de acci�n consolidado 2025'!$A$3:$V$504,D$1,0)</f>
        <v>Actividad propia</v>
      </c>
      <c r="E33" t="str">
        <f>VLOOKUP($A33,'Plan de acci�n consolidado 2025'!$A$3:$V$504,E$1,0)</f>
        <v>117.4.3</v>
      </c>
      <c r="F33" t="str">
        <f>VLOOKUP($A33,'Plan de acci�n consolidado 2025'!$A$3:$V$504,F$1,0)</f>
        <v>N/A</v>
      </c>
      <c r="G33" t="str">
        <f>VLOOKUP($A33,'Plan de acci�n consolidado 2025'!$A$3:$V$504,G$1,0)</f>
        <v>N/A</v>
      </c>
      <c r="H33" t="str">
        <f>VLOOKUP($A33,'Plan de acci�n consolidado 2025'!$A$3:$V$504,H$1,0)</f>
        <v>N/A</v>
      </c>
      <c r="I33" t="str">
        <f>VLOOKUP($A33,'Plan de acci�n consolidado 2025'!$A$3:$V$504,I$1,0)</f>
        <v>N/A</v>
      </c>
      <c r="J33" t="str">
        <f>VLOOKUP($A33,'Plan de acci�n consolidado 2025'!$A$3:$V$504,J$1,0)</f>
        <v>N/A</v>
      </c>
      <c r="K33">
        <f>VLOOKUP($A33,'Plan de acci�n consolidado 2025'!$A$3:$V$504,K$1,0)</f>
        <v>0</v>
      </c>
      <c r="L33" t="str">
        <f>VLOOKUP($A33,'Plan de acci�n consolidado 2025'!$A$3:$V$504,L$1,0)</f>
        <v>N/A</v>
      </c>
      <c r="M33" t="str">
        <f>VLOOKUP($A33,'Plan de acci�n consolidado 2025'!$A$3:$V$504,M$1,0)</f>
        <v>N/A</v>
      </c>
      <c r="N33" t="str">
        <f>VLOOKUP($A33,'Plan de acci�n consolidado 2025'!$A$3:$V$504,N$1,0)</f>
        <v>N/A</v>
      </c>
      <c r="O33" t="str">
        <f>VLOOKUP($A33,'Plan de acci�n consolidado 2025'!$A$3:$V$504,O$1,0)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33">
        <f>VLOOKUP($A33,'Plan de acci�n consolidado 2025'!$A$3:$V$504,P$1,0)</f>
        <v>70</v>
      </c>
      <c r="Q33">
        <f>VLOOKUP($A33,'Plan de acci�n consolidado 2025'!$A$3:$V$504,Q$1,0)</f>
        <v>100</v>
      </c>
      <c r="R33" t="str">
        <f>VLOOKUP($A33,'Plan de acci�n consolidado 2025'!$A$3:$V$504,R$1,0)</f>
        <v>Porcentual</v>
      </c>
      <c r="S33" t="str">
        <f>VLOOKUP($A33,'Plan de acci�n consolidado 2025'!$A$3:$V$504,S$1,0)</f>
        <v>% de Plan ejecutado / 100% de Plan a ejecutar</v>
      </c>
      <c r="T33" s="168">
        <f>VLOOKUP($A33,'Plan de acci�n consolidado 2025'!$A$3:$V$504,T$1,0)</f>
        <v>45691</v>
      </c>
      <c r="U33" s="168">
        <f>VLOOKUP($A33,'Plan de acci�n consolidado 2025'!$A$3:$V$504,U$1,0)</f>
        <v>46013</v>
      </c>
      <c r="V33" t="str">
        <f>VLOOKUP($A33,'Plan de acci�n consolidado 2025'!$A$3:$V$504,V$1,0)</f>
        <v>117-GRUPO DE TRABAJO DE DESARROLLO DE TALENTO HUMANO</v>
      </c>
      <c r="W33">
        <f>VLOOKUP($A33,'Plan de acci�n consolidado 2025'!$A$3:$AZ$504,W$1,0)</f>
        <v>11.9</v>
      </c>
      <c r="X33">
        <f>VLOOKUP($A33,'Plan de acci�n consolidado 2025'!$A$3:$AZ$504,X$1,0)</f>
        <v>65.400000000000006</v>
      </c>
      <c r="Y33" t="str">
        <f>VLOOKUP($A33,'Plan de acci�n consolidado 2025'!$A$3:$AZ$504,Y$1,0)</f>
        <v>Durante los meses de septiembre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 del teletrabajador, bienvenida bebe, Ejercicio es salud y deporte, Gimnasia cerebral, Reconocimiento pensionados, Encuentro de parejas, Caminatas ecológicas, Sic con sentido TIC, Fondo Nacional del Ahorro, Reconocimiento a la Antigüedad Laboral, Reconocimiento a los servidores públicos según su profesión, programa servimos.</v>
      </c>
      <c r="Z33" s="168">
        <f>VLOOKUP($A33,'Plan de acci�n consolidado 2025'!$A$3:$AZ$504,Z$1,0)</f>
        <v>0</v>
      </c>
      <c r="AA33">
        <f>VLOOKUP($A33,'Plan de acci�n consolidado 2025'!$A$3:$AZ$504,AA$1,0)</f>
        <v>65.400000000000006</v>
      </c>
      <c r="AB33" t="str">
        <f>VLOOKUP($A33,'Plan de acci�n consolidado 2025'!$A$3:$AZ$504,AB$1,0)</f>
        <v>Se avala el avance dado a la presente actividad d acuerdo con el plan de trabajo en el cual se allegan evidencias de cumplimiento de actividades tales como : rutas, parqueaderos, teletrabajo, jornada especial de mujeres,horario flexible, valera emocional asesorias compensar del del teleteabajo entre otras.</v>
      </c>
      <c r="AC33" s="168">
        <f>VLOOKUP($A33,'Plan de acci�n consolidado 2025'!$A$3:$AZ$504,AC$1,0)</f>
        <v>0</v>
      </c>
      <c r="AD33">
        <f>VLOOKUP($A33,'Plan de acci�n consolidado 2025'!$A$3:$AZ$504,AD$1,0)</f>
        <v>0</v>
      </c>
      <c r="AE33">
        <f>VLOOKUP($A33,'Plan de acci�n consolidado 2025'!$A$3:$AZ$504,AE$1,0)</f>
        <v>7.7826000000000013</v>
      </c>
    </row>
    <row r="34" spans="1:31" hidden="1" x14ac:dyDescent="0.25">
      <c r="A34" s="30" t="s">
        <v>558</v>
      </c>
      <c r="B34" t="str">
        <f>VLOOKUP($A34,'Plan de acci�n consolidado 2025'!$A$3:$V$504,B$1,0)</f>
        <v>GRUPO DE TRABAJO DE DESARROLLO DE TALENTO HUMANO</v>
      </c>
      <c r="C34">
        <f>VLOOKUP($A34,'Plan de acci�n consolidado 2025'!$A$3:$V$504,C$1,0)</f>
        <v>0</v>
      </c>
      <c r="D34" t="str">
        <f>VLOOKUP($A34,'Plan de acci�n consolidado 2025'!$A$3:$V$504,D$1,0)</f>
        <v>Producto</v>
      </c>
      <c r="E34" t="str">
        <f>VLOOKUP($A34,'Plan de acci�n consolidado 2025'!$A$3:$V$504,E$1,0)</f>
        <v>117.5</v>
      </c>
      <c r="F34" t="str">
        <f>VLOOKUP($A34,'Plan de acci�n consolidado 2025'!$A$3:$V$504,F$1,0)</f>
        <v>Operativo</v>
      </c>
      <c r="G34" t="str">
        <f>VLOOKUP($A34,'Plan de acci�n consolidado 2025'!$A$3:$V$504,G$1,0)</f>
        <v>Fortalecer el Sistema Integral de Gestión Institucional en el marco del Modelo Integrado de Planeación y gestión para mejorar la prestación del servicio.</v>
      </c>
      <c r="H34" t="str">
        <f>VLOOKUP($A34,'Plan de acci�n consolidado 2025'!$A$3:$V$504,H$1,0)</f>
        <v xml:space="preserve">Cumplimiento de productos del PAI asociados a Fortacer el Sistema Integral de Gestión Institucional para mejorar la prestación del servicio. 
</v>
      </c>
      <c r="I34" t="str">
        <f>VLOOKUP($A34,'Plan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4" t="str">
        <f>VLOOKUP($A34,'Plan de acci�n consolidado 2025'!$A$3:$V$504,J$1,0)</f>
        <v xml:space="preserve">PND - 5-31-5-b- Convergencia regional - Entidades públicas territoriales y nacionales fortalecidas </v>
      </c>
      <c r="K34">
        <f>VLOOKUP($A34,'Plan de acci�n consolidado 2025'!$A$3:$V$504,K$1,0)</f>
        <v>0</v>
      </c>
      <c r="L34" t="str">
        <f>VLOOKUP($A34,'Plan de acci�n consolidado 2025'!$A$3:$V$504,L$1,0)</f>
        <v>FUNCIONAMIENTO</v>
      </c>
      <c r="M34" t="str">
        <f>VLOOKUP($A34,'Plan de acci�n consolidado 2025'!$A$3:$V$504,M$1,0)</f>
        <v>Política de Gestión Estratégica del Talento Humano _DIMENSIÓN Talento humano</v>
      </c>
      <c r="N34" t="str">
        <f>VLOOKUP($A34,'Plan de acci�n consolidado 2025'!$A$3:$V$504,N$1,0)</f>
        <v>DECRETO 612</v>
      </c>
      <c r="O34" t="str">
        <f>VLOOKUP($A34,'Plan de acci�n consolidado 2025'!$A$3:$V$504,O$1,0)</f>
        <v>Plan de Capacitación, elaborado y ejecutado  (Informe semestral de la ejecución del plan)</v>
      </c>
      <c r="P34">
        <f>VLOOKUP($A34,'Plan de acci�n consolidado 2025'!$A$3:$V$504,P$1,0)</f>
        <v>17</v>
      </c>
      <c r="Q34">
        <f>VLOOKUP($A34,'Plan de acci�n consolidado 2025'!$A$3:$V$504,Q$1,0)</f>
        <v>100</v>
      </c>
      <c r="R34" t="str">
        <f>VLOOKUP($A34,'Plan de acci�n consolidado 2025'!$A$3:$V$504,R$1,0)</f>
        <v>Porcentual</v>
      </c>
      <c r="S34" t="str">
        <f>VLOOKUP($A34,'Plan de acci�n consolidado 2025'!$A$3:$V$504,S$1,0)</f>
        <v>% de Plan de capacitación elaborado y  ejecutado / 100% de plan de capacitación  a elaborar y ejecutar</v>
      </c>
      <c r="T34" s="168">
        <f>VLOOKUP($A34,'Plan de acci�n consolidado 2025'!$A$3:$V$504,T$1,0)</f>
        <v>45670</v>
      </c>
      <c r="U34" s="168">
        <f>VLOOKUP($A34,'Plan de acci�n consolidado 2025'!$A$3:$V$504,U$1,0)</f>
        <v>46013</v>
      </c>
      <c r="V34" t="str">
        <f>VLOOKUP($A34,'Plan de acci�n consolidado 2025'!$A$3:$V$504,V$1,0)</f>
        <v>117-GRUPO DE TRABAJO DE DESARROLLO DE TALENTO HUMANO</v>
      </c>
      <c r="W34">
        <f>VLOOKUP($A34,'Plan de acci�n consolidado 2025'!$A$3:$AZ$504,W$1,0)</f>
        <v>17</v>
      </c>
      <c r="X34">
        <f>VLOOKUP($A34,'Plan de acci�n consolidado 2025'!$A$3:$AZ$504,X$1,0)</f>
        <v>10.5</v>
      </c>
      <c r="Y34" t="str">
        <f>VLOOKUP($A34,'Plan de acci�n consolidado 2025'!$A$3:$AZ$504,Y$1,0)</f>
        <v>Se elaboró el informe semestral de Plan de Institucional de Capacitación y se ajusta el avance de porcentaje.</v>
      </c>
      <c r="Z34" s="168">
        <f>VLOOKUP($A34,'Plan de acci�n consolidado 2025'!$A$3:$AZ$504,Z$1,0)</f>
        <v>0</v>
      </c>
      <c r="AA34">
        <f>VLOOKUP($A34,'Plan de acci�n consolidado 2025'!$A$3:$AZ$504,AA$1,0)</f>
        <v>10.5</v>
      </c>
      <c r="AB34" t="str">
        <f>VLOOKUP($A34,'Plan de acci�n consolidado 2025'!$A$3:$AZ$504,AB$1,0)</f>
        <v>Se avala el avance dado al presente producto, el plan de trabajo se viene ejecutando de acuerdo a la programación las evidencias de la ejecución del plan se encuentra cargadas en el actividad 117.5.2. Se recomienda para los próximos seguimientos adjuntar el plan de trabajo y los soportes en esta sección.</v>
      </c>
      <c r="AC34" s="168">
        <f>VLOOKUP($A34,'Plan de acci�n consolidado 2025'!$A$3:$AZ$504,AC$1,0)</f>
        <v>0</v>
      </c>
      <c r="AD34">
        <f>VLOOKUP($A34,'Plan de acci�n consolidado 2025'!$A$3:$AZ$504,AD$1,0)</f>
        <v>0</v>
      </c>
      <c r="AE34">
        <f>VLOOKUP($A34,'Plan de acci�n consolidado 2025'!$A$3:$AZ$504,AE$1,0)</f>
        <v>1.7849999999999999</v>
      </c>
    </row>
    <row r="35" spans="1:31" hidden="1" x14ac:dyDescent="0.25">
      <c r="A35" s="30" t="s">
        <v>560</v>
      </c>
      <c r="B35" t="str">
        <f>VLOOKUP($A35,'Plan de acci�n consolidado 2025'!$A$3:$V$504,B$1,0)</f>
        <v>GRUPO DE TRABAJO DE DESARROLLO DE TALENTO HUMANO</v>
      </c>
      <c r="C35">
        <f>VLOOKUP($A35,'Plan de acci�n consolidado 2025'!$A$3:$V$504,C$1,0)</f>
        <v>0</v>
      </c>
      <c r="D35" t="str">
        <f>VLOOKUP($A35,'Plan de acci�n consolidado 2025'!$A$3:$V$504,D$1,0)</f>
        <v>Actividad propia</v>
      </c>
      <c r="E35" t="str">
        <f>VLOOKUP($A35,'Plan de acci�n consolidado 2025'!$A$3:$V$504,E$1,0)</f>
        <v>117.5.1</v>
      </c>
      <c r="F35" t="str">
        <f>VLOOKUP($A35,'Plan de acci�n consolidado 2025'!$A$3:$V$504,F$1,0)</f>
        <v>N/A</v>
      </c>
      <c r="G35" t="str">
        <f>VLOOKUP($A35,'Plan de acci�n consolidado 2025'!$A$3:$V$504,G$1,0)</f>
        <v>N/A</v>
      </c>
      <c r="H35" t="str">
        <f>VLOOKUP($A35,'Plan de acci�n consolidado 2025'!$A$3:$V$504,H$1,0)</f>
        <v>N/A</v>
      </c>
      <c r="I35" t="str">
        <f>VLOOKUP($A35,'Plan de acci�n consolidado 2025'!$A$3:$V$504,I$1,0)</f>
        <v>N/A</v>
      </c>
      <c r="J35" t="str">
        <f>VLOOKUP($A35,'Plan de acci�n consolidado 2025'!$A$3:$V$504,J$1,0)</f>
        <v>N/A</v>
      </c>
      <c r="K35">
        <f>VLOOKUP($A35,'Plan de acci�n consolidado 2025'!$A$3:$V$504,K$1,0)</f>
        <v>0</v>
      </c>
      <c r="L35" t="str">
        <f>VLOOKUP($A35,'Plan de acci�n consolidado 2025'!$A$3:$V$504,L$1,0)</f>
        <v>N/A</v>
      </c>
      <c r="M35" t="str">
        <f>VLOOKUP($A35,'Plan de acci�n consolidado 2025'!$A$3:$V$504,M$1,0)</f>
        <v>N/A</v>
      </c>
      <c r="N35" t="str">
        <f>VLOOKUP($A35,'Plan de acci�n consolidado 2025'!$A$3:$V$504,N$1,0)</f>
        <v>N/A</v>
      </c>
      <c r="O35" t="str">
        <f>VLOOKUP($A35,'Plan de acci�n consolidado 2025'!$A$3:$V$504,O$1,0)</f>
        <v>Elaborar y presentar para aprobación del Comité Institucional de Gestión y desempeño la propuesta de plan de capacitación (Acta de Comité Institucional de Gestión y Desempeño aprobando el Plan de Capacitación único entregable)</v>
      </c>
      <c r="P35">
        <f>VLOOKUP($A35,'Plan de acci�n consolidado 2025'!$A$3:$V$504,P$1,0)</f>
        <v>15</v>
      </c>
      <c r="Q35">
        <f>VLOOKUP($A35,'Plan de acci�n consolidado 2025'!$A$3:$V$504,Q$1,0)</f>
        <v>1</v>
      </c>
      <c r="R35" t="str">
        <f>VLOOKUP($A35,'Plan de acci�n consolidado 2025'!$A$3:$V$504,R$1,0)</f>
        <v>Númerica</v>
      </c>
      <c r="S35" t="str">
        <f>VLOOKUP($A35,'Plan de acci�n consolidado 2025'!$A$3:$V$504,S$1,0)</f>
        <v># de planes de capacitación  aprobado / 1 planes de capacitación  a aprobar</v>
      </c>
      <c r="T35" s="168">
        <f>VLOOKUP($A35,'Plan de acci�n consolidado 2025'!$A$3:$V$504,T$1,0)</f>
        <v>45670</v>
      </c>
      <c r="U35" s="168">
        <f>VLOOKUP($A35,'Plan de acci�n consolidado 2025'!$A$3:$V$504,U$1,0)</f>
        <v>45688</v>
      </c>
      <c r="V35" t="str">
        <f>VLOOKUP($A35,'Plan de acci�n consolidado 2025'!$A$3:$V$504,V$1,0)</f>
        <v>117-GRUPO DE TRABAJO DE DESARROLLO DE TALENTO HUMANO</v>
      </c>
      <c r="W35">
        <f>VLOOKUP($A35,'Plan de acci�n consolidado 2025'!$A$3:$AZ$504,W$1,0)</f>
        <v>2.5499999999999998</v>
      </c>
      <c r="X35">
        <f>VLOOKUP($A35,'Plan de acci�n consolidado 2025'!$A$3:$AZ$504,X$1,0)</f>
        <v>100</v>
      </c>
      <c r="Y35" t="str">
        <f>VLOOKUP($A35,'Plan de acci�n consolidado 2025'!$A$3:$AZ$504,Y$1,0)</f>
        <v>Se elaboró el Plan Institucional de Capacitación 2025 y fue aprobado  por el Comité Institucional de Gestión y Desempeño en reunión celebrada el 29 de enero de 2025.</v>
      </c>
      <c r="Z35" s="168">
        <f>VLOOKUP($A35,'Plan de acci�n consolidado 2025'!$A$3:$AZ$504,Z$1,0)</f>
        <v>45688</v>
      </c>
      <c r="AA35">
        <f>VLOOKUP($A35,'Plan de acci�n consolidado 2025'!$A$3:$AZ$504,AA$1,0)</f>
        <v>100</v>
      </c>
      <c r="AB35" t="str">
        <f>VLOOKUP($A35,'Plan de acci�n consolidado 2025'!$A$3:$AZ$504,AB$1,0)</f>
        <v>Se aprueba cumplimiento de la presente actividad</v>
      </c>
      <c r="AC35" s="168">
        <f>VLOOKUP($A35,'Plan de acci�n consolidado 2025'!$A$3:$AZ$504,AC$1,0)</f>
        <v>45688</v>
      </c>
      <c r="AD35">
        <f>VLOOKUP($A35,'Plan de acci�n consolidado 2025'!$A$3:$AZ$504,AD$1,0)</f>
        <v>100</v>
      </c>
      <c r="AE35">
        <f>VLOOKUP($A35,'Plan de acci�n consolidado 2025'!$A$3:$AZ$504,AE$1,0)</f>
        <v>2.5499999999999998</v>
      </c>
    </row>
    <row r="36" spans="1:31" hidden="1" x14ac:dyDescent="0.25">
      <c r="A36" s="30" t="s">
        <v>562</v>
      </c>
      <c r="B36" t="str">
        <f>VLOOKUP($A36,'Plan de acci�n consolidado 2025'!$A$3:$V$504,B$1,0)</f>
        <v>GRUPO DE TRABAJO DE DESARROLLO DE TALENTO HUMANO</v>
      </c>
      <c r="C36">
        <f>VLOOKUP($A36,'Plan de acci�n consolidado 2025'!$A$3:$V$504,C$1,0)</f>
        <v>0</v>
      </c>
      <c r="D36" t="str">
        <f>VLOOKUP($A36,'Plan de acci�n consolidado 2025'!$A$3:$V$504,D$1,0)</f>
        <v>Actividad propia</v>
      </c>
      <c r="E36" t="str">
        <f>VLOOKUP($A36,'Plan de acci�n consolidado 2025'!$A$3:$V$504,E$1,0)</f>
        <v>117.5.2</v>
      </c>
      <c r="F36" t="str">
        <f>VLOOKUP($A36,'Plan de acci�n consolidado 2025'!$A$3:$V$504,F$1,0)</f>
        <v>N/A</v>
      </c>
      <c r="G36" t="str">
        <f>VLOOKUP($A36,'Plan de acci�n consolidado 2025'!$A$3:$V$504,G$1,0)</f>
        <v>N/A</v>
      </c>
      <c r="H36" t="str">
        <f>VLOOKUP($A36,'Plan de acci�n consolidado 2025'!$A$3:$V$504,H$1,0)</f>
        <v>N/A</v>
      </c>
      <c r="I36" t="str">
        <f>VLOOKUP($A36,'Plan de acci�n consolidado 2025'!$A$3:$V$504,I$1,0)</f>
        <v>N/A</v>
      </c>
      <c r="J36" t="str">
        <f>VLOOKUP($A36,'Plan de acci�n consolidado 2025'!$A$3:$V$504,J$1,0)</f>
        <v>N/A</v>
      </c>
      <c r="K36">
        <f>VLOOKUP($A36,'Plan de acci�n consolidado 2025'!$A$3:$V$504,K$1,0)</f>
        <v>0</v>
      </c>
      <c r="L36" t="str">
        <f>VLOOKUP($A36,'Plan de acci�n consolidado 2025'!$A$3:$V$504,L$1,0)</f>
        <v>N/A</v>
      </c>
      <c r="M36" t="str">
        <f>VLOOKUP($A36,'Plan de acci�n consolidado 2025'!$A$3:$V$504,M$1,0)</f>
        <v>N/A</v>
      </c>
      <c r="N36" t="str">
        <f>VLOOKUP($A36,'Plan de acci�n consolidado 2025'!$A$3:$V$504,N$1,0)</f>
        <v>N/A</v>
      </c>
      <c r="O36" t="str">
        <f>VLOOKUP($A36,'Plan de acci�n consolidado 2025'!$A$3:$V$504,O$1,0)</f>
        <v>Realizar la Resolución de adopción del plan de capacitación y publicar el plan aprobado en la página web e intrasic (Resolución adoptando el Plan de Capacitación-único entregable)</v>
      </c>
      <c r="P36">
        <f>VLOOKUP($A36,'Plan de acci�n consolidado 2025'!$A$3:$V$504,P$1,0)</f>
        <v>15</v>
      </c>
      <c r="Q36">
        <f>VLOOKUP($A36,'Plan de acci�n consolidado 2025'!$A$3:$V$504,Q$1,0)</f>
        <v>1</v>
      </c>
      <c r="R36" t="str">
        <f>VLOOKUP($A36,'Plan de acci�n consolidado 2025'!$A$3:$V$504,R$1,0)</f>
        <v>Númerica</v>
      </c>
      <c r="S36" t="str">
        <f>VLOOKUP($A36,'Plan de acci�n consolidado 2025'!$A$3:$V$504,S$1,0)</f>
        <v># de resoluciones adoptando el plan de capacitación realizada / 1 resoluciones adoptando el plan de capacitación a realizar</v>
      </c>
      <c r="T36" s="168">
        <f>VLOOKUP($A36,'Plan de acci�n consolidado 2025'!$A$3:$V$504,T$1,0)</f>
        <v>45670</v>
      </c>
      <c r="U36" s="168">
        <f>VLOOKUP($A36,'Plan de acci�n consolidado 2025'!$A$3:$V$504,U$1,0)</f>
        <v>45688</v>
      </c>
      <c r="V36" t="str">
        <f>VLOOKUP($A36,'Plan de acci�n consolidado 2025'!$A$3:$V$504,V$1,0)</f>
        <v>117-GRUPO DE TRABAJO DE DESARROLLO DE TALENTO HUMANO</v>
      </c>
      <c r="W36">
        <f>VLOOKUP($A36,'Plan de acci�n consolidado 2025'!$A$3:$AZ$504,W$1,0)</f>
        <v>2.5499999999999998</v>
      </c>
      <c r="X36">
        <f>VLOOKUP($A36,'Plan de acci�n consolidado 2025'!$A$3:$AZ$504,X$1,0)</f>
        <v>100</v>
      </c>
      <c r="Y36" t="str">
        <f>VLOOKUP($A36,'Plan de acci�n consolidado 2025'!$A$3:$AZ$504,Y$1,0)</f>
        <v>Mediante Resolución 2241 de 2025 se adoptó el plan de capacitación y se publicó en la página web e intrasic.</v>
      </c>
      <c r="Z36" s="168">
        <f>VLOOKUP($A36,'Plan de acci�n consolidado 2025'!$A$3:$AZ$504,Z$1,0)</f>
        <v>45688</v>
      </c>
      <c r="AA36">
        <f>VLOOKUP($A36,'Plan de acci�n consolidado 2025'!$A$3:$AZ$504,AA$1,0)</f>
        <v>100</v>
      </c>
      <c r="AB36" t="str">
        <f>VLOOKUP($A36,'Plan de acci�n consolidado 2025'!$A$3:$AZ$504,AB$1,0)</f>
        <v>Se avala el cumplimiento de la presente actividad mediante la resolución de capacitaciones para la vigencia 2025.</v>
      </c>
      <c r="AC36" s="168">
        <f>VLOOKUP($A36,'Plan de acci�n consolidado 2025'!$A$3:$AZ$504,AC$1,0)</f>
        <v>45688</v>
      </c>
      <c r="AD36">
        <f>VLOOKUP($A36,'Plan de acci�n consolidado 2025'!$A$3:$AZ$504,AD$1,0)</f>
        <v>100</v>
      </c>
      <c r="AE36">
        <f>VLOOKUP($A36,'Plan de acci�n consolidado 2025'!$A$3:$AZ$504,AE$1,0)</f>
        <v>2.5499999999999998</v>
      </c>
    </row>
    <row r="37" spans="1:31" hidden="1" x14ac:dyDescent="0.25">
      <c r="A37" s="30" t="s">
        <v>564</v>
      </c>
      <c r="B37" t="str">
        <f>VLOOKUP($A37,'Plan de acci�n consolidado 2025'!$A$3:$V$504,B$1,0)</f>
        <v>GRUPO DE TRABAJO DE DESARROLLO DE TALENTO HUMANO</v>
      </c>
      <c r="C37">
        <f>VLOOKUP($A37,'Plan de acci�n consolidado 2025'!$A$3:$V$504,C$1,0)</f>
        <v>0</v>
      </c>
      <c r="D37" t="str">
        <f>VLOOKUP($A37,'Plan de acci�n consolidado 2025'!$A$3:$V$504,D$1,0)</f>
        <v>Actividad propia</v>
      </c>
      <c r="E37" t="str">
        <f>VLOOKUP($A37,'Plan de acci�n consolidado 2025'!$A$3:$V$504,E$1,0)</f>
        <v>117.5.3</v>
      </c>
      <c r="F37" t="str">
        <f>VLOOKUP($A37,'Plan de acci�n consolidado 2025'!$A$3:$V$504,F$1,0)</f>
        <v>N/A</v>
      </c>
      <c r="G37" t="str">
        <f>VLOOKUP($A37,'Plan de acci�n consolidado 2025'!$A$3:$V$504,G$1,0)</f>
        <v>N/A</v>
      </c>
      <c r="H37" t="str">
        <f>VLOOKUP($A37,'Plan de acci�n consolidado 2025'!$A$3:$V$504,H$1,0)</f>
        <v>N/A</v>
      </c>
      <c r="I37" t="str">
        <f>VLOOKUP($A37,'Plan de acci�n consolidado 2025'!$A$3:$V$504,I$1,0)</f>
        <v>N/A</v>
      </c>
      <c r="J37" t="str">
        <f>VLOOKUP($A37,'Plan de acci�n consolidado 2025'!$A$3:$V$504,J$1,0)</f>
        <v>N/A</v>
      </c>
      <c r="K37">
        <f>VLOOKUP($A37,'Plan de acci�n consolidado 2025'!$A$3:$V$504,K$1,0)</f>
        <v>0</v>
      </c>
      <c r="L37" t="str">
        <f>VLOOKUP($A37,'Plan de acci�n consolidado 2025'!$A$3:$V$504,L$1,0)</f>
        <v>N/A</v>
      </c>
      <c r="M37" t="str">
        <f>VLOOKUP($A37,'Plan de acci�n consolidado 2025'!$A$3:$V$504,M$1,0)</f>
        <v>N/A</v>
      </c>
      <c r="N37" t="str">
        <f>VLOOKUP($A37,'Plan de acci�n consolidado 2025'!$A$3:$V$504,N$1,0)</f>
        <v>N/A</v>
      </c>
      <c r="O37" t="str">
        <f>VLOOKUP($A37,'Plan de acci�n consolidado 2025'!$A$3:$V$504,O$1,0)</f>
        <v>Ejecutar el  plan de Capacitación (Listas de asistencia cuando aplique, captura de pantalla de la reunión de capacitaciones cuando aplique e informe semestral de las actividades realizadas)</v>
      </c>
      <c r="P37">
        <f>VLOOKUP($A37,'Plan de acci�n consolidado 2025'!$A$3:$V$504,P$1,0)</f>
        <v>70</v>
      </c>
      <c r="Q37">
        <f>VLOOKUP($A37,'Plan de acci�n consolidado 2025'!$A$3:$V$504,Q$1,0)</f>
        <v>100</v>
      </c>
      <c r="R37" t="str">
        <f>VLOOKUP($A37,'Plan de acci�n consolidado 2025'!$A$3:$V$504,R$1,0)</f>
        <v>Porcentual</v>
      </c>
      <c r="S37" t="str">
        <f>VLOOKUP($A37,'Plan de acci�n consolidado 2025'!$A$3:$V$504,S$1,0)</f>
        <v>% de Plan ejecutado / 100% de Plan a ejecutar</v>
      </c>
      <c r="T37" s="168">
        <f>VLOOKUP($A37,'Plan de acci�n consolidado 2025'!$A$3:$V$504,T$1,0)</f>
        <v>45691</v>
      </c>
      <c r="U37" s="168">
        <f>VLOOKUP($A37,'Plan de acci�n consolidado 2025'!$A$3:$V$504,U$1,0)</f>
        <v>46013</v>
      </c>
      <c r="V37" t="str">
        <f>VLOOKUP($A37,'Plan de acci�n consolidado 2025'!$A$3:$V$504,V$1,0)</f>
        <v>117-GRUPO DE TRABAJO DE DESARROLLO DE TALENTO HUMANO</v>
      </c>
      <c r="W37">
        <f>VLOOKUP($A37,'Plan de acci�n consolidado 2025'!$A$3:$AZ$504,W$1,0)</f>
        <v>11.9</v>
      </c>
      <c r="X37">
        <f>VLOOKUP($A37,'Plan de acci�n consolidado 2025'!$A$3:$AZ$504,X$1,0)</f>
        <v>54.2</v>
      </c>
      <c r="Y37" t="str">
        <f>VLOOKUP($A37,'Plan de acci�n consolidado 2025'!$A$3:$AZ$504,Y$1,0)</f>
        <v>Durante el mes de septiembre se realizaron las siguientes actividades: Inducción, Evaluación del desempeño, Servicio al ciudadano, Ingles, Direccionamiento estratégico, supervisión contractual, gestión derechos de petición, redacción y argumentación, presupuesto público, analítica de datos, procedimiento administrativo y sancionatorio, scrum, ITIL v4 Foundation, Java, Gerencia de Proyectos, Conflictos de Interés,  Accesibilidad y marco normativo, contratación pública.</v>
      </c>
      <c r="Z37" s="168">
        <f>VLOOKUP($A37,'Plan de acci�n consolidado 2025'!$A$3:$AZ$504,Z$1,0)</f>
        <v>0</v>
      </c>
      <c r="AA37">
        <f>VLOOKUP($A37,'Plan de acci�n consolidado 2025'!$A$3:$AZ$504,AA$1,0)</f>
        <v>54.2</v>
      </c>
      <c r="AB37" t="str">
        <f>VLOOKUP($A37,'Plan de acci�n consolidado 2025'!$A$3:$AZ$504,AB$1,0)</f>
        <v xml:space="preserve">Se avala el avance cualitativo y cuantitativo dado a la presente actividad del plan de capacitación el cual se viene ejjecutando de acuerdo con el plan de trabajo. </v>
      </c>
      <c r="AC37" s="168">
        <f>VLOOKUP($A37,'Plan de acci�n consolidado 2025'!$A$3:$AZ$504,AC$1,0)</f>
        <v>0</v>
      </c>
      <c r="AD37">
        <f>VLOOKUP($A37,'Plan de acci�n consolidado 2025'!$A$3:$AZ$504,AD$1,0)</f>
        <v>0</v>
      </c>
      <c r="AE37">
        <f>VLOOKUP($A37,'Plan de acci�n consolidado 2025'!$A$3:$AZ$504,AE$1,0)</f>
        <v>6.4497999999999998</v>
      </c>
    </row>
    <row r="38" spans="1:31" hidden="1" x14ac:dyDescent="0.25">
      <c r="A38" s="30" t="s">
        <v>565</v>
      </c>
      <c r="B38" t="str">
        <f>VLOOKUP($A38,'Plan de acci�n consolidado 2025'!$A$3:$V$504,B$1,0)</f>
        <v>GRUPO DE TRABAJO DE DESARROLLO DE TALENTO HUMANO</v>
      </c>
      <c r="C38">
        <f>VLOOKUP($A38,'Plan de acci�n consolidado 2025'!$A$3:$V$504,C$1,0)</f>
        <v>0</v>
      </c>
      <c r="D38" t="str">
        <f>VLOOKUP($A38,'Plan de acci�n consolidado 2025'!$A$3:$V$504,D$1,0)</f>
        <v>Producto</v>
      </c>
      <c r="E38" t="str">
        <f>VLOOKUP($A38,'Plan de acci�n consolidado 2025'!$A$3:$V$504,E$1,0)</f>
        <v>117.6</v>
      </c>
      <c r="F38" t="str">
        <f>VLOOKUP($A38,'Plan de acci�n consolidado 2025'!$A$3:$V$504,F$1,0)</f>
        <v>Operativo</v>
      </c>
      <c r="G38" t="str">
        <f>VLOOKUP($A38,'Plan de acci�n consolidado 2025'!$A$3:$V$504,G$1,0)</f>
        <v>Fortalecer el Sistema Integral de Gestión Institucional en el marco del Modelo Integrado de Planeación y gestión para mejorar la prestación del servicio.</v>
      </c>
      <c r="H38" t="str">
        <f>VLOOKUP($A38,'Plan de acci�n consolidado 2025'!$A$3:$V$504,H$1,0)</f>
        <v xml:space="preserve">Cumplimiento de productos del PAI asociados a Fortacer el Sistema Integral de Gestión Institucional para mejorar la prestación del servicio. 
</v>
      </c>
      <c r="I38" t="str">
        <f>VLOOKUP($A38,'Plan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 t="str">
        <f>VLOOKUP($A38,'Plan de acci�n consolidado 2025'!$A$3:$V$504,J$1,0)</f>
        <v xml:space="preserve">PND - 5-31-5-b- Convergencia regional - Entidades públicas territoriales y nacionales fortalecidas </v>
      </c>
      <c r="K38">
        <f>VLOOKUP($A38,'Plan de acci�n consolidado 2025'!$A$3:$V$504,K$1,0)</f>
        <v>0</v>
      </c>
      <c r="L38" t="str">
        <f>VLOOKUP($A38,'Plan de acci�n consolidado 2025'!$A$3:$V$504,L$1,0)</f>
        <v>FUNCIONAMIENTO</v>
      </c>
      <c r="M38" t="str">
        <f>VLOOKUP($A38,'Plan de acci�n consolidado 2025'!$A$3:$V$504,M$1,0)</f>
        <v>Política de Gestión Estratégica del Talento Humano _DIMENSIÓN Talento humano</v>
      </c>
      <c r="N38" t="str">
        <f>VLOOKUP($A38,'Plan de acci�n consolidado 2025'!$A$3:$V$504,N$1,0)</f>
        <v>DECRETO 612</v>
      </c>
      <c r="O38" t="str">
        <f>VLOOKUP($A38,'Plan de acci�n consolidado 2025'!$A$3:$V$504,O$1,0)</f>
        <v>Plan de Seguridad y salud en el Trabajo SST, elaborado y ejecutado  (Informe semestral de la ejecución del plan)</v>
      </c>
      <c r="P38">
        <f>VLOOKUP($A38,'Plan de acci�n consolidado 2025'!$A$3:$V$504,P$1,0)</f>
        <v>17</v>
      </c>
      <c r="Q38">
        <f>VLOOKUP($A38,'Plan de acci�n consolidado 2025'!$A$3:$V$504,Q$1,0)</f>
        <v>100</v>
      </c>
      <c r="R38" t="str">
        <f>VLOOKUP($A38,'Plan de acci�n consolidado 2025'!$A$3:$V$504,R$1,0)</f>
        <v>Porcentual</v>
      </c>
      <c r="S38" t="str">
        <f>VLOOKUP($A38,'Plan de acci�n consolidado 2025'!$A$3:$V$504,S$1,0)</f>
        <v>% de Plan de  SST elaborado y ejecutado / 100% de plan de SST a elaborar y ejecutar</v>
      </c>
      <c r="T38" s="168">
        <f>VLOOKUP($A38,'Plan de acci�n consolidado 2025'!$A$3:$V$504,T$1,0)</f>
        <v>45670</v>
      </c>
      <c r="U38" s="168">
        <f>VLOOKUP($A38,'Plan de acci�n consolidado 2025'!$A$3:$V$504,U$1,0)</f>
        <v>46013</v>
      </c>
      <c r="V38" t="str">
        <f>VLOOKUP($A38,'Plan de acci�n consolidado 2025'!$A$3:$V$504,V$1,0)</f>
        <v>117-GRUPO DE TRABAJO DE DESARROLLO DE TALENTO HUMANO</v>
      </c>
      <c r="W38">
        <f>VLOOKUP($A38,'Plan de acci�n consolidado 2025'!$A$3:$AZ$504,W$1,0)</f>
        <v>17</v>
      </c>
      <c r="X38">
        <f>VLOOKUP($A38,'Plan de acci�n consolidado 2025'!$A$3:$AZ$504,X$1,0)</f>
        <v>43</v>
      </c>
      <c r="Y38" t="str">
        <f>VLOOKUP($A38,'Plan de acci�n consolidado 2025'!$A$3:$AZ$504,Y$1,0)</f>
        <v>Se elaboró el informe semestral de las actividades realizadas en el programa de SST. y se ajusta el porcentaje del producto</v>
      </c>
      <c r="Z38" s="168">
        <f>VLOOKUP($A38,'Plan de acci�n consolidado 2025'!$A$3:$AZ$504,Z$1,0)</f>
        <v>0</v>
      </c>
      <c r="AA38">
        <f>VLOOKUP($A38,'Plan de acci�n consolidado 2025'!$A$3:$AZ$504,AA$1,0)</f>
        <v>43</v>
      </c>
      <c r="AB38" t="str">
        <f>VLOOKUP($A38,'Plan de acci�n consolidado 2025'!$A$3:$AZ$504,AB$1,0)</f>
        <v>Se avala el avance dado al presente producto, el plan de trabajo se viene ejecutando de acuerdo a la programación,  las evidencias de la ejecución del plan se encuentra cargadas en el actividad 117.6.2. Se recomienda para los próximos seguimientos adjuntar el plan de trabajo y los soportes en esta sección.</v>
      </c>
      <c r="AC38" s="168">
        <f>VLOOKUP($A38,'Plan de acci�n consolidado 2025'!$A$3:$AZ$504,AC$1,0)</f>
        <v>0</v>
      </c>
      <c r="AD38">
        <f>VLOOKUP($A38,'Plan de acci�n consolidado 2025'!$A$3:$AZ$504,AD$1,0)</f>
        <v>0</v>
      </c>
      <c r="AE38">
        <f>VLOOKUP($A38,'Plan de acci�n consolidado 2025'!$A$3:$AZ$504,AE$1,0)</f>
        <v>7.31</v>
      </c>
    </row>
    <row r="39" spans="1:31" hidden="1" x14ac:dyDescent="0.25">
      <c r="A39" s="30" t="s">
        <v>567</v>
      </c>
      <c r="B39" t="str">
        <f>VLOOKUP($A39,'Plan de acci�n consolidado 2025'!$A$3:$V$504,B$1,0)</f>
        <v>GRUPO DE TRABAJO DE DESARROLLO DE TALENTO HUMANO</v>
      </c>
      <c r="C39">
        <f>VLOOKUP($A39,'Plan de acci�n consolidado 2025'!$A$3:$V$504,C$1,0)</f>
        <v>0</v>
      </c>
      <c r="D39" t="str">
        <f>VLOOKUP($A39,'Plan de acci�n consolidado 2025'!$A$3:$V$504,D$1,0)</f>
        <v>Actividad propia</v>
      </c>
      <c r="E39" t="str">
        <f>VLOOKUP($A39,'Plan de acci�n consolidado 2025'!$A$3:$V$504,E$1,0)</f>
        <v>117.6.1</v>
      </c>
      <c r="F39" t="str">
        <f>VLOOKUP($A39,'Plan de acci�n consolidado 2025'!$A$3:$V$504,F$1,0)</f>
        <v>N/A</v>
      </c>
      <c r="G39" t="str">
        <f>VLOOKUP($A39,'Plan de acci�n consolidado 2025'!$A$3:$V$504,G$1,0)</f>
        <v>N/A</v>
      </c>
      <c r="H39" t="str">
        <f>VLOOKUP($A39,'Plan de acci�n consolidado 2025'!$A$3:$V$504,H$1,0)</f>
        <v>N/A</v>
      </c>
      <c r="I39" t="str">
        <f>VLOOKUP($A39,'Plan de acci�n consolidado 2025'!$A$3:$V$504,I$1,0)</f>
        <v>N/A</v>
      </c>
      <c r="J39" t="str">
        <f>VLOOKUP($A39,'Plan de acci�n consolidado 2025'!$A$3:$V$504,J$1,0)</f>
        <v>N/A</v>
      </c>
      <c r="K39">
        <f>VLOOKUP($A39,'Plan de acci�n consolidado 2025'!$A$3:$V$504,K$1,0)</f>
        <v>0</v>
      </c>
      <c r="L39" t="str">
        <f>VLOOKUP($A39,'Plan de acci�n consolidado 2025'!$A$3:$V$504,L$1,0)</f>
        <v>N/A</v>
      </c>
      <c r="M39" t="str">
        <f>VLOOKUP($A39,'Plan de acci�n consolidado 2025'!$A$3:$V$504,M$1,0)</f>
        <v>N/A</v>
      </c>
      <c r="N39" t="str">
        <f>VLOOKUP($A39,'Plan de acci�n consolidado 2025'!$A$3:$V$504,N$1,0)</f>
        <v>N/A</v>
      </c>
      <c r="O39" t="str">
        <f>VLOOKUP($A39,'Plan de acci�n consolidado 2025'!$A$3:$V$504,O$1,0)</f>
        <v>Realizar la resolución de adopción del Plan de SST  (Resolución adoptando el Plan de SST-único entregable)</v>
      </c>
      <c r="P39">
        <f>VLOOKUP($A39,'Plan de acci�n consolidado 2025'!$A$3:$V$504,P$1,0)</f>
        <v>30</v>
      </c>
      <c r="Q39">
        <f>VLOOKUP($A39,'Plan de acci�n consolidado 2025'!$A$3:$V$504,Q$1,0)</f>
        <v>1</v>
      </c>
      <c r="R39" t="str">
        <f>VLOOKUP($A39,'Plan de acci�n consolidado 2025'!$A$3:$V$504,R$1,0)</f>
        <v>Porcentual</v>
      </c>
      <c r="S39" t="str">
        <f>VLOOKUP($A39,'Plan de acci�n consolidado 2025'!$A$3:$V$504,S$1,0)</f>
        <v>% de resoluciones de adopción SST  realizadas / 1% de resoluciones de adopción SST a realizar</v>
      </c>
      <c r="T39" s="168">
        <f>VLOOKUP($A39,'Plan de acci�n consolidado 2025'!$A$3:$V$504,T$1,0)</f>
        <v>45670</v>
      </c>
      <c r="U39" s="168">
        <f>VLOOKUP($A39,'Plan de acci�n consolidado 2025'!$A$3:$V$504,U$1,0)</f>
        <v>45688</v>
      </c>
      <c r="V39" t="str">
        <f>VLOOKUP($A39,'Plan de acci�n consolidado 2025'!$A$3:$V$504,V$1,0)</f>
        <v>117-GRUPO DE TRABAJO DE DESARROLLO DE TALENTO HUMANO</v>
      </c>
      <c r="W39">
        <f>VLOOKUP($A39,'Plan de acci�n consolidado 2025'!$A$3:$AZ$504,W$1,0)</f>
        <v>5.0999999999999996</v>
      </c>
      <c r="X39">
        <f>VLOOKUP($A39,'Plan de acci�n consolidado 2025'!$A$3:$AZ$504,X$1,0)</f>
        <v>100</v>
      </c>
      <c r="Y39" t="str">
        <f>VLOOKUP($A39,'Plan de acci�n consolidado 2025'!$A$3:$AZ$504,Y$1,0)</f>
        <v>Mediante Resolución 2242 de 2025 se adoptó el Plan Anual de trabajo para el Sistema de Gestión de Seguridad y Salud en el Trabajo de la Superintendencia de Industria y Comercio para la vigencia 2025.
Se ajusta a las observaciones realizada por la OAP</v>
      </c>
      <c r="Z39" s="168">
        <f>VLOOKUP($A39,'Plan de acci�n consolidado 2025'!$A$3:$AZ$504,Z$1,0)</f>
        <v>45688</v>
      </c>
      <c r="AA39">
        <f>VLOOKUP($A39,'Plan de acci�n consolidado 2025'!$A$3:$AZ$504,AA$1,0)</f>
        <v>100</v>
      </c>
      <c r="AB39" t="str">
        <f>VLOOKUP($A39,'Plan de acci�n consolidado 2025'!$A$3:$AZ$504,AB$1,0)</f>
        <v>Se avala el cumplimiento de la presente actividad</v>
      </c>
      <c r="AC39" s="168">
        <f>VLOOKUP($A39,'Plan de acci�n consolidado 2025'!$A$3:$AZ$504,AC$1,0)</f>
        <v>45688</v>
      </c>
      <c r="AD39">
        <f>VLOOKUP($A39,'Plan de acci�n consolidado 2025'!$A$3:$AZ$504,AD$1,0)</f>
        <v>100</v>
      </c>
      <c r="AE39">
        <f>VLOOKUP($A39,'Plan de acci�n consolidado 2025'!$A$3:$AZ$504,AE$1,0)</f>
        <v>5.0999999999999996</v>
      </c>
    </row>
    <row r="40" spans="1:31" hidden="1" x14ac:dyDescent="0.25">
      <c r="A40" s="30" t="s">
        <v>569</v>
      </c>
      <c r="B40" t="str">
        <f>VLOOKUP($A40,'Plan de acci�n consolidado 2025'!$A$3:$V$504,B$1,0)</f>
        <v>GRUPO DE TRABAJO DE DESARROLLO DE TALENTO HUMANO</v>
      </c>
      <c r="C40">
        <f>VLOOKUP($A40,'Plan de acci�n consolidado 2025'!$A$3:$V$504,C$1,0)</f>
        <v>0</v>
      </c>
      <c r="D40" t="str">
        <f>VLOOKUP($A40,'Plan de acci�n consolidado 2025'!$A$3:$V$504,D$1,0)</f>
        <v>Actividad propia</v>
      </c>
      <c r="E40" t="str">
        <f>VLOOKUP($A40,'Plan de acci�n consolidado 2025'!$A$3:$V$504,E$1,0)</f>
        <v>117.6.2</v>
      </c>
      <c r="F40" t="str">
        <f>VLOOKUP($A40,'Plan de acci�n consolidado 2025'!$A$3:$V$504,F$1,0)</f>
        <v>N/A</v>
      </c>
      <c r="G40" t="str">
        <f>VLOOKUP($A40,'Plan de acci�n consolidado 2025'!$A$3:$V$504,G$1,0)</f>
        <v>N/A</v>
      </c>
      <c r="H40" t="str">
        <f>VLOOKUP($A40,'Plan de acci�n consolidado 2025'!$A$3:$V$504,H$1,0)</f>
        <v>N/A</v>
      </c>
      <c r="I40" t="str">
        <f>VLOOKUP($A40,'Plan de acci�n consolidado 2025'!$A$3:$V$504,I$1,0)</f>
        <v>N/A</v>
      </c>
      <c r="J40" t="str">
        <f>VLOOKUP($A40,'Plan de acci�n consolidado 2025'!$A$3:$V$504,J$1,0)</f>
        <v>N/A</v>
      </c>
      <c r="K40">
        <f>VLOOKUP($A40,'Plan de acci�n consolidado 2025'!$A$3:$V$504,K$1,0)</f>
        <v>0</v>
      </c>
      <c r="L40" t="str">
        <f>VLOOKUP($A40,'Plan de acci�n consolidado 2025'!$A$3:$V$504,L$1,0)</f>
        <v>N/A</v>
      </c>
      <c r="M40" t="str">
        <f>VLOOKUP($A40,'Plan de acci�n consolidado 2025'!$A$3:$V$504,M$1,0)</f>
        <v>N/A</v>
      </c>
      <c r="N40" t="str">
        <f>VLOOKUP($A40,'Plan de acci�n consolidado 2025'!$A$3:$V$504,N$1,0)</f>
        <v>N/A</v>
      </c>
      <c r="O40" t="str">
        <f>VLOOKUP($A40,'Plan de acci�n consolidado 2025'!$A$3:$V$504,O$1,0)</f>
        <v>Cumplir con la ejecución del plan de SST   (Captura  de publicación de actividades de Seguridad y Salud en el Trabajo, cuando aplique/ Listas de asistencia a actividades de Seguridad y Salud en el Trabajo, cuando aplique y informe semestral de las actividades realizadas)</v>
      </c>
      <c r="P40">
        <f>VLOOKUP($A40,'Plan de acci�n consolidado 2025'!$A$3:$V$504,P$1,0)</f>
        <v>70</v>
      </c>
      <c r="Q40">
        <f>VLOOKUP($A40,'Plan de acci�n consolidado 2025'!$A$3:$V$504,Q$1,0)</f>
        <v>100</v>
      </c>
      <c r="R40" t="str">
        <f>VLOOKUP($A40,'Plan de acci�n consolidado 2025'!$A$3:$V$504,R$1,0)</f>
        <v>Porcentual</v>
      </c>
      <c r="S40" t="str">
        <f>VLOOKUP($A40,'Plan de acci�n consolidado 2025'!$A$3:$V$504,S$1,0)</f>
        <v>% de ejecución del plan de SST cumplido / 100% de plan de SST a cumplir</v>
      </c>
      <c r="T40" s="168">
        <f>VLOOKUP($A40,'Plan de acci�n consolidado 2025'!$A$3:$V$504,T$1,0)</f>
        <v>45691</v>
      </c>
      <c r="U40" s="168">
        <f>VLOOKUP($A40,'Plan de acci�n consolidado 2025'!$A$3:$V$504,U$1,0)</f>
        <v>46013</v>
      </c>
      <c r="V40" t="str">
        <f>VLOOKUP($A40,'Plan de acci�n consolidado 2025'!$A$3:$V$504,V$1,0)</f>
        <v>117-GRUPO DE TRABAJO DE DESARROLLO DE TALENTO HUMANO</v>
      </c>
      <c r="W40">
        <f>VLOOKUP($A40,'Plan de acci�n consolidado 2025'!$A$3:$AZ$504,W$1,0)</f>
        <v>11.9</v>
      </c>
      <c r="X40">
        <f>VLOOKUP($A40,'Plan de acci�n consolidado 2025'!$A$3:$AZ$504,X$1,0)</f>
        <v>63</v>
      </c>
      <c r="Y40" t="str">
        <f>VLOOKUP($A40,'Plan de acci�n consolidado 2025'!$A$3:$AZ$504,Y$1,0)</f>
        <v>Durante el mes de  septiembre se realizaron las siguientes actividades de SST: Actas mensuales reunión copasst, Informe trimestral Comité de Convivencia, Consolidado de investigación de ATEL, Registro y análisis del indicador (En la hoja de Excel se encuentran los 6), Inspecciones SST</v>
      </c>
      <c r="Z40" s="168">
        <f>VLOOKUP($A40,'Plan de acci�n consolidado 2025'!$A$3:$AZ$504,Z$1,0)</f>
        <v>0</v>
      </c>
      <c r="AA40">
        <f>VLOOKUP($A40,'Plan de acci�n consolidado 2025'!$A$3:$AZ$504,AA$1,0)</f>
        <v>63</v>
      </c>
      <c r="AB40" t="str">
        <f>VLOOKUP($A40,'Plan de acci�n consolidado 2025'!$A$3:$AZ$504,AB$1,0)</f>
        <v xml:space="preserve">Se avala el avance cualitativo y cuantitativo dado a la presente actividad se presentan soportes relacionados con SST, actas mensuales reunión copasst, comite de convivencia, registro de análisis del indicador. </v>
      </c>
      <c r="AC40" s="168">
        <f>VLOOKUP($A40,'Plan de acci�n consolidado 2025'!$A$3:$AZ$504,AC$1,0)</f>
        <v>0</v>
      </c>
      <c r="AD40">
        <f>VLOOKUP($A40,'Plan de acci�n consolidado 2025'!$A$3:$AZ$504,AD$1,0)</f>
        <v>0</v>
      </c>
      <c r="AE40">
        <f>VLOOKUP($A40,'Plan de acci�n consolidado 2025'!$A$3:$AZ$504,AE$1,0)</f>
        <v>7.4970000000000008</v>
      </c>
    </row>
    <row r="41" spans="1:31" hidden="1" x14ac:dyDescent="0.25">
      <c r="A41" s="30" t="s">
        <v>572</v>
      </c>
      <c r="B41" t="str">
        <f>VLOOKUP($A41,'Plan de acci�n consolidado 2025'!$A$3:$V$504,B$1,0)</f>
        <v>GRUPO DE TRABAJO DE SERVICIOS ADMINISTRATIVOS Y RECURSOS FÍSICOS</v>
      </c>
      <c r="C41">
        <f>VLOOKUP($A41,'Plan de acci�n consolidado 2025'!$A$3:$V$504,C$1,0)</f>
        <v>1</v>
      </c>
      <c r="D41" t="str">
        <f>VLOOKUP($A41,'Plan de acci�n consolidado 2025'!$A$3:$V$504,D$1,0)</f>
        <v>Producto</v>
      </c>
      <c r="E41" t="str">
        <f>VLOOKUP($A41,'Plan de acci�n consolidado 2025'!$A$3:$V$504,E$1,0)</f>
        <v>142.1</v>
      </c>
      <c r="F41" t="str">
        <f>VLOOKUP($A41,'Plan de acci�n consolidado 2025'!$A$3:$V$504,F$1,0)</f>
        <v>Innovador</v>
      </c>
      <c r="G41" t="str">
        <f>VLOOKUP($A41,'Plan de acci�n consolidado 2025'!$A$3:$V$504,G$1,0)</f>
        <v>Fortalecer el Sistema Integral de Gestión Institucional en el marco del Modelo Integrado de Planeación y gestión para mejorar la prestación del servicio.</v>
      </c>
      <c r="H41" t="str">
        <f>VLOOKUP($A41,'Plan de acci�n consolidado 2025'!$A$3:$V$504,H$1,0)</f>
        <v xml:space="preserve">Cumplimiento de productos del PAI asociados a Fortacer el Sistema Integral de Gestión Institucional para mejorar la prestación del servicio. 
</v>
      </c>
      <c r="I41" t="str">
        <f>VLOOKUP($A41,'Plan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1" t="str">
        <f>VLOOKUP($A41,'Plan de acci�n consolidado 2025'!$A$3:$V$504,J$1,0)</f>
        <v xml:space="preserve">PND - 5-31-5-b- Convergencia regional - Entidades públicas territoriales y nacionales fortalecidas </v>
      </c>
      <c r="K41">
        <f>VLOOKUP($A41,'Plan de acci�n consolidado 2025'!$A$3:$V$504,K$1,0)</f>
        <v>0</v>
      </c>
      <c r="L41" t="str">
        <f>VLOOKUP($A41,'Plan de acci�n consolidado 2025'!$A$3:$V$504,L$1,0)</f>
        <v>FUNCIONAMIENTO</v>
      </c>
      <c r="M41" t="str">
        <f>VLOOKUP($A41,'Plan de acci�n consolidado 2025'!$A$3:$V$504,M$1,0)</f>
        <v>Política Fortalecimiento Organizacional y Simplificación de Procesos _DIMENSIÓN Gestión con Valores para Resultados</v>
      </c>
      <c r="N41" t="str">
        <f>VLOOKUP($A41,'Plan de acci�n consolidado 2025'!$A$3:$V$504,N$1,0)</f>
        <v>N/A</v>
      </c>
      <c r="O41" t="str">
        <f>VLOOKUP($A41,'Plan de acci�n consolidado 2025'!$A$3:$V$504,O$1,0)</f>
        <v>Estrategia para la reducción de emisiones, adaptación al cambio climático y la transición energética y la protección del medio ambiente, ejecutada (Informe final)</v>
      </c>
      <c r="P41">
        <f>VLOOKUP($A41,'Plan de acci�n consolidado 2025'!$A$3:$V$504,P$1,0)</f>
        <v>100</v>
      </c>
      <c r="Q41">
        <f>VLOOKUP($A41,'Plan de acci�n consolidado 2025'!$A$3:$V$504,Q$1,0)</f>
        <v>100</v>
      </c>
      <c r="R41" t="str">
        <f>VLOOKUP($A41,'Plan de acci�n consolidado 2025'!$A$3:$V$504,R$1,0)</f>
        <v>Porcentual</v>
      </c>
      <c r="S41" t="str">
        <f>VLOOKUP($A41,'Plan de acci�n consolidado 2025'!$A$3:$V$504,S$1,0)</f>
        <v>% de la estrategia ejecutada / 100% de la estrategia a ejecutar</v>
      </c>
      <c r="T41" s="168">
        <f>VLOOKUP($A41,'Plan de acci�n consolidado 2025'!$A$3:$V$504,T$1,0)</f>
        <v>45659</v>
      </c>
      <c r="U41" s="168">
        <f>VLOOKUP($A41,'Plan de acci�n consolidado 2025'!$A$3:$V$504,U$1,0)</f>
        <v>46013</v>
      </c>
      <c r="V41" t="str">
        <f>VLOOKUP($A41,'Plan de acci�n consolidado 2025'!$A$3:$V$504,V$1,0)</f>
        <v>142-GRUPO DE TRABAJO DE SERVICIOS ADMINISTRATIVOS Y RECURSOS FÍSICOS</v>
      </c>
      <c r="W41">
        <f>VLOOKUP($A41,'Plan de acci�n consolidado 2025'!$A$3:$AZ$504,W$1,0)</f>
        <v>100</v>
      </c>
      <c r="X41">
        <f>VLOOKUP($A41,'Plan de acci�n consolidado 2025'!$A$3:$AZ$504,X$1,0)</f>
        <v>70</v>
      </c>
      <c r="Y41" t="str">
        <f>VLOOKUP($A41,'Plan de acci�n consolidado 2025'!$A$3:$AZ$504,Y$1,0)</f>
        <v>En el marco de las estrategias institucionales orientadas a la reducción de emisiones, la adaptación al cambio climático y la transición energética, como parte del compromiso con la protección del medio ambiente, se alcanzó un avance del 70%, equivalente a 26 actividades ejecutadas con corte a septiembre. Entre las acciones realizadas se destacó la jornada del “Día de Cero Impresiones”, cuyo propósito fue reducir la huella ambiental asociada a los procesos de impresión. Asimismo, se emitieron boletines energéticos dirigidos a fomentar el consumo responsable de la energía como recurso natural. Estas medidas buscan garantizar que los insumos utilizados respondan a criterios de sostenibilidad, minimizando su impacto ambiental y alineándose con los objetivos ambientales de la Entidad.</v>
      </c>
      <c r="Z41" s="168">
        <f>VLOOKUP($A41,'Plan de acci�n consolidado 2025'!$A$3:$AZ$504,Z$1,0)</f>
        <v>0</v>
      </c>
      <c r="AA41">
        <f>VLOOKUP($A41,'Plan de acci�n consolidado 2025'!$A$3:$AZ$504,AA$1,0)</f>
        <v>70</v>
      </c>
      <c r="AB41" t="str">
        <f>VLOOKUP($A41,'Plan de acci�n consolidado 2025'!$A$3:$AZ$504,AB$1,0)</f>
        <v xml:space="preserve">Se avala el avance cualitativo y cuantitativo dado al presente producto en el cual se destaca la jornada del dia de cero impresiones, cuyo propósito fue reducir la huekka ambiental asociada a los procesos de impresión. Asi mismo los boletines enerféticos dirigidos a fomentar el consumo responsable de la energía como reurs natural </v>
      </c>
      <c r="AC41" s="168">
        <f>VLOOKUP($A41,'Plan de acci�n consolidado 2025'!$A$3:$AZ$504,AC$1,0)</f>
        <v>0</v>
      </c>
      <c r="AD41">
        <f>VLOOKUP($A41,'Plan de acci�n consolidado 2025'!$A$3:$AZ$504,AD$1,0)</f>
        <v>0</v>
      </c>
      <c r="AE41">
        <f>VLOOKUP($A41,'Plan de acci�n consolidado 2025'!$A$3:$AZ$504,AE$1,0)</f>
        <v>70</v>
      </c>
    </row>
    <row r="42" spans="1:31" hidden="1" x14ac:dyDescent="0.25">
      <c r="A42" s="30" t="s">
        <v>576</v>
      </c>
      <c r="B42" t="str">
        <f>VLOOKUP($A42,'Plan de acci�n consolidado 2025'!$A$3:$V$504,B$1,0)</f>
        <v>GRUPO DE TRABAJO DE SERVICIOS ADMINISTRATIVOS Y RECURSOS FÍSICOS</v>
      </c>
      <c r="C42">
        <f>VLOOKUP($A42,'Plan de acci�n consolidado 2025'!$A$3:$V$504,C$1,0)</f>
        <v>1</v>
      </c>
      <c r="D42" t="str">
        <f>VLOOKUP($A42,'Plan de acci�n consolidado 2025'!$A$3:$V$504,D$1,0)</f>
        <v>Actividad propia</v>
      </c>
      <c r="E42" t="str">
        <f>VLOOKUP($A42,'Plan de acci�n consolidado 2025'!$A$3:$V$504,E$1,0)</f>
        <v>142.1.1</v>
      </c>
      <c r="F42" t="str">
        <f>VLOOKUP($A42,'Plan de acci�n consolidado 2025'!$A$3:$V$504,F$1,0)</f>
        <v>N/A</v>
      </c>
      <c r="G42" t="str">
        <f>VLOOKUP($A42,'Plan de acci�n consolidado 2025'!$A$3:$V$504,G$1,0)</f>
        <v>N/A</v>
      </c>
      <c r="H42" t="str">
        <f>VLOOKUP($A42,'Plan de acci�n consolidado 2025'!$A$3:$V$504,H$1,0)</f>
        <v>N/A</v>
      </c>
      <c r="I42" t="str">
        <f>VLOOKUP($A42,'Plan de acci�n consolidado 2025'!$A$3:$V$504,I$1,0)</f>
        <v>N/A</v>
      </c>
      <c r="J42" t="str">
        <f>VLOOKUP($A42,'Plan de acci�n consolidado 2025'!$A$3:$V$504,J$1,0)</f>
        <v>N/A</v>
      </c>
      <c r="K42">
        <f>VLOOKUP($A42,'Plan de acci�n consolidado 2025'!$A$3:$V$504,K$1,0)</f>
        <v>0</v>
      </c>
      <c r="L42" t="str">
        <f>VLOOKUP($A42,'Plan de acci�n consolidado 2025'!$A$3:$V$504,L$1,0)</f>
        <v>N/A</v>
      </c>
      <c r="M42" t="str">
        <f>VLOOKUP($A42,'Plan de acci�n consolidado 2025'!$A$3:$V$504,M$1,0)</f>
        <v>N/A</v>
      </c>
      <c r="N42" t="str">
        <f>VLOOKUP($A42,'Plan de acci�n consolidado 2025'!$A$3:$V$504,N$1,0)</f>
        <v>N/A</v>
      </c>
      <c r="O42" t="str">
        <f>VLOOKUP($A42,'Plan de acci�n consolidado 2025'!$A$3:$V$504,O$1,0)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42">
        <f>VLOOKUP($A42,'Plan de acci�n consolidado 2025'!$A$3:$V$504,P$1,0)</f>
        <v>25</v>
      </c>
      <c r="Q42">
        <f>VLOOKUP($A42,'Plan de acci�n consolidado 2025'!$A$3:$V$504,Q$1,0)</f>
        <v>100</v>
      </c>
      <c r="R42" t="str">
        <f>VLOOKUP($A42,'Plan de acci�n consolidado 2025'!$A$3:$V$504,R$1,0)</f>
        <v>Porcentual</v>
      </c>
      <c r="S42" t="str">
        <f>VLOOKUP($A42,'Plan de acci�n consolidado 2025'!$A$3:$V$504,S$1,0)</f>
        <v>% de campañas de sensibilización ejecutadas / 100% de campañas  a ejecutar</v>
      </c>
      <c r="T42" s="168">
        <f>VLOOKUP($A42,'Plan de acci�n consolidado 2025'!$A$3:$V$504,T$1,0)</f>
        <v>45659</v>
      </c>
      <c r="U42" s="168">
        <f>VLOOKUP($A42,'Plan de acci�n consolidado 2025'!$A$3:$V$504,U$1,0)</f>
        <v>46013</v>
      </c>
      <c r="V42" t="str">
        <f>VLOOKUP($A42,'Plan de acci�n consolidado 2025'!$A$3:$V$504,V$1,0)</f>
        <v>142-GRUPO DE TRABAJO DE SERVICIOS ADMINISTRATIVOS Y RECURSOS FÍSICOS</v>
      </c>
      <c r="W42">
        <f>VLOOKUP($A42,'Plan de acci�n consolidado 2025'!$A$3:$AZ$504,W$1,0)</f>
        <v>25</v>
      </c>
      <c r="X42">
        <f>VLOOKUP($A42,'Plan de acci�n consolidado 2025'!$A$3:$AZ$504,X$1,0)</f>
        <v>71</v>
      </c>
      <c r="Y42" t="str">
        <f>VLOOKUP($A42,'Plan de acci�n consolidado 2025'!$A$3:$AZ$504,Y$1,0)</f>
        <v>De acuerdo con las estrategias de ejecución de las campañas ambientales orientadas a la reducción de gases de efecto invernadero (GEI) y otros aspectos ambientales generados por la Entidad, durante este mes se llevaron a cabo dos actividades relevantes para el cumplimiento del producto; Jornada de Cero Impresiones, cuyo objetivo es contribuir a la disminución del consumo de papel y energía, reduciendo así la huella de carbono institucional y Emisión de boletines energéticos, destinados a informar sobre el comportamiento del ahorro energético y las medidas implementadas, con el fin de sensibilizar a funcionarios y contratistas en torno al consumo responsable de este recurso. Como resultado, se alcanzó un avance del 71% en el plan de trabajo, correspondiente a un total de 17 actividades ejecutadas.</v>
      </c>
      <c r="Z42" s="168">
        <f>VLOOKUP($A42,'Plan de acci�n consolidado 2025'!$A$3:$AZ$504,Z$1,0)</f>
        <v>0</v>
      </c>
      <c r="AA42">
        <f>VLOOKUP($A42,'Plan de acci�n consolidado 2025'!$A$3:$AZ$504,AA$1,0)</f>
        <v>71</v>
      </c>
      <c r="AB42" t="str">
        <f>VLOOKUP($A42,'Plan de acci�n consolidado 2025'!$A$3:$AZ$504,AB$1,0)</f>
        <v xml:space="preserve">Se avala el avance cualitativo y cuantitativo de la presente actividad se han ejecutado 17 de las 24 actividades programadas en el plan de trabajo se hallegan informes de julio a septiembre relacionados con dia cero impresiones y Boletines energéticos. </v>
      </c>
      <c r="AC42" s="168">
        <f>VLOOKUP($A42,'Plan de acci�n consolidado 2025'!$A$3:$AZ$504,AC$1,0)</f>
        <v>0</v>
      </c>
      <c r="AD42">
        <f>VLOOKUP($A42,'Plan de acci�n consolidado 2025'!$A$3:$AZ$504,AD$1,0)</f>
        <v>0</v>
      </c>
      <c r="AE42">
        <f>VLOOKUP($A42,'Plan de acci�n consolidado 2025'!$A$3:$AZ$504,AE$1,0)</f>
        <v>17.75</v>
      </c>
    </row>
    <row r="43" spans="1:31" hidden="1" x14ac:dyDescent="0.25">
      <c r="A43" s="30" t="s">
        <v>578</v>
      </c>
      <c r="B43" t="str">
        <f>VLOOKUP($A43,'Plan de acci�n consolidado 2025'!$A$3:$V$504,B$1,0)</f>
        <v>GRUPO DE TRABAJO DE SERVICIOS ADMINISTRATIVOS Y RECURSOS FÍSICOS</v>
      </c>
      <c r="C43">
        <f>VLOOKUP($A43,'Plan de acci�n consolidado 2025'!$A$3:$V$504,C$1,0)</f>
        <v>1</v>
      </c>
      <c r="D43" t="str">
        <f>VLOOKUP($A43,'Plan de acci�n consolidado 2025'!$A$3:$V$504,D$1,0)</f>
        <v>Actividad propia</v>
      </c>
      <c r="E43" t="str">
        <f>VLOOKUP($A43,'Plan de acci�n consolidado 2025'!$A$3:$V$504,E$1,0)</f>
        <v>142.1.2</v>
      </c>
      <c r="F43" t="str">
        <f>VLOOKUP($A43,'Plan de acci�n consolidado 2025'!$A$3:$V$504,F$1,0)</f>
        <v>N/A</v>
      </c>
      <c r="G43" t="str">
        <f>VLOOKUP($A43,'Plan de acci�n consolidado 2025'!$A$3:$V$504,G$1,0)</f>
        <v>N/A</v>
      </c>
      <c r="H43" t="str">
        <f>VLOOKUP($A43,'Plan de acci�n consolidado 2025'!$A$3:$V$504,H$1,0)</f>
        <v>N/A</v>
      </c>
      <c r="I43" t="str">
        <f>VLOOKUP($A43,'Plan de acci�n consolidado 2025'!$A$3:$V$504,I$1,0)</f>
        <v>N/A</v>
      </c>
      <c r="J43" t="str">
        <f>VLOOKUP($A43,'Plan de acci�n consolidado 2025'!$A$3:$V$504,J$1,0)</f>
        <v>N/A</v>
      </c>
      <c r="K43">
        <f>VLOOKUP($A43,'Plan de acci�n consolidado 2025'!$A$3:$V$504,K$1,0)</f>
        <v>0</v>
      </c>
      <c r="L43" t="str">
        <f>VLOOKUP($A43,'Plan de acci�n consolidado 2025'!$A$3:$V$504,L$1,0)</f>
        <v>N/A</v>
      </c>
      <c r="M43" t="str">
        <f>VLOOKUP($A43,'Plan de acci�n consolidado 2025'!$A$3:$V$504,M$1,0)</f>
        <v>N/A</v>
      </c>
      <c r="N43" t="str">
        <f>VLOOKUP($A43,'Plan de acci�n consolidado 2025'!$A$3:$V$504,N$1,0)</f>
        <v>N/A</v>
      </c>
      <c r="O43" t="str">
        <f>VLOOKUP($A43,'Plan de acci�n consolidado 2025'!$A$3:$V$504,O$1,0)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P43">
        <f>VLOOKUP($A43,'Plan de acci�n consolidado 2025'!$A$3:$V$504,P$1,0)</f>
        <v>25</v>
      </c>
      <c r="Q43">
        <f>VLOOKUP($A43,'Plan de acci�n consolidado 2025'!$A$3:$V$504,Q$1,0)</f>
        <v>100</v>
      </c>
      <c r="R43" t="str">
        <f>VLOOKUP($A43,'Plan de acci�n consolidado 2025'!$A$3:$V$504,R$1,0)</f>
        <v>Porcentual</v>
      </c>
      <c r="S43" t="str">
        <f>VLOOKUP($A43,'Plan de acci�n consolidado 2025'!$A$3:$V$504,S$1,0)</f>
        <v>% de actividades para implementar las medidas ejecutadas / 100% de actividades para implementar las medidas  a ejecutar</v>
      </c>
      <c r="T43" s="168">
        <f>VLOOKUP($A43,'Plan de acci�n consolidado 2025'!$A$3:$V$504,T$1,0)</f>
        <v>45659</v>
      </c>
      <c r="U43" s="168">
        <f>VLOOKUP($A43,'Plan de acci�n consolidado 2025'!$A$3:$V$504,U$1,0)</f>
        <v>46013</v>
      </c>
      <c r="V43" t="str">
        <f>VLOOKUP($A43,'Plan de acci�n consolidado 2025'!$A$3:$V$504,V$1,0)</f>
        <v>142-GRUPO DE TRABAJO DE SERVICIOS ADMINISTRATIVOS Y RECURSOS FÍSICOS</v>
      </c>
      <c r="W43">
        <f>VLOOKUP($A43,'Plan de acci�n consolidado 2025'!$A$3:$AZ$504,W$1,0)</f>
        <v>25</v>
      </c>
      <c r="X43">
        <f>VLOOKUP($A43,'Plan de acci�n consolidado 2025'!$A$3:$AZ$504,X$1,0)</f>
        <v>88</v>
      </c>
      <c r="Y43" t="str">
        <f>VLOOKUP($A43,'Plan de acci�n consolidado 2025'!$A$3:$AZ$504,Y$1,0)</f>
        <v xml:space="preserve">En el marco de la transición energética, se ha dado continuidad al proceso de seguimiento y control en el uso de tóneres y tintas ecológicas, con el fin de fomentar el consumo responsable y reducir la huella ambiental asociada a los procesos de impresión. Esta medida busca asegurar que los insumos utilizados cumplan con criterios de sostenibilidad, minimizando su impacto en el entorno y alineándose con los objetivos ambientales de la Entidad. Para este reporte se registró un avance en el plan de trabajo del 88%, para un total de 7 actividades ejecutadas. </v>
      </c>
      <c r="Z43" s="168">
        <f>VLOOKUP($A43,'Plan de acci�n consolidado 2025'!$A$3:$AZ$504,Z$1,0)</f>
        <v>0</v>
      </c>
      <c r="AA43">
        <f>VLOOKUP($A43,'Plan de acci�n consolidado 2025'!$A$3:$AZ$504,AA$1,0)</f>
        <v>88</v>
      </c>
      <c r="AB43" t="str">
        <f>VLOOKUP($A43,'Plan de acci�n consolidado 2025'!$A$3:$AZ$504,AB$1,0)</f>
        <v>Se mantiene el porcentaje de avance del mes de agosto, se recomienda No reportar avance cuando no se obtengan logros de acuerdo al plan de trabajo.</v>
      </c>
      <c r="AC43" s="168">
        <f>VLOOKUP($A43,'Plan de acci�n consolidado 2025'!$A$3:$AZ$504,AC$1,0)</f>
        <v>0</v>
      </c>
      <c r="AD43">
        <f>VLOOKUP($A43,'Plan de acci�n consolidado 2025'!$A$3:$AZ$504,AD$1,0)</f>
        <v>0</v>
      </c>
      <c r="AE43">
        <f>VLOOKUP($A43,'Plan de acci�n consolidado 2025'!$A$3:$AZ$504,AE$1,0)</f>
        <v>22</v>
      </c>
    </row>
    <row r="44" spans="1:31" hidden="1" x14ac:dyDescent="0.25">
      <c r="A44" s="30" t="s">
        <v>580</v>
      </c>
      <c r="B44" t="str">
        <f>VLOOKUP($A44,'Plan de acci�n consolidado 2025'!$A$3:$V$504,B$1,0)</f>
        <v>GRUPO DE TRABAJO DE SERVICIOS ADMINISTRATIVOS Y RECURSOS FÍSICOS</v>
      </c>
      <c r="C44">
        <f>VLOOKUP($A44,'Plan de acci�n consolidado 2025'!$A$3:$V$504,C$1,0)</f>
        <v>1</v>
      </c>
      <c r="D44" t="str">
        <f>VLOOKUP($A44,'Plan de acci�n consolidado 2025'!$A$3:$V$504,D$1,0)</f>
        <v>Actividad propia</v>
      </c>
      <c r="E44" t="str">
        <f>VLOOKUP($A44,'Plan de acci�n consolidado 2025'!$A$3:$V$504,E$1,0)</f>
        <v>142.1.3</v>
      </c>
      <c r="F44" t="str">
        <f>VLOOKUP($A44,'Plan de acci�n consolidado 2025'!$A$3:$V$504,F$1,0)</f>
        <v>N/A</v>
      </c>
      <c r="G44" t="str">
        <f>VLOOKUP($A44,'Plan de acci�n consolidado 2025'!$A$3:$V$504,G$1,0)</f>
        <v>N/A</v>
      </c>
      <c r="H44" t="str">
        <f>VLOOKUP($A44,'Plan de acci�n consolidado 2025'!$A$3:$V$504,H$1,0)</f>
        <v>N/A</v>
      </c>
      <c r="I44" t="str">
        <f>VLOOKUP($A44,'Plan de acci�n consolidado 2025'!$A$3:$V$504,I$1,0)</f>
        <v>N/A</v>
      </c>
      <c r="J44" t="str">
        <f>VLOOKUP($A44,'Plan de acci�n consolidado 2025'!$A$3:$V$504,J$1,0)</f>
        <v>N/A</v>
      </c>
      <c r="K44">
        <f>VLOOKUP($A44,'Plan de acci�n consolidado 2025'!$A$3:$V$504,K$1,0)</f>
        <v>0</v>
      </c>
      <c r="L44" t="str">
        <f>VLOOKUP($A44,'Plan de acci�n consolidado 2025'!$A$3:$V$504,L$1,0)</f>
        <v>N/A</v>
      </c>
      <c r="M44" t="str">
        <f>VLOOKUP($A44,'Plan de acci�n consolidado 2025'!$A$3:$V$504,M$1,0)</f>
        <v>N/A</v>
      </c>
      <c r="N44" t="str">
        <f>VLOOKUP($A44,'Plan de acci�n consolidado 2025'!$A$3:$V$504,N$1,0)</f>
        <v>N/A</v>
      </c>
      <c r="O44" t="str">
        <f>VLOOKUP($A44,'Plan de acci�n consolidado 2025'!$A$3:$V$504,O$1,0)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44">
        <f>VLOOKUP($A44,'Plan de acci�n consolidado 2025'!$A$3:$V$504,P$1,0)</f>
        <v>10</v>
      </c>
      <c r="Q44">
        <f>VLOOKUP($A44,'Plan de acci�n consolidado 2025'!$A$3:$V$504,Q$1,0)</f>
        <v>1</v>
      </c>
      <c r="R44" t="str">
        <f>VLOOKUP($A44,'Plan de acci�n consolidado 2025'!$A$3:$V$504,R$1,0)</f>
        <v>Númerica</v>
      </c>
      <c r="S44" t="str">
        <f>VLOOKUP($A44,'Plan de acci�n consolidado 2025'!$A$3:$V$504,S$1,0)</f>
        <v># de Infome elaborado / 1 Informe a elaborar</v>
      </c>
      <c r="T44" s="168">
        <f>VLOOKUP($A44,'Plan de acci�n consolidado 2025'!$A$3:$V$504,T$1,0)</f>
        <v>45717</v>
      </c>
      <c r="U44" s="168">
        <f>VLOOKUP($A44,'Plan de acci�n consolidado 2025'!$A$3:$V$504,U$1,0)</f>
        <v>45839</v>
      </c>
      <c r="V44" t="str">
        <f>VLOOKUP($A44,'Plan de acci�n consolidado 2025'!$A$3:$V$504,V$1,0)</f>
        <v>142-GRUPO DE TRABAJO DE SERVICIOS ADMINISTRATIVOS Y RECURSOS FÍSICOS</v>
      </c>
      <c r="W44">
        <f>VLOOKUP($A44,'Plan de acci�n consolidado 2025'!$A$3:$AZ$504,W$1,0)</f>
        <v>10</v>
      </c>
      <c r="X44">
        <f>VLOOKUP($A44,'Plan de acci�n consolidado 2025'!$A$3:$AZ$504,X$1,0)</f>
        <v>100</v>
      </c>
      <c r="Y44" t="str">
        <f>VLOOKUP($A44,'Plan de acci�n consolidado 2025'!$A$3:$AZ$504,Y$1,0)</f>
        <v>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v>
      </c>
      <c r="Z44" s="168">
        <f>VLOOKUP($A44,'Plan de acci�n consolidado 2025'!$A$3:$AZ$504,Z$1,0)</f>
        <v>45813</v>
      </c>
      <c r="AA44">
        <f>VLOOKUP($A44,'Plan de acci�n consolidado 2025'!$A$3:$AZ$504,AA$1,0)</f>
        <v>100</v>
      </c>
      <c r="AB44" t="str">
        <f>VLOOKUP($A44,'Plan de acci�n consolidado 2025'!$A$3:$AZ$504,AB$1,0)</f>
        <v>Se avala el cumplimiento de la presente actividad por la presentación del informe, sin embargo la actividad indicaba Cuantificar las emisiones de gases efecto invernadero lo cual no se logro por cuanto lo indicado en el informe allegado: debido a que la entidad no cuenta
registros del consumo mensual y generación de aguas residuales, no obstante, la entidad proyecta realizar mudanza a una nuevas instalaciones, por tal motivo se recomienda generar el uso de las estrategias planteadas en este item</v>
      </c>
      <c r="AC44" s="168">
        <f>VLOOKUP($A44,'Plan de acci�n consolidado 2025'!$A$3:$AZ$504,AC$1,0)</f>
        <v>45813</v>
      </c>
      <c r="AD44">
        <f>VLOOKUP($A44,'Plan de acci�n consolidado 2025'!$A$3:$AZ$504,AD$1,0)</f>
        <v>100</v>
      </c>
      <c r="AE44">
        <f>VLOOKUP($A44,'Plan de acci�n consolidado 2025'!$A$3:$AZ$504,AE$1,0)</f>
        <v>10</v>
      </c>
    </row>
    <row r="45" spans="1:31" hidden="1" x14ac:dyDescent="0.25">
      <c r="A45" s="30" t="s">
        <v>582</v>
      </c>
      <c r="B45" t="str">
        <f>VLOOKUP($A45,'Plan de acci�n consolidado 2025'!$A$3:$V$504,B$1,0)</f>
        <v>GRUPO DE TRABAJO DE SERVICIOS ADMINISTRATIVOS Y RECURSOS FÍSICOS</v>
      </c>
      <c r="C45">
        <f>VLOOKUP($A45,'Plan de acci�n consolidado 2025'!$A$3:$V$504,C$1,0)</f>
        <v>1</v>
      </c>
      <c r="D45" t="str">
        <f>VLOOKUP($A45,'Plan de acci�n consolidado 2025'!$A$3:$V$504,D$1,0)</f>
        <v>Actividad propia</v>
      </c>
      <c r="E45" t="str">
        <f>VLOOKUP($A45,'Plan de acci�n consolidado 2025'!$A$3:$V$504,E$1,0)</f>
        <v>142.1.4</v>
      </c>
      <c r="F45" t="str">
        <f>VLOOKUP($A45,'Plan de acci�n consolidado 2025'!$A$3:$V$504,F$1,0)</f>
        <v>N/A</v>
      </c>
      <c r="G45" t="str">
        <f>VLOOKUP($A45,'Plan de acci�n consolidado 2025'!$A$3:$V$504,G$1,0)</f>
        <v>N/A</v>
      </c>
      <c r="H45" t="str">
        <f>VLOOKUP($A45,'Plan de acci�n consolidado 2025'!$A$3:$V$504,H$1,0)</f>
        <v>N/A</v>
      </c>
      <c r="I45" t="str">
        <f>VLOOKUP($A45,'Plan de acci�n consolidado 2025'!$A$3:$V$504,I$1,0)</f>
        <v>N/A</v>
      </c>
      <c r="J45" t="str">
        <f>VLOOKUP($A45,'Plan de acci�n consolidado 2025'!$A$3:$V$504,J$1,0)</f>
        <v>N/A</v>
      </c>
      <c r="K45">
        <f>VLOOKUP($A45,'Plan de acci�n consolidado 2025'!$A$3:$V$504,K$1,0)</f>
        <v>0</v>
      </c>
      <c r="L45" t="str">
        <f>VLOOKUP($A45,'Plan de acci�n consolidado 2025'!$A$3:$V$504,L$1,0)</f>
        <v>N/A</v>
      </c>
      <c r="M45" t="str">
        <f>VLOOKUP($A45,'Plan de acci�n consolidado 2025'!$A$3:$V$504,M$1,0)</f>
        <v>N/A</v>
      </c>
      <c r="N45" t="str">
        <f>VLOOKUP($A45,'Plan de acci�n consolidado 2025'!$A$3:$V$504,N$1,0)</f>
        <v>N/A</v>
      </c>
      <c r="O45" t="str">
        <f>VLOOKUP($A45,'Plan de acci�n consolidado 2025'!$A$3:$V$504,O$1,0)</f>
        <v>Elaborar matriz que permita identificar los aspectos más significativos y ejecutar las alternativas que conlleven a reducir los impactos ambientales de la SIC. (Matriz de aspectos ambientales)</v>
      </c>
      <c r="P45">
        <f>VLOOKUP($A45,'Plan de acci�n consolidado 2025'!$A$3:$V$504,P$1,0)</f>
        <v>20</v>
      </c>
      <c r="Q45">
        <f>VLOOKUP($A45,'Plan de acci�n consolidado 2025'!$A$3:$V$504,Q$1,0)</f>
        <v>1</v>
      </c>
      <c r="R45" t="str">
        <f>VLOOKUP($A45,'Plan de acci�n consolidado 2025'!$A$3:$V$504,R$1,0)</f>
        <v>Númerica</v>
      </c>
      <c r="S45" t="str">
        <f>VLOOKUP($A45,'Plan de acci�n consolidado 2025'!$A$3:$V$504,S$1,0)</f>
        <v># de Matriz de aspectos ambientales elaborada / 1 Matriz de aspectos ambientales a elaborqar</v>
      </c>
      <c r="T45" s="168">
        <f>VLOOKUP($A45,'Plan de acci�n consolidado 2025'!$A$3:$V$504,T$1,0)</f>
        <v>45779</v>
      </c>
      <c r="U45" s="168">
        <f>VLOOKUP($A45,'Plan de acci�n consolidado 2025'!$A$3:$V$504,U$1,0)</f>
        <v>45835</v>
      </c>
      <c r="V45" t="str">
        <f>VLOOKUP($A45,'Plan de acci�n consolidado 2025'!$A$3:$V$504,V$1,0)</f>
        <v>142-GRUPO DE TRABAJO DE SERVICIOS ADMINISTRATIVOS Y RECURSOS FÍSICOS</v>
      </c>
      <c r="W45">
        <f>VLOOKUP($A45,'Plan de acci�n consolidado 2025'!$A$3:$AZ$504,W$1,0)</f>
        <v>20</v>
      </c>
      <c r="X45">
        <f>VLOOKUP($A45,'Plan de acci�n consolidado 2025'!$A$3:$AZ$504,X$1,0)</f>
        <v>100</v>
      </c>
      <c r="Y45" t="str">
        <f>VLOOKUP($A45,'Plan de acci�n consolidado 2025'!$A$3:$AZ$504,Y$1,0)</f>
        <v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v>
      </c>
      <c r="Z45" s="168">
        <f>VLOOKUP($A45,'Plan de acci�n consolidado 2025'!$A$3:$AZ$504,Z$1,0)</f>
        <v>45796</v>
      </c>
      <c r="AA45">
        <f>VLOOKUP($A45,'Plan de acci�n consolidado 2025'!$A$3:$AZ$504,AA$1,0)</f>
        <v>100</v>
      </c>
      <c r="AB45" t="str">
        <f>VLOOKUP($A45,'Plan de acci�n consolidado 2025'!$A$3:$AZ$504,AB$1,0)</f>
        <v>Se avala el cumplimiento de la presente actividad, mediante la matriz de identificación de aspectos, evaluación y control de impactos ambientales.</v>
      </c>
      <c r="AC45" s="168">
        <f>VLOOKUP($A45,'Plan de acci�n consolidado 2025'!$A$3:$AZ$504,AC$1,0)</f>
        <v>45796</v>
      </c>
      <c r="AD45">
        <f>VLOOKUP($A45,'Plan de acci�n consolidado 2025'!$A$3:$AZ$504,AD$1,0)</f>
        <v>100</v>
      </c>
      <c r="AE45">
        <f>VLOOKUP($A45,'Plan de acci�n consolidado 2025'!$A$3:$AZ$504,AE$1,0)</f>
        <v>20</v>
      </c>
    </row>
    <row r="46" spans="1:31" hidden="1" x14ac:dyDescent="0.25">
      <c r="A46" s="30" t="s">
        <v>584</v>
      </c>
      <c r="B46" t="str">
        <f>VLOOKUP($A46,'Plan de acci�n consolidado 2025'!$A$3:$V$504,B$1,0)</f>
        <v>GRUPO DE TRABAJO DE SERVICIOS ADMINISTRATIVOS Y RECURSOS FÍSICOS</v>
      </c>
      <c r="C46">
        <f>VLOOKUP($A46,'Plan de acci�n consolidado 2025'!$A$3:$V$504,C$1,0)</f>
        <v>1</v>
      </c>
      <c r="D46" t="str">
        <f>VLOOKUP($A46,'Plan de acci�n consolidado 2025'!$A$3:$V$504,D$1,0)</f>
        <v>Actividad propia</v>
      </c>
      <c r="E46" t="str">
        <f>VLOOKUP($A46,'Plan de acci�n consolidado 2025'!$A$3:$V$504,E$1,0)</f>
        <v>142.1.5</v>
      </c>
      <c r="F46" t="str">
        <f>VLOOKUP($A46,'Plan de acci�n consolidado 2025'!$A$3:$V$504,F$1,0)</f>
        <v>N/A</v>
      </c>
      <c r="G46" t="str">
        <f>VLOOKUP($A46,'Plan de acci�n consolidado 2025'!$A$3:$V$504,G$1,0)</f>
        <v>N/A</v>
      </c>
      <c r="H46" t="str">
        <f>VLOOKUP($A46,'Plan de acci�n consolidado 2025'!$A$3:$V$504,H$1,0)</f>
        <v>N/A</v>
      </c>
      <c r="I46" t="str">
        <f>VLOOKUP($A46,'Plan de acci�n consolidado 2025'!$A$3:$V$504,I$1,0)</f>
        <v>N/A</v>
      </c>
      <c r="J46" t="str">
        <f>VLOOKUP($A46,'Plan de acci�n consolidado 2025'!$A$3:$V$504,J$1,0)</f>
        <v>N/A</v>
      </c>
      <c r="K46">
        <f>VLOOKUP($A46,'Plan de acci�n consolidado 2025'!$A$3:$V$504,K$1,0)</f>
        <v>0</v>
      </c>
      <c r="L46" t="str">
        <f>VLOOKUP($A46,'Plan de acci�n consolidado 2025'!$A$3:$V$504,L$1,0)</f>
        <v>N/A</v>
      </c>
      <c r="M46" t="str">
        <f>VLOOKUP($A46,'Plan de acci�n consolidado 2025'!$A$3:$V$504,M$1,0)</f>
        <v>N/A</v>
      </c>
      <c r="N46" t="str">
        <f>VLOOKUP($A46,'Plan de acci�n consolidado 2025'!$A$3:$V$504,N$1,0)</f>
        <v>N/A</v>
      </c>
      <c r="O46" t="str">
        <f>VLOOKUP($A46,'Plan de acci�n consolidado 2025'!$A$3:$V$504,O$1,0)</f>
        <v>Certificar el cumplimiento de la ISO 14001  (Certificación de 1ra recertificación ISO 14001:2015) Reporte y/o informe final de auditoría de 1ra recertificación ISO 14001:2015)</v>
      </c>
      <c r="P46">
        <f>VLOOKUP($A46,'Plan de acci�n consolidado 2025'!$A$3:$V$504,P$1,0)</f>
        <v>20</v>
      </c>
      <c r="Q46">
        <f>VLOOKUP($A46,'Plan de acci�n consolidado 2025'!$A$3:$V$504,Q$1,0)</f>
        <v>1</v>
      </c>
      <c r="R46" t="str">
        <f>VLOOKUP($A46,'Plan de acci�n consolidado 2025'!$A$3:$V$504,R$1,0)</f>
        <v>Númerica</v>
      </c>
      <c r="S46" t="str">
        <f>VLOOKUP($A46,'Plan de acci�n consolidado 2025'!$A$3:$V$504,S$1,0)</f>
        <v># de recertificaciones y seguimientos a la norma ISO 14001-2015 realizada / 1 recertificaciones y seguimientos a la norma ISO 14001-2015  a realizar</v>
      </c>
      <c r="T46" s="168">
        <f>VLOOKUP($A46,'Plan de acci�n consolidado 2025'!$A$3:$V$504,T$1,0)</f>
        <v>45931</v>
      </c>
      <c r="U46" s="168">
        <f>VLOOKUP($A46,'Plan de acci�n consolidado 2025'!$A$3:$V$504,U$1,0)</f>
        <v>46013</v>
      </c>
      <c r="V46" t="str">
        <f>VLOOKUP($A46,'Plan de acci�n consolidado 2025'!$A$3:$V$504,V$1,0)</f>
        <v>142-GRUPO DE TRABAJO DE SERVICIOS ADMINISTRATIVOS Y RECURSOS FÍSICOS</v>
      </c>
      <c r="W46">
        <f>VLOOKUP($A46,'Plan de acci�n consolidado 2025'!$A$3:$AZ$504,W$1,0)</f>
        <v>20</v>
      </c>
      <c r="X46">
        <f>VLOOKUP($A46,'Plan de acci�n consolidado 2025'!$A$3:$AZ$504,X$1,0)</f>
        <v>0</v>
      </c>
      <c r="Y46">
        <f>VLOOKUP($A46,'Plan de acci�n consolidado 2025'!$A$3:$AZ$504,Y$1,0)</f>
        <v>0</v>
      </c>
      <c r="Z46" s="168">
        <f>VLOOKUP($A46,'Plan de acci�n consolidado 2025'!$A$3:$AZ$504,Z$1,0)</f>
        <v>0</v>
      </c>
      <c r="AA46">
        <f>VLOOKUP($A46,'Plan de acci�n consolidado 2025'!$A$3:$AZ$504,AA$1,0)</f>
        <v>0</v>
      </c>
      <c r="AB46">
        <f>VLOOKUP($A46,'Plan de acci�n consolidado 2025'!$A$3:$AZ$504,AB$1,0)</f>
        <v>0</v>
      </c>
      <c r="AC46" s="168">
        <f>VLOOKUP($A46,'Plan de acci�n consolidado 2025'!$A$3:$AZ$504,AC$1,0)</f>
        <v>0</v>
      </c>
      <c r="AD46">
        <f>VLOOKUP($A46,'Plan de acci�n consolidado 2025'!$A$3:$AZ$504,AD$1,0)</f>
        <v>0</v>
      </c>
      <c r="AE46">
        <f>VLOOKUP($A46,'Plan de acci�n consolidado 2025'!$A$3:$AZ$504,AE$1,0)</f>
        <v>0</v>
      </c>
    </row>
    <row r="47" spans="1:31" hidden="1" x14ac:dyDescent="0.25">
      <c r="A47" s="30" t="s">
        <v>587</v>
      </c>
      <c r="B47" t="str">
        <f>VLOOKUP($A47,'Plan de acci�n consolidado 2025'!$A$3:$V$504,B$1,0)</f>
        <v>GRUPO DE TRABAJO DE COMUNICACION</v>
      </c>
      <c r="C47">
        <f>VLOOKUP($A47,'Plan de acci�n consolidado 2025'!$A$3:$V$504,C$1,0)</f>
        <v>1</v>
      </c>
      <c r="D47" t="str">
        <f>VLOOKUP($A47,'Plan de acci�n consolidado 2025'!$A$3:$V$504,D$1,0)</f>
        <v>Producto</v>
      </c>
      <c r="E47" t="str">
        <f>VLOOKUP($A47,'Plan de acci�n consolidado 2025'!$A$3:$V$504,E$1,0)</f>
        <v>73.1</v>
      </c>
      <c r="F47" t="str">
        <f>VLOOKUP($A47,'Plan de acci�n consolidado 2025'!$A$3:$V$504,F$1,0)</f>
        <v>Operativo</v>
      </c>
      <c r="G47" t="str">
        <f>VLOOKUP($A47,'Plan de acci�n consolidado 2025'!$A$3:$V$504,G$1,0)</f>
        <v xml:space="preserve">Fortalecer la gestión de la información, el conocimiento y la innovación para optimizar la capacidad institucional 
</v>
      </c>
      <c r="H47" t="str">
        <f>VLOOKUP($A47,'Plan de acci�n consolidado 2025'!$A$3:$V$504,H$1,0)</f>
        <v xml:space="preserve">Cumplimiento de productos del PAI asociados a Fortalecer la gestión de la información, el conocimiento y la innovación para optimizar la capacidad institucional 
</v>
      </c>
      <c r="I47" t="str">
        <f>VLOOKUP($A47,'Plan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 t="str">
        <f>VLOOKUP($A47,'Plan de acci�n consolidado 2025'!$A$3:$V$504,J$1,0)</f>
        <v xml:space="preserve">PND - 5-31-5-b- Convergencia regional - Entidades públicas territoriales y nacionales fortalecidas </v>
      </c>
      <c r="K47">
        <f>VLOOKUP($A47,'Plan de acci�n consolidado 2025'!$A$3:$V$504,K$1,0)</f>
        <v>0</v>
      </c>
      <c r="L47" t="str">
        <f>VLOOKUP($A47,'Plan de acci�n consolidado 2025'!$A$3:$V$504,L$1,0)</f>
        <v>C-3599-0200-0005-53105b</v>
      </c>
      <c r="M47" t="str">
        <f>VLOOKUP($A47,'Plan de acci�n consolidado 2025'!$A$3:$V$504,M$1,0)</f>
        <v>Política Transparencia, acceso a la información pública y lucha contra la corrupción _DIMENSIÓN Gestión con Valores para Resultados</v>
      </c>
      <c r="N47" t="str">
        <f>VLOOKUP($A47,'Plan de acci�n consolidado 2025'!$A$3:$V$504,N$1,0)</f>
        <v>PEI_25;
PES_20230249</v>
      </c>
      <c r="O47" t="str">
        <f>VLOOKUP($A47,'Plan de acci�n consolidado 2025'!$A$3:$V$504,O$1,0)</f>
        <v>SIC alineada a la directriz de manejo de imágen y plan de medios de la Presidencia de la República, realizada. (Informe de contenidos producidos)</v>
      </c>
      <c r="P47">
        <f>VLOOKUP($A47,'Plan de acci�n consolidado 2025'!$A$3:$V$504,P$1,0)</f>
        <v>30</v>
      </c>
      <c r="Q47">
        <f>VLOOKUP($A47,'Plan de acci�n consolidado 2025'!$A$3:$V$504,Q$1,0)</f>
        <v>100</v>
      </c>
      <c r="R47" t="str">
        <f>VLOOKUP($A47,'Plan de acci�n consolidado 2025'!$A$3:$V$504,R$1,0)</f>
        <v>Porcentual</v>
      </c>
      <c r="S47" t="str">
        <f>VLOOKUP($A47,'Plan de acci�n consolidado 2025'!$A$3:$V$504,S$1,0)</f>
        <v>% de manejo de imagen y  plan de medios de la presidencia de la republica realizada / 100% de manejo de imagen y  plan de medios de la presidencia de la republica a realizar</v>
      </c>
      <c r="T47" s="168">
        <f>VLOOKUP($A47,'Plan de acci�n consolidado 2025'!$A$3:$V$504,T$1,0)</f>
        <v>45691</v>
      </c>
      <c r="U47" s="168">
        <f>VLOOKUP($A47,'Plan de acci�n consolidado 2025'!$A$3:$V$504,U$1,0)</f>
        <v>46022</v>
      </c>
      <c r="V47" t="str">
        <f>VLOOKUP($A47,'Plan de acci�n consolidado 2025'!$A$3:$V$504,V$1,0)</f>
        <v>73-GRUPO DE TRABAJO DE COMUNICACION</v>
      </c>
      <c r="W47">
        <f>VLOOKUP($A47,'Plan de acci�n consolidado 2025'!$A$3:$AZ$504,W$1,0)</f>
        <v>30</v>
      </c>
      <c r="X47">
        <f>VLOOKUP($A47,'Plan de acci�n consolidado 2025'!$A$3:$AZ$504,X$1,0)</f>
        <v>100</v>
      </c>
      <c r="Y47" t="str">
        <f>VLOOKUP($A47,'Plan de acci�n consolidado 2025'!$A$3:$AZ$504,Y$1,0)</f>
        <v>Con corte al 30 de septiembre de 2025, y en cumplimiento con la directriz de manejo de imagen de la Presidencia de la República, se han generado un total de 30.416 publicaciones, distribuidas en 66 comunicados de prensa, 77 noticias y Publicaciones en redes sociales así: X: 27.967, LinkedIN: 288, Facebook: 1,019, Instagram: 912 y TikTok: 87</v>
      </c>
      <c r="Z47" s="168">
        <f>VLOOKUP($A47,'Plan de acci�n consolidado 2025'!$A$3:$AZ$504,Z$1,0)</f>
        <v>0</v>
      </c>
      <c r="AA47">
        <f>VLOOKUP($A47,'Plan de acci�n consolidado 2025'!$A$3:$AZ$504,AA$1,0)</f>
        <v>100</v>
      </c>
      <c r="AB47" t="str">
        <f>VLOOKUP($A47,'Plan de acci�n consolidado 2025'!$A$3:$AZ$504,AB$1,0)</f>
        <v xml:space="preserve">Se avala el cumplimiento de la presente actividad Las publicaciones realizadas con corte a 30 de septiembre de 2025 se efectuaron conforme a la directriz de manejo de imagen y plan de medios establecida por la Presidencia de la República.En septiembre se realizaron un total de 4.642 publicaciones </v>
      </c>
      <c r="AC47" s="168">
        <f>VLOOKUP($A47,'Plan de acci�n consolidado 2025'!$A$3:$AZ$504,AC$1,0)</f>
        <v>0</v>
      </c>
      <c r="AD47">
        <f>VLOOKUP($A47,'Plan de acci�n consolidado 2025'!$A$3:$AZ$504,AD$1,0)</f>
        <v>0</v>
      </c>
      <c r="AE47">
        <f>VLOOKUP($A47,'Plan de acci�n consolidado 2025'!$A$3:$AZ$504,AE$1,0)</f>
        <v>30</v>
      </c>
    </row>
    <row r="48" spans="1:31" hidden="1" x14ac:dyDescent="0.25">
      <c r="A48" s="30" t="s">
        <v>590</v>
      </c>
      <c r="B48" t="str">
        <f>VLOOKUP($A48,'Plan de acci�n consolidado 2025'!$A$3:$V$504,B$1,0)</f>
        <v>GRUPO DE TRABAJO DE COMUNICACION</v>
      </c>
      <c r="C48">
        <f>VLOOKUP($A48,'Plan de acci�n consolidado 2025'!$A$3:$V$504,C$1,0)</f>
        <v>1</v>
      </c>
      <c r="D48" t="str">
        <f>VLOOKUP($A48,'Plan de acci�n consolidado 2025'!$A$3:$V$504,D$1,0)</f>
        <v>Actividad propia</v>
      </c>
      <c r="E48" t="str">
        <f>VLOOKUP($A48,'Plan de acci�n consolidado 2025'!$A$3:$V$504,E$1,0)</f>
        <v>73.1.1</v>
      </c>
      <c r="F48" t="str">
        <f>VLOOKUP($A48,'Plan de acci�n consolidado 2025'!$A$3:$V$504,F$1,0)</f>
        <v>N/A</v>
      </c>
      <c r="G48" t="str">
        <f>VLOOKUP($A48,'Plan de acci�n consolidado 2025'!$A$3:$V$504,G$1,0)</f>
        <v>N/A</v>
      </c>
      <c r="H48" t="str">
        <f>VLOOKUP($A48,'Plan de acci�n consolidado 2025'!$A$3:$V$504,H$1,0)</f>
        <v>N/A</v>
      </c>
      <c r="I48" t="str">
        <f>VLOOKUP($A48,'Plan de acci�n consolidado 2025'!$A$3:$V$504,I$1,0)</f>
        <v>N/A</v>
      </c>
      <c r="J48" t="str">
        <f>VLOOKUP($A48,'Plan de acci�n consolidado 2025'!$A$3:$V$504,J$1,0)</f>
        <v>N/A</v>
      </c>
      <c r="K48">
        <f>VLOOKUP($A48,'Plan de acci�n consolidado 2025'!$A$3:$V$504,K$1,0)</f>
        <v>0</v>
      </c>
      <c r="L48" t="str">
        <f>VLOOKUP($A48,'Plan de acci�n consolidado 2025'!$A$3:$V$504,L$1,0)</f>
        <v>N/A</v>
      </c>
      <c r="M48" t="str">
        <f>VLOOKUP($A48,'Plan de acci�n consolidado 2025'!$A$3:$V$504,M$1,0)</f>
        <v>N/A</v>
      </c>
      <c r="N48" t="str">
        <f>VLOOKUP($A48,'Plan de acci�n consolidado 2025'!$A$3:$V$504,N$1,0)</f>
        <v>N/A</v>
      </c>
      <c r="O48" t="str">
        <f>VLOOKUP($A48,'Plan de acci�n consolidado 2025'!$A$3:$V$504,O$1,0)</f>
        <v>Producir los boletines, foto noticias, videos y/o ruedas de prensa de conformidad con la directriz de Presidencia sobre el manejo de imágen (Documento con evidencias)</v>
      </c>
      <c r="P48">
        <f>VLOOKUP($A48,'Plan de acci�n consolidado 2025'!$A$3:$V$504,P$1,0)</f>
        <v>80</v>
      </c>
      <c r="Q48">
        <f>VLOOKUP($A48,'Plan de acci�n consolidado 2025'!$A$3:$V$504,Q$1,0)</f>
        <v>100</v>
      </c>
      <c r="R48" t="str">
        <f>VLOOKUP($A48,'Plan de acci�n consolidado 2025'!$A$3:$V$504,R$1,0)</f>
        <v>Porcentual</v>
      </c>
      <c r="S48" t="str">
        <f>VLOOKUP($A48,'Plan de acci�n consolidado 2025'!$A$3:$V$504,S$1,0)</f>
        <v>% de boletines, foto noticias, videos y ruedas de prensa  de conformidad con la directriz de presidencia producidos / 100% de boletines, foto noticias, videos y ruedas de prensa a producir</v>
      </c>
      <c r="T48" s="168">
        <f>VLOOKUP($A48,'Plan de acci�n consolidado 2025'!$A$3:$V$504,T$1,0)</f>
        <v>45691</v>
      </c>
      <c r="U48" s="168">
        <f>VLOOKUP($A48,'Plan de acci�n consolidado 2025'!$A$3:$V$504,U$1,0)</f>
        <v>46022</v>
      </c>
      <c r="V48" t="str">
        <f>VLOOKUP($A48,'Plan de acci�n consolidado 2025'!$A$3:$V$504,V$1,0)</f>
        <v>73-GRUPO DE TRABAJO DE COMUNICACION</v>
      </c>
      <c r="W48">
        <f>VLOOKUP($A48,'Plan de acci�n consolidado 2025'!$A$3:$AZ$504,W$1,0)</f>
        <v>24</v>
      </c>
      <c r="X48">
        <f>VLOOKUP($A48,'Plan de acci�n consolidado 2025'!$A$3:$AZ$504,X$1,0)</f>
        <v>100</v>
      </c>
      <c r="Y48" t="str">
        <f>VLOOKUP($A48,'Plan de acci�n consolidado 2025'!$A$3:$AZ$504,Y$1,0)</f>
        <v>En el mes de septiembre de 2025, y en cumplimiento con la directriz de manejo de imagen de la Presidencia de la República, se generaron un total de 4.642 publicaciones, distribuidas en 12 comunicados de prensa, 14 noticias y Publicaciones en redes sociales así: X: 4.248, LinkedIN: 54, Facebook: 172, Instagram: 132 y TikTok: 1</v>
      </c>
      <c r="Z48" s="168">
        <f>VLOOKUP($A48,'Plan de acci�n consolidado 2025'!$A$3:$AZ$504,Z$1,0)</f>
        <v>0</v>
      </c>
      <c r="AA48">
        <f>VLOOKUP($A48,'Plan de acci�n consolidado 2025'!$A$3:$AZ$504,AA$1,0)</f>
        <v>100</v>
      </c>
      <c r="AB48" t="str">
        <f>VLOOKUP($A48,'Plan de acci�n consolidado 2025'!$A$3:$AZ$504,AB$1,0)</f>
        <v>Se avala el cumplimiento de la presente actiidad mediante Las publicaciones realizadas con corte a 30 de septiembre de 2025 se efectuaron conforme a la directriz de manejo de imagen y plan de medios establecida por la Presidencia de la República</v>
      </c>
      <c r="AC48" s="168">
        <f>VLOOKUP($A48,'Plan de acci�n consolidado 2025'!$A$3:$AZ$504,AC$1,0)</f>
        <v>0</v>
      </c>
      <c r="AD48">
        <f>VLOOKUP($A48,'Plan de acci�n consolidado 2025'!$A$3:$AZ$504,AD$1,0)</f>
        <v>0</v>
      </c>
      <c r="AE48">
        <f>VLOOKUP($A48,'Plan de acci�n consolidado 2025'!$A$3:$AZ$504,AE$1,0)</f>
        <v>24</v>
      </c>
    </row>
    <row r="49" spans="1:31" hidden="1" x14ac:dyDescent="0.25">
      <c r="A49" s="30" t="s">
        <v>592</v>
      </c>
      <c r="B49" t="str">
        <f>VLOOKUP($A49,'Plan de acci�n consolidado 2025'!$A$3:$V$504,B$1,0)</f>
        <v>GRUPO DE TRABAJO DE COMUNICACION</v>
      </c>
      <c r="C49">
        <f>VLOOKUP($A49,'Plan de acci�n consolidado 2025'!$A$3:$V$504,C$1,0)</f>
        <v>1</v>
      </c>
      <c r="D49" t="str">
        <f>VLOOKUP($A49,'Plan de acci�n consolidado 2025'!$A$3:$V$504,D$1,0)</f>
        <v>Actividad propia</v>
      </c>
      <c r="E49" t="str">
        <f>VLOOKUP($A49,'Plan de acci�n consolidado 2025'!$A$3:$V$504,E$1,0)</f>
        <v>73.1.2</v>
      </c>
      <c r="F49" t="str">
        <f>VLOOKUP($A49,'Plan de acci�n consolidado 2025'!$A$3:$V$504,F$1,0)</f>
        <v>N/A</v>
      </c>
      <c r="G49" t="str">
        <f>VLOOKUP($A49,'Plan de acci�n consolidado 2025'!$A$3:$V$504,G$1,0)</f>
        <v>N/A</v>
      </c>
      <c r="H49" t="str">
        <f>VLOOKUP($A49,'Plan de acci�n consolidado 2025'!$A$3:$V$504,H$1,0)</f>
        <v>N/A</v>
      </c>
      <c r="I49" t="str">
        <f>VLOOKUP($A49,'Plan de acci�n consolidado 2025'!$A$3:$V$504,I$1,0)</f>
        <v>N/A</v>
      </c>
      <c r="J49" t="str">
        <f>VLOOKUP($A49,'Plan de acci�n consolidado 2025'!$A$3:$V$504,J$1,0)</f>
        <v>N/A</v>
      </c>
      <c r="K49">
        <f>VLOOKUP($A49,'Plan de acci�n consolidado 2025'!$A$3:$V$504,K$1,0)</f>
        <v>0</v>
      </c>
      <c r="L49" t="str">
        <f>VLOOKUP($A49,'Plan de acci�n consolidado 2025'!$A$3:$V$504,L$1,0)</f>
        <v>N/A</v>
      </c>
      <c r="M49" t="str">
        <f>VLOOKUP($A49,'Plan de acci�n consolidado 2025'!$A$3:$V$504,M$1,0)</f>
        <v>N/A</v>
      </c>
      <c r="N49" t="str">
        <f>VLOOKUP($A49,'Plan de acci�n consolidado 2025'!$A$3:$V$504,N$1,0)</f>
        <v>N/A</v>
      </c>
      <c r="O49" t="str">
        <f>VLOOKUP($A49,'Plan de acci�n consolidado 2025'!$A$3:$V$504,O$1,0)</f>
        <v>Consolidar el informe final de los contenidos producidos por la SIC respecto a la directriz de manejo de imagen del gobierno nacional. (Informe consoldiado de los contenidos producidos)</v>
      </c>
      <c r="P49">
        <f>VLOOKUP($A49,'Plan de acci�n consolidado 2025'!$A$3:$V$504,P$1,0)</f>
        <v>20</v>
      </c>
      <c r="Q49">
        <f>VLOOKUP($A49,'Plan de acci�n consolidado 2025'!$A$3:$V$504,Q$1,0)</f>
        <v>100</v>
      </c>
      <c r="R49" t="str">
        <f>VLOOKUP($A49,'Plan de acci�n consolidado 2025'!$A$3:$V$504,R$1,0)</f>
        <v>Porcentual</v>
      </c>
      <c r="S49" t="str">
        <f>VLOOKUP($A49,'Plan de acci�n consolidado 2025'!$A$3:$V$504,S$1,0)</f>
        <v>% de informes finales de los contenidos producidos elaborados / 100% de informes finales de los contenidos producidos a elaborar</v>
      </c>
      <c r="T49" s="168">
        <f>VLOOKUP($A49,'Plan de acci�n consolidado 2025'!$A$3:$V$504,T$1,0)</f>
        <v>45993</v>
      </c>
      <c r="U49" s="168">
        <f>VLOOKUP($A49,'Plan de acci�n consolidado 2025'!$A$3:$V$504,U$1,0)</f>
        <v>46022</v>
      </c>
      <c r="V49" t="str">
        <f>VLOOKUP($A49,'Plan de acci�n consolidado 2025'!$A$3:$V$504,V$1,0)</f>
        <v>73-GRUPO DE TRABAJO DE COMUNICACION</v>
      </c>
      <c r="W49">
        <f>VLOOKUP($A49,'Plan de acci�n consolidado 2025'!$A$3:$AZ$504,W$1,0)</f>
        <v>6</v>
      </c>
      <c r="X49">
        <f>VLOOKUP($A49,'Plan de acci�n consolidado 2025'!$A$3:$AZ$504,X$1,0)</f>
        <v>0</v>
      </c>
      <c r="Y49">
        <f>VLOOKUP($A49,'Plan de acci�n consolidado 2025'!$A$3:$AZ$504,Y$1,0)</f>
        <v>0</v>
      </c>
      <c r="Z49" s="168">
        <f>VLOOKUP($A49,'Plan de acci�n consolidado 2025'!$A$3:$AZ$504,Z$1,0)</f>
        <v>0</v>
      </c>
      <c r="AA49">
        <f>VLOOKUP($A49,'Plan de acci�n consolidado 2025'!$A$3:$AZ$504,AA$1,0)</f>
        <v>0</v>
      </c>
      <c r="AB49">
        <f>VLOOKUP($A49,'Plan de acci�n consolidado 2025'!$A$3:$AZ$504,AB$1,0)</f>
        <v>0</v>
      </c>
      <c r="AC49" s="168">
        <f>VLOOKUP($A49,'Plan de acci�n consolidado 2025'!$A$3:$AZ$504,AC$1,0)</f>
        <v>0</v>
      </c>
      <c r="AD49">
        <f>VLOOKUP($A49,'Plan de acci�n consolidado 2025'!$A$3:$AZ$504,AD$1,0)</f>
        <v>0</v>
      </c>
      <c r="AE49">
        <f>VLOOKUP($A49,'Plan de acci�n consolidado 2025'!$A$3:$AZ$504,AE$1,0)</f>
        <v>0</v>
      </c>
    </row>
    <row r="50" spans="1:31" hidden="1" x14ac:dyDescent="0.25">
      <c r="A50" s="30" t="s">
        <v>594</v>
      </c>
      <c r="B50" t="str">
        <f>VLOOKUP($A50,'Plan de acci�n consolidado 2025'!$A$3:$V$504,B$1,0)</f>
        <v>GRUPO DE TRABAJO DE COMUNICACION</v>
      </c>
      <c r="C50">
        <f>VLOOKUP($A50,'Plan de acci�n consolidado 2025'!$A$3:$V$504,C$1,0)</f>
        <v>1</v>
      </c>
      <c r="D50" t="str">
        <f>VLOOKUP($A50,'Plan de acci�n consolidado 2025'!$A$3:$V$504,D$1,0)</f>
        <v>Producto</v>
      </c>
      <c r="E50" t="str">
        <f>VLOOKUP($A50,'Plan de acci�n consolidado 2025'!$A$3:$V$504,E$1,0)</f>
        <v>73.2</v>
      </c>
      <c r="F50" t="str">
        <f>VLOOKUP($A50,'Plan de acci�n consolidado 2025'!$A$3:$V$504,F$1,0)</f>
        <v>Operativo</v>
      </c>
      <c r="G50" t="str">
        <f>VLOOKUP($A50,'Plan de acci�n consolidado 2025'!$A$3:$V$504,G$1,0)</f>
        <v xml:space="preserve">Fortalecer la gestión de la información, el conocimiento y la innovación para optimizar la capacidad institucional 
</v>
      </c>
      <c r="H50" t="str">
        <f>VLOOKUP($A50,'Plan de acci�n consolidado 2025'!$A$3:$V$504,H$1,0)</f>
        <v xml:space="preserve">Cumplimiento de productos del PAI asociados a Fortalecer la gestión de la información, el conocimiento y la innovación para optimizar la capacidad institucional 
</v>
      </c>
      <c r="I50" t="str">
        <f>VLOOKUP($A50,'Plan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 t="str">
        <f>VLOOKUP($A50,'Plan de acci�n consolidado 2025'!$A$3:$V$504,J$1,0)</f>
        <v xml:space="preserve">PND - 5-31-5-b- Convergencia regional - Entidades públicas territoriales y nacionales fortalecidas </v>
      </c>
      <c r="K50">
        <f>VLOOKUP($A50,'Plan de acci�n consolidado 2025'!$A$3:$V$504,K$1,0)</f>
        <v>0</v>
      </c>
      <c r="L50" t="str">
        <f>VLOOKUP($A50,'Plan de acci�n consolidado 2025'!$A$3:$V$504,L$1,0)</f>
        <v>C-3599-0200-0005-53105b</v>
      </c>
      <c r="M50" t="str">
        <f>VLOOKUP($A50,'Plan de acci�n consolidado 2025'!$A$3:$V$504,M$1,0)</f>
        <v>Política Transparencia, acceso a la información pública y lucha contra la corrupción _DIMENSIÓN Gestión con Valores para Resultados</v>
      </c>
      <c r="N50" t="str">
        <f>VLOOKUP($A50,'Plan de acci�n consolidado 2025'!$A$3:$V$504,N$1,0)</f>
        <v>N/A</v>
      </c>
      <c r="O50" t="str">
        <f>VLOOKUP($A50,'Plan de acci�n consolidado 2025'!$A$3:$V$504,O$1,0)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50">
        <f>VLOOKUP($A50,'Plan de acci�n consolidado 2025'!$A$3:$V$504,P$1,0)</f>
        <v>20</v>
      </c>
      <c r="Q50">
        <f>VLOOKUP($A50,'Plan de acci�n consolidado 2025'!$A$3:$V$504,Q$1,0)</f>
        <v>100</v>
      </c>
      <c r="R50" t="str">
        <f>VLOOKUP($A50,'Plan de acci�n consolidado 2025'!$A$3:$V$504,R$1,0)</f>
        <v>Porcentual</v>
      </c>
      <c r="S50" t="str">
        <f>VLOOKUP($A50,'Plan de acci�n consolidado 2025'!$A$3:$V$504,S$1,0)</f>
        <v>% de avance logrado plan de trabajo / 100% de avance propuesto plan de trabajo</v>
      </c>
      <c r="T50" s="168">
        <f>VLOOKUP($A50,'Plan de acci�n consolidado 2025'!$A$3:$V$504,T$1,0)</f>
        <v>45691</v>
      </c>
      <c r="U50" s="168">
        <f>VLOOKUP($A50,'Plan de acci�n consolidado 2025'!$A$3:$V$504,U$1,0)</f>
        <v>46003</v>
      </c>
      <c r="V50" t="str">
        <f>VLOOKUP($A50,'Plan de acci�n consolidado 2025'!$A$3:$V$504,V$1,0)</f>
        <v>100-SECRETARIA GENERAL;
73-GRUPO DE TRABAJO DE COMUNICACION</v>
      </c>
      <c r="W50">
        <f>VLOOKUP($A50,'Plan de acci�n consolidado 2025'!$A$3:$AZ$504,W$1,0)</f>
        <v>20</v>
      </c>
      <c r="X50">
        <f>VLOOKUP($A50,'Plan de acci�n consolidado 2025'!$A$3:$AZ$504,X$1,0)</f>
        <v>0</v>
      </c>
      <c r="Y50">
        <f>VLOOKUP($A50,'Plan de acci�n consolidado 2025'!$A$3:$AZ$504,Y$1,0)</f>
        <v>0</v>
      </c>
      <c r="Z50" s="168">
        <f>VLOOKUP($A50,'Plan de acci�n consolidado 2025'!$A$3:$AZ$504,Z$1,0)</f>
        <v>0</v>
      </c>
      <c r="AA50">
        <f>VLOOKUP($A50,'Plan de acci�n consolidado 2025'!$A$3:$AZ$504,AA$1,0)</f>
        <v>0</v>
      </c>
      <c r="AB50">
        <f>VLOOKUP($A50,'Plan de acci�n consolidado 2025'!$A$3:$AZ$504,AB$1,0)</f>
        <v>0</v>
      </c>
      <c r="AC50" s="168">
        <f>VLOOKUP($A50,'Plan de acci�n consolidado 2025'!$A$3:$AZ$504,AC$1,0)</f>
        <v>0</v>
      </c>
      <c r="AD50">
        <f>VLOOKUP($A50,'Plan de acci�n consolidado 2025'!$A$3:$AZ$504,AD$1,0)</f>
        <v>0</v>
      </c>
      <c r="AE50">
        <f>VLOOKUP($A50,'Plan de acci�n consolidado 2025'!$A$3:$AZ$504,AE$1,0)</f>
        <v>0</v>
      </c>
    </row>
    <row r="51" spans="1:31" hidden="1" x14ac:dyDescent="0.25">
      <c r="A51" s="30" t="s">
        <v>596</v>
      </c>
      <c r="B51" t="str">
        <f>VLOOKUP($A51,'Plan de acci�n consolidado 2025'!$A$3:$V$504,B$1,0)</f>
        <v>GRUPO DE TRABAJO DE COMUNICACION</v>
      </c>
      <c r="C51">
        <f>VLOOKUP($A51,'Plan de acci�n consolidado 2025'!$A$3:$V$504,C$1,0)</f>
        <v>1</v>
      </c>
      <c r="D51" t="str">
        <f>VLOOKUP($A51,'Plan de acci�n consolidado 2025'!$A$3:$V$504,D$1,0)</f>
        <v>Actividad propia</v>
      </c>
      <c r="E51" t="str">
        <f>VLOOKUP($A51,'Plan de acci�n consolidado 2025'!$A$3:$V$504,E$1,0)</f>
        <v>73.2.1</v>
      </c>
      <c r="F51" t="str">
        <f>VLOOKUP($A51,'Plan de acci�n consolidado 2025'!$A$3:$V$504,F$1,0)</f>
        <v>N/A</v>
      </c>
      <c r="G51" t="str">
        <f>VLOOKUP($A51,'Plan de acci�n consolidado 2025'!$A$3:$V$504,G$1,0)</f>
        <v>N/A</v>
      </c>
      <c r="H51" t="str">
        <f>VLOOKUP($A51,'Plan de acci�n consolidado 2025'!$A$3:$V$504,H$1,0)</f>
        <v>N/A</v>
      </c>
      <c r="I51" t="str">
        <f>VLOOKUP($A51,'Plan de acci�n consolidado 2025'!$A$3:$V$504,I$1,0)</f>
        <v>N/A</v>
      </c>
      <c r="J51" t="str">
        <f>VLOOKUP($A51,'Plan de acci�n consolidado 2025'!$A$3:$V$504,J$1,0)</f>
        <v>N/A</v>
      </c>
      <c r="K51">
        <f>VLOOKUP($A51,'Plan de acci�n consolidado 2025'!$A$3:$V$504,K$1,0)</f>
        <v>0</v>
      </c>
      <c r="L51" t="str">
        <f>VLOOKUP($A51,'Plan de acci�n consolidado 2025'!$A$3:$V$504,L$1,0)</f>
        <v>N/A</v>
      </c>
      <c r="M51" t="str">
        <f>VLOOKUP($A51,'Plan de acci�n consolidado 2025'!$A$3:$V$504,M$1,0)</f>
        <v>N/A</v>
      </c>
      <c r="N51" t="str">
        <f>VLOOKUP($A51,'Plan de acci�n consolidado 2025'!$A$3:$V$504,N$1,0)</f>
        <v>N/A</v>
      </c>
      <c r="O51" t="str">
        <f>VLOOKUP($A51,'Plan de acci�n consolidado 2025'!$A$3:$V$504,O$1,0)</f>
        <v>Realizar un diagnóstico de las necesidades para la comunicaciones internas (Documento de diagnóstico)</v>
      </c>
      <c r="P51">
        <f>VLOOKUP($A51,'Plan de acci�n consolidado 2025'!$A$3:$V$504,P$1,0)</f>
        <v>20</v>
      </c>
      <c r="Q51">
        <f>VLOOKUP($A51,'Plan de acci�n consolidado 2025'!$A$3:$V$504,Q$1,0)</f>
        <v>1</v>
      </c>
      <c r="R51" t="str">
        <f>VLOOKUP($A51,'Plan de acci�n consolidado 2025'!$A$3:$V$504,R$1,0)</f>
        <v>Númerica</v>
      </c>
      <c r="S51" t="str">
        <f>VLOOKUP($A51,'Plan de acci�n consolidado 2025'!$A$3:$V$504,S$1,0)</f>
        <v># de diagnósticos de necesidades de comunicación interna realizados / 1 diagnósticos de necesidades de comunicación interna a realizar</v>
      </c>
      <c r="T51" s="168">
        <f>VLOOKUP($A51,'Plan de acci�n consolidado 2025'!$A$3:$V$504,T$1,0)</f>
        <v>45691</v>
      </c>
      <c r="U51" s="168">
        <f>VLOOKUP($A51,'Plan de acci�n consolidado 2025'!$A$3:$V$504,U$1,0)</f>
        <v>45744</v>
      </c>
      <c r="V51" t="str">
        <f>VLOOKUP($A51,'Plan de acci�n consolidado 2025'!$A$3:$V$504,V$1,0)</f>
        <v>73-GRUPO DE TRABAJO DE COMUNICACION</v>
      </c>
      <c r="W51">
        <f>VLOOKUP($A51,'Plan de acci�n consolidado 2025'!$A$3:$AZ$504,W$1,0)</f>
        <v>4</v>
      </c>
      <c r="X51">
        <f>VLOOKUP($A51,'Plan de acci�n consolidado 2025'!$A$3:$AZ$504,X$1,0)</f>
        <v>100</v>
      </c>
      <c r="Y51" t="str">
        <f>VLOOKUP($A51,'Plan de acci�n consolidado 2025'!$A$3:$AZ$504,Y$1,0)</f>
        <v>Se elaboró el documento de Diagnóstico de las necesidades para las comunicaciones internas, el cual está avalado por la Coordinación del Grupo de Comunicaciones.</v>
      </c>
      <c r="Z51" s="168">
        <f>VLOOKUP($A51,'Plan de acci�n consolidado 2025'!$A$3:$AZ$504,Z$1,0)</f>
        <v>45744</v>
      </c>
      <c r="AA51">
        <f>VLOOKUP($A51,'Plan de acci�n consolidado 2025'!$A$3:$AZ$504,AA$1,0)</f>
        <v>100</v>
      </c>
      <c r="AB51" t="str">
        <f>VLOOKUP($A51,'Plan de acci�n consolidado 2025'!$A$3:$AZ$504,AB$1,0)</f>
        <v xml:space="preserve">Se avala el cumplimiento de la presente actividad, se descuentan 10 punto por cuanto la evidencia se allego en el mes de mayo. </v>
      </c>
      <c r="AC51" s="168">
        <f>VLOOKUP($A51,'Plan de acci�n consolidado 2025'!$A$3:$AZ$504,AC$1,0)</f>
        <v>45744</v>
      </c>
      <c r="AD51">
        <f>VLOOKUP($A51,'Plan de acci�n consolidado 2025'!$A$3:$AZ$504,AD$1,0)</f>
        <v>90</v>
      </c>
      <c r="AE51">
        <f>VLOOKUP($A51,'Plan de acci�n consolidado 2025'!$A$3:$AZ$504,AE$1,0)</f>
        <v>4</v>
      </c>
    </row>
    <row r="52" spans="1:31" hidden="1" x14ac:dyDescent="0.25">
      <c r="A52" s="30" t="s">
        <v>598</v>
      </c>
      <c r="B52" t="str">
        <f>VLOOKUP($A52,'Plan de acci�n consolidado 2025'!$A$3:$V$504,B$1,0)</f>
        <v>GRUPO DE TRABAJO DE COMUNICACION</v>
      </c>
      <c r="C52">
        <f>VLOOKUP($A52,'Plan de acci�n consolidado 2025'!$A$3:$V$504,C$1,0)</f>
        <v>1</v>
      </c>
      <c r="D52" t="str">
        <f>VLOOKUP($A52,'Plan de acci�n consolidado 2025'!$A$3:$V$504,D$1,0)</f>
        <v>Actividad propia</v>
      </c>
      <c r="E52" t="str">
        <f>VLOOKUP($A52,'Plan de acci�n consolidado 2025'!$A$3:$V$504,E$1,0)</f>
        <v>73.2.2</v>
      </c>
      <c r="F52" t="str">
        <f>VLOOKUP($A52,'Plan de acci�n consolidado 2025'!$A$3:$V$504,F$1,0)</f>
        <v>N/A</v>
      </c>
      <c r="G52" t="str">
        <f>VLOOKUP($A52,'Plan de acci�n consolidado 2025'!$A$3:$V$504,G$1,0)</f>
        <v>N/A</v>
      </c>
      <c r="H52" t="str">
        <f>VLOOKUP($A52,'Plan de acci�n consolidado 2025'!$A$3:$V$504,H$1,0)</f>
        <v>N/A</v>
      </c>
      <c r="I52" t="str">
        <f>VLOOKUP($A52,'Plan de acci�n consolidado 2025'!$A$3:$V$504,I$1,0)</f>
        <v>N/A</v>
      </c>
      <c r="J52" t="str">
        <f>VLOOKUP($A52,'Plan de acci�n consolidado 2025'!$A$3:$V$504,J$1,0)</f>
        <v>N/A</v>
      </c>
      <c r="K52">
        <f>VLOOKUP($A52,'Plan de acci�n consolidado 2025'!$A$3:$V$504,K$1,0)</f>
        <v>0</v>
      </c>
      <c r="L52" t="str">
        <f>VLOOKUP($A52,'Plan de acci�n consolidado 2025'!$A$3:$V$504,L$1,0)</f>
        <v>N/A</v>
      </c>
      <c r="M52" t="str">
        <f>VLOOKUP($A52,'Plan de acci�n consolidado 2025'!$A$3:$V$504,M$1,0)</f>
        <v>N/A</v>
      </c>
      <c r="N52" t="str">
        <f>VLOOKUP($A52,'Plan de acci�n consolidado 2025'!$A$3:$V$504,N$1,0)</f>
        <v>N/A</v>
      </c>
      <c r="O52" t="str">
        <f>VLOOKUP($A52,'Plan de acci�n consolidado 2025'!$A$3:$V$504,O$1,0)</f>
        <v>Elaborar la estrategia de comunicaciones internas que incluya el plan de trabajo para su realización (Documento de estrategia que incluya plan de trabajo)</v>
      </c>
      <c r="P52">
        <f>VLOOKUP($A52,'Plan de acci�n consolidado 2025'!$A$3:$V$504,P$1,0)</f>
        <v>30</v>
      </c>
      <c r="Q52">
        <f>VLOOKUP($A52,'Plan de acci�n consolidado 2025'!$A$3:$V$504,Q$1,0)</f>
        <v>100</v>
      </c>
      <c r="R52" t="str">
        <f>VLOOKUP($A52,'Plan de acci�n consolidado 2025'!$A$3:$V$504,R$1,0)</f>
        <v>Porcentual</v>
      </c>
      <c r="S52" t="str">
        <f>VLOOKUP($A52,'Plan de acci�n consolidado 2025'!$A$3:$V$504,S$1,0)</f>
        <v>% de estrategias de comunicaciones internas y planes de trabajo elaborados / 100% de estrategias de comunicaciones internas y planes de trabajo a elaborar</v>
      </c>
      <c r="T52" s="168">
        <f>VLOOKUP($A52,'Plan de acci�n consolidado 2025'!$A$3:$V$504,T$1,0)</f>
        <v>45748</v>
      </c>
      <c r="U52" s="168">
        <f>VLOOKUP($A52,'Plan de acci�n consolidado 2025'!$A$3:$V$504,U$1,0)</f>
        <v>45777</v>
      </c>
      <c r="V52" t="str">
        <f>VLOOKUP($A52,'Plan de acci�n consolidado 2025'!$A$3:$V$504,V$1,0)</f>
        <v>73-GRUPO DE TRABAJO DE COMUNICACION</v>
      </c>
      <c r="W52">
        <f>VLOOKUP($A52,'Plan de acci�n consolidado 2025'!$A$3:$AZ$504,W$1,0)</f>
        <v>6</v>
      </c>
      <c r="X52">
        <f>VLOOKUP($A52,'Plan de acci�n consolidado 2025'!$A$3:$AZ$504,X$1,0)</f>
        <v>100</v>
      </c>
      <c r="Y52" t="str">
        <f>VLOOKUP($A52,'Plan de acci�n consolidado 2025'!$A$3:$AZ$504,Y$1,0)</f>
        <v>Se elaboró el documento de estrategia de comunicaciones internas y el respectivo plan de trabajo para su realización, el cual se encuentra avalado por la Coordinación del GIT Comunicación.</v>
      </c>
      <c r="Z52" s="168">
        <f>VLOOKUP($A52,'Plan de acci�n consolidado 2025'!$A$3:$AZ$504,Z$1,0)</f>
        <v>45777</v>
      </c>
      <c r="AA52">
        <f>VLOOKUP($A52,'Plan de acci�n consolidado 2025'!$A$3:$AZ$504,AA$1,0)</f>
        <v>100</v>
      </c>
      <c r="AB52" t="str">
        <f>VLOOKUP($A52,'Plan de acci�n consolidado 2025'!$A$3:$AZ$504,AB$1,0)</f>
        <v>Se avala el cumplimiento de la presente actividad se plantea estrategia y plan de ejecución de la misma</v>
      </c>
      <c r="AC52" s="168">
        <f>VLOOKUP($A52,'Plan de acci�n consolidado 2025'!$A$3:$AZ$504,AC$1,0)</f>
        <v>45777</v>
      </c>
      <c r="AD52">
        <f>VLOOKUP($A52,'Plan de acci�n consolidado 2025'!$A$3:$AZ$504,AD$1,0)</f>
        <v>100</v>
      </c>
      <c r="AE52">
        <f>VLOOKUP($A52,'Plan de acci�n consolidado 2025'!$A$3:$AZ$504,AE$1,0)</f>
        <v>6</v>
      </c>
    </row>
    <row r="53" spans="1:31" hidden="1" x14ac:dyDescent="0.25">
      <c r="A53" s="30" t="s">
        <v>600</v>
      </c>
      <c r="B53" t="str">
        <f>VLOOKUP($A53,'Plan de acci�n consolidado 2025'!$A$3:$V$504,B$1,0)</f>
        <v>GRUPO DE TRABAJO DE COMUNICACION</v>
      </c>
      <c r="C53">
        <f>VLOOKUP($A53,'Plan de acci�n consolidado 2025'!$A$3:$V$504,C$1,0)</f>
        <v>1</v>
      </c>
      <c r="D53" t="str">
        <f>VLOOKUP($A53,'Plan de acci�n consolidado 2025'!$A$3:$V$504,D$1,0)</f>
        <v>Actividad propia</v>
      </c>
      <c r="E53" t="str">
        <f>VLOOKUP($A53,'Plan de acci�n consolidado 2025'!$A$3:$V$504,E$1,0)</f>
        <v>73.2.3</v>
      </c>
      <c r="F53" t="str">
        <f>VLOOKUP($A53,'Plan de acci�n consolidado 2025'!$A$3:$V$504,F$1,0)</f>
        <v>N/A</v>
      </c>
      <c r="G53" t="str">
        <f>VLOOKUP($A53,'Plan de acci�n consolidado 2025'!$A$3:$V$504,G$1,0)</f>
        <v>N/A</v>
      </c>
      <c r="H53" t="str">
        <f>VLOOKUP($A53,'Plan de acci�n consolidado 2025'!$A$3:$V$504,H$1,0)</f>
        <v>N/A</v>
      </c>
      <c r="I53" t="str">
        <f>VLOOKUP($A53,'Plan de acci�n consolidado 2025'!$A$3:$V$504,I$1,0)</f>
        <v>N/A</v>
      </c>
      <c r="J53" t="str">
        <f>VLOOKUP($A53,'Plan de acci�n consolidado 2025'!$A$3:$V$504,J$1,0)</f>
        <v>N/A</v>
      </c>
      <c r="K53">
        <f>VLOOKUP($A53,'Plan de acci�n consolidado 2025'!$A$3:$V$504,K$1,0)</f>
        <v>0</v>
      </c>
      <c r="L53" t="str">
        <f>VLOOKUP($A53,'Plan de acci�n consolidado 2025'!$A$3:$V$504,L$1,0)</f>
        <v>N/A</v>
      </c>
      <c r="M53" t="str">
        <f>VLOOKUP($A53,'Plan de acci�n consolidado 2025'!$A$3:$V$504,M$1,0)</f>
        <v>N/A</v>
      </c>
      <c r="N53" t="str">
        <f>VLOOKUP($A53,'Plan de acci�n consolidado 2025'!$A$3:$V$504,N$1,0)</f>
        <v>N/A</v>
      </c>
      <c r="O53" t="str">
        <f>VLOOKUP($A53,'Plan de acci�n consolidado 2025'!$A$3:$V$504,O$1,0)</f>
        <v>Ejecutar el Plan de trabajo de la estrategia de comunicaciones internas (Documento de seguimiento trimestral)</v>
      </c>
      <c r="P53">
        <f>VLOOKUP($A53,'Plan de acci�n consolidado 2025'!$A$3:$V$504,P$1,0)</f>
        <v>40</v>
      </c>
      <c r="Q53">
        <f>VLOOKUP($A53,'Plan de acci�n consolidado 2025'!$A$3:$V$504,Q$1,0)</f>
        <v>3</v>
      </c>
      <c r="R53" t="str">
        <f>VLOOKUP($A53,'Plan de acci�n consolidado 2025'!$A$3:$V$504,R$1,0)</f>
        <v>Númerica</v>
      </c>
      <c r="S53" t="str">
        <f>VLOOKUP($A53,'Plan de acci�n consolidado 2025'!$A$3:$V$504,S$1,0)</f>
        <v># de plan de trabajo de la estrategias de comunicaciones internas ejecutado / 3 plan de trabajo de la estrategias de comunicaciones internas a ejecutar</v>
      </c>
      <c r="T53" s="168">
        <f>VLOOKUP($A53,'Plan de acci�n consolidado 2025'!$A$3:$V$504,T$1,0)</f>
        <v>45748</v>
      </c>
      <c r="U53" s="168">
        <f>VLOOKUP($A53,'Plan de acci�n consolidado 2025'!$A$3:$V$504,U$1,0)</f>
        <v>45982</v>
      </c>
      <c r="V53" t="str">
        <f>VLOOKUP($A53,'Plan de acci�n consolidado 2025'!$A$3:$V$504,V$1,0)</f>
        <v>100-SECRETARIA GENERAL;
73-GRUPO DE TRABAJO DE COMUNICACION</v>
      </c>
      <c r="W53">
        <f>VLOOKUP($A53,'Plan de acci�n consolidado 2025'!$A$3:$AZ$504,W$1,0)</f>
        <v>8</v>
      </c>
      <c r="X53">
        <f>VLOOKUP($A53,'Plan de acci�n consolidado 2025'!$A$3:$AZ$504,X$1,0)</f>
        <v>44</v>
      </c>
      <c r="Y53" t="str">
        <f>VLOOKUP($A53,'Plan de acci�n consolidado 2025'!$A$3:$AZ$504,Y$1,0)</f>
        <v>Con corte al 30 de septiembre de 2025, el plan de trabajo propuesto presenta un porcentaje de ejecución del 44%.</v>
      </c>
      <c r="Z53" s="168">
        <f>VLOOKUP($A53,'Plan de acci�n consolidado 2025'!$A$3:$AZ$504,Z$1,0)</f>
        <v>0</v>
      </c>
      <c r="AA53">
        <f>VLOOKUP($A53,'Plan de acci�n consolidado 2025'!$A$3:$AZ$504,AA$1,0)</f>
        <v>44</v>
      </c>
      <c r="AB53" t="str">
        <f>VLOOKUP($A53,'Plan de acci�n consolidado 2025'!$A$3:$AZ$504,AB$1,0)</f>
        <v xml:space="preserve">Se avala el avance cualitativo y cuantitativo dado a la presente actividad en la cual se evidencian los entregables que corresponden a la ejecución del Plan de trabajo se evidencian tres capturas de pantalla de comunicaciones internas relacionadas con la SIC "intrasic Challenge  </v>
      </c>
      <c r="AC53" s="168">
        <f>VLOOKUP($A53,'Plan de acci�n consolidado 2025'!$A$3:$AZ$504,AC$1,0)</f>
        <v>0</v>
      </c>
      <c r="AD53">
        <f>VLOOKUP($A53,'Plan de acci�n consolidado 2025'!$A$3:$AZ$504,AD$1,0)</f>
        <v>0</v>
      </c>
      <c r="AE53">
        <f>VLOOKUP($A53,'Plan de acci�n consolidado 2025'!$A$3:$AZ$504,AE$1,0)</f>
        <v>3.52</v>
      </c>
    </row>
    <row r="54" spans="1:31" hidden="1" x14ac:dyDescent="0.25">
      <c r="A54" s="30" t="s">
        <v>602</v>
      </c>
      <c r="B54" t="str">
        <f>VLOOKUP($A54,'Plan de acci�n consolidado 2025'!$A$3:$V$504,B$1,0)</f>
        <v>GRUPO DE TRABAJO DE COMUNICACION</v>
      </c>
      <c r="C54">
        <f>VLOOKUP($A54,'Plan de acci�n consolidado 2025'!$A$3:$V$504,C$1,0)</f>
        <v>1</v>
      </c>
      <c r="D54" t="str">
        <f>VLOOKUP($A54,'Plan de acci�n consolidado 2025'!$A$3:$V$504,D$1,0)</f>
        <v>Actividad propia</v>
      </c>
      <c r="E54" t="str">
        <f>VLOOKUP($A54,'Plan de acci�n consolidado 2025'!$A$3:$V$504,E$1,0)</f>
        <v>73.2.4</v>
      </c>
      <c r="F54" t="str">
        <f>VLOOKUP($A54,'Plan de acci�n consolidado 2025'!$A$3:$V$504,F$1,0)</f>
        <v>N/A</v>
      </c>
      <c r="G54" t="str">
        <f>VLOOKUP($A54,'Plan de acci�n consolidado 2025'!$A$3:$V$504,G$1,0)</f>
        <v>N/A</v>
      </c>
      <c r="H54" t="str">
        <f>VLOOKUP($A54,'Plan de acci�n consolidado 2025'!$A$3:$V$504,H$1,0)</f>
        <v>N/A</v>
      </c>
      <c r="I54" t="str">
        <f>VLOOKUP($A54,'Plan de acci�n consolidado 2025'!$A$3:$V$504,I$1,0)</f>
        <v>N/A</v>
      </c>
      <c r="J54" t="str">
        <f>VLOOKUP($A54,'Plan de acci�n consolidado 2025'!$A$3:$V$504,J$1,0)</f>
        <v>N/A</v>
      </c>
      <c r="K54">
        <f>VLOOKUP($A54,'Plan de acci�n consolidado 2025'!$A$3:$V$504,K$1,0)</f>
        <v>0</v>
      </c>
      <c r="L54" t="str">
        <f>VLOOKUP($A54,'Plan de acci�n consolidado 2025'!$A$3:$V$504,L$1,0)</f>
        <v>N/A</v>
      </c>
      <c r="M54" t="str">
        <f>VLOOKUP($A54,'Plan de acci�n consolidado 2025'!$A$3:$V$504,M$1,0)</f>
        <v>N/A</v>
      </c>
      <c r="N54" t="str">
        <f>VLOOKUP($A54,'Plan de acci�n consolidado 2025'!$A$3:$V$504,N$1,0)</f>
        <v>N/A</v>
      </c>
      <c r="O54" t="str">
        <f>VLOOKUP($A54,'Plan de acci�n consolidado 2025'!$A$3:$V$504,O$1,0)</f>
        <v>Elaborar informe final de los resultados de la implementación de la estrategia de comunicaciones internas (Informe de resultados de implementación)</v>
      </c>
      <c r="P54">
        <f>VLOOKUP($A54,'Plan de acci�n consolidado 2025'!$A$3:$V$504,P$1,0)</f>
        <v>10</v>
      </c>
      <c r="Q54">
        <f>VLOOKUP($A54,'Plan de acci�n consolidado 2025'!$A$3:$V$504,Q$1,0)</f>
        <v>1</v>
      </c>
      <c r="R54" t="str">
        <f>VLOOKUP($A54,'Plan de acci�n consolidado 2025'!$A$3:$V$504,R$1,0)</f>
        <v>Númerica</v>
      </c>
      <c r="S54" t="str">
        <f>VLOOKUP($A54,'Plan de acci�n consolidado 2025'!$A$3:$V$504,S$1,0)</f>
        <v># de informes de resultados de la implementación de la estrategia de comunicaciones internas elaborados / 1 informes de resultados de la implementación de la estrategia de comunicaciones internas a elaborar</v>
      </c>
      <c r="T54" s="168">
        <f>VLOOKUP($A54,'Plan de acci�n consolidado 2025'!$A$3:$V$504,T$1,0)</f>
        <v>45985</v>
      </c>
      <c r="U54" s="168">
        <f>VLOOKUP($A54,'Plan de acci�n consolidado 2025'!$A$3:$V$504,U$1,0)</f>
        <v>46003</v>
      </c>
      <c r="V54" t="str">
        <f>VLOOKUP($A54,'Plan de acci�n consolidado 2025'!$A$3:$V$504,V$1,0)</f>
        <v>100-SECRETARIA GENERAL;
73-GRUPO DE TRABAJO DE COMUNICACION</v>
      </c>
      <c r="W54">
        <f>VLOOKUP($A54,'Plan de acci�n consolidado 2025'!$A$3:$AZ$504,W$1,0)</f>
        <v>2</v>
      </c>
      <c r="X54">
        <f>VLOOKUP($A54,'Plan de acci�n consolidado 2025'!$A$3:$AZ$504,X$1,0)</f>
        <v>0</v>
      </c>
      <c r="Y54">
        <f>VLOOKUP($A54,'Plan de acci�n consolidado 2025'!$A$3:$AZ$504,Y$1,0)</f>
        <v>0</v>
      </c>
      <c r="Z54" s="168">
        <f>VLOOKUP($A54,'Plan de acci�n consolidado 2025'!$A$3:$AZ$504,Z$1,0)</f>
        <v>0</v>
      </c>
      <c r="AA54">
        <f>VLOOKUP($A54,'Plan de acci�n consolidado 2025'!$A$3:$AZ$504,AA$1,0)</f>
        <v>0</v>
      </c>
      <c r="AB54">
        <f>VLOOKUP($A54,'Plan de acci�n consolidado 2025'!$A$3:$AZ$504,AB$1,0)</f>
        <v>0</v>
      </c>
      <c r="AC54" s="168">
        <f>VLOOKUP($A54,'Plan de acci�n consolidado 2025'!$A$3:$AZ$504,AC$1,0)</f>
        <v>0</v>
      </c>
      <c r="AD54">
        <f>VLOOKUP($A54,'Plan de acci�n consolidado 2025'!$A$3:$AZ$504,AD$1,0)</f>
        <v>0</v>
      </c>
      <c r="AE54">
        <f>VLOOKUP($A54,'Plan de acci�n consolidado 2025'!$A$3:$AZ$504,AE$1,0)</f>
        <v>0</v>
      </c>
    </row>
    <row r="55" spans="1:31" hidden="1" x14ac:dyDescent="0.25">
      <c r="A55" s="30" t="s">
        <v>604</v>
      </c>
      <c r="B55" t="str">
        <f>VLOOKUP($A55,'Plan de acci�n consolidado 2025'!$A$3:$V$504,B$1,0)</f>
        <v>GRUPO DE TRABAJO DE COMUNICACION</v>
      </c>
      <c r="C55">
        <f>VLOOKUP($A55,'Plan de acci�n consolidado 2025'!$A$3:$V$504,C$1,0)</f>
        <v>1</v>
      </c>
      <c r="D55" t="str">
        <f>VLOOKUP($A55,'Plan de acci�n consolidado 2025'!$A$3:$V$504,D$1,0)</f>
        <v>Producto</v>
      </c>
      <c r="E55" t="str">
        <f>VLOOKUP($A55,'Plan de acci�n consolidado 2025'!$A$3:$V$504,E$1,0)</f>
        <v>73.3</v>
      </c>
      <c r="F55" t="str">
        <f>VLOOKUP($A55,'Plan de acci�n consolidado 2025'!$A$3:$V$504,F$1,0)</f>
        <v>Operativo</v>
      </c>
      <c r="G55" t="str">
        <f>VLOOKUP($A55,'Plan de acci�n consolidado 2025'!$A$3:$V$504,G$1,0)</f>
        <v xml:space="preserve">Promover el enfoque preventivo, diferencial y territorial en el que hacer misional de la entidad 
</v>
      </c>
      <c r="H55" t="str">
        <f>VLOOKUP($A55,'Plan de acci�n consolidado 2025'!$A$3:$V$504,H$1,0)</f>
        <v xml:space="preserve">Cumplimiento de productos del PAI asociados a Promover el enfoque preventivo, diferencial y territorial en el que hacer misional de la entidad 
</v>
      </c>
      <c r="I55" t="str">
        <f>VLOOKUP($A55,'Plan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5" t="str">
        <f>VLOOKUP($A55,'Plan de acci�n consolidado 2025'!$A$3:$V$504,J$1,0)</f>
        <v xml:space="preserve">PND - 5-31-5-b- Convergencia regional - Entidades públicas territoriales y nacionales fortalecidas </v>
      </c>
      <c r="K55">
        <f>VLOOKUP($A55,'Plan de acci�n consolidado 2025'!$A$3:$V$504,K$1,0)</f>
        <v>0</v>
      </c>
      <c r="L55" t="str">
        <f>VLOOKUP($A55,'Plan de acci�n consolidado 2025'!$A$3:$V$504,L$1,0)</f>
        <v>C-3599-0200-0005-53105b</v>
      </c>
      <c r="M55" t="str">
        <f>VLOOKUP($A55,'Plan de acci�n consolidado 2025'!$A$3:$V$504,M$1,0)</f>
        <v>Política Transparencia, acceso a la información pública y lucha contra la corrupción _DIMENSIÓN Gestión con Valores para Resultados</v>
      </c>
      <c r="N55" t="str">
        <f>VLOOKUP($A55,'Plan de acci�n consolidado 2025'!$A$3:$V$504,N$1,0)</f>
        <v>N/A</v>
      </c>
      <c r="O55" t="str">
        <f>VLOOKUP($A55,'Plan de acci�n consolidado 2025'!$A$3:$V$504,O$1,0)</f>
        <v>Estrategia de fortalecimiento de la difusión de la misionalidad de la Entidad a nivel nacional, elaborada e implementada (Informe de resultados de implementación)</v>
      </c>
      <c r="P55">
        <f>VLOOKUP($A55,'Plan de acci�n consolidado 2025'!$A$3:$V$504,P$1,0)</f>
        <v>30</v>
      </c>
      <c r="Q55">
        <f>VLOOKUP($A55,'Plan de acci�n consolidado 2025'!$A$3:$V$504,Q$1,0)</f>
        <v>100</v>
      </c>
      <c r="R55" t="str">
        <f>VLOOKUP($A55,'Plan de acci�n consolidado 2025'!$A$3:$V$504,R$1,0)</f>
        <v>Porcentual</v>
      </c>
      <c r="S55" t="str">
        <f>VLOOKUP($A55,'Plan de acci�n consolidado 2025'!$A$3:$V$504,S$1,0)</f>
        <v>% de avance logrado plan de trabajo / 100% de avance propuesto plan de trabajo</v>
      </c>
      <c r="T55" s="168">
        <f>VLOOKUP($A55,'Plan de acci�n consolidado 2025'!$A$3:$V$504,T$1,0)</f>
        <v>45672</v>
      </c>
      <c r="U55" s="168">
        <f>VLOOKUP($A55,'Plan de acci�n consolidado 2025'!$A$3:$V$504,U$1,0)</f>
        <v>46022</v>
      </c>
      <c r="V55" t="str">
        <f>VLOOKUP($A55,'Plan de acci�n consolidado 2025'!$A$3:$V$504,V$1,0)</f>
        <v>73-GRUPO DE TRABAJO DE COMUNICACION</v>
      </c>
      <c r="W55">
        <f>VLOOKUP($A55,'Plan de acci�n consolidado 2025'!$A$3:$AZ$504,W$1,0)</f>
        <v>30</v>
      </c>
      <c r="X55">
        <f>VLOOKUP($A55,'Plan de acci�n consolidado 2025'!$A$3:$AZ$504,X$1,0)</f>
        <v>0</v>
      </c>
      <c r="Y55">
        <f>VLOOKUP($A55,'Plan de acci�n consolidado 2025'!$A$3:$AZ$504,Y$1,0)</f>
        <v>0</v>
      </c>
      <c r="Z55" s="168">
        <f>VLOOKUP($A55,'Plan de acci�n consolidado 2025'!$A$3:$AZ$504,Z$1,0)</f>
        <v>0</v>
      </c>
      <c r="AA55">
        <f>VLOOKUP($A55,'Plan de acci�n consolidado 2025'!$A$3:$AZ$504,AA$1,0)</f>
        <v>0</v>
      </c>
      <c r="AB55">
        <f>VLOOKUP($A55,'Plan de acci�n consolidado 2025'!$A$3:$AZ$504,AB$1,0)</f>
        <v>0</v>
      </c>
      <c r="AC55" s="168">
        <f>VLOOKUP($A55,'Plan de acci�n consolidado 2025'!$A$3:$AZ$504,AC$1,0)</f>
        <v>0</v>
      </c>
      <c r="AD55">
        <f>VLOOKUP($A55,'Plan de acci�n consolidado 2025'!$A$3:$AZ$504,AD$1,0)</f>
        <v>0</v>
      </c>
      <c r="AE55">
        <f>VLOOKUP($A55,'Plan de acci�n consolidado 2025'!$A$3:$AZ$504,AE$1,0)</f>
        <v>0</v>
      </c>
    </row>
    <row r="56" spans="1:31" hidden="1" x14ac:dyDescent="0.25">
      <c r="A56" s="30" t="s">
        <v>605</v>
      </c>
      <c r="B56" t="str">
        <f>VLOOKUP($A56,'Plan de acci�n consolidado 2025'!$A$3:$V$504,B$1,0)</f>
        <v>GRUPO DE TRABAJO DE COMUNICACION</v>
      </c>
      <c r="C56">
        <f>VLOOKUP($A56,'Plan de acci�n consolidado 2025'!$A$3:$V$504,C$1,0)</f>
        <v>1</v>
      </c>
      <c r="D56" t="str">
        <f>VLOOKUP($A56,'Plan de acci�n consolidado 2025'!$A$3:$V$504,D$1,0)</f>
        <v>Actividad propia</v>
      </c>
      <c r="E56" t="str">
        <f>VLOOKUP($A56,'Plan de acci�n consolidado 2025'!$A$3:$V$504,E$1,0)</f>
        <v>73.3.1</v>
      </c>
      <c r="F56" t="str">
        <f>VLOOKUP($A56,'Plan de acci�n consolidado 2025'!$A$3:$V$504,F$1,0)</f>
        <v>N/A</v>
      </c>
      <c r="G56" t="str">
        <f>VLOOKUP($A56,'Plan de acci�n consolidado 2025'!$A$3:$V$504,G$1,0)</f>
        <v>N/A</v>
      </c>
      <c r="H56" t="str">
        <f>VLOOKUP($A56,'Plan de acci�n consolidado 2025'!$A$3:$V$504,H$1,0)</f>
        <v>N/A</v>
      </c>
      <c r="I56" t="str">
        <f>VLOOKUP($A56,'Plan de acci�n consolidado 2025'!$A$3:$V$504,I$1,0)</f>
        <v>N/A</v>
      </c>
      <c r="J56" t="str">
        <f>VLOOKUP($A56,'Plan de acci�n consolidado 2025'!$A$3:$V$504,J$1,0)</f>
        <v>N/A</v>
      </c>
      <c r="K56">
        <f>VLOOKUP($A56,'Plan de acci�n consolidado 2025'!$A$3:$V$504,K$1,0)</f>
        <v>0</v>
      </c>
      <c r="L56" t="str">
        <f>VLOOKUP($A56,'Plan de acci�n consolidado 2025'!$A$3:$V$504,L$1,0)</f>
        <v>N/A</v>
      </c>
      <c r="M56" t="str">
        <f>VLOOKUP($A56,'Plan de acci�n consolidado 2025'!$A$3:$V$504,M$1,0)</f>
        <v>N/A</v>
      </c>
      <c r="N56" t="str">
        <f>VLOOKUP($A56,'Plan de acci�n consolidado 2025'!$A$3:$V$504,N$1,0)</f>
        <v>N/A</v>
      </c>
      <c r="O56" t="str">
        <f>VLOOKUP($A56,'Plan de acci�n consolidado 2025'!$A$3:$V$504,O$1,0)</f>
        <v>Diseñar la estrategia de fortalecimiento de la difusión de la misionalidad de la Entidad a nivel nacional que incluya el plan de trabajo de ejecución  (Documento de estrategia que incluya plan de trabajo)</v>
      </c>
      <c r="P56">
        <f>VLOOKUP($A56,'Plan de acci�n consolidado 2025'!$A$3:$V$504,P$1,0)</f>
        <v>30</v>
      </c>
      <c r="Q56">
        <f>VLOOKUP($A56,'Plan de acci�n consolidado 2025'!$A$3:$V$504,Q$1,0)</f>
        <v>1</v>
      </c>
      <c r="R56" t="str">
        <f>VLOOKUP($A56,'Plan de acci�n consolidado 2025'!$A$3:$V$504,R$1,0)</f>
        <v>Númerica</v>
      </c>
      <c r="S56" t="str">
        <f>VLOOKUP($A56,'Plan de acci�n consolidado 2025'!$A$3:$V$504,S$1,0)</f>
        <v># de estrategias de fortalecimiento de la difusión de la misionalidad de la Entidad y plan de trabajo elaboradas / 1 estrategias de fortalecimiento de la difusión de la misionalidad de la Entidad y plan de trabajo a elaborar</v>
      </c>
      <c r="T56" s="168">
        <f>VLOOKUP($A56,'Plan de acci�n consolidado 2025'!$A$3:$V$504,T$1,0)</f>
        <v>45672</v>
      </c>
      <c r="U56" s="168">
        <f>VLOOKUP($A56,'Plan de acci�n consolidado 2025'!$A$3:$V$504,U$1,0)</f>
        <v>45716</v>
      </c>
      <c r="V56" t="str">
        <f>VLOOKUP($A56,'Plan de acci�n consolidado 2025'!$A$3:$V$504,V$1,0)</f>
        <v>73-GRUPO DE TRABAJO DE COMUNICACION</v>
      </c>
      <c r="W56">
        <f>VLOOKUP($A56,'Plan de acci�n consolidado 2025'!$A$3:$AZ$504,W$1,0)</f>
        <v>9</v>
      </c>
      <c r="X56">
        <f>VLOOKUP($A56,'Plan de acci�n consolidado 2025'!$A$3:$AZ$504,X$1,0)</f>
        <v>100</v>
      </c>
      <c r="Y56" t="str">
        <f>VLOOKUP($A56,'Plan de acci�n consolidado 2025'!$A$3:$AZ$504,Y$1,0)</f>
        <v>Se elaboró el documento de Estrategia de Comunicaciones SIC 2025 y el respectivo plan de trabajo para su materialización, el cual está avalado por la Coordinación del Grupo de Comunicaciones.</v>
      </c>
      <c r="Z56" s="168">
        <f>VLOOKUP($A56,'Plan de acci�n consolidado 2025'!$A$3:$AZ$504,Z$1,0)</f>
        <v>45716</v>
      </c>
      <c r="AA56">
        <f>VLOOKUP($A56,'Plan de acci�n consolidado 2025'!$A$3:$AZ$504,AA$1,0)</f>
        <v>100</v>
      </c>
      <c r="AB56" t="str">
        <f>VLOOKUP($A56,'Plan de acci�n consolidado 2025'!$A$3:$AZ$504,AB$1,0)</f>
        <v xml:space="preserve">Se avala el cumplimiento de la presente actividad con documento de estrategia de comunicaciones y plan de trabajo  </v>
      </c>
      <c r="AC56" s="168">
        <f>VLOOKUP($A56,'Plan de acci�n consolidado 2025'!$A$3:$AZ$504,AC$1,0)</f>
        <v>45716</v>
      </c>
      <c r="AD56">
        <f>VLOOKUP($A56,'Plan de acci�n consolidado 2025'!$A$3:$AZ$504,AD$1,0)</f>
        <v>100</v>
      </c>
      <c r="AE56">
        <f>VLOOKUP($A56,'Plan de acci�n consolidado 2025'!$A$3:$AZ$504,AE$1,0)</f>
        <v>9</v>
      </c>
    </row>
    <row r="57" spans="1:31" hidden="1" x14ac:dyDescent="0.25">
      <c r="A57" s="30" t="s">
        <v>607</v>
      </c>
      <c r="B57" t="str">
        <f>VLOOKUP($A57,'Plan de acci�n consolidado 2025'!$A$3:$V$504,B$1,0)</f>
        <v>GRUPO DE TRABAJO DE COMUNICACION</v>
      </c>
      <c r="C57">
        <f>VLOOKUP($A57,'Plan de acci�n consolidado 2025'!$A$3:$V$504,C$1,0)</f>
        <v>1</v>
      </c>
      <c r="D57" t="str">
        <f>VLOOKUP($A57,'Plan de acci�n consolidado 2025'!$A$3:$V$504,D$1,0)</f>
        <v>Actividad propia</v>
      </c>
      <c r="E57" t="str">
        <f>VLOOKUP($A57,'Plan de acci�n consolidado 2025'!$A$3:$V$504,E$1,0)</f>
        <v>73.3.2</v>
      </c>
      <c r="F57" t="str">
        <f>VLOOKUP($A57,'Plan de acci�n consolidado 2025'!$A$3:$V$504,F$1,0)</f>
        <v>N/A</v>
      </c>
      <c r="G57" t="str">
        <f>VLOOKUP($A57,'Plan de acci�n consolidado 2025'!$A$3:$V$504,G$1,0)</f>
        <v>N/A</v>
      </c>
      <c r="H57" t="str">
        <f>VLOOKUP($A57,'Plan de acci�n consolidado 2025'!$A$3:$V$504,H$1,0)</f>
        <v>N/A</v>
      </c>
      <c r="I57" t="str">
        <f>VLOOKUP($A57,'Plan de acci�n consolidado 2025'!$A$3:$V$504,I$1,0)</f>
        <v>N/A</v>
      </c>
      <c r="J57" t="str">
        <f>VLOOKUP($A57,'Plan de acci�n consolidado 2025'!$A$3:$V$504,J$1,0)</f>
        <v>N/A</v>
      </c>
      <c r="K57">
        <f>VLOOKUP($A57,'Plan de acci�n consolidado 2025'!$A$3:$V$504,K$1,0)</f>
        <v>0</v>
      </c>
      <c r="L57" t="str">
        <f>VLOOKUP($A57,'Plan de acci�n consolidado 2025'!$A$3:$V$504,L$1,0)</f>
        <v>N/A</v>
      </c>
      <c r="M57" t="str">
        <f>VLOOKUP($A57,'Plan de acci�n consolidado 2025'!$A$3:$V$504,M$1,0)</f>
        <v>N/A</v>
      </c>
      <c r="N57" t="str">
        <f>VLOOKUP($A57,'Plan de acci�n consolidado 2025'!$A$3:$V$504,N$1,0)</f>
        <v>N/A</v>
      </c>
      <c r="O57" t="str">
        <f>VLOOKUP($A57,'Plan de acci�n consolidado 2025'!$A$3:$V$504,O$1,0)</f>
        <v>Ejecutar el plan de trabajo de la estrategia de comunicaciones externas (Informe de avance trimestral)</v>
      </c>
      <c r="P57">
        <f>VLOOKUP($A57,'Plan de acci�n consolidado 2025'!$A$3:$V$504,P$1,0)</f>
        <v>40</v>
      </c>
      <c r="Q57">
        <f>VLOOKUP($A57,'Plan de acci�n consolidado 2025'!$A$3:$V$504,Q$1,0)</f>
        <v>3</v>
      </c>
      <c r="R57" t="str">
        <f>VLOOKUP($A57,'Plan de acci�n consolidado 2025'!$A$3:$V$504,R$1,0)</f>
        <v>Númerica</v>
      </c>
      <c r="S57" t="str">
        <f>VLOOKUP($A57,'Plan de acci�n consolidado 2025'!$A$3:$V$504,S$1,0)</f>
        <v># de plan de trabajo de la estrategias de comunicaciones externas ejecutado / 3 plan de trabajo de la estrategias de comunicaciones externas a ejecutar</v>
      </c>
      <c r="T57" s="168">
        <f>VLOOKUP($A57,'Plan de acci�n consolidado 2025'!$A$3:$V$504,T$1,0)</f>
        <v>45720</v>
      </c>
      <c r="U57" s="168">
        <f>VLOOKUP($A57,'Plan de acci�n consolidado 2025'!$A$3:$V$504,U$1,0)</f>
        <v>45989</v>
      </c>
      <c r="V57" t="str">
        <f>VLOOKUP($A57,'Plan de acci�n consolidado 2025'!$A$3:$V$504,V$1,0)</f>
        <v>73-GRUPO DE TRABAJO DE COMUNICACION</v>
      </c>
      <c r="W57">
        <f>VLOOKUP($A57,'Plan de acci�n consolidado 2025'!$A$3:$AZ$504,W$1,0)</f>
        <v>12</v>
      </c>
      <c r="X57">
        <f>VLOOKUP($A57,'Plan de acci�n consolidado 2025'!$A$3:$AZ$504,X$1,0)</f>
        <v>67</v>
      </c>
      <c r="Y57" t="str">
        <f>VLOOKUP($A57,'Plan de acci�n consolidado 2025'!$A$3:$AZ$504,Y$1,0)</f>
        <v>Con corte al 30 de septiembre de 2025, el plan de trabajo propuesto registra un cumplimiento del 67%</v>
      </c>
      <c r="Z57" s="168">
        <f>VLOOKUP($A57,'Plan de acci�n consolidado 2025'!$A$3:$AZ$504,Z$1,0)</f>
        <v>0</v>
      </c>
      <c r="AA57">
        <f>VLOOKUP($A57,'Plan de acci�n consolidado 2025'!$A$3:$AZ$504,AA$1,0)</f>
        <v>67</v>
      </c>
      <c r="AB57" t="str">
        <f>VLOOKUP($A57,'Plan de acci�n consolidado 2025'!$A$3:$AZ$504,AB$1,0)</f>
        <v>Se ajusta el porcentaje de avance al 67% el cual se puede evidenciar en el plan de trabajo propuesto en el que en septiembre se han creado 31 campañas estratégicas  alineadas con el enfoque narrativo instituciona, se han consolidado siete (7) parrillas de contenido correspondientes a las publicaciones en redes sociales entre otraa</v>
      </c>
      <c r="AC57" s="168">
        <f>VLOOKUP($A57,'Plan de acci�n consolidado 2025'!$A$3:$AZ$504,AC$1,0)</f>
        <v>0</v>
      </c>
      <c r="AD57">
        <f>VLOOKUP($A57,'Plan de acci�n consolidado 2025'!$A$3:$AZ$504,AD$1,0)</f>
        <v>0</v>
      </c>
      <c r="AE57">
        <f>VLOOKUP($A57,'Plan de acci�n consolidado 2025'!$A$3:$AZ$504,AE$1,0)</f>
        <v>8.0399999999999991</v>
      </c>
    </row>
    <row r="58" spans="1:31" hidden="1" x14ac:dyDescent="0.25">
      <c r="A58" s="30" t="s">
        <v>609</v>
      </c>
      <c r="B58" t="str">
        <f>VLOOKUP($A58,'Plan de acci�n consolidado 2025'!$A$3:$V$504,B$1,0)</f>
        <v>GRUPO DE TRABAJO DE COMUNICACION</v>
      </c>
      <c r="C58">
        <f>VLOOKUP($A58,'Plan de acci�n consolidado 2025'!$A$3:$V$504,C$1,0)</f>
        <v>1</v>
      </c>
      <c r="D58" t="str">
        <f>VLOOKUP($A58,'Plan de acci�n consolidado 2025'!$A$3:$V$504,D$1,0)</f>
        <v>Actividad propia</v>
      </c>
      <c r="E58" t="str">
        <f>VLOOKUP($A58,'Plan de acci�n consolidado 2025'!$A$3:$V$504,E$1,0)</f>
        <v>73.3.3</v>
      </c>
      <c r="F58" t="str">
        <f>VLOOKUP($A58,'Plan de acci�n consolidado 2025'!$A$3:$V$504,F$1,0)</f>
        <v>N/A</v>
      </c>
      <c r="G58" t="str">
        <f>VLOOKUP($A58,'Plan de acci�n consolidado 2025'!$A$3:$V$504,G$1,0)</f>
        <v>N/A</v>
      </c>
      <c r="H58" t="str">
        <f>VLOOKUP($A58,'Plan de acci�n consolidado 2025'!$A$3:$V$504,H$1,0)</f>
        <v>N/A</v>
      </c>
      <c r="I58" t="str">
        <f>VLOOKUP($A58,'Plan de acci�n consolidado 2025'!$A$3:$V$504,I$1,0)</f>
        <v>N/A</v>
      </c>
      <c r="J58" t="str">
        <f>VLOOKUP($A58,'Plan de acci�n consolidado 2025'!$A$3:$V$504,J$1,0)</f>
        <v>N/A</v>
      </c>
      <c r="K58">
        <f>VLOOKUP($A58,'Plan de acci�n consolidado 2025'!$A$3:$V$504,K$1,0)</f>
        <v>0</v>
      </c>
      <c r="L58" t="str">
        <f>VLOOKUP($A58,'Plan de acci�n consolidado 2025'!$A$3:$V$504,L$1,0)</f>
        <v>N/A</v>
      </c>
      <c r="M58" t="str">
        <f>VLOOKUP($A58,'Plan de acci�n consolidado 2025'!$A$3:$V$504,M$1,0)</f>
        <v>N/A</v>
      </c>
      <c r="N58" t="str">
        <f>VLOOKUP($A58,'Plan de acci�n consolidado 2025'!$A$3:$V$504,N$1,0)</f>
        <v>N/A</v>
      </c>
      <c r="O58" t="str">
        <f>VLOOKUP($A58,'Plan de acci�n consolidado 2025'!$A$3:$V$504,O$1,0)</f>
        <v>Elaborar informe trimestral de los resultados de la implementación de la estrategia de fortalecimiento (Informe de avance trimestral)</v>
      </c>
      <c r="P58">
        <f>VLOOKUP($A58,'Plan de acci�n consolidado 2025'!$A$3:$V$504,P$1,0)</f>
        <v>20</v>
      </c>
      <c r="Q58">
        <f>VLOOKUP($A58,'Plan de acci�n consolidado 2025'!$A$3:$V$504,Q$1,0)</f>
        <v>4</v>
      </c>
      <c r="R58" t="str">
        <f>VLOOKUP($A58,'Plan de acci�n consolidado 2025'!$A$3:$V$504,R$1,0)</f>
        <v>Númerica</v>
      </c>
      <c r="S58" t="str">
        <f>VLOOKUP($A58,'Plan de acci�n consolidado 2025'!$A$3:$V$504,S$1,0)</f>
        <v># de informes de resultados de la implementación de la estrategia de fortalecimiento elaborados / 4 informes de resultados de la implementación de la estrategia de fortalecimiento a elaborar</v>
      </c>
      <c r="T58" s="168">
        <f>VLOOKUP($A58,'Plan de acci�n consolidado 2025'!$A$3:$V$504,T$1,0)</f>
        <v>45730</v>
      </c>
      <c r="U58" s="168">
        <f>VLOOKUP($A58,'Plan de acci�n consolidado 2025'!$A$3:$V$504,U$1,0)</f>
        <v>46022</v>
      </c>
      <c r="V58" t="str">
        <f>VLOOKUP($A58,'Plan de acci�n consolidado 2025'!$A$3:$V$504,V$1,0)</f>
        <v>73-GRUPO DE TRABAJO DE COMUNICACION</v>
      </c>
      <c r="W58">
        <f>VLOOKUP($A58,'Plan de acci�n consolidado 2025'!$A$3:$AZ$504,W$1,0)</f>
        <v>6</v>
      </c>
      <c r="X58">
        <f>VLOOKUP($A58,'Plan de acci�n consolidado 2025'!$A$3:$AZ$504,X$1,0)</f>
        <v>25</v>
      </c>
      <c r="Y58" t="str">
        <f>VLOOKUP($A58,'Plan de acci�n consolidado 2025'!$A$3:$AZ$504,Y$1,0)</f>
        <v>Con corte al 30 de septiembre de 2025, se presentó el segundo informe trimestral de los resultados de la implementación de la estrategia de fortalecimiento de la difusión de la misionalidad de la Entidad a nivel nacional.</v>
      </c>
      <c r="Z58" s="168">
        <f>VLOOKUP($A58,'Plan de acci�n consolidado 2025'!$A$3:$AZ$504,Z$1,0)</f>
        <v>0</v>
      </c>
      <c r="AA58">
        <f>VLOOKUP($A58,'Plan de acci�n consolidado 2025'!$A$3:$AZ$504,AA$1,0)</f>
        <v>50</v>
      </c>
      <c r="AB58" t="str">
        <f>VLOOKUP($A58,'Plan de acci�n consolidado 2025'!$A$3:$AZ$504,AB$1,0)</f>
        <v xml:space="preserve">Se ajusta el avance de la presente actividad al 50% se presente el informe 2 de 4 de la implementación de estrategia del fortalecimiento de la difusión de la Misionalidad de la SIC </v>
      </c>
      <c r="AC58" s="168">
        <f>VLOOKUP($A58,'Plan de acci�n consolidado 2025'!$A$3:$AZ$504,AC$1,0)</f>
        <v>0</v>
      </c>
      <c r="AD58">
        <f>VLOOKUP($A58,'Plan de acci�n consolidado 2025'!$A$3:$AZ$504,AD$1,0)</f>
        <v>0</v>
      </c>
      <c r="AE58">
        <f>VLOOKUP($A58,'Plan de acci�n consolidado 2025'!$A$3:$AZ$504,AE$1,0)</f>
        <v>3</v>
      </c>
    </row>
    <row r="59" spans="1:31" hidden="1" x14ac:dyDescent="0.25">
      <c r="A59" s="30" t="s">
        <v>611</v>
      </c>
      <c r="B59" t="str">
        <f>VLOOKUP($A59,'Plan de acci�n consolidado 2025'!$A$3:$V$504,B$1,0)</f>
        <v>GRUPO DE TRABAJO DE COMUNICACION</v>
      </c>
      <c r="C59">
        <f>VLOOKUP($A59,'Plan de acci�n consolidado 2025'!$A$3:$V$504,C$1,0)</f>
        <v>1</v>
      </c>
      <c r="D59" t="str">
        <f>VLOOKUP($A59,'Plan de acci�n consolidado 2025'!$A$3:$V$504,D$1,0)</f>
        <v>Actividad propia</v>
      </c>
      <c r="E59" t="str">
        <f>VLOOKUP($A59,'Plan de acci�n consolidado 2025'!$A$3:$V$504,E$1,0)</f>
        <v>73.3.4</v>
      </c>
      <c r="F59" t="str">
        <f>VLOOKUP($A59,'Plan de acci�n consolidado 2025'!$A$3:$V$504,F$1,0)</f>
        <v>N/A</v>
      </c>
      <c r="G59" t="str">
        <f>VLOOKUP($A59,'Plan de acci�n consolidado 2025'!$A$3:$V$504,G$1,0)</f>
        <v>N/A</v>
      </c>
      <c r="H59" t="str">
        <f>VLOOKUP($A59,'Plan de acci�n consolidado 2025'!$A$3:$V$504,H$1,0)</f>
        <v>N/A</v>
      </c>
      <c r="I59" t="str">
        <f>VLOOKUP($A59,'Plan de acci�n consolidado 2025'!$A$3:$V$504,I$1,0)</f>
        <v>N/A</v>
      </c>
      <c r="J59" t="str">
        <f>VLOOKUP($A59,'Plan de acci�n consolidado 2025'!$A$3:$V$504,J$1,0)</f>
        <v>N/A</v>
      </c>
      <c r="K59">
        <f>VLOOKUP($A59,'Plan de acci�n consolidado 2025'!$A$3:$V$504,K$1,0)</f>
        <v>0</v>
      </c>
      <c r="L59" t="str">
        <f>VLOOKUP($A59,'Plan de acci�n consolidado 2025'!$A$3:$V$504,L$1,0)</f>
        <v>N/A</v>
      </c>
      <c r="M59" t="str">
        <f>VLOOKUP($A59,'Plan de acci�n consolidado 2025'!$A$3:$V$504,M$1,0)</f>
        <v>N/A</v>
      </c>
      <c r="N59" t="str">
        <f>VLOOKUP($A59,'Plan de acci�n consolidado 2025'!$A$3:$V$504,N$1,0)</f>
        <v>N/A</v>
      </c>
      <c r="O59" t="str">
        <f>VLOOKUP($A59,'Plan de acci�n consolidado 2025'!$A$3:$V$504,O$1,0)</f>
        <v>Realizar y consolidar informe de monitoreo de medios (Informe de avance trimestral)</v>
      </c>
      <c r="P59">
        <f>VLOOKUP($A59,'Plan de acci�n consolidado 2025'!$A$3:$V$504,P$1,0)</f>
        <v>10</v>
      </c>
      <c r="Q59">
        <f>VLOOKUP($A59,'Plan de acci�n consolidado 2025'!$A$3:$V$504,Q$1,0)</f>
        <v>2</v>
      </c>
      <c r="R59" t="str">
        <f>VLOOKUP($A59,'Plan de acci�n consolidado 2025'!$A$3:$V$504,R$1,0)</f>
        <v>Númerica</v>
      </c>
      <c r="S59" t="str">
        <f>VLOOKUP($A59,'Plan de acci�n consolidado 2025'!$A$3:$V$504,S$1,0)</f>
        <v># de informes de monitoreo de medios realizados / 2 informes  de monitoreo de medios a realizar</v>
      </c>
      <c r="T59" s="168">
        <f>VLOOKUP($A59,'Plan de acci�n consolidado 2025'!$A$3:$V$504,T$1,0)</f>
        <v>45839</v>
      </c>
      <c r="U59" s="168">
        <f>VLOOKUP($A59,'Plan de acci�n consolidado 2025'!$A$3:$V$504,U$1,0)</f>
        <v>46022</v>
      </c>
      <c r="V59" t="str">
        <f>VLOOKUP($A59,'Plan de acci�n consolidado 2025'!$A$3:$V$504,V$1,0)</f>
        <v>73-GRUPO DE TRABAJO DE COMUNICACION</v>
      </c>
      <c r="W59">
        <f>VLOOKUP($A59,'Plan de acci�n consolidado 2025'!$A$3:$AZ$504,W$1,0)</f>
        <v>3</v>
      </c>
      <c r="X59">
        <f>VLOOKUP($A59,'Plan de acci�n consolidado 2025'!$A$3:$AZ$504,X$1,0)</f>
        <v>50</v>
      </c>
      <c r="Y59" t="str">
        <f>VLOOKUP($A59,'Plan de acci�n consolidado 2025'!$A$3:$AZ$504,Y$1,0)</f>
        <v>Se registró el primer informe trimestral de Monitoreo de Medios con corte a 30 de septiembre de 2025</v>
      </c>
      <c r="Z59" s="168">
        <f>VLOOKUP($A59,'Plan de acci�n consolidado 2025'!$A$3:$AZ$504,Z$1,0)</f>
        <v>0</v>
      </c>
      <c r="AA59">
        <f>VLOOKUP($A59,'Plan de acci�n consolidado 2025'!$A$3:$AZ$504,AA$1,0)</f>
        <v>50</v>
      </c>
      <c r="AB59" t="str">
        <f>VLOOKUP($A59,'Plan de acci�n consolidado 2025'!$A$3:$AZ$504,AB$1,0)</f>
        <v>Se avala el avance dado a la presente actividad se evidencia el primer informe trimesrl de monitoreo de medios.</v>
      </c>
      <c r="AC59" s="168">
        <f>VLOOKUP($A59,'Plan de acci�n consolidado 2025'!$A$3:$AZ$504,AC$1,0)</f>
        <v>0</v>
      </c>
      <c r="AD59">
        <f>VLOOKUP($A59,'Plan de acci�n consolidado 2025'!$A$3:$AZ$504,AD$1,0)</f>
        <v>0</v>
      </c>
      <c r="AE59">
        <f>VLOOKUP($A59,'Plan de acci�n consolidado 2025'!$A$3:$AZ$504,AE$1,0)</f>
        <v>1.5</v>
      </c>
    </row>
    <row r="60" spans="1:31" hidden="1" x14ac:dyDescent="0.25">
      <c r="A60" s="30" t="s">
        <v>613</v>
      </c>
      <c r="B60" t="str">
        <f>VLOOKUP($A60,'Plan de acci�n consolidado 2025'!$A$3:$V$504,B$1,0)</f>
        <v>GRUPO DE TRABAJO DE COMUNICACION</v>
      </c>
      <c r="C60">
        <f>VLOOKUP($A60,'Plan de acci�n consolidado 2025'!$A$3:$V$504,C$1,0)</f>
        <v>1</v>
      </c>
      <c r="D60" t="str">
        <f>VLOOKUP($A60,'Plan de acci�n consolidado 2025'!$A$3:$V$504,D$1,0)</f>
        <v>Producto</v>
      </c>
      <c r="E60" t="str">
        <f>VLOOKUP($A60,'Plan de acci�n consolidado 2025'!$A$3:$V$504,E$1,0)</f>
        <v>73.4</v>
      </c>
      <c r="F60" t="str">
        <f>VLOOKUP($A60,'Plan de acci�n consolidado 2025'!$A$3:$V$504,F$1,0)</f>
        <v>Innovador</v>
      </c>
      <c r="G60" t="str">
        <f>VLOOKUP($A60,'Plan de acci�n consolidado 2025'!$A$3:$V$504,G$1,0)</f>
        <v xml:space="preserve">Fortalecer la gestión de la información, el conocimiento y la innovación para optimizar la capacidad institucional 
</v>
      </c>
      <c r="H60" t="str">
        <f>VLOOKUP($A60,'Plan de acci�n consolidado 2025'!$A$3:$V$504,H$1,0)</f>
        <v xml:space="preserve">Cumplimiento de productos del PAI asociados a Promover el enfoque preventivo, diferencial y territorial en el que hacer misional de la entidad 
</v>
      </c>
      <c r="I60" t="str">
        <f>VLOOKUP($A60,'Plan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t="str">
        <f>VLOOKUP($A60,'Plan de acci�n consolidado 2025'!$A$3:$V$504,J$1,0)</f>
        <v xml:space="preserve">PND - 5-31-5-b- Convergencia regional - Entidades públicas territoriales y nacionales fortalecidas </v>
      </c>
      <c r="K60">
        <f>VLOOKUP($A60,'Plan de acci�n consolidado 2025'!$A$3:$V$504,K$1,0)</f>
        <v>0</v>
      </c>
      <c r="L60" t="str">
        <f>VLOOKUP($A60,'Plan de acci�n consolidado 2025'!$A$3:$V$504,L$1,0)</f>
        <v>C-3599-0200-0005-53105b</v>
      </c>
      <c r="M60" t="str">
        <f>VLOOKUP($A60,'Plan de acci�n consolidado 2025'!$A$3:$V$504,M$1,0)</f>
        <v>Política Servicio al Ciudadano_DIMENSIÓN Gestión con Valores para Resultados</v>
      </c>
      <c r="N60" t="str">
        <f>VLOOKUP($A60,'Plan de acci�n consolidado 2025'!$A$3:$V$504,N$1,0)</f>
        <v>N/A</v>
      </c>
      <c r="O60" t="str">
        <f>VLOOKUP($A60,'Plan de acci�n consolidado 2025'!$A$3:$V$504,O$1,0)</f>
        <v>Planeación, gestión y seguimiento de los eventos institucionales y procesos digital interno y externo liderados por el Grupo de Comunicación, sistematizados. (Informe de implementación de la sistematización)</v>
      </c>
      <c r="P60">
        <f>VLOOKUP($A60,'Plan de acci�n consolidado 2025'!$A$3:$V$504,P$1,0)</f>
        <v>20</v>
      </c>
      <c r="Q60">
        <f>VLOOKUP($A60,'Plan de acci�n consolidado 2025'!$A$3:$V$504,Q$1,0)</f>
        <v>100</v>
      </c>
      <c r="R60" t="str">
        <f>VLOOKUP($A60,'Plan de acci�n consolidado 2025'!$A$3:$V$504,R$1,0)</f>
        <v>Porcentual</v>
      </c>
      <c r="S60" t="str">
        <f>VLOOKUP($A60,'Plan de acci�n consolidado 2025'!$A$3:$V$504,S$1,0)</f>
        <v>% de eventos y proceso digital interno y externo sistematizados / 100% de eventos y proceso digital interno y externo por sistematizar</v>
      </c>
      <c r="T60" s="168">
        <f>VLOOKUP($A60,'Plan de acci�n consolidado 2025'!$A$3:$V$504,T$1,0)</f>
        <v>45695</v>
      </c>
      <c r="U60" s="168">
        <f>VLOOKUP($A60,'Plan de acci�n consolidado 2025'!$A$3:$V$504,U$1,0)</f>
        <v>46010</v>
      </c>
      <c r="V60" t="str">
        <f>VLOOKUP($A60,'Plan de acci�n consolidado 2025'!$A$3:$V$504,V$1,0)</f>
        <v>73-GRUPO DE TRABAJO DE COMUNICACION</v>
      </c>
      <c r="W60">
        <f>VLOOKUP($A60,'Plan de acci�n consolidado 2025'!$A$3:$AZ$504,W$1,0)</f>
        <v>20</v>
      </c>
      <c r="X60">
        <f>VLOOKUP($A60,'Plan de acci�n consolidado 2025'!$A$3:$AZ$504,X$1,0)</f>
        <v>0</v>
      </c>
      <c r="Y60">
        <f>VLOOKUP($A60,'Plan de acci�n consolidado 2025'!$A$3:$AZ$504,Y$1,0)</f>
        <v>0</v>
      </c>
      <c r="Z60" s="168">
        <f>VLOOKUP($A60,'Plan de acci�n consolidado 2025'!$A$3:$AZ$504,Z$1,0)</f>
        <v>0</v>
      </c>
      <c r="AA60">
        <f>VLOOKUP($A60,'Plan de acci�n consolidado 2025'!$A$3:$AZ$504,AA$1,0)</f>
        <v>0</v>
      </c>
      <c r="AB60">
        <f>VLOOKUP($A60,'Plan de acci�n consolidado 2025'!$A$3:$AZ$504,AB$1,0)</f>
        <v>0</v>
      </c>
      <c r="AC60" s="168">
        <f>VLOOKUP($A60,'Plan de acci�n consolidado 2025'!$A$3:$AZ$504,AC$1,0)</f>
        <v>0</v>
      </c>
      <c r="AD60">
        <f>VLOOKUP($A60,'Plan de acci�n consolidado 2025'!$A$3:$AZ$504,AD$1,0)</f>
        <v>0</v>
      </c>
      <c r="AE60">
        <f>VLOOKUP($A60,'Plan de acci�n consolidado 2025'!$A$3:$AZ$504,AE$1,0)</f>
        <v>0</v>
      </c>
    </row>
    <row r="61" spans="1:31" hidden="1" x14ac:dyDescent="0.25">
      <c r="A61" s="30" t="s">
        <v>616</v>
      </c>
      <c r="B61" t="str">
        <f>VLOOKUP($A61,'Plan de acci�n consolidado 2025'!$A$3:$V$504,B$1,0)</f>
        <v>GRUPO DE TRABAJO DE COMUNICACION</v>
      </c>
      <c r="C61">
        <f>VLOOKUP($A61,'Plan de acci�n consolidado 2025'!$A$3:$V$504,C$1,0)</f>
        <v>1</v>
      </c>
      <c r="D61" t="str">
        <f>VLOOKUP($A61,'Plan de acci�n consolidado 2025'!$A$3:$V$504,D$1,0)</f>
        <v>Actividad propia</v>
      </c>
      <c r="E61" t="str">
        <f>VLOOKUP($A61,'Plan de acci�n consolidado 2025'!$A$3:$V$504,E$1,0)</f>
        <v>73.4.1</v>
      </c>
      <c r="F61" t="str">
        <f>VLOOKUP($A61,'Plan de acci�n consolidado 2025'!$A$3:$V$504,F$1,0)</f>
        <v>N/A</v>
      </c>
      <c r="G61" t="str">
        <f>VLOOKUP($A61,'Plan de acci�n consolidado 2025'!$A$3:$V$504,G$1,0)</f>
        <v>N/A</v>
      </c>
      <c r="H61" t="str">
        <f>VLOOKUP($A61,'Plan de acci�n consolidado 2025'!$A$3:$V$504,H$1,0)</f>
        <v>N/A</v>
      </c>
      <c r="I61" t="str">
        <f>VLOOKUP($A61,'Plan de acci�n consolidado 2025'!$A$3:$V$504,I$1,0)</f>
        <v>N/A</v>
      </c>
      <c r="J61" t="str">
        <f>VLOOKUP($A61,'Plan de acci�n consolidado 2025'!$A$3:$V$504,J$1,0)</f>
        <v>N/A</v>
      </c>
      <c r="K61">
        <f>VLOOKUP($A61,'Plan de acci�n consolidado 2025'!$A$3:$V$504,K$1,0)</f>
        <v>0</v>
      </c>
      <c r="L61" t="str">
        <f>VLOOKUP($A61,'Plan de acci�n consolidado 2025'!$A$3:$V$504,L$1,0)</f>
        <v>N/A</v>
      </c>
      <c r="M61" t="str">
        <f>VLOOKUP($A61,'Plan de acci�n consolidado 2025'!$A$3:$V$504,M$1,0)</f>
        <v>N/A</v>
      </c>
      <c r="N61" t="str">
        <f>VLOOKUP($A61,'Plan de acci�n consolidado 2025'!$A$3:$V$504,N$1,0)</f>
        <v>N/A</v>
      </c>
      <c r="O61" t="str">
        <f>VLOOKUP($A61,'Plan de acci�n consolidado 2025'!$A$3:$V$504,O$1,0)</f>
        <v>Identificar las necesidades de sistematización de los procesos de planeación, ejecución y seguimiento a los eventos y elaborar la propuesta de implementación  (Documento de propuesta)</v>
      </c>
      <c r="P61">
        <f>VLOOKUP($A61,'Plan de acci�n consolidado 2025'!$A$3:$V$504,P$1,0)</f>
        <v>10</v>
      </c>
      <c r="Q61">
        <f>VLOOKUP($A61,'Plan de acci�n consolidado 2025'!$A$3:$V$504,Q$1,0)</f>
        <v>1</v>
      </c>
      <c r="R61" t="str">
        <f>VLOOKUP($A61,'Plan de acci�n consolidado 2025'!$A$3:$V$504,R$1,0)</f>
        <v>Númerica</v>
      </c>
      <c r="S61" t="str">
        <f>VLOOKUP($A61,'Plan de acci�n consolidado 2025'!$A$3:$V$504,S$1,0)</f>
        <v># de propuestas de implementación de necesidades de sistematización de los eventos generadas / 1 propuestas de implementación de necesidades de sistematización de los eventos a generar</v>
      </c>
      <c r="T61" s="168">
        <f>VLOOKUP($A61,'Plan de acci�n consolidado 2025'!$A$3:$V$504,T$1,0)</f>
        <v>45695</v>
      </c>
      <c r="U61" s="168">
        <f>VLOOKUP($A61,'Plan de acci�n consolidado 2025'!$A$3:$V$504,U$1,0)</f>
        <v>45758</v>
      </c>
      <c r="V61" t="str">
        <f>VLOOKUP($A61,'Plan de acci�n consolidado 2025'!$A$3:$V$504,V$1,0)</f>
        <v>73-GRUPO DE TRABAJO DE COMUNICACION</v>
      </c>
      <c r="W61">
        <f>VLOOKUP($A61,'Plan de acci�n consolidado 2025'!$A$3:$AZ$504,W$1,0)</f>
        <v>2</v>
      </c>
      <c r="X61">
        <f>VLOOKUP($A61,'Plan de acci�n consolidado 2025'!$A$3:$AZ$504,X$1,0)</f>
        <v>100</v>
      </c>
      <c r="Y61" t="str">
        <f>VLOOKUP($A61,'Plan de acci�n consolidado 2025'!$A$3:$AZ$504,Y$1,0)</f>
        <v xml:space="preserve">Se realizó el documento de propuesta con las necesidades de sistematización de los procesos de planeación, ejecución y seguimiento a los eventos y se elaboró la propuesta de implementación </v>
      </c>
      <c r="Z61" s="168">
        <f>VLOOKUP($A61,'Plan de acci�n consolidado 2025'!$A$3:$AZ$504,Z$1,0)</f>
        <v>45758</v>
      </c>
      <c r="AA61">
        <f>VLOOKUP($A61,'Plan de acci�n consolidado 2025'!$A$3:$AZ$504,AA$1,0)</f>
        <v>100</v>
      </c>
      <c r="AB61" t="str">
        <f>VLOOKUP($A61,'Plan de acci�n consolidado 2025'!$A$3:$AZ$504,AB$1,0)</f>
        <v xml:space="preserve">Se avala el cumplimiento de la presente actividad mediante documento donde se evidencian las necesidades de sistematización de los eventos de la Entidad  </v>
      </c>
      <c r="AC61" s="168">
        <f>VLOOKUP($A61,'Plan de acci�n consolidado 2025'!$A$3:$AZ$504,AC$1,0)</f>
        <v>45758</v>
      </c>
      <c r="AD61">
        <f>VLOOKUP($A61,'Plan de acci�n consolidado 2025'!$A$3:$AZ$504,AD$1,0)</f>
        <v>100</v>
      </c>
      <c r="AE61">
        <f>VLOOKUP($A61,'Plan de acci�n consolidado 2025'!$A$3:$AZ$504,AE$1,0)</f>
        <v>2</v>
      </c>
    </row>
    <row r="62" spans="1:31" hidden="1" x14ac:dyDescent="0.25">
      <c r="A62" s="30" t="s">
        <v>618</v>
      </c>
      <c r="B62" t="str">
        <f>VLOOKUP($A62,'Plan de acci�n consolidado 2025'!$A$3:$V$504,B$1,0)</f>
        <v>GRUPO DE TRABAJO DE COMUNICACION</v>
      </c>
      <c r="C62">
        <f>VLOOKUP($A62,'Plan de acci�n consolidado 2025'!$A$3:$V$504,C$1,0)</f>
        <v>1</v>
      </c>
      <c r="D62" t="str">
        <f>VLOOKUP($A62,'Plan de acci�n consolidado 2025'!$A$3:$V$504,D$1,0)</f>
        <v>Actividad propia</v>
      </c>
      <c r="E62" t="str">
        <f>VLOOKUP($A62,'Plan de acci�n consolidado 2025'!$A$3:$V$504,E$1,0)</f>
        <v>73.4.2</v>
      </c>
      <c r="F62" t="str">
        <f>VLOOKUP($A62,'Plan de acci�n consolidado 2025'!$A$3:$V$504,F$1,0)</f>
        <v>N/A</v>
      </c>
      <c r="G62" t="str">
        <f>VLOOKUP($A62,'Plan de acci�n consolidado 2025'!$A$3:$V$504,G$1,0)</f>
        <v>N/A</v>
      </c>
      <c r="H62" t="str">
        <f>VLOOKUP($A62,'Plan de acci�n consolidado 2025'!$A$3:$V$504,H$1,0)</f>
        <v>N/A</v>
      </c>
      <c r="I62" t="str">
        <f>VLOOKUP($A62,'Plan de acci�n consolidado 2025'!$A$3:$V$504,I$1,0)</f>
        <v>N/A</v>
      </c>
      <c r="J62" t="str">
        <f>VLOOKUP($A62,'Plan de acci�n consolidado 2025'!$A$3:$V$504,J$1,0)</f>
        <v>N/A</v>
      </c>
      <c r="K62">
        <f>VLOOKUP($A62,'Plan de acci�n consolidado 2025'!$A$3:$V$504,K$1,0)</f>
        <v>0</v>
      </c>
      <c r="L62" t="str">
        <f>VLOOKUP($A62,'Plan de acci�n consolidado 2025'!$A$3:$V$504,L$1,0)</f>
        <v>N/A</v>
      </c>
      <c r="M62" t="str">
        <f>VLOOKUP($A62,'Plan de acci�n consolidado 2025'!$A$3:$V$504,M$1,0)</f>
        <v>N/A</v>
      </c>
      <c r="N62" t="str">
        <f>VLOOKUP($A62,'Plan de acci�n consolidado 2025'!$A$3:$V$504,N$1,0)</f>
        <v>N/A</v>
      </c>
      <c r="O62" t="str">
        <f>VLOOKUP($A62,'Plan de acci�n consolidado 2025'!$A$3:$V$504,O$1,0)</f>
        <v>Identificar las necesidades de sistematización de los procesos de planeación, ejecución y seguimiento a los procesos digitales internos y externos y elaborar la propuesta de implementación  (Documento de propuesta)</v>
      </c>
      <c r="P62">
        <f>VLOOKUP($A62,'Plan de acci�n consolidado 2025'!$A$3:$V$504,P$1,0)</f>
        <v>10</v>
      </c>
      <c r="Q62">
        <f>VLOOKUP($A62,'Plan de acci�n consolidado 2025'!$A$3:$V$504,Q$1,0)</f>
        <v>1</v>
      </c>
      <c r="R62" t="str">
        <f>VLOOKUP($A62,'Plan de acci�n consolidado 2025'!$A$3:$V$504,R$1,0)</f>
        <v>Númerica</v>
      </c>
      <c r="S62" t="str">
        <f>VLOOKUP($A62,'Plan de acci�n consolidado 2025'!$A$3:$V$504,S$1,0)</f>
        <v># de propuestas de implementación de necesidades de sistematización de procesos digitales internos y externos generadas / 1 propuestas de implementación de necesidades de sistematización de  procesos digitales internos y externos a generar</v>
      </c>
      <c r="T62" s="168">
        <f>VLOOKUP($A62,'Plan de acci�n consolidado 2025'!$A$3:$V$504,T$1,0)</f>
        <v>45695</v>
      </c>
      <c r="U62" s="168">
        <f>VLOOKUP($A62,'Plan de acci�n consolidado 2025'!$A$3:$V$504,U$1,0)</f>
        <v>45747</v>
      </c>
      <c r="V62" t="str">
        <f>VLOOKUP($A62,'Plan de acci�n consolidado 2025'!$A$3:$V$504,V$1,0)</f>
        <v>73-GRUPO DE TRABAJO DE COMUNICACION</v>
      </c>
      <c r="W62">
        <f>VLOOKUP($A62,'Plan de acci�n consolidado 2025'!$A$3:$AZ$504,W$1,0)</f>
        <v>2</v>
      </c>
      <c r="X62">
        <f>VLOOKUP($A62,'Plan de acci�n consolidado 2025'!$A$3:$AZ$504,X$1,0)</f>
        <v>100</v>
      </c>
      <c r="Y62" t="str">
        <f>VLOOKUP($A62,'Plan de acci�n consolidado 2025'!$A$3:$AZ$504,Y$1,0)</f>
        <v>Se realizó el documento de propuesta para Identificar las necesidades de sistematización de los procesos de planeación, ejecución y seguimiento a los procesos digitales internos y externos</v>
      </c>
      <c r="Z62" s="168">
        <f>VLOOKUP($A62,'Plan de acci�n consolidado 2025'!$A$3:$AZ$504,Z$1,0)</f>
        <v>45806</v>
      </c>
      <c r="AA62">
        <f>VLOOKUP($A62,'Plan de acci�n consolidado 2025'!$A$3:$AZ$504,AA$1,0)</f>
        <v>100</v>
      </c>
      <c r="AB62" t="str">
        <f>VLOOKUP($A62,'Plan de acci�n consolidado 2025'!$A$3:$AZ$504,AB$1,0)</f>
        <v xml:space="preserve">Se avala el cumplimiento de la presente actividad. Se descuentan 10 puntos en eficiencia por cuanto la actividad debió cumplirse en el ms de marzo y se cumplió en mayo. </v>
      </c>
      <c r="AC62" s="168">
        <f>VLOOKUP($A62,'Plan de acci�n consolidado 2025'!$A$3:$AZ$504,AC$1,0)</f>
        <v>45806</v>
      </c>
      <c r="AD62">
        <f>VLOOKUP($A62,'Plan de acci�n consolidado 2025'!$A$3:$AZ$504,AD$1,0)</f>
        <v>90</v>
      </c>
      <c r="AE62">
        <f>VLOOKUP($A62,'Plan de acci�n consolidado 2025'!$A$3:$AZ$504,AE$1,0)</f>
        <v>2</v>
      </c>
    </row>
    <row r="63" spans="1:31" hidden="1" x14ac:dyDescent="0.25">
      <c r="A63" s="30" t="s">
        <v>620</v>
      </c>
      <c r="B63" t="str">
        <f>VLOOKUP($A63,'Plan de acci�n consolidado 2025'!$A$3:$V$504,B$1,0)</f>
        <v>GRUPO DE TRABAJO DE COMUNICACION</v>
      </c>
      <c r="C63">
        <f>VLOOKUP($A63,'Plan de acci�n consolidado 2025'!$A$3:$V$504,C$1,0)</f>
        <v>1</v>
      </c>
      <c r="D63" t="str">
        <f>VLOOKUP($A63,'Plan de acci�n consolidado 2025'!$A$3:$V$504,D$1,0)</f>
        <v>Actividad propia</v>
      </c>
      <c r="E63" t="str">
        <f>VLOOKUP($A63,'Plan de acci�n consolidado 2025'!$A$3:$V$504,E$1,0)</f>
        <v>73.4.3</v>
      </c>
      <c r="F63" t="str">
        <f>VLOOKUP($A63,'Plan de acci�n consolidado 2025'!$A$3:$V$504,F$1,0)</f>
        <v>N/A</v>
      </c>
      <c r="G63" t="str">
        <f>VLOOKUP($A63,'Plan de acci�n consolidado 2025'!$A$3:$V$504,G$1,0)</f>
        <v>N/A</v>
      </c>
      <c r="H63" t="str">
        <f>VLOOKUP($A63,'Plan de acci�n consolidado 2025'!$A$3:$V$504,H$1,0)</f>
        <v>N/A</v>
      </c>
      <c r="I63" t="str">
        <f>VLOOKUP($A63,'Plan de acci�n consolidado 2025'!$A$3:$V$504,I$1,0)</f>
        <v>N/A</v>
      </c>
      <c r="J63" t="str">
        <f>VLOOKUP($A63,'Plan de acci�n consolidado 2025'!$A$3:$V$504,J$1,0)</f>
        <v>N/A</v>
      </c>
      <c r="K63">
        <f>VLOOKUP($A63,'Plan de acci�n consolidado 2025'!$A$3:$V$504,K$1,0)</f>
        <v>0</v>
      </c>
      <c r="L63" t="str">
        <f>VLOOKUP($A63,'Plan de acci�n consolidado 2025'!$A$3:$V$504,L$1,0)</f>
        <v>N/A</v>
      </c>
      <c r="M63" t="str">
        <f>VLOOKUP($A63,'Plan de acci�n consolidado 2025'!$A$3:$V$504,M$1,0)</f>
        <v>N/A</v>
      </c>
      <c r="N63" t="str">
        <f>VLOOKUP($A63,'Plan de acci�n consolidado 2025'!$A$3:$V$504,N$1,0)</f>
        <v>N/A</v>
      </c>
      <c r="O63" t="str">
        <f>VLOOKUP($A63,'Plan de acci�n consolidado 2025'!$A$3:$V$504,O$1,0)</f>
        <v>Realizar la sistematización de los procesos planeación, ejecución y seguimiento a procesos digitales internos y externos  (Documento de evidencias de sistematización)</v>
      </c>
      <c r="P63">
        <f>VLOOKUP($A63,'Plan de acci�n consolidado 2025'!$A$3:$V$504,P$1,0)</f>
        <v>30</v>
      </c>
      <c r="Q63">
        <f>VLOOKUP($A63,'Plan de acci�n consolidado 2025'!$A$3:$V$504,Q$1,0)</f>
        <v>100</v>
      </c>
      <c r="R63" t="str">
        <f>VLOOKUP($A63,'Plan de acci�n consolidado 2025'!$A$3:$V$504,R$1,0)</f>
        <v>Porcentual</v>
      </c>
      <c r="S63" t="str">
        <f>VLOOKUP($A63,'Plan de acci�n consolidado 2025'!$A$3:$V$504,S$1,0)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63" s="168">
        <f>VLOOKUP($A63,'Plan de acci�n consolidado 2025'!$A$3:$V$504,T$1,0)</f>
        <v>45748</v>
      </c>
      <c r="U63" s="168">
        <f>VLOOKUP($A63,'Plan de acci�n consolidado 2025'!$A$3:$V$504,U$1,0)</f>
        <v>45961</v>
      </c>
      <c r="V63" t="str">
        <f>VLOOKUP($A63,'Plan de acci�n consolidado 2025'!$A$3:$V$504,V$1,0)</f>
        <v>73-GRUPO DE TRABAJO DE COMUNICACION</v>
      </c>
      <c r="W63">
        <f>VLOOKUP($A63,'Plan de acci�n consolidado 2025'!$A$3:$AZ$504,W$1,0)</f>
        <v>6</v>
      </c>
      <c r="X63">
        <f>VLOOKUP($A63,'Plan de acci�n consolidado 2025'!$A$3:$AZ$504,X$1,0)</f>
        <v>82</v>
      </c>
      <c r="Y63" t="str">
        <f>VLOOKUP($A63,'Plan de acci�n consolidado 2025'!$A$3:$AZ$504,Y$1,0)</f>
        <v>La Oficina de Tecnologías de la Información (OTI) realizó la entrega de la herramienta de sistematización de los procesos digitales internos y externos, a través de dos entregas formales</v>
      </c>
      <c r="Z63" s="168">
        <f>VLOOKUP($A63,'Plan de acci�n consolidado 2025'!$A$3:$AZ$504,Z$1,0)</f>
        <v>0</v>
      </c>
      <c r="AA63">
        <f>VLOOKUP($A63,'Plan de acci�n consolidado 2025'!$A$3:$AZ$504,AA$1,0)</f>
        <v>80</v>
      </c>
      <c r="AB63" t="str">
        <f>VLOOKUP($A63,'Plan de acci�n consolidado 2025'!$A$3:$AZ$504,AB$1,0)</f>
        <v xml:space="preserve">Se ajusta el avance de la presente actividad al 80% por cuanto se han cumplido  3 de las 6 actividades. Se recomienda usar el formato de plan de trabajo establedo por la OAP para los seguimientos a los planes de trabajo </v>
      </c>
      <c r="AC63" s="168">
        <f>VLOOKUP($A63,'Plan de acci�n consolidado 2025'!$A$3:$AZ$504,AC$1,0)</f>
        <v>0</v>
      </c>
      <c r="AD63">
        <f>VLOOKUP($A63,'Plan de acci�n consolidado 2025'!$A$3:$AZ$504,AD$1,0)</f>
        <v>0</v>
      </c>
      <c r="AE63">
        <f>VLOOKUP($A63,'Plan de acci�n consolidado 2025'!$A$3:$AZ$504,AE$1,0)</f>
        <v>4.8</v>
      </c>
    </row>
    <row r="64" spans="1:31" hidden="1" x14ac:dyDescent="0.25">
      <c r="A64" s="30" t="s">
        <v>622</v>
      </c>
      <c r="B64" t="str">
        <f>VLOOKUP($A64,'Plan de acci�n consolidado 2025'!$A$3:$V$504,B$1,0)</f>
        <v>GRUPO DE TRABAJO DE COMUNICACION</v>
      </c>
      <c r="C64">
        <f>VLOOKUP($A64,'Plan de acci�n consolidado 2025'!$A$3:$V$504,C$1,0)</f>
        <v>1</v>
      </c>
      <c r="D64" t="str">
        <f>VLOOKUP($A64,'Plan de acci�n consolidado 2025'!$A$3:$V$504,D$1,0)</f>
        <v>Actividad propia</v>
      </c>
      <c r="E64" t="str">
        <f>VLOOKUP($A64,'Plan de acci�n consolidado 2025'!$A$3:$V$504,E$1,0)</f>
        <v>73.4.4</v>
      </c>
      <c r="F64" t="str">
        <f>VLOOKUP($A64,'Plan de acci�n consolidado 2025'!$A$3:$V$504,F$1,0)</f>
        <v>N/A</v>
      </c>
      <c r="G64" t="str">
        <f>VLOOKUP($A64,'Plan de acci�n consolidado 2025'!$A$3:$V$504,G$1,0)</f>
        <v>N/A</v>
      </c>
      <c r="H64" t="str">
        <f>VLOOKUP($A64,'Plan de acci�n consolidado 2025'!$A$3:$V$504,H$1,0)</f>
        <v>N/A</v>
      </c>
      <c r="I64" t="str">
        <f>VLOOKUP($A64,'Plan de acci�n consolidado 2025'!$A$3:$V$504,I$1,0)</f>
        <v>N/A</v>
      </c>
      <c r="J64" t="str">
        <f>VLOOKUP($A64,'Plan de acci�n consolidado 2025'!$A$3:$V$504,J$1,0)</f>
        <v>N/A</v>
      </c>
      <c r="K64">
        <f>VLOOKUP($A64,'Plan de acci�n consolidado 2025'!$A$3:$V$504,K$1,0)</f>
        <v>0</v>
      </c>
      <c r="L64" t="str">
        <f>VLOOKUP($A64,'Plan de acci�n consolidado 2025'!$A$3:$V$504,L$1,0)</f>
        <v>N/A</v>
      </c>
      <c r="M64" t="str">
        <f>VLOOKUP($A64,'Plan de acci�n consolidado 2025'!$A$3:$V$504,M$1,0)</f>
        <v>N/A</v>
      </c>
      <c r="N64" t="str">
        <f>VLOOKUP($A64,'Plan de acci�n consolidado 2025'!$A$3:$V$504,N$1,0)</f>
        <v>N/A</v>
      </c>
      <c r="O64" t="str">
        <f>VLOOKUP($A64,'Plan de acci�n consolidado 2025'!$A$3:$V$504,O$1,0)</f>
        <v>Realizar la sistematización de los procesos planeación, ejecución y seguimiento a los eventos  (Documento de evidencias de sistematización)</v>
      </c>
      <c r="P64">
        <f>VLOOKUP($A64,'Plan de acci�n consolidado 2025'!$A$3:$V$504,P$1,0)</f>
        <v>30</v>
      </c>
      <c r="Q64">
        <f>VLOOKUP($A64,'Plan de acci�n consolidado 2025'!$A$3:$V$504,Q$1,0)</f>
        <v>100</v>
      </c>
      <c r="R64" t="str">
        <f>VLOOKUP($A64,'Plan de acci�n consolidado 2025'!$A$3:$V$504,R$1,0)</f>
        <v>Porcentual</v>
      </c>
      <c r="S64" t="str">
        <f>VLOOKUP($A64,'Plan de acci�n consolidado 2025'!$A$3:$V$504,S$1,0)</f>
        <v>% de sistematizaciones de los procesos de planeación, ejecución y seguimiento a los eventos implementadas / 100% de sistematizaciones de los procesos de planeación, ejecución y seguimiento a los eventos a implementar</v>
      </c>
      <c r="T64" s="168">
        <f>VLOOKUP($A64,'Plan de acci�n consolidado 2025'!$A$3:$V$504,T$1,0)</f>
        <v>45769</v>
      </c>
      <c r="U64" s="168">
        <f>VLOOKUP($A64,'Plan de acci�n consolidado 2025'!$A$3:$V$504,U$1,0)</f>
        <v>45982</v>
      </c>
      <c r="V64" t="str">
        <f>VLOOKUP($A64,'Plan de acci�n consolidado 2025'!$A$3:$V$504,V$1,0)</f>
        <v>73-GRUPO DE TRABAJO DE COMUNICACION</v>
      </c>
      <c r="W64">
        <f>VLOOKUP($A64,'Plan de acci�n consolidado 2025'!$A$3:$AZ$504,W$1,0)</f>
        <v>6</v>
      </c>
      <c r="X64">
        <f>VLOOKUP($A64,'Plan de acci�n consolidado 2025'!$A$3:$AZ$504,X$1,0)</f>
        <v>82</v>
      </c>
      <c r="Y64" t="str">
        <f>VLOOKUP($A64,'Plan de acci�n consolidado 2025'!$A$3:$AZ$504,Y$1,0)</f>
        <v>La Oficina de Tecnologías de la Información (OTI) realizó la entrega de la herramienta de sistematización de los procesos planeación, ejecución y seguimiento a los eventos, a través de dos entregas formales</v>
      </c>
      <c r="Z64" s="168">
        <f>VLOOKUP($A64,'Plan de acci�n consolidado 2025'!$A$3:$AZ$504,Z$1,0)</f>
        <v>0</v>
      </c>
      <c r="AA64">
        <f>VLOOKUP($A64,'Plan de acci�n consolidado 2025'!$A$3:$AZ$504,AA$1,0)</f>
        <v>80</v>
      </c>
      <c r="AB64" t="str">
        <f>VLOOKUP($A64,'Plan de acci�n consolidado 2025'!$A$3:$AZ$504,AB$1,0)</f>
        <v xml:space="preserve">Se ajusta el avance al 80% por cuanto se han cumplido 3 d las 6 actividades, se recomienda usar el formato establecido por OAP para los planes de trabajo </v>
      </c>
      <c r="AC64" s="168">
        <f>VLOOKUP($A64,'Plan de acci�n consolidado 2025'!$A$3:$AZ$504,AC$1,0)</f>
        <v>0</v>
      </c>
      <c r="AD64">
        <f>VLOOKUP($A64,'Plan de acci�n consolidado 2025'!$A$3:$AZ$504,AD$1,0)</f>
        <v>0</v>
      </c>
      <c r="AE64">
        <f>VLOOKUP($A64,'Plan de acci�n consolidado 2025'!$A$3:$AZ$504,AE$1,0)</f>
        <v>4.8</v>
      </c>
    </row>
    <row r="65" spans="1:31" hidden="1" x14ac:dyDescent="0.25">
      <c r="A65" s="30" t="s">
        <v>624</v>
      </c>
      <c r="B65" t="str">
        <f>VLOOKUP($A65,'Plan de acci�n consolidado 2025'!$A$3:$V$504,B$1,0)</f>
        <v>GRUPO DE TRABAJO DE COMUNICACION</v>
      </c>
      <c r="C65">
        <f>VLOOKUP($A65,'Plan de acci�n consolidado 2025'!$A$3:$V$504,C$1,0)</f>
        <v>1</v>
      </c>
      <c r="D65" t="str">
        <f>VLOOKUP($A65,'Plan de acci�n consolidado 2025'!$A$3:$V$504,D$1,0)</f>
        <v>Actividad propia</v>
      </c>
      <c r="E65" t="str">
        <f>VLOOKUP($A65,'Plan de acci�n consolidado 2025'!$A$3:$V$504,E$1,0)</f>
        <v>73.4.5</v>
      </c>
      <c r="F65" t="str">
        <f>VLOOKUP($A65,'Plan de acci�n consolidado 2025'!$A$3:$V$504,F$1,0)</f>
        <v>N/A</v>
      </c>
      <c r="G65" t="str">
        <f>VLOOKUP($A65,'Plan de acci�n consolidado 2025'!$A$3:$V$504,G$1,0)</f>
        <v>N/A</v>
      </c>
      <c r="H65" t="str">
        <f>VLOOKUP($A65,'Plan de acci�n consolidado 2025'!$A$3:$V$504,H$1,0)</f>
        <v>N/A</v>
      </c>
      <c r="I65" t="str">
        <f>VLOOKUP($A65,'Plan de acci�n consolidado 2025'!$A$3:$V$504,I$1,0)</f>
        <v>N/A</v>
      </c>
      <c r="J65" t="str">
        <f>VLOOKUP($A65,'Plan de acci�n consolidado 2025'!$A$3:$V$504,J$1,0)</f>
        <v>N/A</v>
      </c>
      <c r="K65">
        <f>VLOOKUP($A65,'Plan de acci�n consolidado 2025'!$A$3:$V$504,K$1,0)</f>
        <v>0</v>
      </c>
      <c r="L65" t="str">
        <f>VLOOKUP($A65,'Plan de acci�n consolidado 2025'!$A$3:$V$504,L$1,0)</f>
        <v>N/A</v>
      </c>
      <c r="M65" t="str">
        <f>VLOOKUP($A65,'Plan de acci�n consolidado 2025'!$A$3:$V$504,M$1,0)</f>
        <v>N/A</v>
      </c>
      <c r="N65" t="str">
        <f>VLOOKUP($A65,'Plan de acci�n consolidado 2025'!$A$3:$V$504,N$1,0)</f>
        <v>N/A</v>
      </c>
      <c r="O65" t="str">
        <f>VLOOKUP($A65,'Plan de acci�n consolidado 2025'!$A$3:$V$504,O$1,0)</f>
        <v>Realizar el informe de seguimiento a la implementación de la sistematización en los procesos digitales internos y externos (Informe trimestral de seguimiento elaborado)</v>
      </c>
      <c r="P65">
        <f>VLOOKUP($A65,'Plan de acci�n consolidado 2025'!$A$3:$V$504,P$1,0)</f>
        <v>10</v>
      </c>
      <c r="Q65">
        <f>VLOOKUP($A65,'Plan de acci�n consolidado 2025'!$A$3:$V$504,Q$1,0)</f>
        <v>3</v>
      </c>
      <c r="R65" t="str">
        <f>VLOOKUP($A65,'Plan de acci�n consolidado 2025'!$A$3:$V$504,R$1,0)</f>
        <v>Númerica</v>
      </c>
      <c r="S65" t="str">
        <f>VLOOKUP($A65,'Plan de acci�n consolidado 2025'!$A$3:$V$504,S$1,0)</f>
        <v># de informes de seguimiento a la implementación de la sistematización en los procesos digitales internos y externos elaborados / 3 informes de seguimiento a la implementación de la sistematización en los procesos digitales internos y externos a elaborar</v>
      </c>
      <c r="T65" s="168">
        <f>VLOOKUP($A65,'Plan de acci�n consolidado 2025'!$A$3:$V$504,T$1,0)</f>
        <v>45965</v>
      </c>
      <c r="U65" s="168">
        <f>VLOOKUP($A65,'Plan de acci�n consolidado 2025'!$A$3:$V$504,U$1,0)</f>
        <v>45979</v>
      </c>
      <c r="V65" t="str">
        <f>VLOOKUP($A65,'Plan de acci�n consolidado 2025'!$A$3:$V$504,V$1,0)</f>
        <v>73-GRUPO DE TRABAJO DE COMUNICACION</v>
      </c>
      <c r="W65">
        <f>VLOOKUP($A65,'Plan de acci�n consolidado 2025'!$A$3:$AZ$504,W$1,0)</f>
        <v>2</v>
      </c>
      <c r="X65">
        <f>VLOOKUP($A65,'Plan de acci�n consolidado 2025'!$A$3:$AZ$504,X$1,0)</f>
        <v>0</v>
      </c>
      <c r="Y65">
        <f>VLOOKUP($A65,'Plan de acci�n consolidado 2025'!$A$3:$AZ$504,Y$1,0)</f>
        <v>0</v>
      </c>
      <c r="Z65" s="168">
        <f>VLOOKUP($A65,'Plan de acci�n consolidado 2025'!$A$3:$AZ$504,Z$1,0)</f>
        <v>0</v>
      </c>
      <c r="AA65">
        <f>VLOOKUP($A65,'Plan de acci�n consolidado 2025'!$A$3:$AZ$504,AA$1,0)</f>
        <v>0</v>
      </c>
      <c r="AB65">
        <f>VLOOKUP($A65,'Plan de acci�n consolidado 2025'!$A$3:$AZ$504,AB$1,0)</f>
        <v>0</v>
      </c>
      <c r="AC65" s="168">
        <f>VLOOKUP($A65,'Plan de acci�n consolidado 2025'!$A$3:$AZ$504,AC$1,0)</f>
        <v>0</v>
      </c>
      <c r="AD65">
        <f>VLOOKUP($A65,'Plan de acci�n consolidado 2025'!$A$3:$AZ$504,AD$1,0)</f>
        <v>0</v>
      </c>
      <c r="AE65">
        <f>VLOOKUP($A65,'Plan de acci�n consolidado 2025'!$A$3:$AZ$504,AE$1,0)</f>
        <v>0</v>
      </c>
    </row>
    <row r="66" spans="1:31" hidden="1" x14ac:dyDescent="0.25">
      <c r="A66" s="30" t="s">
        <v>626</v>
      </c>
      <c r="B66" t="str">
        <f>VLOOKUP($A66,'Plan de acci�n consolidado 2025'!$A$3:$V$504,B$1,0)</f>
        <v>GRUPO DE TRABAJO DE COMUNICACION</v>
      </c>
      <c r="C66">
        <f>VLOOKUP($A66,'Plan de acci�n consolidado 2025'!$A$3:$V$504,C$1,0)</f>
        <v>1</v>
      </c>
      <c r="D66" t="str">
        <f>VLOOKUP($A66,'Plan de acci�n consolidado 2025'!$A$3:$V$504,D$1,0)</f>
        <v>Actividad propia</v>
      </c>
      <c r="E66" t="str">
        <f>VLOOKUP($A66,'Plan de acci�n consolidado 2025'!$A$3:$V$504,E$1,0)</f>
        <v>73.4.6</v>
      </c>
      <c r="F66" t="str">
        <f>VLOOKUP($A66,'Plan de acci�n consolidado 2025'!$A$3:$V$504,F$1,0)</f>
        <v>N/A</v>
      </c>
      <c r="G66" t="str">
        <f>VLOOKUP($A66,'Plan de acci�n consolidado 2025'!$A$3:$V$504,G$1,0)</f>
        <v>N/A</v>
      </c>
      <c r="H66" t="str">
        <f>VLOOKUP($A66,'Plan de acci�n consolidado 2025'!$A$3:$V$504,H$1,0)</f>
        <v>N/A</v>
      </c>
      <c r="I66" t="str">
        <f>VLOOKUP($A66,'Plan de acci�n consolidado 2025'!$A$3:$V$504,I$1,0)</f>
        <v>N/A</v>
      </c>
      <c r="J66" t="str">
        <f>VLOOKUP($A66,'Plan de acci�n consolidado 2025'!$A$3:$V$504,J$1,0)</f>
        <v>N/A</v>
      </c>
      <c r="K66">
        <f>VLOOKUP($A66,'Plan de acci�n consolidado 2025'!$A$3:$V$504,K$1,0)</f>
        <v>0</v>
      </c>
      <c r="L66" t="str">
        <f>VLOOKUP($A66,'Plan de acci�n consolidado 2025'!$A$3:$V$504,L$1,0)</f>
        <v>N/A</v>
      </c>
      <c r="M66" t="str">
        <f>VLOOKUP($A66,'Plan de acci�n consolidado 2025'!$A$3:$V$504,M$1,0)</f>
        <v>N/A</v>
      </c>
      <c r="N66" t="str">
        <f>VLOOKUP($A66,'Plan de acci�n consolidado 2025'!$A$3:$V$504,N$1,0)</f>
        <v>N/A</v>
      </c>
      <c r="O66" t="str">
        <f>VLOOKUP($A66,'Plan de acci�n consolidado 2025'!$A$3:$V$504,O$1,0)</f>
        <v>Realizar el informe de seguimiento a la implementación de la sistematización de los eventos (Informe trimestral de seguimiento elaborado)</v>
      </c>
      <c r="P66">
        <f>VLOOKUP($A66,'Plan de acci�n consolidado 2025'!$A$3:$V$504,P$1,0)</f>
        <v>10</v>
      </c>
      <c r="Q66">
        <f>VLOOKUP($A66,'Plan de acci�n consolidado 2025'!$A$3:$V$504,Q$1,0)</f>
        <v>3</v>
      </c>
      <c r="R66" t="str">
        <f>VLOOKUP($A66,'Plan de acci�n consolidado 2025'!$A$3:$V$504,R$1,0)</f>
        <v>Númerica</v>
      </c>
      <c r="S66" t="str">
        <f>VLOOKUP($A66,'Plan de acci�n consolidado 2025'!$A$3:$V$504,S$1,0)</f>
        <v># de informes de seguimiento a la implementación de la sistematización de eventos elaborados / 3 informes de seguimiento a la implementación de la sistematización de eventos a elaborar</v>
      </c>
      <c r="T66" s="168">
        <f>VLOOKUP($A66,'Plan de acci�n consolidado 2025'!$A$3:$V$504,T$1,0)</f>
        <v>45992</v>
      </c>
      <c r="U66" s="168">
        <f>VLOOKUP($A66,'Plan de acci�n consolidado 2025'!$A$3:$V$504,U$1,0)</f>
        <v>46010</v>
      </c>
      <c r="V66" t="str">
        <f>VLOOKUP($A66,'Plan de acci�n consolidado 2025'!$A$3:$V$504,V$1,0)</f>
        <v>73-GRUPO DE TRABAJO DE COMUNICACION</v>
      </c>
      <c r="W66">
        <f>VLOOKUP($A66,'Plan de acci�n consolidado 2025'!$A$3:$AZ$504,W$1,0)</f>
        <v>2</v>
      </c>
      <c r="X66">
        <f>VLOOKUP($A66,'Plan de acci�n consolidado 2025'!$A$3:$AZ$504,X$1,0)</f>
        <v>0</v>
      </c>
      <c r="Y66">
        <f>VLOOKUP($A66,'Plan de acci�n consolidado 2025'!$A$3:$AZ$504,Y$1,0)</f>
        <v>0</v>
      </c>
      <c r="Z66" s="168">
        <f>VLOOKUP($A66,'Plan de acci�n consolidado 2025'!$A$3:$AZ$504,Z$1,0)</f>
        <v>0</v>
      </c>
      <c r="AA66">
        <f>VLOOKUP($A66,'Plan de acci�n consolidado 2025'!$A$3:$AZ$504,AA$1,0)</f>
        <v>0</v>
      </c>
      <c r="AB66">
        <f>VLOOKUP($A66,'Plan de acci�n consolidado 2025'!$A$3:$AZ$504,AB$1,0)</f>
        <v>0</v>
      </c>
      <c r="AC66" s="168">
        <f>VLOOKUP($A66,'Plan de acci�n consolidado 2025'!$A$3:$AZ$504,AC$1,0)</f>
        <v>0</v>
      </c>
      <c r="AD66">
        <f>VLOOKUP($A66,'Plan de acci�n consolidado 2025'!$A$3:$AZ$504,AD$1,0)</f>
        <v>0</v>
      </c>
      <c r="AE66">
        <f>VLOOKUP($A66,'Plan de acci�n consolidado 2025'!$A$3:$AZ$504,AE$1,0)</f>
        <v>0</v>
      </c>
    </row>
    <row r="67" spans="1:31" hidden="1" x14ac:dyDescent="0.25">
      <c r="A67" s="30" t="s">
        <v>629</v>
      </c>
      <c r="B67" t="str">
        <f>VLOOKUP($A67,'Plan de acci�n consolidado 2025'!$A$3:$V$504,B$1,0)</f>
        <v>DIRECCION DE INVESTIGACIONES DE PROTECCION AL CONSUMIDOR</v>
      </c>
      <c r="C67">
        <f>VLOOKUP($A67,'Plan de acci�n consolidado 2025'!$A$3:$V$504,C$1,0)</f>
        <v>2</v>
      </c>
      <c r="D67" t="str">
        <f>VLOOKUP($A67,'Plan de acci�n consolidado 2025'!$A$3:$V$504,D$1,0)</f>
        <v>Producto</v>
      </c>
      <c r="E67" t="str">
        <f>VLOOKUP($A67,'Plan de acci�n consolidado 2025'!$A$3:$V$504,E$1,0)</f>
        <v>3100.1</v>
      </c>
      <c r="F67" t="str">
        <f>VLOOKUP($A67,'Plan de acci�n consolidado 2025'!$A$3:$V$504,F$1,0)</f>
        <v>Operativo</v>
      </c>
      <c r="G67" t="str">
        <f>VLOOKUP($A67,'Plan de acci�n consolidado 2025'!$A$3:$V$504,G$1,0)</f>
        <v xml:space="preserve">Promover el enfoque preventivo, diferencial y territorial en el que hacer misional de la entidad 
</v>
      </c>
      <c r="H67" t="str">
        <f>VLOOKUP($A67,'Plan de acci�n consolidado 2025'!$A$3:$V$504,H$1,0)</f>
        <v xml:space="preserve">Cumplimiento de productos del PAI asociados a Promover el enfoque preventivo, diferencial y territorial en el que hacer misional de la entidad 
</v>
      </c>
      <c r="I67" t="str">
        <f>VLOOKUP($A67,'Plan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7" t="str">
        <f>VLOOKUP($A67,'Plan de acci�n consolidado 2025'!$A$3:$V$504,J$1,0)</f>
        <v xml:space="preserve">PND - 4-04-1-a- Transformación productiva, internacionalización y acción climática - Reindustrialización para la sostenibilidad, el desarrollo económico y social </v>
      </c>
      <c r="K67">
        <f>VLOOKUP($A67,'Plan de acci�n consolidado 2025'!$A$3:$V$504,K$1,0)</f>
        <v>0</v>
      </c>
      <c r="L67" t="str">
        <f>VLOOKUP($A67,'Plan de acci�n consolidado 2025'!$A$3:$V$504,L$1,0)</f>
        <v>FUNCIONAMIENTO</v>
      </c>
      <c r="M67" t="str">
        <f>VLOOKUP($A67,'Plan de acci�n consolidado 2025'!$A$3:$V$504,M$1,0)</f>
        <v>Política Servicio al Ciudadano_DIMENSIÓN Gestión con Valores para Resultados</v>
      </c>
      <c r="N67" t="str">
        <f>VLOOKUP($A67,'Plan de acci�n consolidado 2025'!$A$3:$V$504,N$1,0)</f>
        <v>PND 10_Fortalecer las actividades de inspección, vigilancia y Control ;
PND_13_Analizar y monitorear los mercadosDigitales</v>
      </c>
      <c r="O67" t="str">
        <f>VLOOKUP($A67,'Plan de acci�n consolidado 2025'!$A$3:$V$504,O$1,0)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67">
        <f>VLOOKUP($A67,'Plan de acci�n consolidado 2025'!$A$3:$V$504,P$1,0)</f>
        <v>40</v>
      </c>
      <c r="Q67">
        <f>VLOOKUP($A67,'Plan de acci�n consolidado 2025'!$A$3:$V$504,Q$1,0)</f>
        <v>1070</v>
      </c>
      <c r="R67" t="str">
        <f>VLOOKUP($A67,'Plan de acci�n consolidado 2025'!$A$3:$V$504,R$1,0)</f>
        <v>Númerica</v>
      </c>
      <c r="S67" t="str">
        <f>VLOOKUP($A67,'Plan de acci�n consolidado 2025'!$A$3:$V$504,S$1,0)</f>
        <v># de actuaciones oficiosas realizadas / 1070 actuaciones oficiosas a realizar</v>
      </c>
      <c r="T67" s="168">
        <f>VLOOKUP($A67,'Plan de acci�n consolidado 2025'!$A$3:$V$504,T$1,0)</f>
        <v>45706</v>
      </c>
      <c r="U67" s="168">
        <f>VLOOKUP($A67,'Plan de acci�n consolidado 2025'!$A$3:$V$504,U$1,0)</f>
        <v>45989</v>
      </c>
      <c r="V67" t="str">
        <f>VLOOKUP($A67,'Plan de acci�n consolidado 2025'!$A$3:$V$504,V$1,0)</f>
        <v>3100-DIRECCION DE INVESTIGACIONES DE PROTECCION AL CONSUMIDOR</v>
      </c>
      <c r="W67">
        <f>VLOOKUP($A67,'Plan de acci�n consolidado 2025'!$A$3:$AZ$504,W$1,0)</f>
        <v>40</v>
      </c>
      <c r="X67">
        <f>VLOOKUP($A67,'Plan de acci�n consolidado 2025'!$A$3:$AZ$504,X$1,0)</f>
        <v>74.39</v>
      </c>
      <c r="Y67" t="str">
        <f>VLOOKUP($A67,'Plan de acci�n consolidado 2025'!$A$3:$AZ$504,Y$1,0)</f>
        <v>Con corte al 30 de septiembre, se efectuaron 796 visitas permanentes a los comercios electrónicos relacionados en el anexo, correspondientes a:
25 82990    ENCARGUELO.COM SAS
25 82972    ALKOSTO S A
25 82977    ALMACENES EXITO S.A. CAR
25 82979    BIGFOOT COLOMBIA SAS
25 82981    CENCOSUD COLOMBIA S.A.
25 83003    FALABELLA.COM S.A.S.
25 83016    ALMACENES EXITO S.A.EXI
25 83023    MECANELECTRO S.A.S.
25 83036    SODIMAC COLOMBIA S A
25 83045    IKEA S A S
25 83076    CENCOSUD COLOMBIA S.A JUM
25 82538    WHIRLPOOL COLOMBIA S A S
25 82624    ALKOSTO S A KT
25 82617    PROYECTO E SAS
25 82611    MERCADOLIBRE COLOMBIA LTDA
25 82596    OLIMPICA S.A.
25 82588    PANAMERICANA LIBRERIA Y PAPELERIA S A
25 82579    CONTINENTE S.A.S.
25 82567    CENCOSUD COLOMBIA S.A MET
25 82557    NALSANI S.A.S
El cálculo de indicador corresponde a:
           796
X=    _____ * 100
         1070</v>
      </c>
      <c r="Z67" s="168">
        <f>VLOOKUP($A67,'Plan de acci�n consolidado 2025'!$A$3:$AZ$504,Z$1,0)</f>
        <v>0</v>
      </c>
      <c r="AA67">
        <f>VLOOKUP($A67,'Plan de acci�n consolidado 2025'!$A$3:$AZ$504,AA$1,0)</f>
        <v>74.39</v>
      </c>
      <c r="AB67" t="str">
        <f>VLOOKUP($A67,'Plan de acci�n consolidado 2025'!$A$3:$AZ$504,AB$1,0)</f>
        <v>Se valida cumplimiento del producto</v>
      </c>
      <c r="AC67" s="168">
        <f>VLOOKUP($A67,'Plan de acci�n consolidado 2025'!$A$3:$AZ$504,AC$1,0)</f>
        <v>0</v>
      </c>
      <c r="AD67">
        <f>VLOOKUP($A67,'Plan de acci�n consolidado 2025'!$A$3:$AZ$504,AD$1,0)</f>
        <v>0</v>
      </c>
      <c r="AE67">
        <f>VLOOKUP($A67,'Plan de acci�n consolidado 2025'!$A$3:$AZ$504,AE$1,0)</f>
        <v>29.756</v>
      </c>
    </row>
    <row r="68" spans="1:31" hidden="1" x14ac:dyDescent="0.25">
      <c r="A68" s="30" t="s">
        <v>630</v>
      </c>
      <c r="B68" t="str">
        <f>VLOOKUP($A68,'Plan de acci�n consolidado 2025'!$A$3:$V$504,B$1,0)</f>
        <v>DIRECCION DE INVESTIGACIONES DE PROTECCION AL CONSUMIDOR</v>
      </c>
      <c r="C68">
        <f>VLOOKUP($A68,'Plan de acci�n consolidado 2025'!$A$3:$V$504,C$1,0)</f>
        <v>2</v>
      </c>
      <c r="D68" t="str">
        <f>VLOOKUP($A68,'Plan de acci�n consolidado 2025'!$A$3:$V$504,D$1,0)</f>
        <v>Actividad propia</v>
      </c>
      <c r="E68" t="str">
        <f>VLOOKUP($A68,'Plan de acci�n consolidado 2025'!$A$3:$V$504,E$1,0)</f>
        <v>3100.1.1</v>
      </c>
      <c r="F68" t="str">
        <f>VLOOKUP($A68,'Plan de acci�n consolidado 2025'!$A$3:$V$504,F$1,0)</f>
        <v>N/A</v>
      </c>
      <c r="G68" t="str">
        <f>VLOOKUP($A68,'Plan de acci�n consolidado 2025'!$A$3:$V$504,G$1,0)</f>
        <v>N/A</v>
      </c>
      <c r="H68" t="str">
        <f>VLOOKUP($A68,'Plan de acci�n consolidado 2025'!$A$3:$V$504,H$1,0)</f>
        <v>N/A</v>
      </c>
      <c r="I68" t="str">
        <f>VLOOKUP($A68,'Plan de acci�n consolidado 2025'!$A$3:$V$504,I$1,0)</f>
        <v>N/A</v>
      </c>
      <c r="J68" t="str">
        <f>VLOOKUP($A68,'Plan de acci�n consolidado 2025'!$A$3:$V$504,J$1,0)</f>
        <v>N/A</v>
      </c>
      <c r="K68">
        <f>VLOOKUP($A68,'Plan de acci�n consolidado 2025'!$A$3:$V$504,K$1,0)</f>
        <v>0</v>
      </c>
      <c r="L68" t="str">
        <f>VLOOKUP($A68,'Plan de acci�n consolidado 2025'!$A$3:$V$504,L$1,0)</f>
        <v>N/A</v>
      </c>
      <c r="M68" t="str">
        <f>VLOOKUP($A68,'Plan de acci�n consolidado 2025'!$A$3:$V$504,M$1,0)</f>
        <v>N/A</v>
      </c>
      <c r="N68" t="str">
        <f>VLOOKUP($A68,'Plan de acci�n consolidado 2025'!$A$3:$V$504,N$1,0)</f>
        <v>N/A</v>
      </c>
      <c r="O68" t="str">
        <f>VLOOKUP($A68,'Plan de acci�n consolidado 2025'!$A$3:$V$504,O$1,0)</f>
        <v>Verificar las denuncias recibidas en 2024 para identificar a los denunciados en el comercio electrónico con el mayor número de quejas (Informe de la verificación realizada)</v>
      </c>
      <c r="P68">
        <f>VLOOKUP($A68,'Plan de acci�n consolidado 2025'!$A$3:$V$504,P$1,0)</f>
        <v>15</v>
      </c>
      <c r="Q68">
        <f>VLOOKUP($A68,'Plan de acci�n consolidado 2025'!$A$3:$V$504,Q$1,0)</f>
        <v>1</v>
      </c>
      <c r="R68" t="str">
        <f>VLOOKUP($A68,'Plan de acci�n consolidado 2025'!$A$3:$V$504,R$1,0)</f>
        <v>Númerica</v>
      </c>
      <c r="S68" t="str">
        <f>VLOOKUP($A68,'Plan de acci�n consolidado 2025'!$A$3:$V$504,S$1,0)</f>
        <v># de informes de verificación  realizados / 1 informe de verificación a realizar</v>
      </c>
      <c r="T68" s="168">
        <f>VLOOKUP($A68,'Plan de acci�n consolidado 2025'!$A$3:$V$504,T$1,0)</f>
        <v>45706</v>
      </c>
      <c r="U68" s="168">
        <f>VLOOKUP($A68,'Plan de acci�n consolidado 2025'!$A$3:$V$504,U$1,0)</f>
        <v>45747</v>
      </c>
      <c r="V68" t="str">
        <f>VLOOKUP($A68,'Plan de acci�n consolidado 2025'!$A$3:$V$504,V$1,0)</f>
        <v>3100-DIRECCION DE INVESTIGACIONES DE PROTECCION AL CONSUMIDOR</v>
      </c>
      <c r="W68">
        <f>VLOOKUP($A68,'Plan de acci�n consolidado 2025'!$A$3:$AZ$504,W$1,0)</f>
        <v>6</v>
      </c>
      <c r="X68">
        <f>VLOOKUP($A68,'Plan de acci�n consolidado 2025'!$A$3:$AZ$504,X$1,0)</f>
        <v>100</v>
      </c>
      <c r="Y68" t="str">
        <f>VLOOKUP($A68,'Plan de acci�n consolidado 2025'!$A$3:$AZ$504,Y$1,0)</f>
        <v>Se verificaron las denuncias recibidas en 2024 y se identificaron las personas naturales y/o jurídicas de comercio electrónico con mayor número de quejas.</v>
      </c>
      <c r="Z68" s="168">
        <f>VLOOKUP($A68,'Plan de acci�n consolidado 2025'!$A$3:$AZ$504,Z$1,0)</f>
        <v>45743</v>
      </c>
      <c r="AA68">
        <f>VLOOKUP($A68,'Plan de acci�n consolidado 2025'!$A$3:$AZ$504,AA$1,0)</f>
        <v>100</v>
      </c>
      <c r="AB68" t="str">
        <f>VLOOKUP($A68,'Plan de acci�n consolidado 2025'!$A$3:$AZ$504,AB$1,0)</f>
        <v>Se verifica evidencia presentada por el área.</v>
      </c>
      <c r="AC68" s="168">
        <f>VLOOKUP($A68,'Plan de acci�n consolidado 2025'!$A$3:$AZ$504,AC$1,0)</f>
        <v>45743</v>
      </c>
      <c r="AD68">
        <f>VLOOKUP($A68,'Plan de acci�n consolidado 2025'!$A$3:$AZ$504,AD$1,0)</f>
        <v>100</v>
      </c>
      <c r="AE68">
        <f>VLOOKUP($A68,'Plan de acci�n consolidado 2025'!$A$3:$AZ$504,AE$1,0)</f>
        <v>6</v>
      </c>
    </row>
    <row r="69" spans="1:31" hidden="1" x14ac:dyDescent="0.25">
      <c r="A69" s="30" t="s">
        <v>632</v>
      </c>
      <c r="B69" t="str">
        <f>VLOOKUP($A69,'Plan de acci�n consolidado 2025'!$A$3:$V$504,B$1,0)</f>
        <v>DIRECCION DE INVESTIGACIONES DE PROTECCION AL CONSUMIDOR</v>
      </c>
      <c r="C69">
        <f>VLOOKUP($A69,'Plan de acci�n consolidado 2025'!$A$3:$V$504,C$1,0)</f>
        <v>2</v>
      </c>
      <c r="D69" t="str">
        <f>VLOOKUP($A69,'Plan de acci�n consolidado 2025'!$A$3:$V$504,D$1,0)</f>
        <v>Actividad propia</v>
      </c>
      <c r="E69" t="str">
        <f>VLOOKUP($A69,'Plan de acci�n consolidado 2025'!$A$3:$V$504,E$1,0)</f>
        <v>3100.1.2</v>
      </c>
      <c r="F69" t="str">
        <f>VLOOKUP($A69,'Plan de acci�n consolidado 2025'!$A$3:$V$504,F$1,0)</f>
        <v>N/A</v>
      </c>
      <c r="G69" t="str">
        <f>VLOOKUP($A69,'Plan de acci�n consolidado 2025'!$A$3:$V$504,G$1,0)</f>
        <v>N/A</v>
      </c>
      <c r="H69" t="str">
        <f>VLOOKUP($A69,'Plan de acci�n consolidado 2025'!$A$3:$V$504,H$1,0)</f>
        <v>N/A</v>
      </c>
      <c r="I69" t="str">
        <f>VLOOKUP($A69,'Plan de acci�n consolidado 2025'!$A$3:$V$504,I$1,0)</f>
        <v>N/A</v>
      </c>
      <c r="J69" t="str">
        <f>VLOOKUP($A69,'Plan de acci�n consolidado 2025'!$A$3:$V$504,J$1,0)</f>
        <v>N/A</v>
      </c>
      <c r="K69">
        <f>VLOOKUP($A69,'Plan de acci�n consolidado 2025'!$A$3:$V$504,K$1,0)</f>
        <v>0</v>
      </c>
      <c r="L69" t="str">
        <f>VLOOKUP($A69,'Plan de acci�n consolidado 2025'!$A$3:$V$504,L$1,0)</f>
        <v>N/A</v>
      </c>
      <c r="M69" t="str">
        <f>VLOOKUP($A69,'Plan de acci�n consolidado 2025'!$A$3:$V$504,M$1,0)</f>
        <v>N/A</v>
      </c>
      <c r="N69" t="str">
        <f>VLOOKUP($A69,'Plan de acci�n consolidado 2025'!$A$3:$V$504,N$1,0)</f>
        <v>N/A</v>
      </c>
      <c r="O69" t="str">
        <f>VLOOKUP($A69,'Plan de acci�n consolidado 2025'!$A$3:$V$504,O$1,0)</f>
        <v>Definir el cronograma de las actuaciones de  inspección a realizar (Documentos con la programación)</v>
      </c>
      <c r="P69">
        <f>VLOOKUP($A69,'Plan de acci�n consolidado 2025'!$A$3:$V$504,P$1,0)</f>
        <v>25</v>
      </c>
      <c r="Q69">
        <f>VLOOKUP($A69,'Plan de acci�n consolidado 2025'!$A$3:$V$504,Q$1,0)</f>
        <v>1</v>
      </c>
      <c r="R69" t="str">
        <f>VLOOKUP($A69,'Plan de acci�n consolidado 2025'!$A$3:$V$504,R$1,0)</f>
        <v>Númerica</v>
      </c>
      <c r="S69" t="str">
        <f>VLOOKUP($A69,'Plan de acci�n consolidado 2025'!$A$3:$V$504,S$1,0)</f>
        <v># de cronogramas realizados / 1 cronogramas a realizar</v>
      </c>
      <c r="T69" s="168">
        <f>VLOOKUP($A69,'Plan de acci�n consolidado 2025'!$A$3:$V$504,T$1,0)</f>
        <v>45748</v>
      </c>
      <c r="U69" s="168">
        <f>VLOOKUP($A69,'Plan de acci�n consolidado 2025'!$A$3:$V$504,U$1,0)</f>
        <v>45777</v>
      </c>
      <c r="V69" t="str">
        <f>VLOOKUP($A69,'Plan de acci�n consolidado 2025'!$A$3:$V$504,V$1,0)</f>
        <v>3100-DIRECCION DE INVESTIGACIONES DE PROTECCION AL CONSUMIDOR</v>
      </c>
      <c r="W69">
        <f>VLOOKUP($A69,'Plan de acci�n consolidado 2025'!$A$3:$AZ$504,W$1,0)</f>
        <v>10</v>
      </c>
      <c r="X69">
        <f>VLOOKUP($A69,'Plan de acci�n consolidado 2025'!$A$3:$AZ$504,X$1,0)</f>
        <v>100</v>
      </c>
      <c r="Y69" t="str">
        <f>VLOOKUP($A69,'Plan de acci�n consolidado 2025'!$A$3:$AZ$504,Y$1,0)</f>
        <v>El 30 de abril de 2025, se remitió el cronograma de las actuaciones a realizar.</v>
      </c>
      <c r="Z69" s="168">
        <f>VLOOKUP($A69,'Plan de acci�n consolidado 2025'!$A$3:$AZ$504,Z$1,0)</f>
        <v>45777</v>
      </c>
      <c r="AA69">
        <f>VLOOKUP($A69,'Plan de acci�n consolidado 2025'!$A$3:$AZ$504,AA$1,0)</f>
        <v>100</v>
      </c>
      <c r="AB69" t="str">
        <f>VLOOKUP($A69,'Plan de acci�n consolidado 2025'!$A$3:$AZ$504,AB$1,0)</f>
        <v>Se valida el cronograma. Es importante que se realice seguimiento al mismo y que se remita en la siguiente actividad una vez se vaya dando cumplimiento a las visitas de inspección.</v>
      </c>
      <c r="AC69" s="168">
        <f>VLOOKUP($A69,'Plan de acci�n consolidado 2025'!$A$3:$AZ$504,AC$1,0)</f>
        <v>45777</v>
      </c>
      <c r="AD69">
        <f>VLOOKUP($A69,'Plan de acci�n consolidado 2025'!$A$3:$AZ$504,AD$1,0)</f>
        <v>100</v>
      </c>
      <c r="AE69">
        <f>VLOOKUP($A69,'Plan de acci�n consolidado 2025'!$A$3:$AZ$504,AE$1,0)</f>
        <v>10</v>
      </c>
    </row>
    <row r="70" spans="1:31" hidden="1" x14ac:dyDescent="0.25">
      <c r="A70" s="30" t="s">
        <v>634</v>
      </c>
      <c r="B70" t="str">
        <f>VLOOKUP($A70,'Plan de acci�n consolidado 2025'!$A$3:$V$504,B$1,0)</f>
        <v>DIRECCION DE INVESTIGACIONES DE PROTECCION AL CONSUMIDOR</v>
      </c>
      <c r="C70">
        <f>VLOOKUP($A70,'Plan de acci�n consolidado 2025'!$A$3:$V$504,C$1,0)</f>
        <v>2</v>
      </c>
      <c r="D70" t="str">
        <f>VLOOKUP($A70,'Plan de acci�n consolidado 2025'!$A$3:$V$504,D$1,0)</f>
        <v>Actividad propia</v>
      </c>
      <c r="E70" t="str">
        <f>VLOOKUP($A70,'Plan de acci�n consolidado 2025'!$A$3:$V$504,E$1,0)</f>
        <v>3100.1.3</v>
      </c>
      <c r="F70" t="str">
        <f>VLOOKUP($A70,'Plan de acci�n consolidado 2025'!$A$3:$V$504,F$1,0)</f>
        <v>N/A</v>
      </c>
      <c r="G70" t="str">
        <f>VLOOKUP($A70,'Plan de acci�n consolidado 2025'!$A$3:$V$504,G$1,0)</f>
        <v>N/A</v>
      </c>
      <c r="H70" t="str">
        <f>VLOOKUP($A70,'Plan de acci�n consolidado 2025'!$A$3:$V$504,H$1,0)</f>
        <v>N/A</v>
      </c>
      <c r="I70" t="str">
        <f>VLOOKUP($A70,'Plan de acci�n consolidado 2025'!$A$3:$V$504,I$1,0)</f>
        <v>N/A</v>
      </c>
      <c r="J70" t="str">
        <f>VLOOKUP($A70,'Plan de acci�n consolidado 2025'!$A$3:$V$504,J$1,0)</f>
        <v>N/A</v>
      </c>
      <c r="K70">
        <f>VLOOKUP($A70,'Plan de acci�n consolidado 2025'!$A$3:$V$504,K$1,0)</f>
        <v>0</v>
      </c>
      <c r="L70" t="str">
        <f>VLOOKUP($A70,'Plan de acci�n consolidado 2025'!$A$3:$V$504,L$1,0)</f>
        <v>N/A</v>
      </c>
      <c r="M70" t="str">
        <f>VLOOKUP($A70,'Plan de acci�n consolidado 2025'!$A$3:$V$504,M$1,0)</f>
        <v>N/A</v>
      </c>
      <c r="N70" t="str">
        <f>VLOOKUP($A70,'Plan de acci�n consolidado 2025'!$A$3:$V$504,N$1,0)</f>
        <v>N/A</v>
      </c>
      <c r="O70" t="str">
        <f>VLOOKUP($A70,'Plan de acci�n consolidado 2025'!$A$3:$V$504,O$1,0)</f>
        <v>Realizar visitas de inspección a personas naturales o jurídicas sujetas de inspección y vigilancia (Relación de los números de radicación de las visitas de inspección web realizadas)</v>
      </c>
      <c r="P70">
        <f>VLOOKUP($A70,'Plan de acci�n consolidado 2025'!$A$3:$V$504,P$1,0)</f>
        <v>60</v>
      </c>
      <c r="Q70">
        <f>VLOOKUP($A70,'Plan de acci�n consolidado 2025'!$A$3:$V$504,Q$1,0)</f>
        <v>1070</v>
      </c>
      <c r="R70" t="str">
        <f>VLOOKUP($A70,'Plan de acci�n consolidado 2025'!$A$3:$V$504,R$1,0)</f>
        <v>Númerica</v>
      </c>
      <c r="S70" t="str">
        <f>VLOOKUP($A70,'Plan de acci�n consolidado 2025'!$A$3:$V$504,S$1,0)</f>
        <v># de actuaciones oficiosas realizadas / 1070 actuaciones oficiosas a realizar</v>
      </c>
      <c r="T70" s="168">
        <f>VLOOKUP($A70,'Plan de acci�n consolidado 2025'!$A$3:$V$504,T$1,0)</f>
        <v>45755</v>
      </c>
      <c r="U70" s="168">
        <f>VLOOKUP($A70,'Plan de acci�n consolidado 2025'!$A$3:$V$504,U$1,0)</f>
        <v>45989</v>
      </c>
      <c r="V70" t="str">
        <f>VLOOKUP($A70,'Plan de acci�n consolidado 2025'!$A$3:$V$504,V$1,0)</f>
        <v>3100-DIRECCION DE INVESTIGACIONES DE PROTECCION AL CONSUMIDOR</v>
      </c>
      <c r="W70">
        <f>VLOOKUP($A70,'Plan de acci�n consolidado 2025'!$A$3:$AZ$504,W$1,0)</f>
        <v>24</v>
      </c>
      <c r="X70">
        <f>VLOOKUP($A70,'Plan de acci�n consolidado 2025'!$A$3:$AZ$504,X$1,0)</f>
        <v>74.39</v>
      </c>
      <c r="Y70" t="str">
        <f>VLOOKUP($A70,'Plan de acci�n consolidado 2025'!$A$3:$AZ$504,Y$1,0)</f>
        <v>Con corte al 30 de septiembre, se efectuaron 796 visitas permanentes a los comercios electrónicos relacionados en el anexo, correspondientes a:
25 82990    ENCARGUELO.COM SAS
25 82972    ALKOSTO S A
25 82977    ALMACENES EXITO S.A. CAR
25 82979    BIGFOOT COLOMBIA SAS
25 82981    CENCOSUD COLOMBIA S.A.
25 83003    FALABELLA.COM S.A.S.
25 83016    ALMACENES EXITO S.A.EXI
25 83023    MECANELECTRO S.A.S.
25 83036    SODIMAC COLOMBIA S A
25 83045    IKEA S A S
25 83076    CENCOSUD COLOMBIA S.A JUM
25 82538    WHIRLPOOL COLOMBIA S A S
25 82624    ALKOSTO S A KT
25 82617    PROYECTO E SAS
25 82611    MERCADOLIBRE COLOMBIA LTDA
25 82596    OLIMPICA S.A.
25 82588    PANAMERICANA LIBRERIA Y PAPELERIA S A
25 82579    CONTINENTE S.A.S.
25 82567    CENCOSUD COLOMBIA S.A MET
25 82557    NALSANI S.A.S
El cálculo de indicador corresponde a:
           796
X=    _____ * 100
         1070</v>
      </c>
      <c r="Z70" s="168">
        <f>VLOOKUP($A70,'Plan de acci�n consolidado 2025'!$A$3:$AZ$504,Z$1,0)</f>
        <v>0</v>
      </c>
      <c r="AA70">
        <f>VLOOKUP($A70,'Plan de acci�n consolidado 2025'!$A$3:$AZ$504,AA$1,0)</f>
        <v>74.39</v>
      </c>
      <c r="AB70" t="str">
        <f>VLOOKUP($A70,'Plan de acci�n consolidado 2025'!$A$3:$AZ$504,AB$1,0)</f>
        <v>Se valida cumplimiento de la actividad.</v>
      </c>
      <c r="AC70" s="168">
        <f>VLOOKUP($A70,'Plan de acci�n consolidado 2025'!$A$3:$AZ$504,AC$1,0)</f>
        <v>0</v>
      </c>
      <c r="AD70">
        <f>VLOOKUP($A70,'Plan de acci�n consolidado 2025'!$A$3:$AZ$504,AD$1,0)</f>
        <v>0</v>
      </c>
      <c r="AE70">
        <f>VLOOKUP($A70,'Plan de acci�n consolidado 2025'!$A$3:$AZ$504,AE$1,0)</f>
        <v>17.8536</v>
      </c>
    </row>
    <row r="71" spans="1:31" hidden="1" x14ac:dyDescent="0.25">
      <c r="A71" s="30" t="s">
        <v>635</v>
      </c>
      <c r="B71" t="str">
        <f>VLOOKUP($A71,'Plan de acci�n consolidado 2025'!$A$3:$V$504,B$1,0)</f>
        <v>DIRECCION DE INVESTIGACIONES DE PROTECCION AL CONSUMIDOR</v>
      </c>
      <c r="C71">
        <f>VLOOKUP($A71,'Plan de acci�n consolidado 2025'!$A$3:$V$504,C$1,0)</f>
        <v>2</v>
      </c>
      <c r="D71" t="str">
        <f>VLOOKUP($A71,'Plan de acci�n consolidado 2025'!$A$3:$V$504,D$1,0)</f>
        <v>Producto</v>
      </c>
      <c r="E71" t="str">
        <f>VLOOKUP($A71,'Plan de acci�n consolidado 2025'!$A$3:$V$504,E$1,0)</f>
        <v>3100.2</v>
      </c>
      <c r="F71" t="str">
        <f>VLOOKUP($A71,'Plan de acci�n consolidado 2025'!$A$3:$V$504,F$1,0)</f>
        <v>Operativo</v>
      </c>
      <c r="G71" t="str">
        <f>VLOOKUP($A71,'Plan de acci�n consolidado 2025'!$A$3:$V$504,G$1,0)</f>
        <v xml:space="preserve">Promover el enfoque preventivo, diferencial y territorial en el que hacer misional de la entidad 
</v>
      </c>
      <c r="H71" t="str">
        <f>VLOOKUP($A71,'Plan de acci�n consolidado 2025'!$A$3:$V$504,H$1,0)</f>
        <v xml:space="preserve">Cumplimiento de productos del PAI asociados a Promover el enfoque preventivo, diferencial y territorial en el que hacer misional de la entidad 
</v>
      </c>
      <c r="I71" t="str">
        <f>VLOOKUP($A71,'Plan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1" t="str">
        <f>VLOOKUP($A71,'Plan de acci�n consolidado 2025'!$A$3:$V$504,J$1,0)</f>
        <v xml:space="preserve">PND - 5-31-5-b- Convergencia regional - Entidades públicas territoriales y nacionales fortalecidas </v>
      </c>
      <c r="K71">
        <f>VLOOKUP($A71,'Plan de acci�n consolidado 2025'!$A$3:$V$504,K$1,0)</f>
        <v>0</v>
      </c>
      <c r="L71" t="str">
        <f>VLOOKUP($A71,'Plan de acci�n consolidado 2025'!$A$3:$V$504,L$1,0)</f>
        <v>C-3503-0200-0015-40401c</v>
      </c>
      <c r="M71" t="str">
        <f>VLOOKUP($A71,'Plan de acci�n consolidado 2025'!$A$3:$V$504,M$1,0)</f>
        <v>Política Servicio al Ciudadano_DIMENSIÓN Gestión con Valores para Resultados</v>
      </c>
      <c r="N71" t="str">
        <f>VLOOKUP($A71,'Plan de acci�n consolidado 2025'!$A$3:$V$504,N$1,0)</f>
        <v>PND_8_Fortalecer lasCapacidades yConocimiento sobreDerechos yDeberesDe las relacionesDeConsumo;
PND_9_Ampliar los instrumentosDePrevención</v>
      </c>
      <c r="O71" t="str">
        <f>VLOOKUP($A71,'Plan de acci�n consolidado 2025'!$A$3:$V$504,O$1,0)</f>
        <v>Visitas de acompañamiento a establecimientos de comercio ubicados en territorios turísticos, con el objetivo de promover la convergencia regional, realizadas  (Relación de los números de radicación de las visitas de inspección realizadas)</v>
      </c>
      <c r="P71">
        <f>VLOOKUP($A71,'Plan de acci�n consolidado 2025'!$A$3:$V$504,P$1,0)</f>
        <v>40</v>
      </c>
      <c r="Q71">
        <f>VLOOKUP($A71,'Plan de acci�n consolidado 2025'!$A$3:$V$504,Q$1,0)</f>
        <v>40</v>
      </c>
      <c r="R71" t="str">
        <f>VLOOKUP($A71,'Plan de acci�n consolidado 2025'!$A$3:$V$504,R$1,0)</f>
        <v>Númerica</v>
      </c>
      <c r="S71" t="str">
        <f>VLOOKUP($A71,'Plan de acci�n consolidado 2025'!$A$3:$V$504,S$1,0)</f>
        <v># de visitas realizadas / 40 visitas a realizar</v>
      </c>
      <c r="T71" s="168">
        <f>VLOOKUP($A71,'Plan de acci�n consolidado 2025'!$A$3:$V$504,T$1,0)</f>
        <v>45671</v>
      </c>
      <c r="U71" s="168">
        <f>VLOOKUP($A71,'Plan de acci�n consolidado 2025'!$A$3:$V$504,U$1,0)</f>
        <v>45989</v>
      </c>
      <c r="V71" t="str">
        <f>VLOOKUP($A71,'Plan de acci�n consolidado 2025'!$A$3:$V$504,V$1,0)</f>
        <v>3100-DIRECCION DE INVESTIGACIONES DE PROTECCION AL CONSUMIDOR</v>
      </c>
      <c r="W71">
        <f>VLOOKUP($A71,'Plan de acci�n consolidado 2025'!$A$3:$AZ$504,W$1,0)</f>
        <v>40</v>
      </c>
      <c r="X71">
        <f>VLOOKUP($A71,'Plan de acci�n consolidado 2025'!$A$3:$AZ$504,X$1,0)</f>
        <v>92.5</v>
      </c>
      <c r="Y71" t="str">
        <f>VLOOKUP($A71,'Plan de acci�n consolidado 2025'!$A$3:$AZ$504,Y$1,0)</f>
        <v>Al 30 de septiembre, se han realizado 37 visitas de acompañamiento a establecimientos de comercio ubicados en Leticia, Providencia, San Andrés y Nuquí, en el marco de la estrategia de fortalecimiento institucional en territorios turísticos. De estas, 11 visitas se realizaron en el mes de septiembre en Nuquí.
La meta establecida para el periodo es de 40 visitas, por lo que el avance a la fecha corresponde al 92,5 %.
 37
___ * 100
 40</v>
      </c>
      <c r="Z71" s="168">
        <f>VLOOKUP($A71,'Plan de acci�n consolidado 2025'!$A$3:$AZ$504,Z$1,0)</f>
        <v>0</v>
      </c>
      <c r="AA71">
        <f>VLOOKUP($A71,'Plan de acci�n consolidado 2025'!$A$3:$AZ$504,AA$1,0)</f>
        <v>92.5</v>
      </c>
      <c r="AB71" t="str">
        <f>VLOOKUP($A71,'Plan de acci�n consolidado 2025'!$A$3:$AZ$504,AB$1,0)</f>
        <v>Se valida el cumplimiento del producto</v>
      </c>
      <c r="AC71" s="168">
        <f>VLOOKUP($A71,'Plan de acci�n consolidado 2025'!$A$3:$AZ$504,AC$1,0)</f>
        <v>0</v>
      </c>
      <c r="AD71">
        <f>VLOOKUP($A71,'Plan de acci�n consolidado 2025'!$A$3:$AZ$504,AD$1,0)</f>
        <v>0</v>
      </c>
      <c r="AE71">
        <f>VLOOKUP($A71,'Plan de acci�n consolidado 2025'!$A$3:$AZ$504,AE$1,0)</f>
        <v>37</v>
      </c>
    </row>
    <row r="72" spans="1:31" hidden="1" x14ac:dyDescent="0.25">
      <c r="A72" s="30" t="s">
        <v>638</v>
      </c>
      <c r="B72" t="str">
        <f>VLOOKUP($A72,'Plan de acci�n consolidado 2025'!$A$3:$V$504,B$1,0)</f>
        <v>DIRECCION DE INVESTIGACIONES DE PROTECCION AL CONSUMIDOR</v>
      </c>
      <c r="C72">
        <f>VLOOKUP($A72,'Plan de acci�n consolidado 2025'!$A$3:$V$504,C$1,0)</f>
        <v>2</v>
      </c>
      <c r="D72" t="str">
        <f>VLOOKUP($A72,'Plan de acci�n consolidado 2025'!$A$3:$V$504,D$1,0)</f>
        <v>Actividad propia</v>
      </c>
      <c r="E72" t="str">
        <f>VLOOKUP($A72,'Plan de acci�n consolidado 2025'!$A$3:$V$504,E$1,0)</f>
        <v>3100.2.1</v>
      </c>
      <c r="F72" t="str">
        <f>VLOOKUP($A72,'Plan de acci�n consolidado 2025'!$A$3:$V$504,F$1,0)</f>
        <v>N/A</v>
      </c>
      <c r="G72" t="str">
        <f>VLOOKUP($A72,'Plan de acci�n consolidado 2025'!$A$3:$V$504,G$1,0)</f>
        <v>N/A</v>
      </c>
      <c r="H72" t="str">
        <f>VLOOKUP($A72,'Plan de acci�n consolidado 2025'!$A$3:$V$504,H$1,0)</f>
        <v>N/A</v>
      </c>
      <c r="I72" t="str">
        <f>VLOOKUP($A72,'Plan de acci�n consolidado 2025'!$A$3:$V$504,I$1,0)</f>
        <v>N/A</v>
      </c>
      <c r="J72" t="str">
        <f>VLOOKUP($A72,'Plan de acci�n consolidado 2025'!$A$3:$V$504,J$1,0)</f>
        <v>N/A</v>
      </c>
      <c r="K72">
        <f>VLOOKUP($A72,'Plan de acci�n consolidado 2025'!$A$3:$V$504,K$1,0)</f>
        <v>0</v>
      </c>
      <c r="L72" t="str">
        <f>VLOOKUP($A72,'Plan de acci�n consolidado 2025'!$A$3:$V$504,L$1,0)</f>
        <v>N/A</v>
      </c>
      <c r="M72" t="str">
        <f>VLOOKUP($A72,'Plan de acci�n consolidado 2025'!$A$3:$V$504,M$1,0)</f>
        <v>N/A</v>
      </c>
      <c r="N72" t="str">
        <f>VLOOKUP($A72,'Plan de acci�n consolidado 2025'!$A$3:$V$504,N$1,0)</f>
        <v>N/A</v>
      </c>
      <c r="O72" t="str">
        <f>VLOOKUP($A72,'Plan de acci�n consolidado 2025'!$A$3:$V$504,O$1,0)</f>
        <v>Determinar los sectores en los cuales se llevarán a cabo las actuaciones administrativas de inspección, vigilancia y control. (Acta de reunión)</v>
      </c>
      <c r="P72">
        <f>VLOOKUP($A72,'Plan de acci�n consolidado 2025'!$A$3:$V$504,P$1,0)</f>
        <v>15</v>
      </c>
      <c r="Q72">
        <f>VLOOKUP($A72,'Plan de acci�n consolidado 2025'!$A$3:$V$504,Q$1,0)</f>
        <v>1</v>
      </c>
      <c r="R72" t="str">
        <f>VLOOKUP($A72,'Plan de acci�n consolidado 2025'!$A$3:$V$504,R$1,0)</f>
        <v>Númerica</v>
      </c>
      <c r="S72" t="str">
        <f>VLOOKUP($A72,'Plan de acci�n consolidado 2025'!$A$3:$V$504,S$1,0)</f>
        <v># de actas de reuniones realizadas / 1 actas de reunión a realizar</v>
      </c>
      <c r="T72" s="168">
        <f>VLOOKUP($A72,'Plan de acci�n consolidado 2025'!$A$3:$V$504,T$1,0)</f>
        <v>45671</v>
      </c>
      <c r="U72" s="168">
        <f>VLOOKUP($A72,'Plan de acci�n consolidado 2025'!$A$3:$V$504,U$1,0)</f>
        <v>45695</v>
      </c>
      <c r="V72" t="str">
        <f>VLOOKUP($A72,'Plan de acci�n consolidado 2025'!$A$3:$V$504,V$1,0)</f>
        <v>3100-DIRECCION DE INVESTIGACIONES DE PROTECCION AL CONSUMIDOR</v>
      </c>
      <c r="W72">
        <f>VLOOKUP($A72,'Plan de acci�n consolidado 2025'!$A$3:$AZ$504,W$1,0)</f>
        <v>6</v>
      </c>
      <c r="X72">
        <f>VLOOKUP($A72,'Plan de acci�n consolidado 2025'!$A$3:$AZ$504,X$1,0)</f>
        <v>100</v>
      </c>
      <c r="Y72" t="str">
        <f>VLOOKUP($A72,'Plan de acci�n consolidado 2025'!$A$3:$AZ$504,Y$1,0)</f>
        <v>Mediante acta de comité de gestión, 16 de enero de 2025, se establecieron los sectores para las actuaciones administrativas a realizar.</v>
      </c>
      <c r="Z72" s="168">
        <f>VLOOKUP($A72,'Plan de acci�n consolidado 2025'!$A$3:$AZ$504,Z$1,0)</f>
        <v>45673</v>
      </c>
      <c r="AA72">
        <f>VLOOKUP($A72,'Plan de acci�n consolidado 2025'!$A$3:$AZ$504,AA$1,0)</f>
        <v>100</v>
      </c>
      <c r="AB72" t="str">
        <f>VLOOKUP($A72,'Plan de acci�n consolidado 2025'!$A$3:$AZ$504,AB$1,0)</f>
        <v>Se remite acta donde se puede evidenciar los sectores que se van a visitar en 2025, de acuerdo con lo establecido en la actividad del plan de acción.</v>
      </c>
      <c r="AC72" s="168">
        <f>VLOOKUP($A72,'Plan de acci�n consolidado 2025'!$A$3:$AZ$504,AC$1,0)</f>
        <v>45673</v>
      </c>
      <c r="AD72">
        <f>VLOOKUP($A72,'Plan de acci�n consolidado 2025'!$A$3:$AZ$504,AD$1,0)</f>
        <v>100</v>
      </c>
      <c r="AE72">
        <f>VLOOKUP($A72,'Plan de acci�n consolidado 2025'!$A$3:$AZ$504,AE$1,0)</f>
        <v>6</v>
      </c>
    </row>
    <row r="73" spans="1:31" hidden="1" x14ac:dyDescent="0.25">
      <c r="A73" s="30" t="s">
        <v>640</v>
      </c>
      <c r="B73" t="str">
        <f>VLOOKUP($A73,'Plan de acci�n consolidado 2025'!$A$3:$V$504,B$1,0)</f>
        <v>DIRECCION DE INVESTIGACIONES DE PROTECCION AL CONSUMIDOR</v>
      </c>
      <c r="C73">
        <f>VLOOKUP($A73,'Plan de acci�n consolidado 2025'!$A$3:$V$504,C$1,0)</f>
        <v>2</v>
      </c>
      <c r="D73" t="str">
        <f>VLOOKUP($A73,'Plan de acci�n consolidado 2025'!$A$3:$V$504,D$1,0)</f>
        <v>Actividad propia</v>
      </c>
      <c r="E73" t="str">
        <f>VLOOKUP($A73,'Plan de acci�n consolidado 2025'!$A$3:$V$504,E$1,0)</f>
        <v>3100.2.2</v>
      </c>
      <c r="F73" t="str">
        <f>VLOOKUP($A73,'Plan de acci�n consolidado 2025'!$A$3:$V$504,F$1,0)</f>
        <v>N/A</v>
      </c>
      <c r="G73" t="str">
        <f>VLOOKUP($A73,'Plan de acci�n consolidado 2025'!$A$3:$V$504,G$1,0)</f>
        <v>N/A</v>
      </c>
      <c r="H73" t="str">
        <f>VLOOKUP($A73,'Plan de acci�n consolidado 2025'!$A$3:$V$504,H$1,0)</f>
        <v>N/A</v>
      </c>
      <c r="I73" t="str">
        <f>VLOOKUP($A73,'Plan de acci�n consolidado 2025'!$A$3:$V$504,I$1,0)</f>
        <v>N/A</v>
      </c>
      <c r="J73" t="str">
        <f>VLOOKUP($A73,'Plan de acci�n consolidado 2025'!$A$3:$V$504,J$1,0)</f>
        <v>N/A</v>
      </c>
      <c r="K73">
        <f>VLOOKUP($A73,'Plan de acci�n consolidado 2025'!$A$3:$V$504,K$1,0)</f>
        <v>0</v>
      </c>
      <c r="L73" t="str">
        <f>VLOOKUP($A73,'Plan de acci�n consolidado 2025'!$A$3:$V$504,L$1,0)</f>
        <v>N/A</v>
      </c>
      <c r="M73" t="str">
        <f>VLOOKUP($A73,'Plan de acci�n consolidado 2025'!$A$3:$V$504,M$1,0)</f>
        <v>N/A</v>
      </c>
      <c r="N73" t="str">
        <f>VLOOKUP($A73,'Plan de acci�n consolidado 2025'!$A$3:$V$504,N$1,0)</f>
        <v>N/A</v>
      </c>
      <c r="O73" t="str">
        <f>VLOOKUP($A73,'Plan de acci�n consolidado 2025'!$A$3:$V$504,O$1,0)</f>
        <v>Programar las visitas de inspección a realizar (Programación trimestral de las actuaciones administrativas)</v>
      </c>
      <c r="P73">
        <f>VLOOKUP($A73,'Plan de acci�n consolidado 2025'!$A$3:$V$504,P$1,0)</f>
        <v>15</v>
      </c>
      <c r="Q73">
        <f>VLOOKUP($A73,'Plan de acci�n consolidado 2025'!$A$3:$V$504,Q$1,0)</f>
        <v>4</v>
      </c>
      <c r="R73" t="str">
        <f>VLOOKUP($A73,'Plan de acci�n consolidado 2025'!$A$3:$V$504,R$1,0)</f>
        <v>Númerica</v>
      </c>
      <c r="S73" t="str">
        <f>VLOOKUP($A73,'Plan de acci�n consolidado 2025'!$A$3:$V$504,S$1,0)</f>
        <v># de programaciones realizadas / 4 programaciones a realizar</v>
      </c>
      <c r="T73" s="168">
        <f>VLOOKUP($A73,'Plan de acci�n consolidado 2025'!$A$3:$V$504,T$1,0)</f>
        <v>45671</v>
      </c>
      <c r="U73" s="168">
        <f>VLOOKUP($A73,'Plan de acci�n consolidado 2025'!$A$3:$V$504,U$1,0)</f>
        <v>45961</v>
      </c>
      <c r="V73" t="str">
        <f>VLOOKUP($A73,'Plan de acci�n consolidado 2025'!$A$3:$V$504,V$1,0)</f>
        <v>3100-DIRECCION DE INVESTIGACIONES DE PROTECCION AL CONSUMIDOR</v>
      </c>
      <c r="W73">
        <f>VLOOKUP($A73,'Plan de acci�n consolidado 2025'!$A$3:$AZ$504,W$1,0)</f>
        <v>6</v>
      </c>
      <c r="X73">
        <f>VLOOKUP($A73,'Plan de acci�n consolidado 2025'!$A$3:$AZ$504,X$1,0)</f>
        <v>75</v>
      </c>
      <c r="Y73" t="str">
        <f>VLOOKUP($A73,'Plan de acci�n consolidado 2025'!$A$3:$AZ$504,Y$1,0)</f>
        <v>Mediante memorando 25-55627-15, se remitió la programación de las visitas a realizar durante el tercer trimestre de 2025.
Para efectos del cálculo del porcentaje de cumplimiento, se tiene en cuenta lo siguiente:
Memorando 25-55627-0-0: Remisión de la programación de las comisiones nacionales para el primer trimestre de 2025.
Memorando 25-55627-7-0: Remisión de la programación de las comisiones nacionales para el segundo trimestre de 2025.
Memorando 25-55627-15. Remisión de la programación de las comisiones nacionales para el tercer trimestre de 2025.</v>
      </c>
      <c r="Z73" s="168">
        <f>VLOOKUP($A73,'Plan de acci�n consolidado 2025'!$A$3:$AZ$504,Z$1,0)</f>
        <v>0</v>
      </c>
      <c r="AA73">
        <f>VLOOKUP($A73,'Plan de acci�n consolidado 2025'!$A$3:$AZ$504,AA$1,0)</f>
        <v>75</v>
      </c>
      <c r="AB73" t="str">
        <f>VLOOKUP($A73,'Plan de acci�n consolidado 2025'!$A$3:$AZ$504,AB$1,0)</f>
        <v>Se valida avance porcentual</v>
      </c>
      <c r="AC73" s="168">
        <f>VLOOKUP($A73,'Plan de acci�n consolidado 2025'!$A$3:$AZ$504,AC$1,0)</f>
        <v>0</v>
      </c>
      <c r="AD73">
        <f>VLOOKUP($A73,'Plan de acci�n consolidado 2025'!$A$3:$AZ$504,AD$1,0)</f>
        <v>0</v>
      </c>
      <c r="AE73">
        <f>VLOOKUP($A73,'Plan de acci�n consolidado 2025'!$A$3:$AZ$504,AE$1,0)</f>
        <v>4.5</v>
      </c>
    </row>
    <row r="74" spans="1:31" hidden="1" x14ac:dyDescent="0.25">
      <c r="A74" s="30" t="s">
        <v>642</v>
      </c>
      <c r="B74" t="str">
        <f>VLOOKUP($A74,'Plan de acci�n consolidado 2025'!$A$3:$V$504,B$1,0)</f>
        <v>DIRECCION DE INVESTIGACIONES DE PROTECCION AL CONSUMIDOR</v>
      </c>
      <c r="C74">
        <f>VLOOKUP($A74,'Plan de acci�n consolidado 2025'!$A$3:$V$504,C$1,0)</f>
        <v>2</v>
      </c>
      <c r="D74" t="str">
        <f>VLOOKUP($A74,'Plan de acci�n consolidado 2025'!$A$3:$V$504,D$1,0)</f>
        <v>Actividad propia</v>
      </c>
      <c r="E74" t="str">
        <f>VLOOKUP($A74,'Plan de acci�n consolidado 2025'!$A$3:$V$504,E$1,0)</f>
        <v>3100.2.3</v>
      </c>
      <c r="F74" t="str">
        <f>VLOOKUP($A74,'Plan de acci�n consolidado 2025'!$A$3:$V$504,F$1,0)</f>
        <v>N/A</v>
      </c>
      <c r="G74" t="str">
        <f>VLOOKUP($A74,'Plan de acci�n consolidado 2025'!$A$3:$V$504,G$1,0)</f>
        <v>N/A</v>
      </c>
      <c r="H74" t="str">
        <f>VLOOKUP($A74,'Plan de acci�n consolidado 2025'!$A$3:$V$504,H$1,0)</f>
        <v>N/A</v>
      </c>
      <c r="I74" t="str">
        <f>VLOOKUP($A74,'Plan de acci�n consolidado 2025'!$A$3:$V$504,I$1,0)</f>
        <v>N/A</v>
      </c>
      <c r="J74" t="str">
        <f>VLOOKUP($A74,'Plan de acci�n consolidado 2025'!$A$3:$V$504,J$1,0)</f>
        <v>N/A</v>
      </c>
      <c r="K74">
        <f>VLOOKUP($A74,'Plan de acci�n consolidado 2025'!$A$3:$V$504,K$1,0)</f>
        <v>0</v>
      </c>
      <c r="L74" t="str">
        <f>VLOOKUP($A74,'Plan de acci�n consolidado 2025'!$A$3:$V$504,L$1,0)</f>
        <v>N/A</v>
      </c>
      <c r="M74" t="str">
        <f>VLOOKUP($A74,'Plan de acci�n consolidado 2025'!$A$3:$V$504,M$1,0)</f>
        <v>N/A</v>
      </c>
      <c r="N74" t="str">
        <f>VLOOKUP($A74,'Plan de acci�n consolidado 2025'!$A$3:$V$504,N$1,0)</f>
        <v>N/A</v>
      </c>
      <c r="O74" t="str">
        <f>VLOOKUP($A74,'Plan de acci�n consolidado 2025'!$A$3:$V$504,O$1,0)</f>
        <v>Realizar las visitas de inspección a las personas naturales o jurídicas sujetas de inspección y vigilancia (Relación de los números de radicación de las visitas de inspección realizados)</v>
      </c>
      <c r="P74">
        <f>VLOOKUP($A74,'Plan de acci�n consolidado 2025'!$A$3:$V$504,P$1,0)</f>
        <v>70</v>
      </c>
      <c r="Q74">
        <f>VLOOKUP($A74,'Plan de acci�n consolidado 2025'!$A$3:$V$504,Q$1,0)</f>
        <v>40</v>
      </c>
      <c r="R74" t="str">
        <f>VLOOKUP($A74,'Plan de acci�n consolidado 2025'!$A$3:$V$504,R$1,0)</f>
        <v>Númerica</v>
      </c>
      <c r="S74" t="str">
        <f>VLOOKUP($A74,'Plan de acci�n consolidado 2025'!$A$3:$V$504,S$1,0)</f>
        <v># de visitas realizadas / 40 visitas a realizar</v>
      </c>
      <c r="T74" s="168">
        <f>VLOOKUP($A74,'Plan de acci�n consolidado 2025'!$A$3:$V$504,T$1,0)</f>
        <v>45695</v>
      </c>
      <c r="U74" s="168">
        <f>VLOOKUP($A74,'Plan de acci�n consolidado 2025'!$A$3:$V$504,U$1,0)</f>
        <v>45989</v>
      </c>
      <c r="V74" t="str">
        <f>VLOOKUP($A74,'Plan de acci�n consolidado 2025'!$A$3:$V$504,V$1,0)</f>
        <v>3100-DIRECCION DE INVESTIGACIONES DE PROTECCION AL CONSUMIDOR</v>
      </c>
      <c r="W74">
        <f>VLOOKUP($A74,'Plan de acci�n consolidado 2025'!$A$3:$AZ$504,W$1,0)</f>
        <v>28</v>
      </c>
      <c r="X74">
        <f>VLOOKUP($A74,'Plan de acci�n consolidado 2025'!$A$3:$AZ$504,X$1,0)</f>
        <v>92.5</v>
      </c>
      <c r="Y74" t="str">
        <f>VLOOKUP($A74,'Plan de acci�n consolidado 2025'!$A$3:$AZ$504,Y$1,0)</f>
        <v>Al 30 de septiembre, se han realizado 37 visitas de acompañamiento a establecimientos de comercio ubicados en Leticia, Providencia, San Andrés y Nuquí, en el marco de la estrategia de fortalecimiento institucional en territorios turísticos. De estas, 11 visitas se realizaron en el mes de septiembre en Nuquí.
La meta establecida para el periodo es de 40 visitas, por lo que el avance a la fecha corresponde al 92,5 %.
 37
___ * 100
 40</v>
      </c>
      <c r="Z74" s="168">
        <f>VLOOKUP($A74,'Plan de acci�n consolidado 2025'!$A$3:$AZ$504,Z$1,0)</f>
        <v>0</v>
      </c>
      <c r="AA74">
        <f>VLOOKUP($A74,'Plan de acci�n consolidado 2025'!$A$3:$AZ$504,AA$1,0)</f>
        <v>92.5</v>
      </c>
      <c r="AB74" t="str">
        <f>VLOOKUP($A74,'Plan de acci�n consolidado 2025'!$A$3:$AZ$504,AB$1,0)</f>
        <v>Se valida el cumplimiento de la actividad reportada</v>
      </c>
      <c r="AC74" s="168">
        <f>VLOOKUP($A74,'Plan de acci�n consolidado 2025'!$A$3:$AZ$504,AC$1,0)</f>
        <v>0</v>
      </c>
      <c r="AD74">
        <f>VLOOKUP($A74,'Plan de acci�n consolidado 2025'!$A$3:$AZ$504,AD$1,0)</f>
        <v>0</v>
      </c>
      <c r="AE74">
        <f>VLOOKUP($A74,'Plan de acci�n consolidado 2025'!$A$3:$AZ$504,AE$1,0)</f>
        <v>25.9</v>
      </c>
    </row>
    <row r="75" spans="1:31" hidden="1" x14ac:dyDescent="0.25">
      <c r="A75" s="30" t="s">
        <v>643</v>
      </c>
      <c r="B75" t="str">
        <f>VLOOKUP($A75,'Plan de acci�n consolidado 2025'!$A$3:$V$504,B$1,0)</f>
        <v>DIRECCION DE INVESTIGACIONES DE PROTECCION AL CONSUMIDOR</v>
      </c>
      <c r="C75">
        <f>VLOOKUP($A75,'Plan de acci�n consolidado 2025'!$A$3:$V$504,C$1,0)</f>
        <v>2</v>
      </c>
      <c r="D75" t="str">
        <f>VLOOKUP($A75,'Plan de acci�n consolidado 2025'!$A$3:$V$504,D$1,0)</f>
        <v>Producto</v>
      </c>
      <c r="E75" t="str">
        <f>VLOOKUP($A75,'Plan de acci�n consolidado 2025'!$A$3:$V$504,E$1,0)</f>
        <v>3100.3</v>
      </c>
      <c r="F75" t="str">
        <f>VLOOKUP($A75,'Plan de acci�n consolidado 2025'!$A$3:$V$504,F$1,0)</f>
        <v>Operativo</v>
      </c>
      <c r="G75" t="str">
        <f>VLOOKUP($A75,'Plan de acci�n consolidado 2025'!$A$3:$V$504,G$1,0)</f>
        <v xml:space="preserve">Promover el enfoque preventivo, diferencial y territorial en el que hacer misional de la entidad 
</v>
      </c>
      <c r="H75" t="str">
        <f>VLOOKUP($A75,'Plan de acci�n consolidado 2025'!$A$3:$V$504,H$1,0)</f>
        <v xml:space="preserve">Cumplimiento de productos del PAI asociados a Promover el enfoque preventivo, diferencial y territorial en el que hacer misional de la entidad 
</v>
      </c>
      <c r="I75" t="str">
        <f>VLOOKUP($A75,'Plan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5" t="str">
        <f>VLOOKUP($A75,'Plan de acci�n consolidado 2025'!$A$3:$V$504,J$1,0)</f>
        <v xml:space="preserve">PND - 5-31-5-b- Convergencia regional - Entidades públicas territoriales y nacionales fortalecidas </v>
      </c>
      <c r="K75">
        <f>VLOOKUP($A75,'Plan de acci�n consolidado 2025'!$A$3:$V$504,K$1,0)</f>
        <v>0</v>
      </c>
      <c r="L75" t="str">
        <f>VLOOKUP($A75,'Plan de acci�n consolidado 2025'!$A$3:$V$504,L$1,0)</f>
        <v>FUNCIONAMIENTO</v>
      </c>
      <c r="M75" t="str">
        <f>VLOOKUP($A75,'Plan de acci�n consolidado 2025'!$A$3:$V$504,M$1,0)</f>
        <v>Política Servicio al Ciudadano_DIMENSIÓN Gestión con Valores para Resultados</v>
      </c>
      <c r="N75" t="str">
        <f>VLOOKUP($A75,'Plan de acci�n consolidado 2025'!$A$3:$V$504,N$1,0)</f>
        <v>N/A</v>
      </c>
      <c r="O75" t="str">
        <f>VLOOKUP($A75,'Plan de acci�n consolidado 2025'!$A$3:$V$504,O$1,0)</f>
        <v>Recursos de reposición interpuestos, decididos dentro de los 6 meses siguientes a su presentación (Relación de los números de radicación de los recursos decididos, fecha de entrada y salida)</v>
      </c>
      <c r="P75">
        <f>VLOOKUP($A75,'Plan de acci�n consolidado 2025'!$A$3:$V$504,P$1,0)</f>
        <v>20</v>
      </c>
      <c r="Q75">
        <f>VLOOKUP($A75,'Plan de acci�n consolidado 2025'!$A$3:$V$504,Q$1,0)</f>
        <v>80</v>
      </c>
      <c r="R75" t="str">
        <f>VLOOKUP($A75,'Plan de acci�n consolidado 2025'!$A$3:$V$504,R$1,0)</f>
        <v>Porcentual</v>
      </c>
      <c r="S75" t="str">
        <f>VLOOKUP($A75,'Plan de acci�n consolidado 2025'!$A$3:$V$504,S$1,0)</f>
        <v>% de listado de recursos decididos / 80% de listado de recursos a decidir</v>
      </c>
      <c r="T75" s="168">
        <f>VLOOKUP($A75,'Plan de acci�n consolidado 2025'!$A$3:$V$504,T$1,0)</f>
        <v>45659</v>
      </c>
      <c r="U75" s="168">
        <f>VLOOKUP($A75,'Plan de acci�n consolidado 2025'!$A$3:$V$504,U$1,0)</f>
        <v>46022</v>
      </c>
      <c r="V75" t="str">
        <f>VLOOKUP($A75,'Plan de acci�n consolidado 2025'!$A$3:$V$504,V$1,0)</f>
        <v>3100-DIRECCION DE INVESTIGACIONES DE PROTECCION AL CONSUMIDOR</v>
      </c>
      <c r="W75">
        <f>VLOOKUP($A75,'Plan de acci�n consolidado 2025'!$A$3:$AZ$504,W$1,0)</f>
        <v>20</v>
      </c>
      <c r="X75">
        <f>VLOOKUP($A75,'Plan de acci�n consolidado 2025'!$A$3:$AZ$504,X$1,0)</f>
        <v>37.299999999999997</v>
      </c>
      <c r="Y75" t="str">
        <f>VLOOKUP($A75,'Plan de acci�n consolidado 2025'!$A$3:$AZ$504,Y$1,0)</f>
        <v>Del total de 83 recursos de reposición recibidos, a 30 de septiembre se han resuelto 34, de los cuales 31 fueron decididos en un tiempo inferior a seis meses, conforme se detalla en el anexo. De manera específica, durante el mes de septiembre se resolvieron once (11) recursos.
Este resultado representa el 37,3 % del total.
Indicador que corresponde a:
 31
___ * 100
 83</v>
      </c>
      <c r="Z75" s="168">
        <f>VLOOKUP($A75,'Plan de acci�n consolidado 2025'!$A$3:$AZ$504,Z$1,0)</f>
        <v>0</v>
      </c>
      <c r="AA75">
        <f>VLOOKUP($A75,'Plan de acci�n consolidado 2025'!$A$3:$AZ$504,AA$1,0)</f>
        <v>37.299999999999997</v>
      </c>
      <c r="AB75" t="str">
        <f>VLOOKUP($A75,'Plan de acci�n consolidado 2025'!$A$3:$AZ$504,AB$1,0)</f>
        <v>Se valida cumplimiento del producto.</v>
      </c>
      <c r="AC75" s="168">
        <f>VLOOKUP($A75,'Plan de acci�n consolidado 2025'!$A$3:$AZ$504,AC$1,0)</f>
        <v>0</v>
      </c>
      <c r="AD75">
        <f>VLOOKUP($A75,'Plan de acci�n consolidado 2025'!$A$3:$AZ$504,AD$1,0)</f>
        <v>0</v>
      </c>
      <c r="AE75">
        <f>VLOOKUP($A75,'Plan de acci�n consolidado 2025'!$A$3:$AZ$504,AE$1,0)</f>
        <v>7.46</v>
      </c>
    </row>
    <row r="76" spans="1:31" hidden="1" x14ac:dyDescent="0.25">
      <c r="A76" s="30" t="s">
        <v>646</v>
      </c>
      <c r="B76" t="str">
        <f>VLOOKUP($A76,'Plan de acci�n consolidado 2025'!$A$3:$V$504,B$1,0)</f>
        <v>DIRECCION DE INVESTIGACIONES DE PROTECCION AL CONSUMIDOR</v>
      </c>
      <c r="C76">
        <f>VLOOKUP($A76,'Plan de acci�n consolidado 2025'!$A$3:$V$504,C$1,0)</f>
        <v>2</v>
      </c>
      <c r="D76" t="str">
        <f>VLOOKUP($A76,'Plan de acci�n consolidado 2025'!$A$3:$V$504,D$1,0)</f>
        <v>Actividad propia</v>
      </c>
      <c r="E76" t="str">
        <f>VLOOKUP($A76,'Plan de acci�n consolidado 2025'!$A$3:$V$504,E$1,0)</f>
        <v>3100.3.1</v>
      </c>
      <c r="F76" t="str">
        <f>VLOOKUP($A76,'Plan de acci�n consolidado 2025'!$A$3:$V$504,F$1,0)</f>
        <v>N/A</v>
      </c>
      <c r="G76" t="str">
        <f>VLOOKUP($A76,'Plan de acci�n consolidado 2025'!$A$3:$V$504,G$1,0)</f>
        <v>N/A</v>
      </c>
      <c r="H76" t="str">
        <f>VLOOKUP($A76,'Plan de acci�n consolidado 2025'!$A$3:$V$504,H$1,0)</f>
        <v>N/A</v>
      </c>
      <c r="I76" t="str">
        <f>VLOOKUP($A76,'Plan de acci�n consolidado 2025'!$A$3:$V$504,I$1,0)</f>
        <v>N/A</v>
      </c>
      <c r="J76" t="str">
        <f>VLOOKUP($A76,'Plan de acci�n consolidado 2025'!$A$3:$V$504,J$1,0)</f>
        <v>N/A</v>
      </c>
      <c r="K76">
        <f>VLOOKUP($A76,'Plan de acci�n consolidado 2025'!$A$3:$V$504,K$1,0)</f>
        <v>0</v>
      </c>
      <c r="L76" t="str">
        <f>VLOOKUP($A76,'Plan de acci�n consolidado 2025'!$A$3:$V$504,L$1,0)</f>
        <v>N/A</v>
      </c>
      <c r="M76" t="str">
        <f>VLOOKUP($A76,'Plan de acci�n consolidado 2025'!$A$3:$V$504,M$1,0)</f>
        <v>N/A</v>
      </c>
      <c r="N76" t="str">
        <f>VLOOKUP($A76,'Plan de acci�n consolidado 2025'!$A$3:$V$504,N$1,0)</f>
        <v>N/A</v>
      </c>
      <c r="O76" t="str">
        <f>VLOOKUP($A76,'Plan de acci�n consolidado 2025'!$A$3:$V$504,O$1,0)</f>
        <v>Crear y actualizar periódicamente el listado de los recursos de reposición que ingresan a partir del 1° de enero hasta el 30 de septiembre de 2025, incluyendo la información necesaria para verificar su cumplimiento (Listado de recursos interpuestos)</v>
      </c>
      <c r="P76">
        <f>VLOOKUP($A76,'Plan de acci�n consolidado 2025'!$A$3:$V$504,P$1,0)</f>
        <v>30</v>
      </c>
      <c r="Q76">
        <f>VLOOKUP($A76,'Plan de acci�n consolidado 2025'!$A$3:$V$504,Q$1,0)</f>
        <v>1</v>
      </c>
      <c r="R76" t="str">
        <f>VLOOKUP($A76,'Plan de acci�n consolidado 2025'!$A$3:$V$504,R$1,0)</f>
        <v>Númerica</v>
      </c>
      <c r="S76" t="str">
        <f>VLOOKUP($A76,'Plan de acci�n consolidado 2025'!$A$3:$V$504,S$1,0)</f>
        <v># de listados realizados / 1 listados a realizar</v>
      </c>
      <c r="T76" s="168">
        <f>VLOOKUP($A76,'Plan de acci�n consolidado 2025'!$A$3:$V$504,T$1,0)</f>
        <v>45659</v>
      </c>
      <c r="U76" s="168">
        <f>VLOOKUP($A76,'Plan de acci�n consolidado 2025'!$A$3:$V$504,U$1,0)</f>
        <v>45930</v>
      </c>
      <c r="V76" t="str">
        <f>VLOOKUP($A76,'Plan de acci�n consolidado 2025'!$A$3:$V$504,V$1,0)</f>
        <v>3100-DIRECCION DE INVESTIGACIONES DE PROTECCION AL CONSUMIDOR</v>
      </c>
      <c r="W76">
        <f>VLOOKUP($A76,'Plan de acci�n consolidado 2025'!$A$3:$AZ$504,W$1,0)</f>
        <v>6</v>
      </c>
      <c r="X76">
        <f>VLOOKUP($A76,'Plan de acci�n consolidado 2025'!$A$3:$AZ$504,X$1,0)</f>
        <v>100</v>
      </c>
      <c r="Y76" t="str">
        <f>VLOOKUP($A76,'Plan de acci�n consolidado 2025'!$A$3:$AZ$504,Y$1,0)</f>
        <v>Se estableció el inventario general y actualizado de los recursos que ingresaron a la Dirección de Investigaciones de Protección al Consumidor entre el 1.º de enero y el 30 de septiembre de 2025.</v>
      </c>
      <c r="Z76" s="168">
        <f>VLOOKUP($A76,'Plan de acci�n consolidado 2025'!$A$3:$AZ$504,Z$1,0)</f>
        <v>45930</v>
      </c>
      <c r="AA76">
        <f>VLOOKUP($A76,'Plan de acci�n consolidado 2025'!$A$3:$AZ$504,AA$1,0)</f>
        <v>100</v>
      </c>
      <c r="AB76" t="str">
        <f>VLOOKUP($A76,'Plan de acci�n consolidado 2025'!$A$3:$AZ$504,AB$1,0)</f>
        <v>Se da cumplimiento a la actividad de acuerdo con lo estipulado</v>
      </c>
      <c r="AC76" s="168">
        <f>VLOOKUP($A76,'Plan de acci�n consolidado 2025'!$A$3:$AZ$504,AC$1,0)</f>
        <v>45940</v>
      </c>
      <c r="AD76">
        <f>VLOOKUP($A76,'Plan de acci�n consolidado 2025'!$A$3:$AZ$504,AD$1,0)</f>
        <v>100</v>
      </c>
      <c r="AE76">
        <f>VLOOKUP($A76,'Plan de acci�n consolidado 2025'!$A$3:$AZ$504,AE$1,0)</f>
        <v>6</v>
      </c>
    </row>
    <row r="77" spans="1:31" hidden="1" x14ac:dyDescent="0.25">
      <c r="A77" s="30" t="s">
        <v>648</v>
      </c>
      <c r="B77" t="str">
        <f>VLOOKUP($A77,'Plan de acci�n consolidado 2025'!$A$3:$V$504,B$1,0)</f>
        <v>DIRECCION DE INVESTIGACIONES DE PROTECCION AL CONSUMIDOR</v>
      </c>
      <c r="C77">
        <f>VLOOKUP($A77,'Plan de acci�n consolidado 2025'!$A$3:$V$504,C$1,0)</f>
        <v>2</v>
      </c>
      <c r="D77" t="str">
        <f>VLOOKUP($A77,'Plan de acci�n consolidado 2025'!$A$3:$V$504,D$1,0)</f>
        <v>Actividad propia</v>
      </c>
      <c r="E77" t="str">
        <f>VLOOKUP($A77,'Plan de acci�n consolidado 2025'!$A$3:$V$504,E$1,0)</f>
        <v>3100.3.2</v>
      </c>
      <c r="F77" t="str">
        <f>VLOOKUP($A77,'Plan de acci�n consolidado 2025'!$A$3:$V$504,F$1,0)</f>
        <v>N/A</v>
      </c>
      <c r="G77" t="str">
        <f>VLOOKUP($A77,'Plan de acci�n consolidado 2025'!$A$3:$V$504,G$1,0)</f>
        <v>N/A</v>
      </c>
      <c r="H77" t="str">
        <f>VLOOKUP($A77,'Plan de acci�n consolidado 2025'!$A$3:$V$504,H$1,0)</f>
        <v>N/A</v>
      </c>
      <c r="I77" t="str">
        <f>VLOOKUP($A77,'Plan de acci�n consolidado 2025'!$A$3:$V$504,I$1,0)</f>
        <v>N/A</v>
      </c>
      <c r="J77" t="str">
        <f>VLOOKUP($A77,'Plan de acci�n consolidado 2025'!$A$3:$V$504,J$1,0)</f>
        <v>N/A</v>
      </c>
      <c r="K77">
        <f>VLOOKUP($A77,'Plan de acci�n consolidado 2025'!$A$3:$V$504,K$1,0)</f>
        <v>0</v>
      </c>
      <c r="L77" t="str">
        <f>VLOOKUP($A77,'Plan de acci�n consolidado 2025'!$A$3:$V$504,L$1,0)</f>
        <v>N/A</v>
      </c>
      <c r="M77" t="str">
        <f>VLOOKUP($A77,'Plan de acci�n consolidado 2025'!$A$3:$V$504,M$1,0)</f>
        <v>N/A</v>
      </c>
      <c r="N77" t="str">
        <f>VLOOKUP($A77,'Plan de acci�n consolidado 2025'!$A$3:$V$504,N$1,0)</f>
        <v>N/A</v>
      </c>
      <c r="O77" t="str">
        <f>VLOOKUP($A77,'Plan de acci�n consolidado 2025'!$A$3:$V$504,O$1,0)</f>
        <v>Decidir los recursos de reposición interpuestos dentro de los términos definidos. (Relación de los números de radicación de los recursos decididos)</v>
      </c>
      <c r="P77">
        <f>VLOOKUP($A77,'Plan de acci�n consolidado 2025'!$A$3:$V$504,P$1,0)</f>
        <v>70</v>
      </c>
      <c r="Q77">
        <f>VLOOKUP($A77,'Plan de acci�n consolidado 2025'!$A$3:$V$504,Q$1,0)</f>
        <v>80</v>
      </c>
      <c r="R77" t="str">
        <f>VLOOKUP($A77,'Plan de acci�n consolidado 2025'!$A$3:$V$504,R$1,0)</f>
        <v>Porcentual</v>
      </c>
      <c r="S77" t="str">
        <f>VLOOKUP($A77,'Plan de acci�n consolidado 2025'!$A$3:$V$504,S$1,0)</f>
        <v>% de listado de recursos decididos / 80% de 	listado de recursos a decidir</v>
      </c>
      <c r="T77" s="168">
        <f>VLOOKUP($A77,'Plan de acci�n consolidado 2025'!$A$3:$V$504,T$1,0)</f>
        <v>45659</v>
      </c>
      <c r="U77" s="168">
        <f>VLOOKUP($A77,'Plan de acci�n consolidado 2025'!$A$3:$V$504,U$1,0)</f>
        <v>46022</v>
      </c>
      <c r="V77" t="str">
        <f>VLOOKUP($A77,'Plan de acci�n consolidado 2025'!$A$3:$V$504,V$1,0)</f>
        <v>3100-DIRECCION DE INVESTIGACIONES DE PROTECCION AL CONSUMIDOR</v>
      </c>
      <c r="W77">
        <f>VLOOKUP($A77,'Plan de acci�n consolidado 2025'!$A$3:$AZ$504,W$1,0)</f>
        <v>14</v>
      </c>
      <c r="X77">
        <f>VLOOKUP($A77,'Plan de acci�n consolidado 2025'!$A$3:$AZ$504,X$1,0)</f>
        <v>37.299999999999997</v>
      </c>
      <c r="Y77" t="str">
        <f>VLOOKUP($A77,'Plan de acci�n consolidado 2025'!$A$3:$AZ$504,Y$1,0)</f>
        <v>Del total de 83 recursos de reposición recibidos, a 30 de septiembre se han resuelto 34, de los cuales 31 fueron decididos en un tiempo inferior a seis meses, conforme se detalla en el anexo. De manera específica, durante el mes de septiembre se resolvieron once (11) recursos.
Este resultado representa el 37,3 % del total.
Indicador que corresponde a:
 31
___ * 100
 83</v>
      </c>
      <c r="Z77" s="168">
        <f>VLOOKUP($A77,'Plan de acci�n consolidado 2025'!$A$3:$AZ$504,Z$1,0)</f>
        <v>0</v>
      </c>
      <c r="AA77">
        <f>VLOOKUP($A77,'Plan de acci�n consolidado 2025'!$A$3:$AZ$504,AA$1,0)</f>
        <v>37.299999999999997</v>
      </c>
      <c r="AB77" t="str">
        <f>VLOOKUP($A77,'Plan de acci�n consolidado 2025'!$A$3:$AZ$504,AB$1,0)</f>
        <v>Se valida cumplimiento de la actividad</v>
      </c>
      <c r="AC77" s="168">
        <f>VLOOKUP($A77,'Plan de acci�n consolidado 2025'!$A$3:$AZ$504,AC$1,0)</f>
        <v>0</v>
      </c>
      <c r="AD77">
        <f>VLOOKUP($A77,'Plan de acci�n consolidado 2025'!$A$3:$AZ$504,AD$1,0)</f>
        <v>0</v>
      </c>
      <c r="AE77">
        <f>VLOOKUP($A77,'Plan de acci�n consolidado 2025'!$A$3:$AZ$504,AE$1,0)</f>
        <v>5.2219999999999995</v>
      </c>
    </row>
    <row r="78" spans="1:31" hidden="1" x14ac:dyDescent="0.25">
      <c r="A78" s="30" t="s">
        <v>650</v>
      </c>
      <c r="B78" t="str">
        <f>VLOOKUP($A78,'Plan de acci�n consolidado 2025'!$A$3:$V$504,B$1,0)</f>
        <v>GRUPO DE TRABAJO DE GESTIÓN JUDICIAL ADSCRITO A LA OFICINA ASESORA JURÍDICA</v>
      </c>
      <c r="C78">
        <f>VLOOKUP($A78,'Plan de acci�n consolidado 2025'!$A$3:$V$504,C$1,0)</f>
        <v>0</v>
      </c>
      <c r="D78" t="str">
        <f>VLOOKUP($A78,'Plan de acci�n consolidado 2025'!$A$3:$V$504,D$1,0)</f>
        <v>Producto</v>
      </c>
      <c r="E78" t="str">
        <f>VLOOKUP($A78,'Plan de acci�n consolidado 2025'!$A$3:$V$504,E$1,0)</f>
        <v>60.1</v>
      </c>
      <c r="F78" t="str">
        <f>VLOOKUP($A78,'Plan de acci�n consolidado 2025'!$A$3:$V$504,F$1,0)</f>
        <v>Operativo</v>
      </c>
      <c r="G78" t="str">
        <f>VLOOKUP($A78,'Plan de acci�n consolidado 2025'!$A$3:$V$504,G$1,0)</f>
        <v>Fortalecer el Sistema Integral de Gestión Institucional en el marco del Modelo Integrado de Planeación y gestión para mejorar la prestación del servicio.</v>
      </c>
      <c r="H78" t="str">
        <f>VLOOKUP($A78,'Plan de acci�n consolidado 2025'!$A$3:$V$504,H$1,0)</f>
        <v xml:space="preserve">Cumplimiento de productos del PAI asociados a Fortacer el Sistema Integral de Gestión Institucional para mejorar la prestación del servicio. 
</v>
      </c>
      <c r="I78" t="str">
        <f>VLOOKUP($A78,'Plan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8" t="str">
        <f>VLOOKUP($A78,'Plan de acci�n consolidado 2025'!$A$3:$V$504,J$1,0)</f>
        <v xml:space="preserve">PND - 5-31-5-b- Convergencia regional - Entidades públicas territoriales y nacionales fortalecidas </v>
      </c>
      <c r="K78">
        <f>VLOOKUP($A78,'Plan de acci�n consolidado 2025'!$A$3:$V$504,K$1,0)</f>
        <v>0</v>
      </c>
      <c r="L78" t="str">
        <f>VLOOKUP($A78,'Plan de acci�n consolidado 2025'!$A$3:$V$504,L$1,0)</f>
        <v>N/A</v>
      </c>
      <c r="M78" t="str">
        <f>VLOOKUP($A78,'Plan de acci�n consolidado 2025'!$A$3:$V$504,M$1,0)</f>
        <v>Política Defensa Jurídica _DIMENSIÓN Gestión con Valores para Resultados</v>
      </c>
      <c r="N78" t="str">
        <f>VLOOKUP($A78,'Plan de acci�n consolidado 2025'!$A$3:$V$504,N$1,0)</f>
        <v>N/A</v>
      </c>
      <c r="O78" t="str">
        <f>VLOOKUP($A78,'Plan de acci�n consolidado 2025'!$A$3:$V$504,O$1,0)</f>
        <v>Política de prevención del Daño Antijurídico, implementada y presentada al Comité (Informe de implementación de la PPDA y acta de comité)</v>
      </c>
      <c r="P78">
        <f>VLOOKUP($A78,'Plan de acci�n consolidado 2025'!$A$3:$V$504,P$1,0)</f>
        <v>35</v>
      </c>
      <c r="Q78">
        <f>VLOOKUP($A78,'Plan de acci�n consolidado 2025'!$A$3:$V$504,Q$1,0)</f>
        <v>1</v>
      </c>
      <c r="R78" t="str">
        <f>VLOOKUP($A78,'Plan de acci�n consolidado 2025'!$A$3:$V$504,R$1,0)</f>
        <v>Númerica</v>
      </c>
      <c r="S78" t="str">
        <f>VLOOKUP($A78,'Plan de acci�n consolidado 2025'!$A$3:$V$504,S$1,0)</f>
        <v># de Política de prevención del daño antijurídico implementada / 1 Política de prevención del daño antijurídico a implementar</v>
      </c>
      <c r="T78" s="168">
        <f>VLOOKUP($A78,'Plan de acci�n consolidado 2025'!$A$3:$V$504,T$1,0)</f>
        <v>45691</v>
      </c>
      <c r="U78" s="168">
        <f>VLOOKUP($A78,'Plan de acci�n consolidado 2025'!$A$3:$V$504,U$1,0)</f>
        <v>46010</v>
      </c>
      <c r="V78" t="str">
        <f>VLOOKUP($A78,'Plan de acci�n consolidado 2025'!$A$3:$V$504,V$1,0)</f>
        <v>60-GRUPO DE TRABAJO DE GESTIÓN JUDICIAL ADSCRITO A LA OFICINA ASESORA JURÍDICA</v>
      </c>
      <c r="W78">
        <f>VLOOKUP($A78,'Plan de acci�n consolidado 2025'!$A$3:$AZ$504,W$1,0)</f>
        <v>35</v>
      </c>
      <c r="X78">
        <f>VLOOKUP($A78,'Plan de acci�n consolidado 2025'!$A$3:$AZ$504,X$1,0)</f>
        <v>0</v>
      </c>
      <c r="Y78" t="str">
        <f>VLOOKUP($A78,'Plan de acci�n consolidado 2025'!$A$3:$AZ$504,Y$1,0)</f>
        <v>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v>
      </c>
      <c r="Z78" s="168">
        <f>VLOOKUP($A78,'Plan de acci�n consolidado 2025'!$A$3:$AZ$504,Z$1,0)</f>
        <v>0</v>
      </c>
      <c r="AA78">
        <f>VLOOKUP($A78,'Plan de acci�n consolidado 2025'!$A$3:$AZ$504,AA$1,0)</f>
        <v>0</v>
      </c>
      <c r="AB78" t="str">
        <f>VLOOKUP($A78,'Plan de acci�n consolidado 2025'!$A$3:$AZ$504,AB$1,0)</f>
        <v>Se aprueba justificación cualitativa</v>
      </c>
      <c r="AC78" s="168">
        <f>VLOOKUP($A78,'Plan de acci�n consolidado 2025'!$A$3:$AZ$504,AC$1,0)</f>
        <v>0</v>
      </c>
      <c r="AD78">
        <f>VLOOKUP($A78,'Plan de acci�n consolidado 2025'!$A$3:$AZ$504,AD$1,0)</f>
        <v>0</v>
      </c>
      <c r="AE78">
        <f>VLOOKUP($A78,'Plan de acci�n consolidado 2025'!$A$3:$AZ$504,AE$1,0)</f>
        <v>0</v>
      </c>
    </row>
    <row r="79" spans="1:31" hidden="1" x14ac:dyDescent="0.25">
      <c r="A79" s="30" t="s">
        <v>652</v>
      </c>
      <c r="B79" t="str">
        <f>VLOOKUP($A79,'Plan de acci�n consolidado 2025'!$A$3:$V$504,B$1,0)</f>
        <v>GRUPO DE TRABAJO DE GESTIÓN JUDICIAL ADSCRITO A LA OFICINA ASESORA JURÍDICA</v>
      </c>
      <c r="C79">
        <f>VLOOKUP($A79,'Plan de acci�n consolidado 2025'!$A$3:$V$504,C$1,0)</f>
        <v>0</v>
      </c>
      <c r="D79" t="str">
        <f>VLOOKUP($A79,'Plan de acci�n consolidado 2025'!$A$3:$V$504,D$1,0)</f>
        <v>Actividad propia</v>
      </c>
      <c r="E79" t="str">
        <f>VLOOKUP($A79,'Plan de acci�n consolidado 2025'!$A$3:$V$504,E$1,0)</f>
        <v>60.1.1</v>
      </c>
      <c r="F79" t="str">
        <f>VLOOKUP($A79,'Plan de acci�n consolidado 2025'!$A$3:$V$504,F$1,0)</f>
        <v>N/A</v>
      </c>
      <c r="G79" t="str">
        <f>VLOOKUP($A79,'Plan de acci�n consolidado 2025'!$A$3:$V$504,G$1,0)</f>
        <v>N/A</v>
      </c>
      <c r="H79" t="str">
        <f>VLOOKUP($A79,'Plan de acci�n consolidado 2025'!$A$3:$V$504,H$1,0)</f>
        <v>N/A</v>
      </c>
      <c r="I79" t="str">
        <f>VLOOKUP($A79,'Plan de acci�n consolidado 2025'!$A$3:$V$504,I$1,0)</f>
        <v>N/A</v>
      </c>
      <c r="J79" t="str">
        <f>VLOOKUP($A79,'Plan de acci�n consolidado 2025'!$A$3:$V$504,J$1,0)</f>
        <v>N/A</v>
      </c>
      <c r="K79">
        <f>VLOOKUP($A79,'Plan de acci�n consolidado 2025'!$A$3:$V$504,K$1,0)</f>
        <v>0</v>
      </c>
      <c r="L79" t="str">
        <f>VLOOKUP($A79,'Plan de acci�n consolidado 2025'!$A$3:$V$504,L$1,0)</f>
        <v>N/A</v>
      </c>
      <c r="M79" t="str">
        <f>VLOOKUP($A79,'Plan de acci�n consolidado 2025'!$A$3:$V$504,M$1,0)</f>
        <v>N/A</v>
      </c>
      <c r="N79" t="str">
        <f>VLOOKUP($A79,'Plan de acci�n consolidado 2025'!$A$3:$V$504,N$1,0)</f>
        <v>N/A</v>
      </c>
      <c r="O79" t="str">
        <f>VLOOKUP($A79,'Plan de acci�n consolidado 2025'!$A$3:$V$504,O$1,0)</f>
        <v>Informar a las Delegaturas mediante memorando y/o correo electrónico, las actividades previstas para la ejecución de la Política de Prevención del Daño Antijurídico de la vigencia 2025. (Memorandos y/o correos electrónicos de los recordatorios)</v>
      </c>
      <c r="P79">
        <f>VLOOKUP($A79,'Plan de acci�n consolidado 2025'!$A$3:$V$504,P$1,0)</f>
        <v>20</v>
      </c>
      <c r="Q79">
        <f>VLOOKUP($A79,'Plan de acci�n consolidado 2025'!$A$3:$V$504,Q$1,0)</f>
        <v>1</v>
      </c>
      <c r="R79" t="str">
        <f>VLOOKUP($A79,'Plan de acci�n consolidado 2025'!$A$3:$V$504,R$1,0)</f>
        <v>Númerica</v>
      </c>
      <c r="S79" t="str">
        <f>VLOOKUP($A79,'Plan de acci�n consolidado 2025'!$A$3:$V$504,S$1,0)</f>
        <v># de memorandos enviados  a las Delegaturas / 1 memorandos a enviar  a las Delegaturas</v>
      </c>
      <c r="T79" s="168">
        <f>VLOOKUP($A79,'Plan de acci�n consolidado 2025'!$A$3:$V$504,T$1,0)</f>
        <v>45691</v>
      </c>
      <c r="U79" s="168">
        <f>VLOOKUP($A79,'Plan de acci�n consolidado 2025'!$A$3:$V$504,U$1,0)</f>
        <v>45747</v>
      </c>
      <c r="V79" t="str">
        <f>VLOOKUP($A79,'Plan de acci�n consolidado 2025'!$A$3:$V$504,V$1,0)</f>
        <v>60-GRUPO DE TRABAJO DE GESTIÓN JUDICIAL ADSCRITO A LA OFICINA ASESORA JURÍDICA</v>
      </c>
      <c r="W79">
        <f>VLOOKUP($A79,'Plan de acci�n consolidado 2025'!$A$3:$AZ$504,W$1,0)</f>
        <v>7</v>
      </c>
      <c r="X79">
        <f>VLOOKUP($A79,'Plan de acci�n consolidado 2025'!$A$3:$AZ$504,X$1,0)</f>
        <v>100</v>
      </c>
      <c r="Y79" t="str">
        <f>VLOOKUP($A79,'Plan de acci�n consolidado 2025'!$A$3:$AZ$504,Y$1,0)</f>
        <v>Se informó a las Delegaturas  mediante memorando, las actividades previstas para la ejecución de la Política de Prevención del Daño Antijurídico que se deben realizar durante la vigencia 2025.</v>
      </c>
      <c r="Z79" s="168">
        <f>VLOOKUP($A79,'Plan de acci�n consolidado 2025'!$A$3:$AZ$504,Z$1,0)</f>
        <v>45747</v>
      </c>
      <c r="AA79">
        <f>VLOOKUP($A79,'Plan de acci�n consolidado 2025'!$A$3:$AZ$504,AA$1,0)</f>
        <v>100</v>
      </c>
      <c r="AB79" t="str">
        <f>VLOOKUP($A79,'Plan de acci�n consolidado 2025'!$A$3:$AZ$504,AB$1,0)</f>
        <v xml:space="preserve">Se verifica el cumplimiento de la actividad con las evidencias reportadas </v>
      </c>
      <c r="AC79" s="168">
        <f>VLOOKUP($A79,'Plan de acci�n consolidado 2025'!$A$3:$AZ$504,AC$1,0)</f>
        <v>45716</v>
      </c>
      <c r="AD79">
        <f>VLOOKUP($A79,'Plan de acci�n consolidado 2025'!$A$3:$AZ$504,AD$1,0)</f>
        <v>100</v>
      </c>
      <c r="AE79">
        <f>VLOOKUP($A79,'Plan de acci�n consolidado 2025'!$A$3:$AZ$504,AE$1,0)</f>
        <v>7</v>
      </c>
    </row>
    <row r="80" spans="1:31" hidden="1" x14ac:dyDescent="0.25">
      <c r="A80" s="30" t="s">
        <v>654</v>
      </c>
      <c r="B80" t="str">
        <f>VLOOKUP($A80,'Plan de acci�n consolidado 2025'!$A$3:$V$504,B$1,0)</f>
        <v>GRUPO DE TRABAJO DE GESTIÓN JUDICIAL ADSCRITO A LA OFICINA ASESORA JURÍDICA</v>
      </c>
      <c r="C80">
        <f>VLOOKUP($A80,'Plan de acci�n consolidado 2025'!$A$3:$V$504,C$1,0)</f>
        <v>0</v>
      </c>
      <c r="D80" t="str">
        <f>VLOOKUP($A80,'Plan de acci�n consolidado 2025'!$A$3:$V$504,D$1,0)</f>
        <v>Actividad propia</v>
      </c>
      <c r="E80" t="str">
        <f>VLOOKUP($A80,'Plan de acci�n consolidado 2025'!$A$3:$V$504,E$1,0)</f>
        <v>60.1.2</v>
      </c>
      <c r="F80" t="str">
        <f>VLOOKUP($A80,'Plan de acci�n consolidado 2025'!$A$3:$V$504,F$1,0)</f>
        <v>N/A</v>
      </c>
      <c r="G80" t="str">
        <f>VLOOKUP($A80,'Plan de acci�n consolidado 2025'!$A$3:$V$504,G$1,0)</f>
        <v>N/A</v>
      </c>
      <c r="H80" t="str">
        <f>VLOOKUP($A80,'Plan de acci�n consolidado 2025'!$A$3:$V$504,H$1,0)</f>
        <v>N/A</v>
      </c>
      <c r="I80" t="str">
        <f>VLOOKUP($A80,'Plan de acci�n consolidado 2025'!$A$3:$V$504,I$1,0)</f>
        <v>N/A</v>
      </c>
      <c r="J80" t="str">
        <f>VLOOKUP($A80,'Plan de acci�n consolidado 2025'!$A$3:$V$504,J$1,0)</f>
        <v>N/A</v>
      </c>
      <c r="K80">
        <f>VLOOKUP($A80,'Plan de acci�n consolidado 2025'!$A$3:$V$504,K$1,0)</f>
        <v>0</v>
      </c>
      <c r="L80" t="str">
        <f>VLOOKUP($A80,'Plan de acci�n consolidado 2025'!$A$3:$V$504,L$1,0)</f>
        <v>N/A</v>
      </c>
      <c r="M80" t="str">
        <f>VLOOKUP($A80,'Plan de acci�n consolidado 2025'!$A$3:$V$504,M$1,0)</f>
        <v>N/A</v>
      </c>
      <c r="N80" t="str">
        <f>VLOOKUP($A80,'Plan de acci�n consolidado 2025'!$A$3:$V$504,N$1,0)</f>
        <v>N/A</v>
      </c>
      <c r="O80" t="str">
        <f>VLOOKUP($A80,'Plan de acci�n consolidado 2025'!$A$3:$V$504,O$1,0)</f>
        <v>Requerir mediante memorando y/o correo electrónico a las Delegaturas el informe final de cumplimiento de las actividades previstas en la Política de Prevención del Daño Antijurídico de la vigencia 2025.(Memorandos y/o correos electrónicos de los requerimientos)</v>
      </c>
      <c r="P80">
        <f>VLOOKUP($A80,'Plan de acci�n consolidado 2025'!$A$3:$V$504,P$1,0)</f>
        <v>20</v>
      </c>
      <c r="Q80">
        <f>VLOOKUP($A80,'Plan de acci�n consolidado 2025'!$A$3:$V$504,Q$1,0)</f>
        <v>1</v>
      </c>
      <c r="R80" t="str">
        <f>VLOOKUP($A80,'Plan de acci�n consolidado 2025'!$A$3:$V$504,R$1,0)</f>
        <v>Númerica</v>
      </c>
      <c r="S80" t="str">
        <f>VLOOKUP($A80,'Plan de acci�n consolidado 2025'!$A$3:$V$504,S$1,0)</f>
        <v># de requerimientos realizados a las Delegaturas / 1 requerimientos a realizar a las Delegaturas</v>
      </c>
      <c r="T80" s="168">
        <f>VLOOKUP($A80,'Plan de acci�n consolidado 2025'!$A$3:$V$504,T$1,0)</f>
        <v>45839</v>
      </c>
      <c r="U80" s="168">
        <f>VLOOKUP($A80,'Plan de acci�n consolidado 2025'!$A$3:$V$504,U$1,0)</f>
        <v>45869</v>
      </c>
      <c r="V80" t="str">
        <f>VLOOKUP($A80,'Plan de acci�n consolidado 2025'!$A$3:$V$504,V$1,0)</f>
        <v>60-GRUPO DE TRABAJO DE GESTIÓN JUDICIAL ADSCRITO A LA OFICINA ASESORA JURÍDICA</v>
      </c>
      <c r="W80">
        <f>VLOOKUP($A80,'Plan de acci�n consolidado 2025'!$A$3:$AZ$504,W$1,0)</f>
        <v>7</v>
      </c>
      <c r="X80">
        <f>VLOOKUP($A80,'Plan de acci�n consolidado 2025'!$A$3:$AZ$504,X$1,0)</f>
        <v>100</v>
      </c>
      <c r="Y80" t="str">
        <f>VLOOKUP($A80,'Plan de acci�n consolidado 2025'!$A$3:$AZ$504,Y$1,0)</f>
        <v>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v>
      </c>
      <c r="Z80" s="168">
        <f>VLOOKUP($A80,'Plan de acci�n consolidado 2025'!$A$3:$AZ$504,Z$1,0)</f>
        <v>45861</v>
      </c>
      <c r="AA80">
        <f>VLOOKUP($A80,'Plan de acci�n consolidado 2025'!$A$3:$AZ$504,AA$1,0)</f>
        <v>100</v>
      </c>
      <c r="AB80" t="str">
        <f>VLOOKUP($A80,'Plan de acci�n consolidado 2025'!$A$3:$AZ$504,AB$1,0)</f>
        <v xml:space="preserve">Se verifica el cumplimiento de la actividad con los soportes allegados, se descuentan 5 puntos porcentuales de eficiencia dado que de acuerdo con el procedimiento DE02-P01 Seguimiento a la planeación institucional, las actividades vencidas deben ser reportar 5 días hábiles posterior a su cumplimiento </v>
      </c>
      <c r="AC80" s="168">
        <f>VLOOKUP($A80,'Plan de acci�n consolidado 2025'!$A$3:$AZ$504,AC$1,0)</f>
        <v>45861</v>
      </c>
      <c r="AD80">
        <f>VLOOKUP($A80,'Plan de acci�n consolidado 2025'!$A$3:$AZ$504,AD$1,0)</f>
        <v>95</v>
      </c>
      <c r="AE80">
        <f>VLOOKUP($A80,'Plan de acci�n consolidado 2025'!$A$3:$AZ$504,AE$1,0)</f>
        <v>7</v>
      </c>
    </row>
    <row r="81" spans="1:31" hidden="1" x14ac:dyDescent="0.25">
      <c r="A81" s="30" t="s">
        <v>656</v>
      </c>
      <c r="B81" t="str">
        <f>VLOOKUP($A81,'Plan de acci�n consolidado 2025'!$A$3:$V$504,B$1,0)</f>
        <v>GRUPO DE TRABAJO DE GESTIÓN JUDICIAL ADSCRITO A LA OFICINA ASESORA JURÍDICA</v>
      </c>
      <c r="C81">
        <f>VLOOKUP($A81,'Plan de acci�n consolidado 2025'!$A$3:$V$504,C$1,0)</f>
        <v>0</v>
      </c>
      <c r="D81" t="str">
        <f>VLOOKUP($A81,'Plan de acci�n consolidado 2025'!$A$3:$V$504,D$1,0)</f>
        <v>Actividad propia</v>
      </c>
      <c r="E81" t="str">
        <f>VLOOKUP($A81,'Plan de acci�n consolidado 2025'!$A$3:$V$504,E$1,0)</f>
        <v>60.1.3</v>
      </c>
      <c r="F81" t="str">
        <f>VLOOKUP($A81,'Plan de acci�n consolidado 2025'!$A$3:$V$504,F$1,0)</f>
        <v>N/A</v>
      </c>
      <c r="G81" t="str">
        <f>VLOOKUP($A81,'Plan de acci�n consolidado 2025'!$A$3:$V$504,G$1,0)</f>
        <v>N/A</v>
      </c>
      <c r="H81" t="str">
        <f>VLOOKUP($A81,'Plan de acci�n consolidado 2025'!$A$3:$V$504,H$1,0)</f>
        <v>N/A</v>
      </c>
      <c r="I81" t="str">
        <f>VLOOKUP($A81,'Plan de acci�n consolidado 2025'!$A$3:$V$504,I$1,0)</f>
        <v>N/A</v>
      </c>
      <c r="J81" t="str">
        <f>VLOOKUP($A81,'Plan de acci�n consolidado 2025'!$A$3:$V$504,J$1,0)</f>
        <v>N/A</v>
      </c>
      <c r="K81">
        <f>VLOOKUP($A81,'Plan de acci�n consolidado 2025'!$A$3:$V$504,K$1,0)</f>
        <v>0</v>
      </c>
      <c r="L81" t="str">
        <f>VLOOKUP($A81,'Plan de acci�n consolidado 2025'!$A$3:$V$504,L$1,0)</f>
        <v>N/A</v>
      </c>
      <c r="M81" t="str">
        <f>VLOOKUP($A81,'Plan de acci�n consolidado 2025'!$A$3:$V$504,M$1,0)</f>
        <v>N/A</v>
      </c>
      <c r="N81" t="str">
        <f>VLOOKUP($A81,'Plan de acci�n consolidado 2025'!$A$3:$V$504,N$1,0)</f>
        <v>N/A</v>
      </c>
      <c r="O81" t="str">
        <f>VLOOKUP($A81,'Plan de acci�n consolidado 2025'!$A$3:$V$504,O$1,0)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81">
        <f>VLOOKUP($A81,'Plan de acci�n consolidado 2025'!$A$3:$V$504,P$1,0)</f>
        <v>30</v>
      </c>
      <c r="Q81">
        <f>VLOOKUP($A81,'Plan de acci�n consolidado 2025'!$A$3:$V$504,Q$1,0)</f>
        <v>1</v>
      </c>
      <c r="R81" t="str">
        <f>VLOOKUP($A81,'Plan de acci�n consolidado 2025'!$A$3:$V$504,R$1,0)</f>
        <v>Númerica</v>
      </c>
      <c r="S81" t="str">
        <f>VLOOKUP($A81,'Plan de acci�n consolidado 2025'!$A$3:$V$504,S$1,0)</f>
        <v># de documentos con la información remitida por las Delegaturas y/o áreas encargadas de las actividades ejecutadas, consolidado / 1 Documentos con la información remitida por las Delegaturas y/o áreas encargadas de las actividades ejecutadas, a consolidar</v>
      </c>
      <c r="T81" s="168">
        <f>VLOOKUP($A81,'Plan de acci�n consolidado 2025'!$A$3:$V$504,T$1,0)</f>
        <v>45931</v>
      </c>
      <c r="U81" s="168">
        <f>VLOOKUP($A81,'Plan de acci�n consolidado 2025'!$A$3:$V$504,U$1,0)</f>
        <v>45989</v>
      </c>
      <c r="V81" t="str">
        <f>VLOOKUP($A81,'Plan de acci�n consolidado 2025'!$A$3:$V$504,V$1,0)</f>
        <v>60-GRUPO DE TRABAJO DE GESTIÓN JUDICIAL ADSCRITO A LA OFICINA ASESORA JURÍDICA</v>
      </c>
      <c r="W81">
        <f>VLOOKUP($A81,'Plan de acci�n consolidado 2025'!$A$3:$AZ$504,W$1,0)</f>
        <v>10.5</v>
      </c>
      <c r="X81">
        <f>VLOOKUP($A81,'Plan de acci�n consolidado 2025'!$A$3:$AZ$504,X$1,0)</f>
        <v>0</v>
      </c>
      <c r="Y81">
        <f>VLOOKUP($A81,'Plan de acci�n consolidado 2025'!$A$3:$AZ$504,Y$1,0)</f>
        <v>0</v>
      </c>
      <c r="Z81" s="168">
        <f>VLOOKUP($A81,'Plan de acci�n consolidado 2025'!$A$3:$AZ$504,Z$1,0)</f>
        <v>0</v>
      </c>
      <c r="AA81">
        <f>VLOOKUP($A81,'Plan de acci�n consolidado 2025'!$A$3:$AZ$504,AA$1,0)</f>
        <v>0</v>
      </c>
      <c r="AB81">
        <f>VLOOKUP($A81,'Plan de acci�n consolidado 2025'!$A$3:$AZ$504,AB$1,0)</f>
        <v>0</v>
      </c>
      <c r="AC81" s="168">
        <f>VLOOKUP($A81,'Plan de acci�n consolidado 2025'!$A$3:$AZ$504,AC$1,0)</f>
        <v>0</v>
      </c>
      <c r="AD81">
        <f>VLOOKUP($A81,'Plan de acci�n consolidado 2025'!$A$3:$AZ$504,AD$1,0)</f>
        <v>0</v>
      </c>
      <c r="AE81">
        <f>VLOOKUP($A81,'Plan de acci�n consolidado 2025'!$A$3:$AZ$504,AE$1,0)</f>
        <v>0</v>
      </c>
    </row>
    <row r="82" spans="1:31" hidden="1" x14ac:dyDescent="0.25">
      <c r="A82" s="30" t="s">
        <v>658</v>
      </c>
      <c r="B82" t="str">
        <f>VLOOKUP($A82,'Plan de acci�n consolidado 2025'!$A$3:$V$504,B$1,0)</f>
        <v>GRUPO DE TRABAJO DE GESTIÓN JUDICIAL ADSCRITO A LA OFICINA ASESORA JURÍDICA</v>
      </c>
      <c r="C82">
        <f>VLOOKUP($A82,'Plan de acci�n consolidado 2025'!$A$3:$V$504,C$1,0)</f>
        <v>0</v>
      </c>
      <c r="D82" t="str">
        <f>VLOOKUP($A82,'Plan de acci�n consolidado 2025'!$A$3:$V$504,D$1,0)</f>
        <v>Actividad propia</v>
      </c>
      <c r="E82" t="str">
        <f>VLOOKUP($A82,'Plan de acci�n consolidado 2025'!$A$3:$V$504,E$1,0)</f>
        <v>60.1.4</v>
      </c>
      <c r="F82" t="str">
        <f>VLOOKUP($A82,'Plan de acci�n consolidado 2025'!$A$3:$V$504,F$1,0)</f>
        <v>N/A</v>
      </c>
      <c r="G82" t="str">
        <f>VLOOKUP($A82,'Plan de acci�n consolidado 2025'!$A$3:$V$504,G$1,0)</f>
        <v>N/A</v>
      </c>
      <c r="H82" t="str">
        <f>VLOOKUP($A82,'Plan de acci�n consolidado 2025'!$A$3:$V$504,H$1,0)</f>
        <v>N/A</v>
      </c>
      <c r="I82" t="str">
        <f>VLOOKUP($A82,'Plan de acci�n consolidado 2025'!$A$3:$V$504,I$1,0)</f>
        <v>N/A</v>
      </c>
      <c r="J82" t="str">
        <f>VLOOKUP($A82,'Plan de acci�n consolidado 2025'!$A$3:$V$504,J$1,0)</f>
        <v>N/A</v>
      </c>
      <c r="K82">
        <f>VLOOKUP($A82,'Plan de acci�n consolidado 2025'!$A$3:$V$504,K$1,0)</f>
        <v>0</v>
      </c>
      <c r="L82" t="str">
        <f>VLOOKUP($A82,'Plan de acci�n consolidado 2025'!$A$3:$V$504,L$1,0)</f>
        <v>N/A</v>
      </c>
      <c r="M82" t="str">
        <f>VLOOKUP($A82,'Plan de acci�n consolidado 2025'!$A$3:$V$504,M$1,0)</f>
        <v>N/A</v>
      </c>
      <c r="N82" t="str">
        <f>VLOOKUP($A82,'Plan de acci�n consolidado 2025'!$A$3:$V$504,N$1,0)</f>
        <v>N/A</v>
      </c>
      <c r="O82" t="str">
        <f>VLOOKUP($A82,'Plan de acci�n consolidado 2025'!$A$3:$V$504,O$1,0)</f>
        <v>Presentar al Comité de Conciliación, los resultados del cumplimiento del segundo año de implementación de la  Política de Prevención del Daño Antijurídico (Acta del comité de conciliación e informe de implementación /único entregable)</v>
      </c>
      <c r="P82">
        <f>VLOOKUP($A82,'Plan de acci�n consolidado 2025'!$A$3:$V$504,P$1,0)</f>
        <v>30</v>
      </c>
      <c r="Q82">
        <f>VLOOKUP($A82,'Plan de acci�n consolidado 2025'!$A$3:$V$504,Q$1,0)</f>
        <v>1</v>
      </c>
      <c r="R82" t="str">
        <f>VLOOKUP($A82,'Plan de acci�n consolidado 2025'!$A$3:$V$504,R$1,0)</f>
        <v>Númerica</v>
      </c>
      <c r="S82" t="str">
        <f>VLOOKUP($A82,'Plan de acci�n consolidado 2025'!$A$3:$V$504,S$1,0)</f>
        <v># de presentaciones de los resultados del cumplimiento del primer año de implementación de la Política realizadas / 1 Total de presentaciones de los resultados del cumplimiento del primer año de implementación de la Política a realizar</v>
      </c>
      <c r="T82" s="168">
        <f>VLOOKUP($A82,'Plan de acci�n consolidado 2025'!$A$3:$V$504,T$1,0)</f>
        <v>45992</v>
      </c>
      <c r="U82" s="168">
        <f>VLOOKUP($A82,'Plan de acci�n consolidado 2025'!$A$3:$V$504,U$1,0)</f>
        <v>46010</v>
      </c>
      <c r="V82" t="str">
        <f>VLOOKUP($A82,'Plan de acci�n consolidado 2025'!$A$3:$V$504,V$1,0)</f>
        <v>60-GRUPO DE TRABAJO DE GESTIÓN JUDICIAL ADSCRITO A LA OFICINA ASESORA JURÍDICA</v>
      </c>
      <c r="W82">
        <f>VLOOKUP($A82,'Plan de acci�n consolidado 2025'!$A$3:$AZ$504,W$1,0)</f>
        <v>10.5</v>
      </c>
      <c r="X82">
        <f>VLOOKUP($A82,'Plan de acci�n consolidado 2025'!$A$3:$AZ$504,X$1,0)</f>
        <v>0</v>
      </c>
      <c r="Y82">
        <f>VLOOKUP($A82,'Plan de acci�n consolidado 2025'!$A$3:$AZ$504,Y$1,0)</f>
        <v>0</v>
      </c>
      <c r="Z82" s="168">
        <f>VLOOKUP($A82,'Plan de acci�n consolidado 2025'!$A$3:$AZ$504,Z$1,0)</f>
        <v>0</v>
      </c>
      <c r="AA82">
        <f>VLOOKUP($A82,'Plan de acci�n consolidado 2025'!$A$3:$AZ$504,AA$1,0)</f>
        <v>0</v>
      </c>
      <c r="AB82">
        <f>VLOOKUP($A82,'Plan de acci�n consolidado 2025'!$A$3:$AZ$504,AB$1,0)</f>
        <v>0</v>
      </c>
      <c r="AC82" s="168">
        <f>VLOOKUP($A82,'Plan de acci�n consolidado 2025'!$A$3:$AZ$504,AC$1,0)</f>
        <v>0</v>
      </c>
      <c r="AD82">
        <f>VLOOKUP($A82,'Plan de acci�n consolidado 2025'!$A$3:$AZ$504,AD$1,0)</f>
        <v>0</v>
      </c>
      <c r="AE82">
        <f>VLOOKUP($A82,'Plan de acci�n consolidado 2025'!$A$3:$AZ$504,AE$1,0)</f>
        <v>0</v>
      </c>
    </row>
    <row r="83" spans="1:31" hidden="1" x14ac:dyDescent="0.25">
      <c r="A83" s="30" t="s">
        <v>660</v>
      </c>
      <c r="B83" t="str">
        <f>VLOOKUP($A83,'Plan de acci�n consolidado 2025'!$A$3:$V$504,B$1,0)</f>
        <v>GRUPO DE TRABAJO DE GESTIÓN JUDICIAL ADSCRITO A LA OFICINA ASESORA JURÍDICA</v>
      </c>
      <c r="C83">
        <f>VLOOKUP($A83,'Plan de acci�n consolidado 2025'!$A$3:$V$504,C$1,0)</f>
        <v>0</v>
      </c>
      <c r="D83" t="str">
        <f>VLOOKUP($A83,'Plan de acci�n consolidado 2025'!$A$3:$V$504,D$1,0)</f>
        <v>Producto</v>
      </c>
      <c r="E83" t="str">
        <f>VLOOKUP($A83,'Plan de acci�n consolidado 2025'!$A$3:$V$504,E$1,0)</f>
        <v>60.2</v>
      </c>
      <c r="F83" t="str">
        <f>VLOOKUP($A83,'Plan de acci�n consolidado 2025'!$A$3:$V$504,F$1,0)</f>
        <v>Operativo</v>
      </c>
      <c r="G83" t="str">
        <f>VLOOKUP($A83,'Plan de acci�n consolidado 2025'!$A$3:$V$504,G$1,0)</f>
        <v>Fortalecer el Sistema Integral de Gestión Institucional en el marco del Modelo Integrado de Planeación y gestión para mejorar la prestación del servicio.</v>
      </c>
      <c r="H83" t="str">
        <f>VLOOKUP($A83,'Plan de acci�n consolidado 2025'!$A$3:$V$504,H$1,0)</f>
        <v xml:space="preserve">Cumplimiento de productos del PAI asociados a Fortacer el Sistema Integral de Gestión Institucional para mejorar la prestación del servicio. 
</v>
      </c>
      <c r="I83" t="str">
        <f>VLOOKUP($A83,'Plan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83" t="str">
        <f>VLOOKUP($A83,'Plan de acci�n consolidado 2025'!$A$3:$V$504,J$1,0)</f>
        <v xml:space="preserve">PND - 5-31-5-b- Convergencia regional - Entidades públicas territoriales y nacionales fortalecidas </v>
      </c>
      <c r="K83">
        <f>VLOOKUP($A83,'Plan de acci�n consolidado 2025'!$A$3:$V$504,K$1,0)</f>
        <v>0</v>
      </c>
      <c r="L83" t="str">
        <f>VLOOKUP($A83,'Plan de acci�n consolidado 2025'!$A$3:$V$504,L$1,0)</f>
        <v>N/A</v>
      </c>
      <c r="M83" t="str">
        <f>VLOOKUP($A83,'Plan de acci�n consolidado 2025'!$A$3:$V$504,M$1,0)</f>
        <v>Política Defensa Jurídica _DIMENSIÓN Gestión con Valores para Resultados</v>
      </c>
      <c r="N83" t="str">
        <f>VLOOKUP($A83,'Plan de acci�n consolidado 2025'!$A$3:$V$504,N$1,0)</f>
        <v>PEI_19;
PES_20230253</v>
      </c>
      <c r="O83" t="str">
        <f>VLOOKUP($A83,'Plan de acci�n consolidado 2025'!$A$3:$V$504,O$1,0)</f>
        <v>Política de Prevención del Daño Antijurídico para la bianulidad 2026-2027, formulada (Documento con la Política de prevención del Daño Antijurídico formulada)</v>
      </c>
      <c r="P83">
        <f>VLOOKUP($A83,'Plan de acci�n consolidado 2025'!$A$3:$V$504,P$1,0)</f>
        <v>35</v>
      </c>
      <c r="Q83">
        <f>VLOOKUP($A83,'Plan de acci�n consolidado 2025'!$A$3:$V$504,Q$1,0)</f>
        <v>1</v>
      </c>
      <c r="R83" t="str">
        <f>VLOOKUP($A83,'Plan de acci�n consolidado 2025'!$A$3:$V$504,R$1,0)</f>
        <v>Númerica</v>
      </c>
      <c r="S83" t="str">
        <f>VLOOKUP($A83,'Plan de acci�n consolidado 2025'!$A$3:$V$504,S$1,0)</f>
        <v># de Política de Prevención del Daño Antijurídico formulada / 1 Política de Prevención del Daño Antijurídico a formular</v>
      </c>
      <c r="T83" s="168">
        <f>VLOOKUP($A83,'Plan de acci�n consolidado 2025'!$A$3:$V$504,T$1,0)</f>
        <v>45811</v>
      </c>
      <c r="U83" s="168">
        <f>VLOOKUP($A83,'Plan de acci�n consolidado 2025'!$A$3:$V$504,U$1,0)</f>
        <v>46022</v>
      </c>
      <c r="V83" t="str">
        <f>VLOOKUP($A83,'Plan de acci�n consolidado 2025'!$A$3:$V$504,V$1,0)</f>
        <v>60-GRUPO DE TRABAJO DE GESTIÓN JUDICIAL ADSCRITO A LA OFICINA ASESORA JURÍDICA</v>
      </c>
      <c r="W83">
        <f>VLOOKUP($A83,'Plan de acci�n consolidado 2025'!$A$3:$AZ$504,W$1,0)</f>
        <v>35</v>
      </c>
      <c r="X83">
        <f>VLOOKUP($A83,'Plan de acci�n consolidado 2025'!$A$3:$AZ$504,X$1,0)</f>
        <v>0</v>
      </c>
      <c r="Y83" t="str">
        <f>VLOOKUP($A83,'Plan de acci�n consolidado 2025'!$A$3:$AZ$504,Y$1,0)</f>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v>
      </c>
      <c r="Z83" s="168">
        <f>VLOOKUP($A83,'Plan de acci�n consolidado 2025'!$A$3:$AZ$504,Z$1,0)</f>
        <v>0</v>
      </c>
      <c r="AA83">
        <f>VLOOKUP($A83,'Plan de acci�n consolidado 2025'!$A$3:$AZ$504,AA$1,0)</f>
        <v>0</v>
      </c>
      <c r="AB83" t="str">
        <f>VLOOKUP($A83,'Plan de acci�n consolidado 2025'!$A$3:$AZ$504,AB$1,0)</f>
        <v>Se verifica seguimiento cualitativo registrado por el área</v>
      </c>
      <c r="AC83" s="168">
        <f>VLOOKUP($A83,'Plan de acci�n consolidado 2025'!$A$3:$AZ$504,AC$1,0)</f>
        <v>0</v>
      </c>
      <c r="AD83">
        <f>VLOOKUP($A83,'Plan de acci�n consolidado 2025'!$A$3:$AZ$504,AD$1,0)</f>
        <v>0</v>
      </c>
      <c r="AE83">
        <f>VLOOKUP($A83,'Plan de acci�n consolidado 2025'!$A$3:$AZ$504,AE$1,0)</f>
        <v>0</v>
      </c>
    </row>
    <row r="84" spans="1:31" hidden="1" x14ac:dyDescent="0.25">
      <c r="A84" s="30" t="s">
        <v>662</v>
      </c>
      <c r="B84" t="str">
        <f>VLOOKUP($A84,'Plan de acci�n consolidado 2025'!$A$3:$V$504,B$1,0)</f>
        <v>GRUPO DE TRABAJO DE GESTIÓN JUDICIAL ADSCRITO A LA OFICINA ASESORA JURÍDICA</v>
      </c>
      <c r="C84">
        <f>VLOOKUP($A84,'Plan de acci�n consolidado 2025'!$A$3:$V$504,C$1,0)</f>
        <v>0</v>
      </c>
      <c r="D84" t="str">
        <f>VLOOKUP($A84,'Plan de acci�n consolidado 2025'!$A$3:$V$504,D$1,0)</f>
        <v>Actividad propia</v>
      </c>
      <c r="E84" t="str">
        <f>VLOOKUP($A84,'Plan de acci�n consolidado 2025'!$A$3:$V$504,E$1,0)</f>
        <v>60.2.1</v>
      </c>
      <c r="F84" t="str">
        <f>VLOOKUP($A84,'Plan de acci�n consolidado 2025'!$A$3:$V$504,F$1,0)</f>
        <v>N/A</v>
      </c>
      <c r="G84" t="str">
        <f>VLOOKUP($A84,'Plan de acci�n consolidado 2025'!$A$3:$V$504,G$1,0)</f>
        <v>N/A</v>
      </c>
      <c r="H84" t="str">
        <f>VLOOKUP($A84,'Plan de acci�n consolidado 2025'!$A$3:$V$504,H$1,0)</f>
        <v>N/A</v>
      </c>
      <c r="I84" t="str">
        <f>VLOOKUP($A84,'Plan de acci�n consolidado 2025'!$A$3:$V$504,I$1,0)</f>
        <v>N/A</v>
      </c>
      <c r="J84" t="str">
        <f>VLOOKUP($A84,'Plan de acci�n consolidado 2025'!$A$3:$V$504,J$1,0)</f>
        <v>N/A</v>
      </c>
      <c r="K84">
        <f>VLOOKUP($A84,'Plan de acci�n consolidado 2025'!$A$3:$V$504,K$1,0)</f>
        <v>0</v>
      </c>
      <c r="L84" t="str">
        <f>VLOOKUP($A84,'Plan de acci�n consolidado 2025'!$A$3:$V$504,L$1,0)</f>
        <v>N/A</v>
      </c>
      <c r="M84" t="str">
        <f>VLOOKUP($A84,'Plan de acci�n consolidado 2025'!$A$3:$V$504,M$1,0)</f>
        <v>N/A</v>
      </c>
      <c r="N84" t="str">
        <f>VLOOKUP($A84,'Plan de acci�n consolidado 2025'!$A$3:$V$504,N$1,0)</f>
        <v>N/A</v>
      </c>
      <c r="O84" t="str">
        <f>VLOOKUP($A84,'Plan de acci�n consolidado 2025'!$A$3:$V$504,O$1,0)</f>
        <v>Realizar informe de análisis de causas de demanda y condena para la formulación de la Política de Prevención del Daño Antijurídico. (Informe de análisis de causas de demanda y condena/único entregable)</v>
      </c>
      <c r="P84">
        <f>VLOOKUP($A84,'Plan de acci�n consolidado 2025'!$A$3:$V$504,P$1,0)</f>
        <v>15</v>
      </c>
      <c r="Q84">
        <f>VLOOKUP($A84,'Plan de acci�n consolidado 2025'!$A$3:$V$504,Q$1,0)</f>
        <v>1</v>
      </c>
      <c r="R84" t="str">
        <f>VLOOKUP($A84,'Plan de acci�n consolidado 2025'!$A$3:$V$504,R$1,0)</f>
        <v>Númerica</v>
      </c>
      <c r="S84" t="str">
        <f>VLOOKUP($A84,'Plan de acci�n consolidado 2025'!$A$3:$V$504,S$1,0)</f>
        <v># de Informe de análisis de causas de demanda y condena elaborado / 1 informe de análisis de causas de demanda y condena a elaborar</v>
      </c>
      <c r="T84" s="168">
        <f>VLOOKUP($A84,'Plan de acci�n consolidado 2025'!$A$3:$V$504,T$1,0)</f>
        <v>45811</v>
      </c>
      <c r="U84" s="168">
        <f>VLOOKUP($A84,'Plan de acci�n consolidado 2025'!$A$3:$V$504,U$1,0)</f>
        <v>45930</v>
      </c>
      <c r="V84" t="str">
        <f>VLOOKUP($A84,'Plan de acci�n consolidado 2025'!$A$3:$V$504,V$1,0)</f>
        <v>60-GRUPO DE TRABAJO DE GESTIÓN JUDICIAL ADSCRITO A LA OFICINA ASESORA JURÍDICA</v>
      </c>
      <c r="W84">
        <f>VLOOKUP($A84,'Plan de acci�n consolidado 2025'!$A$3:$AZ$504,W$1,0)</f>
        <v>5.25</v>
      </c>
      <c r="X84">
        <f>VLOOKUP($A84,'Plan de acci�n consolidado 2025'!$A$3:$AZ$504,X$1,0)</f>
        <v>100</v>
      </c>
      <c r="Y84" t="str">
        <f>VLOOKUP($A84,'Plan de acci�n consolidado 2025'!$A$3:$AZ$504,Y$1,0)</f>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v>
      </c>
      <c r="Z84" s="168">
        <f>VLOOKUP($A84,'Plan de acci�n consolidado 2025'!$A$3:$AZ$504,Z$1,0)</f>
        <v>0</v>
      </c>
      <c r="AA84">
        <f>VLOOKUP($A84,'Plan de acci�n consolidado 2025'!$A$3:$AZ$504,AA$1,0)</f>
        <v>100</v>
      </c>
      <c r="AB84" t="str">
        <f>VLOOKUP($A84,'Plan de acci�n consolidado 2025'!$A$3:$AZ$504,AB$1,0)</f>
        <v xml:space="preserve">Se verifica cumplimiento de la actividad con las evidencias reportadas </v>
      </c>
      <c r="AC84" s="168">
        <f>VLOOKUP($A84,'Plan de acci�n consolidado 2025'!$A$3:$AZ$504,AC$1,0)</f>
        <v>0</v>
      </c>
      <c r="AD84">
        <f>VLOOKUP($A84,'Plan de acci�n consolidado 2025'!$A$3:$AZ$504,AD$1,0)</f>
        <v>100</v>
      </c>
      <c r="AE84">
        <f>VLOOKUP($A84,'Plan de acci�n consolidado 2025'!$A$3:$AZ$504,AE$1,0)</f>
        <v>5.25</v>
      </c>
    </row>
    <row r="85" spans="1:31" hidden="1" x14ac:dyDescent="0.25">
      <c r="A85" s="30" t="s">
        <v>664</v>
      </c>
      <c r="B85" t="str">
        <f>VLOOKUP($A85,'Plan de acci�n consolidado 2025'!$A$3:$V$504,B$1,0)</f>
        <v>GRUPO DE TRABAJO DE GESTIÓN JUDICIAL ADSCRITO A LA OFICINA ASESORA JURÍDICA</v>
      </c>
      <c r="C85">
        <f>VLOOKUP($A85,'Plan de acci�n consolidado 2025'!$A$3:$V$504,C$1,0)</f>
        <v>0</v>
      </c>
      <c r="D85" t="str">
        <f>VLOOKUP($A85,'Plan de acci�n consolidado 2025'!$A$3:$V$504,D$1,0)</f>
        <v>Actividad propia</v>
      </c>
      <c r="E85" t="str">
        <f>VLOOKUP($A85,'Plan de acci�n consolidado 2025'!$A$3:$V$504,E$1,0)</f>
        <v>60.2.2</v>
      </c>
      <c r="F85" t="str">
        <f>VLOOKUP($A85,'Plan de acci�n consolidado 2025'!$A$3:$V$504,F$1,0)</f>
        <v>N/A</v>
      </c>
      <c r="G85" t="str">
        <f>VLOOKUP($A85,'Plan de acci�n consolidado 2025'!$A$3:$V$504,G$1,0)</f>
        <v>N/A</v>
      </c>
      <c r="H85" t="str">
        <f>VLOOKUP($A85,'Plan de acci�n consolidado 2025'!$A$3:$V$504,H$1,0)</f>
        <v>N/A</v>
      </c>
      <c r="I85" t="str">
        <f>VLOOKUP($A85,'Plan de acci�n consolidado 2025'!$A$3:$V$504,I$1,0)</f>
        <v>N/A</v>
      </c>
      <c r="J85" t="str">
        <f>VLOOKUP($A85,'Plan de acci�n consolidado 2025'!$A$3:$V$504,J$1,0)</f>
        <v>N/A</v>
      </c>
      <c r="K85">
        <f>VLOOKUP($A85,'Plan de acci�n consolidado 2025'!$A$3:$V$504,K$1,0)</f>
        <v>0</v>
      </c>
      <c r="L85" t="str">
        <f>VLOOKUP($A85,'Plan de acci�n consolidado 2025'!$A$3:$V$504,L$1,0)</f>
        <v>N/A</v>
      </c>
      <c r="M85" t="str">
        <f>VLOOKUP($A85,'Plan de acci�n consolidado 2025'!$A$3:$V$504,M$1,0)</f>
        <v>N/A</v>
      </c>
      <c r="N85" t="str">
        <f>VLOOKUP($A85,'Plan de acci�n consolidado 2025'!$A$3:$V$504,N$1,0)</f>
        <v>N/A</v>
      </c>
      <c r="O85" t="str">
        <f>VLOOKUP($A85,'Plan de acci�n consolidado 2025'!$A$3:$V$504,O$1,0)</f>
        <v>Presentar y socializar informe de análisis de causas de demanda y condena A las áreas misionales de la Entidad.	 (Acta de reunión y/o capturas de pantalla de la reunión)</v>
      </c>
      <c r="P85">
        <f>VLOOKUP($A85,'Plan de acci�n consolidado 2025'!$A$3:$V$504,P$1,0)</f>
        <v>20</v>
      </c>
      <c r="Q85">
        <f>VLOOKUP($A85,'Plan de acci�n consolidado 2025'!$A$3:$V$504,Q$1,0)</f>
        <v>1</v>
      </c>
      <c r="R85" t="str">
        <f>VLOOKUP($A85,'Plan de acci�n consolidado 2025'!$A$3:$V$504,R$1,0)</f>
        <v>Númerica</v>
      </c>
      <c r="S85" t="str">
        <f>VLOOKUP($A85,'Plan de acci�n consolidado 2025'!$A$3:$V$504,S$1,0)</f>
        <v># de presentaciones del análisis de causas de demanda y de condena realizadas / 1 presentaciones del análisis de causas de demanda y de condena a realizar</v>
      </c>
      <c r="T85" s="168">
        <f>VLOOKUP($A85,'Plan de acci�n consolidado 2025'!$A$3:$V$504,T$1,0)</f>
        <v>45931</v>
      </c>
      <c r="U85" s="168">
        <f>VLOOKUP($A85,'Plan de acci�n consolidado 2025'!$A$3:$V$504,U$1,0)</f>
        <v>45961</v>
      </c>
      <c r="V85" t="str">
        <f>VLOOKUP($A85,'Plan de acci�n consolidado 2025'!$A$3:$V$504,V$1,0)</f>
        <v>60-GRUPO DE TRABAJO DE GESTIÓN JUDICIAL ADSCRITO A LA OFICINA ASESORA JURÍDICA</v>
      </c>
      <c r="W85">
        <f>VLOOKUP($A85,'Plan de acci�n consolidado 2025'!$A$3:$AZ$504,W$1,0)</f>
        <v>7</v>
      </c>
      <c r="X85">
        <f>VLOOKUP($A85,'Plan de acci�n consolidado 2025'!$A$3:$AZ$504,X$1,0)</f>
        <v>0</v>
      </c>
      <c r="Y85">
        <f>VLOOKUP($A85,'Plan de acci�n consolidado 2025'!$A$3:$AZ$504,Y$1,0)</f>
        <v>0</v>
      </c>
      <c r="Z85" s="168">
        <f>VLOOKUP($A85,'Plan de acci�n consolidado 2025'!$A$3:$AZ$504,Z$1,0)</f>
        <v>0</v>
      </c>
      <c r="AA85">
        <f>VLOOKUP($A85,'Plan de acci�n consolidado 2025'!$A$3:$AZ$504,AA$1,0)</f>
        <v>0</v>
      </c>
      <c r="AB85">
        <f>VLOOKUP($A85,'Plan de acci�n consolidado 2025'!$A$3:$AZ$504,AB$1,0)</f>
        <v>0</v>
      </c>
      <c r="AC85" s="168">
        <f>VLOOKUP($A85,'Plan de acci�n consolidado 2025'!$A$3:$AZ$504,AC$1,0)</f>
        <v>0</v>
      </c>
      <c r="AD85">
        <f>VLOOKUP($A85,'Plan de acci�n consolidado 2025'!$A$3:$AZ$504,AD$1,0)</f>
        <v>0</v>
      </c>
      <c r="AE85">
        <f>VLOOKUP($A85,'Plan de acci�n consolidado 2025'!$A$3:$AZ$504,AE$1,0)</f>
        <v>0</v>
      </c>
    </row>
    <row r="86" spans="1:31" hidden="1" x14ac:dyDescent="0.25">
      <c r="A86" s="30" t="s">
        <v>666</v>
      </c>
      <c r="B86" t="str">
        <f>VLOOKUP($A86,'Plan de acci�n consolidado 2025'!$A$3:$V$504,B$1,0)</f>
        <v>GRUPO DE TRABAJO DE GESTIÓN JUDICIAL ADSCRITO A LA OFICINA ASESORA JURÍDICA</v>
      </c>
      <c r="C86">
        <f>VLOOKUP($A86,'Plan de acci�n consolidado 2025'!$A$3:$V$504,C$1,0)</f>
        <v>0</v>
      </c>
      <c r="D86" t="str">
        <f>VLOOKUP($A86,'Plan de acci�n consolidado 2025'!$A$3:$V$504,D$1,0)</f>
        <v>Actividad propia</v>
      </c>
      <c r="E86" t="str">
        <f>VLOOKUP($A86,'Plan de acci�n consolidado 2025'!$A$3:$V$504,E$1,0)</f>
        <v>60.2.3</v>
      </c>
      <c r="F86" t="str">
        <f>VLOOKUP($A86,'Plan de acci�n consolidado 2025'!$A$3:$V$504,F$1,0)</f>
        <v>N/A</v>
      </c>
      <c r="G86" t="str">
        <f>VLOOKUP($A86,'Plan de acci�n consolidado 2025'!$A$3:$V$504,G$1,0)</f>
        <v>N/A</v>
      </c>
      <c r="H86" t="str">
        <f>VLOOKUP($A86,'Plan de acci�n consolidado 2025'!$A$3:$V$504,H$1,0)</f>
        <v>N/A</v>
      </c>
      <c r="I86" t="str">
        <f>VLOOKUP($A86,'Plan de acci�n consolidado 2025'!$A$3:$V$504,I$1,0)</f>
        <v>N/A</v>
      </c>
      <c r="J86" t="str">
        <f>VLOOKUP($A86,'Plan de acci�n consolidado 2025'!$A$3:$V$504,J$1,0)</f>
        <v>N/A</v>
      </c>
      <c r="K86">
        <f>VLOOKUP($A86,'Plan de acci�n consolidado 2025'!$A$3:$V$504,K$1,0)</f>
        <v>0</v>
      </c>
      <c r="L86" t="str">
        <f>VLOOKUP($A86,'Plan de acci�n consolidado 2025'!$A$3:$V$504,L$1,0)</f>
        <v>N/A</v>
      </c>
      <c r="M86" t="str">
        <f>VLOOKUP($A86,'Plan de acci�n consolidado 2025'!$A$3:$V$504,M$1,0)</f>
        <v>N/A</v>
      </c>
      <c r="N86" t="str">
        <f>VLOOKUP($A86,'Plan de acci�n consolidado 2025'!$A$3:$V$504,N$1,0)</f>
        <v>N/A</v>
      </c>
      <c r="O86" t="str">
        <f>VLOOKUP($A86,'Plan de acci�n consolidado 2025'!$A$3:$V$504,O$1,0)</f>
        <v>Formular proyecto de la Política de Prevención del Daño Antijurídico de acuerdo con los lineamientos de la ANDJE (Documento de formulación/único entregable)</v>
      </c>
      <c r="P86">
        <f>VLOOKUP($A86,'Plan de acci�n consolidado 2025'!$A$3:$V$504,P$1,0)</f>
        <v>25</v>
      </c>
      <c r="Q86">
        <f>VLOOKUP($A86,'Plan de acci�n consolidado 2025'!$A$3:$V$504,Q$1,0)</f>
        <v>1</v>
      </c>
      <c r="R86" t="str">
        <f>VLOOKUP($A86,'Plan de acci�n consolidado 2025'!$A$3:$V$504,R$1,0)</f>
        <v>Númerica</v>
      </c>
      <c r="S86" t="str">
        <f>VLOOKUP($A86,'Plan de acci�n consolidado 2025'!$A$3:$V$504,S$1,0)</f>
        <v># de Proyecto de formulación de la Política elaborado / 1 proyecto de formulación de la Política a elaborar</v>
      </c>
      <c r="T86" s="168">
        <f>VLOOKUP($A86,'Plan de acci�n consolidado 2025'!$A$3:$V$504,T$1,0)</f>
        <v>45965</v>
      </c>
      <c r="U86" s="168">
        <f>VLOOKUP($A86,'Plan de acci�n consolidado 2025'!$A$3:$V$504,U$1,0)</f>
        <v>45989</v>
      </c>
      <c r="V86" t="str">
        <f>VLOOKUP($A86,'Plan de acci�n consolidado 2025'!$A$3:$V$504,V$1,0)</f>
        <v>60-GRUPO DE TRABAJO DE GESTIÓN JUDICIAL ADSCRITO A LA OFICINA ASESORA JURÍDICA</v>
      </c>
      <c r="W86">
        <f>VLOOKUP($A86,'Plan de acci�n consolidado 2025'!$A$3:$AZ$504,W$1,0)</f>
        <v>8.75</v>
      </c>
      <c r="X86">
        <f>VLOOKUP($A86,'Plan de acci�n consolidado 2025'!$A$3:$AZ$504,X$1,0)</f>
        <v>0</v>
      </c>
      <c r="Y86">
        <f>VLOOKUP($A86,'Plan de acci�n consolidado 2025'!$A$3:$AZ$504,Y$1,0)</f>
        <v>0</v>
      </c>
      <c r="Z86" s="168">
        <f>VLOOKUP($A86,'Plan de acci�n consolidado 2025'!$A$3:$AZ$504,Z$1,0)</f>
        <v>0</v>
      </c>
      <c r="AA86">
        <f>VLOOKUP($A86,'Plan de acci�n consolidado 2025'!$A$3:$AZ$504,AA$1,0)</f>
        <v>0</v>
      </c>
      <c r="AB86">
        <f>VLOOKUP($A86,'Plan de acci�n consolidado 2025'!$A$3:$AZ$504,AB$1,0)</f>
        <v>0</v>
      </c>
      <c r="AC86" s="168">
        <f>VLOOKUP($A86,'Plan de acci�n consolidado 2025'!$A$3:$AZ$504,AC$1,0)</f>
        <v>0</v>
      </c>
      <c r="AD86">
        <f>VLOOKUP($A86,'Plan de acci�n consolidado 2025'!$A$3:$AZ$504,AD$1,0)</f>
        <v>0</v>
      </c>
      <c r="AE86">
        <f>VLOOKUP($A86,'Plan de acci�n consolidado 2025'!$A$3:$AZ$504,AE$1,0)</f>
        <v>0</v>
      </c>
    </row>
    <row r="87" spans="1:31" hidden="1" x14ac:dyDescent="0.25">
      <c r="A87" s="30" t="s">
        <v>668</v>
      </c>
      <c r="B87" t="str">
        <f>VLOOKUP($A87,'Plan de acci�n consolidado 2025'!$A$3:$V$504,B$1,0)</f>
        <v>GRUPO DE TRABAJO DE GESTIÓN JUDICIAL ADSCRITO A LA OFICINA ASESORA JURÍDICA</v>
      </c>
      <c r="C87">
        <f>VLOOKUP($A87,'Plan de acci�n consolidado 2025'!$A$3:$V$504,C$1,0)</f>
        <v>0</v>
      </c>
      <c r="D87" t="str">
        <f>VLOOKUP($A87,'Plan de acci�n consolidado 2025'!$A$3:$V$504,D$1,0)</f>
        <v>Actividad propia</v>
      </c>
      <c r="E87" t="str">
        <f>VLOOKUP($A87,'Plan de acci�n consolidado 2025'!$A$3:$V$504,E$1,0)</f>
        <v>60.2.4</v>
      </c>
      <c r="F87" t="str">
        <f>VLOOKUP($A87,'Plan de acci�n consolidado 2025'!$A$3:$V$504,F$1,0)</f>
        <v>N/A</v>
      </c>
      <c r="G87" t="str">
        <f>VLOOKUP($A87,'Plan de acci�n consolidado 2025'!$A$3:$V$504,G$1,0)</f>
        <v>N/A</v>
      </c>
      <c r="H87" t="str">
        <f>VLOOKUP($A87,'Plan de acci�n consolidado 2025'!$A$3:$V$504,H$1,0)</f>
        <v>N/A</v>
      </c>
      <c r="I87" t="str">
        <f>VLOOKUP($A87,'Plan de acci�n consolidado 2025'!$A$3:$V$504,I$1,0)</f>
        <v>N/A</v>
      </c>
      <c r="J87" t="str">
        <f>VLOOKUP($A87,'Plan de acci�n consolidado 2025'!$A$3:$V$504,J$1,0)</f>
        <v>N/A</v>
      </c>
      <c r="K87">
        <f>VLOOKUP($A87,'Plan de acci�n consolidado 2025'!$A$3:$V$504,K$1,0)</f>
        <v>0</v>
      </c>
      <c r="L87" t="str">
        <f>VLOOKUP($A87,'Plan de acci�n consolidado 2025'!$A$3:$V$504,L$1,0)</f>
        <v>N/A</v>
      </c>
      <c r="M87" t="str">
        <f>VLOOKUP($A87,'Plan de acci�n consolidado 2025'!$A$3:$V$504,M$1,0)</f>
        <v>N/A</v>
      </c>
      <c r="N87" t="str">
        <f>VLOOKUP($A87,'Plan de acci�n consolidado 2025'!$A$3:$V$504,N$1,0)</f>
        <v>N/A</v>
      </c>
      <c r="O87" t="str">
        <f>VLOOKUP($A87,'Plan de acci�n consolidado 2025'!$A$3:$V$504,O$1,0)</f>
        <v>Presentar la formulación de la Política de Prevención del Daño Antijurídico al Comité de Conciliación. (Acta del comité de conciliación y/o documento de la presentación)</v>
      </c>
      <c r="P87">
        <f>VLOOKUP($A87,'Plan de acci�n consolidado 2025'!$A$3:$V$504,P$1,0)</f>
        <v>20</v>
      </c>
      <c r="Q87">
        <f>VLOOKUP($A87,'Plan de acci�n consolidado 2025'!$A$3:$V$504,Q$1,0)</f>
        <v>1</v>
      </c>
      <c r="R87" t="str">
        <f>VLOOKUP($A87,'Plan de acci�n consolidado 2025'!$A$3:$V$504,R$1,0)</f>
        <v>Númerica</v>
      </c>
      <c r="S87" t="str">
        <f>VLOOKUP($A87,'Plan de acci�n consolidado 2025'!$A$3:$V$504,S$1,0)</f>
        <v># de Documento de la política presentado / 1 documento de la Política a presentar</v>
      </c>
      <c r="T87" s="168">
        <f>VLOOKUP($A87,'Plan de acci�n consolidado 2025'!$A$3:$V$504,T$1,0)</f>
        <v>45992</v>
      </c>
      <c r="U87" s="168">
        <f>VLOOKUP($A87,'Plan de acci�n consolidado 2025'!$A$3:$V$504,U$1,0)</f>
        <v>46006</v>
      </c>
      <c r="V87" t="str">
        <f>VLOOKUP($A87,'Plan de acci�n consolidado 2025'!$A$3:$V$504,V$1,0)</f>
        <v>60-GRUPO DE TRABAJO DE GESTIÓN JUDICIAL ADSCRITO A LA OFICINA ASESORA JURÍDICA</v>
      </c>
      <c r="W87">
        <f>VLOOKUP($A87,'Plan de acci�n consolidado 2025'!$A$3:$AZ$504,W$1,0)</f>
        <v>7</v>
      </c>
      <c r="X87">
        <f>VLOOKUP($A87,'Plan de acci�n consolidado 2025'!$A$3:$AZ$504,X$1,0)</f>
        <v>0</v>
      </c>
      <c r="Y87">
        <f>VLOOKUP($A87,'Plan de acci�n consolidado 2025'!$A$3:$AZ$504,Y$1,0)</f>
        <v>0</v>
      </c>
      <c r="Z87" s="168">
        <f>VLOOKUP($A87,'Plan de acci�n consolidado 2025'!$A$3:$AZ$504,Z$1,0)</f>
        <v>0</v>
      </c>
      <c r="AA87">
        <f>VLOOKUP($A87,'Plan de acci�n consolidado 2025'!$A$3:$AZ$504,AA$1,0)</f>
        <v>0</v>
      </c>
      <c r="AB87">
        <f>VLOOKUP($A87,'Plan de acci�n consolidado 2025'!$A$3:$AZ$504,AB$1,0)</f>
        <v>0</v>
      </c>
      <c r="AC87" s="168">
        <f>VLOOKUP($A87,'Plan de acci�n consolidado 2025'!$A$3:$AZ$504,AC$1,0)</f>
        <v>0</v>
      </c>
      <c r="AD87">
        <f>VLOOKUP($A87,'Plan de acci�n consolidado 2025'!$A$3:$AZ$504,AD$1,0)</f>
        <v>0</v>
      </c>
      <c r="AE87">
        <f>VLOOKUP($A87,'Plan de acci�n consolidado 2025'!$A$3:$AZ$504,AE$1,0)</f>
        <v>0</v>
      </c>
    </row>
    <row r="88" spans="1:31" hidden="1" x14ac:dyDescent="0.25">
      <c r="A88" s="30" t="s">
        <v>670</v>
      </c>
      <c r="B88" t="str">
        <f>VLOOKUP($A88,'Plan de acci�n consolidado 2025'!$A$3:$V$504,B$1,0)</f>
        <v>GRUPO DE TRABAJO DE GESTIÓN JUDICIAL ADSCRITO A LA OFICINA ASESORA JURÍDICA</v>
      </c>
      <c r="C88">
        <f>VLOOKUP($A88,'Plan de acci�n consolidado 2025'!$A$3:$V$504,C$1,0)</f>
        <v>0</v>
      </c>
      <c r="D88" t="str">
        <f>VLOOKUP($A88,'Plan de acci�n consolidado 2025'!$A$3:$V$504,D$1,0)</f>
        <v>Actividad propia</v>
      </c>
      <c r="E88" t="str">
        <f>VLOOKUP($A88,'Plan de acci�n consolidado 2025'!$A$3:$V$504,E$1,0)</f>
        <v>60.2.5</v>
      </c>
      <c r="F88" t="str">
        <f>VLOOKUP($A88,'Plan de acci�n consolidado 2025'!$A$3:$V$504,F$1,0)</f>
        <v>N/A</v>
      </c>
      <c r="G88" t="str">
        <f>VLOOKUP($A88,'Plan de acci�n consolidado 2025'!$A$3:$V$504,G$1,0)</f>
        <v>N/A</v>
      </c>
      <c r="H88" t="str">
        <f>VLOOKUP($A88,'Plan de acci�n consolidado 2025'!$A$3:$V$504,H$1,0)</f>
        <v>N/A</v>
      </c>
      <c r="I88" t="str">
        <f>VLOOKUP($A88,'Plan de acci�n consolidado 2025'!$A$3:$V$504,I$1,0)</f>
        <v>N/A</v>
      </c>
      <c r="J88" t="str">
        <f>VLOOKUP($A88,'Plan de acci�n consolidado 2025'!$A$3:$V$504,J$1,0)</f>
        <v>N/A</v>
      </c>
      <c r="K88">
        <f>VLOOKUP($A88,'Plan de acci�n consolidado 2025'!$A$3:$V$504,K$1,0)</f>
        <v>0</v>
      </c>
      <c r="L88" t="str">
        <f>VLOOKUP($A88,'Plan de acci�n consolidado 2025'!$A$3:$V$504,L$1,0)</f>
        <v>N/A</v>
      </c>
      <c r="M88" t="str">
        <f>VLOOKUP($A88,'Plan de acci�n consolidado 2025'!$A$3:$V$504,M$1,0)</f>
        <v>N/A</v>
      </c>
      <c r="N88" t="str">
        <f>VLOOKUP($A88,'Plan de acci�n consolidado 2025'!$A$3:$V$504,N$1,0)</f>
        <v>N/A</v>
      </c>
      <c r="O88" t="str">
        <f>VLOOKUP($A88,'Plan de acci�n consolidado 2025'!$A$3:$V$504,O$1,0)</f>
        <v>Enviar a la ANDJE la formulación de la Política de Prevención del Daño Antijurídico para aprobación. (Soporte de envío del documento a la ANDJE/único entregable)</v>
      </c>
      <c r="P88">
        <f>VLOOKUP($A88,'Plan de acci�n consolidado 2025'!$A$3:$V$504,P$1,0)</f>
        <v>20</v>
      </c>
      <c r="Q88">
        <f>VLOOKUP($A88,'Plan de acci�n consolidado 2025'!$A$3:$V$504,Q$1,0)</f>
        <v>1</v>
      </c>
      <c r="R88" t="str">
        <f>VLOOKUP($A88,'Plan de acci�n consolidado 2025'!$A$3:$V$504,R$1,0)</f>
        <v>Númerica</v>
      </c>
      <c r="S88" t="str">
        <f>VLOOKUP($A88,'Plan de acci�n consolidado 2025'!$A$3:$V$504,S$1,0)</f>
        <v># de Documento de la Política enviado / 1 documento de la Política a enviar</v>
      </c>
      <c r="T88" s="168">
        <f>VLOOKUP($A88,'Plan de acci�n consolidado 2025'!$A$3:$V$504,T$1,0)</f>
        <v>46007</v>
      </c>
      <c r="U88" s="168">
        <f>VLOOKUP($A88,'Plan de acci�n consolidado 2025'!$A$3:$V$504,U$1,0)</f>
        <v>46022</v>
      </c>
      <c r="V88" t="str">
        <f>VLOOKUP($A88,'Plan de acci�n consolidado 2025'!$A$3:$V$504,V$1,0)</f>
        <v>60-GRUPO DE TRABAJO DE GESTIÓN JUDICIAL ADSCRITO A LA OFICINA ASESORA JURÍDICA</v>
      </c>
      <c r="W88">
        <f>VLOOKUP($A88,'Plan de acci�n consolidado 2025'!$A$3:$AZ$504,W$1,0)</f>
        <v>7</v>
      </c>
      <c r="X88">
        <f>VLOOKUP($A88,'Plan de acci�n consolidado 2025'!$A$3:$AZ$504,X$1,0)</f>
        <v>0</v>
      </c>
      <c r="Y88">
        <f>VLOOKUP($A88,'Plan de acci�n consolidado 2025'!$A$3:$AZ$504,Y$1,0)</f>
        <v>0</v>
      </c>
      <c r="Z88" s="168">
        <f>VLOOKUP($A88,'Plan de acci�n consolidado 2025'!$A$3:$AZ$504,Z$1,0)</f>
        <v>0</v>
      </c>
      <c r="AA88">
        <f>VLOOKUP($A88,'Plan de acci�n consolidado 2025'!$A$3:$AZ$504,AA$1,0)</f>
        <v>0</v>
      </c>
      <c r="AB88">
        <f>VLOOKUP($A88,'Plan de acci�n consolidado 2025'!$A$3:$AZ$504,AB$1,0)</f>
        <v>0</v>
      </c>
      <c r="AC88" s="168">
        <f>VLOOKUP($A88,'Plan de acci�n consolidado 2025'!$A$3:$AZ$504,AC$1,0)</f>
        <v>0</v>
      </c>
      <c r="AD88">
        <f>VLOOKUP($A88,'Plan de acci�n consolidado 2025'!$A$3:$AZ$504,AD$1,0)</f>
        <v>0</v>
      </c>
      <c r="AE88">
        <f>VLOOKUP($A88,'Plan de acci�n consolidado 2025'!$A$3:$AZ$504,AE$1,0)</f>
        <v>0</v>
      </c>
    </row>
    <row r="89" spans="1:31" hidden="1" x14ac:dyDescent="0.25">
      <c r="A89" s="30" t="s">
        <v>672</v>
      </c>
      <c r="B89" t="str">
        <f>VLOOKUP($A89,'Plan de acci�n consolidado 2025'!$A$3:$V$504,B$1,0)</f>
        <v>GRUPO DE TRABAJO DE GESTIÓN JUDICIAL ADSCRITO A LA OFICINA ASESORA JURÍDICA</v>
      </c>
      <c r="C89">
        <f>VLOOKUP($A89,'Plan de acci�n consolidado 2025'!$A$3:$V$504,C$1,0)</f>
        <v>0</v>
      </c>
      <c r="D89" t="str">
        <f>VLOOKUP($A89,'Plan de acci�n consolidado 2025'!$A$3:$V$504,D$1,0)</f>
        <v>Producto</v>
      </c>
      <c r="E89" t="str">
        <f>VLOOKUP($A89,'Plan de acci�n consolidado 2025'!$A$3:$V$504,E$1,0)</f>
        <v>60.3</v>
      </c>
      <c r="F89" t="str">
        <f>VLOOKUP($A89,'Plan de acci�n consolidado 2025'!$A$3:$V$504,F$1,0)</f>
        <v>Operativo</v>
      </c>
      <c r="G89" t="str">
        <f>VLOOKUP($A89,'Plan de acci�n consolidado 2025'!$A$3:$V$504,G$1,0)</f>
        <v xml:space="preserve">Fortalecer la gestión de la información, el conocimiento y la innovación para optimizar la capacidad institucional 
</v>
      </c>
      <c r="H89" t="str">
        <f>VLOOKUP($A89,'Plan de acci�n consolidado 2025'!$A$3:$V$504,H$1,0)</f>
        <v xml:space="preserve">Cumplimiento de productos del PAI asociados a Fortalecer la gestión de la información, el conocimiento y la innovación para optimizar la capacidad institucional 
</v>
      </c>
      <c r="I89" t="str">
        <f>VLOOKUP($A89,'Plan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9" t="str">
        <f>VLOOKUP($A89,'Plan de acci�n consolidado 2025'!$A$3:$V$504,J$1,0)</f>
        <v xml:space="preserve">PND - 5-31-5-b- Convergencia regional - Entidades públicas territoriales y nacionales fortalecidas </v>
      </c>
      <c r="K89">
        <f>VLOOKUP($A89,'Plan de acci�n consolidado 2025'!$A$3:$V$504,K$1,0)</f>
        <v>0</v>
      </c>
      <c r="L89" t="str">
        <f>VLOOKUP($A89,'Plan de acci�n consolidado 2025'!$A$3:$V$504,L$1,0)</f>
        <v>N/A</v>
      </c>
      <c r="M89" t="str">
        <f>VLOOKUP($A89,'Plan de acci�n consolidado 2025'!$A$3:$V$504,M$1,0)</f>
        <v>Política Defensa Jurídica _DIMENSIÓN Gestión con Valores para Resultados</v>
      </c>
      <c r="N89" t="str">
        <f>VLOOKUP($A89,'Plan de acci�n consolidado 2025'!$A$3:$V$504,N$1,0)</f>
        <v>PEI_20;
PES_20230248</v>
      </c>
      <c r="O89" t="str">
        <f>VLOOKUP($A89,'Plan de acci�n consolidado 2025'!$A$3:$V$504,O$1,0)</f>
        <v>Equipo jurídico del Grupo de Gestión Judicial , fortalecido (Listas de asistencia y/o capturas de pantalla/único entregable)</v>
      </c>
      <c r="P89">
        <f>VLOOKUP($A89,'Plan de acci�n consolidado 2025'!$A$3:$V$504,P$1,0)</f>
        <v>30</v>
      </c>
      <c r="Q89">
        <f>VLOOKUP($A89,'Plan de acci�n consolidado 2025'!$A$3:$V$504,Q$1,0)</f>
        <v>2</v>
      </c>
      <c r="R89" t="str">
        <f>VLOOKUP($A89,'Plan de acci�n consolidado 2025'!$A$3:$V$504,R$1,0)</f>
        <v>Númerica</v>
      </c>
      <c r="S89" t="str">
        <f>VLOOKUP($A89,'Plan de acci�n consolidado 2025'!$A$3:$V$504,S$1,0)</f>
        <v># de capacitaciones asistidas / 2 Capacitaciones programadas</v>
      </c>
      <c r="T89" s="168">
        <f>VLOOKUP($A89,'Plan de acci�n consolidado 2025'!$A$3:$V$504,T$1,0)</f>
        <v>45684</v>
      </c>
      <c r="U89" s="168">
        <f>VLOOKUP($A89,'Plan de acci�n consolidado 2025'!$A$3:$V$504,U$1,0)</f>
        <v>45989</v>
      </c>
      <c r="V89" t="str">
        <f>VLOOKUP($A89,'Plan de acci�n consolidado 2025'!$A$3:$V$504,V$1,0)</f>
        <v>60-GRUPO DE TRABAJO DE GESTIÓN JUDICIAL ADSCRITO A LA OFICINA ASESORA JURÍDICA</v>
      </c>
      <c r="W89">
        <f>VLOOKUP($A89,'Plan de acci�n consolidado 2025'!$A$3:$AZ$504,W$1,0)</f>
        <v>30</v>
      </c>
      <c r="X89">
        <f>VLOOKUP($A89,'Plan de acci�n consolidado 2025'!$A$3:$AZ$504,X$1,0)</f>
        <v>50</v>
      </c>
      <c r="Y89" t="str">
        <f>VLOOKUP($A89,'Plan de acci�n consolidado 2025'!$A$3:$AZ$504,Y$1,0)</f>
        <v>Durante el primer semestre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
En relación con los conversatorios, 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ser automatizados para mejorar la eficiencia de la gestión.</v>
      </c>
      <c r="Z89" s="168">
        <f>VLOOKUP($A89,'Plan de acci�n consolidado 2025'!$A$3:$AZ$504,Z$1,0)</f>
        <v>0</v>
      </c>
      <c r="AA89">
        <f>VLOOKUP($A89,'Plan de acci�n consolidado 2025'!$A$3:$AZ$504,AA$1,0)</f>
        <v>50</v>
      </c>
      <c r="AB89" t="str">
        <f>VLOOKUP($A89,'Plan de acci�n consolidado 2025'!$A$3:$AZ$504,AB$1,0)</f>
        <v>El avance porcentual registrado corresponde con el cálculo de la fórmula matemática definida y las evidencias reportadas</v>
      </c>
      <c r="AC89" s="168">
        <f>VLOOKUP($A89,'Plan de acci�n consolidado 2025'!$A$3:$AZ$504,AC$1,0)</f>
        <v>0</v>
      </c>
      <c r="AD89">
        <f>VLOOKUP($A89,'Plan de acci�n consolidado 2025'!$A$3:$AZ$504,AD$1,0)</f>
        <v>0</v>
      </c>
      <c r="AE89">
        <f>VLOOKUP($A89,'Plan de acci�n consolidado 2025'!$A$3:$AZ$504,AE$1,0)</f>
        <v>15</v>
      </c>
    </row>
    <row r="90" spans="1:31" hidden="1" x14ac:dyDescent="0.25">
      <c r="A90" s="30" t="s">
        <v>674</v>
      </c>
      <c r="B90" t="str">
        <f>VLOOKUP($A90,'Plan de acci�n consolidado 2025'!$A$3:$V$504,B$1,0)</f>
        <v>GRUPO DE TRABAJO DE GESTIÓN JUDICIAL ADSCRITO A LA OFICINA ASESORA JURÍDICA</v>
      </c>
      <c r="C90">
        <f>VLOOKUP($A90,'Plan de acci�n consolidado 2025'!$A$3:$V$504,C$1,0)</f>
        <v>0</v>
      </c>
      <c r="D90" t="str">
        <f>VLOOKUP($A90,'Plan de acci�n consolidado 2025'!$A$3:$V$504,D$1,0)</f>
        <v>Actividad propia</v>
      </c>
      <c r="E90" t="str">
        <f>VLOOKUP($A90,'Plan de acci�n consolidado 2025'!$A$3:$V$504,E$1,0)</f>
        <v>60.3.1</v>
      </c>
      <c r="F90" t="str">
        <f>VLOOKUP($A90,'Plan de acci�n consolidado 2025'!$A$3:$V$504,F$1,0)</f>
        <v>N/A</v>
      </c>
      <c r="G90" t="str">
        <f>VLOOKUP($A90,'Plan de acci�n consolidado 2025'!$A$3:$V$504,G$1,0)</f>
        <v>N/A</v>
      </c>
      <c r="H90" t="str">
        <f>VLOOKUP($A90,'Plan de acci�n consolidado 2025'!$A$3:$V$504,H$1,0)</f>
        <v>N/A</v>
      </c>
      <c r="I90" t="str">
        <f>VLOOKUP($A90,'Plan de acci�n consolidado 2025'!$A$3:$V$504,I$1,0)</f>
        <v>N/A</v>
      </c>
      <c r="J90" t="str">
        <f>VLOOKUP($A90,'Plan de acci�n consolidado 2025'!$A$3:$V$504,J$1,0)</f>
        <v>N/A</v>
      </c>
      <c r="K90">
        <f>VLOOKUP($A90,'Plan de acci�n consolidado 2025'!$A$3:$V$504,K$1,0)</f>
        <v>0</v>
      </c>
      <c r="L90" t="str">
        <f>VLOOKUP($A90,'Plan de acci�n consolidado 2025'!$A$3:$V$504,L$1,0)</f>
        <v>N/A</v>
      </c>
      <c r="M90" t="str">
        <f>VLOOKUP($A90,'Plan de acci�n consolidado 2025'!$A$3:$V$504,M$1,0)</f>
        <v>N/A</v>
      </c>
      <c r="N90" t="str">
        <f>VLOOKUP($A90,'Plan de acci�n consolidado 2025'!$A$3:$V$504,N$1,0)</f>
        <v>N/A</v>
      </c>
      <c r="O90" t="str">
        <f>VLOOKUP($A90,'Plan de acci�n consolidado 2025'!$A$3:$V$504,O$1,0)</f>
        <v>Solicitar mediante correo electrónico a la ANDJE que se realicen dos jornadas de capacitación. (Correo electrónico a la ANDJE/único entregable)</v>
      </c>
      <c r="P90">
        <f>VLOOKUP($A90,'Plan de acci�n consolidado 2025'!$A$3:$V$504,P$1,0)</f>
        <v>30</v>
      </c>
      <c r="Q90">
        <f>VLOOKUP($A90,'Plan de acci�n consolidado 2025'!$A$3:$V$504,Q$1,0)</f>
        <v>1</v>
      </c>
      <c r="R90" t="str">
        <f>VLOOKUP($A90,'Plan de acci�n consolidado 2025'!$A$3:$V$504,R$1,0)</f>
        <v>Númerica</v>
      </c>
      <c r="S90" t="str">
        <f>VLOOKUP($A90,'Plan de acci�n consolidado 2025'!$A$3:$V$504,S$1,0)</f>
        <v># de correos enviados / 1 correos a enviar</v>
      </c>
      <c r="T90" s="168">
        <f>VLOOKUP($A90,'Plan de acci�n consolidado 2025'!$A$3:$V$504,T$1,0)</f>
        <v>45684</v>
      </c>
      <c r="U90" s="168">
        <f>VLOOKUP($A90,'Plan de acci�n consolidado 2025'!$A$3:$V$504,U$1,0)</f>
        <v>45716</v>
      </c>
      <c r="V90" t="str">
        <f>VLOOKUP($A90,'Plan de acci�n consolidado 2025'!$A$3:$V$504,V$1,0)</f>
        <v>60-GRUPO DE TRABAJO DE GESTIÓN JUDICIAL ADSCRITO A LA OFICINA ASESORA JURÍDICA</v>
      </c>
      <c r="W90">
        <f>VLOOKUP($A90,'Plan de acci�n consolidado 2025'!$A$3:$AZ$504,W$1,0)</f>
        <v>9</v>
      </c>
      <c r="X90">
        <f>VLOOKUP($A90,'Plan de acci�n consolidado 2025'!$A$3:$AZ$504,X$1,0)</f>
        <v>100</v>
      </c>
      <c r="Y90" t="str">
        <f>VLOOKUP($A90,'Plan de acci�n consolidado 2025'!$A$3:$AZ$504,Y$1,0)</f>
        <v>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v>
      </c>
      <c r="Z90" s="168">
        <f>VLOOKUP($A90,'Plan de acci�n consolidado 2025'!$A$3:$AZ$504,Z$1,0)</f>
        <v>45716</v>
      </c>
      <c r="AA90">
        <f>VLOOKUP($A90,'Plan de acci�n consolidado 2025'!$A$3:$AZ$504,AA$1,0)</f>
        <v>100</v>
      </c>
      <c r="AB90" t="str">
        <f>VLOOKUP($A90,'Plan de acci�n consolidado 2025'!$A$3:$AZ$504,AB$1,0)</f>
        <v xml:space="preserve">Se verifica el cumplimiento de la actividad con solitud a través de correo el día 5 de febrero </v>
      </c>
      <c r="AC90" s="168">
        <f>VLOOKUP($A90,'Plan de acci�n consolidado 2025'!$A$3:$AZ$504,AC$1,0)</f>
        <v>45693</v>
      </c>
      <c r="AD90">
        <f>VLOOKUP($A90,'Plan de acci�n consolidado 2025'!$A$3:$AZ$504,AD$1,0)</f>
        <v>100</v>
      </c>
      <c r="AE90">
        <f>VLOOKUP($A90,'Plan de acci�n consolidado 2025'!$A$3:$AZ$504,AE$1,0)</f>
        <v>9</v>
      </c>
    </row>
    <row r="91" spans="1:31" hidden="1" x14ac:dyDescent="0.25">
      <c r="A91" s="30" t="s">
        <v>676</v>
      </c>
      <c r="B91" t="str">
        <f>VLOOKUP($A91,'Plan de acci�n consolidado 2025'!$A$3:$V$504,B$1,0)</f>
        <v>GRUPO DE TRABAJO DE GESTIÓN JUDICIAL ADSCRITO A LA OFICINA ASESORA JURÍDICA</v>
      </c>
      <c r="C91">
        <f>VLOOKUP($A91,'Plan de acci�n consolidado 2025'!$A$3:$V$504,C$1,0)</f>
        <v>0</v>
      </c>
      <c r="D91" t="str">
        <f>VLOOKUP($A91,'Plan de acci�n consolidado 2025'!$A$3:$V$504,D$1,0)</f>
        <v>Actividad propia</v>
      </c>
      <c r="E91" t="str">
        <f>VLOOKUP($A91,'Plan de acci�n consolidado 2025'!$A$3:$V$504,E$1,0)</f>
        <v>60.3.2</v>
      </c>
      <c r="F91" t="str">
        <f>VLOOKUP($A91,'Plan de acci�n consolidado 2025'!$A$3:$V$504,F$1,0)</f>
        <v>N/A</v>
      </c>
      <c r="G91" t="str">
        <f>VLOOKUP($A91,'Plan de acci�n consolidado 2025'!$A$3:$V$504,G$1,0)</f>
        <v>N/A</v>
      </c>
      <c r="H91" t="str">
        <f>VLOOKUP($A91,'Plan de acci�n consolidado 2025'!$A$3:$V$504,H$1,0)</f>
        <v>N/A</v>
      </c>
      <c r="I91" t="str">
        <f>VLOOKUP($A91,'Plan de acci�n consolidado 2025'!$A$3:$V$504,I$1,0)</f>
        <v>N/A</v>
      </c>
      <c r="J91" t="str">
        <f>VLOOKUP($A91,'Plan de acci�n consolidado 2025'!$A$3:$V$504,J$1,0)</f>
        <v>N/A</v>
      </c>
      <c r="K91">
        <f>VLOOKUP($A91,'Plan de acci�n consolidado 2025'!$A$3:$V$504,K$1,0)</f>
        <v>0</v>
      </c>
      <c r="L91" t="str">
        <f>VLOOKUP($A91,'Plan de acci�n consolidado 2025'!$A$3:$V$504,L$1,0)</f>
        <v>N/A</v>
      </c>
      <c r="M91" t="str">
        <f>VLOOKUP($A91,'Plan de acci�n consolidado 2025'!$A$3:$V$504,M$1,0)</f>
        <v>N/A</v>
      </c>
      <c r="N91" t="str">
        <f>VLOOKUP($A91,'Plan de acci�n consolidado 2025'!$A$3:$V$504,N$1,0)</f>
        <v>N/A</v>
      </c>
      <c r="O91" t="str">
        <f>VLOOKUP($A91,'Plan de acci�n consolidado 2025'!$A$3:$V$504,O$1,0)</f>
        <v>Participar en capacitaciones desarrolladas por la Agencia Nacional de Defensa Jurídica del Estado (Capturas de pantalla de las capacitaciones y/o listado de asistencia)</v>
      </c>
      <c r="P91">
        <f>VLOOKUP($A91,'Plan de acci�n consolidado 2025'!$A$3:$V$504,P$1,0)</f>
        <v>40</v>
      </c>
      <c r="Q91">
        <f>VLOOKUP($A91,'Plan de acci�n consolidado 2025'!$A$3:$V$504,Q$1,0)</f>
        <v>2</v>
      </c>
      <c r="R91" t="str">
        <f>VLOOKUP($A91,'Plan de acci�n consolidado 2025'!$A$3:$V$504,R$1,0)</f>
        <v>Númerica</v>
      </c>
      <c r="S91" t="str">
        <f>VLOOKUP($A91,'Plan de acci�n consolidado 2025'!$A$3:$V$504,S$1,0)</f>
        <v># de capacitaciones asistidas / 2 Capacitaciones programadas</v>
      </c>
      <c r="T91" s="168">
        <f>VLOOKUP($A91,'Plan de acci�n consolidado 2025'!$A$3:$V$504,T$1,0)</f>
        <v>45719</v>
      </c>
      <c r="U91" s="168">
        <f>VLOOKUP($A91,'Plan de acci�n consolidado 2025'!$A$3:$V$504,U$1,0)</f>
        <v>45930</v>
      </c>
      <c r="V91" t="str">
        <f>VLOOKUP($A91,'Plan de acci�n consolidado 2025'!$A$3:$V$504,V$1,0)</f>
        <v>60-GRUPO DE TRABAJO DE GESTIÓN JUDICIAL ADSCRITO A LA OFICINA ASESORA JURÍDICA</v>
      </c>
      <c r="W91">
        <f>VLOOKUP($A91,'Plan de acci�n consolidado 2025'!$A$3:$AZ$504,W$1,0)</f>
        <v>12</v>
      </c>
      <c r="X91">
        <f>VLOOKUP($A91,'Plan de acci�n consolidado 2025'!$A$3:$AZ$504,X$1,0)</f>
        <v>50</v>
      </c>
      <c r="Y91" t="str">
        <f>VLOOKUP($A91,'Plan de acci�n consolidado 2025'!$A$3:$AZ$504,Y$1,0)</f>
        <v>El día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v>
      </c>
      <c r="Z91" s="168">
        <f>VLOOKUP($A91,'Plan de acci�n consolidado 2025'!$A$3:$AZ$504,Z$1,0)</f>
        <v>0</v>
      </c>
      <c r="AA91">
        <f>VLOOKUP($A91,'Plan de acci�n consolidado 2025'!$A$3:$AZ$504,AA$1,0)</f>
        <v>50</v>
      </c>
      <c r="AB91" t="str">
        <f>VLOOKUP($A91,'Plan de acci�n consolidado 2025'!$A$3:$AZ$504,AB$1,0)</f>
        <v xml:space="preserve">Las evidencias reportadas permiten confirmar el avance reportado </v>
      </c>
      <c r="AC91" s="168">
        <f>VLOOKUP($A91,'Plan de acci�n consolidado 2025'!$A$3:$AZ$504,AC$1,0)</f>
        <v>0</v>
      </c>
      <c r="AD91">
        <f>VLOOKUP($A91,'Plan de acci�n consolidado 2025'!$A$3:$AZ$504,AD$1,0)</f>
        <v>0</v>
      </c>
      <c r="AE91">
        <f>VLOOKUP($A91,'Plan de acci�n consolidado 2025'!$A$3:$AZ$504,AE$1,0)</f>
        <v>6</v>
      </c>
    </row>
    <row r="92" spans="1:31" hidden="1" x14ac:dyDescent="0.25">
      <c r="A92" s="30" t="s">
        <v>677</v>
      </c>
      <c r="B92" t="str">
        <f>VLOOKUP($A92,'Plan de acci�n consolidado 2025'!$A$3:$V$504,B$1,0)</f>
        <v>GRUPO DE TRABAJO DE GESTIÓN JUDICIAL ADSCRITO A LA OFICINA ASESORA JURÍDICA</v>
      </c>
      <c r="C92">
        <f>VLOOKUP($A92,'Plan de acci�n consolidado 2025'!$A$3:$V$504,C$1,0)</f>
        <v>0</v>
      </c>
      <c r="D92" t="str">
        <f>VLOOKUP($A92,'Plan de acci�n consolidado 2025'!$A$3:$V$504,D$1,0)</f>
        <v>Actividad propia</v>
      </c>
      <c r="E92" t="str">
        <f>VLOOKUP($A92,'Plan de acci�n consolidado 2025'!$A$3:$V$504,E$1,0)</f>
        <v>60.3.3</v>
      </c>
      <c r="F92" t="str">
        <f>VLOOKUP($A92,'Plan de acci�n consolidado 2025'!$A$3:$V$504,F$1,0)</f>
        <v>N/A</v>
      </c>
      <c r="G92" t="str">
        <f>VLOOKUP($A92,'Plan de acci�n consolidado 2025'!$A$3:$V$504,G$1,0)</f>
        <v>N/A</v>
      </c>
      <c r="H92" t="str">
        <f>VLOOKUP($A92,'Plan de acci�n consolidado 2025'!$A$3:$V$504,H$1,0)</f>
        <v>N/A</v>
      </c>
      <c r="I92" t="str">
        <f>VLOOKUP($A92,'Plan de acci�n consolidado 2025'!$A$3:$V$504,I$1,0)</f>
        <v>N/A</v>
      </c>
      <c r="J92" t="str">
        <f>VLOOKUP($A92,'Plan de acci�n consolidado 2025'!$A$3:$V$504,J$1,0)</f>
        <v>N/A</v>
      </c>
      <c r="K92">
        <f>VLOOKUP($A92,'Plan de acci�n consolidado 2025'!$A$3:$V$504,K$1,0)</f>
        <v>0</v>
      </c>
      <c r="L92" t="str">
        <f>VLOOKUP($A92,'Plan de acci�n consolidado 2025'!$A$3:$V$504,L$1,0)</f>
        <v>N/A</v>
      </c>
      <c r="M92" t="str">
        <f>VLOOKUP($A92,'Plan de acci�n consolidado 2025'!$A$3:$V$504,M$1,0)</f>
        <v>N/A</v>
      </c>
      <c r="N92" t="str">
        <f>VLOOKUP($A92,'Plan de acci�n consolidado 2025'!$A$3:$V$504,N$1,0)</f>
        <v>N/A</v>
      </c>
      <c r="O92" t="str">
        <f>VLOOKUP($A92,'Plan de acci�n consolidado 2025'!$A$3:$V$504,O$1,0)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92">
        <f>VLOOKUP($A92,'Plan de acci�n consolidado 2025'!$A$3:$V$504,P$1,0)</f>
        <v>30</v>
      </c>
      <c r="Q92">
        <f>VLOOKUP($A92,'Plan de acci�n consolidado 2025'!$A$3:$V$504,Q$1,0)</f>
        <v>2</v>
      </c>
      <c r="R92" t="str">
        <f>VLOOKUP($A92,'Plan de acci�n consolidado 2025'!$A$3:$V$504,R$1,0)</f>
        <v>Númerica</v>
      </c>
      <c r="S92" t="str">
        <f>VLOOKUP($A92,'Plan de acci�n consolidado 2025'!$A$3:$V$504,S$1,0)</f>
        <v># de conversatorios realizados / 2 conversatorios a realizar</v>
      </c>
      <c r="T92" s="168">
        <f>VLOOKUP($A92,'Plan de acci�n consolidado 2025'!$A$3:$V$504,T$1,0)</f>
        <v>45748</v>
      </c>
      <c r="U92" s="168">
        <f>VLOOKUP($A92,'Plan de acci�n consolidado 2025'!$A$3:$V$504,U$1,0)</f>
        <v>45989</v>
      </c>
      <c r="V92" t="str">
        <f>VLOOKUP($A92,'Plan de acci�n consolidado 2025'!$A$3:$V$504,V$1,0)</f>
        <v>60-GRUPO DE TRABAJO DE GESTIÓN JUDICIAL ADSCRITO A LA OFICINA ASESORA JURÍDICA</v>
      </c>
      <c r="W92">
        <f>VLOOKUP($A92,'Plan de acci�n consolidado 2025'!$A$3:$AZ$504,W$1,0)</f>
        <v>9</v>
      </c>
      <c r="X92">
        <f>VLOOKUP($A92,'Plan de acci�n consolidado 2025'!$A$3:$AZ$504,X$1,0)</f>
        <v>50</v>
      </c>
      <c r="Y92" t="str">
        <f>VLOOKUP($A92,'Plan de acci�n consolidado 2025'!$A$3:$AZ$504,Y$1,0)</f>
        <v>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automatizados para mejorar la eficiencia de la gestión.</v>
      </c>
      <c r="Z92" s="168">
        <f>VLOOKUP($A92,'Plan de acci�n consolidado 2025'!$A$3:$AZ$504,Z$1,0)</f>
        <v>0</v>
      </c>
      <c r="AA92">
        <f>VLOOKUP($A92,'Plan de acci�n consolidado 2025'!$A$3:$AZ$504,AA$1,0)</f>
        <v>50</v>
      </c>
      <c r="AB92" t="str">
        <f>VLOOKUP($A92,'Plan de acci�n consolidado 2025'!$A$3:$AZ$504,AB$1,0)</f>
        <v>El avance porcentual registrado corresponde con el cálculo de la fórmula matemática definida y las evidencias reportadas</v>
      </c>
      <c r="AC92" s="168">
        <f>VLOOKUP($A92,'Plan de acci�n consolidado 2025'!$A$3:$AZ$504,AC$1,0)</f>
        <v>0</v>
      </c>
      <c r="AD92">
        <f>VLOOKUP($A92,'Plan de acci�n consolidado 2025'!$A$3:$AZ$504,AD$1,0)</f>
        <v>0</v>
      </c>
      <c r="AE92">
        <f>VLOOKUP($A92,'Plan de acci�n consolidado 2025'!$A$3:$AZ$504,AE$1,0)</f>
        <v>4.5</v>
      </c>
    </row>
    <row r="93" spans="1:31" hidden="1" x14ac:dyDescent="0.25">
      <c r="A93" s="30" t="s">
        <v>689</v>
      </c>
      <c r="B93" t="str">
        <f>VLOOKUP($A93,'Plan de acci�n consolidado 2025'!$A$3:$V$504,B$1,0)</f>
        <v>GRUPO DE TRABAJO DE CENTRO DE INFORMACIÓN TECNOLÓGICA Y APOYO A LA GESTIÓN DE PROPIEDAD LA INDUSTRIAL</v>
      </c>
      <c r="C93">
        <f>VLOOKUP($A93,'Plan de acci�n consolidado 2025'!$A$3:$V$504,C$1,0)</f>
        <v>0</v>
      </c>
      <c r="D93" t="str">
        <f>VLOOKUP($A93,'Plan de acci�n consolidado 2025'!$A$3:$V$504,D$1,0)</f>
        <v>Producto</v>
      </c>
      <c r="E93" t="str">
        <f>VLOOKUP($A93,'Plan de acci�n consolidado 2025'!$A$3:$V$504,E$1,0)</f>
        <v>2023.1</v>
      </c>
      <c r="F93" t="str">
        <f>VLOOKUP($A93,'Plan de acci�n consolidado 2025'!$A$3:$V$504,F$1,0)</f>
        <v>Operativo</v>
      </c>
      <c r="G93" t="str">
        <f>VLOOKUP($A93,'Plan de acci�n consolidado 2025'!$A$3:$V$504,G$1,0)</f>
        <v xml:space="preserve">Promover el enfoque preventivo, diferencial y territorial en el que hacer misional de la entidad 
</v>
      </c>
      <c r="H93" t="str">
        <f>VLOOKUP($A93,'Plan de acci�n consolidado 2025'!$A$3:$V$504,H$1,0)</f>
        <v xml:space="preserve">Cumplimiento de productos del PAI asociados a Promover el enfoque preventivo, diferencial y territorial en el que hacer misional de la entidad 
</v>
      </c>
      <c r="I93" t="str">
        <f>VLOOKUP($A93,'Plan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93" t="str">
        <f>VLOOKUP($A93,'Plan de acci�n consolidado 2025'!$A$3:$V$504,J$1,0)</f>
        <v xml:space="preserve">PND - 2-03-9-b- Seguridad humana y justicia social - Aprovechamiento de la propiedad intelectual </v>
      </c>
      <c r="K93">
        <f>VLOOKUP($A93,'Plan de acci�n consolidado 2025'!$A$3:$V$504,K$1,0)</f>
        <v>0</v>
      </c>
      <c r="L93" t="str">
        <f>VLOOKUP($A93,'Plan de acci�n consolidado 2025'!$A$3:$V$504,L$1,0)</f>
        <v>C-3503-0200-0014-20309b</v>
      </c>
      <c r="M93" t="str">
        <f>VLOOKUP($A93,'Plan de acci�n consolidado 2025'!$A$3:$V$504,M$1,0)</f>
        <v>Política Servicio al Ciudadano_DIMENSIÓN Gestión con Valores para Resultados</v>
      </c>
      <c r="N93" t="str">
        <f>VLOOKUP($A93,'Plan de acci�n consolidado 2025'!$A$3:$V$504,N$1,0)</f>
        <v>PEI_14;
PES_20230191;
PND_ 2_Fomentar estrategiasDe sensibilizaciónPara el reconocimiento, aprovechamiento y uso responsableDe losDerechosDePI</v>
      </c>
      <c r="O93" t="str">
        <f>VLOOKUP($A93,'Plan de acci�n consolidado 2025'!$A$3:$V$504,O$1,0)</f>
        <v>Programas de fomento al uso estratégico de la propiedad industrial como herramienta de competitividad para empresarios, ejecutados.  (Matriz de seguimiento e informe final de ejecución de los programas)</v>
      </c>
      <c r="P93">
        <f>VLOOKUP($A93,'Plan de acci�n consolidado 2025'!$A$3:$V$504,P$1,0)</f>
        <v>30</v>
      </c>
      <c r="Q93">
        <f>VLOOKUP($A93,'Plan de acci�n consolidado 2025'!$A$3:$V$504,Q$1,0)</f>
        <v>100</v>
      </c>
      <c r="R93" t="str">
        <f>VLOOKUP($A93,'Plan de acci�n consolidado 2025'!$A$3:$V$504,R$1,0)</f>
        <v>Porcentual</v>
      </c>
      <c r="S93" t="str">
        <f>VLOOKUP($A93,'Plan de acci�n consolidado 2025'!$A$3:$V$504,S$1,0)</f>
        <v>% de seguimientos realizados / 100% de seguimientos programados</v>
      </c>
      <c r="T93" s="168">
        <f>VLOOKUP($A93,'Plan de acci�n consolidado 2025'!$A$3:$V$504,T$1,0)</f>
        <v>45670</v>
      </c>
      <c r="U93" s="168">
        <f>VLOOKUP($A93,'Plan de acci�n consolidado 2025'!$A$3:$V$504,U$1,0)</f>
        <v>45989</v>
      </c>
      <c r="V93" t="str">
        <f>VLOOKUP($A93,'Plan de acci�n consolidado 2025'!$A$3:$V$504,V$1,0)</f>
        <v>2023-GRUPO DE TRABAJO DE CENTRO DE INFORMACIÓN TECNOLÓGICA Y APOYO A LA GESTIÓN DE PROPIEDAD LA INDUSTRIAL</v>
      </c>
      <c r="W93">
        <f>VLOOKUP($A93,'Plan de acci�n consolidado 2025'!$A$3:$AZ$504,W$1,0)</f>
        <v>30</v>
      </c>
      <c r="X93">
        <f>VLOOKUP($A93,'Plan de acci�n consolidado 2025'!$A$3:$AZ$504,X$1,0)</f>
        <v>80</v>
      </c>
      <c r="Y93" t="str">
        <f>VLOOKUP($A93,'Plan de acci�n consolidado 2025'!$A$3:$AZ$504,Y$1,0)</f>
        <v>Los Programas de fomento al uso estratégico de la propiedad industrial como herramienta de competitividad para empresarios, como son el programa CATI y MiPYMES se encuentran en ejecución.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octavo seguimiento. Por lo tanto, el porcentaje de avance es del 80%.</v>
      </c>
      <c r="Z93" s="168">
        <f>VLOOKUP($A93,'Plan de acci�n consolidado 2025'!$A$3:$AZ$504,Z$1,0)</f>
        <v>0</v>
      </c>
      <c r="AA93">
        <f>VLOOKUP($A93,'Plan de acci�n consolidado 2025'!$A$3:$AZ$504,AA$1,0)</f>
        <v>80</v>
      </c>
      <c r="AB93" t="str">
        <f>VLOOKUP($A93,'Plan de acci�n consolidado 2025'!$A$3:$AZ$504,AB$1,0)</f>
        <v>Una vez revisados ítems del producto: unidad de medida, fórmula de avance, fecha fin, y la descripción de avance, se avala informe cualitativo.</v>
      </c>
      <c r="AC93" s="168">
        <f>VLOOKUP($A93,'Plan de acci�n consolidado 2025'!$A$3:$AZ$504,AC$1,0)</f>
        <v>0</v>
      </c>
      <c r="AD93">
        <f>VLOOKUP($A93,'Plan de acci�n consolidado 2025'!$A$3:$AZ$504,AD$1,0)</f>
        <v>0</v>
      </c>
      <c r="AE93">
        <f>VLOOKUP($A93,'Plan de acci�n consolidado 2025'!$A$3:$AZ$504,AE$1,0)</f>
        <v>24</v>
      </c>
    </row>
    <row r="94" spans="1:31" hidden="1" x14ac:dyDescent="0.25">
      <c r="A94" s="30" t="s">
        <v>691</v>
      </c>
      <c r="B94" t="str">
        <f>VLOOKUP($A94,'Plan de acci�n consolidado 2025'!$A$3:$V$504,B$1,0)</f>
        <v>GRUPO DE TRABAJO DE CENTRO DE INFORMACIÓN TECNOLÓGICA Y APOYO A LA GESTIÓN DE PROPIEDAD LA INDUSTRIAL</v>
      </c>
      <c r="C94">
        <f>VLOOKUP($A94,'Plan de acci�n consolidado 2025'!$A$3:$V$504,C$1,0)</f>
        <v>0</v>
      </c>
      <c r="D94" t="str">
        <f>VLOOKUP($A94,'Plan de acci�n consolidado 2025'!$A$3:$V$504,D$1,0)</f>
        <v>Actividad propia</v>
      </c>
      <c r="E94" t="str">
        <f>VLOOKUP($A94,'Plan de acci�n consolidado 2025'!$A$3:$V$504,E$1,0)</f>
        <v>2023.1.1</v>
      </c>
      <c r="F94" t="str">
        <f>VLOOKUP($A94,'Plan de acci�n consolidado 2025'!$A$3:$V$504,F$1,0)</f>
        <v>N/A</v>
      </c>
      <c r="G94" t="str">
        <f>VLOOKUP($A94,'Plan de acci�n consolidado 2025'!$A$3:$V$504,G$1,0)</f>
        <v>N/A</v>
      </c>
      <c r="H94" t="str">
        <f>VLOOKUP($A94,'Plan de acci�n consolidado 2025'!$A$3:$V$504,H$1,0)</f>
        <v>N/A</v>
      </c>
      <c r="I94" t="str">
        <f>VLOOKUP($A94,'Plan de acci�n consolidado 2025'!$A$3:$V$504,I$1,0)</f>
        <v>N/A</v>
      </c>
      <c r="J94" t="str">
        <f>VLOOKUP($A94,'Plan de acci�n consolidado 2025'!$A$3:$V$504,J$1,0)</f>
        <v>N/A</v>
      </c>
      <c r="K94">
        <f>VLOOKUP($A94,'Plan de acci�n consolidado 2025'!$A$3:$V$504,K$1,0)</f>
        <v>0</v>
      </c>
      <c r="L94" t="str">
        <f>VLOOKUP($A94,'Plan de acci�n consolidado 2025'!$A$3:$V$504,L$1,0)</f>
        <v>N/A</v>
      </c>
      <c r="M94" t="str">
        <f>VLOOKUP($A94,'Plan de acci�n consolidado 2025'!$A$3:$V$504,M$1,0)</f>
        <v>N/A</v>
      </c>
      <c r="N94" t="str">
        <f>VLOOKUP($A94,'Plan de acci�n consolidado 2025'!$A$3:$V$504,N$1,0)</f>
        <v>N/A</v>
      </c>
      <c r="O94" t="str">
        <f>VLOOKUP($A94,'Plan de acci�n consolidado 2025'!$A$3:$V$504,O$1,0)</f>
        <v>Elaborar matriz de metas y seguimiento de ejecución del programa</v>
      </c>
      <c r="P94">
        <f>VLOOKUP($A94,'Plan de acci�n consolidado 2025'!$A$3:$V$504,P$1,0)</f>
        <v>10</v>
      </c>
      <c r="Q94">
        <f>VLOOKUP($A94,'Plan de acci�n consolidado 2025'!$A$3:$V$504,Q$1,0)</f>
        <v>1</v>
      </c>
      <c r="R94" t="str">
        <f>VLOOKUP($A94,'Plan de acci�n consolidado 2025'!$A$3:$V$504,R$1,0)</f>
        <v>Númerica</v>
      </c>
      <c r="S94" t="str">
        <f>VLOOKUP($A94,'Plan de acci�n consolidado 2025'!$A$3:$V$504,S$1,0)</f>
        <v># de matrices realizadas / 1 matrices programadas</v>
      </c>
      <c r="T94" s="168">
        <f>VLOOKUP($A94,'Plan de acci�n consolidado 2025'!$A$3:$V$504,T$1,0)</f>
        <v>45670</v>
      </c>
      <c r="U94" s="168">
        <f>VLOOKUP($A94,'Plan de acci�n consolidado 2025'!$A$3:$V$504,U$1,0)</f>
        <v>45716</v>
      </c>
      <c r="V94" t="str">
        <f>VLOOKUP($A94,'Plan de acci�n consolidado 2025'!$A$3:$V$504,V$1,0)</f>
        <v>2023-GRUPO DE TRABAJO DE CENTRO DE INFORMACIÓN TECNOLÓGICA Y APOYO A LA GESTIÓN DE PROPIEDAD LA INDUSTRIAL</v>
      </c>
      <c r="W94">
        <f>VLOOKUP($A94,'Plan de acci�n consolidado 2025'!$A$3:$AZ$504,W$1,0)</f>
        <v>3</v>
      </c>
      <c r="X94">
        <f>VLOOKUP($A94,'Plan de acci�n consolidado 2025'!$A$3:$AZ$504,X$1,0)</f>
        <v>100</v>
      </c>
      <c r="Y94" t="str">
        <f>VLOOKUP($A94,'Plan de acci�n consolidado 2025'!$A$3:$AZ$504,Y$1,0)</f>
        <v xml:space="preserve">Se elaboró la matriz de metas y seguimiento de ejecución del programa CATI del año 2025
</v>
      </c>
      <c r="Z94" s="168">
        <f>VLOOKUP($A94,'Plan de acci�n consolidado 2025'!$A$3:$AZ$504,Z$1,0)</f>
        <v>45716</v>
      </c>
      <c r="AA94">
        <f>VLOOKUP($A94,'Plan de acci�n consolidado 2025'!$A$3:$AZ$504,AA$1,0)</f>
        <v>100</v>
      </c>
      <c r="AB94" t="str">
        <f>VLOOKUP($A94,'Plan de acci�n consolidado 2025'!$A$3:$AZ$504,AB$1,0)</f>
        <v>Se valida la evidencia. Respecto del seguimiento es importante remitir la matriz diligenciada por mes con el fin de validar los seguimientos realizados en la actividad de ejecutar el programa de CATIS.</v>
      </c>
      <c r="AC94" s="168">
        <f>VLOOKUP($A94,'Plan de acci�n consolidado 2025'!$A$3:$AZ$504,AC$1,0)</f>
        <v>45716</v>
      </c>
      <c r="AD94">
        <f>VLOOKUP($A94,'Plan de acci�n consolidado 2025'!$A$3:$AZ$504,AD$1,0)</f>
        <v>100</v>
      </c>
      <c r="AE94">
        <f>VLOOKUP($A94,'Plan de acci�n consolidado 2025'!$A$3:$AZ$504,AE$1,0)</f>
        <v>3</v>
      </c>
    </row>
    <row r="95" spans="1:31" hidden="1" x14ac:dyDescent="0.25">
      <c r="A95" s="30" t="s">
        <v>693</v>
      </c>
      <c r="B95" t="str">
        <f>VLOOKUP($A95,'Plan de acci�n consolidado 2025'!$A$3:$V$504,B$1,0)</f>
        <v>GRUPO DE TRABAJO DE CENTRO DE INFORMACIÓN TECNOLÓGICA Y APOYO A LA GESTIÓN DE PROPIEDAD LA INDUSTRIAL</v>
      </c>
      <c r="C95">
        <f>VLOOKUP($A95,'Plan de acci�n consolidado 2025'!$A$3:$V$504,C$1,0)</f>
        <v>0</v>
      </c>
      <c r="D95" t="str">
        <f>VLOOKUP($A95,'Plan de acci�n consolidado 2025'!$A$3:$V$504,D$1,0)</f>
        <v>Actividad propia</v>
      </c>
      <c r="E95" t="str">
        <f>VLOOKUP($A95,'Plan de acci�n consolidado 2025'!$A$3:$V$504,E$1,0)</f>
        <v>2023.1.2</v>
      </c>
      <c r="F95" t="str">
        <f>VLOOKUP($A95,'Plan de acci�n consolidado 2025'!$A$3:$V$504,F$1,0)</f>
        <v>N/A</v>
      </c>
      <c r="G95" t="str">
        <f>VLOOKUP($A95,'Plan de acci�n consolidado 2025'!$A$3:$V$504,G$1,0)</f>
        <v>N/A</v>
      </c>
      <c r="H95" t="str">
        <f>VLOOKUP($A95,'Plan de acci�n consolidado 2025'!$A$3:$V$504,H$1,0)</f>
        <v>N/A</v>
      </c>
      <c r="I95" t="str">
        <f>VLOOKUP($A95,'Plan de acci�n consolidado 2025'!$A$3:$V$504,I$1,0)</f>
        <v>N/A</v>
      </c>
      <c r="J95" t="str">
        <f>VLOOKUP($A95,'Plan de acci�n consolidado 2025'!$A$3:$V$504,J$1,0)</f>
        <v>N/A</v>
      </c>
      <c r="K95">
        <f>VLOOKUP($A95,'Plan de acci�n consolidado 2025'!$A$3:$V$504,K$1,0)</f>
        <v>0</v>
      </c>
      <c r="L95" t="str">
        <f>VLOOKUP($A95,'Plan de acci�n consolidado 2025'!$A$3:$V$504,L$1,0)</f>
        <v>N/A</v>
      </c>
      <c r="M95" t="str">
        <f>VLOOKUP($A95,'Plan de acci�n consolidado 2025'!$A$3:$V$504,M$1,0)</f>
        <v>N/A</v>
      </c>
      <c r="N95" t="str">
        <f>VLOOKUP($A95,'Plan de acci�n consolidado 2025'!$A$3:$V$504,N$1,0)</f>
        <v>N/A</v>
      </c>
      <c r="O95" t="str">
        <f>VLOOKUP($A95,'Plan de acci�n consolidado 2025'!$A$3:$V$504,O$1,0)</f>
        <v>Ejecutar el programa Centros de Apoyo a la Tecnología y la Innovación CATI. (Matriz de seguimiento e Informe final del programa)</v>
      </c>
      <c r="P95">
        <f>VLOOKUP($A95,'Plan de acci�n consolidado 2025'!$A$3:$V$504,P$1,0)</f>
        <v>60</v>
      </c>
      <c r="Q95">
        <f>VLOOKUP($A95,'Plan de acci�n consolidado 2025'!$A$3:$V$504,Q$1,0)</f>
        <v>100</v>
      </c>
      <c r="R95" t="str">
        <f>VLOOKUP($A95,'Plan de acci�n consolidado 2025'!$A$3:$V$504,R$1,0)</f>
        <v>Porcentual</v>
      </c>
      <c r="S95" t="str">
        <f>VLOOKUP($A95,'Plan de acci�n consolidado 2025'!$A$3:$V$504,S$1,0)</f>
        <v>% de seguimientos realizados / 100% de seguimientos programados</v>
      </c>
      <c r="T95" s="168">
        <f>VLOOKUP($A95,'Plan de acci�n consolidado 2025'!$A$3:$V$504,T$1,0)</f>
        <v>45691</v>
      </c>
      <c r="U95" s="168">
        <f>VLOOKUP($A95,'Plan de acci�n consolidado 2025'!$A$3:$V$504,U$1,0)</f>
        <v>45989</v>
      </c>
      <c r="V95" t="str">
        <f>VLOOKUP($A95,'Plan de acci�n consolidado 2025'!$A$3:$V$504,V$1,0)</f>
        <v>2023-GRUPO DE TRABAJO DE CENTRO DE INFORMACIÓN TECNOLÓGICA Y APOYO A LA GESTIÓN DE PROPIEDAD LA INDUSTRIAL</v>
      </c>
      <c r="W95">
        <f>VLOOKUP($A95,'Plan de acci�n consolidado 2025'!$A$3:$AZ$504,W$1,0)</f>
        <v>18</v>
      </c>
      <c r="X95">
        <f>VLOOKUP($A95,'Plan de acci�n consolidado 2025'!$A$3:$AZ$504,X$1,0)</f>
        <v>80</v>
      </c>
      <c r="Y95" t="str">
        <f>VLOOKUP($A95,'Plan de acci�n consolidado 2025'!$A$3:$AZ$504,Y$1,0)</f>
        <v>Al 30 de septiembre de 2025 con los CATI se han realizado 11.320 orientaciones personalizadas en Propiedad Industrial a 6.305 usuarios y 548 (240 en patentes y 308 en diseños industriales) asistencias en búsqueda de información tecnológica, lo que ha resultado en la presentación de 2.407 solicitudes de propiedad industrial (2.107 marcas, 247 diseños industriales y 53 patentes). Los usuarios orientados están ubicados en 400 municipios de 31 departamentos del país.
De los cuales 1.781 orientaciones en Propiedad Industrial corresponden a 955 MiPymes y 102 asistencias en búsqueda de información tecnológica (21 en patentes y 81 en diseños industriales).
El avance se mide como seguimientos realizados/seguimientos programados: de 10 previstos, se ha reportado el octavo, lo que corresponde a un 80% de avance.</v>
      </c>
      <c r="Z95" s="168">
        <f>VLOOKUP($A95,'Plan de acci�n consolidado 2025'!$A$3:$AZ$504,Z$1,0)</f>
        <v>0</v>
      </c>
      <c r="AA95">
        <f>VLOOKUP($A95,'Plan de acci�n consolidado 2025'!$A$3:$AZ$504,AA$1,0)</f>
        <v>80</v>
      </c>
      <c r="AB95" t="str">
        <f>VLOOKUP($A95,'Plan de acci�n consolidado 2025'!$A$3:$AZ$504,AB$1,0)</f>
        <v>Una vez revisada la justificación, al igual que la descripción de la actividad, fórmula de avance, fecha de fin, y el informe de seguimiento y cronograma, se avala avance cualitativo.</v>
      </c>
      <c r="AC95" s="168">
        <f>VLOOKUP($A95,'Plan de acci�n consolidado 2025'!$A$3:$AZ$504,AC$1,0)</f>
        <v>0</v>
      </c>
      <c r="AD95">
        <f>VLOOKUP($A95,'Plan de acci�n consolidado 2025'!$A$3:$AZ$504,AD$1,0)</f>
        <v>0</v>
      </c>
      <c r="AE95">
        <f>VLOOKUP($A95,'Plan de acci�n consolidado 2025'!$A$3:$AZ$504,AE$1,0)</f>
        <v>14.4</v>
      </c>
    </row>
    <row r="96" spans="1:31" hidden="1" x14ac:dyDescent="0.25">
      <c r="A96" s="30" t="s">
        <v>694</v>
      </c>
      <c r="B96" t="str">
        <f>VLOOKUP($A96,'Plan de acci�n consolidado 2025'!$A$3:$V$504,B$1,0)</f>
        <v>GRUPO DE TRABAJO DE CENTRO DE INFORMACIÓN TECNOLÓGICA Y APOYO A LA GESTIÓN DE PROPIEDAD LA INDUSTRIAL</v>
      </c>
      <c r="C96">
        <f>VLOOKUP($A96,'Plan de acci�n consolidado 2025'!$A$3:$V$504,C$1,0)</f>
        <v>0</v>
      </c>
      <c r="D96" t="str">
        <f>VLOOKUP($A96,'Plan de acci�n consolidado 2025'!$A$3:$V$504,D$1,0)</f>
        <v>Actividad propia</v>
      </c>
      <c r="E96" t="str">
        <f>VLOOKUP($A96,'Plan de acci�n consolidado 2025'!$A$3:$V$504,E$1,0)</f>
        <v>2023.1.3</v>
      </c>
      <c r="F96" t="str">
        <f>VLOOKUP($A96,'Plan de acci�n consolidado 2025'!$A$3:$V$504,F$1,0)</f>
        <v>N/A</v>
      </c>
      <c r="G96" t="str">
        <f>VLOOKUP($A96,'Plan de acci�n consolidado 2025'!$A$3:$V$504,G$1,0)</f>
        <v>N/A</v>
      </c>
      <c r="H96" t="str">
        <f>VLOOKUP($A96,'Plan de acci�n consolidado 2025'!$A$3:$V$504,H$1,0)</f>
        <v>N/A</v>
      </c>
      <c r="I96" t="str">
        <f>VLOOKUP($A96,'Plan de acci�n consolidado 2025'!$A$3:$V$504,I$1,0)</f>
        <v>N/A</v>
      </c>
      <c r="J96" t="str">
        <f>VLOOKUP($A96,'Plan de acci�n consolidado 2025'!$A$3:$V$504,J$1,0)</f>
        <v>N/A</v>
      </c>
      <c r="K96">
        <f>VLOOKUP($A96,'Plan de acci�n consolidado 2025'!$A$3:$V$504,K$1,0)</f>
        <v>0</v>
      </c>
      <c r="L96" t="str">
        <f>VLOOKUP($A96,'Plan de acci�n consolidado 2025'!$A$3:$V$504,L$1,0)</f>
        <v>N/A</v>
      </c>
      <c r="M96" t="str">
        <f>VLOOKUP($A96,'Plan de acci�n consolidado 2025'!$A$3:$V$504,M$1,0)</f>
        <v>N/A</v>
      </c>
      <c r="N96" t="str">
        <f>VLOOKUP($A96,'Plan de acci�n consolidado 2025'!$A$3:$V$504,N$1,0)</f>
        <v>N/A</v>
      </c>
      <c r="O96" t="str">
        <f>VLOOKUP($A96,'Plan de acci�n consolidado 2025'!$A$3:$V$504,O$1,0)</f>
        <v>Elaborar matriz de fases y etapas para el seguimiento de ejecución del programa</v>
      </c>
      <c r="P96">
        <f>VLOOKUP($A96,'Plan de acci�n consolidado 2025'!$A$3:$V$504,P$1,0)</f>
        <v>10</v>
      </c>
      <c r="Q96">
        <f>VLOOKUP($A96,'Plan de acci�n consolidado 2025'!$A$3:$V$504,Q$1,0)</f>
        <v>1</v>
      </c>
      <c r="R96" t="str">
        <f>VLOOKUP($A96,'Plan de acci�n consolidado 2025'!$A$3:$V$504,R$1,0)</f>
        <v>Númerica</v>
      </c>
      <c r="S96" t="str">
        <f>VLOOKUP($A96,'Plan de acci�n consolidado 2025'!$A$3:$V$504,S$1,0)</f>
        <v># de matrices realizadas / 1 matrices programadas</v>
      </c>
      <c r="T96" s="168">
        <f>VLOOKUP($A96,'Plan de acci�n consolidado 2025'!$A$3:$V$504,T$1,0)</f>
        <v>45691</v>
      </c>
      <c r="U96" s="168">
        <f>VLOOKUP($A96,'Plan de acci�n consolidado 2025'!$A$3:$V$504,U$1,0)</f>
        <v>45716</v>
      </c>
      <c r="V96" t="str">
        <f>VLOOKUP($A96,'Plan de acci�n consolidado 2025'!$A$3:$V$504,V$1,0)</f>
        <v>2023-GRUPO DE TRABAJO DE CENTRO DE INFORMACIÓN TECNOLÓGICA Y APOYO A LA GESTIÓN DE PROPIEDAD LA INDUSTRIAL</v>
      </c>
      <c r="W96">
        <f>VLOOKUP($A96,'Plan de acci�n consolidado 2025'!$A$3:$AZ$504,W$1,0)</f>
        <v>3</v>
      </c>
      <c r="X96">
        <f>VLOOKUP($A96,'Plan de acci�n consolidado 2025'!$A$3:$AZ$504,X$1,0)</f>
        <v>100</v>
      </c>
      <c r="Y96" t="str">
        <f>VLOOKUP($A96,'Plan de acci�n consolidado 2025'!$A$3:$AZ$504,Y$1,0)</f>
        <v>Se elaboró matriz de fases y etapas para el seguimiento de ejecución del programa PI MiPYMES para 2025.</v>
      </c>
      <c r="Z96" s="168">
        <f>VLOOKUP($A96,'Plan de acci�n consolidado 2025'!$A$3:$AZ$504,Z$1,0)</f>
        <v>45716</v>
      </c>
      <c r="AA96">
        <f>VLOOKUP($A96,'Plan de acci�n consolidado 2025'!$A$3:$AZ$504,AA$1,0)</f>
        <v>100</v>
      </c>
      <c r="AB96" t="str">
        <f>VLOOKUP($A96,'Plan de acci�n consolidado 2025'!$A$3:$AZ$504,AB$1,0)</f>
        <v>Se valida la evidencia. Respecto del seguimiento es importante remitir la matriz diligenciada por mes con el fin de validar los seguimientos realizados en la actividad de ejecutar el programa de MIPIMES.</v>
      </c>
      <c r="AC96" s="168">
        <f>VLOOKUP($A96,'Plan de acci�n consolidado 2025'!$A$3:$AZ$504,AC$1,0)</f>
        <v>45716</v>
      </c>
      <c r="AD96">
        <f>VLOOKUP($A96,'Plan de acci�n consolidado 2025'!$A$3:$AZ$504,AD$1,0)</f>
        <v>100</v>
      </c>
      <c r="AE96">
        <f>VLOOKUP($A96,'Plan de acci�n consolidado 2025'!$A$3:$AZ$504,AE$1,0)</f>
        <v>3</v>
      </c>
    </row>
    <row r="97" spans="1:31" hidden="1" x14ac:dyDescent="0.25">
      <c r="A97" s="30" t="s">
        <v>695</v>
      </c>
      <c r="B97" t="str">
        <f>VLOOKUP($A97,'Plan de acci�n consolidado 2025'!$A$3:$V$504,B$1,0)</f>
        <v>GRUPO DE TRABAJO DE CENTRO DE INFORMACIÓN TECNOLÓGICA Y APOYO A LA GESTIÓN DE PROPIEDAD LA INDUSTRIAL</v>
      </c>
      <c r="C97">
        <f>VLOOKUP($A97,'Plan de acci�n consolidado 2025'!$A$3:$V$504,C$1,0)</f>
        <v>0</v>
      </c>
      <c r="D97" t="str">
        <f>VLOOKUP($A97,'Plan de acci�n consolidado 2025'!$A$3:$V$504,D$1,0)</f>
        <v>Actividad propia</v>
      </c>
      <c r="E97" t="str">
        <f>VLOOKUP($A97,'Plan de acci�n consolidado 2025'!$A$3:$V$504,E$1,0)</f>
        <v>2023.1.4</v>
      </c>
      <c r="F97" t="str">
        <f>VLOOKUP($A97,'Plan de acci�n consolidado 2025'!$A$3:$V$504,F$1,0)</f>
        <v>N/A</v>
      </c>
      <c r="G97" t="str">
        <f>VLOOKUP($A97,'Plan de acci�n consolidado 2025'!$A$3:$V$504,G$1,0)</f>
        <v>N/A</v>
      </c>
      <c r="H97" t="str">
        <f>VLOOKUP($A97,'Plan de acci�n consolidado 2025'!$A$3:$V$504,H$1,0)</f>
        <v>N/A</v>
      </c>
      <c r="I97" t="str">
        <f>VLOOKUP($A97,'Plan de acci�n consolidado 2025'!$A$3:$V$504,I$1,0)</f>
        <v>N/A</v>
      </c>
      <c r="J97" t="str">
        <f>VLOOKUP($A97,'Plan de acci�n consolidado 2025'!$A$3:$V$504,J$1,0)</f>
        <v>N/A</v>
      </c>
      <c r="K97">
        <f>VLOOKUP($A97,'Plan de acci�n consolidado 2025'!$A$3:$V$504,K$1,0)</f>
        <v>0</v>
      </c>
      <c r="L97" t="str">
        <f>VLOOKUP($A97,'Plan de acci�n consolidado 2025'!$A$3:$V$504,L$1,0)</f>
        <v>N/A</v>
      </c>
      <c r="M97" t="str">
        <f>VLOOKUP($A97,'Plan de acci�n consolidado 2025'!$A$3:$V$504,M$1,0)</f>
        <v>N/A</v>
      </c>
      <c r="N97" t="str">
        <f>VLOOKUP($A97,'Plan de acci�n consolidado 2025'!$A$3:$V$504,N$1,0)</f>
        <v>N/A</v>
      </c>
      <c r="O97" t="str">
        <f>VLOOKUP($A97,'Plan de acci�n consolidado 2025'!$A$3:$V$504,O$1,0)</f>
        <v>Ejecutar el programa Propiedad Industrial para MIPYMES. (Matriz de seguimiento e Informe final del programa)</v>
      </c>
      <c r="P97">
        <f>VLOOKUP($A97,'Plan de acci�n consolidado 2025'!$A$3:$V$504,P$1,0)</f>
        <v>20</v>
      </c>
      <c r="Q97">
        <f>VLOOKUP($A97,'Plan de acci�n consolidado 2025'!$A$3:$V$504,Q$1,0)</f>
        <v>100</v>
      </c>
      <c r="R97" t="str">
        <f>VLOOKUP($A97,'Plan de acci�n consolidado 2025'!$A$3:$V$504,R$1,0)</f>
        <v>Porcentual</v>
      </c>
      <c r="S97" t="str">
        <f>VLOOKUP($A97,'Plan de acci�n consolidado 2025'!$A$3:$V$504,S$1,0)</f>
        <v>% de seguimientos realizados / 100% de seguimientos programados</v>
      </c>
      <c r="T97" s="168">
        <f>VLOOKUP($A97,'Plan de acci�n consolidado 2025'!$A$3:$V$504,T$1,0)</f>
        <v>45719</v>
      </c>
      <c r="U97" s="168">
        <f>VLOOKUP($A97,'Plan de acci�n consolidado 2025'!$A$3:$V$504,U$1,0)</f>
        <v>45989</v>
      </c>
      <c r="V97" t="str">
        <f>VLOOKUP($A97,'Plan de acci�n consolidado 2025'!$A$3:$V$504,V$1,0)</f>
        <v>2023-GRUPO DE TRABAJO DE CENTRO DE INFORMACIÓN TECNOLÓGICA Y APOYO A LA GESTIÓN DE PROPIEDAD LA INDUSTRIAL</v>
      </c>
      <c r="W97">
        <f>VLOOKUP($A97,'Plan de acci�n consolidado 2025'!$A$3:$AZ$504,W$1,0)</f>
        <v>6</v>
      </c>
      <c r="X97">
        <f>VLOOKUP($A97,'Plan de acci�n consolidado 2025'!$A$3:$AZ$504,X$1,0)</f>
        <v>30</v>
      </c>
      <c r="Y97" t="str">
        <f>VLOOKUP($A97,'Plan de acci�n consolidado 2025'!$A$3:$AZ$504,Y$1,0)</f>
        <v>En el marco del programa P.I para las MiPymes, durante septiembre se realizaron 9 diagnósticos a igual número de empresas. Dado que el programa se ejecutará a lo largo de los últimos tres meses del año, el porcentaje de avance reportado corresponde al 30%.</v>
      </c>
      <c r="Z97" s="168">
        <f>VLOOKUP($A97,'Plan de acci�n consolidado 2025'!$A$3:$AZ$504,Z$1,0)</f>
        <v>0</v>
      </c>
      <c r="AA97">
        <f>VLOOKUP($A97,'Plan de acci�n consolidado 2025'!$A$3:$AZ$504,AA$1,0)</f>
        <v>30</v>
      </c>
      <c r="AB97" t="str">
        <f>VLOOKUP($A97,'Plan de acci�n consolidado 2025'!$A$3:$AZ$504,AB$1,0)</f>
        <v>Una vez revisada la matriz de seguimiento de ejecución del programa, fórmula de avance, fecha de fin, y el informe de seguimiento y cronograma, se avala avance</v>
      </c>
      <c r="AC97" s="168">
        <f>VLOOKUP($A97,'Plan de acci�n consolidado 2025'!$A$3:$AZ$504,AC$1,0)</f>
        <v>0</v>
      </c>
      <c r="AD97">
        <f>VLOOKUP($A97,'Plan de acci�n consolidado 2025'!$A$3:$AZ$504,AD$1,0)</f>
        <v>0</v>
      </c>
      <c r="AE97">
        <f>VLOOKUP($A97,'Plan de acci�n consolidado 2025'!$A$3:$AZ$504,AE$1,0)</f>
        <v>1.8</v>
      </c>
    </row>
    <row r="98" spans="1:31" hidden="1" x14ac:dyDescent="0.25">
      <c r="A98" s="30" t="s">
        <v>696</v>
      </c>
      <c r="B98" t="str">
        <f>VLOOKUP($A98,'Plan de acci�n consolidado 2025'!$A$3:$V$504,B$1,0)</f>
        <v>GRUPO DE TRABAJO DE CENTRO DE INFORMACIÓN TECNOLÓGICA Y APOYO A LA GESTIÓN DE PROPIEDAD LA INDUSTRIAL</v>
      </c>
      <c r="C98">
        <f>VLOOKUP($A98,'Plan de acci�n consolidado 2025'!$A$3:$V$504,C$1,0)</f>
        <v>0</v>
      </c>
      <c r="D98" t="str">
        <f>VLOOKUP($A98,'Plan de acci�n consolidado 2025'!$A$3:$V$504,D$1,0)</f>
        <v>Producto</v>
      </c>
      <c r="E98" t="str">
        <f>VLOOKUP($A98,'Plan de acci�n consolidado 2025'!$A$3:$V$504,E$1,0)</f>
        <v>2023.2</v>
      </c>
      <c r="F98" t="str">
        <f>VLOOKUP($A98,'Plan de acci�n consolidado 2025'!$A$3:$V$504,F$1,0)</f>
        <v>Operativo</v>
      </c>
      <c r="G98" t="str">
        <f>VLOOKUP($A98,'Plan de acci�n consolidado 2025'!$A$3:$V$504,G$1,0)</f>
        <v xml:space="preserve">Generar sinergias con agentes nacionales e internacionales que permitan potenciar las capacidades de la SIC.
</v>
      </c>
      <c r="H98" t="str">
        <f>VLOOKUP($A98,'Plan de acci�n consolidado 2025'!$A$3:$V$504,H$1,0)</f>
        <v xml:space="preserve">Cumplimiento de productos del PAI asociados a Generar sinergias con agentes nacionales e internacionales que permitan potenciar las capacidades de la SIC.
</v>
      </c>
      <c r="I98" t="str">
        <f>VLOOKUP($A98,'Plan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98" t="str">
        <f>VLOOKUP($A98,'Plan de acci�n consolidado 2025'!$A$3:$V$504,J$1,0)</f>
        <v xml:space="preserve">PND - 4-04-1-c- Transformación productiva, internacionalización y acción climática - Políticas de competencia, consumidor e infraestructura de la calidad modernas </v>
      </c>
      <c r="K98">
        <f>VLOOKUP($A98,'Plan de acci�n consolidado 2025'!$A$3:$V$504,K$1,0)</f>
        <v>0</v>
      </c>
      <c r="L98" t="str">
        <f>VLOOKUP($A98,'Plan de acci�n consolidado 2025'!$A$3:$V$504,L$1,0)</f>
        <v>N/A</v>
      </c>
      <c r="M98" t="str">
        <f>VLOOKUP($A98,'Plan de acci�n consolidado 2025'!$A$3:$V$504,M$1,0)</f>
        <v>Política Participación Ciudadana en la Gestión Pública _DIMENSIÓN Gestión con Valores para Resultados</v>
      </c>
      <c r="N98" t="str">
        <f>VLOOKUP($A98,'Plan de acci�n consolidado 2025'!$A$3:$V$504,N$1,0)</f>
        <v>PEI_16;
PES_20230194;
PND_ 2_Fomentar estrategiasDe sensibilizaciónPara el reconocimiento, aprovechamiento y uso responsableDe losDerechosDePI;
PND_4_ReinvertirParteDe las tasas recaudadasPorPropiedad industrial en el funcionamiento yPromociónDe la innovación</v>
      </c>
      <c r="O98" t="str">
        <f>VLOOKUP($A98,'Plan de acci�n consolidado 2025'!$A$3:$V$504,O$1,0)</f>
        <v>Mesas de integración para la conexión de actores del ecosistema de innovación involucrados en temas de Propiedad Industrial y transferencia tecnológica, realizadas  (Actas de reunión firmadas)</v>
      </c>
      <c r="P98">
        <f>VLOOKUP($A98,'Plan de acci�n consolidado 2025'!$A$3:$V$504,P$1,0)</f>
        <v>10</v>
      </c>
      <c r="Q98">
        <f>VLOOKUP($A98,'Plan de acci�n consolidado 2025'!$A$3:$V$504,Q$1,0)</f>
        <v>2</v>
      </c>
      <c r="R98" t="str">
        <f>VLOOKUP($A98,'Plan de acci�n consolidado 2025'!$A$3:$V$504,R$1,0)</f>
        <v>Númerica</v>
      </c>
      <c r="S98" t="str">
        <f>VLOOKUP($A98,'Plan de acci�n consolidado 2025'!$A$3:$V$504,S$1,0)</f>
        <v># de mesas de integración realizadas / 2 mesas de integración por realizar</v>
      </c>
      <c r="T98" s="168">
        <f>VLOOKUP($A98,'Plan de acci�n consolidado 2025'!$A$3:$V$504,T$1,0)</f>
        <v>45670</v>
      </c>
      <c r="U98" s="168">
        <f>VLOOKUP($A98,'Plan de acci�n consolidado 2025'!$A$3:$V$504,U$1,0)</f>
        <v>45989</v>
      </c>
      <c r="V98" t="str">
        <f>VLOOKUP($A98,'Plan de acci�n consolidado 2025'!$A$3:$V$504,V$1,0)</f>
        <v>2023-GRUPO DE TRABAJO DE CENTRO DE INFORMACIÓN TECNOLÓGICA Y APOYO A LA GESTIÓN DE PROPIEDAD LA INDUSTRIAL</v>
      </c>
      <c r="W98">
        <f>VLOOKUP($A98,'Plan de acci�n consolidado 2025'!$A$3:$AZ$504,W$1,0)</f>
        <v>10</v>
      </c>
      <c r="X98">
        <f>VLOOKUP($A98,'Plan de acci�n consolidado 2025'!$A$3:$AZ$504,X$1,0)</f>
        <v>50</v>
      </c>
      <c r="Y98" t="str">
        <f>VLOOKUP($A98,'Plan de acci�n consolidado 2025'!$A$3:$AZ$504,Y$1,0)</f>
        <v>Las Mesas de Integración para conectar actores del ecosistema de innovación en Propiedad Industrial y Transferencia Tecnológica están en ejecución. El 10 de septiembre se realizó la primera Mesa de integración con asistencia principalmente de los CATI-SIC, CATI institucionales.  Se adjunta acta y listado de asistencia</v>
      </c>
      <c r="Z98" s="168">
        <f>VLOOKUP($A98,'Plan de acci�n consolidado 2025'!$A$3:$AZ$504,Z$1,0)</f>
        <v>0</v>
      </c>
      <c r="AA98">
        <f>VLOOKUP($A98,'Plan de acci�n consolidado 2025'!$A$3:$AZ$504,AA$1,0)</f>
        <v>50</v>
      </c>
      <c r="AB98" t="str">
        <f>VLOOKUP($A98,'Plan de acci�n consolidado 2025'!$A$3:$AZ$504,AB$1,0)</f>
        <v>Una vez revisada el acta administrativa, acta de asistencia, fórmula de avance, fecha de fin, y el informe de seguimiento y cronograma, se avala avance</v>
      </c>
      <c r="AC98" s="168">
        <f>VLOOKUP($A98,'Plan de acci�n consolidado 2025'!$A$3:$AZ$504,AC$1,0)</f>
        <v>0</v>
      </c>
      <c r="AD98">
        <f>VLOOKUP($A98,'Plan de acci�n consolidado 2025'!$A$3:$AZ$504,AD$1,0)</f>
        <v>0</v>
      </c>
      <c r="AE98">
        <f>VLOOKUP($A98,'Plan de acci�n consolidado 2025'!$A$3:$AZ$504,AE$1,0)</f>
        <v>5</v>
      </c>
    </row>
    <row r="99" spans="1:31" hidden="1" x14ac:dyDescent="0.25">
      <c r="A99" s="30" t="s">
        <v>699</v>
      </c>
      <c r="B99" t="str">
        <f>VLOOKUP($A99,'Plan de acci�n consolidado 2025'!$A$3:$V$504,B$1,0)</f>
        <v>GRUPO DE TRABAJO DE CENTRO DE INFORMACIÓN TECNOLÓGICA Y APOYO A LA GESTIÓN DE PROPIEDAD LA INDUSTRIAL</v>
      </c>
      <c r="C99">
        <f>VLOOKUP($A99,'Plan de acci�n consolidado 2025'!$A$3:$V$504,C$1,0)</f>
        <v>0</v>
      </c>
      <c r="D99" t="str">
        <f>VLOOKUP($A99,'Plan de acci�n consolidado 2025'!$A$3:$V$504,D$1,0)</f>
        <v>Actividad propia</v>
      </c>
      <c r="E99" t="str">
        <f>VLOOKUP($A99,'Plan de acci�n consolidado 2025'!$A$3:$V$504,E$1,0)</f>
        <v>2023.2.1</v>
      </c>
      <c r="F99" t="str">
        <f>VLOOKUP($A99,'Plan de acci�n consolidado 2025'!$A$3:$V$504,F$1,0)</f>
        <v>N/A</v>
      </c>
      <c r="G99" t="str">
        <f>VLOOKUP($A99,'Plan de acci�n consolidado 2025'!$A$3:$V$504,G$1,0)</f>
        <v>N/A</v>
      </c>
      <c r="H99" t="str">
        <f>VLOOKUP($A99,'Plan de acci�n consolidado 2025'!$A$3:$V$504,H$1,0)</f>
        <v>N/A</v>
      </c>
      <c r="I99" t="str">
        <f>VLOOKUP($A99,'Plan de acci�n consolidado 2025'!$A$3:$V$504,I$1,0)</f>
        <v>N/A</v>
      </c>
      <c r="J99" t="str">
        <f>VLOOKUP($A99,'Plan de acci�n consolidado 2025'!$A$3:$V$504,J$1,0)</f>
        <v>N/A</v>
      </c>
      <c r="K99">
        <f>VLOOKUP($A99,'Plan de acci�n consolidado 2025'!$A$3:$V$504,K$1,0)</f>
        <v>0</v>
      </c>
      <c r="L99" t="str">
        <f>VLOOKUP($A99,'Plan de acci�n consolidado 2025'!$A$3:$V$504,L$1,0)</f>
        <v>N/A</v>
      </c>
      <c r="M99" t="str">
        <f>VLOOKUP($A99,'Plan de acci�n consolidado 2025'!$A$3:$V$504,M$1,0)</f>
        <v>N/A</v>
      </c>
      <c r="N99" t="str">
        <f>VLOOKUP($A99,'Plan de acci�n consolidado 2025'!$A$3:$V$504,N$1,0)</f>
        <v>N/A</v>
      </c>
      <c r="O99" t="str">
        <f>VLOOKUP($A99,'Plan de acci�n consolidado 2025'!$A$3:$V$504,O$1,0)</f>
        <v>Elaborar la propuesta de estructura para la realización de las mesas de integración para la conexión de actores del ecosistema de innovación involucrados en temas de Propiedad Industrial y transferencia tecnológica. (Documento con la propuesta elaborado)</v>
      </c>
      <c r="P99">
        <f>VLOOKUP($A99,'Plan de acci�n consolidado 2025'!$A$3:$V$504,P$1,0)</f>
        <v>60</v>
      </c>
      <c r="Q99">
        <f>VLOOKUP($A99,'Plan de acci�n consolidado 2025'!$A$3:$V$504,Q$1,0)</f>
        <v>1</v>
      </c>
      <c r="R99" t="str">
        <f>VLOOKUP($A99,'Plan de acci�n consolidado 2025'!$A$3:$V$504,R$1,0)</f>
        <v>Númerica</v>
      </c>
      <c r="S99" t="str">
        <f>VLOOKUP($A99,'Plan de acci�n consolidado 2025'!$A$3:$V$504,S$1,0)</f>
        <v># de propuestas realizadas / 1 propuesta por realizar</v>
      </c>
      <c r="T99" s="168">
        <f>VLOOKUP($A99,'Plan de acci�n consolidado 2025'!$A$3:$V$504,T$1,0)</f>
        <v>45670</v>
      </c>
      <c r="U99" s="168">
        <f>VLOOKUP($A99,'Plan de acci�n consolidado 2025'!$A$3:$V$504,U$1,0)</f>
        <v>45747</v>
      </c>
      <c r="V99" t="str">
        <f>VLOOKUP($A99,'Plan de acci�n consolidado 2025'!$A$3:$V$504,V$1,0)</f>
        <v>2023-GRUPO DE TRABAJO DE CENTRO DE INFORMACIÓN TECNOLÓGICA Y APOYO A LA GESTIÓN DE PROPIEDAD LA INDUSTRIAL</v>
      </c>
      <c r="W99">
        <f>VLOOKUP($A99,'Plan de acci�n consolidado 2025'!$A$3:$AZ$504,W$1,0)</f>
        <v>6</v>
      </c>
      <c r="X99">
        <f>VLOOKUP($A99,'Plan de acci�n consolidado 2025'!$A$3:$AZ$504,X$1,0)</f>
        <v>100</v>
      </c>
      <c r="Y99" t="str">
        <f>VLOOKUP($A99,'Plan de acci�n consolidado 2025'!$A$3:$AZ$504,Y$1,0)</f>
        <v>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v>
      </c>
      <c r="Z99" s="168">
        <f>VLOOKUP($A99,'Plan de acci�n consolidado 2025'!$A$3:$AZ$504,Z$1,0)</f>
        <v>45744</v>
      </c>
      <c r="AA99">
        <f>VLOOKUP($A99,'Plan de acci�n consolidado 2025'!$A$3:$AZ$504,AA$1,0)</f>
        <v>100</v>
      </c>
      <c r="AB99" t="str">
        <f>VLOOKUP($A99,'Plan de acci�n consolidado 2025'!$A$3:$AZ$504,AB$1,0)</f>
        <v>Se valida el cumplimiento y entregable de la actividad.</v>
      </c>
      <c r="AC99" s="168">
        <f>VLOOKUP($A99,'Plan de acci�n consolidado 2025'!$A$3:$AZ$504,AC$1,0)</f>
        <v>45744</v>
      </c>
      <c r="AD99">
        <f>VLOOKUP($A99,'Plan de acci�n consolidado 2025'!$A$3:$AZ$504,AD$1,0)</f>
        <v>100</v>
      </c>
      <c r="AE99">
        <f>VLOOKUP($A99,'Plan de acci�n consolidado 2025'!$A$3:$AZ$504,AE$1,0)</f>
        <v>6</v>
      </c>
    </row>
    <row r="100" spans="1:31" hidden="1" x14ac:dyDescent="0.25">
      <c r="A100" s="30" t="s">
        <v>701</v>
      </c>
      <c r="B100" t="str">
        <f>VLOOKUP($A100,'Plan de acci�n consolidado 2025'!$A$3:$V$504,B$1,0)</f>
        <v>GRUPO DE TRABAJO DE CENTRO DE INFORMACIÓN TECNOLÓGICA Y APOYO A LA GESTIÓN DE PROPIEDAD LA INDUSTRIAL</v>
      </c>
      <c r="C100">
        <f>VLOOKUP($A100,'Plan de acci�n consolidado 2025'!$A$3:$V$504,C$1,0)</f>
        <v>0</v>
      </c>
      <c r="D100" t="str">
        <f>VLOOKUP($A100,'Plan de acci�n consolidado 2025'!$A$3:$V$504,D$1,0)</f>
        <v>Actividad propia</v>
      </c>
      <c r="E100" t="str">
        <f>VLOOKUP($A100,'Plan de acci�n consolidado 2025'!$A$3:$V$504,E$1,0)</f>
        <v>2023.2.2</v>
      </c>
      <c r="F100" t="str">
        <f>VLOOKUP($A100,'Plan de acci�n consolidado 2025'!$A$3:$V$504,F$1,0)</f>
        <v>N/A</v>
      </c>
      <c r="G100" t="str">
        <f>VLOOKUP($A100,'Plan de acci�n consolidado 2025'!$A$3:$V$504,G$1,0)</f>
        <v>N/A</v>
      </c>
      <c r="H100" t="str">
        <f>VLOOKUP($A100,'Plan de acci�n consolidado 2025'!$A$3:$V$504,H$1,0)</f>
        <v>N/A</v>
      </c>
      <c r="I100" t="str">
        <f>VLOOKUP($A100,'Plan de acci�n consolidado 2025'!$A$3:$V$504,I$1,0)</f>
        <v>N/A</v>
      </c>
      <c r="J100" t="str">
        <f>VLOOKUP($A100,'Plan de acci�n consolidado 2025'!$A$3:$V$504,J$1,0)</f>
        <v>N/A</v>
      </c>
      <c r="K100">
        <f>VLOOKUP($A100,'Plan de acci�n consolidado 2025'!$A$3:$V$504,K$1,0)</f>
        <v>0</v>
      </c>
      <c r="L100" t="str">
        <f>VLOOKUP($A100,'Plan de acci�n consolidado 2025'!$A$3:$V$504,L$1,0)</f>
        <v>N/A</v>
      </c>
      <c r="M100" t="str">
        <f>VLOOKUP($A100,'Plan de acci�n consolidado 2025'!$A$3:$V$504,M$1,0)</f>
        <v>N/A</v>
      </c>
      <c r="N100" t="str">
        <f>VLOOKUP($A100,'Plan de acci�n consolidado 2025'!$A$3:$V$504,N$1,0)</f>
        <v>N/A</v>
      </c>
      <c r="O100" t="str">
        <f>VLOOKUP($A100,'Plan de acci�n consolidado 2025'!$A$3:$V$504,O$1,0)</f>
        <v>Realizar las mesas de integración  (Actas de reunión firmadas)</v>
      </c>
      <c r="P100">
        <f>VLOOKUP($A100,'Plan de acci�n consolidado 2025'!$A$3:$V$504,P$1,0)</f>
        <v>40</v>
      </c>
      <c r="Q100">
        <f>VLOOKUP($A100,'Plan de acci�n consolidado 2025'!$A$3:$V$504,Q$1,0)</f>
        <v>2</v>
      </c>
      <c r="R100" t="str">
        <f>VLOOKUP($A100,'Plan de acci�n consolidado 2025'!$A$3:$V$504,R$1,0)</f>
        <v>Númerica</v>
      </c>
      <c r="S100" t="str">
        <f>VLOOKUP($A100,'Plan de acci�n consolidado 2025'!$A$3:$V$504,S$1,0)</f>
        <v># de mesas de integración realizadas / 2 mesas de integración por realizar</v>
      </c>
      <c r="T100" s="168">
        <f>VLOOKUP($A100,'Plan de acci�n consolidado 2025'!$A$3:$V$504,T$1,0)</f>
        <v>45748</v>
      </c>
      <c r="U100" s="168">
        <f>VLOOKUP($A100,'Plan de acci�n consolidado 2025'!$A$3:$V$504,U$1,0)</f>
        <v>45989</v>
      </c>
      <c r="V100" t="str">
        <f>VLOOKUP($A100,'Plan de acci�n consolidado 2025'!$A$3:$V$504,V$1,0)</f>
        <v>2023-GRUPO DE TRABAJO DE CENTRO DE INFORMACIÓN TECNOLÓGICA Y APOYO A LA GESTIÓN DE PROPIEDAD LA INDUSTRIAL</v>
      </c>
      <c r="W100">
        <f>VLOOKUP($A100,'Plan de acci�n consolidado 2025'!$A$3:$AZ$504,W$1,0)</f>
        <v>4</v>
      </c>
      <c r="X100">
        <f>VLOOKUP($A100,'Plan de acci�n consolidado 2025'!$A$3:$AZ$504,X$1,0)</f>
        <v>50</v>
      </c>
      <c r="Y100" t="str">
        <f>VLOOKUP($A100,'Plan de acci�n consolidado 2025'!$A$3:$AZ$504,Y$1,0)</f>
        <v>El 10 de septiembre se realizó la primera Mesa de integración con asistencia principalmente de los CATI-SIC, CATI institucionales.  Se adjunta acta y listado de asistencia</v>
      </c>
      <c r="Z100" s="168">
        <f>VLOOKUP($A100,'Plan de acci�n consolidado 2025'!$A$3:$AZ$504,Z$1,0)</f>
        <v>0</v>
      </c>
      <c r="AA100">
        <f>VLOOKUP($A100,'Plan de acci�n consolidado 2025'!$A$3:$AZ$504,AA$1,0)</f>
        <v>50</v>
      </c>
      <c r="AB100" t="str">
        <f>VLOOKUP($A100,'Plan de acci�n consolidado 2025'!$A$3:$AZ$504,AB$1,0)</f>
        <v>Una vez revisada el acta administrativa, acta de asistencia, fórmula de avance, fecha de fin, y el informe de seguimiento y cronograma, se avala avance de la actividad.</v>
      </c>
      <c r="AC100" s="168">
        <f>VLOOKUP($A100,'Plan de acci�n consolidado 2025'!$A$3:$AZ$504,AC$1,0)</f>
        <v>0</v>
      </c>
      <c r="AD100">
        <f>VLOOKUP($A100,'Plan de acci�n consolidado 2025'!$A$3:$AZ$504,AD$1,0)</f>
        <v>0</v>
      </c>
      <c r="AE100">
        <f>VLOOKUP($A100,'Plan de acci�n consolidado 2025'!$A$3:$AZ$504,AE$1,0)</f>
        <v>2</v>
      </c>
    </row>
    <row r="101" spans="1:31" hidden="1" x14ac:dyDescent="0.25">
      <c r="A101" s="30" t="s">
        <v>702</v>
      </c>
      <c r="B101" t="str">
        <f>VLOOKUP($A101,'Plan de acci�n consolidado 2025'!$A$3:$V$504,B$1,0)</f>
        <v>GRUPO DE TRABAJO DE CENTRO DE INFORMACIÓN TECNOLÓGICA Y APOYO A LA GESTIÓN DE PROPIEDAD LA INDUSTRIAL</v>
      </c>
      <c r="C101">
        <f>VLOOKUP($A101,'Plan de acci�n consolidado 2025'!$A$3:$V$504,C$1,0)</f>
        <v>0</v>
      </c>
      <c r="D101" t="str">
        <f>VLOOKUP($A101,'Plan de acci�n consolidado 2025'!$A$3:$V$504,D$1,0)</f>
        <v>Producto</v>
      </c>
      <c r="E101" t="str">
        <f>VLOOKUP($A101,'Plan de acci�n consolidado 2025'!$A$3:$V$504,E$1,0)</f>
        <v>2023.3</v>
      </c>
      <c r="F101" t="str">
        <f>VLOOKUP($A101,'Plan de acci�n consolidado 2025'!$A$3:$V$504,F$1,0)</f>
        <v>Operativo</v>
      </c>
      <c r="G101" t="str">
        <f>VLOOKUP($A101,'Plan de acci�n consolidado 2025'!$A$3:$V$504,G$1,0)</f>
        <v xml:space="preserve">Promover el enfoque preventivo, diferencial y territorial en el que hacer misional de la entidad 
</v>
      </c>
      <c r="H101" t="str">
        <f>VLOOKUP($A101,'Plan de acci�n consolidado 2025'!$A$3:$V$504,H$1,0)</f>
        <v xml:space="preserve">Cumplimiento de productos del PAI asociados a Promover el enfoque preventivo, diferencial y territorial en el que hacer misional de la entidad 
</v>
      </c>
      <c r="I101" t="str">
        <f>VLOOKUP($A101,'Plan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1" t="str">
        <f>VLOOKUP($A101,'Plan de acci�n consolidado 2025'!$A$3:$V$504,J$1,0)</f>
        <v xml:space="preserve">PND - 2-03-9-b- Seguridad humana y justicia social - Aprovechamiento de la propiedad intelectual </v>
      </c>
      <c r="K101">
        <f>VLOOKUP($A101,'Plan de acci�n consolidado 2025'!$A$3:$V$504,K$1,0)</f>
        <v>0</v>
      </c>
      <c r="L101" t="str">
        <f>VLOOKUP($A101,'Plan de acci�n consolidado 2025'!$A$3:$V$504,L$1,0)</f>
        <v>C-3503-0200-0014-20309b</v>
      </c>
      <c r="M101" t="str">
        <f>VLOOKUP($A101,'Plan de acci�n consolidado 2025'!$A$3:$V$504,M$1,0)</f>
        <v>Política Servicio al Ciudadano_DIMENSIÓN Gestión con Valores para Resultados</v>
      </c>
      <c r="N101" t="str">
        <f>VLOOKUP($A101,'Plan de acci�n consolidado 2025'!$A$3:$V$504,N$1,0)</f>
        <v>PEI_15;
PES_20230102;
PND_ 2_Fomentar estrategiasDe sensibilizaciónPara el reconocimiento, aprovechamiento y uso responsableDe losDerechosDePI</v>
      </c>
      <c r="O101" t="str">
        <f>VLOOKUP($A101,'Plan de acci�n consolidado 2025'!$A$3:$V$504,O$1,0)</f>
        <v>Programas de fomento para el uso estratégico de la propiedad industrial en la Economía Popular, ejecutados.  (Matriz de seguimiento e informe final de ejecución de los programas)</v>
      </c>
      <c r="P101">
        <f>VLOOKUP($A101,'Plan de acci�n consolidado 2025'!$A$3:$V$504,P$1,0)</f>
        <v>30</v>
      </c>
      <c r="Q101">
        <f>VLOOKUP($A101,'Plan de acci�n consolidado 2025'!$A$3:$V$504,Q$1,0)</f>
        <v>100</v>
      </c>
      <c r="R101" t="str">
        <f>VLOOKUP($A101,'Plan de acci�n consolidado 2025'!$A$3:$V$504,R$1,0)</f>
        <v>Porcentual</v>
      </c>
      <c r="S101" t="str">
        <f>VLOOKUP($A101,'Plan de acci�n consolidado 2025'!$A$3:$V$504,S$1,0)</f>
        <v>% de seguimientos realizados / 100% de seguimientos programados</v>
      </c>
      <c r="T101" s="168">
        <f>VLOOKUP($A101,'Plan de acci�n consolidado 2025'!$A$3:$V$504,T$1,0)</f>
        <v>45691</v>
      </c>
      <c r="U101" s="168">
        <f>VLOOKUP($A101,'Plan de acci�n consolidado 2025'!$A$3:$V$504,U$1,0)</f>
        <v>45989</v>
      </c>
      <c r="V101" t="str">
        <f>VLOOKUP($A101,'Plan de acci�n consolidado 2025'!$A$3:$V$504,V$1,0)</f>
        <v>2023-GRUPO DE TRABAJO DE CENTRO DE INFORMACIÓN TECNOLÓGICA Y APOYO A LA GESTIÓN DE PROPIEDAD LA INDUSTRIAL</v>
      </c>
      <c r="W101">
        <f>VLOOKUP($A101,'Plan de acci�n consolidado 2025'!$A$3:$AZ$504,W$1,0)</f>
        <v>30</v>
      </c>
      <c r="X101">
        <f>VLOOKUP($A101,'Plan de acci�n consolidado 2025'!$A$3:$AZ$504,X$1,0)</f>
        <v>80</v>
      </c>
      <c r="Y101" t="str">
        <f>VLOOKUP($A101,'Plan de acci�n consolidado 2025'!$A$3:$AZ$504,Y$1,0)</f>
        <v>Los Programas de fomento para el uso estratégico de la propiedad industrial en la Economía Popular, como son el programa Pie y Marcas de Paz se encuentran en ejecución. Los avances de cada programa están cargados en las actividades 2023.3.2 y 2023.3.4.
El avance se mide como seguimientos realizados/seguimientos programados: de 10 previstos, se ha reportado el octavo, lo que corresponde a un 80% de avance.</v>
      </c>
      <c r="Z101" s="168">
        <f>VLOOKUP($A101,'Plan de acci�n consolidado 2025'!$A$3:$AZ$504,Z$1,0)</f>
        <v>0</v>
      </c>
      <c r="AA101">
        <f>VLOOKUP($A101,'Plan de acci�n consolidado 2025'!$A$3:$AZ$504,AA$1,0)</f>
        <v>80</v>
      </c>
      <c r="AB101" t="str">
        <f>VLOOKUP($A101,'Plan de acci�n consolidado 2025'!$A$3:$AZ$504,AB$1,0)</f>
        <v>Una vez revisada la matriz de seguimiento de ejecución de la estrategia de Marcas de Paz 2025, los respectivos proyectos asociados y la matriz de seguimiento PI con las respectivas instituciones aliadas y sus diferentes etapas, además de la unidad de medida, fórmula de avance, fecha fin y la descripción de avance, se avala informe cualitativo.</v>
      </c>
      <c r="AC101" s="168">
        <f>VLOOKUP($A101,'Plan de acci�n consolidado 2025'!$A$3:$AZ$504,AC$1,0)</f>
        <v>0</v>
      </c>
      <c r="AD101">
        <f>VLOOKUP($A101,'Plan de acci�n consolidado 2025'!$A$3:$AZ$504,AD$1,0)</f>
        <v>0</v>
      </c>
      <c r="AE101">
        <f>VLOOKUP($A101,'Plan de acci�n consolidado 2025'!$A$3:$AZ$504,AE$1,0)</f>
        <v>24</v>
      </c>
    </row>
    <row r="102" spans="1:31" hidden="1" x14ac:dyDescent="0.25">
      <c r="A102" s="30" t="s">
        <v>703</v>
      </c>
      <c r="B102" t="str">
        <f>VLOOKUP($A102,'Plan de acci�n consolidado 2025'!$A$3:$V$504,B$1,0)</f>
        <v>GRUPO DE TRABAJO DE CENTRO DE INFORMACIÓN TECNOLÓGICA Y APOYO A LA GESTIÓN DE PROPIEDAD LA INDUSTRIAL</v>
      </c>
      <c r="C102">
        <f>VLOOKUP($A102,'Plan de acci�n consolidado 2025'!$A$3:$V$504,C$1,0)</f>
        <v>0</v>
      </c>
      <c r="D102" t="str">
        <f>VLOOKUP($A102,'Plan de acci�n consolidado 2025'!$A$3:$V$504,D$1,0)</f>
        <v>Actividad propia</v>
      </c>
      <c r="E102" t="str">
        <f>VLOOKUP($A102,'Plan de acci�n consolidado 2025'!$A$3:$V$504,E$1,0)</f>
        <v>2023.3.1</v>
      </c>
      <c r="F102" t="str">
        <f>VLOOKUP($A102,'Plan de acci�n consolidado 2025'!$A$3:$V$504,F$1,0)</f>
        <v>N/A</v>
      </c>
      <c r="G102" t="str">
        <f>VLOOKUP($A102,'Plan de acci�n consolidado 2025'!$A$3:$V$504,G$1,0)</f>
        <v>N/A</v>
      </c>
      <c r="H102" t="str">
        <f>VLOOKUP($A102,'Plan de acci�n consolidado 2025'!$A$3:$V$504,H$1,0)</f>
        <v>N/A</v>
      </c>
      <c r="I102" t="str">
        <f>VLOOKUP($A102,'Plan de acci�n consolidado 2025'!$A$3:$V$504,I$1,0)</f>
        <v>N/A</v>
      </c>
      <c r="J102" t="str">
        <f>VLOOKUP($A102,'Plan de acci�n consolidado 2025'!$A$3:$V$504,J$1,0)</f>
        <v>N/A</v>
      </c>
      <c r="K102">
        <f>VLOOKUP($A102,'Plan de acci�n consolidado 2025'!$A$3:$V$504,K$1,0)</f>
        <v>0</v>
      </c>
      <c r="L102" t="str">
        <f>VLOOKUP($A102,'Plan de acci�n consolidado 2025'!$A$3:$V$504,L$1,0)</f>
        <v>N/A</v>
      </c>
      <c r="M102" t="str">
        <f>VLOOKUP($A102,'Plan de acci�n consolidado 2025'!$A$3:$V$504,M$1,0)</f>
        <v>N/A</v>
      </c>
      <c r="N102" t="str">
        <f>VLOOKUP($A102,'Plan de acci�n consolidado 2025'!$A$3:$V$504,N$1,0)</f>
        <v>N/A</v>
      </c>
      <c r="O102" t="str">
        <f>VLOOKUP($A102,'Plan de acci�n consolidado 2025'!$A$3:$V$504,O$1,0)</f>
        <v>Elaborar matriz programación de jornadas y seguimiento de ejecución del programa</v>
      </c>
      <c r="P102">
        <f>VLOOKUP($A102,'Plan de acci�n consolidado 2025'!$A$3:$V$504,P$1,0)</f>
        <v>60</v>
      </c>
      <c r="Q102">
        <f>VLOOKUP($A102,'Plan de acci�n consolidado 2025'!$A$3:$V$504,Q$1,0)</f>
        <v>1</v>
      </c>
      <c r="R102" t="str">
        <f>VLOOKUP($A102,'Plan de acci�n consolidado 2025'!$A$3:$V$504,R$1,0)</f>
        <v>Númerica</v>
      </c>
      <c r="S102" t="str">
        <f>VLOOKUP($A102,'Plan de acci�n consolidado 2025'!$A$3:$V$504,S$1,0)</f>
        <v># de matrices realizadas / 1 matrices programadas</v>
      </c>
      <c r="T102" s="168">
        <f>VLOOKUP($A102,'Plan de acci�n consolidado 2025'!$A$3:$V$504,T$1,0)</f>
        <v>45691</v>
      </c>
      <c r="U102" s="168">
        <f>VLOOKUP($A102,'Plan de acci�n consolidado 2025'!$A$3:$V$504,U$1,0)</f>
        <v>45716</v>
      </c>
      <c r="V102" t="str">
        <f>VLOOKUP($A102,'Plan de acci�n consolidado 2025'!$A$3:$V$504,V$1,0)</f>
        <v>2023-GRUPO DE TRABAJO DE CENTRO DE INFORMACIÓN TECNOLÓGICA Y APOYO A LA GESTIÓN DE PROPIEDAD LA INDUSTRIAL</v>
      </c>
      <c r="W102">
        <f>VLOOKUP($A102,'Plan de acci�n consolidado 2025'!$A$3:$AZ$504,W$1,0)</f>
        <v>18</v>
      </c>
      <c r="X102">
        <f>VLOOKUP($A102,'Plan de acci�n consolidado 2025'!$A$3:$AZ$504,X$1,0)</f>
        <v>100</v>
      </c>
      <c r="Y102" t="str">
        <f>VLOOKUP($A102,'Plan de acci�n consolidado 2025'!$A$3:$AZ$504,Y$1,0)</f>
        <v>Se elaboró matriz de programación de jornadas y seguimiento de ejecución del programa Propiedad Industrial para emprendedores PI-e para 2025.</v>
      </c>
      <c r="Z102" s="168">
        <f>VLOOKUP($A102,'Plan de acci�n consolidado 2025'!$A$3:$AZ$504,Z$1,0)</f>
        <v>45716</v>
      </c>
      <c r="AA102">
        <f>VLOOKUP($A102,'Plan de acci�n consolidado 2025'!$A$3:$AZ$504,AA$1,0)</f>
        <v>100</v>
      </c>
      <c r="AB102" t="str">
        <f>VLOOKUP($A102,'Plan de acci�n consolidado 2025'!$A$3:$AZ$504,AB$1,0)</f>
        <v>Se valida matriz correspondiente. Importante realizar el seguimiento mensual con el fin de observar el nivel de avance.</v>
      </c>
      <c r="AC102" s="168">
        <f>VLOOKUP($A102,'Plan de acci�n consolidado 2025'!$A$3:$AZ$504,AC$1,0)</f>
        <v>45716</v>
      </c>
      <c r="AD102">
        <f>VLOOKUP($A102,'Plan de acci�n consolidado 2025'!$A$3:$AZ$504,AD$1,0)</f>
        <v>100</v>
      </c>
      <c r="AE102">
        <f>VLOOKUP($A102,'Plan de acci�n consolidado 2025'!$A$3:$AZ$504,AE$1,0)</f>
        <v>18</v>
      </c>
    </row>
    <row r="103" spans="1:31" hidden="1" x14ac:dyDescent="0.25">
      <c r="A103" s="30" t="s">
        <v>704</v>
      </c>
      <c r="B103" t="str">
        <f>VLOOKUP($A103,'Plan de acci�n consolidado 2025'!$A$3:$V$504,B$1,0)</f>
        <v>GRUPO DE TRABAJO DE CENTRO DE INFORMACIÓN TECNOLÓGICA Y APOYO A LA GESTIÓN DE PROPIEDAD LA INDUSTRIAL</v>
      </c>
      <c r="C103">
        <f>VLOOKUP($A103,'Plan de acci�n consolidado 2025'!$A$3:$V$504,C$1,0)</f>
        <v>0</v>
      </c>
      <c r="D103" t="str">
        <f>VLOOKUP($A103,'Plan de acci�n consolidado 2025'!$A$3:$V$504,D$1,0)</f>
        <v>Actividad propia</v>
      </c>
      <c r="E103" t="str">
        <f>VLOOKUP($A103,'Plan de acci�n consolidado 2025'!$A$3:$V$504,E$1,0)</f>
        <v>2023.3.2</v>
      </c>
      <c r="F103" t="str">
        <f>VLOOKUP($A103,'Plan de acci�n consolidado 2025'!$A$3:$V$504,F$1,0)</f>
        <v>N/A</v>
      </c>
      <c r="G103" t="str">
        <f>VLOOKUP($A103,'Plan de acci�n consolidado 2025'!$A$3:$V$504,G$1,0)</f>
        <v>N/A</v>
      </c>
      <c r="H103" t="str">
        <f>VLOOKUP($A103,'Plan de acci�n consolidado 2025'!$A$3:$V$504,H$1,0)</f>
        <v>N/A</v>
      </c>
      <c r="I103" t="str">
        <f>VLOOKUP($A103,'Plan de acci�n consolidado 2025'!$A$3:$V$504,I$1,0)</f>
        <v>N/A</v>
      </c>
      <c r="J103" t="str">
        <f>VLOOKUP($A103,'Plan de acci�n consolidado 2025'!$A$3:$V$504,J$1,0)</f>
        <v>N/A</v>
      </c>
      <c r="K103">
        <f>VLOOKUP($A103,'Plan de acci�n consolidado 2025'!$A$3:$V$504,K$1,0)</f>
        <v>0</v>
      </c>
      <c r="L103" t="str">
        <f>VLOOKUP($A103,'Plan de acci�n consolidado 2025'!$A$3:$V$504,L$1,0)</f>
        <v>N/A</v>
      </c>
      <c r="M103" t="str">
        <f>VLOOKUP($A103,'Plan de acci�n consolidado 2025'!$A$3:$V$504,M$1,0)</f>
        <v>N/A</v>
      </c>
      <c r="N103" t="str">
        <f>VLOOKUP($A103,'Plan de acci�n consolidado 2025'!$A$3:$V$504,N$1,0)</f>
        <v>N/A</v>
      </c>
      <c r="O103" t="str">
        <f>VLOOKUP($A103,'Plan de acci�n consolidado 2025'!$A$3:$V$504,O$1,0)</f>
        <v>Ejecutar el programa Propiedad Industrial para emprendedores PI-e.   (Matriz de seguimiento e Informe final del programa)</v>
      </c>
      <c r="P103">
        <f>VLOOKUP($A103,'Plan de acci�n consolidado 2025'!$A$3:$V$504,P$1,0)</f>
        <v>10</v>
      </c>
      <c r="Q103">
        <f>VLOOKUP($A103,'Plan de acci�n consolidado 2025'!$A$3:$V$504,Q$1,0)</f>
        <v>100</v>
      </c>
      <c r="R103" t="str">
        <f>VLOOKUP($A103,'Plan de acci�n consolidado 2025'!$A$3:$V$504,R$1,0)</f>
        <v>Porcentual</v>
      </c>
      <c r="S103" t="str">
        <f>VLOOKUP($A103,'Plan de acci�n consolidado 2025'!$A$3:$V$504,S$1,0)</f>
        <v>% de seguimientos realizados / 100% de seguimientos programados</v>
      </c>
      <c r="T103" s="168">
        <f>VLOOKUP($A103,'Plan de acci�n consolidado 2025'!$A$3:$V$504,T$1,0)</f>
        <v>45691</v>
      </c>
      <c r="U103" s="168">
        <f>VLOOKUP($A103,'Plan de acci�n consolidado 2025'!$A$3:$V$504,U$1,0)</f>
        <v>45989</v>
      </c>
      <c r="V103" t="str">
        <f>VLOOKUP($A103,'Plan de acci�n consolidado 2025'!$A$3:$V$504,V$1,0)</f>
        <v>2023-GRUPO DE TRABAJO DE CENTRO DE INFORMACIÓN TECNOLÓGICA Y APOYO A LA GESTIÓN DE PROPIEDAD LA INDUSTRIAL</v>
      </c>
      <c r="W103">
        <f>VLOOKUP($A103,'Plan de acci�n consolidado 2025'!$A$3:$AZ$504,W$1,0)</f>
        <v>3</v>
      </c>
      <c r="X103">
        <f>VLOOKUP($A103,'Plan de acci�n consolidado 2025'!$A$3:$AZ$504,X$1,0)</f>
        <v>80</v>
      </c>
      <c r="Y103" t="str">
        <f>VLOOKUP($A103,'Plan de acci�n consolidado 2025'!$A$3:$AZ$504,Y$1,0)</f>
        <v>Al 30 de septiembre de 2025 se han ejecutado 36 PI-e: 28 finalizados y 8 en curso. Resultados: 1.699 emprendedores inscritos; 1.560 en etapa de conceptos y charla informativa; 1.433 diagnósticos; 1.277 sensibilizados; 1.249 orientaciones; 1.094 solicitudes de PI radicadas (899 marcas, 194 diseños industriales y 1 patente). En septiembre, la estrategia PI-e se desarrolló en articulación con la Cámara de Comercio de Bucaramanga, UNAD sede Yopal, Cámaras de Comercio de Tunja y Santa Rosa de Cabal, SENA Risaralda y Alcaldía de Medellín. El avance se mide como seguimientos realizados/seguimientos programados: de 10 previstos, se ha reportado el octavo, lo que corresponde a un 80% de avance.</v>
      </c>
      <c r="Z103" s="168">
        <f>VLOOKUP($A103,'Plan de acci�n consolidado 2025'!$A$3:$AZ$504,Z$1,0)</f>
        <v>0</v>
      </c>
      <c r="AA103">
        <f>VLOOKUP($A103,'Plan de acci�n consolidado 2025'!$A$3:$AZ$504,AA$1,0)</f>
        <v>80</v>
      </c>
      <c r="AB103" t="str">
        <f>VLOOKUP($A103,'Plan de acci�n consolidado 2025'!$A$3:$AZ$504,AB$1,0)</f>
        <v>Una vez revisada la matriz de seguimiento, además de la unidad de medida, fórmula de avance, fecha fin y la descripción de avance, se avala informe cualitativo.</v>
      </c>
      <c r="AC103" s="168">
        <f>VLOOKUP($A103,'Plan de acci�n consolidado 2025'!$A$3:$AZ$504,AC$1,0)</f>
        <v>0</v>
      </c>
      <c r="AD103">
        <f>VLOOKUP($A103,'Plan de acci�n consolidado 2025'!$A$3:$AZ$504,AD$1,0)</f>
        <v>0</v>
      </c>
      <c r="AE103">
        <f>VLOOKUP($A103,'Plan de acci�n consolidado 2025'!$A$3:$AZ$504,AE$1,0)</f>
        <v>2.4</v>
      </c>
    </row>
    <row r="104" spans="1:31" hidden="1" x14ac:dyDescent="0.25">
      <c r="A104" s="30" t="s">
        <v>705</v>
      </c>
      <c r="B104" t="str">
        <f>VLOOKUP($A104,'Plan de acci�n consolidado 2025'!$A$3:$V$504,B$1,0)</f>
        <v>GRUPO DE TRABAJO DE CENTRO DE INFORMACIÓN TECNOLÓGICA Y APOYO A LA GESTIÓN DE PROPIEDAD LA INDUSTRIAL</v>
      </c>
      <c r="C104">
        <f>VLOOKUP($A104,'Plan de acci�n consolidado 2025'!$A$3:$V$504,C$1,0)</f>
        <v>0</v>
      </c>
      <c r="D104" t="str">
        <f>VLOOKUP($A104,'Plan de acci�n consolidado 2025'!$A$3:$V$504,D$1,0)</f>
        <v>Actividad propia</v>
      </c>
      <c r="E104" t="str">
        <f>VLOOKUP($A104,'Plan de acci�n consolidado 2025'!$A$3:$V$504,E$1,0)</f>
        <v>2023.3.3</v>
      </c>
      <c r="F104" t="str">
        <f>VLOOKUP($A104,'Plan de acci�n consolidado 2025'!$A$3:$V$504,F$1,0)</f>
        <v>N/A</v>
      </c>
      <c r="G104" t="str">
        <f>VLOOKUP($A104,'Plan de acci�n consolidado 2025'!$A$3:$V$504,G$1,0)</f>
        <v>N/A</v>
      </c>
      <c r="H104" t="str">
        <f>VLOOKUP($A104,'Plan de acci�n consolidado 2025'!$A$3:$V$504,H$1,0)</f>
        <v>N/A</v>
      </c>
      <c r="I104" t="str">
        <f>VLOOKUP($A104,'Plan de acci�n consolidado 2025'!$A$3:$V$504,I$1,0)</f>
        <v>N/A</v>
      </c>
      <c r="J104" t="str">
        <f>VLOOKUP($A104,'Plan de acci�n consolidado 2025'!$A$3:$V$504,J$1,0)</f>
        <v>N/A</v>
      </c>
      <c r="K104">
        <f>VLOOKUP($A104,'Plan de acci�n consolidado 2025'!$A$3:$V$504,K$1,0)</f>
        <v>0</v>
      </c>
      <c r="L104" t="str">
        <f>VLOOKUP($A104,'Plan de acci�n consolidado 2025'!$A$3:$V$504,L$1,0)</f>
        <v>N/A</v>
      </c>
      <c r="M104" t="str">
        <f>VLOOKUP($A104,'Plan de acci�n consolidado 2025'!$A$3:$V$504,M$1,0)</f>
        <v>N/A</v>
      </c>
      <c r="N104" t="str">
        <f>VLOOKUP($A104,'Plan de acci�n consolidado 2025'!$A$3:$V$504,N$1,0)</f>
        <v>N/A</v>
      </c>
      <c r="O104" t="str">
        <f>VLOOKUP($A104,'Plan de acci�n consolidado 2025'!$A$3:$V$504,O$1,0)</f>
        <v>Elaborar matriz de etapas para el seguimiento de ejecución de la estrategia</v>
      </c>
      <c r="P104">
        <f>VLOOKUP($A104,'Plan de acci�n consolidado 2025'!$A$3:$V$504,P$1,0)</f>
        <v>10</v>
      </c>
      <c r="Q104">
        <f>VLOOKUP($A104,'Plan de acci�n consolidado 2025'!$A$3:$V$504,Q$1,0)</f>
        <v>1</v>
      </c>
      <c r="R104" t="str">
        <f>VLOOKUP($A104,'Plan de acci�n consolidado 2025'!$A$3:$V$504,R$1,0)</f>
        <v>Númerica</v>
      </c>
      <c r="S104" t="str">
        <f>VLOOKUP($A104,'Plan de acci�n consolidado 2025'!$A$3:$V$504,S$1,0)</f>
        <v># de matrices realizadas / 1 matrices programadas</v>
      </c>
      <c r="T104" s="168">
        <f>VLOOKUP($A104,'Plan de acci�n consolidado 2025'!$A$3:$V$504,T$1,0)</f>
        <v>45691</v>
      </c>
      <c r="U104" s="168">
        <f>VLOOKUP($A104,'Plan de acci�n consolidado 2025'!$A$3:$V$504,U$1,0)</f>
        <v>45716</v>
      </c>
      <c r="V104" t="str">
        <f>VLOOKUP($A104,'Plan de acci�n consolidado 2025'!$A$3:$V$504,V$1,0)</f>
        <v>2023-GRUPO DE TRABAJO DE CENTRO DE INFORMACIÓN TECNOLÓGICA Y APOYO A LA GESTIÓN DE PROPIEDAD LA INDUSTRIAL</v>
      </c>
      <c r="W104">
        <f>VLOOKUP($A104,'Plan de acci�n consolidado 2025'!$A$3:$AZ$504,W$1,0)</f>
        <v>3</v>
      </c>
      <c r="X104">
        <f>VLOOKUP($A104,'Plan de acci�n consolidado 2025'!$A$3:$AZ$504,X$1,0)</f>
        <v>100</v>
      </c>
      <c r="Y104" t="str">
        <f>VLOOKUP($A104,'Plan de acci�n consolidado 2025'!$A$3:$AZ$504,Y$1,0)</f>
        <v>Se elaboró matriz de etapas para el seguimiento de ejecución de la estrategia Marcas de Paz para 2025.</v>
      </c>
      <c r="Z104" s="168">
        <f>VLOOKUP($A104,'Plan de acci�n consolidado 2025'!$A$3:$AZ$504,Z$1,0)</f>
        <v>45716</v>
      </c>
      <c r="AA104">
        <f>VLOOKUP($A104,'Plan de acci�n consolidado 2025'!$A$3:$AZ$504,AA$1,0)</f>
        <v>100</v>
      </c>
      <c r="AB104" t="str">
        <f>VLOOKUP($A104,'Plan de acci�n consolidado 2025'!$A$3:$AZ$504,AB$1,0)</f>
        <v xml:space="preserve">Se valida la evidencia. Es importante que el área realice seguimiento mensual a la matriz y que la envié a través del aplicativo. </v>
      </c>
      <c r="AC104" s="168">
        <f>VLOOKUP($A104,'Plan de acci�n consolidado 2025'!$A$3:$AZ$504,AC$1,0)</f>
        <v>45716</v>
      </c>
      <c r="AD104">
        <f>VLOOKUP($A104,'Plan de acci�n consolidado 2025'!$A$3:$AZ$504,AD$1,0)</f>
        <v>100</v>
      </c>
      <c r="AE104">
        <f>VLOOKUP($A104,'Plan de acci�n consolidado 2025'!$A$3:$AZ$504,AE$1,0)</f>
        <v>3</v>
      </c>
    </row>
    <row r="105" spans="1:31" hidden="1" x14ac:dyDescent="0.25">
      <c r="A105" s="30" t="s">
        <v>706</v>
      </c>
      <c r="B105" t="str">
        <f>VLOOKUP($A105,'Plan de acci�n consolidado 2025'!$A$3:$V$504,B$1,0)</f>
        <v>GRUPO DE TRABAJO DE CENTRO DE INFORMACIÓN TECNOLÓGICA Y APOYO A LA GESTIÓN DE PROPIEDAD LA INDUSTRIAL</v>
      </c>
      <c r="C105">
        <f>VLOOKUP($A105,'Plan de acci�n consolidado 2025'!$A$3:$V$504,C$1,0)</f>
        <v>0</v>
      </c>
      <c r="D105" t="str">
        <f>VLOOKUP($A105,'Plan de acci�n consolidado 2025'!$A$3:$V$504,D$1,0)</f>
        <v>Actividad propia</v>
      </c>
      <c r="E105" t="str">
        <f>VLOOKUP($A105,'Plan de acci�n consolidado 2025'!$A$3:$V$504,E$1,0)</f>
        <v>2023.3.4</v>
      </c>
      <c r="F105" t="str">
        <f>VLOOKUP($A105,'Plan de acci�n consolidado 2025'!$A$3:$V$504,F$1,0)</f>
        <v>N/A</v>
      </c>
      <c r="G105" t="str">
        <f>VLOOKUP($A105,'Plan de acci�n consolidado 2025'!$A$3:$V$504,G$1,0)</f>
        <v>N/A</v>
      </c>
      <c r="H105" t="str">
        <f>VLOOKUP($A105,'Plan de acci�n consolidado 2025'!$A$3:$V$504,H$1,0)</f>
        <v>N/A</v>
      </c>
      <c r="I105" t="str">
        <f>VLOOKUP($A105,'Plan de acci�n consolidado 2025'!$A$3:$V$504,I$1,0)</f>
        <v>N/A</v>
      </c>
      <c r="J105" t="str">
        <f>VLOOKUP($A105,'Plan de acci�n consolidado 2025'!$A$3:$V$504,J$1,0)</f>
        <v>N/A</v>
      </c>
      <c r="K105">
        <f>VLOOKUP($A105,'Plan de acci�n consolidado 2025'!$A$3:$V$504,K$1,0)</f>
        <v>0</v>
      </c>
      <c r="L105" t="str">
        <f>VLOOKUP($A105,'Plan de acci�n consolidado 2025'!$A$3:$V$504,L$1,0)</f>
        <v>N/A</v>
      </c>
      <c r="M105" t="str">
        <f>VLOOKUP($A105,'Plan de acci�n consolidado 2025'!$A$3:$V$504,M$1,0)</f>
        <v>N/A</v>
      </c>
      <c r="N105" t="str">
        <f>VLOOKUP($A105,'Plan de acci�n consolidado 2025'!$A$3:$V$504,N$1,0)</f>
        <v>N/A</v>
      </c>
      <c r="O105" t="str">
        <f>VLOOKUP($A105,'Plan de acci�n consolidado 2025'!$A$3:$V$504,O$1,0)</f>
        <v>Ejecutar la estrategia Marcas de paz.  (Matriz de seguimiento e Informe final del programa)</v>
      </c>
      <c r="P105">
        <f>VLOOKUP($A105,'Plan de acci�n consolidado 2025'!$A$3:$V$504,P$1,0)</f>
        <v>20</v>
      </c>
      <c r="Q105">
        <f>VLOOKUP($A105,'Plan de acci�n consolidado 2025'!$A$3:$V$504,Q$1,0)</f>
        <v>100</v>
      </c>
      <c r="R105" t="str">
        <f>VLOOKUP($A105,'Plan de acci�n consolidado 2025'!$A$3:$V$504,R$1,0)</f>
        <v>Porcentual</v>
      </c>
      <c r="S105" t="str">
        <f>VLOOKUP($A105,'Plan de acci�n consolidado 2025'!$A$3:$V$504,S$1,0)</f>
        <v>% de seguimientos realizados / 100% de seguimientos programados</v>
      </c>
      <c r="T105" s="168">
        <f>VLOOKUP($A105,'Plan de acci�n consolidado 2025'!$A$3:$V$504,T$1,0)</f>
        <v>45691</v>
      </c>
      <c r="U105" s="168">
        <f>VLOOKUP($A105,'Plan de acci�n consolidado 2025'!$A$3:$V$504,U$1,0)</f>
        <v>45989</v>
      </c>
      <c r="V105" t="str">
        <f>VLOOKUP($A105,'Plan de acci�n consolidado 2025'!$A$3:$V$504,V$1,0)</f>
        <v>2023-GRUPO DE TRABAJO DE CENTRO DE INFORMACIÓN TECNOLÓGICA Y APOYO A LA GESTIÓN DE PROPIEDAD LA INDUSTRIAL</v>
      </c>
      <c r="W105">
        <f>VLOOKUP($A105,'Plan de acci�n consolidado 2025'!$A$3:$AZ$504,W$1,0)</f>
        <v>6</v>
      </c>
      <c r="X105">
        <f>VLOOKUP($A105,'Plan de acci�n consolidado 2025'!$A$3:$AZ$504,X$1,0)</f>
        <v>80</v>
      </c>
      <c r="Y105" t="str">
        <f>VLOOKUP($A105,'Plan de acci�n consolidado 2025'!$A$3:$AZ$504,Y$1,0)</f>
        <v>Hasta el 30 de septiembre, se han beneficiado 168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
En total, se han identificado 168 marcas asociadas a estos proyectos, se han brindado 143 orientaciones y se han radicado 121 solicitudes de registro de marca.
Estos proyectos productivos tienen presencia en 71 municipios del país.
El avance se mide como seguimientos realizados/seguimientos programados: de 10 previstos, se ha reportado el octavo, lo que corresponde a un 80% de avance.</v>
      </c>
      <c r="Z105" s="168">
        <f>VLOOKUP($A105,'Plan de acci�n consolidado 2025'!$A$3:$AZ$504,Z$1,0)</f>
        <v>0</v>
      </c>
      <c r="AA105">
        <f>VLOOKUP($A105,'Plan de acci�n consolidado 2025'!$A$3:$AZ$504,AA$1,0)</f>
        <v>80</v>
      </c>
      <c r="AB105" t="str">
        <f>VLOOKUP($A105,'Plan de acci�n consolidado 2025'!$A$3:$AZ$504,AB$1,0)</f>
        <v>Una vez revisada el informe de avance Matriz Marcas de Paz 2025, la justificación, al igual que la descripción de la actividad, fórmula de avance, fecha de fin, se avala avance cualitativo.</v>
      </c>
      <c r="AC105" s="168">
        <f>VLOOKUP($A105,'Plan de acci�n consolidado 2025'!$A$3:$AZ$504,AC$1,0)</f>
        <v>0</v>
      </c>
      <c r="AD105">
        <f>VLOOKUP($A105,'Plan de acci�n consolidado 2025'!$A$3:$AZ$504,AD$1,0)</f>
        <v>0</v>
      </c>
      <c r="AE105">
        <f>VLOOKUP($A105,'Plan de acci�n consolidado 2025'!$A$3:$AZ$504,AE$1,0)</f>
        <v>4.8</v>
      </c>
    </row>
    <row r="106" spans="1:31" hidden="1" x14ac:dyDescent="0.25">
      <c r="A106" s="30" t="s">
        <v>707</v>
      </c>
      <c r="B106" t="str">
        <f>VLOOKUP($A106,'Plan de acci�n consolidado 2025'!$A$3:$V$504,B$1,0)</f>
        <v>GRUPO DE TRABAJO DE CENTRO DE INFORMACIÓN TECNOLÓGICA Y APOYO A LA GESTIÓN DE PROPIEDAD LA INDUSTRIAL</v>
      </c>
      <c r="C106">
        <f>VLOOKUP($A106,'Plan de acci�n consolidado 2025'!$A$3:$V$504,C$1,0)</f>
        <v>0</v>
      </c>
      <c r="D106" t="str">
        <f>VLOOKUP($A106,'Plan de acci�n consolidado 2025'!$A$3:$V$504,D$1,0)</f>
        <v>Producto</v>
      </c>
      <c r="E106" t="str">
        <f>VLOOKUP($A106,'Plan de acci�n consolidado 2025'!$A$3:$V$504,E$1,0)</f>
        <v>2023.4</v>
      </c>
      <c r="F106" t="str">
        <f>VLOOKUP($A106,'Plan de acci�n consolidado 2025'!$A$3:$V$504,F$1,0)</f>
        <v>Operativo</v>
      </c>
      <c r="G106" t="str">
        <f>VLOOKUP($A106,'Plan de acci�n consolidado 2025'!$A$3:$V$504,G$1,0)</f>
        <v xml:space="preserve">Promover el enfoque preventivo, diferencial y territorial en el que hacer misional de la entidad 
</v>
      </c>
      <c r="H106" t="str">
        <f>VLOOKUP($A106,'Plan de acci�n consolidado 2025'!$A$3:$V$504,H$1,0)</f>
        <v xml:space="preserve">Cumplimiento de productos del PAI asociados a Fortalecer la gestión de la información, el conocimiento y la innovación para optimizar la capacidad institucional 
</v>
      </c>
      <c r="I106" t="str">
        <f>VLOOKUP($A106,'Plan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t="str">
        <f>VLOOKUP($A106,'Plan de acci�n consolidado 2025'!$A$3:$V$504,J$1,0)</f>
        <v xml:space="preserve">PND - 2-03-9-b- Seguridad humana y justicia social - Aprovechamiento de la propiedad intelectual </v>
      </c>
      <c r="K106">
        <f>VLOOKUP($A106,'Plan de acci�n consolidado 2025'!$A$3:$V$504,K$1,0)</f>
        <v>0</v>
      </c>
      <c r="L106" t="str">
        <f>VLOOKUP($A106,'Plan de acci�n consolidado 2025'!$A$3:$V$504,L$1,0)</f>
        <v>C-3503-0200-0014-20309b</v>
      </c>
      <c r="M106" t="str">
        <f>VLOOKUP($A106,'Plan de acci�n consolidado 2025'!$A$3:$V$504,M$1,0)</f>
        <v>Política Servicio al Ciudadano_DIMENSIÓN Gestión con Valores para Resultados</v>
      </c>
      <c r="N106" t="str">
        <f>VLOOKUP($A106,'Plan de acci�n consolidado 2025'!$A$3:$V$504,N$1,0)</f>
        <v>CONPES 3934 Acción 4.7;
PEI_38;
PND_3_Brindar acompañamiento a inventores yPromover el usoDe la informaciónDePatentes ;
PND_4_ReinvertirParteDe las tasas recaudadasPorPropiedad industrial en el funcionamiento yPromociónDe la innovación</v>
      </c>
      <c r="O106" t="str">
        <f>VLOOKUP($A106,'Plan de acci�n consolidado 2025'!$A$3:$V$504,O$1,0)</f>
        <v>Boletines tecnológicos para la  promoción y difusión del sistema de propiedad industrial para empresas, centros de investigación y en general aquellas entidades que desarrollen tecnologías verdes, divulgados (Informe de divulgación)</v>
      </c>
      <c r="P106">
        <f>VLOOKUP($A106,'Plan de acci�n consolidado 2025'!$A$3:$V$504,P$1,0)</f>
        <v>10</v>
      </c>
      <c r="Q106">
        <f>VLOOKUP($A106,'Plan de acci�n consolidado 2025'!$A$3:$V$504,Q$1,0)</f>
        <v>2</v>
      </c>
      <c r="R106" t="str">
        <f>VLOOKUP($A106,'Plan de acci�n consolidado 2025'!$A$3:$V$504,R$1,0)</f>
        <v>Númerica</v>
      </c>
      <c r="S106" t="str">
        <f>VLOOKUP($A106,'Plan de acci�n consolidado 2025'!$A$3:$V$504,S$1,0)</f>
        <v># de Boletines divulgados / 2 Boletines por divulgar</v>
      </c>
      <c r="T106" s="168">
        <f>VLOOKUP($A106,'Plan de acci�n consolidado 2025'!$A$3:$V$504,T$1,0)</f>
        <v>45691</v>
      </c>
      <c r="U106" s="168">
        <f>VLOOKUP($A106,'Plan de acci�n consolidado 2025'!$A$3:$V$504,U$1,0)</f>
        <v>46003</v>
      </c>
      <c r="V106" t="str">
        <f>VLOOKUP($A106,'Plan de acci�n consolidado 2025'!$A$3:$V$504,V$1,0)</f>
        <v>2023-GRUPO DE TRABAJO DE CENTRO DE INFORMACIÓN TECNOLÓGICA Y APOYO A LA GESTIÓN DE PROPIEDAD LA INDUSTRIAL</v>
      </c>
      <c r="W106">
        <f>VLOOKUP($A106,'Plan de acci�n consolidado 2025'!$A$3:$AZ$504,W$1,0)</f>
        <v>10</v>
      </c>
      <c r="X106">
        <f>VLOOKUP($A106,'Plan de acci�n consolidado 2025'!$A$3:$AZ$504,X$1,0)</f>
        <v>50</v>
      </c>
      <c r="Y106" t="str">
        <f>VLOOKUP($A106,'Plan de acci�n consolidado 2025'!$A$3:$AZ$504,Y$1,0)</f>
        <v>El segundo boletín tecnológico relacionado con geotermia, se encuentra en ejecución. En el mes de septiembre se diseñó la estrategia de búsqueda de información tecnológica y comercial a nivel nacional e internacional. Asimismo, se realizó la normalización y el análisis de la información de patentes en ambos niveles y se avanzó en el estudio de tendencias y contexto. Finalmente, se elaboró el capítulo de presentación del nuevo boletín.</v>
      </c>
      <c r="Z106" s="168">
        <f>VLOOKUP($A106,'Plan de acci�n consolidado 2025'!$A$3:$AZ$504,Z$1,0)</f>
        <v>0</v>
      </c>
      <c r="AA106">
        <f>VLOOKUP($A106,'Plan de acci�n consolidado 2025'!$A$3:$AZ$504,AA$1,0)</f>
        <v>50</v>
      </c>
      <c r="AB106" t="str">
        <f>VLOOKUP($A106,'Plan de acci�n consolidado 2025'!$A$3:$AZ$504,AB$1,0)</f>
        <v>Una vez revisado el boletín tecnológico, con la descripción de las diferentes actividades y tareas, al igual que la unidad de medida, la fórmula de avance, fecha fin y la descripción de avance, se avala informe cualitativo del producto.</v>
      </c>
      <c r="AC106" s="168">
        <f>VLOOKUP($A106,'Plan de acci�n consolidado 2025'!$A$3:$AZ$504,AC$1,0)</f>
        <v>0</v>
      </c>
      <c r="AD106">
        <f>VLOOKUP($A106,'Plan de acci�n consolidado 2025'!$A$3:$AZ$504,AD$1,0)</f>
        <v>0</v>
      </c>
      <c r="AE106">
        <f>VLOOKUP($A106,'Plan de acci�n consolidado 2025'!$A$3:$AZ$504,AE$1,0)</f>
        <v>5</v>
      </c>
    </row>
    <row r="107" spans="1:31" hidden="1" x14ac:dyDescent="0.25">
      <c r="A107" s="30" t="s">
        <v>709</v>
      </c>
      <c r="B107" t="str">
        <f>VLOOKUP($A107,'Plan de acci�n consolidado 2025'!$A$3:$V$504,B$1,0)</f>
        <v>GRUPO DE TRABAJO DE CENTRO DE INFORMACIÓN TECNOLÓGICA Y APOYO A LA GESTIÓN DE PROPIEDAD LA INDUSTRIAL</v>
      </c>
      <c r="C107">
        <f>VLOOKUP($A107,'Plan de acci�n consolidado 2025'!$A$3:$V$504,C$1,0)</f>
        <v>0</v>
      </c>
      <c r="D107" t="str">
        <f>VLOOKUP($A107,'Plan de acci�n consolidado 2025'!$A$3:$V$504,D$1,0)</f>
        <v>Actividad propia</v>
      </c>
      <c r="E107" t="str">
        <f>VLOOKUP($A107,'Plan de acci�n consolidado 2025'!$A$3:$V$504,E$1,0)</f>
        <v>2023.4.1</v>
      </c>
      <c r="F107" t="str">
        <f>VLOOKUP($A107,'Plan de acci�n consolidado 2025'!$A$3:$V$504,F$1,0)</f>
        <v>N/A</v>
      </c>
      <c r="G107" t="str">
        <f>VLOOKUP($A107,'Plan de acci�n consolidado 2025'!$A$3:$V$504,G$1,0)</f>
        <v>N/A</v>
      </c>
      <c r="H107" t="str">
        <f>VLOOKUP($A107,'Plan de acci�n consolidado 2025'!$A$3:$V$504,H$1,0)</f>
        <v>N/A</v>
      </c>
      <c r="I107" t="str">
        <f>VLOOKUP($A107,'Plan de acci�n consolidado 2025'!$A$3:$V$504,I$1,0)</f>
        <v>N/A</v>
      </c>
      <c r="J107" t="str">
        <f>VLOOKUP($A107,'Plan de acci�n consolidado 2025'!$A$3:$V$504,J$1,0)</f>
        <v>N/A</v>
      </c>
      <c r="K107">
        <f>VLOOKUP($A107,'Plan de acci�n consolidado 2025'!$A$3:$V$504,K$1,0)</f>
        <v>0</v>
      </c>
      <c r="L107" t="str">
        <f>VLOOKUP($A107,'Plan de acci�n consolidado 2025'!$A$3:$V$504,L$1,0)</f>
        <v>N/A</v>
      </c>
      <c r="M107" t="str">
        <f>VLOOKUP($A107,'Plan de acci�n consolidado 2025'!$A$3:$V$504,M$1,0)</f>
        <v>N/A</v>
      </c>
      <c r="N107" t="str">
        <f>VLOOKUP($A107,'Plan de acci�n consolidado 2025'!$A$3:$V$504,N$1,0)</f>
        <v>N/A</v>
      </c>
      <c r="O107" t="str">
        <f>VLOOKUP($A107,'Plan de acci�n consolidado 2025'!$A$3:$V$504,O$1,0)</f>
        <v>Definir cronograma de trabajo y estructura del documento para los boletines tecnológicos.  (Cronograma de trabajo definido)</v>
      </c>
      <c r="P107">
        <f>VLOOKUP($A107,'Plan de acci�n consolidado 2025'!$A$3:$V$504,P$1,0)</f>
        <v>10</v>
      </c>
      <c r="Q107">
        <f>VLOOKUP($A107,'Plan de acci�n consolidado 2025'!$A$3:$V$504,Q$1,0)</f>
        <v>1</v>
      </c>
      <c r="R107" t="str">
        <f>VLOOKUP($A107,'Plan de acci�n consolidado 2025'!$A$3:$V$504,R$1,0)</f>
        <v>Númerica</v>
      </c>
      <c r="S107" t="str">
        <f>VLOOKUP($A107,'Plan de acci�n consolidado 2025'!$A$3:$V$504,S$1,0)</f>
        <v># de cronogramas y estructura de los boletines definidos / 1 cronograma y estructura de los boletines por definir</v>
      </c>
      <c r="T107" s="168">
        <f>VLOOKUP($A107,'Plan de acci�n consolidado 2025'!$A$3:$V$504,T$1,0)</f>
        <v>45691</v>
      </c>
      <c r="U107" s="168">
        <f>VLOOKUP($A107,'Plan de acci�n consolidado 2025'!$A$3:$V$504,U$1,0)</f>
        <v>45716</v>
      </c>
      <c r="V107" t="str">
        <f>VLOOKUP($A107,'Plan de acci�n consolidado 2025'!$A$3:$V$504,V$1,0)</f>
        <v>2023-GRUPO DE TRABAJO DE CENTRO DE INFORMACIÓN TECNOLÓGICA Y APOYO A LA GESTIÓN DE PROPIEDAD LA INDUSTRIAL</v>
      </c>
      <c r="W107">
        <f>VLOOKUP($A107,'Plan de acci�n consolidado 2025'!$A$3:$AZ$504,W$1,0)</f>
        <v>1</v>
      </c>
      <c r="X107">
        <f>VLOOKUP($A107,'Plan de acci�n consolidado 2025'!$A$3:$AZ$504,X$1,0)</f>
        <v>100</v>
      </c>
      <c r="Y107" t="str">
        <f>VLOOKUP($A107,'Plan de acci�n consolidado 2025'!$A$3:$AZ$504,Y$1,0)</f>
        <v>Se elaboró el cronograma de actividades para la elaboración de los 2 boletines tecnológicos del presente año.</v>
      </c>
      <c r="Z107" s="168">
        <f>VLOOKUP($A107,'Plan de acci�n consolidado 2025'!$A$3:$AZ$504,Z$1,0)</f>
        <v>45716</v>
      </c>
      <c r="AA107">
        <f>VLOOKUP($A107,'Plan de acci�n consolidado 2025'!$A$3:$AZ$504,AA$1,0)</f>
        <v>100</v>
      </c>
      <c r="AB107" t="str">
        <f>VLOOKUP($A107,'Plan de acci�n consolidado 2025'!$A$3:$AZ$504,AB$1,0)</f>
        <v>Se valida plan de trabajo</v>
      </c>
      <c r="AC107" s="168">
        <f>VLOOKUP($A107,'Plan de acci�n consolidado 2025'!$A$3:$AZ$504,AC$1,0)</f>
        <v>45716</v>
      </c>
      <c r="AD107">
        <f>VLOOKUP($A107,'Plan de acci�n consolidado 2025'!$A$3:$AZ$504,AD$1,0)</f>
        <v>100</v>
      </c>
      <c r="AE107">
        <f>VLOOKUP($A107,'Plan de acci�n consolidado 2025'!$A$3:$AZ$504,AE$1,0)</f>
        <v>1</v>
      </c>
    </row>
    <row r="108" spans="1:31" hidden="1" x14ac:dyDescent="0.25">
      <c r="A108" s="30" t="s">
        <v>711</v>
      </c>
      <c r="B108" t="str">
        <f>VLOOKUP($A108,'Plan de acci�n consolidado 2025'!$A$3:$V$504,B$1,0)</f>
        <v>GRUPO DE TRABAJO DE CENTRO DE INFORMACIÓN TECNOLÓGICA Y APOYO A LA GESTIÓN DE PROPIEDAD LA INDUSTRIAL</v>
      </c>
      <c r="C108">
        <f>VLOOKUP($A108,'Plan de acci�n consolidado 2025'!$A$3:$V$504,C$1,0)</f>
        <v>0</v>
      </c>
      <c r="D108" t="str">
        <f>VLOOKUP($A108,'Plan de acci�n consolidado 2025'!$A$3:$V$504,D$1,0)</f>
        <v>Actividad propia</v>
      </c>
      <c r="E108" t="str">
        <f>VLOOKUP($A108,'Plan de acci�n consolidado 2025'!$A$3:$V$504,E$1,0)</f>
        <v>2023.4.2</v>
      </c>
      <c r="F108" t="str">
        <f>VLOOKUP($A108,'Plan de acci�n consolidado 2025'!$A$3:$V$504,F$1,0)</f>
        <v>N/A</v>
      </c>
      <c r="G108" t="str">
        <f>VLOOKUP($A108,'Plan de acci�n consolidado 2025'!$A$3:$V$504,G$1,0)</f>
        <v>N/A</v>
      </c>
      <c r="H108" t="str">
        <f>VLOOKUP($A108,'Plan de acci�n consolidado 2025'!$A$3:$V$504,H$1,0)</f>
        <v>N/A</v>
      </c>
      <c r="I108" t="str">
        <f>VLOOKUP($A108,'Plan de acci�n consolidado 2025'!$A$3:$V$504,I$1,0)</f>
        <v>N/A</v>
      </c>
      <c r="J108" t="str">
        <f>VLOOKUP($A108,'Plan de acci�n consolidado 2025'!$A$3:$V$504,J$1,0)</f>
        <v>N/A</v>
      </c>
      <c r="K108">
        <f>VLOOKUP($A108,'Plan de acci�n consolidado 2025'!$A$3:$V$504,K$1,0)</f>
        <v>0</v>
      </c>
      <c r="L108" t="str">
        <f>VLOOKUP($A108,'Plan de acci�n consolidado 2025'!$A$3:$V$504,L$1,0)</f>
        <v>N/A</v>
      </c>
      <c r="M108" t="str">
        <f>VLOOKUP($A108,'Plan de acci�n consolidado 2025'!$A$3:$V$504,M$1,0)</f>
        <v>N/A</v>
      </c>
      <c r="N108" t="str">
        <f>VLOOKUP($A108,'Plan de acci�n consolidado 2025'!$A$3:$V$504,N$1,0)</f>
        <v>N/A</v>
      </c>
      <c r="O108" t="str">
        <f>VLOOKUP($A108,'Plan de acci�n consolidado 2025'!$A$3:$V$504,O$1,0)</f>
        <v>Elaborar y publicar dos (2) Boletines tecnológicos.  (Capturas de pantalla de la publicación de los boletines tecnológicos)</v>
      </c>
      <c r="P108">
        <f>VLOOKUP($A108,'Plan de acci�n consolidado 2025'!$A$3:$V$504,P$1,0)</f>
        <v>70</v>
      </c>
      <c r="Q108">
        <f>VLOOKUP($A108,'Plan de acci�n consolidado 2025'!$A$3:$V$504,Q$1,0)</f>
        <v>2</v>
      </c>
      <c r="R108" t="str">
        <f>VLOOKUP($A108,'Plan de acci�n consolidado 2025'!$A$3:$V$504,R$1,0)</f>
        <v>Númerica</v>
      </c>
      <c r="S108" t="str">
        <f>VLOOKUP($A108,'Plan de acci�n consolidado 2025'!$A$3:$V$504,S$1,0)</f>
        <v># de Boletines publicados / 2 boletines por publicar</v>
      </c>
      <c r="T108" s="168">
        <f>VLOOKUP($A108,'Plan de acci�n consolidado 2025'!$A$3:$V$504,T$1,0)</f>
        <v>45719</v>
      </c>
      <c r="U108" s="168">
        <f>VLOOKUP($A108,'Plan de acci�n consolidado 2025'!$A$3:$V$504,U$1,0)</f>
        <v>45989</v>
      </c>
      <c r="V108" t="str">
        <f>VLOOKUP($A108,'Plan de acci�n consolidado 2025'!$A$3:$V$504,V$1,0)</f>
        <v>2023-GRUPO DE TRABAJO DE CENTRO DE INFORMACIÓN TECNOLÓGICA Y APOYO A LA GESTIÓN DE PROPIEDAD LA INDUSTRIAL</v>
      </c>
      <c r="W108">
        <f>VLOOKUP($A108,'Plan de acci�n consolidado 2025'!$A$3:$AZ$504,W$1,0)</f>
        <v>7</v>
      </c>
      <c r="X108">
        <f>VLOOKUP($A108,'Plan de acci�n consolidado 2025'!$A$3:$AZ$504,X$1,0)</f>
        <v>50</v>
      </c>
      <c r="Y108" t="str">
        <f>VLOOKUP($A108,'Plan de acci�n consolidado 2025'!$A$3:$AZ$504,Y$1,0)</f>
        <v>En el mes de septiembre se diseñó la estrategia de búsqueda de información tecnológica y comercial a nivel nacional e internacional. Asimismo, se realizó la normalización y el análisis de la información de patentes en ambos niveles y se avanzó en el estudio de tendencias y contexto. Finalmente, se elaboró el capítulo de presentación del nuevo boletín.
El porcentaje de avance se calcula teniendo en cuenta que hasta el momento se ha publicado y divulgado un boletín tecnológico.</v>
      </c>
      <c r="Z108" s="168">
        <f>VLOOKUP($A108,'Plan de acci�n consolidado 2025'!$A$3:$AZ$504,Z$1,0)</f>
        <v>0</v>
      </c>
      <c r="AA108">
        <f>VLOOKUP($A108,'Plan de acci�n consolidado 2025'!$A$3:$AZ$504,AA$1,0)</f>
        <v>50</v>
      </c>
      <c r="AB108" t="str">
        <f>VLOOKUP($A108,'Plan de acci�n consolidado 2025'!$A$3:$AZ$504,AB$1,0)</f>
        <v>Una vez revisada la justificación, al igual que la descripción de la actividad, fórmula de avance y fecha de fin, se avala avance cualitativo.</v>
      </c>
      <c r="AC108" s="168">
        <f>VLOOKUP($A108,'Plan de acci�n consolidado 2025'!$A$3:$AZ$504,AC$1,0)</f>
        <v>0</v>
      </c>
      <c r="AD108">
        <f>VLOOKUP($A108,'Plan de acci�n consolidado 2025'!$A$3:$AZ$504,AD$1,0)</f>
        <v>0</v>
      </c>
      <c r="AE108">
        <f>VLOOKUP($A108,'Plan de acci�n consolidado 2025'!$A$3:$AZ$504,AE$1,0)</f>
        <v>3.5</v>
      </c>
    </row>
    <row r="109" spans="1:31" hidden="1" x14ac:dyDescent="0.25">
      <c r="A109" s="30" t="s">
        <v>713</v>
      </c>
      <c r="B109" t="str">
        <f>VLOOKUP($A109,'Plan de acci�n consolidado 2025'!$A$3:$V$504,B$1,0)</f>
        <v>GRUPO DE TRABAJO DE CENTRO DE INFORMACIÓN TECNOLÓGICA Y APOYO A LA GESTIÓN DE PROPIEDAD LA INDUSTRIAL</v>
      </c>
      <c r="C109">
        <f>VLOOKUP($A109,'Plan de acci�n consolidado 2025'!$A$3:$V$504,C$1,0)</f>
        <v>0</v>
      </c>
      <c r="D109" t="str">
        <f>VLOOKUP($A109,'Plan de acci�n consolidado 2025'!$A$3:$V$504,D$1,0)</f>
        <v>Actividad propia</v>
      </c>
      <c r="E109" t="str">
        <f>VLOOKUP($A109,'Plan de acci�n consolidado 2025'!$A$3:$V$504,E$1,0)</f>
        <v>2023.4.3</v>
      </c>
      <c r="F109" t="str">
        <f>VLOOKUP($A109,'Plan de acci�n consolidado 2025'!$A$3:$V$504,F$1,0)</f>
        <v>N/A</v>
      </c>
      <c r="G109" t="str">
        <f>VLOOKUP($A109,'Plan de acci�n consolidado 2025'!$A$3:$V$504,G$1,0)</f>
        <v>N/A</v>
      </c>
      <c r="H109" t="str">
        <f>VLOOKUP($A109,'Plan de acci�n consolidado 2025'!$A$3:$V$504,H$1,0)</f>
        <v>N/A</v>
      </c>
      <c r="I109" t="str">
        <f>VLOOKUP($A109,'Plan de acci�n consolidado 2025'!$A$3:$V$504,I$1,0)</f>
        <v>N/A</v>
      </c>
      <c r="J109" t="str">
        <f>VLOOKUP($A109,'Plan de acci�n consolidado 2025'!$A$3:$V$504,J$1,0)</f>
        <v>N/A</v>
      </c>
      <c r="K109">
        <f>VLOOKUP($A109,'Plan de acci�n consolidado 2025'!$A$3:$V$504,K$1,0)</f>
        <v>0</v>
      </c>
      <c r="L109" t="str">
        <f>VLOOKUP($A109,'Plan de acci�n consolidado 2025'!$A$3:$V$504,L$1,0)</f>
        <v>N/A</v>
      </c>
      <c r="M109" t="str">
        <f>VLOOKUP($A109,'Plan de acci�n consolidado 2025'!$A$3:$V$504,M$1,0)</f>
        <v>N/A</v>
      </c>
      <c r="N109" t="str">
        <f>VLOOKUP($A109,'Plan de acci�n consolidado 2025'!$A$3:$V$504,N$1,0)</f>
        <v>N/A</v>
      </c>
      <c r="O109" t="str">
        <f>VLOOKUP($A109,'Plan de acci�n consolidado 2025'!$A$3:$V$504,O$1,0)</f>
        <v>Realizar la divulgación de los dos (2) Boletines tecnológicos. (Informe de divulgación)</v>
      </c>
      <c r="P109">
        <f>VLOOKUP($A109,'Plan de acci�n consolidado 2025'!$A$3:$V$504,P$1,0)</f>
        <v>20</v>
      </c>
      <c r="Q109">
        <f>VLOOKUP($A109,'Plan de acci�n consolidado 2025'!$A$3:$V$504,Q$1,0)</f>
        <v>2</v>
      </c>
      <c r="R109" t="str">
        <f>VLOOKUP($A109,'Plan de acci�n consolidado 2025'!$A$3:$V$504,R$1,0)</f>
        <v>Númerica</v>
      </c>
      <c r="S109" t="str">
        <f>VLOOKUP($A109,'Plan de acci�n consolidado 2025'!$A$3:$V$504,S$1,0)</f>
        <v># de Boletines divulgados / 2 Boletines por divulgar</v>
      </c>
      <c r="T109" s="168">
        <f>VLOOKUP($A109,'Plan de acci�n consolidado 2025'!$A$3:$V$504,T$1,0)</f>
        <v>45719</v>
      </c>
      <c r="U109" s="168">
        <f>VLOOKUP($A109,'Plan de acci�n consolidado 2025'!$A$3:$V$504,U$1,0)</f>
        <v>46003</v>
      </c>
      <c r="V109" t="str">
        <f>VLOOKUP($A109,'Plan de acci�n consolidado 2025'!$A$3:$V$504,V$1,0)</f>
        <v>2023-GRUPO DE TRABAJO DE CENTRO DE INFORMACIÓN TECNOLÓGICA Y APOYO A LA GESTIÓN DE PROPIEDAD LA INDUSTRIAL</v>
      </c>
      <c r="W109">
        <f>VLOOKUP($A109,'Plan de acci�n consolidado 2025'!$A$3:$AZ$504,W$1,0)</f>
        <v>2</v>
      </c>
      <c r="X109">
        <f>VLOOKUP($A109,'Plan de acci�n consolidado 2025'!$A$3:$AZ$504,X$1,0)</f>
        <v>0</v>
      </c>
      <c r="Y109" t="str">
        <f>VLOOKUP($A109,'Plan de acci�n consolidado 2025'!$A$3:$AZ$504,Y$1,0)</f>
        <v>Se está trabajando en la planeación del webinar relacionado con el primer boletín tecnológico.</v>
      </c>
      <c r="Z109" s="168">
        <f>VLOOKUP($A109,'Plan de acci�n consolidado 2025'!$A$3:$AZ$504,Z$1,0)</f>
        <v>0</v>
      </c>
      <c r="AA109">
        <f>VLOOKUP($A109,'Plan de acci�n consolidado 2025'!$A$3:$AZ$504,AA$1,0)</f>
        <v>0</v>
      </c>
      <c r="AB109" t="str">
        <f>VLOOKUP($A109,'Plan de acci�n consolidado 2025'!$A$3:$AZ$504,AB$1,0)</f>
        <v>Se valida informe cualitativo.</v>
      </c>
      <c r="AC109" s="168">
        <f>VLOOKUP($A109,'Plan de acci�n consolidado 2025'!$A$3:$AZ$504,AC$1,0)</f>
        <v>0</v>
      </c>
      <c r="AD109">
        <f>VLOOKUP($A109,'Plan de acci�n consolidado 2025'!$A$3:$AZ$504,AD$1,0)</f>
        <v>0</v>
      </c>
      <c r="AE109">
        <f>VLOOKUP($A109,'Plan de acci�n consolidado 2025'!$A$3:$AZ$504,AE$1,0)</f>
        <v>0</v>
      </c>
    </row>
    <row r="110" spans="1:31" hidden="1" x14ac:dyDescent="0.25">
      <c r="A110" s="30" t="s">
        <v>714</v>
      </c>
      <c r="B110" t="str">
        <f>VLOOKUP($A110,'Plan de acci�n consolidado 2025'!$A$3:$V$504,B$1,0)</f>
        <v>GRUPO DE TRABAJO DE CENTRO DE INFORMACIÓN TECNOLÓGICA Y APOYO A LA GESTIÓN DE PROPIEDAD LA INDUSTRIAL</v>
      </c>
      <c r="C110">
        <f>VLOOKUP($A110,'Plan de acci�n consolidado 2025'!$A$3:$V$504,C$1,0)</f>
        <v>0</v>
      </c>
      <c r="D110" t="str">
        <f>VLOOKUP($A110,'Plan de acci�n consolidado 2025'!$A$3:$V$504,D$1,0)</f>
        <v>Producto</v>
      </c>
      <c r="E110" t="str">
        <f>VLOOKUP($A110,'Plan de acci�n consolidado 2025'!$A$3:$V$504,E$1,0)</f>
        <v>2023.5</v>
      </c>
      <c r="F110" t="str">
        <f>VLOOKUP($A110,'Plan de acci�n consolidado 2025'!$A$3:$V$504,F$1,0)</f>
        <v>Operativo</v>
      </c>
      <c r="G110" t="str">
        <f>VLOOKUP($A110,'Plan de acci�n consolidado 2025'!$A$3:$V$504,G$1,0)</f>
        <v xml:space="preserve">Promover el enfoque preventivo, diferencial y territorial en el que hacer misional de la entidad 
</v>
      </c>
      <c r="H110" t="str">
        <f>VLOOKUP($A110,'Plan de acci�n consolidado 2025'!$A$3:$V$504,H$1,0)</f>
        <v xml:space="preserve">Cumplimiento de productos del PAI asociados a Promover el enfoque preventivo, diferencial y territorial en el que hacer misional de la entidad 
</v>
      </c>
      <c r="I110" t="str">
        <f>VLOOKUP($A110,'Plan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0" t="str">
        <f>VLOOKUP($A110,'Plan de acci�n consolidado 2025'!$A$3:$V$504,J$1,0)</f>
        <v xml:space="preserve">PND - 2-03-9-b- Seguridad humana y justicia social - Aprovechamiento de la propiedad intelectual </v>
      </c>
      <c r="K110">
        <f>VLOOKUP($A110,'Plan de acci�n consolidado 2025'!$A$3:$V$504,K$1,0)</f>
        <v>0</v>
      </c>
      <c r="L110" t="str">
        <f>VLOOKUP($A110,'Plan de acci�n consolidado 2025'!$A$3:$V$504,L$1,0)</f>
        <v>N/A</v>
      </c>
      <c r="M110" t="str">
        <f>VLOOKUP($A110,'Plan de acci�n consolidado 2025'!$A$3:$V$504,M$1,0)</f>
        <v>Política Servicio al Ciudadano_DIMENSIÓN Gestión con Valores para Resultados</v>
      </c>
      <c r="N110" t="str">
        <f>VLOOKUP($A110,'Plan de acci�n consolidado 2025'!$A$3:$V$504,N$1,0)</f>
        <v>CONPES 4062 Acción 4.7;
PEI_31;
PND_ 2_Fomentar estrategiasDe sensibilizaciónPara el reconocimiento, aprovechamiento y uso responsableDe losDerechosDePI</v>
      </c>
      <c r="O110" t="str">
        <f>VLOOKUP($A110,'Plan de acci�n consolidado 2025'!$A$3:$V$504,O$1,0)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10">
        <f>VLOOKUP($A110,'Plan de acci�n consolidado 2025'!$A$3:$V$504,P$1,0)</f>
        <v>10</v>
      </c>
      <c r="Q110">
        <f>VLOOKUP($A110,'Plan de acci�n consolidado 2025'!$A$3:$V$504,Q$1,0)</f>
        <v>1</v>
      </c>
      <c r="R110" t="str">
        <f>VLOOKUP($A110,'Plan de acci�n consolidado 2025'!$A$3:$V$504,R$1,0)</f>
        <v>Númerica</v>
      </c>
      <c r="S110" t="str">
        <f>VLOOKUP($A110,'Plan de acci�n consolidado 2025'!$A$3:$V$504,S$1,0)</f>
        <v># de estrategias implementadas / 1 estrategia por implementar</v>
      </c>
      <c r="T110" s="168">
        <f>VLOOKUP($A110,'Plan de acci�n consolidado 2025'!$A$3:$V$504,T$1,0)</f>
        <v>45691</v>
      </c>
      <c r="U110" s="168">
        <f>VLOOKUP($A110,'Plan de acci�n consolidado 2025'!$A$3:$V$504,U$1,0)</f>
        <v>45989</v>
      </c>
      <c r="V110" t="str">
        <f>VLOOKUP($A110,'Plan de acci�n consolidado 2025'!$A$3:$V$504,V$1,0)</f>
        <v>2023-GRUPO DE TRABAJO DE CENTRO DE INFORMACIÓN TECNOLÓGICA Y APOYO A LA GESTIÓN DE PROPIEDAD LA INDUSTRIAL</v>
      </c>
      <c r="W110">
        <f>VLOOKUP($A110,'Plan de acci�n consolidado 2025'!$A$3:$AZ$504,W$1,0)</f>
        <v>10</v>
      </c>
      <c r="X110">
        <f>VLOOKUP($A110,'Plan de acci�n consolidado 2025'!$A$3:$AZ$504,X$1,0)</f>
        <v>0</v>
      </c>
      <c r="Y110" t="str">
        <f>VLOOKUP($A110,'Plan de acci�n consolidado 2025'!$A$3:$AZ$504,Y$1,0)</f>
        <v>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v>
      </c>
      <c r="Z110" s="168">
        <f>VLOOKUP($A110,'Plan de acci�n consolidado 2025'!$A$3:$AZ$504,Z$1,0)</f>
        <v>0</v>
      </c>
      <c r="AA110">
        <f>VLOOKUP($A110,'Plan de acci�n consolidado 2025'!$A$3:$AZ$504,AA$1,0)</f>
        <v>0</v>
      </c>
      <c r="AB110" t="str">
        <f>VLOOKUP($A110,'Plan de acci�n consolidado 2025'!$A$3:$AZ$504,AB$1,0)</f>
        <v>Se avala descripción cualitativa.</v>
      </c>
      <c r="AC110" s="168">
        <f>VLOOKUP($A110,'Plan de acci�n consolidado 2025'!$A$3:$AZ$504,AC$1,0)</f>
        <v>0</v>
      </c>
      <c r="AD110">
        <f>VLOOKUP($A110,'Plan de acci�n consolidado 2025'!$A$3:$AZ$504,AD$1,0)</f>
        <v>0</v>
      </c>
      <c r="AE110">
        <f>VLOOKUP($A110,'Plan de acci�n consolidado 2025'!$A$3:$AZ$504,AE$1,0)</f>
        <v>0</v>
      </c>
    </row>
    <row r="111" spans="1:31" hidden="1" x14ac:dyDescent="0.25">
      <c r="A111" s="30" t="s">
        <v>716</v>
      </c>
      <c r="B111" t="str">
        <f>VLOOKUP($A111,'Plan de acci�n consolidado 2025'!$A$3:$V$504,B$1,0)</f>
        <v>GRUPO DE TRABAJO DE CENTRO DE INFORMACIÓN TECNOLÓGICA Y APOYO A LA GESTIÓN DE PROPIEDAD LA INDUSTRIAL</v>
      </c>
      <c r="C111">
        <f>VLOOKUP($A111,'Plan de acci�n consolidado 2025'!$A$3:$V$504,C$1,0)</f>
        <v>0</v>
      </c>
      <c r="D111" t="str">
        <f>VLOOKUP($A111,'Plan de acci�n consolidado 2025'!$A$3:$V$504,D$1,0)</f>
        <v>Actividad propia</v>
      </c>
      <c r="E111" t="str">
        <f>VLOOKUP($A111,'Plan de acci�n consolidado 2025'!$A$3:$V$504,E$1,0)</f>
        <v>2023.5.1</v>
      </c>
      <c r="F111" t="str">
        <f>VLOOKUP($A111,'Plan de acci�n consolidado 2025'!$A$3:$V$504,F$1,0)</f>
        <v>N/A</v>
      </c>
      <c r="G111" t="str">
        <f>VLOOKUP($A111,'Plan de acci�n consolidado 2025'!$A$3:$V$504,G$1,0)</f>
        <v>N/A</v>
      </c>
      <c r="H111" t="str">
        <f>VLOOKUP($A111,'Plan de acci�n consolidado 2025'!$A$3:$V$504,H$1,0)</f>
        <v>N/A</v>
      </c>
      <c r="I111" t="str">
        <f>VLOOKUP($A111,'Plan de acci�n consolidado 2025'!$A$3:$V$504,I$1,0)</f>
        <v>N/A</v>
      </c>
      <c r="J111" t="str">
        <f>VLOOKUP($A111,'Plan de acci�n consolidado 2025'!$A$3:$V$504,J$1,0)</f>
        <v>N/A</v>
      </c>
      <c r="K111">
        <f>VLOOKUP($A111,'Plan de acci�n consolidado 2025'!$A$3:$V$504,K$1,0)</f>
        <v>0</v>
      </c>
      <c r="L111" t="str">
        <f>VLOOKUP($A111,'Plan de acci�n consolidado 2025'!$A$3:$V$504,L$1,0)</f>
        <v>N/A</v>
      </c>
      <c r="M111" t="str">
        <f>VLOOKUP($A111,'Plan de acci�n consolidado 2025'!$A$3:$V$504,M$1,0)</f>
        <v>N/A</v>
      </c>
      <c r="N111" t="str">
        <f>VLOOKUP($A111,'Plan de acci�n consolidado 2025'!$A$3:$V$504,N$1,0)</f>
        <v>N/A</v>
      </c>
      <c r="O111" t="str">
        <f>VLOOKUP($A111,'Plan de acci�n consolidado 2025'!$A$3:$V$504,O$1,0)</f>
        <v>Diseñar y ejecutar piloto de la estrategia para fomentar el uso, difusión y sensibilización de instrumentos de protección asociados a signos de vocación colectiva    (Informe de ejecución del piloto de la estrategia)</v>
      </c>
      <c r="P111">
        <f>VLOOKUP($A111,'Plan de acci�n consolidado 2025'!$A$3:$V$504,P$1,0)</f>
        <v>70</v>
      </c>
      <c r="Q111">
        <f>VLOOKUP($A111,'Plan de acci�n consolidado 2025'!$A$3:$V$504,Q$1,0)</f>
        <v>1</v>
      </c>
      <c r="R111" t="str">
        <f>VLOOKUP($A111,'Plan de acci�n consolidado 2025'!$A$3:$V$504,R$1,0)</f>
        <v>Númerica</v>
      </c>
      <c r="S111" t="str">
        <f>VLOOKUP($A111,'Plan de acci�n consolidado 2025'!$A$3:$V$504,S$1,0)</f>
        <v># de estrategias ejecutadas / 1 estrategia por ejecutar</v>
      </c>
      <c r="T111" s="168">
        <f>VLOOKUP($A111,'Plan de acci�n consolidado 2025'!$A$3:$V$504,T$1,0)</f>
        <v>45691</v>
      </c>
      <c r="U111" s="168">
        <f>VLOOKUP($A111,'Plan de acci�n consolidado 2025'!$A$3:$V$504,U$1,0)</f>
        <v>45930</v>
      </c>
      <c r="V111" t="str">
        <f>VLOOKUP($A111,'Plan de acci�n consolidado 2025'!$A$3:$V$504,V$1,0)</f>
        <v>2023-GRUPO DE TRABAJO DE CENTRO DE INFORMACIÓN TECNOLÓGICA Y APOYO A LA GESTIÓN DE PROPIEDAD LA INDUSTRIAL</v>
      </c>
      <c r="W111">
        <f>VLOOKUP($A111,'Plan de acci�n consolidado 2025'!$A$3:$AZ$504,W$1,0)</f>
        <v>7</v>
      </c>
      <c r="X111">
        <f>VLOOKUP($A111,'Plan de acci�n consolidado 2025'!$A$3:$AZ$504,X$1,0)</f>
        <v>100</v>
      </c>
      <c r="Y111" t="str">
        <f>VLOOKUP($A111,'Plan de acci�n consolidado 2025'!$A$3:$AZ$504,Y$1,0)</f>
        <v xml:space="preserve">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
</v>
      </c>
      <c r="Z111" s="168">
        <f>VLOOKUP($A111,'Plan de acci�n consolidado 2025'!$A$3:$AZ$504,Z$1,0)</f>
        <v>45930</v>
      </c>
      <c r="AA111">
        <f>VLOOKUP($A111,'Plan de acci�n consolidado 2025'!$A$3:$AZ$504,AA$1,0)</f>
        <v>100</v>
      </c>
      <c r="AB111" t="str">
        <f>VLOOKUP($A111,'Plan de acci�n consolidado 2025'!$A$3:$AZ$504,AB$1,0)</f>
        <v xml:space="preserve">Se avala informe de avance teniendo en cuenta que Piloto “Nuestra Marca”, de acuerdo al informe, realizó lo proyectado para fortalecer asociaciones agropecuarias y de cocina tradicional en el uso de marcas colectivas, mediante 3 etapas: sensibilización, taller estratégico y orientación especializada. </v>
      </c>
      <c r="AC111" s="168">
        <f>VLOOKUP($A111,'Plan de acci�n consolidado 2025'!$A$3:$AZ$504,AC$1,0)</f>
        <v>45930</v>
      </c>
      <c r="AD111">
        <f>VLOOKUP($A111,'Plan de acci�n consolidado 2025'!$A$3:$AZ$504,AD$1,0)</f>
        <v>100</v>
      </c>
      <c r="AE111">
        <f>VLOOKUP($A111,'Plan de acci�n consolidado 2025'!$A$3:$AZ$504,AE$1,0)</f>
        <v>7</v>
      </c>
    </row>
    <row r="112" spans="1:31" hidden="1" x14ac:dyDescent="0.25">
      <c r="A112" s="30" t="s">
        <v>718</v>
      </c>
      <c r="B112" t="str">
        <f>VLOOKUP($A112,'Plan de acci�n consolidado 2025'!$A$3:$V$504,B$1,0)</f>
        <v>GRUPO DE TRABAJO DE CENTRO DE INFORMACIÓN TECNOLÓGICA Y APOYO A LA GESTIÓN DE PROPIEDAD LA INDUSTRIAL</v>
      </c>
      <c r="C112">
        <f>VLOOKUP($A112,'Plan de acci�n consolidado 2025'!$A$3:$V$504,C$1,0)</f>
        <v>0</v>
      </c>
      <c r="D112" t="str">
        <f>VLOOKUP($A112,'Plan de acci�n consolidado 2025'!$A$3:$V$504,D$1,0)</f>
        <v>Actividad propia</v>
      </c>
      <c r="E112" t="str">
        <f>VLOOKUP($A112,'Plan de acci�n consolidado 2025'!$A$3:$V$504,E$1,0)</f>
        <v>2023.5.2</v>
      </c>
      <c r="F112" t="str">
        <f>VLOOKUP($A112,'Plan de acci�n consolidado 2025'!$A$3:$V$504,F$1,0)</f>
        <v>N/A</v>
      </c>
      <c r="G112" t="str">
        <f>VLOOKUP($A112,'Plan de acci�n consolidado 2025'!$A$3:$V$504,G$1,0)</f>
        <v>N/A</v>
      </c>
      <c r="H112" t="str">
        <f>VLOOKUP($A112,'Plan de acci�n consolidado 2025'!$A$3:$V$504,H$1,0)</f>
        <v>N/A</v>
      </c>
      <c r="I112" t="str">
        <f>VLOOKUP($A112,'Plan de acci�n consolidado 2025'!$A$3:$V$504,I$1,0)</f>
        <v>N/A</v>
      </c>
      <c r="J112" t="str">
        <f>VLOOKUP($A112,'Plan de acci�n consolidado 2025'!$A$3:$V$504,J$1,0)</f>
        <v>N/A</v>
      </c>
      <c r="K112">
        <f>VLOOKUP($A112,'Plan de acci�n consolidado 2025'!$A$3:$V$504,K$1,0)</f>
        <v>0</v>
      </c>
      <c r="L112" t="str">
        <f>VLOOKUP($A112,'Plan de acci�n consolidado 2025'!$A$3:$V$504,L$1,0)</f>
        <v>N/A</v>
      </c>
      <c r="M112" t="str">
        <f>VLOOKUP($A112,'Plan de acci�n consolidado 2025'!$A$3:$V$504,M$1,0)</f>
        <v>N/A</v>
      </c>
      <c r="N112" t="str">
        <f>VLOOKUP($A112,'Plan de acci�n consolidado 2025'!$A$3:$V$504,N$1,0)</f>
        <v>N/A</v>
      </c>
      <c r="O112" t="str">
        <f>VLOOKUP($A112,'Plan de acci�n consolidado 2025'!$A$3:$V$504,O$1,0)</f>
        <v>Elaborar informe de la implementación de la acción CONPES 4.7 propuesta  (Informe anual de la implementación)</v>
      </c>
      <c r="P112">
        <f>VLOOKUP($A112,'Plan de acci�n consolidado 2025'!$A$3:$V$504,P$1,0)</f>
        <v>30</v>
      </c>
      <c r="Q112">
        <f>VLOOKUP($A112,'Plan de acci�n consolidado 2025'!$A$3:$V$504,Q$1,0)</f>
        <v>1</v>
      </c>
      <c r="R112" t="str">
        <f>VLOOKUP($A112,'Plan de acci�n consolidado 2025'!$A$3:$V$504,R$1,0)</f>
        <v>Númerica</v>
      </c>
      <c r="S112" t="str">
        <f>VLOOKUP($A112,'Plan de acci�n consolidado 2025'!$A$3:$V$504,S$1,0)</f>
        <v># de informes elaborados / 1 informe por elaborar</v>
      </c>
      <c r="T112" s="168">
        <f>VLOOKUP($A112,'Plan de acci�n consolidado 2025'!$A$3:$V$504,T$1,0)</f>
        <v>45931</v>
      </c>
      <c r="U112" s="168">
        <f>VLOOKUP($A112,'Plan de acci�n consolidado 2025'!$A$3:$V$504,U$1,0)</f>
        <v>45989</v>
      </c>
      <c r="V112" t="str">
        <f>VLOOKUP($A112,'Plan de acci�n consolidado 2025'!$A$3:$V$504,V$1,0)</f>
        <v>2023-GRUPO DE TRABAJO DE CENTRO DE INFORMACIÓN TECNOLÓGICA Y APOYO A LA GESTIÓN DE PROPIEDAD LA INDUSTRIAL</v>
      </c>
      <c r="W112">
        <f>VLOOKUP($A112,'Plan de acci�n consolidado 2025'!$A$3:$AZ$504,W$1,0)</f>
        <v>3</v>
      </c>
      <c r="X112">
        <f>VLOOKUP($A112,'Plan de acci�n consolidado 2025'!$A$3:$AZ$504,X$1,0)</f>
        <v>0</v>
      </c>
      <c r="Y112">
        <f>VLOOKUP($A112,'Plan de acci�n consolidado 2025'!$A$3:$AZ$504,Y$1,0)</f>
        <v>0</v>
      </c>
      <c r="Z112" s="168">
        <f>VLOOKUP($A112,'Plan de acci�n consolidado 2025'!$A$3:$AZ$504,Z$1,0)</f>
        <v>0</v>
      </c>
      <c r="AA112">
        <f>VLOOKUP($A112,'Plan de acci�n consolidado 2025'!$A$3:$AZ$504,AA$1,0)</f>
        <v>0</v>
      </c>
      <c r="AB112">
        <f>VLOOKUP($A112,'Plan de acci�n consolidado 2025'!$A$3:$AZ$504,AB$1,0)</f>
        <v>0</v>
      </c>
      <c r="AC112" s="168">
        <f>VLOOKUP($A112,'Plan de acci�n consolidado 2025'!$A$3:$AZ$504,AC$1,0)</f>
        <v>0</v>
      </c>
      <c r="AD112">
        <f>VLOOKUP($A112,'Plan de acci�n consolidado 2025'!$A$3:$AZ$504,AD$1,0)</f>
        <v>0</v>
      </c>
      <c r="AE112">
        <f>VLOOKUP($A112,'Plan de acci�n consolidado 2025'!$A$3:$AZ$504,AE$1,0)</f>
        <v>0</v>
      </c>
    </row>
    <row r="113" spans="1:31" hidden="1" x14ac:dyDescent="0.25">
      <c r="A113" s="30" t="s">
        <v>720</v>
      </c>
      <c r="B113" t="str">
        <f>VLOOKUP($A113,'Plan de acci�n consolidado 2025'!$A$3:$V$504,B$1,0)</f>
        <v>GRUPO DE TRABAJO DE CENTRO DE INFORMACIÓN TECNOLÓGICA Y APOYO A LA GESTIÓN DE PROPIEDAD LA INDUSTRIAL</v>
      </c>
      <c r="C113">
        <f>VLOOKUP($A113,'Plan de acci�n consolidado 2025'!$A$3:$V$504,C$1,0)</f>
        <v>0</v>
      </c>
      <c r="D113" t="str">
        <f>VLOOKUP($A113,'Plan de acci�n consolidado 2025'!$A$3:$V$504,D$1,0)</f>
        <v>Producto</v>
      </c>
      <c r="E113" t="str">
        <f>VLOOKUP($A113,'Plan de acci�n consolidado 2025'!$A$3:$V$504,E$1,0)</f>
        <v>2023.6</v>
      </c>
      <c r="F113" t="str">
        <f>VLOOKUP($A113,'Plan de acci�n consolidado 2025'!$A$3:$V$504,F$1,0)</f>
        <v>Innovador</v>
      </c>
      <c r="G113" t="str">
        <f>VLOOKUP($A113,'Plan de acci�n consolidado 2025'!$A$3:$V$504,G$1,0)</f>
        <v xml:space="preserve">Promover el enfoque preventivo, diferencial y territorial en el que hacer misional de la entidad 
</v>
      </c>
      <c r="H113" t="str">
        <f>VLOOKUP($A113,'Plan de acci�n consolidado 2025'!$A$3:$V$504,H$1,0)</f>
        <v xml:space="preserve">Cumplimiento de productos del PAI asociados a Promover el enfoque preventivo, diferencial y territorial en el que hacer misional de la entidad 
</v>
      </c>
      <c r="I113" t="str">
        <f>VLOOKUP($A113,'Plan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3" t="str">
        <f>VLOOKUP($A113,'Plan de acci�n consolidado 2025'!$A$3:$V$504,J$1,0)</f>
        <v xml:space="preserve">PND - 2-03-9-b- Seguridad humana y justicia social - Aprovechamiento de la propiedad intelectual </v>
      </c>
      <c r="K113">
        <f>VLOOKUP($A113,'Plan de acci�n consolidado 2025'!$A$3:$V$504,K$1,0)</f>
        <v>0</v>
      </c>
      <c r="L113" t="str">
        <f>VLOOKUP($A113,'Plan de acci�n consolidado 2025'!$A$3:$V$504,L$1,0)</f>
        <v>C-3503-0200-0014-20309b</v>
      </c>
      <c r="M113" t="str">
        <f>VLOOKUP($A113,'Plan de acci�n consolidado 2025'!$A$3:$V$504,M$1,0)</f>
        <v>Política Participación Ciudadana en la Gestión Pública _DIMENSIÓN Gestión con Valores para Resultados</v>
      </c>
      <c r="N113" t="str">
        <f>VLOOKUP($A113,'Plan de acci�n consolidado 2025'!$A$3:$V$504,N$1,0)</f>
        <v>PND_3_Brindar acompañamiento a inventores yPromover el usoDe la informaciónDePatentes ;
PND_4_ReinvertirParteDe las tasas recaudadasPorPropiedad industrial en el funcionamiento yPromociónDe la innovación</v>
      </c>
      <c r="O113" t="str">
        <f>VLOOKUP($A113,'Plan de acci�n consolidado 2025'!$A$3:$V$504,O$1,0)</f>
        <v>Premio Nacional al Inventor Colombiano 2025, realizado  (Informe dela realización del premio al inventor Colombiano 2025)</v>
      </c>
      <c r="P113">
        <f>VLOOKUP($A113,'Plan de acci�n consolidado 2025'!$A$3:$V$504,P$1,0)</f>
        <v>10</v>
      </c>
      <c r="Q113">
        <f>VLOOKUP($A113,'Plan de acci�n consolidado 2025'!$A$3:$V$504,Q$1,0)</f>
        <v>1</v>
      </c>
      <c r="R113" t="str">
        <f>VLOOKUP($A113,'Plan de acci�n consolidado 2025'!$A$3:$V$504,R$1,0)</f>
        <v>Númerica</v>
      </c>
      <c r="S113" t="str">
        <f>VLOOKUP($A113,'Plan de acci�n consolidado 2025'!$A$3:$V$504,S$1,0)</f>
        <v># de premios al inventor colombiano realizados / 1 premio al inventor colombiano por realizar</v>
      </c>
      <c r="T113" s="168">
        <f>VLOOKUP($A113,'Plan de acci�n consolidado 2025'!$A$3:$V$504,T$1,0)</f>
        <v>45691</v>
      </c>
      <c r="U113" s="168">
        <f>VLOOKUP($A113,'Plan de acci�n consolidado 2025'!$A$3:$V$504,U$1,0)</f>
        <v>45898</v>
      </c>
      <c r="V113" t="str">
        <f>VLOOKUP($A113,'Plan de acci�n consolidado 2025'!$A$3:$V$504,V$1,0)</f>
        <v>2023-GRUPO DE TRABAJO DE CENTRO DE INFORMACIÓN TECNOLÓGICA Y APOYO A LA GESTIÓN DE PROPIEDAD LA INDUSTRIAL</v>
      </c>
      <c r="W113">
        <f>VLOOKUP($A113,'Plan de acci�n consolidado 2025'!$A$3:$AZ$504,W$1,0)</f>
        <v>10</v>
      </c>
      <c r="X113">
        <f>VLOOKUP($A113,'Plan de acci�n consolidado 2025'!$A$3:$AZ$504,X$1,0)</f>
        <v>100</v>
      </c>
      <c r="Y113" t="str">
        <f>VLOOKUP($A113,'Plan de acci�n consolidado 2025'!$A$3:$AZ$504,Y$1,0)</f>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v>
      </c>
      <c r="Z113" s="168">
        <f>VLOOKUP($A113,'Plan de acci�n consolidado 2025'!$A$3:$AZ$504,Z$1,0)</f>
        <v>45912</v>
      </c>
      <c r="AA113">
        <f>VLOOKUP($A113,'Plan de acci�n consolidado 2025'!$A$3:$AZ$504,AA$1,0)</f>
        <v>100</v>
      </c>
      <c r="AB113" t="str">
        <f>VLOOKUP($A113,'Plan de acci�n consolidado 2025'!$A$3:$AZ$504,AB$1,0)</f>
        <v>Se valida informe Informe del Premio Nacional al Inventor Colombiano 2025, en el que se describen las diferentes etapas, categorías, metodología, etc. Siendo el 5-sep fecha en la que se definió el ganador del premio por categoría.  Ceremonia de premiación realizada el 12-sep-2025.</v>
      </c>
      <c r="AC113" s="168">
        <f>VLOOKUP($A113,'Plan de acci�n consolidado 2025'!$A$3:$AZ$504,AC$1,0)</f>
        <v>45912</v>
      </c>
      <c r="AD113">
        <f>VLOOKUP($A113,'Plan de acci�n consolidado 2025'!$A$3:$AZ$504,AD$1,0)</f>
        <v>100</v>
      </c>
      <c r="AE113">
        <f>VLOOKUP($A113,'Plan de acci�n consolidado 2025'!$A$3:$AZ$504,AE$1,0)</f>
        <v>10</v>
      </c>
    </row>
    <row r="114" spans="1:31" hidden="1" x14ac:dyDescent="0.25">
      <c r="A114" s="30" t="s">
        <v>722</v>
      </c>
      <c r="B114" t="str">
        <f>VLOOKUP($A114,'Plan de acci�n consolidado 2025'!$A$3:$V$504,B$1,0)</f>
        <v>GRUPO DE TRABAJO DE CENTRO DE INFORMACIÓN TECNOLÓGICA Y APOYO A LA GESTIÓN DE PROPIEDAD LA INDUSTRIAL</v>
      </c>
      <c r="C114">
        <f>VLOOKUP($A114,'Plan de acci�n consolidado 2025'!$A$3:$V$504,C$1,0)</f>
        <v>0</v>
      </c>
      <c r="D114" t="str">
        <f>VLOOKUP($A114,'Plan de acci�n consolidado 2025'!$A$3:$V$504,D$1,0)</f>
        <v>Actividad propia</v>
      </c>
      <c r="E114" t="str">
        <f>VLOOKUP($A114,'Plan de acci�n consolidado 2025'!$A$3:$V$504,E$1,0)</f>
        <v>2023.6.1</v>
      </c>
      <c r="F114" t="str">
        <f>VLOOKUP($A114,'Plan de acci�n consolidado 2025'!$A$3:$V$504,F$1,0)</f>
        <v>N/A</v>
      </c>
      <c r="G114" t="str">
        <f>VLOOKUP($A114,'Plan de acci�n consolidado 2025'!$A$3:$V$504,G$1,0)</f>
        <v>N/A</v>
      </c>
      <c r="H114" t="str">
        <f>VLOOKUP($A114,'Plan de acci�n consolidado 2025'!$A$3:$V$504,H$1,0)</f>
        <v>N/A</v>
      </c>
      <c r="I114" t="str">
        <f>VLOOKUP($A114,'Plan de acci�n consolidado 2025'!$A$3:$V$504,I$1,0)</f>
        <v>N/A</v>
      </c>
      <c r="J114" t="str">
        <f>VLOOKUP($A114,'Plan de acci�n consolidado 2025'!$A$3:$V$504,J$1,0)</f>
        <v>N/A</v>
      </c>
      <c r="K114">
        <f>VLOOKUP($A114,'Plan de acci�n consolidado 2025'!$A$3:$V$504,K$1,0)</f>
        <v>0</v>
      </c>
      <c r="L114" t="str">
        <f>VLOOKUP($A114,'Plan de acci�n consolidado 2025'!$A$3:$V$504,L$1,0)</f>
        <v>N/A</v>
      </c>
      <c r="M114" t="str">
        <f>VLOOKUP($A114,'Plan de acci�n consolidado 2025'!$A$3:$V$504,M$1,0)</f>
        <v>N/A</v>
      </c>
      <c r="N114" t="str">
        <f>VLOOKUP($A114,'Plan de acci�n consolidado 2025'!$A$3:$V$504,N$1,0)</f>
        <v>N/A</v>
      </c>
      <c r="O114" t="str">
        <f>VLOOKUP($A114,'Plan de acci�n consolidado 2025'!$A$3:$V$504,O$1,0)</f>
        <v>Realizar propuesta de restructuración del Premio Nacional al inventor colombiano.  (Documento propuesta elaborado)</v>
      </c>
      <c r="P114">
        <f>VLOOKUP($A114,'Plan de acci�n consolidado 2025'!$A$3:$V$504,P$1,0)</f>
        <v>20</v>
      </c>
      <c r="Q114">
        <f>VLOOKUP($A114,'Plan de acci�n consolidado 2025'!$A$3:$V$504,Q$1,0)</f>
        <v>1</v>
      </c>
      <c r="R114" t="str">
        <f>VLOOKUP($A114,'Plan de acci�n consolidado 2025'!$A$3:$V$504,R$1,0)</f>
        <v>Númerica</v>
      </c>
      <c r="S114" t="str">
        <f>VLOOKUP($A114,'Plan de acci�n consolidado 2025'!$A$3:$V$504,S$1,0)</f>
        <v># de propuestas de reestructuración realizadas / 1 propuesta de reestructuración por realizar</v>
      </c>
      <c r="T114" s="168">
        <f>VLOOKUP($A114,'Plan de acci�n consolidado 2025'!$A$3:$V$504,T$1,0)</f>
        <v>45691</v>
      </c>
      <c r="U114" s="168">
        <f>VLOOKUP($A114,'Plan de acci�n consolidado 2025'!$A$3:$V$504,U$1,0)</f>
        <v>45716</v>
      </c>
      <c r="V114" t="str">
        <f>VLOOKUP($A114,'Plan de acci�n consolidado 2025'!$A$3:$V$504,V$1,0)</f>
        <v>2023-GRUPO DE TRABAJO DE CENTRO DE INFORMACIÓN TECNOLÓGICA Y APOYO A LA GESTIÓN DE PROPIEDAD LA INDUSTRIAL</v>
      </c>
      <c r="W114">
        <f>VLOOKUP($A114,'Plan de acci�n consolidado 2025'!$A$3:$AZ$504,W$1,0)</f>
        <v>2</v>
      </c>
      <c r="X114">
        <f>VLOOKUP($A114,'Plan de acci�n consolidado 2025'!$A$3:$AZ$504,X$1,0)</f>
        <v>100</v>
      </c>
      <c r="Y114" t="str">
        <f>VLOOKUP($A114,'Plan de acci�n consolidado 2025'!$A$3:$AZ$504,Y$1,0)</f>
        <v>Se realizó la propuesta de restructuración del Premio Nacional al inventor colombiano, y se envió a la Delegada de PI, para sus observaciones.</v>
      </c>
      <c r="Z114" s="168">
        <f>VLOOKUP($A114,'Plan de acci�n consolidado 2025'!$A$3:$AZ$504,Z$1,0)</f>
        <v>45716</v>
      </c>
      <c r="AA114">
        <f>VLOOKUP($A114,'Plan de acci�n consolidado 2025'!$A$3:$AZ$504,AA$1,0)</f>
        <v>100</v>
      </c>
      <c r="AB114" t="str">
        <f>VLOOKUP($A114,'Plan de acci�n consolidado 2025'!$A$3:$AZ$504,AB$1,0)</f>
        <v>Se verifica el cumplimiento, conforme lo identificado en la actividad del plan de acción.</v>
      </c>
      <c r="AC114" s="168">
        <f>VLOOKUP($A114,'Plan de acci�n consolidado 2025'!$A$3:$AZ$504,AC$1,0)</f>
        <v>45716</v>
      </c>
      <c r="AD114">
        <f>VLOOKUP($A114,'Plan de acci�n consolidado 2025'!$A$3:$AZ$504,AD$1,0)</f>
        <v>100</v>
      </c>
      <c r="AE114">
        <f>VLOOKUP($A114,'Plan de acci�n consolidado 2025'!$A$3:$AZ$504,AE$1,0)</f>
        <v>2</v>
      </c>
    </row>
    <row r="115" spans="1:31" hidden="1" x14ac:dyDescent="0.25">
      <c r="A115" s="30" t="s">
        <v>724</v>
      </c>
      <c r="B115" t="str">
        <f>VLOOKUP($A115,'Plan de acci�n consolidado 2025'!$A$3:$V$504,B$1,0)</f>
        <v>GRUPO DE TRABAJO DE CENTRO DE INFORMACIÓN TECNOLÓGICA Y APOYO A LA GESTIÓN DE PROPIEDAD LA INDUSTRIAL</v>
      </c>
      <c r="C115">
        <f>VLOOKUP($A115,'Plan de acci�n consolidado 2025'!$A$3:$V$504,C$1,0)</f>
        <v>0</v>
      </c>
      <c r="D115" t="str">
        <f>VLOOKUP($A115,'Plan de acci�n consolidado 2025'!$A$3:$V$504,D$1,0)</f>
        <v>Actividad propia</v>
      </c>
      <c r="E115" t="str">
        <f>VLOOKUP($A115,'Plan de acci�n consolidado 2025'!$A$3:$V$504,E$1,0)</f>
        <v>2023.6.2</v>
      </c>
      <c r="F115" t="str">
        <f>VLOOKUP($A115,'Plan de acci�n consolidado 2025'!$A$3:$V$504,F$1,0)</f>
        <v>N/A</v>
      </c>
      <c r="G115" t="str">
        <f>VLOOKUP($A115,'Plan de acci�n consolidado 2025'!$A$3:$V$504,G$1,0)</f>
        <v>N/A</v>
      </c>
      <c r="H115" t="str">
        <f>VLOOKUP($A115,'Plan de acci�n consolidado 2025'!$A$3:$V$504,H$1,0)</f>
        <v>N/A</v>
      </c>
      <c r="I115" t="str">
        <f>VLOOKUP($A115,'Plan de acci�n consolidado 2025'!$A$3:$V$504,I$1,0)</f>
        <v>N/A</v>
      </c>
      <c r="J115" t="str">
        <f>VLOOKUP($A115,'Plan de acci�n consolidado 2025'!$A$3:$V$504,J$1,0)</f>
        <v>N/A</v>
      </c>
      <c r="K115">
        <f>VLOOKUP($A115,'Plan de acci�n consolidado 2025'!$A$3:$V$504,K$1,0)</f>
        <v>0</v>
      </c>
      <c r="L115" t="str">
        <f>VLOOKUP($A115,'Plan de acci�n consolidado 2025'!$A$3:$V$504,L$1,0)</f>
        <v>N/A</v>
      </c>
      <c r="M115" t="str">
        <f>VLOOKUP($A115,'Plan de acci�n consolidado 2025'!$A$3:$V$504,M$1,0)</f>
        <v>N/A</v>
      </c>
      <c r="N115" t="str">
        <f>VLOOKUP($A115,'Plan de acci�n consolidado 2025'!$A$3:$V$504,N$1,0)</f>
        <v>N/A</v>
      </c>
      <c r="O115" t="str">
        <f>VLOOKUP($A115,'Plan de acci�n consolidado 2025'!$A$3:$V$504,O$1,0)</f>
        <v>Socializar  la propuesta con actores clave (internos/externos) para la gestión del premio nacional al inventor colombiano.  (Listados de asistencia a la socialización de la propuesta)</v>
      </c>
      <c r="P115">
        <f>VLOOKUP($A115,'Plan de acci�n consolidado 2025'!$A$3:$V$504,P$1,0)</f>
        <v>10</v>
      </c>
      <c r="Q115">
        <f>VLOOKUP($A115,'Plan de acci�n consolidado 2025'!$A$3:$V$504,Q$1,0)</f>
        <v>2</v>
      </c>
      <c r="R115" t="str">
        <f>VLOOKUP($A115,'Plan de acci�n consolidado 2025'!$A$3:$V$504,R$1,0)</f>
        <v>Númerica</v>
      </c>
      <c r="S115" t="str">
        <f>VLOOKUP($A115,'Plan de acci�n consolidado 2025'!$A$3:$V$504,S$1,0)</f>
        <v># de socializaciones de la propuesta realizadas / 2 socializaciones de la propuesta por realizar</v>
      </c>
      <c r="T115" s="168">
        <f>VLOOKUP($A115,'Plan de acci�n consolidado 2025'!$A$3:$V$504,T$1,0)</f>
        <v>45719</v>
      </c>
      <c r="U115" s="168">
        <f>VLOOKUP($A115,'Plan de acci�n consolidado 2025'!$A$3:$V$504,U$1,0)</f>
        <v>45747</v>
      </c>
      <c r="V115" t="str">
        <f>VLOOKUP($A115,'Plan de acci�n consolidado 2025'!$A$3:$V$504,V$1,0)</f>
        <v>2023-GRUPO DE TRABAJO DE CENTRO DE INFORMACIÓN TECNOLÓGICA Y APOYO A LA GESTIÓN DE PROPIEDAD LA INDUSTRIAL</v>
      </c>
      <c r="W115">
        <f>VLOOKUP($A115,'Plan de acci�n consolidado 2025'!$A$3:$AZ$504,W$1,0)</f>
        <v>1</v>
      </c>
      <c r="X115">
        <f>VLOOKUP($A115,'Plan de acci�n consolidado 2025'!$A$3:$AZ$504,X$1,0)</f>
        <v>100</v>
      </c>
      <c r="Y115" t="str">
        <f>VLOOKUP($A115,'Plan de acci�n consolidado 2025'!$A$3:$AZ$504,Y$1,0)</f>
        <v>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v>
      </c>
      <c r="Z115" s="168">
        <f>VLOOKUP($A115,'Plan de acci�n consolidado 2025'!$A$3:$AZ$504,Z$1,0)</f>
        <v>45747</v>
      </c>
      <c r="AA115">
        <f>VLOOKUP($A115,'Plan de acci�n consolidado 2025'!$A$3:$AZ$504,AA$1,0)</f>
        <v>100</v>
      </c>
      <c r="AB115" t="str">
        <f>VLOOKUP($A115,'Plan de acci�n consolidado 2025'!$A$3:$AZ$504,AB$1,0)</f>
        <v>Se valida información remitida por el área en cuanto a las socializaciones realizadas.</v>
      </c>
      <c r="AC115" s="168">
        <f>VLOOKUP($A115,'Plan de acci�n consolidado 2025'!$A$3:$AZ$504,AC$1,0)</f>
        <v>45747</v>
      </c>
      <c r="AD115">
        <f>VLOOKUP($A115,'Plan de acci�n consolidado 2025'!$A$3:$AZ$504,AD$1,0)</f>
        <v>100</v>
      </c>
      <c r="AE115">
        <f>VLOOKUP($A115,'Plan de acci�n consolidado 2025'!$A$3:$AZ$504,AE$1,0)</f>
        <v>1</v>
      </c>
    </row>
    <row r="116" spans="1:31" hidden="1" x14ac:dyDescent="0.25">
      <c r="A116" s="30" t="s">
        <v>726</v>
      </c>
      <c r="B116" t="str">
        <f>VLOOKUP($A116,'Plan de acci�n consolidado 2025'!$A$3:$V$504,B$1,0)</f>
        <v>GRUPO DE TRABAJO DE CENTRO DE INFORMACIÓN TECNOLÓGICA Y APOYO A LA GESTIÓN DE PROPIEDAD LA INDUSTRIAL</v>
      </c>
      <c r="C116">
        <f>VLOOKUP($A116,'Plan de acci�n consolidado 2025'!$A$3:$V$504,C$1,0)</f>
        <v>0</v>
      </c>
      <c r="D116" t="str">
        <f>VLOOKUP($A116,'Plan de acci�n consolidado 2025'!$A$3:$V$504,D$1,0)</f>
        <v>Actividad propia</v>
      </c>
      <c r="E116" t="str">
        <f>VLOOKUP($A116,'Plan de acci�n consolidado 2025'!$A$3:$V$504,E$1,0)</f>
        <v>2023.6.3</v>
      </c>
      <c r="F116" t="str">
        <f>VLOOKUP($A116,'Plan de acci�n consolidado 2025'!$A$3:$V$504,F$1,0)</f>
        <v>N/A</v>
      </c>
      <c r="G116" t="str">
        <f>VLOOKUP($A116,'Plan de acci�n consolidado 2025'!$A$3:$V$504,G$1,0)</f>
        <v>N/A</v>
      </c>
      <c r="H116" t="str">
        <f>VLOOKUP($A116,'Plan de acci�n consolidado 2025'!$A$3:$V$504,H$1,0)</f>
        <v>N/A</v>
      </c>
      <c r="I116" t="str">
        <f>VLOOKUP($A116,'Plan de acci�n consolidado 2025'!$A$3:$V$504,I$1,0)</f>
        <v>N/A</v>
      </c>
      <c r="J116" t="str">
        <f>VLOOKUP($A116,'Plan de acci�n consolidado 2025'!$A$3:$V$504,J$1,0)</f>
        <v>N/A</v>
      </c>
      <c r="K116">
        <f>VLOOKUP($A116,'Plan de acci�n consolidado 2025'!$A$3:$V$504,K$1,0)</f>
        <v>0</v>
      </c>
      <c r="L116" t="str">
        <f>VLOOKUP($A116,'Plan de acci�n consolidado 2025'!$A$3:$V$504,L$1,0)</f>
        <v>N/A</v>
      </c>
      <c r="M116" t="str">
        <f>VLOOKUP($A116,'Plan de acci�n consolidado 2025'!$A$3:$V$504,M$1,0)</f>
        <v>N/A</v>
      </c>
      <c r="N116" t="str">
        <f>VLOOKUP($A116,'Plan de acci�n consolidado 2025'!$A$3:$V$504,N$1,0)</f>
        <v>N/A</v>
      </c>
      <c r="O116" t="str">
        <f>VLOOKUP($A116,'Plan de acci�n consolidado 2025'!$A$3:$V$504,O$1,0)</f>
        <v>Realizar el premio al inventor colombiano 2025 desde la convocatoria hasta premiación. (Informe de la realización del premio al inventor Colombiano 2025)</v>
      </c>
      <c r="P116">
        <f>VLOOKUP($A116,'Plan de acci�n consolidado 2025'!$A$3:$V$504,P$1,0)</f>
        <v>70</v>
      </c>
      <c r="Q116">
        <f>VLOOKUP($A116,'Plan de acci�n consolidado 2025'!$A$3:$V$504,Q$1,0)</f>
        <v>1</v>
      </c>
      <c r="R116" t="str">
        <f>VLOOKUP($A116,'Plan de acci�n consolidado 2025'!$A$3:$V$504,R$1,0)</f>
        <v>Númerica</v>
      </c>
      <c r="S116" t="str">
        <f>VLOOKUP($A116,'Plan de acci�n consolidado 2025'!$A$3:$V$504,S$1,0)</f>
        <v># de premios al inventor colombiano realizados / 1 premio al inventor colombiano por realizar</v>
      </c>
      <c r="T116" s="168">
        <f>VLOOKUP($A116,'Plan de acci�n consolidado 2025'!$A$3:$V$504,T$1,0)</f>
        <v>45748</v>
      </c>
      <c r="U116" s="168">
        <f>VLOOKUP($A116,'Plan de acci�n consolidado 2025'!$A$3:$V$504,U$1,0)</f>
        <v>45898</v>
      </c>
      <c r="V116" t="str">
        <f>VLOOKUP($A116,'Plan de acci�n consolidado 2025'!$A$3:$V$504,V$1,0)</f>
        <v>2023-GRUPO DE TRABAJO DE CENTRO DE INFORMACIÓN TECNOLÓGICA Y APOYO A LA GESTIÓN DE PROPIEDAD LA INDUSTRIAL</v>
      </c>
      <c r="W116">
        <f>VLOOKUP($A116,'Plan de acci�n consolidado 2025'!$A$3:$AZ$504,W$1,0)</f>
        <v>7</v>
      </c>
      <c r="X116">
        <f>VLOOKUP($A116,'Plan de acci�n consolidado 2025'!$A$3:$AZ$504,X$1,0)</f>
        <v>100</v>
      </c>
      <c r="Y116" t="str">
        <f>VLOOKUP($A116,'Plan de acci�n consolidado 2025'!$A$3:$AZ$504,Y$1,0)</f>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v>
      </c>
      <c r="Z116" s="168">
        <f>VLOOKUP($A116,'Plan de acci�n consolidado 2025'!$A$3:$AZ$504,Z$1,0)</f>
        <v>45912</v>
      </c>
      <c r="AA116">
        <f>VLOOKUP($A116,'Plan de acci�n consolidado 2025'!$A$3:$AZ$504,AA$1,0)</f>
        <v>100</v>
      </c>
      <c r="AB116" t="str">
        <f>VLOOKUP($A116,'Plan de acci�n consolidado 2025'!$A$3:$AZ$504,AB$1,0)</f>
        <v>Se avala informe del Premio Nacional al Inventor colombiano 2025, teniendo en cuenta las diferentes categorías.  En dicho informe se citan las diferentes etapas del concurso, desde la inscripción, preselección, evaluación y selección de finalistas.  Citando además los reconocimientos especiales (invención regional e invención con gestión comercial).  Los ganadores del Premio Nacional al Inventor Colombiano 2025 se dieron a conocer en la ceremonia realizada presencial, el día 12-sep-2025.</v>
      </c>
      <c r="AC116" s="168">
        <f>VLOOKUP($A116,'Plan de acci�n consolidado 2025'!$A$3:$AZ$504,AC$1,0)</f>
        <v>45912</v>
      </c>
      <c r="AD116">
        <f>VLOOKUP($A116,'Plan de acci�n consolidado 2025'!$A$3:$AZ$504,AD$1,0)</f>
        <v>100</v>
      </c>
      <c r="AE116">
        <f>VLOOKUP($A116,'Plan de acci�n consolidado 2025'!$A$3:$AZ$504,AE$1,0)</f>
        <v>7</v>
      </c>
    </row>
    <row r="117" spans="1:31" hidden="1" x14ac:dyDescent="0.25">
      <c r="A117" s="30" t="s">
        <v>728</v>
      </c>
      <c r="B117" t="str">
        <f>VLOOKUP($A117,'Plan de acci�n consolidado 2025'!$A$3:$V$504,B$1,0)</f>
        <v>DIRECCIÓN DE NUEVAS CREACIONES</v>
      </c>
      <c r="C117">
        <f>VLOOKUP($A117,'Plan de acci�n consolidado 2025'!$A$3:$V$504,C$1,0)</f>
        <v>0</v>
      </c>
      <c r="D117" t="str">
        <f>VLOOKUP($A117,'Plan de acci�n consolidado 2025'!$A$3:$V$504,D$1,0)</f>
        <v>Producto</v>
      </c>
      <c r="E117" t="str">
        <f>VLOOKUP($A117,'Plan de acci�n consolidado 2025'!$A$3:$V$504,E$1,0)</f>
        <v>2020.1</v>
      </c>
      <c r="F117" t="str">
        <f>VLOOKUP($A117,'Plan de acci�n consolidado 2025'!$A$3:$V$504,F$1,0)</f>
        <v>Operativo</v>
      </c>
      <c r="G117" t="str">
        <f>VLOOKUP($A117,'Plan de acci�n consolidado 2025'!$A$3:$V$504,G$1,0)</f>
        <v>Mejorar la oportunidad en la atención de trámites y servicios.</v>
      </c>
      <c r="H117" t="str">
        <f>VLOOKUP($A117,'Plan de acci�n consolidado 2025'!$A$3:$V$504,H$1,0)</f>
        <v>Avance promedio de cumplimiento de productos asociados a mejorar la oportunidad en la atención de trámites y servicios.</v>
      </c>
      <c r="I117" t="str">
        <f>VLOOKUP($A117,'Plan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17" t="str">
        <f>VLOOKUP($A117,'Plan de acci�n consolidado 2025'!$A$3:$V$504,J$1,0)</f>
        <v xml:space="preserve">PND - 5-31-5-b- Convergencia regional - Entidades públicas territoriales y nacionales fortalecidas </v>
      </c>
      <c r="K117">
        <f>VLOOKUP($A117,'Plan de acci�n consolidado 2025'!$A$3:$V$504,K$1,0)</f>
        <v>0</v>
      </c>
      <c r="L117" t="str">
        <f>VLOOKUP($A117,'Plan de acci�n consolidado 2025'!$A$3:$V$504,L$1,0)</f>
        <v>C-3503-0200-0014-20309b</v>
      </c>
      <c r="M117" t="str">
        <f>VLOOKUP($A117,'Plan de acci�n consolidado 2025'!$A$3:$V$504,M$1,0)</f>
        <v>Política Servicio al Ciudadano_DIMENSIÓN Gestión con Valores para Resultados</v>
      </c>
      <c r="N117" t="str">
        <f>VLOOKUP($A117,'Plan de acci�n consolidado 2025'!$A$3:$V$504,N$1,0)</f>
        <v>N/A</v>
      </c>
      <c r="O117" t="str">
        <f>VLOOKUP($A117,'Plan de acci�n consolidado 2025'!$A$3:$V$504,O$1,0)</f>
        <v>Solicitudes de patentes de invención y modelos de utilidad pendientes de trámite y que cuenten con pago del examen de patentabilidad anteriores al año 2023, atendidas  (Reporte de indicador generado en Tableau o Power BI)</v>
      </c>
      <c r="P117">
        <f>VLOOKUP($A117,'Plan de acci�n consolidado 2025'!$A$3:$V$504,P$1,0)</f>
        <v>50</v>
      </c>
      <c r="Q117">
        <f>VLOOKUP($A117,'Plan de acci�n consolidado 2025'!$A$3:$V$504,Q$1,0)</f>
        <v>95</v>
      </c>
      <c r="R117" t="str">
        <f>VLOOKUP($A117,'Plan de acci�n consolidado 2025'!$A$3:$V$504,R$1,0)</f>
        <v>Porcentual</v>
      </c>
      <c r="S117" t="str">
        <f>VLOOKUP($A117,'Plan de acci�n consolidado 2025'!$A$3:$V$504,S$1,0)</f>
        <v>% de exámenes de fondo realizados / 95% de exámenes de fondo por realizar</v>
      </c>
      <c r="T117" s="168">
        <f>VLOOKUP($A117,'Plan de acci�n consolidado 2025'!$A$3:$V$504,T$1,0)</f>
        <v>45659</v>
      </c>
      <c r="U117" s="168">
        <f>VLOOKUP($A117,'Plan de acci�n consolidado 2025'!$A$3:$V$504,U$1,0)</f>
        <v>46022</v>
      </c>
      <c r="V117" t="str">
        <f>VLOOKUP($A117,'Plan de acci�n consolidado 2025'!$A$3:$V$504,V$1,0)</f>
        <v>2020-DIRECCIÓN DE NUEVAS CREACIONES</v>
      </c>
      <c r="W117">
        <f>VLOOKUP($A117,'Plan de acci�n consolidado 2025'!$A$3:$AZ$504,W$1,0)</f>
        <v>50</v>
      </c>
      <c r="X117">
        <f>VLOOKUP($A117,'Plan de acci�n consolidado 2025'!$A$3:$AZ$504,X$1,0)</f>
        <v>64</v>
      </c>
      <c r="Y117" t="str">
        <f>VLOOKUP($A117,'Plan de acci�n consolidado 2025'!$A$3:$AZ$504,Y$1,0)</f>
        <v>Se han realizado 1729 estudios por artículo 45 de solicitudes de patente de invención y modelos de utilidad de solicitudes con fecha de presentación entre los años 2022 y anteriores, para un avance del 64% de enero a septiembre. Durante el periodo de septiembre de 2025 se realizaron 264 estudios por artículo 45.</v>
      </c>
      <c r="Z117" s="168">
        <f>VLOOKUP($A117,'Plan de acci�n consolidado 2025'!$A$3:$AZ$504,Z$1,0)</f>
        <v>0</v>
      </c>
      <c r="AA117">
        <f>VLOOKUP($A117,'Plan de acci�n consolidado 2025'!$A$3:$AZ$504,AA$1,0)</f>
        <v>64</v>
      </c>
      <c r="AB117" t="str">
        <f>VLOOKUP($A117,'Plan de acci�n consolidado 2025'!$A$3:$AZ$504,AB$1,0)</f>
        <v>Al 30 de septiembre se han gestionado 1729 exámenes de fondo de 2701, para un avance del  64%</v>
      </c>
      <c r="AC117" s="168">
        <f>VLOOKUP($A117,'Plan de acci�n consolidado 2025'!$A$3:$AZ$504,AC$1,0)</f>
        <v>0</v>
      </c>
      <c r="AD117">
        <f>VLOOKUP($A117,'Plan de acci�n consolidado 2025'!$A$3:$AZ$504,AD$1,0)</f>
        <v>0</v>
      </c>
      <c r="AE117">
        <f>VLOOKUP($A117,'Plan de acci�n consolidado 2025'!$A$3:$AZ$504,AE$1,0)</f>
        <v>32</v>
      </c>
    </row>
    <row r="118" spans="1:31" hidden="1" x14ac:dyDescent="0.25">
      <c r="A118" s="30" t="s">
        <v>730</v>
      </c>
      <c r="B118" t="str">
        <f>VLOOKUP($A118,'Plan de acci�n consolidado 2025'!$A$3:$V$504,B$1,0)</f>
        <v>DIRECCIÓN DE NUEVAS CREACIONES</v>
      </c>
      <c r="C118">
        <f>VLOOKUP($A118,'Plan de acci�n consolidado 2025'!$A$3:$V$504,C$1,0)</f>
        <v>0</v>
      </c>
      <c r="D118" t="str">
        <f>VLOOKUP($A118,'Plan de acci�n consolidado 2025'!$A$3:$V$504,D$1,0)</f>
        <v>Actividad propia</v>
      </c>
      <c r="E118" t="str">
        <f>VLOOKUP($A118,'Plan de acci�n consolidado 2025'!$A$3:$V$504,E$1,0)</f>
        <v>2020.1.1</v>
      </c>
      <c r="F118" t="str">
        <f>VLOOKUP($A118,'Plan de acci�n consolidado 2025'!$A$3:$V$504,F$1,0)</f>
        <v>N/A</v>
      </c>
      <c r="G118" t="str">
        <f>VLOOKUP($A118,'Plan de acci�n consolidado 2025'!$A$3:$V$504,G$1,0)</f>
        <v>N/A</v>
      </c>
      <c r="H118" t="str">
        <f>VLOOKUP($A118,'Plan de acci�n consolidado 2025'!$A$3:$V$504,H$1,0)</f>
        <v>N/A</v>
      </c>
      <c r="I118" t="str">
        <f>VLOOKUP($A118,'Plan de acci�n consolidado 2025'!$A$3:$V$504,I$1,0)</f>
        <v>N/A</v>
      </c>
      <c r="J118" t="str">
        <f>VLOOKUP($A118,'Plan de acci�n consolidado 2025'!$A$3:$V$504,J$1,0)</f>
        <v>N/A</v>
      </c>
      <c r="K118">
        <f>VLOOKUP($A118,'Plan de acci�n consolidado 2025'!$A$3:$V$504,K$1,0)</f>
        <v>0</v>
      </c>
      <c r="L118" t="str">
        <f>VLOOKUP($A118,'Plan de acci�n consolidado 2025'!$A$3:$V$504,L$1,0)</f>
        <v>N/A</v>
      </c>
      <c r="M118" t="str">
        <f>VLOOKUP($A118,'Plan de acci�n consolidado 2025'!$A$3:$V$504,M$1,0)</f>
        <v>N/A</v>
      </c>
      <c r="N118" t="str">
        <f>VLOOKUP($A118,'Plan de acci�n consolidado 2025'!$A$3:$V$504,N$1,0)</f>
        <v>N/A</v>
      </c>
      <c r="O118" t="str">
        <f>VLOOKUP($A118,'Plan de acci�n consolidado 2025'!$A$3:$V$504,O$1,0)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18">
        <f>VLOOKUP($A118,'Plan de acci�n consolidado 2025'!$A$3:$V$504,P$1,0)</f>
        <v>50</v>
      </c>
      <c r="Q118">
        <f>VLOOKUP($A118,'Plan de acci�n consolidado 2025'!$A$3:$V$504,Q$1,0)</f>
        <v>95</v>
      </c>
      <c r="R118" t="str">
        <f>VLOOKUP($A118,'Plan de acci�n consolidado 2025'!$A$3:$V$504,R$1,0)</f>
        <v>Porcentual</v>
      </c>
      <c r="S118" t="str">
        <f>VLOOKUP($A118,'Plan de acci�n consolidado 2025'!$A$3:$V$504,S$1,0)</f>
        <v>% de exámenes de fondo realizados / 95% de exámenes de fondo por realizar</v>
      </c>
      <c r="T118" s="168">
        <f>VLOOKUP($A118,'Plan de acci�n consolidado 2025'!$A$3:$V$504,T$1,0)</f>
        <v>45659</v>
      </c>
      <c r="U118" s="168">
        <f>VLOOKUP($A118,'Plan de acci�n consolidado 2025'!$A$3:$V$504,U$1,0)</f>
        <v>46022</v>
      </c>
      <c r="V118" t="str">
        <f>VLOOKUP($A118,'Plan de acci�n consolidado 2025'!$A$3:$V$504,V$1,0)</f>
        <v>2020-DIRECCIÓN DE NUEVAS CREACIONES</v>
      </c>
      <c r="W118">
        <f>VLOOKUP($A118,'Plan de acci�n consolidado 2025'!$A$3:$AZ$504,W$1,0)</f>
        <v>25</v>
      </c>
      <c r="X118">
        <f>VLOOKUP($A118,'Plan de acci�n consolidado 2025'!$A$3:$AZ$504,X$1,0)</f>
        <v>64</v>
      </c>
      <c r="Y118" t="str">
        <f>VLOOKUP($A118,'Plan de acci�n consolidado 2025'!$A$3:$AZ$504,Y$1,0)</f>
        <v>Se han realizado 1729 estudios por artículo 45 de solicitudes de patente de invención y modelos de utilidad de solicitudes con fecha de presentación entre los años 2022 y anteriores, para un avance del 64% de enero a septiembre. Durante el periodo de septiembre de 2025 se realizaron 264 estudios por artículo 45.</v>
      </c>
      <c r="Z118" s="168">
        <f>VLOOKUP($A118,'Plan de acci�n consolidado 2025'!$A$3:$AZ$504,Z$1,0)</f>
        <v>0</v>
      </c>
      <c r="AA118">
        <f>VLOOKUP($A118,'Plan de acci�n consolidado 2025'!$A$3:$AZ$504,AA$1,0)</f>
        <v>64</v>
      </c>
      <c r="AB118" t="str">
        <f>VLOOKUP($A118,'Plan de acci�n consolidado 2025'!$A$3:$AZ$504,AB$1,0)</f>
        <v>al 30 de septiembre se han realizado 1729 exámenes de fondo de 2701 para un avance del 64%</v>
      </c>
      <c r="AC118" s="168">
        <f>VLOOKUP($A118,'Plan de acci�n consolidado 2025'!$A$3:$AZ$504,AC$1,0)</f>
        <v>0</v>
      </c>
      <c r="AD118">
        <f>VLOOKUP($A118,'Plan de acci�n consolidado 2025'!$A$3:$AZ$504,AD$1,0)</f>
        <v>0</v>
      </c>
      <c r="AE118">
        <f>VLOOKUP($A118,'Plan de acci�n consolidado 2025'!$A$3:$AZ$504,AE$1,0)</f>
        <v>16</v>
      </c>
    </row>
    <row r="119" spans="1:31" hidden="1" x14ac:dyDescent="0.25">
      <c r="A119" s="30" t="s">
        <v>731</v>
      </c>
      <c r="B119" t="str">
        <f>VLOOKUP($A119,'Plan de acci�n consolidado 2025'!$A$3:$V$504,B$1,0)</f>
        <v>DIRECCIÓN DE NUEVAS CREACIONES</v>
      </c>
      <c r="C119">
        <f>VLOOKUP($A119,'Plan de acci�n consolidado 2025'!$A$3:$V$504,C$1,0)</f>
        <v>0</v>
      </c>
      <c r="D119" t="str">
        <f>VLOOKUP($A119,'Plan de acci�n consolidado 2025'!$A$3:$V$504,D$1,0)</f>
        <v>Actividad propia</v>
      </c>
      <c r="E119" t="str">
        <f>VLOOKUP($A119,'Plan de acci�n consolidado 2025'!$A$3:$V$504,E$1,0)</f>
        <v>2020.1.2</v>
      </c>
      <c r="F119" t="str">
        <f>VLOOKUP($A119,'Plan de acci�n consolidado 2025'!$A$3:$V$504,F$1,0)</f>
        <v>N/A</v>
      </c>
      <c r="G119" t="str">
        <f>VLOOKUP($A119,'Plan de acci�n consolidado 2025'!$A$3:$V$504,G$1,0)</f>
        <v>N/A</v>
      </c>
      <c r="H119" t="str">
        <f>VLOOKUP($A119,'Plan de acci�n consolidado 2025'!$A$3:$V$504,H$1,0)</f>
        <v>N/A</v>
      </c>
      <c r="I119" t="str">
        <f>VLOOKUP($A119,'Plan de acci�n consolidado 2025'!$A$3:$V$504,I$1,0)</f>
        <v>N/A</v>
      </c>
      <c r="J119" t="str">
        <f>VLOOKUP($A119,'Plan de acci�n consolidado 2025'!$A$3:$V$504,J$1,0)</f>
        <v>N/A</v>
      </c>
      <c r="K119">
        <f>VLOOKUP($A119,'Plan de acci�n consolidado 2025'!$A$3:$V$504,K$1,0)</f>
        <v>0</v>
      </c>
      <c r="L119" t="str">
        <f>VLOOKUP($A119,'Plan de acci�n consolidado 2025'!$A$3:$V$504,L$1,0)</f>
        <v>N/A</v>
      </c>
      <c r="M119" t="str">
        <f>VLOOKUP($A119,'Plan de acci�n consolidado 2025'!$A$3:$V$504,M$1,0)</f>
        <v>N/A</v>
      </c>
      <c r="N119" t="str">
        <f>VLOOKUP($A119,'Plan de acci�n consolidado 2025'!$A$3:$V$504,N$1,0)</f>
        <v>N/A</v>
      </c>
      <c r="O119" t="str">
        <f>VLOOKUP($A119,'Plan de acci�n consolidado 2025'!$A$3:$V$504,O$1,0)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19">
        <f>VLOOKUP($A119,'Plan de acci�n consolidado 2025'!$A$3:$V$504,P$1,0)</f>
        <v>50</v>
      </c>
      <c r="Q119">
        <f>VLOOKUP($A119,'Plan de acci�n consolidado 2025'!$A$3:$V$504,Q$1,0)</f>
        <v>95</v>
      </c>
      <c r="R119" t="str">
        <f>VLOOKUP($A119,'Plan de acci�n consolidado 2025'!$A$3:$V$504,R$1,0)</f>
        <v>Porcentual</v>
      </c>
      <c r="S119" t="str">
        <f>VLOOKUP($A119,'Plan de acci�n consolidado 2025'!$A$3:$V$504,S$1,0)</f>
        <v>% de solicitudes realizadas y enviadas  para suscripción de la señora superintendente / 95% de solicitudes por realizar y enviar para suscripción de la señora superintendente</v>
      </c>
      <c r="T119" s="168">
        <f>VLOOKUP($A119,'Plan de acci�n consolidado 2025'!$A$3:$V$504,T$1,0)</f>
        <v>45659</v>
      </c>
      <c r="U119" s="168">
        <f>VLOOKUP($A119,'Plan de acci�n consolidado 2025'!$A$3:$V$504,U$1,0)</f>
        <v>46022</v>
      </c>
      <c r="V119" t="str">
        <f>VLOOKUP($A119,'Plan de acci�n consolidado 2025'!$A$3:$V$504,V$1,0)</f>
        <v>2020-DIRECCIÓN DE NUEVAS CREACIONES</v>
      </c>
      <c r="W119">
        <f>VLOOKUP($A119,'Plan de acci�n consolidado 2025'!$A$3:$AZ$504,W$1,0)</f>
        <v>25</v>
      </c>
      <c r="X119">
        <f>VLOOKUP($A119,'Plan de acci�n consolidado 2025'!$A$3:$AZ$504,X$1,0)</f>
        <v>89.2</v>
      </c>
      <c r="Y119" t="str">
        <f>VLOOKUP($A119,'Plan de acci�n consolidado 2025'!$A$3:$AZ$504,Y$1,0)</f>
        <v>Se establece que durante el periodo de enero a septiembre de 2025, se han proyectado y enviado para suscripción de la superintendente de industria y comercio 1411 solicitudes de patente de invención y modelos de utilidad de solicitudes con fecha de presentación entre los años 2022 y anteriores, para un avance del 89,2%. Para el periodo de septiembre se proyectaron y enviaron para suscripción de la superintendente de industria y comercio 208 solicitudes.</v>
      </c>
      <c r="Z119" s="168">
        <f>VLOOKUP($A119,'Plan de acci�n consolidado 2025'!$A$3:$AZ$504,Z$1,0)</f>
        <v>0</v>
      </c>
      <c r="AA119">
        <f>VLOOKUP($A119,'Plan de acci�n consolidado 2025'!$A$3:$AZ$504,AA$1,0)</f>
        <v>89</v>
      </c>
      <c r="AB119" t="str">
        <f>VLOOKUP($A119,'Plan de acci�n consolidado 2025'!$A$3:$AZ$504,AB$1,0)</f>
        <v>Al 30 de septiembre de han suscrito 1411 solicitudes de patente/modelo de 1582,  para un avance del 89%</v>
      </c>
      <c r="AC119" s="168">
        <f>VLOOKUP($A119,'Plan de acci�n consolidado 2025'!$A$3:$AZ$504,AC$1,0)</f>
        <v>0</v>
      </c>
      <c r="AD119">
        <f>VLOOKUP($A119,'Plan de acci�n consolidado 2025'!$A$3:$AZ$504,AD$1,0)</f>
        <v>0</v>
      </c>
      <c r="AE119">
        <f>VLOOKUP($A119,'Plan de acci�n consolidado 2025'!$A$3:$AZ$504,AE$1,0)</f>
        <v>22.25</v>
      </c>
    </row>
    <row r="120" spans="1:31" hidden="1" x14ac:dyDescent="0.25">
      <c r="A120" s="30" t="s">
        <v>733</v>
      </c>
      <c r="B120" t="str">
        <f>VLOOKUP($A120,'Plan de acci�n consolidado 2025'!$A$3:$V$504,B$1,0)</f>
        <v>DIRECCIÓN DE NUEVAS CREACIONES</v>
      </c>
      <c r="C120">
        <f>VLOOKUP($A120,'Plan de acci�n consolidado 2025'!$A$3:$V$504,C$1,0)</f>
        <v>0</v>
      </c>
      <c r="D120" t="str">
        <f>VLOOKUP($A120,'Plan de acci�n consolidado 2025'!$A$3:$V$504,D$1,0)</f>
        <v>Producto</v>
      </c>
      <c r="E120" t="str">
        <f>VLOOKUP($A120,'Plan de acci�n consolidado 2025'!$A$3:$V$504,E$1,0)</f>
        <v>2020.2</v>
      </c>
      <c r="F120" t="str">
        <f>VLOOKUP($A120,'Plan de acci�n consolidado 2025'!$A$3:$V$504,F$1,0)</f>
        <v>Operativo</v>
      </c>
      <c r="G120" t="str">
        <f>VLOOKUP($A120,'Plan de acci�n consolidado 2025'!$A$3:$V$504,G$1,0)</f>
        <v>Fortalecer el Sistema Integral de Gestión Institucional en el marco del Modelo Integrado de Planeación y gestión para mejorar la prestación del servicio.</v>
      </c>
      <c r="H120" t="str">
        <f>VLOOKUP($A120,'Plan de acci�n consolidado 2025'!$A$3:$V$504,H$1,0)</f>
        <v xml:space="preserve">Cumplimiento de productos del PAI asociados a Fortacer el Sistema Integral de Gestión Institucional para mejorar la prestación del servicio. 
</v>
      </c>
      <c r="I120" t="str">
        <f>VLOOKUP($A120,'Plan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20" t="str">
        <f>VLOOKUP($A120,'Plan de acci�n consolidado 2025'!$A$3:$V$504,J$1,0)</f>
        <v xml:space="preserve">PND - 5-31-5-b- Convergencia regional - Entidades públicas territoriales y nacionales fortalecidas </v>
      </c>
      <c r="K120">
        <f>VLOOKUP($A120,'Plan de acci�n consolidado 2025'!$A$3:$V$504,K$1,0)</f>
        <v>0</v>
      </c>
      <c r="L120" t="str">
        <f>VLOOKUP($A120,'Plan de acci�n consolidado 2025'!$A$3:$V$504,L$1,0)</f>
        <v>FUNCIONAMIENTO</v>
      </c>
      <c r="M120" t="str">
        <f>VLOOKUP($A120,'Plan de acci�n consolidado 2025'!$A$3:$V$504,M$1,0)</f>
        <v>Política Fortalecimiento Organizacional y Simplificación de Procesos _DIMENSIÓN Gestión con Valores para Resultados</v>
      </c>
      <c r="N120" t="str">
        <f>VLOOKUP($A120,'Plan de acci�n consolidado 2025'!$A$3:$V$504,N$1,0)</f>
        <v>N/A</v>
      </c>
      <c r="O120" t="str">
        <f>VLOOKUP($A120,'Plan de acci�n consolidado 2025'!$A$3:$V$504,O$1,0)</f>
        <v>Formatos de actos administrativos, estandarizados (Correo electrónico dirigido  al Grupo de Operaciones con los formatos predeterminados actualizados, entregados)</v>
      </c>
      <c r="P120">
        <f>VLOOKUP($A120,'Plan de acci�n consolidado 2025'!$A$3:$V$504,P$1,0)</f>
        <v>50</v>
      </c>
      <c r="Q120">
        <f>VLOOKUP($A120,'Plan de acci�n consolidado 2025'!$A$3:$V$504,Q$1,0)</f>
        <v>100</v>
      </c>
      <c r="R120" t="str">
        <f>VLOOKUP($A120,'Plan de acci�n consolidado 2025'!$A$3:$V$504,R$1,0)</f>
        <v>Porcentual</v>
      </c>
      <c r="S120" t="str">
        <f>VLOOKUP($A120,'Plan de acci�n consolidado 2025'!$A$3:$V$504,S$1,0)</f>
        <v>% de formatos actualizados / 100% de formatos por actualizar</v>
      </c>
      <c r="T120" s="168">
        <f>VLOOKUP($A120,'Plan de acci�n consolidado 2025'!$A$3:$V$504,T$1,0)</f>
        <v>45677</v>
      </c>
      <c r="U120" s="168">
        <f>VLOOKUP($A120,'Plan de acci�n consolidado 2025'!$A$3:$V$504,U$1,0)</f>
        <v>46022</v>
      </c>
      <c r="V120" t="str">
        <f>VLOOKUP($A120,'Plan de acci�n consolidado 2025'!$A$3:$V$504,V$1,0)</f>
        <v>2020-DIRECCIÓN DE NUEVAS CREACIONES</v>
      </c>
      <c r="W120">
        <f>VLOOKUP($A120,'Plan de acci�n consolidado 2025'!$A$3:$AZ$504,W$1,0)</f>
        <v>50</v>
      </c>
      <c r="X120">
        <f>VLOOKUP($A120,'Plan de acci�n consolidado 2025'!$A$3:$AZ$504,X$1,0)</f>
        <v>0</v>
      </c>
      <c r="Y120" t="str">
        <f>VLOOKUP($A120,'Plan de acci�n consolidado 2025'!$A$3:$AZ$504,Y$1,0)</f>
        <v>Tras la revisión de los formatos, se determinó que todos requieren actualización. En consecuencia, se continuó dicho proceso, y durante el mes de septiembre de 2025 se han actualizado 20 formatos, correspondientes a los siguientes: NC518, NC515, NC513, NC101, NC514, NC516, NC501, NC102, NC504, NC240, NC521, NC522, NC523, NC524, NC525, NC526, NC503, NC136, NC1, NC2.
En total entre agosto y septiembre se han actualizado 24 formatos.</v>
      </c>
      <c r="Z120" s="168">
        <f>VLOOKUP($A120,'Plan de acci�n consolidado 2025'!$A$3:$AZ$504,Z$1,0)</f>
        <v>0</v>
      </c>
      <c r="AA120">
        <f>VLOOKUP($A120,'Plan de acci�n consolidado 2025'!$A$3:$AZ$504,AA$1,0)</f>
        <v>0</v>
      </c>
      <c r="AB120" t="str">
        <f>VLOOKUP($A120,'Plan de acci�n consolidado 2025'!$A$3:$AZ$504,AB$1,0)</f>
        <v>Se avala descripción cualitativa.</v>
      </c>
      <c r="AC120" s="168">
        <f>VLOOKUP($A120,'Plan de acci�n consolidado 2025'!$A$3:$AZ$504,AC$1,0)</f>
        <v>0</v>
      </c>
      <c r="AD120">
        <f>VLOOKUP($A120,'Plan de acci�n consolidado 2025'!$A$3:$AZ$504,AD$1,0)</f>
        <v>0</v>
      </c>
      <c r="AE120">
        <f>VLOOKUP($A120,'Plan de acci�n consolidado 2025'!$A$3:$AZ$504,AE$1,0)</f>
        <v>0</v>
      </c>
    </row>
    <row r="121" spans="1:31" hidden="1" x14ac:dyDescent="0.25">
      <c r="A121" s="30" t="s">
        <v>735</v>
      </c>
      <c r="B121" t="str">
        <f>VLOOKUP($A121,'Plan de acci�n consolidado 2025'!$A$3:$V$504,B$1,0)</f>
        <v>DIRECCIÓN DE NUEVAS CREACIONES</v>
      </c>
      <c r="C121">
        <f>VLOOKUP($A121,'Plan de acci�n consolidado 2025'!$A$3:$V$504,C$1,0)</f>
        <v>0</v>
      </c>
      <c r="D121" t="str">
        <f>VLOOKUP($A121,'Plan de acci�n consolidado 2025'!$A$3:$V$504,D$1,0)</f>
        <v>Actividad propia</v>
      </c>
      <c r="E121" t="str">
        <f>VLOOKUP($A121,'Plan de acci�n consolidado 2025'!$A$3:$V$504,E$1,0)</f>
        <v>2020.2.1</v>
      </c>
      <c r="F121" t="str">
        <f>VLOOKUP($A121,'Plan de acci�n consolidado 2025'!$A$3:$V$504,F$1,0)</f>
        <v>N/A</v>
      </c>
      <c r="G121" t="str">
        <f>VLOOKUP($A121,'Plan de acci�n consolidado 2025'!$A$3:$V$504,G$1,0)</f>
        <v>N/A</v>
      </c>
      <c r="H121" t="str">
        <f>VLOOKUP($A121,'Plan de acci�n consolidado 2025'!$A$3:$V$504,H$1,0)</f>
        <v>N/A</v>
      </c>
      <c r="I121" t="str">
        <f>VLOOKUP($A121,'Plan de acci�n consolidado 2025'!$A$3:$V$504,I$1,0)</f>
        <v>N/A</v>
      </c>
      <c r="J121" t="str">
        <f>VLOOKUP($A121,'Plan de acci�n consolidado 2025'!$A$3:$V$504,J$1,0)</f>
        <v>N/A</v>
      </c>
      <c r="K121">
        <f>VLOOKUP($A121,'Plan de acci�n consolidado 2025'!$A$3:$V$504,K$1,0)</f>
        <v>0</v>
      </c>
      <c r="L121" t="str">
        <f>VLOOKUP($A121,'Plan de acci�n consolidado 2025'!$A$3:$V$504,L$1,0)</f>
        <v>N/A</v>
      </c>
      <c r="M121" t="str">
        <f>VLOOKUP($A121,'Plan de acci�n consolidado 2025'!$A$3:$V$504,M$1,0)</f>
        <v>N/A</v>
      </c>
      <c r="N121" t="str">
        <f>VLOOKUP($A121,'Plan de acci�n consolidado 2025'!$A$3:$V$504,N$1,0)</f>
        <v>N/A</v>
      </c>
      <c r="O121" t="str">
        <f>VLOOKUP($A121,'Plan de acci�n consolidado 2025'!$A$3:$V$504,O$1,0)</f>
        <v>Revisar los formatos predeterminados empleados en la etapa de forma y de fondo de las patentes de invención y de modelo de utilidad, para identificar los aspectos que deberán ser actualizados  (Documento que contenga las conclusiones de la revisión)</v>
      </c>
      <c r="P121">
        <f>VLOOKUP($A121,'Plan de acci�n consolidado 2025'!$A$3:$V$504,P$1,0)</f>
        <v>50</v>
      </c>
      <c r="Q121">
        <f>VLOOKUP($A121,'Plan de acci�n consolidado 2025'!$A$3:$V$504,Q$1,0)</f>
        <v>100</v>
      </c>
      <c r="R121" t="str">
        <f>VLOOKUP($A121,'Plan de acci�n consolidado 2025'!$A$3:$V$504,R$1,0)</f>
        <v>Porcentual</v>
      </c>
      <c r="S121" t="str">
        <f>VLOOKUP($A121,'Plan de acci�n consolidado 2025'!$A$3:$V$504,S$1,0)</f>
        <v>% de formatos revisados / 100% de formatos por revisar</v>
      </c>
      <c r="T121" s="168">
        <f>VLOOKUP($A121,'Plan de acci�n consolidado 2025'!$A$3:$V$504,T$1,0)</f>
        <v>45677</v>
      </c>
      <c r="U121" s="168">
        <f>VLOOKUP($A121,'Plan de acci�n consolidado 2025'!$A$3:$V$504,U$1,0)</f>
        <v>46022</v>
      </c>
      <c r="V121" t="str">
        <f>VLOOKUP($A121,'Plan de acci�n consolidado 2025'!$A$3:$V$504,V$1,0)</f>
        <v>2020-DIRECCIÓN DE NUEVAS CREACIONES</v>
      </c>
      <c r="W121">
        <f>VLOOKUP($A121,'Plan de acci�n consolidado 2025'!$A$3:$AZ$504,W$1,0)</f>
        <v>25</v>
      </c>
      <c r="X121">
        <f>VLOOKUP($A121,'Plan de acci�n consolidado 2025'!$A$3:$AZ$504,X$1,0)</f>
        <v>100</v>
      </c>
      <c r="Y121" t="str">
        <f>VLOOKUP($A121,'Plan de acci�n consolidado 2025'!$A$3:$AZ$504,Y$1,0)</f>
        <v>Durante el periodo de enero a septiembre de 2025 se revisaron 48 de 48 formatos predeterminados empleados en la etapa de mínimos, de forma y de fondo de las patentes de invención y de modelo de utilidad, por lo cual se tiene un avance del 100%. Durante el mes de septiembre se realizó el documento final que contenga las conclusiones de la revisión.</v>
      </c>
      <c r="Z121" s="168">
        <f>VLOOKUP($A121,'Plan de acci�n consolidado 2025'!$A$3:$AZ$504,Z$1,0)</f>
        <v>0</v>
      </c>
      <c r="AA121">
        <f>VLOOKUP($A121,'Plan de acci�n consolidado 2025'!$A$3:$AZ$504,AA$1,0)</f>
        <v>100</v>
      </c>
      <c r="AB121" t="str">
        <f>VLOOKUP($A121,'Plan de acci�n consolidado 2025'!$A$3:$AZ$504,AB$1,0)</f>
        <v>Se avala cumplimiento de la actividad, pues el plan definió revisar y actualizar formatos de actos administrativos y entregar versiones en Word al Grupo de Operaciones (2020.2.2).  Dando cuenta el informe que entre enero y agosto de 2025 se revisaron 48 plantillas (patentes y modelos de utilidad).  Además, la revisión concluyó que todas requerían ajustes, por lo que la actividad 2020.2.1 se considera cumplida al 100%.</v>
      </c>
      <c r="AC121" s="168">
        <f>VLOOKUP($A121,'Plan de acci�n consolidado 2025'!$A$3:$AZ$504,AC$1,0)</f>
        <v>0</v>
      </c>
      <c r="AD121">
        <f>VLOOKUP($A121,'Plan de acci�n consolidado 2025'!$A$3:$AZ$504,AD$1,0)</f>
        <v>0</v>
      </c>
      <c r="AE121">
        <f>VLOOKUP($A121,'Plan de acci�n consolidado 2025'!$A$3:$AZ$504,AE$1,0)</f>
        <v>25</v>
      </c>
    </row>
    <row r="122" spans="1:31" hidden="1" x14ac:dyDescent="0.25">
      <c r="A122" s="30" t="s">
        <v>737</v>
      </c>
      <c r="B122" t="str">
        <f>VLOOKUP($A122,'Plan de acci�n consolidado 2025'!$A$3:$V$504,B$1,0)</f>
        <v>DIRECCIÓN DE NUEVAS CREACIONES</v>
      </c>
      <c r="C122">
        <f>VLOOKUP($A122,'Plan de acci�n consolidado 2025'!$A$3:$V$504,C$1,0)</f>
        <v>0</v>
      </c>
      <c r="D122" t="str">
        <f>VLOOKUP($A122,'Plan de acci�n consolidado 2025'!$A$3:$V$504,D$1,0)</f>
        <v>Actividad propia</v>
      </c>
      <c r="E122" t="str">
        <f>VLOOKUP($A122,'Plan de acci�n consolidado 2025'!$A$3:$V$504,E$1,0)</f>
        <v>2020.2.2</v>
      </c>
      <c r="F122" t="str">
        <f>VLOOKUP($A122,'Plan de acci�n consolidado 2025'!$A$3:$V$504,F$1,0)</f>
        <v>N/A</v>
      </c>
      <c r="G122" t="str">
        <f>VLOOKUP($A122,'Plan de acci�n consolidado 2025'!$A$3:$V$504,G$1,0)</f>
        <v>N/A</v>
      </c>
      <c r="H122" t="str">
        <f>VLOOKUP($A122,'Plan de acci�n consolidado 2025'!$A$3:$V$504,H$1,0)</f>
        <v>N/A</v>
      </c>
      <c r="I122" t="str">
        <f>VLOOKUP($A122,'Plan de acci�n consolidado 2025'!$A$3:$V$504,I$1,0)</f>
        <v>N/A</v>
      </c>
      <c r="J122" t="str">
        <f>VLOOKUP($A122,'Plan de acci�n consolidado 2025'!$A$3:$V$504,J$1,0)</f>
        <v>N/A</v>
      </c>
      <c r="K122">
        <f>VLOOKUP($A122,'Plan de acci�n consolidado 2025'!$A$3:$V$504,K$1,0)</f>
        <v>0</v>
      </c>
      <c r="L122" t="str">
        <f>VLOOKUP($A122,'Plan de acci�n consolidado 2025'!$A$3:$V$504,L$1,0)</f>
        <v>N/A</v>
      </c>
      <c r="M122" t="str">
        <f>VLOOKUP($A122,'Plan de acci�n consolidado 2025'!$A$3:$V$504,M$1,0)</f>
        <v>N/A</v>
      </c>
      <c r="N122" t="str">
        <f>VLOOKUP($A122,'Plan de acci�n consolidado 2025'!$A$3:$V$504,N$1,0)</f>
        <v>N/A</v>
      </c>
      <c r="O122" t="str">
        <f>VLOOKUP($A122,'Plan de acci�n consolidado 2025'!$A$3:$V$504,O$1,0)</f>
        <v>Actualizar los formatos predeterminados con aspectos de actualización identificados en la revisión y entregarlos en formato Word al Grupo de Operaciones.  (Correo electrónico dirigido  al Grupo de Operaciones con los formatos predeterminados actualizados, entregados)</v>
      </c>
      <c r="P122">
        <f>VLOOKUP($A122,'Plan de acci�n consolidado 2025'!$A$3:$V$504,P$1,0)</f>
        <v>50</v>
      </c>
      <c r="Q122">
        <f>VLOOKUP($A122,'Plan de acci�n consolidado 2025'!$A$3:$V$504,Q$1,0)</f>
        <v>100</v>
      </c>
      <c r="R122" t="str">
        <f>VLOOKUP($A122,'Plan de acci�n consolidado 2025'!$A$3:$V$504,R$1,0)</f>
        <v>Porcentual</v>
      </c>
      <c r="S122" t="str">
        <f>VLOOKUP($A122,'Plan de acci�n consolidado 2025'!$A$3:$V$504,S$1,0)</f>
        <v>% de formatos actualizados / 100% de formatos por actualizar</v>
      </c>
      <c r="T122" s="168">
        <f>VLOOKUP($A122,'Plan de acci�n consolidado 2025'!$A$3:$V$504,T$1,0)</f>
        <v>45677</v>
      </c>
      <c r="U122" s="168">
        <f>VLOOKUP($A122,'Plan de acci�n consolidado 2025'!$A$3:$V$504,U$1,0)</f>
        <v>46022</v>
      </c>
      <c r="V122" t="str">
        <f>VLOOKUP($A122,'Plan de acci�n consolidado 2025'!$A$3:$V$504,V$1,0)</f>
        <v>2020-DIRECCIÓN DE NUEVAS CREACIONES</v>
      </c>
      <c r="W122">
        <f>VLOOKUP($A122,'Plan de acci�n consolidado 2025'!$A$3:$AZ$504,W$1,0)</f>
        <v>25</v>
      </c>
      <c r="X122">
        <f>VLOOKUP($A122,'Plan de acci�n consolidado 2025'!$A$3:$AZ$504,X$1,0)</f>
        <v>0</v>
      </c>
      <c r="Y122" t="str">
        <f>VLOOKUP($A122,'Plan de acci�n consolidado 2025'!$A$3:$AZ$504,Y$1,0)</f>
        <v>Tras la revisión de los formatos, se determinó que todos requieren actualización. En consecuencia, se continuó dicho proceso, y durante el mes de septiembre de 2025 se han actualizado 20 formatos, correspondientes a los siguientes: NC518, NC515, NC513, NC101, NC514, NC516, NC501, NC102, NC504, NC240, NC521, NC522, NC523, NC524, NC525, NC526, NC503, NC136, NC1, NC2.
En total entre agosto y septiembre se han actualizado 24 formatos.</v>
      </c>
      <c r="Z122" s="168">
        <f>VLOOKUP($A122,'Plan de acci�n consolidado 2025'!$A$3:$AZ$504,Z$1,0)</f>
        <v>0</v>
      </c>
      <c r="AA122">
        <f>VLOOKUP($A122,'Plan de acci�n consolidado 2025'!$A$3:$AZ$504,AA$1,0)</f>
        <v>0</v>
      </c>
      <c r="AB122" t="str">
        <f>VLOOKUP($A122,'Plan de acci�n consolidado 2025'!$A$3:$AZ$504,AB$1,0)</f>
        <v>Se avala descripción cualitativa.</v>
      </c>
      <c r="AC122" s="168">
        <f>VLOOKUP($A122,'Plan de acci�n consolidado 2025'!$A$3:$AZ$504,AC$1,0)</f>
        <v>0</v>
      </c>
      <c r="AD122">
        <f>VLOOKUP($A122,'Plan de acci�n consolidado 2025'!$A$3:$AZ$504,AD$1,0)</f>
        <v>0</v>
      </c>
      <c r="AE122">
        <f>VLOOKUP($A122,'Plan de acci�n consolidado 2025'!$A$3:$AZ$504,AE$1,0)</f>
        <v>0</v>
      </c>
    </row>
    <row r="123" spans="1:31" hidden="1" x14ac:dyDescent="0.25">
      <c r="A123" s="30" t="s">
        <v>739</v>
      </c>
      <c r="B123" t="str">
        <f>VLOOKUP($A123,'Plan de acci�n consolidado 2025'!$A$3:$V$504,B$1,0)</f>
        <v>DIRECCION DE SIGNOS DISTINTIVOS</v>
      </c>
      <c r="C123">
        <f>VLOOKUP($A123,'Plan de acci�n consolidado 2025'!$A$3:$V$504,C$1,0)</f>
        <v>1</v>
      </c>
      <c r="D123" t="str">
        <f>VLOOKUP($A123,'Plan de acci�n consolidado 2025'!$A$3:$V$504,D$1,0)</f>
        <v>Producto</v>
      </c>
      <c r="E123" t="str">
        <f>VLOOKUP($A123,'Plan de acci�n consolidado 2025'!$A$3:$V$504,E$1,0)</f>
        <v>2010.1</v>
      </c>
      <c r="F123" t="str">
        <f>VLOOKUP($A123,'Plan de acci�n consolidado 2025'!$A$3:$V$504,F$1,0)</f>
        <v>Operativo</v>
      </c>
      <c r="G123" t="str">
        <f>VLOOKUP($A123,'Plan de acci�n consolidado 2025'!$A$3:$V$504,G$1,0)</f>
        <v>Mejorar la oportunidad en la atención de trámites y servicios.</v>
      </c>
      <c r="H123" t="str">
        <f>VLOOKUP($A123,'Plan de acci�n consolidado 2025'!$A$3:$V$504,H$1,0)</f>
        <v>Avance promedio de cumplimiento de productos asociados a mejorar la oportunidad en la atención de trámites y servicios.</v>
      </c>
      <c r="I123" t="str">
        <f>VLOOKUP($A123,'Plan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3" t="str">
        <f>VLOOKUP($A123,'Plan de acci�n consolidado 2025'!$A$3:$V$504,J$1,0)</f>
        <v xml:space="preserve">PND - 5-31-5-b- Convergencia regional - Entidades públicas territoriales y nacionales fortalecidas </v>
      </c>
      <c r="K123">
        <f>VLOOKUP($A123,'Plan de acci�n consolidado 2025'!$A$3:$V$504,K$1,0)</f>
        <v>0</v>
      </c>
      <c r="L123" t="str">
        <f>VLOOKUP($A123,'Plan de acci�n consolidado 2025'!$A$3:$V$504,L$1,0)</f>
        <v>C-3503-0200-0014-20309b</v>
      </c>
      <c r="M123" t="str">
        <f>VLOOKUP($A123,'Plan de acci�n consolidado 2025'!$A$3:$V$504,M$1,0)</f>
        <v>Política Servicio al Ciudadano_DIMENSIÓN Gestión con Valores para Resultados</v>
      </c>
      <c r="N123" t="str">
        <f>VLOOKUP($A123,'Plan de acci�n consolidado 2025'!$A$3:$V$504,N$1,0)</f>
        <v>N/A</v>
      </c>
      <c r="O123" t="str">
        <f>VLOOKUP($A123,'Plan de acci�n consolidado 2025'!$A$3:$V$504,O$1,0)</f>
        <v>Solicitudes pendientes de decisión en materia de registro y cancelación de signos distintivos, decididas.  (Reporte de indicador generado en Tableau o Power BI)</v>
      </c>
      <c r="P123">
        <f>VLOOKUP($A123,'Plan de acci�n consolidado 2025'!$A$3:$V$504,P$1,0)</f>
        <v>95</v>
      </c>
      <c r="Q123">
        <f>VLOOKUP($A123,'Plan de acci�n consolidado 2025'!$A$3:$V$504,Q$1,0)</f>
        <v>80</v>
      </c>
      <c r="R123" t="str">
        <f>VLOOKUP($A123,'Plan de acci�n consolidado 2025'!$A$3:$V$504,R$1,0)</f>
        <v>Porcentual</v>
      </c>
      <c r="S123" t="str">
        <f>VLOOKUP($A123,'Plan de acci�n consolidado 2025'!$A$3:$V$504,S$1,0)</f>
        <v>% de solicitudes decididas / 80% de solicitudes por decidir</v>
      </c>
      <c r="T123" s="168">
        <f>VLOOKUP($A123,'Plan de acci�n consolidado 2025'!$A$3:$V$504,T$1,0)</f>
        <v>45672</v>
      </c>
      <c r="U123" s="168">
        <f>VLOOKUP($A123,'Plan de acci�n consolidado 2025'!$A$3:$V$504,U$1,0)</f>
        <v>46022</v>
      </c>
      <c r="V123" t="str">
        <f>VLOOKUP($A123,'Plan de acci�n consolidado 2025'!$A$3:$V$504,V$1,0)</f>
        <v>2010-DIRECCION DE SIGNOS DISTINTIVOS</v>
      </c>
      <c r="W123">
        <f>VLOOKUP($A123,'Plan de acci�n consolidado 2025'!$A$3:$AZ$504,W$1,0)</f>
        <v>95</v>
      </c>
      <c r="X123">
        <f>VLOOKUP($A123,'Plan de acci�n consolidado 2025'!$A$3:$AZ$504,X$1,0)</f>
        <v>75.97</v>
      </c>
      <c r="Y123" t="str">
        <f>VLOOKUP($A123,'Plan de acci�n consolidado 2025'!$A$3:$AZ$504,Y$1,0)</f>
        <v xml:space="preserve">Se reporta el avance del producto Solicitudes pendientes de decisión en materia de registro y cancelación de signos distintivos, decididas; de acuerdo con la siguiente ponderación establecida así:
Actividad 	                 Meta	% Ponderado	  Avance %	 Total 
Actividad  2010.1.1	         80%	    99%	         76,4               94.55
Actividad 2010.1.2	         70%	    0.2%	         63.1	         0.18
Actividad 2010.1.3	         70%	   0.2%     	82.7	                 0.24
Actividad 2010.1.4	         70%	   0.6%	         0	                     0
				                           Avance actividades               94,97    
                                                    Avance producto:       94,97*,8 = 75,97%                                                                                            </v>
      </c>
      <c r="Z123" s="168">
        <f>VLOOKUP($A123,'Plan de acci�n consolidado 2025'!$A$3:$AZ$504,Z$1,0)</f>
        <v>0</v>
      </c>
      <c r="AA123">
        <f>VLOOKUP($A123,'Plan de acci�n consolidado 2025'!$A$3:$AZ$504,AA$1,0)</f>
        <v>76</v>
      </c>
      <c r="AB123" t="str">
        <f>VLOOKUP($A123,'Plan de acci�n consolidado 2025'!$A$3:$AZ$504,AB$1,0)</f>
        <v>Al 30 de septiembre de 2025 llevan un avance del 76% de acuerdo con el cumplimiento de las actividades</v>
      </c>
      <c r="AC123" s="168">
        <f>VLOOKUP($A123,'Plan de acci�n consolidado 2025'!$A$3:$AZ$504,AC$1,0)</f>
        <v>0</v>
      </c>
      <c r="AD123">
        <f>VLOOKUP($A123,'Plan de acci�n consolidado 2025'!$A$3:$AZ$504,AD$1,0)</f>
        <v>0</v>
      </c>
      <c r="AE123">
        <f>VLOOKUP($A123,'Plan de acci�n consolidado 2025'!$A$3:$AZ$504,AE$1,0)</f>
        <v>72.2</v>
      </c>
    </row>
    <row r="124" spans="1:31" hidden="1" x14ac:dyDescent="0.25">
      <c r="A124" s="30" t="s">
        <v>741</v>
      </c>
      <c r="B124" t="str">
        <f>VLOOKUP($A124,'Plan de acci�n consolidado 2025'!$A$3:$V$504,B$1,0)</f>
        <v>DIRECCION DE SIGNOS DISTINTIVOS</v>
      </c>
      <c r="C124">
        <f>VLOOKUP($A124,'Plan de acci�n consolidado 2025'!$A$3:$V$504,C$1,0)</f>
        <v>1</v>
      </c>
      <c r="D124" t="str">
        <f>VLOOKUP($A124,'Plan de acci�n consolidado 2025'!$A$3:$V$504,D$1,0)</f>
        <v>Actividad propia</v>
      </c>
      <c r="E124" t="str">
        <f>VLOOKUP($A124,'Plan de acci�n consolidado 2025'!$A$3:$V$504,E$1,0)</f>
        <v>2010.1.1</v>
      </c>
      <c r="F124" t="str">
        <f>VLOOKUP($A124,'Plan de acci�n consolidado 2025'!$A$3:$V$504,F$1,0)</f>
        <v>N/A</v>
      </c>
      <c r="G124" t="str">
        <f>VLOOKUP($A124,'Plan de acci�n consolidado 2025'!$A$3:$V$504,G$1,0)</f>
        <v>N/A</v>
      </c>
      <c r="H124" t="str">
        <f>VLOOKUP($A124,'Plan de acci�n consolidado 2025'!$A$3:$V$504,H$1,0)</f>
        <v>N/A</v>
      </c>
      <c r="I124" t="str">
        <f>VLOOKUP($A124,'Plan de acci�n consolidado 2025'!$A$3:$V$504,I$1,0)</f>
        <v>N/A</v>
      </c>
      <c r="J124" t="str">
        <f>VLOOKUP($A124,'Plan de acci�n consolidado 2025'!$A$3:$V$504,J$1,0)</f>
        <v>N/A</v>
      </c>
      <c r="K124">
        <f>VLOOKUP($A124,'Plan de acci�n consolidado 2025'!$A$3:$V$504,K$1,0)</f>
        <v>0</v>
      </c>
      <c r="L124" t="str">
        <f>VLOOKUP($A124,'Plan de acci�n consolidado 2025'!$A$3:$V$504,L$1,0)</f>
        <v>N/A</v>
      </c>
      <c r="M124" t="str">
        <f>VLOOKUP($A124,'Plan de acci�n consolidado 2025'!$A$3:$V$504,M$1,0)</f>
        <v>N/A</v>
      </c>
      <c r="N124" t="str">
        <f>VLOOKUP($A124,'Plan de acci�n consolidado 2025'!$A$3:$V$504,N$1,0)</f>
        <v>N/A</v>
      </c>
      <c r="O124" t="str">
        <f>VLOOKUP($A124,'Plan de acci�n consolidado 2025'!$A$3:$V$504,O$1,0)</f>
        <v>Decidir las clases de registro de signos distintivos sin oposición radicadas a 31 de diciembre de 2024, cuyo stock se calcula que sea de 53.432 clases, excepto los casos detenidos.  (Reporte de indicador generado en Tableau o Power BI)</v>
      </c>
      <c r="P124">
        <f>VLOOKUP($A124,'Plan de acci�n consolidado 2025'!$A$3:$V$504,P$1,0)</f>
        <v>30</v>
      </c>
      <c r="Q124">
        <f>VLOOKUP($A124,'Plan de acci�n consolidado 2025'!$A$3:$V$504,Q$1,0)</f>
        <v>80</v>
      </c>
      <c r="R124" t="str">
        <f>VLOOKUP($A124,'Plan de acci�n consolidado 2025'!$A$3:$V$504,R$1,0)</f>
        <v>Porcentual</v>
      </c>
      <c r="S124" t="str">
        <f>VLOOKUP($A124,'Plan de acci�n consolidado 2025'!$A$3:$V$504,S$1,0)</f>
        <v>% de clases decididas / 80% de clases por decidir</v>
      </c>
      <c r="T124" s="168">
        <f>VLOOKUP($A124,'Plan de acci�n consolidado 2025'!$A$3:$V$504,T$1,0)</f>
        <v>45672</v>
      </c>
      <c r="U124" s="168">
        <f>VLOOKUP($A124,'Plan de acci�n consolidado 2025'!$A$3:$V$504,U$1,0)</f>
        <v>46022</v>
      </c>
      <c r="V124" t="str">
        <f>VLOOKUP($A124,'Plan de acci�n consolidado 2025'!$A$3:$V$504,V$1,0)</f>
        <v>2010-DIRECCION DE SIGNOS DISTINTIVOS</v>
      </c>
      <c r="W124">
        <f>VLOOKUP($A124,'Plan de acci�n consolidado 2025'!$A$3:$AZ$504,W$1,0)</f>
        <v>28.5</v>
      </c>
      <c r="X124">
        <f>VLOOKUP($A124,'Plan de acci�n consolidado 2025'!$A$3:$AZ$504,X$1,0)</f>
        <v>76.400000000000006</v>
      </c>
      <c r="Y124" t="str">
        <f>VLOOKUP($A124,'Plan de acci�n consolidado 2025'!$A$3:$AZ$504,Y$1,0)</f>
        <v xml:space="preserve">Se reporta el avance de la Actividad 2010.1.1 Decidir las clases de registro de signos distintivos sin oposición radicadas a 31 de diciembre de 2024, cuyo stock se calcula que sea de 53.432 clases, excepto los casos detenidos.
De un stock de 53.432 se han decidido 40800 para un avance del 76,4%
</v>
      </c>
      <c r="Z124" s="168">
        <f>VLOOKUP($A124,'Plan de acci�n consolidado 2025'!$A$3:$AZ$504,Z$1,0)</f>
        <v>0</v>
      </c>
      <c r="AA124">
        <f>VLOOKUP($A124,'Plan de acci�n consolidado 2025'!$A$3:$AZ$504,AA$1,0)</f>
        <v>76</v>
      </c>
      <c r="AB124" t="str">
        <f>VLOOKUP($A124,'Plan de acci�n consolidado 2025'!$A$3:$AZ$504,AB$1,0)</f>
        <v>Al 30 de septiembre se han gestionado 40800 signos sin oposición de 53432 para un avance del 76%</v>
      </c>
      <c r="AC124" s="168">
        <f>VLOOKUP($A124,'Plan de acci�n consolidado 2025'!$A$3:$AZ$504,AC$1,0)</f>
        <v>0</v>
      </c>
      <c r="AD124">
        <f>VLOOKUP($A124,'Plan de acci�n consolidado 2025'!$A$3:$AZ$504,AD$1,0)</f>
        <v>0</v>
      </c>
      <c r="AE124">
        <f>VLOOKUP($A124,'Plan de acci�n consolidado 2025'!$A$3:$AZ$504,AE$1,0)</f>
        <v>21.66</v>
      </c>
    </row>
    <row r="125" spans="1:31" hidden="1" x14ac:dyDescent="0.25">
      <c r="A125" s="30" t="s">
        <v>743</v>
      </c>
      <c r="B125" t="str">
        <f>VLOOKUP($A125,'Plan de acci�n consolidado 2025'!$A$3:$V$504,B$1,0)</f>
        <v>DIRECCION DE SIGNOS DISTINTIVOS</v>
      </c>
      <c r="C125">
        <f>VLOOKUP($A125,'Plan de acci�n consolidado 2025'!$A$3:$V$504,C$1,0)</f>
        <v>1</v>
      </c>
      <c r="D125" t="str">
        <f>VLOOKUP($A125,'Plan de acci�n consolidado 2025'!$A$3:$V$504,D$1,0)</f>
        <v>Actividad propia</v>
      </c>
      <c r="E125" t="str">
        <f>VLOOKUP($A125,'Plan de acci�n consolidado 2025'!$A$3:$V$504,E$1,0)</f>
        <v>2010.1.2</v>
      </c>
      <c r="F125" t="str">
        <f>VLOOKUP($A125,'Plan de acci�n consolidado 2025'!$A$3:$V$504,F$1,0)</f>
        <v>N/A</v>
      </c>
      <c r="G125" t="str">
        <f>VLOOKUP($A125,'Plan de acci�n consolidado 2025'!$A$3:$V$504,G$1,0)</f>
        <v>N/A</v>
      </c>
      <c r="H125" t="str">
        <f>VLOOKUP($A125,'Plan de acci�n consolidado 2025'!$A$3:$V$504,H$1,0)</f>
        <v>N/A</v>
      </c>
      <c r="I125" t="str">
        <f>VLOOKUP($A125,'Plan de acci�n consolidado 2025'!$A$3:$V$504,I$1,0)</f>
        <v>N/A</v>
      </c>
      <c r="J125" t="str">
        <f>VLOOKUP($A125,'Plan de acci�n consolidado 2025'!$A$3:$V$504,J$1,0)</f>
        <v>N/A</v>
      </c>
      <c r="K125">
        <f>VLOOKUP($A125,'Plan de acci�n consolidado 2025'!$A$3:$V$504,K$1,0)</f>
        <v>0</v>
      </c>
      <c r="L125" t="str">
        <f>VLOOKUP($A125,'Plan de acci�n consolidado 2025'!$A$3:$V$504,L$1,0)</f>
        <v>N/A</v>
      </c>
      <c r="M125" t="str">
        <f>VLOOKUP($A125,'Plan de acci�n consolidado 2025'!$A$3:$V$504,M$1,0)</f>
        <v>N/A</v>
      </c>
      <c r="N125" t="str">
        <f>VLOOKUP($A125,'Plan de acci�n consolidado 2025'!$A$3:$V$504,N$1,0)</f>
        <v>N/A</v>
      </c>
      <c r="O125" t="str">
        <f>VLOOKUP($A125,'Plan de acci�n consolidado 2025'!$A$3:$V$504,O$1,0)</f>
        <v>Decidir las clases de registro de signos distintivos con oposición radicadas a 31 de diciembre de 2024, cuyo stock se calcula que sea de 5.026 clases, excepto los casos detenidos.  (Reporte de indicador generado en Tableau o Power BI)</v>
      </c>
      <c r="P125">
        <f>VLOOKUP($A125,'Plan de acci�n consolidado 2025'!$A$3:$V$504,P$1,0)</f>
        <v>30</v>
      </c>
      <c r="Q125">
        <f>VLOOKUP($A125,'Plan de acci�n consolidado 2025'!$A$3:$V$504,Q$1,0)</f>
        <v>70</v>
      </c>
      <c r="R125" t="str">
        <f>VLOOKUP($A125,'Plan de acci�n consolidado 2025'!$A$3:$V$504,R$1,0)</f>
        <v>Porcentual</v>
      </c>
      <c r="S125" t="str">
        <f>VLOOKUP($A125,'Plan de acci�n consolidado 2025'!$A$3:$V$504,S$1,0)</f>
        <v>% de clases decididas / 70% de clases por decidir</v>
      </c>
      <c r="T125" s="168">
        <f>VLOOKUP($A125,'Plan de acci�n consolidado 2025'!$A$3:$V$504,T$1,0)</f>
        <v>45672</v>
      </c>
      <c r="U125" s="168">
        <f>VLOOKUP($A125,'Plan de acci�n consolidado 2025'!$A$3:$V$504,U$1,0)</f>
        <v>46022</v>
      </c>
      <c r="V125" t="str">
        <f>VLOOKUP($A125,'Plan de acci�n consolidado 2025'!$A$3:$V$504,V$1,0)</f>
        <v>2010-DIRECCION DE SIGNOS DISTINTIVOS</v>
      </c>
      <c r="W125">
        <f>VLOOKUP($A125,'Plan de acci�n consolidado 2025'!$A$3:$AZ$504,W$1,0)</f>
        <v>28.5</v>
      </c>
      <c r="X125">
        <f>VLOOKUP($A125,'Plan de acci�n consolidado 2025'!$A$3:$AZ$504,X$1,0)</f>
        <v>63.1</v>
      </c>
      <c r="Y125" t="str">
        <f>VLOOKUP($A125,'Plan de acci�n consolidado 2025'!$A$3:$AZ$504,Y$1,0)</f>
        <v>Se reporta el avance de la actividad  Decidir las clases de registro de signos distintivos con oposición radicadas a 31 de diciembre de 2024, cuyo stock se calcula que sea de 5.026 clases, excepto los casos detenidos.
Se decidieron  3172 clases de un stock de 5026, para un avance de 63,1%</v>
      </c>
      <c r="Z125" s="168">
        <f>VLOOKUP($A125,'Plan de acci�n consolidado 2025'!$A$3:$AZ$504,Z$1,0)</f>
        <v>0</v>
      </c>
      <c r="AA125">
        <f>VLOOKUP($A125,'Plan de acci�n consolidado 2025'!$A$3:$AZ$504,AA$1,0)</f>
        <v>63</v>
      </c>
      <c r="AB125" t="str">
        <f>VLOOKUP($A125,'Plan de acci�n consolidado 2025'!$A$3:$AZ$504,AB$1,0)</f>
        <v>Al 30 de septiembre se han decidido 3172 signos radicados antes del 31 de diciembre de 2024 de 5026 para un avance del 63%</v>
      </c>
      <c r="AC125" s="168">
        <f>VLOOKUP($A125,'Plan de acci�n consolidado 2025'!$A$3:$AZ$504,AC$1,0)</f>
        <v>0</v>
      </c>
      <c r="AD125">
        <f>VLOOKUP($A125,'Plan de acci�n consolidado 2025'!$A$3:$AZ$504,AD$1,0)</f>
        <v>0</v>
      </c>
      <c r="AE125">
        <f>VLOOKUP($A125,'Plan de acci�n consolidado 2025'!$A$3:$AZ$504,AE$1,0)</f>
        <v>17.954999999999998</v>
      </c>
    </row>
    <row r="126" spans="1:31" hidden="1" x14ac:dyDescent="0.25">
      <c r="A126" s="30" t="s">
        <v>745</v>
      </c>
      <c r="B126" t="str">
        <f>VLOOKUP($A126,'Plan de acci�n consolidado 2025'!$A$3:$V$504,B$1,0)</f>
        <v>DIRECCION DE SIGNOS DISTINTIVOS</v>
      </c>
      <c r="C126">
        <f>VLOOKUP($A126,'Plan de acci�n consolidado 2025'!$A$3:$V$504,C$1,0)</f>
        <v>1</v>
      </c>
      <c r="D126" t="str">
        <f>VLOOKUP($A126,'Plan de acci�n consolidado 2025'!$A$3:$V$504,D$1,0)</f>
        <v>Actividad propia</v>
      </c>
      <c r="E126" t="str">
        <f>VLOOKUP($A126,'Plan de acci�n consolidado 2025'!$A$3:$V$504,E$1,0)</f>
        <v>2010.1.3</v>
      </c>
      <c r="F126" t="str">
        <f>VLOOKUP($A126,'Plan de acci�n consolidado 2025'!$A$3:$V$504,F$1,0)</f>
        <v>N/A</v>
      </c>
      <c r="G126" t="str">
        <f>VLOOKUP($A126,'Plan de acci�n consolidado 2025'!$A$3:$V$504,G$1,0)</f>
        <v>N/A</v>
      </c>
      <c r="H126" t="str">
        <f>VLOOKUP($A126,'Plan de acci�n consolidado 2025'!$A$3:$V$504,H$1,0)</f>
        <v>N/A</v>
      </c>
      <c r="I126" t="str">
        <f>VLOOKUP($A126,'Plan de acci�n consolidado 2025'!$A$3:$V$504,I$1,0)</f>
        <v>N/A</v>
      </c>
      <c r="J126" t="str">
        <f>VLOOKUP($A126,'Plan de acci�n consolidado 2025'!$A$3:$V$504,J$1,0)</f>
        <v>N/A</v>
      </c>
      <c r="K126">
        <f>VLOOKUP($A126,'Plan de acci�n consolidado 2025'!$A$3:$V$504,K$1,0)</f>
        <v>0</v>
      </c>
      <c r="L126" t="str">
        <f>VLOOKUP($A126,'Plan de acci�n consolidado 2025'!$A$3:$V$504,L$1,0)</f>
        <v>N/A</v>
      </c>
      <c r="M126" t="str">
        <f>VLOOKUP($A126,'Plan de acci�n consolidado 2025'!$A$3:$V$504,M$1,0)</f>
        <v>N/A</v>
      </c>
      <c r="N126" t="str">
        <f>VLOOKUP($A126,'Plan de acci�n consolidado 2025'!$A$3:$V$504,N$1,0)</f>
        <v>N/A</v>
      </c>
      <c r="O126" t="str">
        <f>VLOOKUP($A126,'Plan de acci�n consolidado 2025'!$A$3:$V$504,O$1,0)</f>
        <v>Decidir las solicitudes de acciones de cancelación con traslado vencido al 14 de noviembre de 2025, excepto los casos detenidos.  (Reporte de indicador generado en Tableau o Power BI)</v>
      </c>
      <c r="P126">
        <f>VLOOKUP($A126,'Plan de acci�n consolidado 2025'!$A$3:$V$504,P$1,0)</f>
        <v>20</v>
      </c>
      <c r="Q126">
        <f>VLOOKUP($A126,'Plan de acci�n consolidado 2025'!$A$3:$V$504,Q$1,0)</f>
        <v>70</v>
      </c>
      <c r="R126" t="str">
        <f>VLOOKUP($A126,'Plan de acci�n consolidado 2025'!$A$3:$V$504,R$1,0)</f>
        <v>Porcentual</v>
      </c>
      <c r="S126" t="str">
        <f>VLOOKUP($A126,'Plan de acci�n consolidado 2025'!$A$3:$V$504,S$1,0)</f>
        <v>% de solicitudes decididas / 70% de solicitudes por decidir</v>
      </c>
      <c r="T126" s="168">
        <f>VLOOKUP($A126,'Plan de acci�n consolidado 2025'!$A$3:$V$504,T$1,0)</f>
        <v>45672</v>
      </c>
      <c r="U126" s="168">
        <f>VLOOKUP($A126,'Plan de acci�n consolidado 2025'!$A$3:$V$504,U$1,0)</f>
        <v>46022</v>
      </c>
      <c r="V126" t="str">
        <f>VLOOKUP($A126,'Plan de acci�n consolidado 2025'!$A$3:$V$504,V$1,0)</f>
        <v>2010-DIRECCION DE SIGNOS DISTINTIVOS</v>
      </c>
      <c r="W126">
        <f>VLOOKUP($A126,'Plan de acci�n consolidado 2025'!$A$3:$AZ$504,W$1,0)</f>
        <v>19</v>
      </c>
      <c r="X126">
        <f>VLOOKUP($A126,'Plan de acci�n consolidado 2025'!$A$3:$AZ$504,X$1,0)</f>
        <v>82.7</v>
      </c>
      <c r="Y126" t="str">
        <f>VLOOKUP($A126,'Plan de acci�n consolidado 2025'!$A$3:$AZ$504,Y$1,0)</f>
        <v>Se presenta el avance de la Actividad 2010.1.3 Decidir las solicitudes de acciones de cancelación con traslado vencido al 14 de noviembre de 2025, excepto los casos detenidos. 
Se decidieron 838 solicitudes de  acciones de cancelación de un stock de 1013, para un avance del 82,7%</v>
      </c>
      <c r="Z126" s="168">
        <f>VLOOKUP($A126,'Plan de acci�n consolidado 2025'!$A$3:$AZ$504,Z$1,0)</f>
        <v>0</v>
      </c>
      <c r="AA126">
        <f>VLOOKUP($A126,'Plan de acci�n consolidado 2025'!$A$3:$AZ$504,AA$1,0)</f>
        <v>83</v>
      </c>
      <c r="AB126" t="str">
        <f>VLOOKUP($A126,'Plan de acci�n consolidado 2025'!$A$3:$AZ$504,AB$1,0)</f>
        <v>Al 30 de septiembre se han decicido838 solicitudes de 1013, para un avance del 83%</v>
      </c>
      <c r="AC126" s="168">
        <f>VLOOKUP($A126,'Plan de acci�n consolidado 2025'!$A$3:$AZ$504,AC$1,0)</f>
        <v>0</v>
      </c>
      <c r="AD126">
        <f>VLOOKUP($A126,'Plan de acci�n consolidado 2025'!$A$3:$AZ$504,AD$1,0)</f>
        <v>0</v>
      </c>
      <c r="AE126">
        <f>VLOOKUP($A126,'Plan de acci�n consolidado 2025'!$A$3:$AZ$504,AE$1,0)</f>
        <v>15.77</v>
      </c>
    </row>
    <row r="127" spans="1:31" hidden="1" x14ac:dyDescent="0.25">
      <c r="A127" s="30" t="s">
        <v>747</v>
      </c>
      <c r="B127" t="str">
        <f>VLOOKUP($A127,'Plan de acci�n consolidado 2025'!$A$3:$V$504,B$1,0)</f>
        <v>DIRECCION DE SIGNOS DISTINTIVOS</v>
      </c>
      <c r="C127">
        <f>VLOOKUP($A127,'Plan de acci�n consolidado 2025'!$A$3:$V$504,C$1,0)</f>
        <v>1</v>
      </c>
      <c r="D127" t="str">
        <f>VLOOKUP($A127,'Plan de acci�n consolidado 2025'!$A$3:$V$504,D$1,0)</f>
        <v>Actividad propia</v>
      </c>
      <c r="E127" t="str">
        <f>VLOOKUP($A127,'Plan de acci�n consolidado 2025'!$A$3:$V$504,E$1,0)</f>
        <v>2010.1.4</v>
      </c>
      <c r="F127" t="str">
        <f>VLOOKUP($A127,'Plan de acci�n consolidado 2025'!$A$3:$V$504,F$1,0)</f>
        <v>N/A</v>
      </c>
      <c r="G127" t="str">
        <f>VLOOKUP($A127,'Plan de acci�n consolidado 2025'!$A$3:$V$504,G$1,0)</f>
        <v>N/A</v>
      </c>
      <c r="H127" t="str">
        <f>VLOOKUP($A127,'Plan de acci�n consolidado 2025'!$A$3:$V$504,H$1,0)</f>
        <v>N/A</v>
      </c>
      <c r="I127" t="str">
        <f>VLOOKUP($A127,'Plan de acci�n consolidado 2025'!$A$3:$V$504,I$1,0)</f>
        <v>N/A</v>
      </c>
      <c r="J127" t="str">
        <f>VLOOKUP($A127,'Plan de acci�n consolidado 2025'!$A$3:$V$504,J$1,0)</f>
        <v>N/A</v>
      </c>
      <c r="K127">
        <f>VLOOKUP($A127,'Plan de acci�n consolidado 2025'!$A$3:$V$504,K$1,0)</f>
        <v>0</v>
      </c>
      <c r="L127" t="str">
        <f>VLOOKUP($A127,'Plan de acci�n consolidado 2025'!$A$3:$V$504,L$1,0)</f>
        <v>N/A</v>
      </c>
      <c r="M127" t="str">
        <f>VLOOKUP($A127,'Plan de acci�n consolidado 2025'!$A$3:$V$504,M$1,0)</f>
        <v>N/A</v>
      </c>
      <c r="N127" t="str">
        <f>VLOOKUP($A127,'Plan de acci�n consolidado 2025'!$A$3:$V$504,N$1,0)</f>
        <v>N/A</v>
      </c>
      <c r="O127" t="str">
        <f>VLOOKUP($A127,'Plan de acci�n consolidado 2025'!$A$3:$V$504,O$1,0)</f>
        <v>Decidir las clases de registro de signos distintivos sin oposición radicadas entre el 1 de enero de 2025 y 30 de junio de 2025, cuyo stock se calcula que sea de 22.393, excepto los casos detenidos.  (Reporte de indicador generado en Tableau o Power BI)</v>
      </c>
      <c r="P127">
        <f>VLOOKUP($A127,'Plan de acci�n consolidado 2025'!$A$3:$V$504,P$1,0)</f>
        <v>20</v>
      </c>
      <c r="Q127">
        <f>VLOOKUP($A127,'Plan de acci�n consolidado 2025'!$A$3:$V$504,Q$1,0)</f>
        <v>70</v>
      </c>
      <c r="R127" t="str">
        <f>VLOOKUP($A127,'Plan de acci�n consolidado 2025'!$A$3:$V$504,R$1,0)</f>
        <v>Porcentual</v>
      </c>
      <c r="S127" t="str">
        <f>VLOOKUP($A127,'Plan de acci�n consolidado 2025'!$A$3:$V$504,S$1,0)</f>
        <v>% de clases decididas / 70% de clases por decidir</v>
      </c>
      <c r="T127" s="168">
        <f>VLOOKUP($A127,'Plan de acci�n consolidado 2025'!$A$3:$V$504,T$1,0)</f>
        <v>45870</v>
      </c>
      <c r="U127" s="168">
        <f>VLOOKUP($A127,'Plan de acci�n consolidado 2025'!$A$3:$V$504,U$1,0)</f>
        <v>46022</v>
      </c>
      <c r="V127" t="str">
        <f>VLOOKUP($A127,'Plan de acci�n consolidado 2025'!$A$3:$V$504,V$1,0)</f>
        <v>2010-DIRECCION DE SIGNOS DISTINTIVOS</v>
      </c>
      <c r="W127">
        <f>VLOOKUP($A127,'Plan de acci�n consolidado 2025'!$A$3:$AZ$504,W$1,0)</f>
        <v>19</v>
      </c>
      <c r="X127">
        <f>VLOOKUP($A127,'Plan de acci�n consolidado 2025'!$A$3:$AZ$504,X$1,0)</f>
        <v>0</v>
      </c>
      <c r="Y127">
        <f>VLOOKUP($A127,'Plan de acci�n consolidado 2025'!$A$3:$AZ$504,Y$1,0)</f>
        <v>0</v>
      </c>
      <c r="Z127" s="168">
        <f>VLOOKUP($A127,'Plan de acci�n consolidado 2025'!$A$3:$AZ$504,Z$1,0)</f>
        <v>0</v>
      </c>
      <c r="AA127">
        <f>VLOOKUP($A127,'Plan de acci�n consolidado 2025'!$A$3:$AZ$504,AA$1,0)</f>
        <v>0</v>
      </c>
      <c r="AB127">
        <f>VLOOKUP($A127,'Plan de acci�n consolidado 2025'!$A$3:$AZ$504,AB$1,0)</f>
        <v>0</v>
      </c>
      <c r="AC127" s="168">
        <f>VLOOKUP($A127,'Plan de acci�n consolidado 2025'!$A$3:$AZ$504,AC$1,0)</f>
        <v>0</v>
      </c>
      <c r="AD127">
        <f>VLOOKUP($A127,'Plan de acci�n consolidado 2025'!$A$3:$AZ$504,AD$1,0)</f>
        <v>0</v>
      </c>
      <c r="AE127">
        <f>VLOOKUP($A127,'Plan de acci�n consolidado 2025'!$A$3:$AZ$504,AE$1,0)</f>
        <v>0</v>
      </c>
    </row>
    <row r="128" spans="1:31" hidden="1" x14ac:dyDescent="0.25">
      <c r="A128" s="30" t="s">
        <v>748</v>
      </c>
      <c r="B128" t="str">
        <f>VLOOKUP($A128,'Plan de acci�n consolidado 2025'!$A$3:$V$504,B$1,0)</f>
        <v>DIRECCION DE SIGNOS DISTINTIVOS</v>
      </c>
      <c r="C128">
        <f>VLOOKUP($A128,'Plan de acci�n consolidado 2025'!$A$3:$V$504,C$1,0)</f>
        <v>1</v>
      </c>
      <c r="D128" t="str">
        <f>VLOOKUP($A128,'Plan de acci�n consolidado 2025'!$A$3:$V$504,D$1,0)</f>
        <v>Producto</v>
      </c>
      <c r="E128" t="str">
        <f>VLOOKUP($A128,'Plan de acci�n consolidado 2025'!$A$3:$V$504,E$1,0)</f>
        <v>2010.2</v>
      </c>
      <c r="F128" t="str">
        <f>VLOOKUP($A128,'Plan de acci�n consolidado 2025'!$A$3:$V$504,F$1,0)</f>
        <v>Innovador</v>
      </c>
      <c r="G128" t="str">
        <f>VLOOKUP($A128,'Plan de acci�n consolidado 2025'!$A$3:$V$504,G$1,0)</f>
        <v xml:space="preserve">Fortalecer la gestión de la información, el conocimiento y la innovación para optimizar la capacidad institucional 
</v>
      </c>
      <c r="H128" t="str">
        <f>VLOOKUP($A128,'Plan de acci�n consolidado 2025'!$A$3:$V$504,H$1,0)</f>
        <v xml:space="preserve">Cumplimiento de productos del PAI asociados a Fortalecer la gestión de la información, el conocimiento y la innovación para optimizar la capacidad institucional 
</v>
      </c>
      <c r="I128" t="str">
        <f>VLOOKUP($A128,'Plan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8" t="str">
        <f>VLOOKUP($A128,'Plan de acci�n consolidado 2025'!$A$3:$V$504,J$1,0)</f>
        <v xml:space="preserve">PND - 5-31-5-b- Convergencia regional - Entidades públicas territoriales y nacionales fortalecidas </v>
      </c>
      <c r="K128">
        <f>VLOOKUP($A128,'Plan de acci�n consolidado 2025'!$A$3:$V$504,K$1,0)</f>
        <v>0</v>
      </c>
      <c r="L128" t="str">
        <f>VLOOKUP($A128,'Plan de acci�n consolidado 2025'!$A$3:$V$504,L$1,0)</f>
        <v>N/A</v>
      </c>
      <c r="M128" t="str">
        <f>VLOOKUP($A128,'Plan de acci�n consolidado 2025'!$A$3:$V$504,M$1,0)</f>
        <v>Política Gestión del Conocimiento y la Innovación _DIMENSIÓN Gestión del conocimiento y la innovación</v>
      </c>
      <c r="N128" t="str">
        <f>VLOOKUP($A128,'Plan de acci�n consolidado 2025'!$A$3:$V$504,N$1,0)</f>
        <v>PND_ 2_Fomentar estrategiasDe sensibilizaciónPara el reconocimiento, aprovechamiento y uso responsableDe losDerechosDePI</v>
      </c>
      <c r="O128" t="str">
        <f>VLOOKUP($A128,'Plan de acci�n consolidado 2025'!$A$3:$V$504,O$1,0)</f>
        <v>Contenidos estratégicos y accesibles para la ciudadanía sobre signos distintivos notorios y denominaciones de origen protegidas de productos colombianos, publicado (Captura de pantalla de las publicaciones)</v>
      </c>
      <c r="P128">
        <f>VLOOKUP($A128,'Plan de acci�n consolidado 2025'!$A$3:$V$504,P$1,0)</f>
        <v>5</v>
      </c>
      <c r="Q128">
        <f>VLOOKUP($A128,'Plan de acci�n consolidado 2025'!$A$3:$V$504,Q$1,0)</f>
        <v>2</v>
      </c>
      <c r="R128" t="str">
        <f>VLOOKUP($A128,'Plan de acci�n consolidado 2025'!$A$3:$V$504,R$1,0)</f>
        <v>Númerica</v>
      </c>
      <c r="S128" t="str">
        <f>VLOOKUP($A128,'Plan de acci�n consolidado 2025'!$A$3:$V$504,S$1,0)</f>
        <v># de contenidos publicados / 2 contenidos por publicar</v>
      </c>
      <c r="T128" s="168">
        <f>VLOOKUP($A128,'Plan de acci�n consolidado 2025'!$A$3:$V$504,T$1,0)</f>
        <v>45691</v>
      </c>
      <c r="U128" s="168">
        <f>VLOOKUP($A128,'Plan de acci�n consolidado 2025'!$A$3:$V$504,U$1,0)</f>
        <v>45884</v>
      </c>
      <c r="V128" t="str">
        <f>VLOOKUP($A128,'Plan de acci�n consolidado 2025'!$A$3:$V$504,V$1,0)</f>
        <v>20-OFICINA DE TECNOLOGÍA E INFORMÁTICA;
2010-DIRECCION DE SIGNOS DISTINTIVOS;
73-GRUPO DE TRABAJO DE COMUNICACION</v>
      </c>
      <c r="W128">
        <f>VLOOKUP($A128,'Plan de acci�n consolidado 2025'!$A$3:$AZ$504,W$1,0)</f>
        <v>5</v>
      </c>
      <c r="X128">
        <f>VLOOKUP($A128,'Plan de acci�n consolidado 2025'!$A$3:$AZ$504,X$1,0)</f>
        <v>100</v>
      </c>
      <c r="Y128" t="str">
        <f>VLOOKUP($A128,'Plan de acci�n consolidado 2025'!$A$3:$AZ$504,Y$1,0)</f>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v>
      </c>
      <c r="Z128" s="168">
        <f>VLOOKUP($A128,'Plan de acci�n consolidado 2025'!$A$3:$AZ$504,Z$1,0)</f>
        <v>45884</v>
      </c>
      <c r="AA128">
        <f>VLOOKUP($A128,'Plan de acci�n consolidado 2025'!$A$3:$AZ$504,AA$1,0)</f>
        <v>100</v>
      </c>
      <c r="AB128" t="str">
        <f>VLOOKUP($A128,'Plan de acci�n consolidado 2025'!$A$3:$AZ$504,AB$1,0)</f>
        <v>Se valida producto y entregable.</v>
      </c>
      <c r="AC128" s="168">
        <f>VLOOKUP($A128,'Plan de acci�n consolidado 2025'!$A$3:$AZ$504,AC$1,0)</f>
        <v>45884</v>
      </c>
      <c r="AD128">
        <f>VLOOKUP($A128,'Plan de acci�n consolidado 2025'!$A$3:$AZ$504,AD$1,0)</f>
        <v>100</v>
      </c>
      <c r="AE128">
        <f>VLOOKUP($A128,'Plan de acci�n consolidado 2025'!$A$3:$AZ$504,AE$1,0)</f>
        <v>5</v>
      </c>
    </row>
    <row r="129" spans="1:31" hidden="1" x14ac:dyDescent="0.25">
      <c r="A129" s="30" t="s">
        <v>752</v>
      </c>
      <c r="B129" t="str">
        <f>VLOOKUP($A129,'Plan de acci�n consolidado 2025'!$A$3:$V$504,B$1,0)</f>
        <v>DIRECCION DE SIGNOS DISTINTIVOS</v>
      </c>
      <c r="C129">
        <f>VLOOKUP($A129,'Plan de acci�n consolidado 2025'!$A$3:$V$504,C$1,0)</f>
        <v>1</v>
      </c>
      <c r="D129" t="str">
        <f>VLOOKUP($A129,'Plan de acci�n consolidado 2025'!$A$3:$V$504,D$1,0)</f>
        <v>Actividad propia</v>
      </c>
      <c r="E129" t="str">
        <f>VLOOKUP($A129,'Plan de acci�n consolidado 2025'!$A$3:$V$504,E$1,0)</f>
        <v>2010.2.1</v>
      </c>
      <c r="F129" t="str">
        <f>VLOOKUP($A129,'Plan de acci�n consolidado 2025'!$A$3:$V$504,F$1,0)</f>
        <v>N/A</v>
      </c>
      <c r="G129" t="str">
        <f>VLOOKUP($A129,'Plan de acci�n consolidado 2025'!$A$3:$V$504,G$1,0)</f>
        <v>N/A</v>
      </c>
      <c r="H129" t="str">
        <f>VLOOKUP($A129,'Plan de acci�n consolidado 2025'!$A$3:$V$504,H$1,0)</f>
        <v>N/A</v>
      </c>
      <c r="I129" t="str">
        <f>VLOOKUP($A129,'Plan de acci�n consolidado 2025'!$A$3:$V$504,I$1,0)</f>
        <v>N/A</v>
      </c>
      <c r="J129" t="str">
        <f>VLOOKUP($A129,'Plan de acci�n consolidado 2025'!$A$3:$V$504,J$1,0)</f>
        <v>N/A</v>
      </c>
      <c r="K129">
        <f>VLOOKUP($A129,'Plan de acci�n consolidado 2025'!$A$3:$V$504,K$1,0)</f>
        <v>0</v>
      </c>
      <c r="L129" t="str">
        <f>VLOOKUP($A129,'Plan de acci�n consolidado 2025'!$A$3:$V$504,L$1,0)</f>
        <v>N/A</v>
      </c>
      <c r="M129" t="str">
        <f>VLOOKUP($A129,'Plan de acci�n consolidado 2025'!$A$3:$V$504,M$1,0)</f>
        <v>N/A</v>
      </c>
      <c r="N129" t="str">
        <f>VLOOKUP($A129,'Plan de acci�n consolidado 2025'!$A$3:$V$504,N$1,0)</f>
        <v>N/A</v>
      </c>
      <c r="O129" t="str">
        <f>VLOOKUP($A129,'Plan de acci�n consolidado 2025'!$A$3:$V$504,O$1,0)</f>
        <v>Preparar y enviar la información correspondiente al listado de signos distintivos declarados como notorios y la de denominaciones de origen protegidas de productos colombianos. (Correo electrónico de envió de la información)</v>
      </c>
      <c r="P129">
        <f>VLOOKUP($A129,'Plan de acci�n consolidado 2025'!$A$3:$V$504,P$1,0)</f>
        <v>30</v>
      </c>
      <c r="Q129">
        <f>VLOOKUP($A129,'Plan de acci�n consolidado 2025'!$A$3:$V$504,Q$1,0)</f>
        <v>2</v>
      </c>
      <c r="R129" t="str">
        <f>VLOOKUP($A129,'Plan de acci�n consolidado 2025'!$A$3:$V$504,R$1,0)</f>
        <v>Númerica</v>
      </c>
      <c r="S129" t="str">
        <f>VLOOKUP($A129,'Plan de acci�n consolidado 2025'!$A$3:$V$504,S$1,0)</f>
        <v># de envíos de información realizados / 2 envió de información por realizar</v>
      </c>
      <c r="T129" s="168">
        <f>VLOOKUP($A129,'Plan de acci�n consolidado 2025'!$A$3:$V$504,T$1,0)</f>
        <v>45691</v>
      </c>
      <c r="U129" s="168">
        <f>VLOOKUP($A129,'Plan de acci�n consolidado 2025'!$A$3:$V$504,U$1,0)</f>
        <v>45744</v>
      </c>
      <c r="V129" t="str">
        <f>VLOOKUP($A129,'Plan de acci�n consolidado 2025'!$A$3:$V$504,V$1,0)</f>
        <v>2010-DIRECCION DE SIGNOS DISTINTIVOS</v>
      </c>
      <c r="W129">
        <f>VLOOKUP($A129,'Plan de acci�n consolidado 2025'!$A$3:$AZ$504,W$1,0)</f>
        <v>1.5</v>
      </c>
      <c r="X129">
        <f>VLOOKUP($A129,'Plan de acci�n consolidado 2025'!$A$3:$AZ$504,X$1,0)</f>
        <v>100</v>
      </c>
      <c r="Y129" t="str">
        <f>VLOOKUP($A129,'Plan de acci�n consolidado 2025'!$A$3:$AZ$504,Y$1,0)</f>
        <v>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v>
      </c>
      <c r="Z129" s="168">
        <f>VLOOKUP($A129,'Plan de acci�n consolidado 2025'!$A$3:$AZ$504,Z$1,0)</f>
        <v>45743</v>
      </c>
      <c r="AA129">
        <f>VLOOKUP($A129,'Plan de acci�n consolidado 2025'!$A$3:$AZ$504,AA$1,0)</f>
        <v>100</v>
      </c>
      <c r="AB129" t="str">
        <f>VLOOKUP($A129,'Plan de acci�n consolidado 2025'!$A$3:$AZ$504,AB$1,0)</f>
        <v>Se valida la evidencia correspondiente.</v>
      </c>
      <c r="AC129" s="168">
        <f>VLOOKUP($A129,'Plan de acci�n consolidado 2025'!$A$3:$AZ$504,AC$1,0)</f>
        <v>45743</v>
      </c>
      <c r="AD129">
        <f>VLOOKUP($A129,'Plan de acci�n consolidado 2025'!$A$3:$AZ$504,AD$1,0)</f>
        <v>100</v>
      </c>
      <c r="AE129">
        <f>VLOOKUP($A129,'Plan de acci�n consolidado 2025'!$A$3:$AZ$504,AE$1,0)</f>
        <v>1.5</v>
      </c>
    </row>
    <row r="130" spans="1:31" hidden="1" x14ac:dyDescent="0.25">
      <c r="A130" s="30" t="s">
        <v>754</v>
      </c>
      <c r="B130" t="str">
        <f>VLOOKUP($A130,'Plan de acci�n consolidado 2025'!$A$3:$V$504,B$1,0)</f>
        <v>DIRECCION DE SIGNOS DISTINTIVOS</v>
      </c>
      <c r="C130">
        <f>VLOOKUP($A130,'Plan de acci�n consolidado 2025'!$A$3:$V$504,C$1,0)</f>
        <v>1</v>
      </c>
      <c r="D130" t="str">
        <f>VLOOKUP($A130,'Plan de acci�n consolidado 2025'!$A$3:$V$504,D$1,0)</f>
        <v>Actividad sin participación</v>
      </c>
      <c r="E130" t="str">
        <f>VLOOKUP($A130,'Plan de acci�n consolidado 2025'!$A$3:$V$504,E$1,0)</f>
        <v>2010.2.2</v>
      </c>
      <c r="F130" t="str">
        <f>VLOOKUP($A130,'Plan de acci�n consolidado 2025'!$A$3:$V$504,F$1,0)</f>
        <v>N/A</v>
      </c>
      <c r="G130" t="str">
        <f>VLOOKUP($A130,'Plan de acci�n consolidado 2025'!$A$3:$V$504,G$1,0)</f>
        <v>N/A</v>
      </c>
      <c r="H130" t="str">
        <f>VLOOKUP($A130,'Plan de acci�n consolidado 2025'!$A$3:$V$504,H$1,0)</f>
        <v>N/A</v>
      </c>
      <c r="I130" t="str">
        <f>VLOOKUP($A130,'Plan de acci�n consolidado 2025'!$A$3:$V$504,I$1,0)</f>
        <v>N/A</v>
      </c>
      <c r="J130" t="str">
        <f>VLOOKUP($A130,'Plan de acci�n consolidado 2025'!$A$3:$V$504,J$1,0)</f>
        <v>N/A</v>
      </c>
      <c r="K130">
        <f>VLOOKUP($A130,'Plan de acci�n consolidado 2025'!$A$3:$V$504,K$1,0)</f>
        <v>0</v>
      </c>
      <c r="L130" t="str">
        <f>VLOOKUP($A130,'Plan de acci�n consolidado 2025'!$A$3:$V$504,L$1,0)</f>
        <v>N/A</v>
      </c>
      <c r="M130" t="str">
        <f>VLOOKUP($A130,'Plan de acci�n consolidado 2025'!$A$3:$V$504,M$1,0)</f>
        <v>N/A</v>
      </c>
      <c r="N130" t="str">
        <f>VLOOKUP($A130,'Plan de acci�n consolidado 2025'!$A$3:$V$504,N$1,0)</f>
        <v>N/A</v>
      </c>
      <c r="O130" t="str">
        <f>VLOOKUP($A130,'Plan de acci�n consolidado 2025'!$A$3:$V$504,O$1,0)</f>
        <v>Revisar el contenido correspondiente  al listado de signos distintivos declarados como notorios y el de las denominaciones de origen protegidas de productos colombianos, y formular eventuales observaciones.  (Correo electrónico enviado)</v>
      </c>
      <c r="P130">
        <f>VLOOKUP($A130,'Plan de acci�n consolidado 2025'!$A$3:$V$504,P$1,0)</f>
        <v>0</v>
      </c>
      <c r="Q130">
        <f>VLOOKUP($A130,'Plan de acci�n consolidado 2025'!$A$3:$V$504,Q$1,0)</f>
        <v>2</v>
      </c>
      <c r="R130" t="str">
        <f>VLOOKUP($A130,'Plan de acci�n consolidado 2025'!$A$3:$V$504,R$1,0)</f>
        <v>Númerica</v>
      </c>
      <c r="S130" t="str">
        <f>VLOOKUP($A130,'Plan de acci�n consolidado 2025'!$A$3:$V$504,S$1,0)</f>
        <v># de revisiones de contenido realizadas	revisión de contenido por realizar / 2 envió de información por realizar</v>
      </c>
      <c r="T130" s="168">
        <f>VLOOKUP($A130,'Plan de acci�n consolidado 2025'!$A$3:$V$504,T$1,0)</f>
        <v>45747</v>
      </c>
      <c r="U130" s="168">
        <f>VLOOKUP($A130,'Plan de acci�n consolidado 2025'!$A$3:$V$504,U$1,0)</f>
        <v>45768</v>
      </c>
      <c r="V130" t="str">
        <f>VLOOKUP($A130,'Plan de acci�n consolidado 2025'!$A$3:$V$504,V$1,0)</f>
        <v>73-GRUPO DE TRABAJO DE COMUNICACION</v>
      </c>
      <c r="W130">
        <f>VLOOKUP($A130,'Plan de acci�n consolidado 2025'!$A$3:$AZ$504,W$1,0)</f>
        <v>0</v>
      </c>
      <c r="X130">
        <f>VLOOKUP($A130,'Plan de acci�n consolidado 2025'!$A$3:$AZ$504,X$1,0)</f>
        <v>100</v>
      </c>
      <c r="Y130" t="str">
        <f>VLOOKUP($A130,'Plan de acci�n consolidado 2025'!$A$3:$AZ$504,Y$1,0)</f>
        <v>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v>
      </c>
      <c r="Z130" s="168">
        <f>VLOOKUP($A130,'Plan de acci�n consolidado 2025'!$A$3:$AZ$504,Z$1,0)</f>
        <v>45768</v>
      </c>
      <c r="AA130">
        <f>VLOOKUP($A130,'Plan de acci�n consolidado 2025'!$A$3:$AZ$504,AA$1,0)</f>
        <v>100</v>
      </c>
      <c r="AB130" t="str">
        <f>VLOOKUP($A130,'Plan de acci�n consolidado 2025'!$A$3:$AZ$504,AB$1,0)</f>
        <v>Se valida cumplimiento de la actividad</v>
      </c>
      <c r="AC130" s="168">
        <f>VLOOKUP($A130,'Plan de acci�n consolidado 2025'!$A$3:$AZ$504,AC$1,0)</f>
        <v>45768</v>
      </c>
      <c r="AD130">
        <f>VLOOKUP($A130,'Plan de acci�n consolidado 2025'!$A$3:$AZ$504,AD$1,0)</f>
        <v>100</v>
      </c>
      <c r="AE130">
        <f>VLOOKUP($A130,'Plan de acci�n consolidado 2025'!$A$3:$AZ$504,AE$1,0)</f>
        <v>0</v>
      </c>
    </row>
    <row r="131" spans="1:31" hidden="1" x14ac:dyDescent="0.25">
      <c r="A131" s="30" t="s">
        <v>756</v>
      </c>
      <c r="B131" t="str">
        <f>VLOOKUP($A131,'Plan de acci�n consolidado 2025'!$A$3:$V$504,B$1,0)</f>
        <v>DIRECCION DE SIGNOS DISTINTIVOS</v>
      </c>
      <c r="C131">
        <f>VLOOKUP($A131,'Plan de acci�n consolidado 2025'!$A$3:$V$504,C$1,0)</f>
        <v>1</v>
      </c>
      <c r="D131" t="str">
        <f>VLOOKUP($A131,'Plan de acci�n consolidado 2025'!$A$3:$V$504,D$1,0)</f>
        <v>Actividad propia</v>
      </c>
      <c r="E131" t="str">
        <f>VLOOKUP($A131,'Plan de acci�n consolidado 2025'!$A$3:$V$504,E$1,0)</f>
        <v>2010.2.3</v>
      </c>
      <c r="F131" t="str">
        <f>VLOOKUP($A131,'Plan de acci�n consolidado 2025'!$A$3:$V$504,F$1,0)</f>
        <v>N/A</v>
      </c>
      <c r="G131" t="str">
        <f>VLOOKUP($A131,'Plan de acci�n consolidado 2025'!$A$3:$V$504,G$1,0)</f>
        <v>N/A</v>
      </c>
      <c r="H131" t="str">
        <f>VLOOKUP($A131,'Plan de acci�n consolidado 2025'!$A$3:$V$504,H$1,0)</f>
        <v>N/A</v>
      </c>
      <c r="I131" t="str">
        <f>VLOOKUP($A131,'Plan de acci�n consolidado 2025'!$A$3:$V$504,I$1,0)</f>
        <v>N/A</v>
      </c>
      <c r="J131" t="str">
        <f>VLOOKUP($A131,'Plan de acci�n consolidado 2025'!$A$3:$V$504,J$1,0)</f>
        <v>N/A</v>
      </c>
      <c r="K131">
        <f>VLOOKUP($A131,'Plan de acci�n consolidado 2025'!$A$3:$V$504,K$1,0)</f>
        <v>0</v>
      </c>
      <c r="L131" t="str">
        <f>VLOOKUP($A131,'Plan de acci�n consolidado 2025'!$A$3:$V$504,L$1,0)</f>
        <v>N/A</v>
      </c>
      <c r="M131" t="str">
        <f>VLOOKUP($A131,'Plan de acci�n consolidado 2025'!$A$3:$V$504,M$1,0)</f>
        <v>N/A</v>
      </c>
      <c r="N131" t="str">
        <f>VLOOKUP($A131,'Plan de acci�n consolidado 2025'!$A$3:$V$504,N$1,0)</f>
        <v>N/A</v>
      </c>
      <c r="O131" t="str">
        <f>VLOOKUP($A131,'Plan de acci�n consolidado 2025'!$A$3:$V$504,O$1,0)</f>
        <v>Ajustar el contenido correspondiente  al listado de signos distintivos declarados como notorios y el de las denominaciones de origen protegidas de productos colombianos  (Correo electrónico de envió de la información)</v>
      </c>
      <c r="P131">
        <f>VLOOKUP($A131,'Plan de acci�n consolidado 2025'!$A$3:$V$504,P$1,0)</f>
        <v>20</v>
      </c>
      <c r="Q131">
        <f>VLOOKUP($A131,'Plan de acci�n consolidado 2025'!$A$3:$V$504,Q$1,0)</f>
        <v>2</v>
      </c>
      <c r="R131" t="str">
        <f>VLOOKUP($A131,'Plan de acci�n consolidado 2025'!$A$3:$V$504,R$1,0)</f>
        <v>Númerica</v>
      </c>
      <c r="S131" t="str">
        <f>VLOOKUP($A131,'Plan de acci�n consolidado 2025'!$A$3:$V$504,S$1,0)</f>
        <v># de ajustes de contenido realizadas / 2 ajustes de contenido por realizar</v>
      </c>
      <c r="T131" s="168">
        <f>VLOOKUP($A131,'Plan de acci�n consolidado 2025'!$A$3:$V$504,T$1,0)</f>
        <v>45769</v>
      </c>
      <c r="U131" s="168">
        <f>VLOOKUP($A131,'Plan de acci�n consolidado 2025'!$A$3:$V$504,U$1,0)</f>
        <v>45777</v>
      </c>
      <c r="V131" t="str">
        <f>VLOOKUP($A131,'Plan de acci�n consolidado 2025'!$A$3:$V$504,V$1,0)</f>
        <v>2010-DIRECCION DE SIGNOS DISTINTIVOS</v>
      </c>
      <c r="W131">
        <f>VLOOKUP($A131,'Plan de acci�n consolidado 2025'!$A$3:$AZ$504,W$1,0)</f>
        <v>1</v>
      </c>
      <c r="X131">
        <f>VLOOKUP($A131,'Plan de acci�n consolidado 2025'!$A$3:$AZ$504,X$1,0)</f>
        <v>100</v>
      </c>
      <c r="Y131" t="str">
        <f>VLOOKUP($A131,'Plan de acci�n consolidado 2025'!$A$3:$AZ$504,Y$1,0)</f>
        <v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v>
      </c>
      <c r="Z131" s="168">
        <f>VLOOKUP($A131,'Plan de acci�n consolidado 2025'!$A$3:$AZ$504,Z$1,0)</f>
        <v>45777</v>
      </c>
      <c r="AA131">
        <f>VLOOKUP($A131,'Plan de acci�n consolidado 2025'!$A$3:$AZ$504,AA$1,0)</f>
        <v>100</v>
      </c>
      <c r="AB131" t="str">
        <f>VLOOKUP($A131,'Plan de acci�n consolidado 2025'!$A$3:$AZ$504,AB$1,0)</f>
        <v>Se valida el 100% del cumplimiento.</v>
      </c>
      <c r="AC131" s="168">
        <f>VLOOKUP($A131,'Plan de acci�n consolidado 2025'!$A$3:$AZ$504,AC$1,0)</f>
        <v>45777</v>
      </c>
      <c r="AD131">
        <f>VLOOKUP($A131,'Plan de acci�n consolidado 2025'!$A$3:$AZ$504,AD$1,0)</f>
        <v>100</v>
      </c>
      <c r="AE131">
        <f>VLOOKUP($A131,'Plan de acci�n consolidado 2025'!$A$3:$AZ$504,AE$1,0)</f>
        <v>1</v>
      </c>
    </row>
    <row r="132" spans="1:31" hidden="1" x14ac:dyDescent="0.25">
      <c r="A132" s="30" t="s">
        <v>758</v>
      </c>
      <c r="B132" t="str">
        <f>VLOOKUP($A132,'Plan de acci�n consolidado 2025'!$A$3:$V$504,B$1,0)</f>
        <v>DIRECCION DE SIGNOS DISTINTIVOS</v>
      </c>
      <c r="C132">
        <f>VLOOKUP($A132,'Plan de acci�n consolidado 2025'!$A$3:$V$504,C$1,0)</f>
        <v>1</v>
      </c>
      <c r="D132" t="str">
        <f>VLOOKUP($A132,'Plan de acci�n consolidado 2025'!$A$3:$V$504,D$1,0)</f>
        <v>Actividad propia</v>
      </c>
      <c r="E132" t="str">
        <f>VLOOKUP($A132,'Plan de acci�n consolidado 2025'!$A$3:$V$504,E$1,0)</f>
        <v>2010.2.4</v>
      </c>
      <c r="F132" t="str">
        <f>VLOOKUP($A132,'Plan de acci�n consolidado 2025'!$A$3:$V$504,F$1,0)</f>
        <v>N/A</v>
      </c>
      <c r="G132" t="str">
        <f>VLOOKUP($A132,'Plan de acci�n consolidado 2025'!$A$3:$V$504,G$1,0)</f>
        <v>N/A</v>
      </c>
      <c r="H132" t="str">
        <f>VLOOKUP($A132,'Plan de acci�n consolidado 2025'!$A$3:$V$504,H$1,0)</f>
        <v>N/A</v>
      </c>
      <c r="I132" t="str">
        <f>VLOOKUP($A132,'Plan de acci�n consolidado 2025'!$A$3:$V$504,I$1,0)</f>
        <v>N/A</v>
      </c>
      <c r="J132" t="str">
        <f>VLOOKUP($A132,'Plan de acci�n consolidado 2025'!$A$3:$V$504,J$1,0)</f>
        <v>N/A</v>
      </c>
      <c r="K132">
        <f>VLOOKUP($A132,'Plan de acci�n consolidado 2025'!$A$3:$V$504,K$1,0)</f>
        <v>0</v>
      </c>
      <c r="L132" t="str">
        <f>VLOOKUP($A132,'Plan de acci�n consolidado 2025'!$A$3:$V$504,L$1,0)</f>
        <v>N/A</v>
      </c>
      <c r="M132" t="str">
        <f>VLOOKUP($A132,'Plan de acci�n consolidado 2025'!$A$3:$V$504,M$1,0)</f>
        <v>N/A</v>
      </c>
      <c r="N132" t="str">
        <f>VLOOKUP($A132,'Plan de acci�n consolidado 2025'!$A$3:$V$504,N$1,0)</f>
        <v>N/A</v>
      </c>
      <c r="O132" t="str">
        <f>VLOOKUP($A132,'Plan de acci�n consolidado 2025'!$A$3:$V$504,O$1,0)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32">
        <f>VLOOKUP($A132,'Plan de acci�n consolidado 2025'!$A$3:$V$504,P$1,0)</f>
        <v>20</v>
      </c>
      <c r="Q132">
        <f>VLOOKUP($A132,'Plan de acci�n consolidado 2025'!$A$3:$V$504,Q$1,0)</f>
        <v>2</v>
      </c>
      <c r="R132" t="str">
        <f>VLOOKUP($A132,'Plan de acci�n consolidado 2025'!$A$3:$V$504,R$1,0)</f>
        <v>Númerica</v>
      </c>
      <c r="S132" t="str">
        <f>VLOOKUP($A132,'Plan de acci�n consolidado 2025'!$A$3:$V$504,S$1,0)</f>
        <v># de ajustes al contenido realizados / 2 ajustes al contenido por realizar</v>
      </c>
      <c r="T132" s="168">
        <f>VLOOKUP($A132,'Plan de acci�n consolidado 2025'!$A$3:$V$504,T$1,0)</f>
        <v>45782</v>
      </c>
      <c r="U132" s="168">
        <f>VLOOKUP($A132,'Plan de acci�n consolidado 2025'!$A$3:$V$504,U$1,0)</f>
        <v>45800</v>
      </c>
      <c r="V132" t="str">
        <f>VLOOKUP($A132,'Plan de acci�n consolidado 2025'!$A$3:$V$504,V$1,0)</f>
        <v>2010-DIRECCION DE SIGNOS DISTINTIVOS;
73-GRUPO DE TRABAJO DE COMUNICACION</v>
      </c>
      <c r="W132">
        <f>VLOOKUP($A132,'Plan de acci�n consolidado 2025'!$A$3:$AZ$504,W$1,0)</f>
        <v>1</v>
      </c>
      <c r="X132">
        <f>VLOOKUP($A132,'Plan de acci�n consolidado 2025'!$A$3:$AZ$504,X$1,0)</f>
        <v>100</v>
      </c>
      <c r="Y132" t="str">
        <f>VLOOKUP($A132,'Plan de acci�n consolidado 2025'!$A$3:$AZ$504,Y$1,0)</f>
        <v>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v>
      </c>
      <c r="Z132" s="168">
        <f>VLOOKUP($A132,'Plan de acci�n consolidado 2025'!$A$3:$AZ$504,Z$1,0)</f>
        <v>45800</v>
      </c>
      <c r="AA132">
        <f>VLOOKUP($A132,'Plan de acci�n consolidado 2025'!$A$3:$AZ$504,AA$1,0)</f>
        <v>100</v>
      </c>
      <c r="AB132" t="str">
        <f>VLOOKUP($A132,'Plan de acci�n consolidado 2025'!$A$3:$AZ$504,AB$1,0)</f>
        <v>Se verifica cumplimiento de la actividad</v>
      </c>
      <c r="AC132" s="168">
        <f>VLOOKUP($A132,'Plan de acci�n consolidado 2025'!$A$3:$AZ$504,AC$1,0)</f>
        <v>45800</v>
      </c>
      <c r="AD132">
        <f>VLOOKUP($A132,'Plan de acci�n consolidado 2025'!$A$3:$AZ$504,AD$1,0)</f>
        <v>100</v>
      </c>
      <c r="AE132">
        <f>VLOOKUP($A132,'Plan de acci�n consolidado 2025'!$A$3:$AZ$504,AE$1,0)</f>
        <v>1</v>
      </c>
    </row>
    <row r="133" spans="1:31" hidden="1" x14ac:dyDescent="0.25">
      <c r="A133" s="30" t="s">
        <v>761</v>
      </c>
      <c r="B133" t="str">
        <f>VLOOKUP($A133,'Plan de acci�n consolidado 2025'!$A$3:$V$504,B$1,0)</f>
        <v>DIRECCION DE SIGNOS DISTINTIVOS</v>
      </c>
      <c r="C133">
        <f>VLOOKUP($A133,'Plan de acci�n consolidado 2025'!$A$3:$V$504,C$1,0)</f>
        <v>1</v>
      </c>
      <c r="D133" t="str">
        <f>VLOOKUP($A133,'Plan de acci�n consolidado 2025'!$A$3:$V$504,D$1,0)</f>
        <v>Actividad propia</v>
      </c>
      <c r="E133" t="str">
        <f>VLOOKUP($A133,'Plan de acci�n consolidado 2025'!$A$3:$V$504,E$1,0)</f>
        <v>2010.2.5</v>
      </c>
      <c r="F133" t="str">
        <f>VLOOKUP($A133,'Plan de acci�n consolidado 2025'!$A$3:$V$504,F$1,0)</f>
        <v>N/A</v>
      </c>
      <c r="G133" t="str">
        <f>VLOOKUP($A133,'Plan de acci�n consolidado 2025'!$A$3:$V$504,G$1,0)</f>
        <v>N/A</v>
      </c>
      <c r="H133" t="str">
        <f>VLOOKUP($A133,'Plan de acci�n consolidado 2025'!$A$3:$V$504,H$1,0)</f>
        <v>N/A</v>
      </c>
      <c r="I133" t="str">
        <f>VLOOKUP($A133,'Plan de acci�n consolidado 2025'!$A$3:$V$504,I$1,0)</f>
        <v>N/A</v>
      </c>
      <c r="J133" t="str">
        <f>VLOOKUP($A133,'Plan de acci�n consolidado 2025'!$A$3:$V$504,J$1,0)</f>
        <v>N/A</v>
      </c>
      <c r="K133">
        <f>VLOOKUP($A133,'Plan de acci�n consolidado 2025'!$A$3:$V$504,K$1,0)</f>
        <v>0</v>
      </c>
      <c r="L133" t="str">
        <f>VLOOKUP($A133,'Plan de acci�n consolidado 2025'!$A$3:$V$504,L$1,0)</f>
        <v>N/A</v>
      </c>
      <c r="M133" t="str">
        <f>VLOOKUP($A133,'Plan de acci�n consolidado 2025'!$A$3:$V$504,M$1,0)</f>
        <v>N/A</v>
      </c>
      <c r="N133" t="str">
        <f>VLOOKUP($A133,'Plan de acci�n consolidado 2025'!$A$3:$V$504,N$1,0)</f>
        <v>N/A</v>
      </c>
      <c r="O133" t="str">
        <f>VLOOKUP($A133,'Plan de acci�n consolidado 2025'!$A$3:$V$504,O$1,0)</f>
        <v>Desarrollar los micrositios y publicar la información de signos declarados como notorios y de las denominaciones de origen protegidas de productos colombianos. (Captura de pantalla de la publicación)</v>
      </c>
      <c r="P133">
        <f>VLOOKUP($A133,'Plan de acci�n consolidado 2025'!$A$3:$V$504,P$1,0)</f>
        <v>30</v>
      </c>
      <c r="Q133">
        <f>VLOOKUP($A133,'Plan de acci�n consolidado 2025'!$A$3:$V$504,Q$1,0)</f>
        <v>2</v>
      </c>
      <c r="R133" t="str">
        <f>VLOOKUP($A133,'Plan de acci�n consolidado 2025'!$A$3:$V$504,R$1,0)</f>
        <v>Númerica</v>
      </c>
      <c r="S133" t="str">
        <f>VLOOKUP($A133,'Plan de acci�n consolidado 2025'!$A$3:$V$504,S$1,0)</f>
        <v># de micrositios y publicaciones realizadas / 2 micrositio y publicación por realizar</v>
      </c>
      <c r="T133" s="168">
        <f>VLOOKUP($A133,'Plan de acci�n consolidado 2025'!$A$3:$V$504,T$1,0)</f>
        <v>45803</v>
      </c>
      <c r="U133" s="168">
        <f>VLOOKUP($A133,'Plan de acci�n consolidado 2025'!$A$3:$V$504,U$1,0)</f>
        <v>45884</v>
      </c>
      <c r="V133" t="str">
        <f>VLOOKUP($A133,'Plan de acci�n consolidado 2025'!$A$3:$V$504,V$1,0)</f>
        <v>20-OFICINA DE TECNOLOGÍA E INFORMÁTICA;
2010-DIRECCION DE SIGNOS DISTINTIVOS</v>
      </c>
      <c r="W133">
        <f>VLOOKUP($A133,'Plan de acci�n consolidado 2025'!$A$3:$AZ$504,W$1,0)</f>
        <v>1.5</v>
      </c>
      <c r="X133">
        <f>VLOOKUP($A133,'Plan de acci�n consolidado 2025'!$A$3:$AZ$504,X$1,0)</f>
        <v>100</v>
      </c>
      <c r="Y133" t="str">
        <f>VLOOKUP($A133,'Plan de acci�n consolidado 2025'!$A$3:$AZ$504,Y$1,0)</f>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v>
      </c>
      <c r="Z133" s="168">
        <f>VLOOKUP($A133,'Plan de acci�n consolidado 2025'!$A$3:$AZ$504,Z$1,0)</f>
        <v>45884</v>
      </c>
      <c r="AA133">
        <f>VLOOKUP($A133,'Plan de acci�n consolidado 2025'!$A$3:$AZ$504,AA$1,0)</f>
        <v>100</v>
      </c>
      <c r="AB133" t="str">
        <f>VLOOKUP($A133,'Plan de acci�n consolidado 2025'!$A$3:$AZ$504,AB$1,0)</f>
        <v>Se avala actividad y entregable.</v>
      </c>
      <c r="AC133" s="168">
        <f>VLOOKUP($A133,'Plan de acci�n consolidado 2025'!$A$3:$AZ$504,AC$1,0)</f>
        <v>45884</v>
      </c>
      <c r="AD133">
        <f>VLOOKUP($A133,'Plan de acci�n consolidado 2025'!$A$3:$AZ$504,AD$1,0)</f>
        <v>100</v>
      </c>
      <c r="AE133">
        <f>VLOOKUP($A133,'Plan de acci�n consolidado 2025'!$A$3:$AZ$504,AE$1,0)</f>
        <v>1.5</v>
      </c>
    </row>
    <row r="134" spans="1:31" hidden="1" x14ac:dyDescent="0.25">
      <c r="A134" s="30" t="s">
        <v>895</v>
      </c>
      <c r="B134" t="str">
        <f>VLOOKUP($A134,'Plan de acci�n consolidado 2025'!$A$3:$V$504,B$1,0)</f>
        <v>DIRECCION DE HABEAS DATA</v>
      </c>
      <c r="C134">
        <f>VLOOKUP($A134,'Plan de acci�n consolidado 2025'!$A$3:$V$504,C$1,0)</f>
        <v>0</v>
      </c>
      <c r="D134" t="str">
        <f>VLOOKUP($A134,'Plan de acci�n consolidado 2025'!$A$3:$V$504,D$1,0)</f>
        <v>Producto</v>
      </c>
      <c r="E134" t="str">
        <f>VLOOKUP($A134,'Plan de acci�n consolidado 2025'!$A$3:$V$504,E$1,0)</f>
        <v>7200.1</v>
      </c>
      <c r="F134" t="str">
        <f>VLOOKUP($A134,'Plan de acci�n consolidado 2025'!$A$3:$V$504,F$1,0)</f>
        <v>Innovador</v>
      </c>
      <c r="G134" t="str">
        <f>VLOOKUP($A134,'Plan de acci�n consolidado 2025'!$A$3:$V$504,G$1,0)</f>
        <v xml:space="preserve">Fortalecer la infraestructura, uso y aprovechamiento de las tecnologías de la información, para optimizar la capacidad institucional
</v>
      </c>
      <c r="H134" t="str">
        <f>VLOOKUP($A134,'Plan de acci�n consolidado 2025'!$A$3:$V$504,H$1,0)</f>
        <v xml:space="preserve">Cumplimiento de productos del PAI asociados a Fortalecer la infraestructura, uso y aprovechamiento de las tecnologías de la información, para optimizar la capacidad institucional
</v>
      </c>
      <c r="I134" t="str">
        <f>VLOOKUP($A134,'Plan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34" t="str">
        <f>VLOOKUP($A134,'Plan de acci�n consolidado 2025'!$A$3:$V$504,J$1,0)</f>
        <v xml:space="preserve">PND - 5-31-5-d- Convergencia regional - Gobierno digital para la gente </v>
      </c>
      <c r="K134">
        <f>VLOOKUP($A134,'Plan de acci�n consolidado 2025'!$A$3:$V$504,K$1,0)</f>
        <v>0</v>
      </c>
      <c r="L134" t="str">
        <f>VLOOKUP($A134,'Plan de acci�n consolidado 2025'!$A$3:$V$504,L$1,0)</f>
        <v>C-3503-0200-0012-20104c</v>
      </c>
      <c r="M134" t="str">
        <f>VLOOKUP($A134,'Plan de acci�n consolidado 2025'!$A$3:$V$504,M$1,0)</f>
        <v>Política Fortalecimiento Organizacional y Simplificación de Procesos _DIMENSIÓN Gestión con Valores para Resultados</v>
      </c>
      <c r="N134" t="str">
        <f>VLOOKUP($A134,'Plan de acci�n consolidado 2025'!$A$3:$V$504,N$1,0)</f>
        <v>N/A</v>
      </c>
      <c r="O134" t="str">
        <f>VLOOKUP($A134,'Plan de acci�n consolidado 2025'!$A$3:$V$504,O$1,0)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134">
        <f>VLOOKUP($A134,'Plan de acci�n consolidado 2025'!$A$3:$V$504,P$1,0)</f>
        <v>50</v>
      </c>
      <c r="Q134">
        <f>VLOOKUP($A134,'Plan de acci�n consolidado 2025'!$A$3:$V$504,Q$1,0)</f>
        <v>1</v>
      </c>
      <c r="R134" t="str">
        <f>VLOOKUP($A134,'Plan de acci�n consolidado 2025'!$A$3:$V$504,R$1,0)</f>
        <v>Númerica</v>
      </c>
      <c r="S134" t="str">
        <f>VLOOKUP($A134,'Plan de acci�n consolidado 2025'!$A$3:$V$504,S$1,0)</f>
        <v># de Piloto de Inteligencia Artificial desarrollado / 1 Piloto de Inteligencia Artificial programado</v>
      </c>
      <c r="T134" s="168">
        <f>VLOOKUP($A134,'Plan de acci�n consolidado 2025'!$A$3:$V$504,T$1,0)</f>
        <v>45691</v>
      </c>
      <c r="U134" s="168">
        <f>VLOOKUP($A134,'Plan de acci�n consolidado 2025'!$A$3:$V$504,U$1,0)</f>
        <v>45960</v>
      </c>
      <c r="V134" t="str">
        <f>VLOOKUP($A134,'Plan de acci�n consolidado 2025'!$A$3:$V$504,V$1,0)</f>
        <v>20-OFICINA DE TECNOLOGÍA E INFORMÁTICA;
7200-DIRECCION DE HABEAS DATA</v>
      </c>
      <c r="W134">
        <f>VLOOKUP($A134,'Plan de acci�n consolidado 2025'!$A$3:$AZ$504,W$1,0)</f>
        <v>50</v>
      </c>
      <c r="X134">
        <f>VLOOKUP($A134,'Plan de acci�n consolidado 2025'!$A$3:$AZ$504,X$1,0)</f>
        <v>0</v>
      </c>
      <c r="Y134">
        <f>VLOOKUP($A134,'Plan de acci�n consolidado 2025'!$A$3:$AZ$504,Y$1,0)</f>
        <v>0</v>
      </c>
      <c r="Z134" s="168">
        <f>VLOOKUP($A134,'Plan de acci�n consolidado 2025'!$A$3:$AZ$504,Z$1,0)</f>
        <v>0</v>
      </c>
      <c r="AA134">
        <f>VLOOKUP($A134,'Plan de acci�n consolidado 2025'!$A$3:$AZ$504,AA$1,0)</f>
        <v>0</v>
      </c>
      <c r="AB134">
        <f>VLOOKUP($A134,'Plan de acci�n consolidado 2025'!$A$3:$AZ$504,AB$1,0)</f>
        <v>0</v>
      </c>
      <c r="AC134" s="168">
        <f>VLOOKUP($A134,'Plan de acci�n consolidado 2025'!$A$3:$AZ$504,AC$1,0)</f>
        <v>0</v>
      </c>
      <c r="AD134">
        <f>VLOOKUP($A134,'Plan de acci�n consolidado 2025'!$A$3:$AZ$504,AD$1,0)</f>
        <v>0</v>
      </c>
      <c r="AE134">
        <f>VLOOKUP($A134,'Plan de acci�n consolidado 2025'!$A$3:$AZ$504,AE$1,0)</f>
        <v>0</v>
      </c>
    </row>
    <row r="135" spans="1:31" hidden="1" x14ac:dyDescent="0.25">
      <c r="A135" s="30" t="s">
        <v>898</v>
      </c>
      <c r="B135" t="str">
        <f>VLOOKUP($A135,'Plan de acci�n consolidado 2025'!$A$3:$V$504,B$1,0)</f>
        <v>DIRECCION DE HABEAS DATA</v>
      </c>
      <c r="C135">
        <f>VLOOKUP($A135,'Plan de acci�n consolidado 2025'!$A$3:$V$504,C$1,0)</f>
        <v>0</v>
      </c>
      <c r="D135" t="str">
        <f>VLOOKUP($A135,'Plan de acci�n consolidado 2025'!$A$3:$V$504,D$1,0)</f>
        <v>Actividad propia</v>
      </c>
      <c r="E135" t="str">
        <f>VLOOKUP($A135,'Plan de acci�n consolidado 2025'!$A$3:$V$504,E$1,0)</f>
        <v>7200.1.1</v>
      </c>
      <c r="F135" t="str">
        <f>VLOOKUP($A135,'Plan de acci�n consolidado 2025'!$A$3:$V$504,F$1,0)</f>
        <v>N/A</v>
      </c>
      <c r="G135" t="str">
        <f>VLOOKUP($A135,'Plan de acci�n consolidado 2025'!$A$3:$V$504,G$1,0)</f>
        <v>N/A</v>
      </c>
      <c r="H135" t="str">
        <f>VLOOKUP($A135,'Plan de acci�n consolidado 2025'!$A$3:$V$504,H$1,0)</f>
        <v>N/A</v>
      </c>
      <c r="I135" t="str">
        <f>VLOOKUP($A135,'Plan de acci�n consolidado 2025'!$A$3:$V$504,I$1,0)</f>
        <v>N/A</v>
      </c>
      <c r="J135" t="str">
        <f>VLOOKUP($A135,'Plan de acci�n consolidado 2025'!$A$3:$V$504,J$1,0)</f>
        <v>N/A</v>
      </c>
      <c r="K135">
        <f>VLOOKUP($A135,'Plan de acci�n consolidado 2025'!$A$3:$V$504,K$1,0)</f>
        <v>0</v>
      </c>
      <c r="L135" t="str">
        <f>VLOOKUP($A135,'Plan de acci�n consolidado 2025'!$A$3:$V$504,L$1,0)</f>
        <v>N/A</v>
      </c>
      <c r="M135" t="str">
        <f>VLOOKUP($A135,'Plan de acci�n consolidado 2025'!$A$3:$V$504,M$1,0)</f>
        <v>N/A</v>
      </c>
      <c r="N135" t="str">
        <f>VLOOKUP($A135,'Plan de acci�n consolidado 2025'!$A$3:$V$504,N$1,0)</f>
        <v>N/A</v>
      </c>
      <c r="O135" t="str">
        <f>VLOOKUP($A135,'Plan de acci�n consolidado 2025'!$A$3:$V$504,O$1,0)</f>
        <v>Elaborar y aprobar requerimiento (1. Formato Solicitud de Requerimientos a Sistemas de Información GS03-F18, 2. Formato Lista de Chequeo de Requisitos de Seguridad de la Información GS03-F27 (Opcional) )</v>
      </c>
      <c r="P135">
        <f>VLOOKUP($A135,'Plan de acci�n consolidado 2025'!$A$3:$V$504,P$1,0)</f>
        <v>100</v>
      </c>
      <c r="Q135">
        <f>VLOOKUP($A135,'Plan de acci�n consolidado 2025'!$A$3:$V$504,Q$1,0)</f>
        <v>1</v>
      </c>
      <c r="R135" t="str">
        <f>VLOOKUP($A135,'Plan de acci�n consolidado 2025'!$A$3:$V$504,R$1,0)</f>
        <v>Númerica</v>
      </c>
      <c r="S135" t="str">
        <f>VLOOKUP($A135,'Plan de acci�n consolidado 2025'!$A$3:$V$504,S$1,0)</f>
        <v># de soportes presentados / 1 soportes a presentar</v>
      </c>
      <c r="T135" s="168">
        <f>VLOOKUP($A135,'Plan de acci�n consolidado 2025'!$A$3:$V$504,T$1,0)</f>
        <v>45691</v>
      </c>
      <c r="U135" s="168">
        <f>VLOOKUP($A135,'Plan de acci�n consolidado 2025'!$A$3:$V$504,U$1,0)</f>
        <v>45777</v>
      </c>
      <c r="V135" t="str">
        <f>VLOOKUP($A135,'Plan de acci�n consolidado 2025'!$A$3:$V$504,V$1,0)</f>
        <v>20-OFICINA DE TECNOLOGÍA E INFORMÁTICA;
7200-DIRECCION DE HABEAS DATA</v>
      </c>
      <c r="W135">
        <f>VLOOKUP($A135,'Plan de acci�n consolidado 2025'!$A$3:$AZ$504,W$1,0)</f>
        <v>50</v>
      </c>
      <c r="X135">
        <f>VLOOKUP($A135,'Plan de acci�n consolidado 2025'!$A$3:$AZ$504,X$1,0)</f>
        <v>100</v>
      </c>
      <c r="Y135" t="str">
        <f>VLOOKUP($A135,'Plan de acci�n consolidado 2025'!$A$3:$AZ$504,Y$1,0)</f>
        <v>Se elaboró requerimiento para el plan piloto de una herramienta con componente de IA</v>
      </c>
      <c r="Z135" s="168">
        <f>VLOOKUP($A135,'Plan de acci�n consolidado 2025'!$A$3:$AZ$504,Z$1,0)</f>
        <v>45777</v>
      </c>
      <c r="AA135">
        <f>VLOOKUP($A135,'Plan de acci�n consolidado 2025'!$A$3:$AZ$504,AA$1,0)</f>
        <v>100</v>
      </c>
      <c r="AB135" t="str">
        <f>VLOOKUP($A135,'Plan de acci�n consolidado 2025'!$A$3:$AZ$504,AB$1,0)</f>
        <v>Se valida el cumplimiento de la actividad.</v>
      </c>
      <c r="AC135" s="168">
        <f>VLOOKUP($A135,'Plan de acci�n consolidado 2025'!$A$3:$AZ$504,AC$1,0)</f>
        <v>45777</v>
      </c>
      <c r="AD135">
        <f>VLOOKUP($A135,'Plan de acci�n consolidado 2025'!$A$3:$AZ$504,AD$1,0)</f>
        <v>100</v>
      </c>
      <c r="AE135">
        <f>VLOOKUP($A135,'Plan de acci�n consolidado 2025'!$A$3:$AZ$504,AE$1,0)</f>
        <v>50</v>
      </c>
    </row>
    <row r="136" spans="1:31" hidden="1" x14ac:dyDescent="0.25">
      <c r="A136" s="30" t="s">
        <v>900</v>
      </c>
      <c r="B136" t="str">
        <f>VLOOKUP($A136,'Plan de acci�n consolidado 2025'!$A$3:$V$504,B$1,0)</f>
        <v>DIRECCION DE HABEAS DATA</v>
      </c>
      <c r="C136">
        <f>VLOOKUP($A136,'Plan de acci�n consolidado 2025'!$A$3:$V$504,C$1,0)</f>
        <v>0</v>
      </c>
      <c r="D136" t="str">
        <f>VLOOKUP($A136,'Plan de acci�n consolidado 2025'!$A$3:$V$504,D$1,0)</f>
        <v>Actividad sin participación</v>
      </c>
      <c r="E136" t="str">
        <f>VLOOKUP($A136,'Plan de acci�n consolidado 2025'!$A$3:$V$504,E$1,0)</f>
        <v>7200.1.2</v>
      </c>
      <c r="F136" t="str">
        <f>VLOOKUP($A136,'Plan de acci�n consolidado 2025'!$A$3:$V$504,F$1,0)</f>
        <v>N/A</v>
      </c>
      <c r="G136" t="str">
        <f>VLOOKUP($A136,'Plan de acci�n consolidado 2025'!$A$3:$V$504,G$1,0)</f>
        <v>N/A</v>
      </c>
      <c r="H136" t="str">
        <f>VLOOKUP($A136,'Plan de acci�n consolidado 2025'!$A$3:$V$504,H$1,0)</f>
        <v>N/A</v>
      </c>
      <c r="I136" t="str">
        <f>VLOOKUP($A136,'Plan de acci�n consolidado 2025'!$A$3:$V$504,I$1,0)</f>
        <v>N/A</v>
      </c>
      <c r="J136" t="str">
        <f>VLOOKUP($A136,'Plan de acci�n consolidado 2025'!$A$3:$V$504,J$1,0)</f>
        <v>N/A</v>
      </c>
      <c r="K136">
        <f>VLOOKUP($A136,'Plan de acci�n consolidado 2025'!$A$3:$V$504,K$1,0)</f>
        <v>0</v>
      </c>
      <c r="L136" t="str">
        <f>VLOOKUP($A136,'Plan de acci�n consolidado 2025'!$A$3:$V$504,L$1,0)</f>
        <v>N/A</v>
      </c>
      <c r="M136" t="str">
        <f>VLOOKUP($A136,'Plan de acci�n consolidado 2025'!$A$3:$V$504,M$1,0)</f>
        <v>N/A</v>
      </c>
      <c r="N136" t="str">
        <f>VLOOKUP($A136,'Plan de acci�n consolidado 2025'!$A$3:$V$504,N$1,0)</f>
        <v>N/A</v>
      </c>
      <c r="O136" t="str">
        <f>VLOOKUP($A136,'Plan de acci�n consolidado 2025'!$A$3:$V$504,O$1,0)</f>
        <v>Diseñar la solución (1. Anteproyecto (Alcance, estado del arte, metodología, métricas, cronograma, etc.) / Único entregable)</v>
      </c>
      <c r="P136">
        <f>VLOOKUP($A136,'Plan de acci�n consolidado 2025'!$A$3:$V$504,P$1,0)</f>
        <v>0</v>
      </c>
      <c r="Q136">
        <f>VLOOKUP($A136,'Plan de acci�n consolidado 2025'!$A$3:$V$504,Q$1,0)</f>
        <v>1</v>
      </c>
      <c r="R136" t="str">
        <f>VLOOKUP($A136,'Plan de acci�n consolidado 2025'!$A$3:$V$504,R$1,0)</f>
        <v>Númerica</v>
      </c>
      <c r="S136" t="str">
        <f>VLOOKUP($A136,'Plan de acci�n consolidado 2025'!$A$3:$V$504,S$1,0)</f>
        <v># de soportes presentados / 1 soportes a presentar</v>
      </c>
      <c r="T136" s="168">
        <f>VLOOKUP($A136,'Plan de acci�n consolidado 2025'!$A$3:$V$504,T$1,0)</f>
        <v>45779</v>
      </c>
      <c r="U136" s="168">
        <f>VLOOKUP($A136,'Plan de acci�n consolidado 2025'!$A$3:$V$504,U$1,0)</f>
        <v>45839</v>
      </c>
      <c r="V136" t="str">
        <f>VLOOKUP($A136,'Plan de acci�n consolidado 2025'!$A$3:$V$504,V$1,0)</f>
        <v>20-OFICINA DE TECNOLOGÍA E INFORMÁTICA</v>
      </c>
      <c r="W136">
        <f>VLOOKUP($A136,'Plan de acci�n consolidado 2025'!$A$3:$AZ$504,W$1,0)</f>
        <v>0</v>
      </c>
      <c r="X136">
        <f>VLOOKUP($A136,'Plan de acci�n consolidado 2025'!$A$3:$AZ$504,X$1,0)</f>
        <v>100</v>
      </c>
      <c r="Y136" t="str">
        <f>VLOOKUP($A136,'Plan de acci�n consolidado 2025'!$A$3:$AZ$504,Y$1,0)</f>
        <v>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v>
      </c>
      <c r="Z136" s="168">
        <f>VLOOKUP($A136,'Plan de acci�n consolidado 2025'!$A$3:$AZ$504,Z$1,0)</f>
        <v>45839</v>
      </c>
      <c r="AA136">
        <f>VLOOKUP($A136,'Plan de acci�n consolidado 2025'!$A$3:$AZ$504,AA$1,0)</f>
        <v>100</v>
      </c>
      <c r="AB136" t="str">
        <f>VLOOKUP($A136,'Plan de acci�n consolidado 2025'!$A$3:$AZ$504,AB$1,0)</f>
        <v xml:space="preserve">El soporte corresponde al entregables de la actividad propuesta en el plan de acción. El documento soporte corresponde al anteproyecto de diseño de la solución basada en la inteligencia artificial (IA), la cual busca automatizar el proceso de clasificación de quejas. </v>
      </c>
      <c r="AC136" s="168">
        <f>VLOOKUP($A136,'Plan de acci�n consolidado 2025'!$A$3:$AZ$504,AC$1,0)</f>
        <v>45839</v>
      </c>
      <c r="AD136">
        <f>VLOOKUP($A136,'Plan de acci�n consolidado 2025'!$A$3:$AZ$504,AD$1,0)</f>
        <v>100</v>
      </c>
      <c r="AE136">
        <f>VLOOKUP($A136,'Plan de acci�n consolidado 2025'!$A$3:$AZ$504,AE$1,0)</f>
        <v>0</v>
      </c>
    </row>
    <row r="137" spans="1:31" hidden="1" x14ac:dyDescent="0.25">
      <c r="A137" s="30" t="s">
        <v>901</v>
      </c>
      <c r="B137" t="str">
        <f>VLOOKUP($A137,'Plan de acci�n consolidado 2025'!$A$3:$V$504,B$1,0)</f>
        <v>DIRECCION DE HABEAS DATA</v>
      </c>
      <c r="C137">
        <f>VLOOKUP($A137,'Plan de acci�n consolidado 2025'!$A$3:$V$504,C$1,0)</f>
        <v>0</v>
      </c>
      <c r="D137" t="str">
        <f>VLOOKUP($A137,'Plan de acci�n consolidado 2025'!$A$3:$V$504,D$1,0)</f>
        <v>Actividad sin participación</v>
      </c>
      <c r="E137" t="str">
        <f>VLOOKUP($A137,'Plan de acci�n consolidado 2025'!$A$3:$V$504,E$1,0)</f>
        <v>7200.1.3</v>
      </c>
      <c r="F137" t="str">
        <f>VLOOKUP($A137,'Plan de acci�n consolidado 2025'!$A$3:$V$504,F$1,0)</f>
        <v>N/A</v>
      </c>
      <c r="G137" t="str">
        <f>VLOOKUP($A137,'Plan de acci�n consolidado 2025'!$A$3:$V$504,G$1,0)</f>
        <v>N/A</v>
      </c>
      <c r="H137" t="str">
        <f>VLOOKUP($A137,'Plan de acci�n consolidado 2025'!$A$3:$V$504,H$1,0)</f>
        <v>N/A</v>
      </c>
      <c r="I137" t="str">
        <f>VLOOKUP($A137,'Plan de acci�n consolidado 2025'!$A$3:$V$504,I$1,0)</f>
        <v>N/A</v>
      </c>
      <c r="J137" t="str">
        <f>VLOOKUP($A137,'Plan de acci�n consolidado 2025'!$A$3:$V$504,J$1,0)</f>
        <v>N/A</v>
      </c>
      <c r="K137">
        <f>VLOOKUP($A137,'Plan de acci�n consolidado 2025'!$A$3:$V$504,K$1,0)</f>
        <v>0</v>
      </c>
      <c r="L137" t="str">
        <f>VLOOKUP($A137,'Plan de acci�n consolidado 2025'!$A$3:$V$504,L$1,0)</f>
        <v>N/A</v>
      </c>
      <c r="M137" t="str">
        <f>VLOOKUP($A137,'Plan de acci�n consolidado 2025'!$A$3:$V$504,M$1,0)</f>
        <v>N/A</v>
      </c>
      <c r="N137" t="str">
        <f>VLOOKUP($A137,'Plan de acci�n consolidado 2025'!$A$3:$V$504,N$1,0)</f>
        <v>N/A</v>
      </c>
      <c r="O137" t="str">
        <f>VLOOKUP($A137,'Plan de acci�n consolidado 2025'!$A$3:$V$504,O$1,0)</f>
        <v>Planeación y gestión de la solución  (1. Reporte planeación de tareas, linea base de requerimientos (historias de usuario) y entregables  en la herramienta devops 2. plan de pruebas diseñado y registrado en la herramienta devops)</v>
      </c>
      <c r="P137">
        <f>VLOOKUP($A137,'Plan de acci�n consolidado 2025'!$A$3:$V$504,P$1,0)</f>
        <v>0</v>
      </c>
      <c r="Q137">
        <f>VLOOKUP($A137,'Plan de acci�n consolidado 2025'!$A$3:$V$504,Q$1,0)</f>
        <v>1</v>
      </c>
      <c r="R137" t="str">
        <f>VLOOKUP($A137,'Plan de acci�n consolidado 2025'!$A$3:$V$504,R$1,0)</f>
        <v>Númerica</v>
      </c>
      <c r="S137" t="str">
        <f>VLOOKUP($A137,'Plan de acci�n consolidado 2025'!$A$3:$V$504,S$1,0)</f>
        <v># de soportes presentados / 1 soportes a presentar</v>
      </c>
      <c r="T137" s="168">
        <f>VLOOKUP($A137,'Plan de acci�n consolidado 2025'!$A$3:$V$504,T$1,0)</f>
        <v>45839</v>
      </c>
      <c r="U137" s="168">
        <f>VLOOKUP($A137,'Plan de acci�n consolidado 2025'!$A$3:$V$504,U$1,0)</f>
        <v>45869</v>
      </c>
      <c r="V137" t="str">
        <f>VLOOKUP($A137,'Plan de acci�n consolidado 2025'!$A$3:$V$504,V$1,0)</f>
        <v>20-OFICINA DE TECNOLOGÍA E INFORMÁTICA</v>
      </c>
      <c r="W137">
        <f>VLOOKUP($A137,'Plan de acci�n consolidado 2025'!$A$3:$AZ$504,W$1,0)</f>
        <v>0</v>
      </c>
      <c r="X137">
        <f>VLOOKUP($A137,'Plan de acci�n consolidado 2025'!$A$3:$AZ$504,X$1,0)</f>
        <v>100</v>
      </c>
      <c r="Y137" t="str">
        <f>VLOOKUP($A137,'Plan de acci�n consolidado 2025'!$A$3:$AZ$504,Y$1,0)</f>
        <v>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v>
      </c>
      <c r="Z137" s="168">
        <f>VLOOKUP($A137,'Plan de acci�n consolidado 2025'!$A$3:$AZ$504,Z$1,0)</f>
        <v>45869</v>
      </c>
      <c r="AA137">
        <f>VLOOKUP($A137,'Plan de acci�n consolidado 2025'!$A$3:$AZ$504,AA$1,0)</f>
        <v>100</v>
      </c>
      <c r="AB137" t="str">
        <f>VLOOKUP($A137,'Plan de acci�n consolidado 2025'!$A$3:$AZ$504,AB$1,0)</f>
        <v xml:space="preserve">Se dio cumplimiento al 100% de la actividad propuesta, la cual hace referencia a la planeación de la gestión de la solución (Herramienta AI) para la clasificación de quejas. Se reporto en dio cumplimiento en el tiempo programado. El entregable soporte la actividad. </v>
      </c>
      <c r="AC137" s="168">
        <f>VLOOKUP($A137,'Plan de acci�n consolidado 2025'!$A$3:$AZ$504,AC$1,0)</f>
        <v>45869</v>
      </c>
      <c r="AD137">
        <f>VLOOKUP($A137,'Plan de acci�n consolidado 2025'!$A$3:$AZ$504,AD$1,0)</f>
        <v>100</v>
      </c>
      <c r="AE137">
        <f>VLOOKUP($A137,'Plan de acci�n consolidado 2025'!$A$3:$AZ$504,AE$1,0)</f>
        <v>0</v>
      </c>
    </row>
    <row r="138" spans="1:31" hidden="1" x14ac:dyDescent="0.25">
      <c r="A138" s="30" t="s">
        <v>902</v>
      </c>
      <c r="B138" t="str">
        <f>VLOOKUP($A138,'Plan de acci�n consolidado 2025'!$A$3:$V$504,B$1,0)</f>
        <v>DIRECCION DE HABEAS DATA</v>
      </c>
      <c r="C138">
        <f>VLOOKUP($A138,'Plan de acci�n consolidado 2025'!$A$3:$V$504,C$1,0)</f>
        <v>0</v>
      </c>
      <c r="D138" t="str">
        <f>VLOOKUP($A138,'Plan de acci�n consolidado 2025'!$A$3:$V$504,D$1,0)</f>
        <v>Actividad sin participación</v>
      </c>
      <c r="E138" t="str">
        <f>VLOOKUP($A138,'Plan de acci�n consolidado 2025'!$A$3:$V$504,E$1,0)</f>
        <v>7200.1.4</v>
      </c>
      <c r="F138" t="str">
        <f>VLOOKUP($A138,'Plan de acci�n consolidado 2025'!$A$3:$V$504,F$1,0)</f>
        <v>N/A</v>
      </c>
      <c r="G138" t="str">
        <f>VLOOKUP($A138,'Plan de acci�n consolidado 2025'!$A$3:$V$504,G$1,0)</f>
        <v>N/A</v>
      </c>
      <c r="H138" t="str">
        <f>VLOOKUP($A138,'Plan de acci�n consolidado 2025'!$A$3:$V$504,H$1,0)</f>
        <v>N/A</v>
      </c>
      <c r="I138" t="str">
        <f>VLOOKUP($A138,'Plan de acci�n consolidado 2025'!$A$3:$V$504,I$1,0)</f>
        <v>N/A</v>
      </c>
      <c r="J138" t="str">
        <f>VLOOKUP($A138,'Plan de acci�n consolidado 2025'!$A$3:$V$504,J$1,0)</f>
        <v>N/A</v>
      </c>
      <c r="K138">
        <f>VLOOKUP($A138,'Plan de acci�n consolidado 2025'!$A$3:$V$504,K$1,0)</f>
        <v>0</v>
      </c>
      <c r="L138" t="str">
        <f>VLOOKUP($A138,'Plan de acci�n consolidado 2025'!$A$3:$V$504,L$1,0)</f>
        <v>N/A</v>
      </c>
      <c r="M138" t="str">
        <f>VLOOKUP($A138,'Plan de acci�n consolidado 2025'!$A$3:$V$504,M$1,0)</f>
        <v>N/A</v>
      </c>
      <c r="N138" t="str">
        <f>VLOOKUP($A138,'Plan de acci�n consolidado 2025'!$A$3:$V$504,N$1,0)</f>
        <v>N/A</v>
      </c>
      <c r="O138" t="str">
        <f>VLOOKUP($A138,'Plan de acci�n consolidado 2025'!$A$3:$V$504,O$1,0)</f>
        <v>Desarrollo de la solución (1. Captura de pantalla del Código fuente registrado en devops / 2. Captura de pantalla  de casos de prueba ejecutados por desarrollo. 3. Informe de desarrollo )</v>
      </c>
      <c r="P138">
        <f>VLOOKUP($A138,'Plan de acci�n consolidado 2025'!$A$3:$V$504,P$1,0)</f>
        <v>0</v>
      </c>
      <c r="Q138">
        <f>VLOOKUP($A138,'Plan de acci�n consolidado 2025'!$A$3:$V$504,Q$1,0)</f>
        <v>1</v>
      </c>
      <c r="R138" t="str">
        <f>VLOOKUP($A138,'Plan de acci�n consolidado 2025'!$A$3:$V$504,R$1,0)</f>
        <v>Númerica</v>
      </c>
      <c r="S138" t="str">
        <f>VLOOKUP($A138,'Plan de acci�n consolidado 2025'!$A$3:$V$504,S$1,0)</f>
        <v># de soportes presentados / 1 soportes a presentar</v>
      </c>
      <c r="T138" s="168">
        <f>VLOOKUP($A138,'Plan de acci�n consolidado 2025'!$A$3:$V$504,T$1,0)</f>
        <v>45870</v>
      </c>
      <c r="U138" s="168">
        <f>VLOOKUP($A138,'Plan de acci�n consolidado 2025'!$A$3:$V$504,U$1,0)</f>
        <v>45960</v>
      </c>
      <c r="V138" t="str">
        <f>VLOOKUP($A138,'Plan de acci�n consolidado 2025'!$A$3:$V$504,V$1,0)</f>
        <v>20-OFICINA DE TECNOLOGÍA E INFORMÁTICA</v>
      </c>
      <c r="W138">
        <f>VLOOKUP($A138,'Plan de acci�n consolidado 2025'!$A$3:$AZ$504,W$1,0)</f>
        <v>0</v>
      </c>
      <c r="X138">
        <f>VLOOKUP($A138,'Plan de acci�n consolidado 2025'!$A$3:$AZ$504,X$1,0)</f>
        <v>0</v>
      </c>
      <c r="Y138">
        <f>VLOOKUP($A138,'Plan de acci�n consolidado 2025'!$A$3:$AZ$504,Y$1,0)</f>
        <v>0</v>
      </c>
      <c r="Z138" s="168">
        <f>VLOOKUP($A138,'Plan de acci�n consolidado 2025'!$A$3:$AZ$504,Z$1,0)</f>
        <v>0</v>
      </c>
      <c r="AA138">
        <f>VLOOKUP($A138,'Plan de acci�n consolidado 2025'!$A$3:$AZ$504,AA$1,0)</f>
        <v>0</v>
      </c>
      <c r="AB138">
        <f>VLOOKUP($A138,'Plan de acci�n consolidado 2025'!$A$3:$AZ$504,AB$1,0)</f>
        <v>0</v>
      </c>
      <c r="AC138" s="168">
        <f>VLOOKUP($A138,'Plan de acci�n consolidado 2025'!$A$3:$AZ$504,AC$1,0)</f>
        <v>0</v>
      </c>
      <c r="AD138">
        <f>VLOOKUP($A138,'Plan de acci�n consolidado 2025'!$A$3:$AZ$504,AD$1,0)</f>
        <v>0</v>
      </c>
      <c r="AE138">
        <f>VLOOKUP($A138,'Plan de acci�n consolidado 2025'!$A$3:$AZ$504,AE$1,0)</f>
        <v>0</v>
      </c>
    </row>
    <row r="139" spans="1:31" hidden="1" x14ac:dyDescent="0.25">
      <c r="A139" s="30" t="s">
        <v>903</v>
      </c>
      <c r="B139" t="str">
        <f>VLOOKUP($A139,'Plan de acci�n consolidado 2025'!$A$3:$V$504,B$1,0)</f>
        <v>DIRECCION DE HABEAS DATA</v>
      </c>
      <c r="C139">
        <f>VLOOKUP($A139,'Plan de acci�n consolidado 2025'!$A$3:$V$504,C$1,0)</f>
        <v>0</v>
      </c>
      <c r="D139" t="str">
        <f>VLOOKUP($A139,'Plan de acci�n consolidado 2025'!$A$3:$V$504,D$1,0)</f>
        <v>Producto</v>
      </c>
      <c r="E139" t="str">
        <f>VLOOKUP($A139,'Plan de acci�n consolidado 2025'!$A$3:$V$504,E$1,0)</f>
        <v>7200.2</v>
      </c>
      <c r="F139" t="str">
        <f>VLOOKUP($A139,'Plan de acci�n consolidado 2025'!$A$3:$V$504,F$1,0)</f>
        <v>Operativo</v>
      </c>
      <c r="G139" t="str">
        <f>VLOOKUP($A139,'Plan de acci�n consolidado 2025'!$A$3:$V$504,G$1,0)</f>
        <v xml:space="preserve">Fortalecer la gestión de la información, el conocimiento y la innovación para optimizar la capacidad institucional 
</v>
      </c>
      <c r="H139" t="str">
        <f>VLOOKUP($A139,'Plan de acci�n consolidado 2025'!$A$3:$V$504,H$1,0)</f>
        <v xml:space="preserve">Cumplimiento de productos del PAI asociados a Fortalecer la gestión de la información, el conocimiento y la innovación para optimizar la capacidad institucional 
</v>
      </c>
      <c r="I139" t="str">
        <f>VLOOKUP($A139,'Plan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9" t="str">
        <f>VLOOKUP($A139,'Plan de acci�n consolidado 2025'!$A$3:$V$504,J$1,0)</f>
        <v xml:space="preserve">PND - 5-31-5-b- Convergencia regional - Entidades públicas territoriales y nacionales fortalecidas </v>
      </c>
      <c r="K139">
        <f>VLOOKUP($A139,'Plan de acci�n consolidado 2025'!$A$3:$V$504,K$1,0)</f>
        <v>0</v>
      </c>
      <c r="L139" t="str">
        <f>VLOOKUP($A139,'Plan de acci�n consolidado 2025'!$A$3:$V$504,L$1,0)</f>
        <v>C-3503-0200-0012-20104c</v>
      </c>
      <c r="M139" t="str">
        <f>VLOOKUP($A139,'Plan de acci�n consolidado 2025'!$A$3:$V$504,M$1,0)</f>
        <v>Política Servicio al Ciudadano_DIMENSIÓN Gestión con Valores para Resultados</v>
      </c>
      <c r="N139" t="str">
        <f>VLOOKUP($A139,'Plan de acci�n consolidado 2025'!$A$3:$V$504,N$1,0)</f>
        <v>N/A</v>
      </c>
      <c r="O139" t="str">
        <f>VLOOKUP($A139,'Plan de acci�n consolidado 2025'!$A$3:$V$504,O$1,0)</f>
        <v>Monitoreos de verificación y cumplimiento respecto a las decisiones impartidas por la Dirección de Habeas Data relacionados con las malas prácticas y reincidencias al Régimen de Protección de Datos Personales por parte de los sujetos obligados, realizados. (informe)</v>
      </c>
      <c r="P139">
        <f>VLOOKUP($A139,'Plan de acci�n consolidado 2025'!$A$3:$V$504,P$1,0)</f>
        <v>50</v>
      </c>
      <c r="Q139">
        <f>VLOOKUP($A139,'Plan de acci�n consolidado 2025'!$A$3:$V$504,Q$1,0)</f>
        <v>2</v>
      </c>
      <c r="R139" t="str">
        <f>VLOOKUP($A139,'Plan de acci�n consolidado 2025'!$A$3:$V$504,R$1,0)</f>
        <v>Númerica</v>
      </c>
      <c r="S139" t="str">
        <f>VLOOKUP($A139,'Plan de acci�n consolidado 2025'!$A$3:$V$504,S$1,0)</f>
        <v># de Monitoreos realizados / 2 Monitoreos programados</v>
      </c>
      <c r="T139" s="168">
        <f>VLOOKUP($A139,'Plan de acci�n consolidado 2025'!$A$3:$V$504,T$1,0)</f>
        <v>45691</v>
      </c>
      <c r="U139" s="168">
        <f>VLOOKUP($A139,'Plan de acci�n consolidado 2025'!$A$3:$V$504,U$1,0)</f>
        <v>45989</v>
      </c>
      <c r="V139" t="str">
        <f>VLOOKUP($A139,'Plan de acci�n consolidado 2025'!$A$3:$V$504,V$1,0)</f>
        <v>7200-DIRECCION DE HABEAS DATA</v>
      </c>
      <c r="W139">
        <f>VLOOKUP($A139,'Plan de acci�n consolidado 2025'!$A$3:$AZ$504,W$1,0)</f>
        <v>50</v>
      </c>
      <c r="X139">
        <f>VLOOKUP($A139,'Plan de acci�n consolidado 2025'!$A$3:$AZ$504,X$1,0)</f>
        <v>50</v>
      </c>
      <c r="Y139" t="str">
        <f>VLOOKUP($A139,'Plan de acci�n consolidado 2025'!$A$3:$AZ$504,Y$1,0)</f>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v>
      </c>
      <c r="Z139" s="168">
        <f>VLOOKUP($A139,'Plan de acci�n consolidado 2025'!$A$3:$AZ$504,Z$1,0)</f>
        <v>0</v>
      </c>
      <c r="AA139">
        <f>VLOOKUP($A139,'Plan de acci�n consolidado 2025'!$A$3:$AZ$504,AA$1,0)</f>
        <v>50</v>
      </c>
      <c r="AB139" t="str">
        <f>VLOOKUP($A139,'Plan de acci�n consolidado 2025'!$A$3:$AZ$504,AB$1,0)</f>
        <v xml:space="preserve">Se verifica el 50% de avance del producto, se presenta como soportes 1 informe de monitoreo de verificación y cumplimiento respecto a las decisiones impartidas por la Dirección de Habeas Data. </v>
      </c>
      <c r="AC139" s="168">
        <f>VLOOKUP($A139,'Plan de acci�n consolidado 2025'!$A$3:$AZ$504,AC$1,0)</f>
        <v>0</v>
      </c>
      <c r="AD139">
        <f>VLOOKUP($A139,'Plan de acci�n consolidado 2025'!$A$3:$AZ$504,AD$1,0)</f>
        <v>0</v>
      </c>
      <c r="AE139">
        <f>VLOOKUP($A139,'Plan de acci�n consolidado 2025'!$A$3:$AZ$504,AE$1,0)</f>
        <v>25</v>
      </c>
    </row>
    <row r="140" spans="1:31" hidden="1" x14ac:dyDescent="0.25">
      <c r="A140" s="30" t="s">
        <v>905</v>
      </c>
      <c r="B140" t="str">
        <f>VLOOKUP($A140,'Plan de acci�n consolidado 2025'!$A$3:$V$504,B$1,0)</f>
        <v>DIRECCION DE HABEAS DATA</v>
      </c>
      <c r="C140">
        <f>VLOOKUP($A140,'Plan de acci�n consolidado 2025'!$A$3:$V$504,C$1,0)</f>
        <v>0</v>
      </c>
      <c r="D140" t="str">
        <f>VLOOKUP($A140,'Plan de acci�n consolidado 2025'!$A$3:$V$504,D$1,0)</f>
        <v>Actividad propia</v>
      </c>
      <c r="E140" t="str">
        <f>VLOOKUP($A140,'Plan de acci�n consolidado 2025'!$A$3:$V$504,E$1,0)</f>
        <v>7200.2.1</v>
      </c>
      <c r="F140" t="str">
        <f>VLOOKUP($A140,'Plan de acci�n consolidado 2025'!$A$3:$V$504,F$1,0)</f>
        <v>N/A</v>
      </c>
      <c r="G140" t="str">
        <f>VLOOKUP($A140,'Plan de acci�n consolidado 2025'!$A$3:$V$504,G$1,0)</f>
        <v>N/A</v>
      </c>
      <c r="H140" t="str">
        <f>VLOOKUP($A140,'Plan de acci�n consolidado 2025'!$A$3:$V$504,H$1,0)</f>
        <v>N/A</v>
      </c>
      <c r="I140" t="str">
        <f>VLOOKUP($A140,'Plan de acci�n consolidado 2025'!$A$3:$V$504,I$1,0)</f>
        <v>N/A</v>
      </c>
      <c r="J140" t="str">
        <f>VLOOKUP($A140,'Plan de acci�n consolidado 2025'!$A$3:$V$504,J$1,0)</f>
        <v>N/A</v>
      </c>
      <c r="K140">
        <f>VLOOKUP($A140,'Plan de acci�n consolidado 2025'!$A$3:$V$504,K$1,0)</f>
        <v>0</v>
      </c>
      <c r="L140" t="str">
        <f>VLOOKUP($A140,'Plan de acci�n consolidado 2025'!$A$3:$V$504,L$1,0)</f>
        <v>N/A</v>
      </c>
      <c r="M140" t="str">
        <f>VLOOKUP($A140,'Plan de acci�n consolidado 2025'!$A$3:$V$504,M$1,0)</f>
        <v>N/A</v>
      </c>
      <c r="N140" t="str">
        <f>VLOOKUP($A140,'Plan de acci�n consolidado 2025'!$A$3:$V$504,N$1,0)</f>
        <v>N/A</v>
      </c>
      <c r="O140" t="str">
        <f>VLOOKUP($A140,'Plan de acci�n consolidado 2025'!$A$3:$V$504,O$1,0)</f>
        <v>Realizar mesas de trabajo entre la Dirección de Habeas Data y la Dirección de Investigaciones para determinar el enfoque de cada monitoreo (Listado asistencia /único entregable)</v>
      </c>
      <c r="P140">
        <f>VLOOKUP($A140,'Plan de acci�n consolidado 2025'!$A$3:$V$504,P$1,0)</f>
        <v>20</v>
      </c>
      <c r="Q140">
        <f>VLOOKUP($A140,'Plan de acci�n consolidado 2025'!$A$3:$V$504,Q$1,0)</f>
        <v>2</v>
      </c>
      <c r="R140" t="str">
        <f>VLOOKUP($A140,'Plan de acci�n consolidado 2025'!$A$3:$V$504,R$1,0)</f>
        <v>Númerica</v>
      </c>
      <c r="S140" t="str">
        <f>VLOOKUP($A140,'Plan de acci�n consolidado 2025'!$A$3:$V$504,S$1,0)</f>
        <v># de Mesas de trabajo realizadas / 2 Mesas de trabajo a realizar</v>
      </c>
      <c r="T140" s="168">
        <f>VLOOKUP($A140,'Plan de acci�n consolidado 2025'!$A$3:$V$504,T$1,0)</f>
        <v>45691</v>
      </c>
      <c r="U140" s="168">
        <f>VLOOKUP($A140,'Plan de acci�n consolidado 2025'!$A$3:$V$504,U$1,0)</f>
        <v>45842</v>
      </c>
      <c r="V140" t="str">
        <f>VLOOKUP($A140,'Plan de acci�n consolidado 2025'!$A$3:$V$504,V$1,0)</f>
        <v>7200-DIRECCION DE HABEAS DATA</v>
      </c>
      <c r="W140">
        <f>VLOOKUP($A140,'Plan de acci�n consolidado 2025'!$A$3:$AZ$504,W$1,0)</f>
        <v>10</v>
      </c>
      <c r="X140">
        <f>VLOOKUP($A140,'Plan de acci�n consolidado 2025'!$A$3:$AZ$504,X$1,0)</f>
        <v>100</v>
      </c>
      <c r="Y140" t="str">
        <f>VLOOKUP($A140,'Plan de acci�n consolidado 2025'!$A$3:$AZ$504,Y$1,0)</f>
        <v>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v>
      </c>
      <c r="Z140" s="168">
        <f>VLOOKUP($A140,'Plan de acci�n consolidado 2025'!$A$3:$AZ$504,Z$1,0)</f>
        <v>0</v>
      </c>
      <c r="AA140">
        <f>VLOOKUP($A140,'Plan de acci�n consolidado 2025'!$A$3:$AZ$504,AA$1,0)</f>
        <v>100</v>
      </c>
      <c r="AB140" t="str">
        <f>VLOOKUP($A140,'Plan de acci�n consolidado 2025'!$A$3:$AZ$504,AB$1,0)</f>
        <v xml:space="preserve">Se evidencia cumplimiento de la actividad </v>
      </c>
      <c r="AC140" s="168">
        <f>VLOOKUP($A140,'Plan de acci�n consolidado 2025'!$A$3:$AZ$504,AC$1,0)</f>
        <v>45811</v>
      </c>
      <c r="AD140">
        <f>VLOOKUP($A140,'Plan de acci�n consolidado 2025'!$A$3:$AZ$504,AD$1,0)</f>
        <v>100</v>
      </c>
      <c r="AE140">
        <f>VLOOKUP($A140,'Plan de acci�n consolidado 2025'!$A$3:$AZ$504,AE$1,0)</f>
        <v>10</v>
      </c>
    </row>
    <row r="141" spans="1:31" hidden="1" x14ac:dyDescent="0.25">
      <c r="A141" s="30" t="s">
        <v>907</v>
      </c>
      <c r="B141" t="str">
        <f>VLOOKUP($A141,'Plan de acci�n consolidado 2025'!$A$3:$V$504,B$1,0)</f>
        <v>DIRECCION DE HABEAS DATA</v>
      </c>
      <c r="C141">
        <f>VLOOKUP($A141,'Plan de acci�n consolidado 2025'!$A$3:$V$504,C$1,0)</f>
        <v>0</v>
      </c>
      <c r="D141" t="str">
        <f>VLOOKUP($A141,'Plan de acci�n consolidado 2025'!$A$3:$V$504,D$1,0)</f>
        <v>Actividad propia</v>
      </c>
      <c r="E141" t="str">
        <f>VLOOKUP($A141,'Plan de acci�n consolidado 2025'!$A$3:$V$504,E$1,0)</f>
        <v>7200.2.2</v>
      </c>
      <c r="F141" t="str">
        <f>VLOOKUP($A141,'Plan de acci�n consolidado 2025'!$A$3:$V$504,F$1,0)</f>
        <v>N/A</v>
      </c>
      <c r="G141" t="str">
        <f>VLOOKUP($A141,'Plan de acci�n consolidado 2025'!$A$3:$V$504,G$1,0)</f>
        <v>N/A</v>
      </c>
      <c r="H141" t="str">
        <f>VLOOKUP($A141,'Plan de acci�n consolidado 2025'!$A$3:$V$504,H$1,0)</f>
        <v>N/A</v>
      </c>
      <c r="I141" t="str">
        <f>VLOOKUP($A141,'Plan de acci�n consolidado 2025'!$A$3:$V$504,I$1,0)</f>
        <v>N/A</v>
      </c>
      <c r="J141" t="str">
        <f>VLOOKUP($A141,'Plan de acci�n consolidado 2025'!$A$3:$V$504,J$1,0)</f>
        <v>N/A</v>
      </c>
      <c r="K141">
        <f>VLOOKUP($A141,'Plan de acci�n consolidado 2025'!$A$3:$V$504,K$1,0)</f>
        <v>0</v>
      </c>
      <c r="L141" t="str">
        <f>VLOOKUP($A141,'Plan de acci�n consolidado 2025'!$A$3:$V$504,L$1,0)</f>
        <v>N/A</v>
      </c>
      <c r="M141" t="str">
        <f>VLOOKUP($A141,'Plan de acci�n consolidado 2025'!$A$3:$V$504,M$1,0)</f>
        <v>N/A</v>
      </c>
      <c r="N141" t="str">
        <f>VLOOKUP($A141,'Plan de acci�n consolidado 2025'!$A$3:$V$504,N$1,0)</f>
        <v>N/A</v>
      </c>
      <c r="O141" t="str">
        <f>VLOOKUP($A141,'Plan de acci�n consolidado 2025'!$A$3:$V$504,O$1,0)</f>
        <v>Realizar informe respecto de las órdenes impartidas, de la ley 1266 de 2008. (Documento respecto de la ley 1266 de 2008/único entregable)</v>
      </c>
      <c r="P141">
        <f>VLOOKUP($A141,'Plan de acci�n consolidado 2025'!$A$3:$V$504,P$1,0)</f>
        <v>40</v>
      </c>
      <c r="Q141">
        <f>VLOOKUP($A141,'Plan de acci�n consolidado 2025'!$A$3:$V$504,Q$1,0)</f>
        <v>1</v>
      </c>
      <c r="R141" t="str">
        <f>VLOOKUP($A141,'Plan de acci�n consolidado 2025'!$A$3:$V$504,R$1,0)</f>
        <v>Númerica</v>
      </c>
      <c r="S141" t="str">
        <f>VLOOKUP($A141,'Plan de acci�n consolidado 2025'!$A$3:$V$504,S$1,0)</f>
        <v># de Monitoreos realizados / 1 Monitoreos programados</v>
      </c>
      <c r="T141" s="168">
        <f>VLOOKUP($A141,'Plan de acci�n consolidado 2025'!$A$3:$V$504,T$1,0)</f>
        <v>45720</v>
      </c>
      <c r="U141" s="168">
        <f>VLOOKUP($A141,'Plan de acci�n consolidado 2025'!$A$3:$V$504,U$1,0)</f>
        <v>45835</v>
      </c>
      <c r="V141" t="str">
        <f>VLOOKUP($A141,'Plan de acci�n consolidado 2025'!$A$3:$V$504,V$1,0)</f>
        <v>7200-DIRECCION DE HABEAS DATA</v>
      </c>
      <c r="W141">
        <f>VLOOKUP($A141,'Plan de acci�n consolidado 2025'!$A$3:$AZ$504,W$1,0)</f>
        <v>20</v>
      </c>
      <c r="X141">
        <f>VLOOKUP($A141,'Plan de acci�n consolidado 2025'!$A$3:$AZ$504,X$1,0)</f>
        <v>100</v>
      </c>
      <c r="Y141" t="str">
        <f>VLOOKUP($A141,'Plan de acci�n consolidado 2025'!$A$3:$AZ$504,Y$1,0)</f>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v>
      </c>
      <c r="Z141" s="168">
        <f>VLOOKUP($A141,'Plan de acci�n consolidado 2025'!$A$3:$AZ$504,Z$1,0)</f>
        <v>45835</v>
      </c>
      <c r="AA141">
        <f>VLOOKUP($A141,'Plan de acci�n consolidado 2025'!$A$3:$AZ$504,AA$1,0)</f>
        <v>100</v>
      </c>
      <c r="AB141" t="str">
        <f>VLOOKUP($A141,'Plan de acci�n consolidado 2025'!$A$3:$AZ$504,AB$1,0)</f>
        <v>El soporte da cumplimiento a la actividad propuesta.</v>
      </c>
      <c r="AC141" s="168">
        <f>VLOOKUP($A141,'Plan de acci�n consolidado 2025'!$A$3:$AZ$504,AC$1,0)</f>
        <v>45835</v>
      </c>
      <c r="AD141">
        <f>VLOOKUP($A141,'Plan de acci�n consolidado 2025'!$A$3:$AZ$504,AD$1,0)</f>
        <v>100</v>
      </c>
      <c r="AE141">
        <f>VLOOKUP($A141,'Plan de acci�n consolidado 2025'!$A$3:$AZ$504,AE$1,0)</f>
        <v>20</v>
      </c>
    </row>
    <row r="142" spans="1:31" hidden="1" x14ac:dyDescent="0.25">
      <c r="A142" s="30" t="s">
        <v>909</v>
      </c>
      <c r="B142" t="str">
        <f>VLOOKUP($A142,'Plan de acci�n consolidado 2025'!$A$3:$V$504,B$1,0)</f>
        <v>DIRECCION DE HABEAS DATA</v>
      </c>
      <c r="C142">
        <f>VLOOKUP($A142,'Plan de acci�n consolidado 2025'!$A$3:$V$504,C$1,0)</f>
        <v>0</v>
      </c>
      <c r="D142" t="str">
        <f>VLOOKUP($A142,'Plan de acci�n consolidado 2025'!$A$3:$V$504,D$1,0)</f>
        <v>Actividad propia</v>
      </c>
      <c r="E142" t="str">
        <f>VLOOKUP($A142,'Plan de acci�n consolidado 2025'!$A$3:$V$504,E$1,0)</f>
        <v>7200.2.3</v>
      </c>
      <c r="F142" t="str">
        <f>VLOOKUP($A142,'Plan de acci�n consolidado 2025'!$A$3:$V$504,F$1,0)</f>
        <v>N/A</v>
      </c>
      <c r="G142" t="str">
        <f>VLOOKUP($A142,'Plan de acci�n consolidado 2025'!$A$3:$V$504,G$1,0)</f>
        <v>N/A</v>
      </c>
      <c r="H142" t="str">
        <f>VLOOKUP($A142,'Plan de acci�n consolidado 2025'!$A$3:$V$504,H$1,0)</f>
        <v>N/A</v>
      </c>
      <c r="I142" t="str">
        <f>VLOOKUP($A142,'Plan de acci�n consolidado 2025'!$A$3:$V$504,I$1,0)</f>
        <v>N/A</v>
      </c>
      <c r="J142" t="str">
        <f>VLOOKUP($A142,'Plan de acci�n consolidado 2025'!$A$3:$V$504,J$1,0)</f>
        <v>N/A</v>
      </c>
      <c r="K142">
        <f>VLOOKUP($A142,'Plan de acci�n consolidado 2025'!$A$3:$V$504,K$1,0)</f>
        <v>0</v>
      </c>
      <c r="L142" t="str">
        <f>VLOOKUP($A142,'Plan de acci�n consolidado 2025'!$A$3:$V$504,L$1,0)</f>
        <v>N/A</v>
      </c>
      <c r="M142" t="str">
        <f>VLOOKUP($A142,'Plan de acci�n consolidado 2025'!$A$3:$V$504,M$1,0)</f>
        <v>N/A</v>
      </c>
      <c r="N142" t="str">
        <f>VLOOKUP($A142,'Plan de acci�n consolidado 2025'!$A$3:$V$504,N$1,0)</f>
        <v>N/A</v>
      </c>
      <c r="O142" t="str">
        <f>VLOOKUP($A142,'Plan de acci�n consolidado 2025'!$A$3:$V$504,O$1,0)</f>
        <v>Realizar informe respecto de las órdenes impartidas, de la ley 1581 de 2012  (Documento respecto de la ley 1581 de 2012/único entregable)</v>
      </c>
      <c r="P142">
        <f>VLOOKUP($A142,'Plan de acci�n consolidado 2025'!$A$3:$V$504,P$1,0)</f>
        <v>40</v>
      </c>
      <c r="Q142">
        <f>VLOOKUP($A142,'Plan de acci�n consolidado 2025'!$A$3:$V$504,Q$1,0)</f>
        <v>1</v>
      </c>
      <c r="R142" t="str">
        <f>VLOOKUP($A142,'Plan de acci�n consolidado 2025'!$A$3:$V$504,R$1,0)</f>
        <v>Númerica</v>
      </c>
      <c r="S142" t="str">
        <f>VLOOKUP($A142,'Plan de acci�n consolidado 2025'!$A$3:$V$504,S$1,0)</f>
        <v># de Monitoreos realizados / 1 Monitoreos programados</v>
      </c>
      <c r="T142" s="168">
        <f>VLOOKUP($A142,'Plan de acci�n consolidado 2025'!$A$3:$V$504,T$1,0)</f>
        <v>45839</v>
      </c>
      <c r="U142" s="168">
        <f>VLOOKUP($A142,'Plan de acci�n consolidado 2025'!$A$3:$V$504,U$1,0)</f>
        <v>45989</v>
      </c>
      <c r="V142" t="str">
        <f>VLOOKUP($A142,'Plan de acci�n consolidado 2025'!$A$3:$V$504,V$1,0)</f>
        <v>7200-DIRECCION DE HABEAS DATA</v>
      </c>
      <c r="W142">
        <f>VLOOKUP($A142,'Plan de acci�n consolidado 2025'!$A$3:$AZ$504,W$1,0)</f>
        <v>20</v>
      </c>
      <c r="X142">
        <f>VLOOKUP($A142,'Plan de acci�n consolidado 2025'!$A$3:$AZ$504,X$1,0)</f>
        <v>0</v>
      </c>
      <c r="Y142">
        <f>VLOOKUP($A142,'Plan de acci�n consolidado 2025'!$A$3:$AZ$504,Y$1,0)</f>
        <v>0</v>
      </c>
      <c r="Z142" s="168">
        <f>VLOOKUP($A142,'Plan de acci�n consolidado 2025'!$A$3:$AZ$504,Z$1,0)</f>
        <v>0</v>
      </c>
      <c r="AA142">
        <f>VLOOKUP($A142,'Plan de acci�n consolidado 2025'!$A$3:$AZ$504,AA$1,0)</f>
        <v>0</v>
      </c>
      <c r="AB142">
        <f>VLOOKUP($A142,'Plan de acci�n consolidado 2025'!$A$3:$AZ$504,AB$1,0)</f>
        <v>0</v>
      </c>
      <c r="AC142" s="168">
        <f>VLOOKUP($A142,'Plan de acci�n consolidado 2025'!$A$3:$AZ$504,AC$1,0)</f>
        <v>0</v>
      </c>
      <c r="AD142">
        <f>VLOOKUP($A142,'Plan de acci�n consolidado 2025'!$A$3:$AZ$504,AD$1,0)</f>
        <v>0</v>
      </c>
      <c r="AE142">
        <f>VLOOKUP($A142,'Plan de acci�n consolidado 2025'!$A$3:$AZ$504,AE$1,0)</f>
        <v>0</v>
      </c>
    </row>
    <row r="143" spans="1:31" hidden="1" x14ac:dyDescent="0.25">
      <c r="A143" s="30" t="s">
        <v>958</v>
      </c>
      <c r="B143" t="str">
        <f>VLOOKUP($A143,'Plan de acci�n consolidado 2025'!$A$3:$V$504,B$1,0)</f>
        <v>DIRECCIÓN DE INVESTIGACIONES DE PROTECCIÓN DE USUARIOS DE SERVICIOS DE COMUNICACIONES</v>
      </c>
      <c r="C143">
        <f>VLOOKUP($A143,'Plan de acci�n consolidado 2025'!$A$3:$V$504,C$1,0)</f>
        <v>0</v>
      </c>
      <c r="D143" t="str">
        <f>VLOOKUP($A143,'Plan de acci�n consolidado 2025'!$A$3:$V$504,D$1,0)</f>
        <v>Producto</v>
      </c>
      <c r="E143" t="str">
        <f>VLOOKUP($A143,'Plan de acci�n consolidado 2025'!$A$3:$V$504,E$1,0)</f>
        <v>3200.1</v>
      </c>
      <c r="F143" t="str">
        <f>VLOOKUP($A143,'Plan de acci�n consolidado 2025'!$A$3:$V$504,F$1,0)</f>
        <v>Innovador</v>
      </c>
      <c r="G143" t="str">
        <f>VLOOKUP($A143,'Plan de acci�n consolidado 2025'!$A$3:$V$504,G$1,0)</f>
        <v xml:space="preserve">Fortalecer la gestión de la información, el conocimiento y la innovación para optimizar la capacidad institucional 
</v>
      </c>
      <c r="H143" t="str">
        <f>VLOOKUP($A143,'Plan de acci�n consolidado 2025'!$A$3:$V$504,H$1,0)</f>
        <v xml:space="preserve">Cumplimiento de productos del PAI asociados a Fortalecer la gestión de la información, el conocimiento y la innovación para optimizar la capacidad institucional 
</v>
      </c>
      <c r="I143" t="str">
        <f>VLOOKUP($A143,'Plan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3" t="str">
        <f>VLOOKUP($A143,'Plan de acci�n consolidado 2025'!$A$3:$V$504,J$1,0)</f>
        <v xml:space="preserve">PND - 5-31-5-b- Convergencia regional - Entidades públicas territoriales y nacionales fortalecidas </v>
      </c>
      <c r="K143">
        <f>VLOOKUP($A143,'Plan de acci�n consolidado 2025'!$A$3:$V$504,K$1,0)</f>
        <v>0</v>
      </c>
      <c r="L143" t="str">
        <f>VLOOKUP($A143,'Plan de acci�n consolidado 2025'!$A$3:$V$504,L$1,0)</f>
        <v>FUNCIONAMIENTO</v>
      </c>
      <c r="M143" t="str">
        <f>VLOOKUP($A143,'Plan de acci�n consolidado 2025'!$A$3:$V$504,M$1,0)</f>
        <v>Política Servicio al Ciudadano_DIMENSIÓN Gestión con Valores para Resultados</v>
      </c>
      <c r="N143" t="str">
        <f>VLOOKUP($A143,'Plan de acci�n consolidado 2025'!$A$3:$V$504,N$1,0)</f>
        <v>PND_8_Fortalecer lasCapacidades yConocimiento sobreDerechos yDeberesDe las relacionesDeConsumo;
PND_9_Ampliar los instrumentosDePrevención</v>
      </c>
      <c r="O143" t="str">
        <f>VLOOKUP($A143,'Plan de acci�n consolidado 2025'!$A$3:$V$504,O$1,0)</f>
        <v>Capacitaciones externas de acompañamiento a los operadores comunitarios respecto del Régimen diferencial de protección de usuarios, realizadas (Soportes de desarrollo de capacitaciones (Presentación  y/o listas asistencia  y/o fotos)</v>
      </c>
      <c r="P143">
        <f>VLOOKUP($A143,'Plan de acci�n consolidado 2025'!$A$3:$V$504,P$1,0)</f>
        <v>50</v>
      </c>
      <c r="Q143">
        <f>VLOOKUP($A143,'Plan de acci�n consolidado 2025'!$A$3:$V$504,Q$1,0)</f>
        <v>10</v>
      </c>
      <c r="R143" t="str">
        <f>VLOOKUP($A143,'Plan de acci�n consolidado 2025'!$A$3:$V$504,R$1,0)</f>
        <v>Númerica</v>
      </c>
      <c r="S143" t="str">
        <f>VLOOKUP($A143,'Plan de acci�n consolidado 2025'!$A$3:$V$504,S$1,0)</f>
        <v># de Jornadas realizadas / 10 Jornadas a realizar</v>
      </c>
      <c r="T143" s="168">
        <f>VLOOKUP($A143,'Plan de acci�n consolidado 2025'!$A$3:$V$504,T$1,0)</f>
        <v>45672</v>
      </c>
      <c r="U143" s="168">
        <f>VLOOKUP($A143,'Plan de acci�n consolidado 2025'!$A$3:$V$504,U$1,0)</f>
        <v>46006</v>
      </c>
      <c r="V143" t="str">
        <f>VLOOKUP($A143,'Plan de acci�n consolidado 2025'!$A$3:$V$504,V$1,0)</f>
        <v>3200-DIRECCIÓN DE INVESTIGACIONES DE PROTECCIÓN DE USUARIOS DE SERVICIOS DE COMUNICACIONES</v>
      </c>
      <c r="W143">
        <f>VLOOKUP($A143,'Plan de acci�n consolidado 2025'!$A$3:$AZ$504,W$1,0)</f>
        <v>50</v>
      </c>
      <c r="X143">
        <f>VLOOKUP($A143,'Plan de acci�n consolidado 2025'!$A$3:$AZ$504,X$1,0)</f>
        <v>50</v>
      </c>
      <c r="Y143" t="str">
        <f>VLOOKUP($A143,'Plan de acci�n consolidado 2025'!$A$3:$AZ$504,Y$1,0)</f>
        <v>Se han llevado han reportado 5 de las 10 actividades programadas de capacitación a tv comunitaria en lo que se lleva del año</v>
      </c>
      <c r="Z143" s="168">
        <f>VLOOKUP($A143,'Plan de acci�n consolidado 2025'!$A$3:$AZ$504,Z$1,0)</f>
        <v>0</v>
      </c>
      <c r="AA143">
        <f>VLOOKUP($A143,'Plan de acci�n consolidado 2025'!$A$3:$AZ$504,AA$1,0)</f>
        <v>50</v>
      </c>
      <c r="AB143" t="str">
        <f>VLOOKUP($A143,'Plan de acci�n consolidado 2025'!$A$3:$AZ$504,AB$1,0)</f>
        <v>El avance porcentual registrado corresponde con el cálculo de la fórmula matemática definida y las evidencias reportadas</v>
      </c>
      <c r="AC143" s="168">
        <f>VLOOKUP($A143,'Plan de acci�n consolidado 2025'!$A$3:$AZ$504,AC$1,0)</f>
        <v>0</v>
      </c>
      <c r="AD143">
        <f>VLOOKUP($A143,'Plan de acci�n consolidado 2025'!$A$3:$AZ$504,AD$1,0)</f>
        <v>0</v>
      </c>
      <c r="AE143">
        <f>VLOOKUP($A143,'Plan de acci�n consolidado 2025'!$A$3:$AZ$504,AE$1,0)</f>
        <v>25</v>
      </c>
    </row>
    <row r="144" spans="1:31" hidden="1" x14ac:dyDescent="0.25">
      <c r="A144" s="30" t="s">
        <v>961</v>
      </c>
      <c r="B144" t="str">
        <f>VLOOKUP($A144,'Plan de acci�n consolidado 2025'!$A$3:$V$504,B$1,0)</f>
        <v>DIRECCIÓN DE INVESTIGACIONES DE PROTECCIÓN DE USUARIOS DE SERVICIOS DE COMUNICACIONES</v>
      </c>
      <c r="C144">
        <f>VLOOKUP($A144,'Plan de acci�n consolidado 2025'!$A$3:$V$504,C$1,0)</f>
        <v>0</v>
      </c>
      <c r="D144" t="str">
        <f>VLOOKUP($A144,'Plan de acci�n consolidado 2025'!$A$3:$V$504,D$1,0)</f>
        <v>Actividad propia</v>
      </c>
      <c r="E144" t="str">
        <f>VLOOKUP($A144,'Plan de acci�n consolidado 2025'!$A$3:$V$504,E$1,0)</f>
        <v>3200.1.1</v>
      </c>
      <c r="F144" t="str">
        <f>VLOOKUP($A144,'Plan de acci�n consolidado 2025'!$A$3:$V$504,F$1,0)</f>
        <v>N/A</v>
      </c>
      <c r="G144" t="str">
        <f>VLOOKUP($A144,'Plan de acci�n consolidado 2025'!$A$3:$V$504,G$1,0)</f>
        <v>N/A</v>
      </c>
      <c r="H144" t="str">
        <f>VLOOKUP($A144,'Plan de acci�n consolidado 2025'!$A$3:$V$504,H$1,0)</f>
        <v>N/A</v>
      </c>
      <c r="I144" t="str">
        <f>VLOOKUP($A144,'Plan de acci�n consolidado 2025'!$A$3:$V$504,I$1,0)</f>
        <v>N/A</v>
      </c>
      <c r="J144" t="str">
        <f>VLOOKUP($A144,'Plan de acci�n consolidado 2025'!$A$3:$V$504,J$1,0)</f>
        <v>N/A</v>
      </c>
      <c r="K144">
        <f>VLOOKUP($A144,'Plan de acci�n consolidado 2025'!$A$3:$V$504,K$1,0)</f>
        <v>0</v>
      </c>
      <c r="L144" t="str">
        <f>VLOOKUP($A144,'Plan de acci�n consolidado 2025'!$A$3:$V$504,L$1,0)</f>
        <v>N/A</v>
      </c>
      <c r="M144" t="str">
        <f>VLOOKUP($A144,'Plan de acci�n consolidado 2025'!$A$3:$V$504,M$1,0)</f>
        <v>N/A</v>
      </c>
      <c r="N144" t="str">
        <f>VLOOKUP($A144,'Plan de acci�n consolidado 2025'!$A$3:$V$504,N$1,0)</f>
        <v>N/A</v>
      </c>
      <c r="O144" t="str">
        <f>VLOOKUP($A144,'Plan de acci�n consolidado 2025'!$A$3:$V$504,O$1,0)</f>
        <v>Definir el plan de trabajo de las capacitaciones a realizar (Temas y lugares donde se realizarán las capacitaciones) (Acta de reunión)</v>
      </c>
      <c r="P144">
        <f>VLOOKUP($A144,'Plan de acci�n consolidado 2025'!$A$3:$V$504,P$1,0)</f>
        <v>50</v>
      </c>
      <c r="Q144">
        <f>VLOOKUP($A144,'Plan de acci�n consolidado 2025'!$A$3:$V$504,Q$1,0)</f>
        <v>1</v>
      </c>
      <c r="R144" t="str">
        <f>VLOOKUP($A144,'Plan de acci�n consolidado 2025'!$A$3:$V$504,R$1,0)</f>
        <v>Númerica</v>
      </c>
      <c r="S144" t="str">
        <f>VLOOKUP($A144,'Plan de acci�n consolidado 2025'!$A$3:$V$504,S$1,0)</f>
        <v># de Reunión realizada / 1 Reuniones a realizar</v>
      </c>
      <c r="T144" s="168">
        <f>VLOOKUP($A144,'Plan de acci�n consolidado 2025'!$A$3:$V$504,T$1,0)</f>
        <v>45672</v>
      </c>
      <c r="U144" s="168">
        <f>VLOOKUP($A144,'Plan de acci�n consolidado 2025'!$A$3:$V$504,U$1,0)</f>
        <v>45702</v>
      </c>
      <c r="V144" t="str">
        <f>VLOOKUP($A144,'Plan de acci�n consolidado 2025'!$A$3:$V$504,V$1,0)</f>
        <v>3200-DIRECCIÓN DE INVESTIGACIONES DE PROTECCIÓN DE USUARIOS DE SERVICIOS DE COMUNICACIONES</v>
      </c>
      <c r="W144">
        <f>VLOOKUP($A144,'Plan de acci�n consolidado 2025'!$A$3:$AZ$504,W$1,0)</f>
        <v>25</v>
      </c>
      <c r="X144">
        <f>VLOOKUP($A144,'Plan de acci�n consolidado 2025'!$A$3:$AZ$504,X$1,0)</f>
        <v>100</v>
      </c>
      <c r="Y144" t="str">
        <f>VLOOKUP($A144,'Plan de acci�n consolidado 2025'!$A$3:$AZ$504,Y$1,0)</f>
        <v>Se da cumplimiento a la reunión de definición de plan de trabajo
Se anexa Acta de reunión</v>
      </c>
      <c r="Z144" s="168">
        <f>VLOOKUP($A144,'Plan de acci�n consolidado 2025'!$A$3:$AZ$504,Z$1,0)</f>
        <v>45681</v>
      </c>
      <c r="AA144">
        <f>VLOOKUP($A144,'Plan de acci�n consolidado 2025'!$A$3:$AZ$504,AA$1,0)</f>
        <v>100</v>
      </c>
      <c r="AB144" t="str">
        <f>VLOOKUP($A144,'Plan de acci�n consolidado 2025'!$A$3:$AZ$504,AB$1,0)</f>
        <v>Se verifica el cumplimiento de la actividad, de acuerdo con lo estipulado en el plan de acción.</v>
      </c>
      <c r="AC144" s="168">
        <f>VLOOKUP($A144,'Plan de acci�n consolidado 2025'!$A$3:$AZ$504,AC$1,0)</f>
        <v>45700</v>
      </c>
      <c r="AD144">
        <f>VLOOKUP($A144,'Plan de acci�n consolidado 2025'!$A$3:$AZ$504,AD$1,0)</f>
        <v>100</v>
      </c>
      <c r="AE144">
        <f>VLOOKUP($A144,'Plan de acci�n consolidado 2025'!$A$3:$AZ$504,AE$1,0)</f>
        <v>25</v>
      </c>
    </row>
    <row r="145" spans="1:31" hidden="1" x14ac:dyDescent="0.25">
      <c r="A145" s="30" t="s">
        <v>963</v>
      </c>
      <c r="B145" t="str">
        <f>VLOOKUP($A145,'Plan de acci�n consolidado 2025'!$A$3:$V$504,B$1,0)</f>
        <v>DIRECCIÓN DE INVESTIGACIONES DE PROTECCIÓN DE USUARIOS DE SERVICIOS DE COMUNICACIONES</v>
      </c>
      <c r="C145">
        <f>VLOOKUP($A145,'Plan de acci�n consolidado 2025'!$A$3:$V$504,C$1,0)</f>
        <v>0</v>
      </c>
      <c r="D145" t="str">
        <f>VLOOKUP($A145,'Plan de acci�n consolidado 2025'!$A$3:$V$504,D$1,0)</f>
        <v>Actividad propia</v>
      </c>
      <c r="E145" t="str">
        <f>VLOOKUP($A145,'Plan de acci�n consolidado 2025'!$A$3:$V$504,E$1,0)</f>
        <v>3200.1.2</v>
      </c>
      <c r="F145" t="str">
        <f>VLOOKUP($A145,'Plan de acci�n consolidado 2025'!$A$3:$V$504,F$1,0)</f>
        <v>N/A</v>
      </c>
      <c r="G145" t="str">
        <f>VLOOKUP($A145,'Plan de acci�n consolidado 2025'!$A$3:$V$504,G$1,0)</f>
        <v>N/A</v>
      </c>
      <c r="H145" t="str">
        <f>VLOOKUP($A145,'Plan de acci�n consolidado 2025'!$A$3:$V$504,H$1,0)</f>
        <v>N/A</v>
      </c>
      <c r="I145" t="str">
        <f>VLOOKUP($A145,'Plan de acci�n consolidado 2025'!$A$3:$V$504,I$1,0)</f>
        <v>N/A</v>
      </c>
      <c r="J145" t="str">
        <f>VLOOKUP($A145,'Plan de acci�n consolidado 2025'!$A$3:$V$504,J$1,0)</f>
        <v>N/A</v>
      </c>
      <c r="K145">
        <f>VLOOKUP($A145,'Plan de acci�n consolidado 2025'!$A$3:$V$504,K$1,0)</f>
        <v>0</v>
      </c>
      <c r="L145" t="str">
        <f>VLOOKUP($A145,'Plan de acci�n consolidado 2025'!$A$3:$V$504,L$1,0)</f>
        <v>N/A</v>
      </c>
      <c r="M145" t="str">
        <f>VLOOKUP($A145,'Plan de acci�n consolidado 2025'!$A$3:$V$504,M$1,0)</f>
        <v>N/A</v>
      </c>
      <c r="N145" t="str">
        <f>VLOOKUP($A145,'Plan de acci�n consolidado 2025'!$A$3:$V$504,N$1,0)</f>
        <v>N/A</v>
      </c>
      <c r="O145" t="str">
        <f>VLOOKUP($A145,'Plan de acci�n consolidado 2025'!$A$3:$V$504,O$1,0)</f>
        <v>Realizar las jornadas de capacitación (Soportes de desarrollo de capacitaciones (Presentación  y/o listas asistencia  y/o fotos)</v>
      </c>
      <c r="P145">
        <f>VLOOKUP($A145,'Plan de acci�n consolidado 2025'!$A$3:$V$504,P$1,0)</f>
        <v>50</v>
      </c>
      <c r="Q145">
        <f>VLOOKUP($A145,'Plan de acci�n consolidado 2025'!$A$3:$V$504,Q$1,0)</f>
        <v>10</v>
      </c>
      <c r="R145" t="str">
        <f>VLOOKUP($A145,'Plan de acci�n consolidado 2025'!$A$3:$V$504,R$1,0)</f>
        <v>Númerica</v>
      </c>
      <c r="S145" t="str">
        <f>VLOOKUP($A145,'Plan de acci�n consolidado 2025'!$A$3:$V$504,S$1,0)</f>
        <v># de Jornadas realizadas / 10 Jornadas a realizar</v>
      </c>
      <c r="T145" s="168">
        <f>VLOOKUP($A145,'Plan de acci�n consolidado 2025'!$A$3:$V$504,T$1,0)</f>
        <v>45705</v>
      </c>
      <c r="U145" s="168">
        <f>VLOOKUP($A145,'Plan de acci�n consolidado 2025'!$A$3:$V$504,U$1,0)</f>
        <v>46006</v>
      </c>
      <c r="V145" t="str">
        <f>VLOOKUP($A145,'Plan de acci�n consolidado 2025'!$A$3:$V$504,V$1,0)</f>
        <v>3200-DIRECCIÓN DE INVESTIGACIONES DE PROTECCIÓN DE USUARIOS DE SERVICIOS DE COMUNICACIONES</v>
      </c>
      <c r="W145">
        <f>VLOOKUP($A145,'Plan de acci�n consolidado 2025'!$A$3:$AZ$504,W$1,0)</f>
        <v>25</v>
      </c>
      <c r="X145">
        <f>VLOOKUP($A145,'Plan de acci�n consolidado 2025'!$A$3:$AZ$504,X$1,0)</f>
        <v>100</v>
      </c>
      <c r="Y145" t="str">
        <f>VLOOKUP($A145,'Plan de acci�n consolidado 2025'!$A$3:$AZ$504,Y$1,0)</f>
        <v>Se reportan las evidencias de capacitaciones externas de acompañamiento a los operadores comunitarios respecto del Régimen diferencial de protección de usuarios, realizadas (Soportes de desarrollo de capacitaciones (Presentación y/o listas asistencia y/o fotos). Las cuales fueron realizadas en las siguientes fechas
29 de mayo Manta, 30 de mayo Gacheta, 27 de agosto Charalá, 28 de agosto Villanueva y 4 de septiembre Viterbo.</v>
      </c>
      <c r="Z145" s="168">
        <f>VLOOKUP($A145,'Plan de acci�n consolidado 2025'!$A$3:$AZ$504,Z$1,0)</f>
        <v>0</v>
      </c>
      <c r="AA145">
        <f>VLOOKUP($A145,'Plan de acci�n consolidado 2025'!$A$3:$AZ$504,AA$1,0)</f>
        <v>100</v>
      </c>
      <c r="AB145" t="str">
        <f>VLOOKUP($A145,'Plan de acci�n consolidado 2025'!$A$3:$AZ$504,AB$1,0)</f>
        <v>Se valida cumplimiento de la actividad</v>
      </c>
      <c r="AC145" s="168">
        <f>VLOOKUP($A145,'Plan de acci�n consolidado 2025'!$A$3:$AZ$504,AC$1,0)</f>
        <v>0</v>
      </c>
      <c r="AD145">
        <f>VLOOKUP($A145,'Plan de acci�n consolidado 2025'!$A$3:$AZ$504,AD$1,0)</f>
        <v>0</v>
      </c>
      <c r="AE145">
        <f>VLOOKUP($A145,'Plan de acci�n consolidado 2025'!$A$3:$AZ$504,AE$1,0)</f>
        <v>25</v>
      </c>
    </row>
    <row r="146" spans="1:31" hidden="1" x14ac:dyDescent="0.25">
      <c r="A146" s="30" t="s">
        <v>964</v>
      </c>
      <c r="B146" t="str">
        <f>VLOOKUP($A146,'Plan de acci�n consolidado 2025'!$A$3:$V$504,B$1,0)</f>
        <v>DIRECCIÓN DE INVESTIGACIONES DE PROTECCIÓN DE USUARIOS DE SERVICIOS DE COMUNICACIONES</v>
      </c>
      <c r="C146">
        <f>VLOOKUP($A146,'Plan de acci�n consolidado 2025'!$A$3:$V$504,C$1,0)</f>
        <v>0</v>
      </c>
      <c r="D146" t="str">
        <f>VLOOKUP($A146,'Plan de acci�n consolidado 2025'!$A$3:$V$504,D$1,0)</f>
        <v>Producto</v>
      </c>
      <c r="E146" t="str">
        <f>VLOOKUP($A146,'Plan de acci�n consolidado 2025'!$A$3:$V$504,E$1,0)</f>
        <v>3200.2</v>
      </c>
      <c r="F146" t="str">
        <f>VLOOKUP($A146,'Plan de acci�n consolidado 2025'!$A$3:$V$504,F$1,0)</f>
        <v>Operativo</v>
      </c>
      <c r="G146" t="str">
        <f>VLOOKUP($A146,'Plan de acci�n consolidado 2025'!$A$3:$V$504,G$1,0)</f>
        <v xml:space="preserve">Promover el enfoque preventivo, diferencial y territorial en el que hacer misional de la entidad 
</v>
      </c>
      <c r="H146" t="str">
        <f>VLOOKUP($A146,'Plan de acci�n consolidado 2025'!$A$3:$V$504,H$1,0)</f>
        <v xml:space="preserve">Cumplimiento de productos del PAI asociados a Promover el enfoque preventivo, diferencial y territorial en el que hacer misional de la entidad 
</v>
      </c>
      <c r="I146" t="str">
        <f>VLOOKUP($A146,'Plan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46" t="str">
        <f>VLOOKUP($A146,'Plan de acci�n consolidado 2025'!$A$3:$V$504,J$1,0)</f>
        <v xml:space="preserve">PND - 5-31-5-b- Convergencia regional - Entidades públicas territoriales y nacionales fortalecidas </v>
      </c>
      <c r="K146">
        <f>VLOOKUP($A146,'Plan de acci�n consolidado 2025'!$A$3:$V$504,K$1,0)</f>
        <v>0</v>
      </c>
      <c r="L146" t="str">
        <f>VLOOKUP($A146,'Plan de acci�n consolidado 2025'!$A$3:$V$504,L$1,0)</f>
        <v>FUNCIONAMIENTO</v>
      </c>
      <c r="M146" t="str">
        <f>VLOOKUP($A146,'Plan de acci�n consolidado 2025'!$A$3:$V$504,M$1,0)</f>
        <v>Política Servicio al Ciudadano_DIMENSIÓN Gestión con Valores para Resultados</v>
      </c>
      <c r="N146" t="str">
        <f>VLOOKUP($A146,'Plan de acci�n consolidado 2025'!$A$3:$V$504,N$1,0)</f>
        <v>N/A</v>
      </c>
      <c r="O146" t="str">
        <f>VLOOKUP($A146,'Plan de acci�n consolidado 2025'!$A$3:$V$504,O$1,0)</f>
        <v>Recursos de reposición decididos en 6 meses o menos ( Listado definitivo realizado).</v>
      </c>
      <c r="P146">
        <f>VLOOKUP($A146,'Plan de acci�n consolidado 2025'!$A$3:$V$504,P$1,0)</f>
        <v>50</v>
      </c>
      <c r="Q146">
        <f>VLOOKUP($A146,'Plan de acci�n consolidado 2025'!$A$3:$V$504,Q$1,0)</f>
        <v>80</v>
      </c>
      <c r="R146" t="str">
        <f>VLOOKUP($A146,'Plan de acci�n consolidado 2025'!$A$3:$V$504,R$1,0)</f>
        <v>Porcentual</v>
      </c>
      <c r="S146" t="str">
        <f>VLOOKUP($A146,'Plan de acci�n consolidado 2025'!$A$3:$V$504,S$1,0)</f>
        <v>% de Listado Total recursos periodo / 80% de Listado recursos tramitados en menos de 6 meses</v>
      </c>
      <c r="T146" s="168">
        <f>VLOOKUP($A146,'Plan de acci�n consolidado 2025'!$A$3:$V$504,T$1,0)</f>
        <v>45659</v>
      </c>
      <c r="U146" s="168">
        <f>VLOOKUP($A146,'Plan de acci�n consolidado 2025'!$A$3:$V$504,U$1,0)</f>
        <v>46021</v>
      </c>
      <c r="V146" t="str">
        <f>VLOOKUP($A146,'Plan de acci�n consolidado 2025'!$A$3:$V$504,V$1,0)</f>
        <v>3200-DIRECCIÓN DE INVESTIGACIONES DE PROTECCIÓN DE USUARIOS DE SERVICIOS DE COMUNICACIONES</v>
      </c>
      <c r="W146">
        <f>VLOOKUP($A146,'Plan de acci�n consolidado 2025'!$A$3:$AZ$504,W$1,0)</f>
        <v>50</v>
      </c>
      <c r="X146">
        <f>VLOOKUP($A146,'Plan de acci�n consolidado 2025'!$A$3:$AZ$504,X$1,0)</f>
        <v>0</v>
      </c>
      <c r="Y146">
        <f>VLOOKUP($A146,'Plan de acci�n consolidado 2025'!$A$3:$AZ$504,Y$1,0)</f>
        <v>0</v>
      </c>
      <c r="Z146" s="168">
        <f>VLOOKUP($A146,'Plan de acci�n consolidado 2025'!$A$3:$AZ$504,Z$1,0)</f>
        <v>0</v>
      </c>
      <c r="AA146">
        <f>VLOOKUP($A146,'Plan de acci�n consolidado 2025'!$A$3:$AZ$504,AA$1,0)</f>
        <v>0</v>
      </c>
      <c r="AB146">
        <f>VLOOKUP($A146,'Plan de acci�n consolidado 2025'!$A$3:$AZ$504,AB$1,0)</f>
        <v>0</v>
      </c>
      <c r="AC146" s="168">
        <f>VLOOKUP($A146,'Plan de acci�n consolidado 2025'!$A$3:$AZ$504,AC$1,0)</f>
        <v>0</v>
      </c>
      <c r="AD146">
        <f>VLOOKUP($A146,'Plan de acci�n consolidado 2025'!$A$3:$AZ$504,AD$1,0)</f>
        <v>0</v>
      </c>
      <c r="AE146">
        <f>VLOOKUP($A146,'Plan de acci�n consolidado 2025'!$A$3:$AZ$504,AE$1,0)</f>
        <v>0</v>
      </c>
    </row>
    <row r="147" spans="1:31" hidden="1" x14ac:dyDescent="0.25">
      <c r="A147" s="30" t="s">
        <v>966</v>
      </c>
      <c r="B147" t="str">
        <f>VLOOKUP($A147,'Plan de acci�n consolidado 2025'!$A$3:$V$504,B$1,0)</f>
        <v>DIRECCIÓN DE INVESTIGACIONES DE PROTECCIÓN DE USUARIOS DE SERVICIOS DE COMUNICACIONES</v>
      </c>
      <c r="C147">
        <f>VLOOKUP($A147,'Plan de acci�n consolidado 2025'!$A$3:$V$504,C$1,0)</f>
        <v>0</v>
      </c>
      <c r="D147" t="str">
        <f>VLOOKUP($A147,'Plan de acci�n consolidado 2025'!$A$3:$V$504,D$1,0)</f>
        <v>Actividad propia</v>
      </c>
      <c r="E147" t="str">
        <f>VLOOKUP($A147,'Plan de acci�n consolidado 2025'!$A$3:$V$504,E$1,0)</f>
        <v>3200.2.1</v>
      </c>
      <c r="F147" t="str">
        <f>VLOOKUP($A147,'Plan de acci�n consolidado 2025'!$A$3:$V$504,F$1,0)</f>
        <v>N/A</v>
      </c>
      <c r="G147" t="str">
        <f>VLOOKUP($A147,'Plan de acci�n consolidado 2025'!$A$3:$V$504,G$1,0)</f>
        <v>N/A</v>
      </c>
      <c r="H147" t="str">
        <f>VLOOKUP($A147,'Plan de acci�n consolidado 2025'!$A$3:$V$504,H$1,0)</f>
        <v>N/A</v>
      </c>
      <c r="I147" t="str">
        <f>VLOOKUP($A147,'Plan de acci�n consolidado 2025'!$A$3:$V$504,I$1,0)</f>
        <v>N/A</v>
      </c>
      <c r="J147" t="str">
        <f>VLOOKUP($A147,'Plan de acci�n consolidado 2025'!$A$3:$V$504,J$1,0)</f>
        <v>N/A</v>
      </c>
      <c r="K147">
        <f>VLOOKUP($A147,'Plan de acci�n consolidado 2025'!$A$3:$V$504,K$1,0)</f>
        <v>0</v>
      </c>
      <c r="L147" t="str">
        <f>VLOOKUP($A147,'Plan de acci�n consolidado 2025'!$A$3:$V$504,L$1,0)</f>
        <v>N/A</v>
      </c>
      <c r="M147" t="str">
        <f>VLOOKUP($A147,'Plan de acci�n consolidado 2025'!$A$3:$V$504,M$1,0)</f>
        <v>N/A</v>
      </c>
      <c r="N147" t="str">
        <f>VLOOKUP($A147,'Plan de acci�n consolidado 2025'!$A$3:$V$504,N$1,0)</f>
        <v>N/A</v>
      </c>
      <c r="O147" t="str">
        <f>VLOOKUP($A147,'Plan de acci�n consolidado 2025'!$A$3:$V$504,O$1,0)</f>
        <v>Realizar un inventario que identifique los recursos de reposición radicados entre el 15 de agosto de 2024 y el 15 de enero de 2025, incluyendo la información necesaria para verificar su cumplimiento (Listado con celdas definidas)</v>
      </c>
      <c r="P147">
        <f>VLOOKUP($A147,'Plan de acci�n consolidado 2025'!$A$3:$V$504,P$1,0)</f>
        <v>25</v>
      </c>
      <c r="Q147">
        <f>VLOOKUP($A147,'Plan de acci�n consolidado 2025'!$A$3:$V$504,Q$1,0)</f>
        <v>1</v>
      </c>
      <c r="R147" t="str">
        <f>VLOOKUP($A147,'Plan de acci�n consolidado 2025'!$A$3:$V$504,R$1,0)</f>
        <v>Númerica</v>
      </c>
      <c r="S147" t="str">
        <f>VLOOKUP($A147,'Plan de acci�n consolidado 2025'!$A$3:$V$504,S$1,0)</f>
        <v># de Listado realizado / 1 Listado a realizar</v>
      </c>
      <c r="T147" s="168">
        <f>VLOOKUP($A147,'Plan de acci�n consolidado 2025'!$A$3:$V$504,T$1,0)</f>
        <v>45659</v>
      </c>
      <c r="U147" s="168">
        <f>VLOOKUP($A147,'Plan de acci�n consolidado 2025'!$A$3:$V$504,U$1,0)</f>
        <v>45730</v>
      </c>
      <c r="V147" t="str">
        <f>VLOOKUP($A147,'Plan de acci�n consolidado 2025'!$A$3:$V$504,V$1,0)</f>
        <v>3200-DIRECCIÓN DE INVESTIGACIONES DE PROTECCIÓN DE USUARIOS DE SERVICIOS DE COMUNICACIONES</v>
      </c>
      <c r="W147">
        <f>VLOOKUP($A147,'Plan de acci�n consolidado 2025'!$A$3:$AZ$504,W$1,0)</f>
        <v>12.5</v>
      </c>
      <c r="X147">
        <f>VLOOKUP($A147,'Plan de acci�n consolidado 2025'!$A$3:$AZ$504,X$1,0)</f>
        <v>100</v>
      </c>
      <c r="Y147" t="str">
        <f>VLOOKUP($A147,'Plan de acci�n consolidado 2025'!$A$3:$AZ$504,Y$1,0)</f>
        <v>Se realiza el listado inventario inicial de recursos de reposición</v>
      </c>
      <c r="Z147" s="168">
        <f>VLOOKUP($A147,'Plan de acci�n consolidado 2025'!$A$3:$AZ$504,Z$1,0)</f>
        <v>45693</v>
      </c>
      <c r="AA147">
        <f>VLOOKUP($A147,'Plan de acci�n consolidado 2025'!$A$3:$AZ$504,AA$1,0)</f>
        <v>100</v>
      </c>
      <c r="AB147" t="str">
        <f>VLOOKUP($A147,'Plan de acci�n consolidado 2025'!$A$3:$AZ$504,AB$1,0)</f>
        <v xml:space="preserve">Se observa el inventario de los recursos que se encuentran pendientes dentro del rango de fecha indicado para esta actividad, el cual es soportado por el correo de entrega del inventario, </v>
      </c>
      <c r="AC147" s="168">
        <f>VLOOKUP($A147,'Plan de acci�n consolidado 2025'!$A$3:$AZ$504,AC$1,0)</f>
        <v>45693</v>
      </c>
      <c r="AD147">
        <f>VLOOKUP($A147,'Plan de acci�n consolidado 2025'!$A$3:$AZ$504,AD$1,0)</f>
        <v>100</v>
      </c>
      <c r="AE147">
        <f>VLOOKUP($A147,'Plan de acci�n consolidado 2025'!$A$3:$AZ$504,AE$1,0)</f>
        <v>12.5</v>
      </c>
    </row>
    <row r="148" spans="1:31" hidden="1" x14ac:dyDescent="0.25">
      <c r="A148" s="30" t="s">
        <v>968</v>
      </c>
      <c r="B148" t="str">
        <f>VLOOKUP($A148,'Plan de acci�n consolidado 2025'!$A$3:$V$504,B$1,0)</f>
        <v>DIRECCIÓN DE INVESTIGACIONES DE PROTECCIÓN DE USUARIOS DE SERVICIOS DE COMUNICACIONES</v>
      </c>
      <c r="C148">
        <f>VLOOKUP($A148,'Plan de acci�n consolidado 2025'!$A$3:$V$504,C$1,0)</f>
        <v>0</v>
      </c>
      <c r="D148" t="str">
        <f>VLOOKUP($A148,'Plan de acci�n consolidado 2025'!$A$3:$V$504,D$1,0)</f>
        <v>Actividad propia</v>
      </c>
      <c r="E148" t="str">
        <f>VLOOKUP($A148,'Plan de acci�n consolidado 2025'!$A$3:$V$504,E$1,0)</f>
        <v>3200.2.2</v>
      </c>
      <c r="F148" t="str">
        <f>VLOOKUP($A148,'Plan de acci�n consolidado 2025'!$A$3:$V$504,F$1,0)</f>
        <v>N/A</v>
      </c>
      <c r="G148" t="str">
        <f>VLOOKUP($A148,'Plan de acci�n consolidado 2025'!$A$3:$V$504,G$1,0)</f>
        <v>N/A</v>
      </c>
      <c r="H148" t="str">
        <f>VLOOKUP($A148,'Plan de acci�n consolidado 2025'!$A$3:$V$504,H$1,0)</f>
        <v>N/A</v>
      </c>
      <c r="I148" t="str">
        <f>VLOOKUP($A148,'Plan de acci�n consolidado 2025'!$A$3:$V$504,I$1,0)</f>
        <v>N/A</v>
      </c>
      <c r="J148" t="str">
        <f>VLOOKUP($A148,'Plan de acci�n consolidado 2025'!$A$3:$V$504,J$1,0)</f>
        <v>N/A</v>
      </c>
      <c r="K148">
        <f>VLOOKUP($A148,'Plan de acci�n consolidado 2025'!$A$3:$V$504,K$1,0)</f>
        <v>0</v>
      </c>
      <c r="L148" t="str">
        <f>VLOOKUP($A148,'Plan de acci�n consolidado 2025'!$A$3:$V$504,L$1,0)</f>
        <v>N/A</v>
      </c>
      <c r="M148" t="str">
        <f>VLOOKUP($A148,'Plan de acci�n consolidado 2025'!$A$3:$V$504,M$1,0)</f>
        <v>N/A</v>
      </c>
      <c r="N148" t="str">
        <f>VLOOKUP($A148,'Plan de acci�n consolidado 2025'!$A$3:$V$504,N$1,0)</f>
        <v>N/A</v>
      </c>
      <c r="O148" t="str">
        <f>VLOOKUP($A148,'Plan de acci�n consolidado 2025'!$A$3:$V$504,O$1,0)</f>
        <v>Actualizar periodicamente el listado, incorporando los recursos de reposición ingresados desde el 15 de enero hasta el 30 de junio de 2025.  (Listado)</v>
      </c>
      <c r="P148">
        <f>VLOOKUP($A148,'Plan de acci�n consolidado 2025'!$A$3:$V$504,P$1,0)</f>
        <v>25</v>
      </c>
      <c r="Q148">
        <f>VLOOKUP($A148,'Plan de acci�n consolidado 2025'!$A$3:$V$504,Q$1,0)</f>
        <v>1</v>
      </c>
      <c r="R148" t="str">
        <f>VLOOKUP($A148,'Plan de acci�n consolidado 2025'!$A$3:$V$504,R$1,0)</f>
        <v>Númerica</v>
      </c>
      <c r="S148" t="str">
        <f>VLOOKUP($A148,'Plan de acci�n consolidado 2025'!$A$3:$V$504,S$1,0)</f>
        <v># de Listado realizado / 1 Listado a realizar</v>
      </c>
      <c r="T148" s="168">
        <f>VLOOKUP($A148,'Plan de acci�n consolidado 2025'!$A$3:$V$504,T$1,0)</f>
        <v>45659</v>
      </c>
      <c r="U148" s="168">
        <f>VLOOKUP($A148,'Plan de acci�n consolidado 2025'!$A$3:$V$504,U$1,0)</f>
        <v>45853</v>
      </c>
      <c r="V148" t="str">
        <f>VLOOKUP($A148,'Plan de acci�n consolidado 2025'!$A$3:$V$504,V$1,0)</f>
        <v>3200-DIRECCIÓN DE INVESTIGACIONES DE PROTECCIÓN DE USUARIOS DE SERVICIOS DE COMUNICACIONES</v>
      </c>
      <c r="W148">
        <f>VLOOKUP($A148,'Plan de acci�n consolidado 2025'!$A$3:$AZ$504,W$1,0)</f>
        <v>12.5</v>
      </c>
      <c r="X148">
        <f>VLOOKUP($A148,'Plan de acci�n consolidado 2025'!$A$3:$AZ$504,X$1,0)</f>
        <v>100</v>
      </c>
      <c r="Y148" t="str">
        <f>VLOOKUP($A148,'Plan de acci�n consolidado 2025'!$A$3:$AZ$504,Y$1,0)</f>
        <v>Se adjunta el listado actualizado incorporando los recursos de reposición ingresados hasta el 30 de junio de 2025.</v>
      </c>
      <c r="Z148" s="168">
        <f>VLOOKUP($A148,'Plan de acci�n consolidado 2025'!$A$3:$AZ$504,Z$1,0)</f>
        <v>0</v>
      </c>
      <c r="AA148">
        <f>VLOOKUP($A148,'Plan de acci�n consolidado 2025'!$A$3:$AZ$504,AA$1,0)</f>
        <v>100</v>
      </c>
      <c r="AB148" t="str">
        <f>VLOOKUP($A148,'Plan de acci�n consolidado 2025'!$A$3:$AZ$504,AB$1,0)</f>
        <v xml:space="preserve">El avance porcentual registrado corresponde con el cálculo de la fórmula matemática definida y las evidencias reportadas
Esta actividad tiene fecha de vencimiento en el mes de julio, para que sea evidenciada como cumplida se requiere un nuevo reporte cuando si estado sea vencida </v>
      </c>
      <c r="AC148" s="168">
        <f>VLOOKUP($A148,'Plan de acci�n consolidado 2025'!$A$3:$AZ$504,AC$1,0)</f>
        <v>0</v>
      </c>
      <c r="AD148">
        <f>VLOOKUP($A148,'Plan de acci�n consolidado 2025'!$A$3:$AZ$504,AD$1,0)</f>
        <v>100</v>
      </c>
      <c r="AE148">
        <f>VLOOKUP($A148,'Plan de acci�n consolidado 2025'!$A$3:$AZ$504,AE$1,0)</f>
        <v>12.5</v>
      </c>
    </row>
    <row r="149" spans="1:31" hidden="1" x14ac:dyDescent="0.25">
      <c r="A149" s="30" t="s">
        <v>969</v>
      </c>
      <c r="B149" t="str">
        <f>VLOOKUP($A149,'Plan de acci�n consolidado 2025'!$A$3:$V$504,B$1,0)</f>
        <v>DIRECCIÓN DE INVESTIGACIONES DE PROTECCIÓN DE USUARIOS DE SERVICIOS DE COMUNICACIONES</v>
      </c>
      <c r="C149">
        <f>VLOOKUP($A149,'Plan de acci�n consolidado 2025'!$A$3:$V$504,C$1,0)</f>
        <v>0</v>
      </c>
      <c r="D149" t="str">
        <f>VLOOKUP($A149,'Plan de acci�n consolidado 2025'!$A$3:$V$504,D$1,0)</f>
        <v>Actividad propia</v>
      </c>
      <c r="E149" t="str">
        <f>VLOOKUP($A149,'Plan de acci�n consolidado 2025'!$A$3:$V$504,E$1,0)</f>
        <v>3200.2.3</v>
      </c>
      <c r="F149" t="str">
        <f>VLOOKUP($A149,'Plan de acci�n consolidado 2025'!$A$3:$V$504,F$1,0)</f>
        <v>N/A</v>
      </c>
      <c r="G149" t="str">
        <f>VLOOKUP($A149,'Plan de acci�n consolidado 2025'!$A$3:$V$504,G$1,0)</f>
        <v>N/A</v>
      </c>
      <c r="H149" t="str">
        <f>VLOOKUP($A149,'Plan de acci�n consolidado 2025'!$A$3:$V$504,H$1,0)</f>
        <v>N/A</v>
      </c>
      <c r="I149" t="str">
        <f>VLOOKUP($A149,'Plan de acci�n consolidado 2025'!$A$3:$V$504,I$1,0)</f>
        <v>N/A</v>
      </c>
      <c r="J149" t="str">
        <f>VLOOKUP($A149,'Plan de acci�n consolidado 2025'!$A$3:$V$504,J$1,0)</f>
        <v>N/A</v>
      </c>
      <c r="K149">
        <f>VLOOKUP($A149,'Plan de acci�n consolidado 2025'!$A$3:$V$504,K$1,0)</f>
        <v>0</v>
      </c>
      <c r="L149" t="str">
        <f>VLOOKUP($A149,'Plan de acci�n consolidado 2025'!$A$3:$V$504,L$1,0)</f>
        <v>N/A</v>
      </c>
      <c r="M149" t="str">
        <f>VLOOKUP($A149,'Plan de acci�n consolidado 2025'!$A$3:$V$504,M$1,0)</f>
        <v>N/A</v>
      </c>
      <c r="N149" t="str">
        <f>VLOOKUP($A149,'Plan de acci�n consolidado 2025'!$A$3:$V$504,N$1,0)</f>
        <v>N/A</v>
      </c>
      <c r="O149" t="str">
        <f>VLOOKUP($A149,'Plan de acci�n consolidado 2025'!$A$3:$V$504,O$1,0)</f>
        <v>Resolver los recursos de reposición identificados en el inventario de la actividad anterior en 6 meses o menos (listado definitivo realizado)</v>
      </c>
      <c r="P149">
        <f>VLOOKUP($A149,'Plan de acci�n consolidado 2025'!$A$3:$V$504,P$1,0)</f>
        <v>50</v>
      </c>
      <c r="Q149">
        <f>VLOOKUP($A149,'Plan de acci�n consolidado 2025'!$A$3:$V$504,Q$1,0)</f>
        <v>80</v>
      </c>
      <c r="R149" t="str">
        <f>VLOOKUP($A149,'Plan de acci�n consolidado 2025'!$A$3:$V$504,R$1,0)</f>
        <v>Porcentual</v>
      </c>
      <c r="S149" t="str">
        <f>VLOOKUP($A149,'Plan de acci�n consolidado 2025'!$A$3:$V$504,S$1,0)</f>
        <v>% de Listado recursos periodo actualizado / 80% de Listado recursos periodo a actualizar</v>
      </c>
      <c r="T149" s="168">
        <f>VLOOKUP($A149,'Plan de acci�n consolidado 2025'!$A$3:$V$504,T$1,0)</f>
        <v>45659</v>
      </c>
      <c r="U149" s="168">
        <f>VLOOKUP($A149,'Plan de acci�n consolidado 2025'!$A$3:$V$504,U$1,0)</f>
        <v>46021</v>
      </c>
      <c r="V149" t="str">
        <f>VLOOKUP($A149,'Plan de acci�n consolidado 2025'!$A$3:$V$504,V$1,0)</f>
        <v>3200-DIRECCIÓN DE INVESTIGACIONES DE PROTECCIÓN DE USUARIOS DE SERVICIOS DE COMUNICACIONES</v>
      </c>
      <c r="W149">
        <f>VLOOKUP($A149,'Plan de acci�n consolidado 2025'!$A$3:$AZ$504,W$1,0)</f>
        <v>25</v>
      </c>
      <c r="X149">
        <f>VLOOKUP($A149,'Plan de acci�n consolidado 2025'!$A$3:$AZ$504,X$1,0)</f>
        <v>41</v>
      </c>
      <c r="Y149" t="str">
        <f>VLOOKUP($A149,'Plan de acci�n consolidado 2025'!$A$3:$AZ$504,Y$1,0)</f>
        <v>SE REALIZA EL REPORTE CON FECHA 30 DE SEPTIEMBRE CORRESPONDIENTES A LOS RECURSOS RESUELTOS EN LA DIRECCION. DE LOS 92 RECURSOS RECIBIDOS (INVENTARIO) SE ESTABLECE QUE LA META SEA UN 80% ( EQUIVALENTE A 74 RECURSOS), QUE DEBEN SER RESUELTOS EN 180 DÍAS O MENOS. PARA EL CORTE SE HAN RESUELTO EN DICHOS TIEMPOS 38 RECURSOS.
ASI LAS COSAS: 
RECURSOS RESUELTOS DENTRO DE 180 DIAS O MENOS : 38 / RECURSOS A RESOLVER INVENTARIO: 92 = RESULTADO 41 %</v>
      </c>
      <c r="Z149" s="168">
        <f>VLOOKUP($A149,'Plan de acci�n consolidado 2025'!$A$3:$AZ$504,Z$1,0)</f>
        <v>0</v>
      </c>
      <c r="AA149">
        <f>VLOOKUP($A149,'Plan de acci�n consolidado 2025'!$A$3:$AZ$504,AA$1,0)</f>
        <v>41</v>
      </c>
      <c r="AB149" t="str">
        <f>VLOOKUP($A149,'Plan de acci�n consolidado 2025'!$A$3:$AZ$504,AB$1,0)</f>
        <v>Se valida la información presentada por el área</v>
      </c>
      <c r="AC149" s="168">
        <f>VLOOKUP($A149,'Plan de acci�n consolidado 2025'!$A$3:$AZ$504,AC$1,0)</f>
        <v>0</v>
      </c>
      <c r="AD149">
        <f>VLOOKUP($A149,'Plan de acci�n consolidado 2025'!$A$3:$AZ$504,AD$1,0)</f>
        <v>0</v>
      </c>
      <c r="AE149">
        <f>VLOOKUP($A149,'Plan de acci�n consolidado 2025'!$A$3:$AZ$504,AE$1,0)</f>
        <v>10.25</v>
      </c>
    </row>
    <row r="150" spans="1:31" hidden="1" x14ac:dyDescent="0.25">
      <c r="A150" s="30" t="s">
        <v>1191</v>
      </c>
      <c r="B150" t="str">
        <f>VLOOKUP($A150,'Plan de acci�n consolidado 2025'!$A$3:$V$504,B$1,0)</f>
        <v>DESPACHO DEL SUPERINTENDENTE DELEGADO PARA EL CONTROL Y VERIFICACIÓN DE REGLAMENTOS TÉCNICOS Y METROLOGÍA LEGAL</v>
      </c>
      <c r="C150">
        <f>VLOOKUP($A150,'Plan de acci�n consolidado 2025'!$A$3:$V$504,C$1,0)</f>
        <v>2</v>
      </c>
      <c r="D150" t="str">
        <f>VLOOKUP($A150,'Plan de acci�n consolidado 2025'!$A$3:$V$504,D$1,0)</f>
        <v>Producto</v>
      </c>
      <c r="E150" t="str">
        <f>VLOOKUP($A150,'Plan de acci�n consolidado 2025'!$A$3:$V$504,E$1,0)</f>
        <v>6000.1</v>
      </c>
      <c r="F150" t="str">
        <f>VLOOKUP($A150,'Plan de acci�n consolidado 2025'!$A$3:$V$504,F$1,0)</f>
        <v>Innovador</v>
      </c>
      <c r="G150" t="str">
        <f>VLOOKUP($A150,'Plan de acci�n consolidado 2025'!$A$3:$V$504,G$1,0)</f>
        <v xml:space="preserve">Promover el enfoque preventivo, diferencial y territorial en el que hacer misional de la entidad 
</v>
      </c>
      <c r="H150" t="str">
        <f>VLOOKUP($A150,'Plan de acci�n consolidado 2025'!$A$3:$V$504,H$1,0)</f>
        <v xml:space="preserve">Cumplimiento de productos del PAI asociados a Promover el enfoque preventivo, diferencial y territorial en el que hacer misional de la entidad 
</v>
      </c>
      <c r="I150" t="str">
        <f>VLOOKUP($A150,'Plan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0" t="str">
        <f>VLOOKUP($A150,'Plan de acci�n consolidado 2025'!$A$3:$V$504,J$1,0)</f>
        <v>N/A</v>
      </c>
      <c r="K150">
        <f>VLOOKUP($A150,'Plan de acci�n consolidado 2025'!$A$3:$V$504,K$1,0)</f>
        <v>0</v>
      </c>
      <c r="L150" t="str">
        <f>VLOOKUP($A150,'Plan de acci�n consolidado 2025'!$A$3:$V$504,L$1,0)</f>
        <v>C-3503-0200-0016-40401c</v>
      </c>
      <c r="M150" t="str">
        <f>VLOOKUP($A150,'Plan de acci�n consolidado 2025'!$A$3:$V$504,M$1,0)</f>
        <v>Política Gestión de la información estadística _DIMENSIÓN Información y Comunicación</v>
      </c>
      <c r="N150" t="str">
        <f>VLOOKUP($A150,'Plan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50" t="str">
        <f>VLOOKUP($A150,'Plan de acci�n consolidado 2025'!$A$3:$V$504,O$1,0)</f>
        <v>Campañas de control preventivo en los sectores eléctrico, seguridad vial, hogar y construcción e hidrocarburos, realizadas  (Informe con análisis del desarrollo de la campaña)</v>
      </c>
      <c r="P150">
        <f>VLOOKUP($A150,'Plan de acci�n consolidado 2025'!$A$3:$V$504,P$1,0)</f>
        <v>14</v>
      </c>
      <c r="Q150">
        <f>VLOOKUP($A150,'Plan de acci�n consolidado 2025'!$A$3:$V$504,Q$1,0)</f>
        <v>4</v>
      </c>
      <c r="R150" t="str">
        <f>VLOOKUP($A150,'Plan de acci�n consolidado 2025'!$A$3:$V$504,R$1,0)</f>
        <v>Númerica</v>
      </c>
      <c r="S150" t="str">
        <f>VLOOKUP($A150,'Plan de acci�n consolidado 2025'!$A$3:$V$504,S$1,0)</f>
        <v># de Informes con análisis del desarrollo de la campaña realizados / 4 Informes con análisis del desarrollo de la campaña a realizar</v>
      </c>
      <c r="T150" s="168">
        <f>VLOOKUP($A150,'Plan de acci�n consolidado 2025'!$A$3:$V$504,T$1,0)</f>
        <v>45670</v>
      </c>
      <c r="U150" s="168">
        <f>VLOOKUP($A150,'Plan de acci�n consolidado 2025'!$A$3:$V$504,U$1,0)</f>
        <v>46022</v>
      </c>
      <c r="V150" t="str">
        <f>VLOOKUP($A150,'Plan de acci�n consolidado 2025'!$A$3:$V$504,V$1,0)</f>
        <v>6000-DESPACHO DEL SUPERINTENDENTE DELEGADO PARA EL CONTROL Y VERIFICACIÓN DE REGLAMENTOS TÉCNICOS Y METROLOGÍA LEGAL</v>
      </c>
      <c r="W150">
        <f>VLOOKUP($A150,'Plan de acci�n consolidado 2025'!$A$3:$AZ$504,W$1,0)</f>
        <v>14</v>
      </c>
      <c r="X150">
        <f>VLOOKUP($A150,'Plan de acci�n consolidado 2025'!$A$3:$AZ$504,X$1,0)</f>
        <v>0</v>
      </c>
      <c r="Y150">
        <f>VLOOKUP($A150,'Plan de acci�n consolidado 2025'!$A$3:$AZ$504,Y$1,0)</f>
        <v>0</v>
      </c>
      <c r="Z150" s="168">
        <f>VLOOKUP($A150,'Plan de acci�n consolidado 2025'!$A$3:$AZ$504,Z$1,0)</f>
        <v>0</v>
      </c>
      <c r="AA150">
        <f>VLOOKUP($A150,'Plan de acci�n consolidado 2025'!$A$3:$AZ$504,AA$1,0)</f>
        <v>0</v>
      </c>
      <c r="AB150">
        <f>VLOOKUP($A150,'Plan de acci�n consolidado 2025'!$A$3:$AZ$504,AB$1,0)</f>
        <v>0</v>
      </c>
      <c r="AC150" s="168">
        <f>VLOOKUP($A150,'Plan de acci�n consolidado 2025'!$A$3:$AZ$504,AC$1,0)</f>
        <v>0</v>
      </c>
      <c r="AD150">
        <f>VLOOKUP($A150,'Plan de acci�n consolidado 2025'!$A$3:$AZ$504,AD$1,0)</f>
        <v>0</v>
      </c>
      <c r="AE150">
        <f>VLOOKUP($A150,'Plan de acci�n consolidado 2025'!$A$3:$AZ$504,AE$1,0)</f>
        <v>0</v>
      </c>
    </row>
    <row r="151" spans="1:31" hidden="1" x14ac:dyDescent="0.25">
      <c r="A151" s="30" t="s">
        <v>1192</v>
      </c>
      <c r="B151" t="str">
        <f>VLOOKUP($A151,'Plan de acci�n consolidado 2025'!$A$3:$V$504,B$1,0)</f>
        <v>DESPACHO DEL SUPERINTENDENTE DELEGADO PARA EL CONTROL Y VERIFICACIÓN DE REGLAMENTOS TÉCNICOS Y METROLOGÍA LEGAL</v>
      </c>
      <c r="C151">
        <f>VLOOKUP($A151,'Plan de acci�n consolidado 2025'!$A$3:$V$504,C$1,0)</f>
        <v>2</v>
      </c>
      <c r="D151" t="str">
        <f>VLOOKUP($A151,'Plan de acci�n consolidado 2025'!$A$3:$V$504,D$1,0)</f>
        <v>Actividad propia</v>
      </c>
      <c r="E151" t="str">
        <f>VLOOKUP($A151,'Plan de acci�n consolidado 2025'!$A$3:$V$504,E$1,0)</f>
        <v>6000.1.1</v>
      </c>
      <c r="F151" t="str">
        <f>VLOOKUP($A151,'Plan de acci�n consolidado 2025'!$A$3:$V$504,F$1,0)</f>
        <v>N/A</v>
      </c>
      <c r="G151" t="str">
        <f>VLOOKUP($A151,'Plan de acci�n consolidado 2025'!$A$3:$V$504,G$1,0)</f>
        <v>N/A</v>
      </c>
      <c r="H151" t="str">
        <f>VLOOKUP($A151,'Plan de acci�n consolidado 2025'!$A$3:$V$504,H$1,0)</f>
        <v>N/A</v>
      </c>
      <c r="I151" t="str">
        <f>VLOOKUP($A151,'Plan de acci�n consolidado 2025'!$A$3:$V$504,I$1,0)</f>
        <v>N/A</v>
      </c>
      <c r="J151" t="str">
        <f>VLOOKUP($A151,'Plan de acci�n consolidado 2025'!$A$3:$V$504,J$1,0)</f>
        <v>N/A</v>
      </c>
      <c r="K151">
        <f>VLOOKUP($A151,'Plan de acci�n consolidado 2025'!$A$3:$V$504,K$1,0)</f>
        <v>0</v>
      </c>
      <c r="L151" t="str">
        <f>VLOOKUP($A151,'Plan de acci�n consolidado 2025'!$A$3:$V$504,L$1,0)</f>
        <v>N/A</v>
      </c>
      <c r="M151" t="str">
        <f>VLOOKUP($A151,'Plan de acci�n consolidado 2025'!$A$3:$V$504,M$1,0)</f>
        <v>N/A</v>
      </c>
      <c r="N151" t="str">
        <f>VLOOKUP($A151,'Plan de acci�n consolidado 2025'!$A$3:$V$504,N$1,0)</f>
        <v>N/A</v>
      </c>
      <c r="O151" t="str">
        <f>VLOOKUP($A151,'Plan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1">
        <f>VLOOKUP($A151,'Plan de acci�n consolidado 2025'!$A$3:$V$504,P$1,0)</f>
        <v>20</v>
      </c>
      <c r="Q151">
        <f>VLOOKUP($A151,'Plan de acci�n consolidado 2025'!$A$3:$V$504,Q$1,0)</f>
        <v>4</v>
      </c>
      <c r="R151" t="str">
        <f>VLOOKUP($A151,'Plan de acci�n consolidado 2025'!$A$3:$V$504,R$1,0)</f>
        <v>Númerica</v>
      </c>
      <c r="S151" t="str">
        <f>VLOOKUP($A151,'Plan de acci�n consolidado 2025'!$A$3:$V$504,S$1,0)</f>
        <v># de Campañas planificadas / 4 Campañas programadas</v>
      </c>
      <c r="T151" s="168">
        <f>VLOOKUP($A151,'Plan de acci�n consolidado 2025'!$A$3:$V$504,T$1,0)</f>
        <v>45670</v>
      </c>
      <c r="U151" s="168">
        <f>VLOOKUP($A151,'Plan de acci�n consolidado 2025'!$A$3:$V$504,U$1,0)</f>
        <v>45897</v>
      </c>
      <c r="V151" t="str">
        <f>VLOOKUP($A151,'Plan de acci�n consolidado 2025'!$A$3:$V$504,V$1,0)</f>
        <v>6000-DESPACHO DEL SUPERINTENDENTE DELEGADO PARA EL CONTROL Y VERIFICACIÓN DE REGLAMENTOS TÉCNICOS Y METROLOGÍA LEGAL</v>
      </c>
      <c r="W151">
        <f>VLOOKUP($A151,'Plan de acci�n consolidado 2025'!$A$3:$AZ$504,W$1,0)</f>
        <v>2.8</v>
      </c>
      <c r="X151">
        <f>VLOOKUP($A151,'Plan de acci�n consolidado 2025'!$A$3:$AZ$504,X$1,0)</f>
        <v>100</v>
      </c>
      <c r="Y151" t="str">
        <f>VLOOKUP($A151,'Plan de acci�n consolidado 2025'!$A$3:$AZ$504,Y$1,0)</f>
        <v>Se cumplió con la actividad de planificación de las campañas, la cual incluyó la definición del objetivo, contenido, alcance, así como la fijación de metas e indicadores de medición.
Como resultado, se elaboró el documento de planificación en el que se identifican cuatro campañas.</v>
      </c>
      <c r="Z151" s="168">
        <f>VLOOKUP($A151,'Plan de acci�n consolidado 2025'!$A$3:$AZ$504,Z$1,0)</f>
        <v>45895</v>
      </c>
      <c r="AA151">
        <f>VLOOKUP($A151,'Plan de acci�n consolidado 2025'!$A$3:$AZ$504,AA$1,0)</f>
        <v>100</v>
      </c>
      <c r="AB151" t="str">
        <f>VLOOKUP($A151,'Plan de acci�n consolidado 2025'!$A$3:$AZ$504,AB$1,0)</f>
        <v xml:space="preserve">Se validad el porcentaje de avance de la actividad. Se dio cumplimiento a la actividad en los tiempos planeados. Los soportes corresponden a los entregables concertados. </v>
      </c>
      <c r="AC151" s="168">
        <f>VLOOKUP($A151,'Plan de acci�n consolidado 2025'!$A$3:$AZ$504,AC$1,0)</f>
        <v>45895</v>
      </c>
      <c r="AD151">
        <f>VLOOKUP($A151,'Plan de acci�n consolidado 2025'!$A$3:$AZ$504,AD$1,0)</f>
        <v>100</v>
      </c>
      <c r="AE151">
        <f>VLOOKUP($A151,'Plan de acci�n consolidado 2025'!$A$3:$AZ$504,AE$1,0)</f>
        <v>2.8</v>
      </c>
    </row>
    <row r="152" spans="1:31" hidden="1" x14ac:dyDescent="0.25">
      <c r="A152" s="30" t="s">
        <v>1193</v>
      </c>
      <c r="B152" t="str">
        <f>VLOOKUP($A152,'Plan de acci�n consolidado 2025'!$A$3:$V$504,B$1,0)</f>
        <v>DESPACHO DEL SUPERINTENDENTE DELEGADO PARA EL CONTROL Y VERIFICACIÓN DE REGLAMENTOS TÉCNICOS Y METROLOGÍA LEGAL</v>
      </c>
      <c r="C152">
        <f>VLOOKUP($A152,'Plan de acci�n consolidado 2025'!$A$3:$V$504,C$1,0)</f>
        <v>2</v>
      </c>
      <c r="D152" t="str">
        <f>VLOOKUP($A152,'Plan de acci�n consolidado 2025'!$A$3:$V$504,D$1,0)</f>
        <v>Actividad propia</v>
      </c>
      <c r="E152" t="str">
        <f>VLOOKUP($A152,'Plan de acci�n consolidado 2025'!$A$3:$V$504,E$1,0)</f>
        <v>6000.1.2</v>
      </c>
      <c r="F152" t="str">
        <f>VLOOKUP($A152,'Plan de acci�n consolidado 2025'!$A$3:$V$504,F$1,0)</f>
        <v>N/A</v>
      </c>
      <c r="G152" t="str">
        <f>VLOOKUP($A152,'Plan de acci�n consolidado 2025'!$A$3:$V$504,G$1,0)</f>
        <v>N/A</v>
      </c>
      <c r="H152" t="str">
        <f>VLOOKUP($A152,'Plan de acci�n consolidado 2025'!$A$3:$V$504,H$1,0)</f>
        <v>N/A</v>
      </c>
      <c r="I152" t="str">
        <f>VLOOKUP($A152,'Plan de acci�n consolidado 2025'!$A$3:$V$504,I$1,0)</f>
        <v>N/A</v>
      </c>
      <c r="J152" t="str">
        <f>VLOOKUP($A152,'Plan de acci�n consolidado 2025'!$A$3:$V$504,J$1,0)</f>
        <v>N/A</v>
      </c>
      <c r="K152">
        <f>VLOOKUP($A152,'Plan de acci�n consolidado 2025'!$A$3:$V$504,K$1,0)</f>
        <v>0</v>
      </c>
      <c r="L152" t="str">
        <f>VLOOKUP($A152,'Plan de acci�n consolidado 2025'!$A$3:$V$504,L$1,0)</f>
        <v>N/A</v>
      </c>
      <c r="M152" t="str">
        <f>VLOOKUP($A152,'Plan de acci�n consolidado 2025'!$A$3:$V$504,M$1,0)</f>
        <v>N/A</v>
      </c>
      <c r="N152" t="str">
        <f>VLOOKUP($A152,'Plan de acci�n consolidado 2025'!$A$3:$V$504,N$1,0)</f>
        <v>N/A</v>
      </c>
      <c r="O152" t="str">
        <f>VLOOKUP($A152,'Plan de acci�n consolidado 2025'!$A$3:$V$504,O$1,0)</f>
        <v>Establecer el cronograma de visitas y requerimientos de cada una de las campañas en los sectores definidos (Cronograma)</v>
      </c>
      <c r="P152">
        <f>VLOOKUP($A152,'Plan de acci�n consolidado 2025'!$A$3:$V$504,P$1,0)</f>
        <v>20</v>
      </c>
      <c r="Q152">
        <f>VLOOKUP($A152,'Plan de acci�n consolidado 2025'!$A$3:$V$504,Q$1,0)</f>
        <v>4</v>
      </c>
      <c r="R152" t="str">
        <f>VLOOKUP($A152,'Plan de acci�n consolidado 2025'!$A$3:$V$504,R$1,0)</f>
        <v>Númerica</v>
      </c>
      <c r="S152" t="str">
        <f>VLOOKUP($A152,'Plan de acci�n consolidado 2025'!$A$3:$V$504,S$1,0)</f>
        <v># de Cronogramas elaborados / 4 Cronogramas programados</v>
      </c>
      <c r="T152" s="168">
        <f>VLOOKUP($A152,'Plan de acci�n consolidado 2025'!$A$3:$V$504,T$1,0)</f>
        <v>45670</v>
      </c>
      <c r="U152" s="168">
        <f>VLOOKUP($A152,'Plan de acci�n consolidado 2025'!$A$3:$V$504,U$1,0)</f>
        <v>46022</v>
      </c>
      <c r="V152" t="str">
        <f>VLOOKUP($A152,'Plan de acci�n consolidado 2025'!$A$3:$V$504,V$1,0)</f>
        <v>6000-DESPACHO DEL SUPERINTENDENTE DELEGADO PARA EL CONTROL Y VERIFICACIÓN DE REGLAMENTOS TÉCNICOS Y METROLOGÍA LEGAL</v>
      </c>
      <c r="W152">
        <f>VLOOKUP($A152,'Plan de acci�n consolidado 2025'!$A$3:$AZ$504,W$1,0)</f>
        <v>2.8</v>
      </c>
      <c r="X152">
        <f>VLOOKUP($A152,'Plan de acci�n consolidado 2025'!$A$3:$AZ$504,X$1,0)</f>
        <v>0</v>
      </c>
      <c r="Y152">
        <f>VLOOKUP($A152,'Plan de acci�n consolidado 2025'!$A$3:$AZ$504,Y$1,0)</f>
        <v>0</v>
      </c>
      <c r="Z152" s="168">
        <f>VLOOKUP($A152,'Plan de acci�n consolidado 2025'!$A$3:$AZ$504,Z$1,0)</f>
        <v>0</v>
      </c>
      <c r="AA152">
        <f>VLOOKUP($A152,'Plan de acci�n consolidado 2025'!$A$3:$AZ$504,AA$1,0)</f>
        <v>0</v>
      </c>
      <c r="AB152">
        <f>VLOOKUP($A152,'Plan de acci�n consolidado 2025'!$A$3:$AZ$504,AB$1,0)</f>
        <v>0</v>
      </c>
      <c r="AC152" s="168">
        <f>VLOOKUP($A152,'Plan de acci�n consolidado 2025'!$A$3:$AZ$504,AC$1,0)</f>
        <v>0</v>
      </c>
      <c r="AD152">
        <f>VLOOKUP($A152,'Plan de acci�n consolidado 2025'!$A$3:$AZ$504,AD$1,0)</f>
        <v>0</v>
      </c>
      <c r="AE152">
        <f>VLOOKUP($A152,'Plan de acci�n consolidado 2025'!$A$3:$AZ$504,AE$1,0)</f>
        <v>0</v>
      </c>
    </row>
    <row r="153" spans="1:31" hidden="1" x14ac:dyDescent="0.25">
      <c r="A153" s="30" t="s">
        <v>1194</v>
      </c>
      <c r="B153" t="str">
        <f>VLOOKUP($A153,'Plan de acci�n consolidado 2025'!$A$3:$V$504,B$1,0)</f>
        <v>DESPACHO DEL SUPERINTENDENTE DELEGADO PARA EL CONTROL Y VERIFICACIÓN DE REGLAMENTOS TÉCNICOS Y METROLOGÍA LEGAL</v>
      </c>
      <c r="C153">
        <f>VLOOKUP($A153,'Plan de acci�n consolidado 2025'!$A$3:$V$504,C$1,0)</f>
        <v>2</v>
      </c>
      <c r="D153" t="str">
        <f>VLOOKUP($A153,'Plan de acci�n consolidado 2025'!$A$3:$V$504,D$1,0)</f>
        <v>Actividad propia</v>
      </c>
      <c r="E153" t="str">
        <f>VLOOKUP($A153,'Plan de acci�n consolidado 2025'!$A$3:$V$504,E$1,0)</f>
        <v>6000.1.3</v>
      </c>
      <c r="F153" t="str">
        <f>VLOOKUP($A153,'Plan de acci�n consolidado 2025'!$A$3:$V$504,F$1,0)</f>
        <v>N/A</v>
      </c>
      <c r="G153" t="str">
        <f>VLOOKUP($A153,'Plan de acci�n consolidado 2025'!$A$3:$V$504,G$1,0)</f>
        <v>N/A</v>
      </c>
      <c r="H153" t="str">
        <f>VLOOKUP($A153,'Plan de acci�n consolidado 2025'!$A$3:$V$504,H$1,0)</f>
        <v>N/A</v>
      </c>
      <c r="I153" t="str">
        <f>VLOOKUP($A153,'Plan de acci�n consolidado 2025'!$A$3:$V$504,I$1,0)</f>
        <v>N/A</v>
      </c>
      <c r="J153" t="str">
        <f>VLOOKUP($A153,'Plan de acci�n consolidado 2025'!$A$3:$V$504,J$1,0)</f>
        <v>N/A</v>
      </c>
      <c r="K153">
        <f>VLOOKUP($A153,'Plan de acci�n consolidado 2025'!$A$3:$V$504,K$1,0)</f>
        <v>0</v>
      </c>
      <c r="L153" t="str">
        <f>VLOOKUP($A153,'Plan de acci�n consolidado 2025'!$A$3:$V$504,L$1,0)</f>
        <v>N/A</v>
      </c>
      <c r="M153" t="str">
        <f>VLOOKUP($A153,'Plan de acci�n consolidado 2025'!$A$3:$V$504,M$1,0)</f>
        <v>N/A</v>
      </c>
      <c r="N153" t="str">
        <f>VLOOKUP($A153,'Plan de acci�n consolidado 2025'!$A$3:$V$504,N$1,0)</f>
        <v>N/A</v>
      </c>
      <c r="O153" t="str">
        <f>VLOOKUP($A153,'Plan de acci�n consolidado 2025'!$A$3:$V$504,O$1,0)</f>
        <v>Ejecutar el cronograma de visitas y requerimientos (Seguimiento al cronograma)</v>
      </c>
      <c r="P153">
        <f>VLOOKUP($A153,'Plan de acci�n consolidado 2025'!$A$3:$V$504,P$1,0)</f>
        <v>30</v>
      </c>
      <c r="Q153">
        <f>VLOOKUP($A153,'Plan de acci�n consolidado 2025'!$A$3:$V$504,Q$1,0)</f>
        <v>100</v>
      </c>
      <c r="R153" t="str">
        <f>VLOOKUP($A153,'Plan de acci�n consolidado 2025'!$A$3:$V$504,R$1,0)</f>
        <v>Porcentual</v>
      </c>
      <c r="S153" t="str">
        <f>VLOOKUP($A153,'Plan de acci�n consolidado 2025'!$A$3:$V$504,S$1,0)</f>
        <v>% de Actividades ejecutadas / 100% de Actividades programadas</v>
      </c>
      <c r="T153" s="168">
        <f>VLOOKUP($A153,'Plan de acci�n consolidado 2025'!$A$3:$V$504,T$1,0)</f>
        <v>45670</v>
      </c>
      <c r="U153" s="168">
        <f>VLOOKUP($A153,'Plan de acci�n consolidado 2025'!$A$3:$V$504,U$1,0)</f>
        <v>46022</v>
      </c>
      <c r="V153" t="str">
        <f>VLOOKUP($A153,'Plan de acci�n consolidado 2025'!$A$3:$V$504,V$1,0)</f>
        <v>6000-DESPACHO DEL SUPERINTENDENTE DELEGADO PARA EL CONTROL Y VERIFICACIÓN DE REGLAMENTOS TÉCNICOS Y METROLOGÍA LEGAL</v>
      </c>
      <c r="W153">
        <f>VLOOKUP($A153,'Plan de acci�n consolidado 2025'!$A$3:$AZ$504,W$1,0)</f>
        <v>4.2</v>
      </c>
      <c r="X153">
        <f>VLOOKUP($A153,'Plan de acci�n consolidado 2025'!$A$3:$AZ$504,X$1,0)</f>
        <v>0</v>
      </c>
      <c r="Y153">
        <f>VLOOKUP($A153,'Plan de acci�n consolidado 2025'!$A$3:$AZ$504,Y$1,0)</f>
        <v>0</v>
      </c>
      <c r="Z153" s="168">
        <f>VLOOKUP($A153,'Plan de acci�n consolidado 2025'!$A$3:$AZ$504,Z$1,0)</f>
        <v>0</v>
      </c>
      <c r="AA153">
        <f>VLOOKUP($A153,'Plan de acci�n consolidado 2025'!$A$3:$AZ$504,AA$1,0)</f>
        <v>0</v>
      </c>
      <c r="AB153">
        <f>VLOOKUP($A153,'Plan de acci�n consolidado 2025'!$A$3:$AZ$504,AB$1,0)</f>
        <v>0</v>
      </c>
      <c r="AC153" s="168">
        <f>VLOOKUP($A153,'Plan de acci�n consolidado 2025'!$A$3:$AZ$504,AC$1,0)</f>
        <v>0</v>
      </c>
      <c r="AD153">
        <f>VLOOKUP($A153,'Plan de acci�n consolidado 2025'!$A$3:$AZ$504,AD$1,0)</f>
        <v>0</v>
      </c>
      <c r="AE153">
        <f>VLOOKUP($A153,'Plan de acci�n consolidado 2025'!$A$3:$AZ$504,AE$1,0)</f>
        <v>0</v>
      </c>
    </row>
    <row r="154" spans="1:31" hidden="1" x14ac:dyDescent="0.25">
      <c r="A154" s="30" t="s">
        <v>1196</v>
      </c>
      <c r="B154" t="str">
        <f>VLOOKUP($A154,'Plan de acci�n consolidado 2025'!$A$3:$V$504,B$1,0)</f>
        <v>DESPACHO DEL SUPERINTENDENTE DELEGADO PARA EL CONTROL Y VERIFICACIÓN DE REGLAMENTOS TÉCNICOS Y METROLOGÍA LEGAL</v>
      </c>
      <c r="C154">
        <f>VLOOKUP($A154,'Plan de acci�n consolidado 2025'!$A$3:$V$504,C$1,0)</f>
        <v>2</v>
      </c>
      <c r="D154" t="str">
        <f>VLOOKUP($A154,'Plan de acci�n consolidado 2025'!$A$3:$V$504,D$1,0)</f>
        <v>Actividad propia</v>
      </c>
      <c r="E154" t="str">
        <f>VLOOKUP($A154,'Plan de acci�n consolidado 2025'!$A$3:$V$504,E$1,0)</f>
        <v>6000.1.4</v>
      </c>
      <c r="F154" t="str">
        <f>VLOOKUP($A154,'Plan de acci�n consolidado 2025'!$A$3:$V$504,F$1,0)</f>
        <v>N/A</v>
      </c>
      <c r="G154" t="str">
        <f>VLOOKUP($A154,'Plan de acci�n consolidado 2025'!$A$3:$V$504,G$1,0)</f>
        <v>N/A</v>
      </c>
      <c r="H154" t="str">
        <f>VLOOKUP($A154,'Plan de acci�n consolidado 2025'!$A$3:$V$504,H$1,0)</f>
        <v>N/A</v>
      </c>
      <c r="I154" t="str">
        <f>VLOOKUP($A154,'Plan de acci�n consolidado 2025'!$A$3:$V$504,I$1,0)</f>
        <v>N/A</v>
      </c>
      <c r="J154" t="str">
        <f>VLOOKUP($A154,'Plan de acci�n consolidado 2025'!$A$3:$V$504,J$1,0)</f>
        <v>N/A</v>
      </c>
      <c r="K154">
        <f>VLOOKUP($A154,'Plan de acci�n consolidado 2025'!$A$3:$V$504,K$1,0)</f>
        <v>0</v>
      </c>
      <c r="L154" t="str">
        <f>VLOOKUP($A154,'Plan de acci�n consolidado 2025'!$A$3:$V$504,L$1,0)</f>
        <v>N/A</v>
      </c>
      <c r="M154" t="str">
        <f>VLOOKUP($A154,'Plan de acci�n consolidado 2025'!$A$3:$V$504,M$1,0)</f>
        <v>N/A</v>
      </c>
      <c r="N154" t="str">
        <f>VLOOKUP($A154,'Plan de acci�n consolidado 2025'!$A$3:$V$504,N$1,0)</f>
        <v>N/A</v>
      </c>
      <c r="O154" t="str">
        <f>VLOOKUP($A154,'Plan de acci�n consolidado 2025'!$A$3:$V$504,O$1,0)</f>
        <v>Análisis del desarrollo de la campaña (Informe con análisis del desarrollo de la campaña)</v>
      </c>
      <c r="P154">
        <f>VLOOKUP($A154,'Plan de acci�n consolidado 2025'!$A$3:$V$504,P$1,0)</f>
        <v>30</v>
      </c>
      <c r="Q154">
        <f>VLOOKUP($A154,'Plan de acci�n consolidado 2025'!$A$3:$V$504,Q$1,0)</f>
        <v>4</v>
      </c>
      <c r="R154" t="str">
        <f>VLOOKUP($A154,'Plan de acci�n consolidado 2025'!$A$3:$V$504,R$1,0)</f>
        <v>Númerica</v>
      </c>
      <c r="S154" t="str">
        <f>VLOOKUP($A154,'Plan de acci�n consolidado 2025'!$A$3:$V$504,S$1,0)</f>
        <v># de Informes con análisis del desarrollo de la campaña realizados / 4 Informes con análisis del desarrollo de la campaña a realizar</v>
      </c>
      <c r="T154" s="168">
        <f>VLOOKUP($A154,'Plan de acci�n consolidado 2025'!$A$3:$V$504,T$1,0)</f>
        <v>45670</v>
      </c>
      <c r="U154" s="168">
        <f>VLOOKUP($A154,'Plan de acci�n consolidado 2025'!$A$3:$V$504,U$1,0)</f>
        <v>46022</v>
      </c>
      <c r="V154" t="str">
        <f>VLOOKUP($A154,'Plan de acci�n consolidado 2025'!$A$3:$V$504,V$1,0)</f>
        <v>6000-DESPACHO DEL SUPERINTENDENTE DELEGADO PARA EL CONTROL Y VERIFICACIÓN DE REGLAMENTOS TÉCNICOS Y METROLOGÍA LEGAL</v>
      </c>
      <c r="W154">
        <f>VLOOKUP($A154,'Plan de acci�n consolidado 2025'!$A$3:$AZ$504,W$1,0)</f>
        <v>4.2</v>
      </c>
      <c r="X154">
        <f>VLOOKUP($A154,'Plan de acci�n consolidado 2025'!$A$3:$AZ$504,X$1,0)</f>
        <v>0</v>
      </c>
      <c r="Y154">
        <f>VLOOKUP($A154,'Plan de acci�n consolidado 2025'!$A$3:$AZ$504,Y$1,0)</f>
        <v>0</v>
      </c>
      <c r="Z154" s="168">
        <f>VLOOKUP($A154,'Plan de acci�n consolidado 2025'!$A$3:$AZ$504,Z$1,0)</f>
        <v>0</v>
      </c>
      <c r="AA154">
        <f>VLOOKUP($A154,'Plan de acci�n consolidado 2025'!$A$3:$AZ$504,AA$1,0)</f>
        <v>0</v>
      </c>
      <c r="AB154">
        <f>VLOOKUP($A154,'Plan de acci�n consolidado 2025'!$A$3:$AZ$504,AB$1,0)</f>
        <v>0</v>
      </c>
      <c r="AC154" s="168">
        <f>VLOOKUP($A154,'Plan de acci�n consolidado 2025'!$A$3:$AZ$504,AC$1,0)</f>
        <v>0</v>
      </c>
      <c r="AD154">
        <f>VLOOKUP($A154,'Plan de acci�n consolidado 2025'!$A$3:$AZ$504,AD$1,0)</f>
        <v>0</v>
      </c>
      <c r="AE154">
        <f>VLOOKUP($A154,'Plan de acci�n consolidado 2025'!$A$3:$AZ$504,AE$1,0)</f>
        <v>0</v>
      </c>
    </row>
    <row r="155" spans="1:31" hidden="1" x14ac:dyDescent="0.25">
      <c r="A155" s="30" t="s">
        <v>1197</v>
      </c>
      <c r="B155" t="str">
        <f>VLOOKUP($A155,'Plan de acci�n consolidado 2025'!$A$3:$V$504,B$1,0)</f>
        <v>DESPACHO DEL SUPERINTENDENTE DELEGADO PARA EL CONTROL Y VERIFICACIÓN DE REGLAMENTOS TÉCNICOS Y METROLOGÍA LEGAL</v>
      </c>
      <c r="C155">
        <f>VLOOKUP($A155,'Plan de acci�n consolidado 2025'!$A$3:$V$504,C$1,0)</f>
        <v>2</v>
      </c>
      <c r="D155" t="str">
        <f>VLOOKUP($A155,'Plan de acci�n consolidado 2025'!$A$3:$V$504,D$1,0)</f>
        <v>Producto</v>
      </c>
      <c r="E155" t="str">
        <f>VLOOKUP($A155,'Plan de acci�n consolidado 2025'!$A$3:$V$504,E$1,0)</f>
        <v>6000.2</v>
      </c>
      <c r="F155" t="str">
        <f>VLOOKUP($A155,'Plan de acci�n consolidado 2025'!$A$3:$V$504,F$1,0)</f>
        <v>Innovador</v>
      </c>
      <c r="G155" t="str">
        <f>VLOOKUP($A155,'Plan de acci�n consolidado 2025'!$A$3:$V$504,G$1,0)</f>
        <v xml:space="preserve">Promover el enfoque preventivo, diferencial y territorial en el que hacer misional de la entidad 
</v>
      </c>
      <c r="H155" t="str">
        <f>VLOOKUP($A155,'Plan de acci�n consolidado 2025'!$A$3:$V$504,H$1,0)</f>
        <v xml:space="preserve">Cumplimiento de productos del PAI asociados a Promover el enfoque preventivo, diferencial y territorial en el que hacer misional de la entidad 
</v>
      </c>
      <c r="I155" t="str">
        <f>VLOOKUP($A155,'Plan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5" t="str">
        <f>VLOOKUP($A155,'Plan de acci�n consolidado 2025'!$A$3:$V$504,J$1,0)</f>
        <v>N/A</v>
      </c>
      <c r="K155">
        <f>VLOOKUP($A155,'Plan de acci�n consolidado 2025'!$A$3:$V$504,K$1,0)</f>
        <v>0</v>
      </c>
      <c r="L155" t="str">
        <f>VLOOKUP($A155,'Plan de acci�n consolidado 2025'!$A$3:$V$504,L$1,0)</f>
        <v>C-3503-0200-0016-40401c</v>
      </c>
      <c r="M155" t="str">
        <f>VLOOKUP($A155,'Plan de acci�n consolidado 2025'!$A$3:$V$504,M$1,0)</f>
        <v>Política Gestión Documental _DIMENSIÓN Información y Comunicación</v>
      </c>
      <c r="N155" t="str">
        <f>VLOOKUP($A155,'Plan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55" t="str">
        <f>VLOOKUP($A155,'Plan de acci�n consolidado 2025'!$A$3:$V$504,O$1,0)</f>
        <v>Campañas de control preventivo en surtidores de combustibles, balanzas, preempacados y alcoholímetros, realizadas (Informe con análisis del desarrollo de la campaña)</v>
      </c>
      <c r="P155">
        <f>VLOOKUP($A155,'Plan de acci�n consolidado 2025'!$A$3:$V$504,P$1,0)</f>
        <v>14</v>
      </c>
      <c r="Q155">
        <f>VLOOKUP($A155,'Plan de acci�n consolidado 2025'!$A$3:$V$504,Q$1,0)</f>
        <v>6</v>
      </c>
      <c r="R155" t="str">
        <f>VLOOKUP($A155,'Plan de acci�n consolidado 2025'!$A$3:$V$504,R$1,0)</f>
        <v>Númerica</v>
      </c>
      <c r="S155" t="str">
        <f>VLOOKUP($A155,'Plan de acci�n consolidado 2025'!$A$3:$V$504,S$1,0)</f>
        <v># de Informes con análisis del desarrollo de la campaña realizados / 6 Informes con análisis del desarrollo de la campaña a realizar</v>
      </c>
      <c r="T155" s="168">
        <f>VLOOKUP($A155,'Plan de acci�n consolidado 2025'!$A$3:$V$504,T$1,0)</f>
        <v>45670</v>
      </c>
      <c r="U155" s="168">
        <f>VLOOKUP($A155,'Plan de acci�n consolidado 2025'!$A$3:$V$504,U$1,0)</f>
        <v>46022</v>
      </c>
      <c r="V155" t="str">
        <f>VLOOKUP($A155,'Plan de acci�n consolidado 2025'!$A$3:$V$504,V$1,0)</f>
        <v>6000-DESPACHO DEL SUPERINTENDENTE DELEGADO PARA EL CONTROL Y VERIFICACIÓN DE REGLAMENTOS TÉCNICOS Y METROLOGÍA LEGAL</v>
      </c>
      <c r="W155">
        <f>VLOOKUP($A155,'Plan de acci�n consolidado 2025'!$A$3:$AZ$504,W$1,0)</f>
        <v>14</v>
      </c>
      <c r="X155">
        <f>VLOOKUP($A155,'Plan de acci�n consolidado 2025'!$A$3:$AZ$504,X$1,0)</f>
        <v>0</v>
      </c>
      <c r="Y155">
        <f>VLOOKUP($A155,'Plan de acci�n consolidado 2025'!$A$3:$AZ$504,Y$1,0)</f>
        <v>0</v>
      </c>
      <c r="Z155" s="168">
        <f>VLOOKUP($A155,'Plan de acci�n consolidado 2025'!$A$3:$AZ$504,Z$1,0)</f>
        <v>0</v>
      </c>
      <c r="AA155">
        <f>VLOOKUP($A155,'Plan de acci�n consolidado 2025'!$A$3:$AZ$504,AA$1,0)</f>
        <v>0</v>
      </c>
      <c r="AB155">
        <f>VLOOKUP($A155,'Plan de acci�n consolidado 2025'!$A$3:$AZ$504,AB$1,0)</f>
        <v>0</v>
      </c>
      <c r="AC155" s="168">
        <f>VLOOKUP($A155,'Plan de acci�n consolidado 2025'!$A$3:$AZ$504,AC$1,0)</f>
        <v>0</v>
      </c>
      <c r="AD155">
        <f>VLOOKUP($A155,'Plan de acci�n consolidado 2025'!$A$3:$AZ$504,AD$1,0)</f>
        <v>0</v>
      </c>
      <c r="AE155">
        <f>VLOOKUP($A155,'Plan de acci�n consolidado 2025'!$A$3:$AZ$504,AE$1,0)</f>
        <v>0</v>
      </c>
    </row>
    <row r="156" spans="1:31" hidden="1" x14ac:dyDescent="0.25">
      <c r="A156" s="30" t="s">
        <v>1198</v>
      </c>
      <c r="B156" t="str">
        <f>VLOOKUP($A156,'Plan de acci�n consolidado 2025'!$A$3:$V$504,B$1,0)</f>
        <v>DESPACHO DEL SUPERINTENDENTE DELEGADO PARA EL CONTROL Y VERIFICACIÓN DE REGLAMENTOS TÉCNICOS Y METROLOGÍA LEGAL</v>
      </c>
      <c r="C156">
        <f>VLOOKUP($A156,'Plan de acci�n consolidado 2025'!$A$3:$V$504,C$1,0)</f>
        <v>2</v>
      </c>
      <c r="D156" t="str">
        <f>VLOOKUP($A156,'Plan de acci�n consolidado 2025'!$A$3:$V$504,D$1,0)</f>
        <v>Actividad propia</v>
      </c>
      <c r="E156" t="str">
        <f>VLOOKUP($A156,'Plan de acci�n consolidado 2025'!$A$3:$V$504,E$1,0)</f>
        <v>6000.2.1</v>
      </c>
      <c r="F156" t="str">
        <f>VLOOKUP($A156,'Plan de acci�n consolidado 2025'!$A$3:$V$504,F$1,0)</f>
        <v>N/A</v>
      </c>
      <c r="G156" t="str">
        <f>VLOOKUP($A156,'Plan de acci�n consolidado 2025'!$A$3:$V$504,G$1,0)</f>
        <v>N/A</v>
      </c>
      <c r="H156" t="str">
        <f>VLOOKUP($A156,'Plan de acci�n consolidado 2025'!$A$3:$V$504,H$1,0)</f>
        <v>N/A</v>
      </c>
      <c r="I156" t="str">
        <f>VLOOKUP($A156,'Plan de acci�n consolidado 2025'!$A$3:$V$504,I$1,0)</f>
        <v>N/A</v>
      </c>
      <c r="J156" t="str">
        <f>VLOOKUP($A156,'Plan de acci�n consolidado 2025'!$A$3:$V$504,J$1,0)</f>
        <v>N/A</v>
      </c>
      <c r="K156">
        <f>VLOOKUP($A156,'Plan de acci�n consolidado 2025'!$A$3:$V$504,K$1,0)</f>
        <v>0</v>
      </c>
      <c r="L156" t="str">
        <f>VLOOKUP($A156,'Plan de acci�n consolidado 2025'!$A$3:$V$504,L$1,0)</f>
        <v>N/A</v>
      </c>
      <c r="M156" t="str">
        <f>VLOOKUP($A156,'Plan de acci�n consolidado 2025'!$A$3:$V$504,M$1,0)</f>
        <v>N/A</v>
      </c>
      <c r="N156" t="str">
        <f>VLOOKUP($A156,'Plan de acci�n consolidado 2025'!$A$3:$V$504,N$1,0)</f>
        <v>N/A</v>
      </c>
      <c r="O156" t="str">
        <f>VLOOKUP($A156,'Plan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6">
        <f>VLOOKUP($A156,'Plan de acci�n consolidado 2025'!$A$3:$V$504,P$1,0)</f>
        <v>20</v>
      </c>
      <c r="Q156">
        <f>VLOOKUP($A156,'Plan de acci�n consolidado 2025'!$A$3:$V$504,Q$1,0)</f>
        <v>6</v>
      </c>
      <c r="R156" t="str">
        <f>VLOOKUP($A156,'Plan de acci�n consolidado 2025'!$A$3:$V$504,R$1,0)</f>
        <v>Númerica</v>
      </c>
      <c r="S156" t="str">
        <f>VLOOKUP($A156,'Plan de acci�n consolidado 2025'!$A$3:$V$504,S$1,0)</f>
        <v># de Campañas planificadas / 6 Campañas programadas</v>
      </c>
      <c r="T156" s="168">
        <f>VLOOKUP($A156,'Plan de acci�n consolidado 2025'!$A$3:$V$504,T$1,0)</f>
        <v>45670</v>
      </c>
      <c r="U156" s="168">
        <f>VLOOKUP($A156,'Plan de acci�n consolidado 2025'!$A$3:$V$504,U$1,0)</f>
        <v>45897</v>
      </c>
      <c r="V156" t="str">
        <f>VLOOKUP($A156,'Plan de acci�n consolidado 2025'!$A$3:$V$504,V$1,0)</f>
        <v>6000-DESPACHO DEL SUPERINTENDENTE DELEGADO PARA EL CONTROL Y VERIFICACIÓN DE REGLAMENTOS TÉCNICOS Y METROLOGÍA LEGAL</v>
      </c>
      <c r="W156">
        <f>VLOOKUP($A156,'Plan de acci�n consolidado 2025'!$A$3:$AZ$504,W$1,0)</f>
        <v>2.8</v>
      </c>
      <c r="X156">
        <f>VLOOKUP($A156,'Plan de acci�n consolidado 2025'!$A$3:$AZ$504,X$1,0)</f>
        <v>100</v>
      </c>
      <c r="Y156" t="str">
        <f>VLOOKUP($A156,'Plan de acci�n consolidado 2025'!$A$3:$AZ$504,Y$1,0)</f>
        <v>Se cumplió con la actividad de planificación de las campañas, la cual incluyó la definición del objetivo, contenido, alcance, así como la fijación de metas e indicadores de medición.
Como resultado, se elaboró el documento de planificación en el que se identifican seis campañas</v>
      </c>
      <c r="Z156" s="168">
        <f>VLOOKUP($A156,'Plan de acci�n consolidado 2025'!$A$3:$AZ$504,Z$1,0)</f>
        <v>45895</v>
      </c>
      <c r="AA156">
        <f>VLOOKUP($A156,'Plan de acci�n consolidado 2025'!$A$3:$AZ$504,AA$1,0)</f>
        <v>100</v>
      </c>
      <c r="AB156" t="str">
        <f>VLOOKUP($A156,'Plan de acci�n consolidado 2025'!$A$3:$AZ$504,AB$1,0)</f>
        <v xml:space="preserve">Se valida el porcentaje de cumplimiento de la actividad. Los entregables corresponden a los documentos de Planeación de las campañas a realizar. </v>
      </c>
      <c r="AC156" s="168">
        <f>VLOOKUP($A156,'Plan de acci�n consolidado 2025'!$A$3:$AZ$504,AC$1,0)</f>
        <v>-1</v>
      </c>
      <c r="AD156">
        <f>VLOOKUP($A156,'Plan de acci�n consolidado 2025'!$A$3:$AZ$504,AD$1,0)</f>
        <v>100</v>
      </c>
      <c r="AE156">
        <f>VLOOKUP($A156,'Plan de acci�n consolidado 2025'!$A$3:$AZ$504,AE$1,0)</f>
        <v>2.8</v>
      </c>
    </row>
    <row r="157" spans="1:31" hidden="1" x14ac:dyDescent="0.25">
      <c r="A157" s="30" t="s">
        <v>1199</v>
      </c>
      <c r="B157" t="str">
        <f>VLOOKUP($A157,'Plan de acci�n consolidado 2025'!$A$3:$V$504,B$1,0)</f>
        <v>DESPACHO DEL SUPERINTENDENTE DELEGADO PARA EL CONTROL Y VERIFICACIÓN DE REGLAMENTOS TÉCNICOS Y METROLOGÍA LEGAL</v>
      </c>
      <c r="C157">
        <f>VLOOKUP($A157,'Plan de acci�n consolidado 2025'!$A$3:$V$504,C$1,0)</f>
        <v>2</v>
      </c>
      <c r="D157" t="str">
        <f>VLOOKUP($A157,'Plan de acci�n consolidado 2025'!$A$3:$V$504,D$1,0)</f>
        <v>Actividad propia</v>
      </c>
      <c r="E157" t="str">
        <f>VLOOKUP($A157,'Plan de acci�n consolidado 2025'!$A$3:$V$504,E$1,0)</f>
        <v>6000.2.2</v>
      </c>
      <c r="F157" t="str">
        <f>VLOOKUP($A157,'Plan de acci�n consolidado 2025'!$A$3:$V$504,F$1,0)</f>
        <v>N/A</v>
      </c>
      <c r="G157" t="str">
        <f>VLOOKUP($A157,'Plan de acci�n consolidado 2025'!$A$3:$V$504,G$1,0)</f>
        <v>N/A</v>
      </c>
      <c r="H157" t="str">
        <f>VLOOKUP($A157,'Plan de acci�n consolidado 2025'!$A$3:$V$504,H$1,0)</f>
        <v>N/A</v>
      </c>
      <c r="I157" t="str">
        <f>VLOOKUP($A157,'Plan de acci�n consolidado 2025'!$A$3:$V$504,I$1,0)</f>
        <v>N/A</v>
      </c>
      <c r="J157" t="str">
        <f>VLOOKUP($A157,'Plan de acci�n consolidado 2025'!$A$3:$V$504,J$1,0)</f>
        <v>N/A</v>
      </c>
      <c r="K157">
        <f>VLOOKUP($A157,'Plan de acci�n consolidado 2025'!$A$3:$V$504,K$1,0)</f>
        <v>0</v>
      </c>
      <c r="L157" t="str">
        <f>VLOOKUP($A157,'Plan de acci�n consolidado 2025'!$A$3:$V$504,L$1,0)</f>
        <v>N/A</v>
      </c>
      <c r="M157" t="str">
        <f>VLOOKUP($A157,'Plan de acci�n consolidado 2025'!$A$3:$V$504,M$1,0)</f>
        <v>N/A</v>
      </c>
      <c r="N157" t="str">
        <f>VLOOKUP($A157,'Plan de acci�n consolidado 2025'!$A$3:$V$504,N$1,0)</f>
        <v>N/A</v>
      </c>
      <c r="O157" t="str">
        <f>VLOOKUP($A157,'Plan de acci�n consolidado 2025'!$A$3:$V$504,O$1,0)</f>
        <v>Establecer el cronograma de visitas y requerimientos de cada una de las campañas en los sectores definidos (Cronograma)</v>
      </c>
      <c r="P157">
        <f>VLOOKUP($A157,'Plan de acci�n consolidado 2025'!$A$3:$V$504,P$1,0)</f>
        <v>20</v>
      </c>
      <c r="Q157">
        <f>VLOOKUP($A157,'Plan de acci�n consolidado 2025'!$A$3:$V$504,Q$1,0)</f>
        <v>6</v>
      </c>
      <c r="R157" t="str">
        <f>VLOOKUP($A157,'Plan de acci�n consolidado 2025'!$A$3:$V$504,R$1,0)</f>
        <v>Númerica</v>
      </c>
      <c r="S157" t="str">
        <f>VLOOKUP($A157,'Plan de acci�n consolidado 2025'!$A$3:$V$504,S$1,0)</f>
        <v># de Cronogramas elaborados / 6 Cronogramas programados</v>
      </c>
      <c r="T157" s="168">
        <f>VLOOKUP($A157,'Plan de acci�n consolidado 2025'!$A$3:$V$504,T$1,0)</f>
        <v>45670</v>
      </c>
      <c r="U157" s="168">
        <f>VLOOKUP($A157,'Plan de acci�n consolidado 2025'!$A$3:$V$504,U$1,0)</f>
        <v>46022</v>
      </c>
      <c r="V157" t="str">
        <f>VLOOKUP($A157,'Plan de acci�n consolidado 2025'!$A$3:$V$504,V$1,0)</f>
        <v>6000-DESPACHO DEL SUPERINTENDENTE DELEGADO PARA EL CONTROL Y VERIFICACIÓN DE REGLAMENTOS TÉCNICOS Y METROLOGÍA LEGAL</v>
      </c>
      <c r="W157">
        <f>VLOOKUP($A157,'Plan de acci�n consolidado 2025'!$A$3:$AZ$504,W$1,0)</f>
        <v>2.8</v>
      </c>
      <c r="X157">
        <f>VLOOKUP($A157,'Plan de acci�n consolidado 2025'!$A$3:$AZ$504,X$1,0)</f>
        <v>0</v>
      </c>
      <c r="Y157">
        <f>VLOOKUP($A157,'Plan de acci�n consolidado 2025'!$A$3:$AZ$504,Y$1,0)</f>
        <v>0</v>
      </c>
      <c r="Z157" s="168">
        <f>VLOOKUP($A157,'Plan de acci�n consolidado 2025'!$A$3:$AZ$504,Z$1,0)</f>
        <v>0</v>
      </c>
      <c r="AA157">
        <f>VLOOKUP($A157,'Plan de acci�n consolidado 2025'!$A$3:$AZ$504,AA$1,0)</f>
        <v>0</v>
      </c>
      <c r="AB157">
        <f>VLOOKUP($A157,'Plan de acci�n consolidado 2025'!$A$3:$AZ$504,AB$1,0)</f>
        <v>0</v>
      </c>
      <c r="AC157" s="168">
        <f>VLOOKUP($A157,'Plan de acci�n consolidado 2025'!$A$3:$AZ$504,AC$1,0)</f>
        <v>0</v>
      </c>
      <c r="AD157">
        <f>VLOOKUP($A157,'Plan de acci�n consolidado 2025'!$A$3:$AZ$504,AD$1,0)</f>
        <v>0</v>
      </c>
      <c r="AE157">
        <f>VLOOKUP($A157,'Plan de acci�n consolidado 2025'!$A$3:$AZ$504,AE$1,0)</f>
        <v>0</v>
      </c>
    </row>
    <row r="158" spans="1:31" hidden="1" x14ac:dyDescent="0.25">
      <c r="A158" s="30" t="s">
        <v>1200</v>
      </c>
      <c r="B158" t="str">
        <f>VLOOKUP($A158,'Plan de acci�n consolidado 2025'!$A$3:$V$504,B$1,0)</f>
        <v>DESPACHO DEL SUPERINTENDENTE DELEGADO PARA EL CONTROL Y VERIFICACIÓN DE REGLAMENTOS TÉCNICOS Y METROLOGÍA LEGAL</v>
      </c>
      <c r="C158">
        <f>VLOOKUP($A158,'Plan de acci�n consolidado 2025'!$A$3:$V$504,C$1,0)</f>
        <v>2</v>
      </c>
      <c r="D158" t="str">
        <f>VLOOKUP($A158,'Plan de acci�n consolidado 2025'!$A$3:$V$504,D$1,0)</f>
        <v>Actividad propia</v>
      </c>
      <c r="E158" t="str">
        <f>VLOOKUP($A158,'Plan de acci�n consolidado 2025'!$A$3:$V$504,E$1,0)</f>
        <v>6000.2.3</v>
      </c>
      <c r="F158" t="str">
        <f>VLOOKUP($A158,'Plan de acci�n consolidado 2025'!$A$3:$V$504,F$1,0)</f>
        <v>N/A</v>
      </c>
      <c r="G158" t="str">
        <f>VLOOKUP($A158,'Plan de acci�n consolidado 2025'!$A$3:$V$504,G$1,0)</f>
        <v>N/A</v>
      </c>
      <c r="H158" t="str">
        <f>VLOOKUP($A158,'Plan de acci�n consolidado 2025'!$A$3:$V$504,H$1,0)</f>
        <v>N/A</v>
      </c>
      <c r="I158" t="str">
        <f>VLOOKUP($A158,'Plan de acci�n consolidado 2025'!$A$3:$V$504,I$1,0)</f>
        <v>N/A</v>
      </c>
      <c r="J158" t="str">
        <f>VLOOKUP($A158,'Plan de acci�n consolidado 2025'!$A$3:$V$504,J$1,0)</f>
        <v>N/A</v>
      </c>
      <c r="K158">
        <f>VLOOKUP($A158,'Plan de acci�n consolidado 2025'!$A$3:$V$504,K$1,0)</f>
        <v>0</v>
      </c>
      <c r="L158" t="str">
        <f>VLOOKUP($A158,'Plan de acci�n consolidado 2025'!$A$3:$V$504,L$1,0)</f>
        <v>N/A</v>
      </c>
      <c r="M158" t="str">
        <f>VLOOKUP($A158,'Plan de acci�n consolidado 2025'!$A$3:$V$504,M$1,0)</f>
        <v>N/A</v>
      </c>
      <c r="N158" t="str">
        <f>VLOOKUP($A158,'Plan de acci�n consolidado 2025'!$A$3:$V$504,N$1,0)</f>
        <v>N/A</v>
      </c>
      <c r="O158" t="str">
        <f>VLOOKUP($A158,'Plan de acci�n consolidado 2025'!$A$3:$V$504,O$1,0)</f>
        <v>Ejecutar el cronograma de visitas y requerimientos (Seguimiento al cronograma)</v>
      </c>
      <c r="P158">
        <f>VLOOKUP($A158,'Plan de acci�n consolidado 2025'!$A$3:$V$504,P$1,0)</f>
        <v>30</v>
      </c>
      <c r="Q158">
        <f>VLOOKUP($A158,'Plan de acci�n consolidado 2025'!$A$3:$V$504,Q$1,0)</f>
        <v>100</v>
      </c>
      <c r="R158" t="str">
        <f>VLOOKUP($A158,'Plan de acci�n consolidado 2025'!$A$3:$V$504,R$1,0)</f>
        <v>Porcentual</v>
      </c>
      <c r="S158" t="str">
        <f>VLOOKUP($A158,'Plan de acci�n consolidado 2025'!$A$3:$V$504,S$1,0)</f>
        <v>% de Actividades ejecutadas / 100% de Actividades programadas</v>
      </c>
      <c r="T158" s="168">
        <f>VLOOKUP($A158,'Plan de acci�n consolidado 2025'!$A$3:$V$504,T$1,0)</f>
        <v>45670</v>
      </c>
      <c r="U158" s="168">
        <f>VLOOKUP($A158,'Plan de acci�n consolidado 2025'!$A$3:$V$504,U$1,0)</f>
        <v>46022</v>
      </c>
      <c r="V158" t="str">
        <f>VLOOKUP($A158,'Plan de acci�n consolidado 2025'!$A$3:$V$504,V$1,0)</f>
        <v>6000-DESPACHO DEL SUPERINTENDENTE DELEGADO PARA EL CONTROL Y VERIFICACIÓN DE REGLAMENTOS TÉCNICOS Y METROLOGÍA LEGAL</v>
      </c>
      <c r="W158">
        <f>VLOOKUP($A158,'Plan de acci�n consolidado 2025'!$A$3:$AZ$504,W$1,0)</f>
        <v>4.2</v>
      </c>
      <c r="X158">
        <f>VLOOKUP($A158,'Plan de acci�n consolidado 2025'!$A$3:$AZ$504,X$1,0)</f>
        <v>0</v>
      </c>
      <c r="Y158">
        <f>VLOOKUP($A158,'Plan de acci�n consolidado 2025'!$A$3:$AZ$504,Y$1,0)</f>
        <v>0</v>
      </c>
      <c r="Z158" s="168">
        <f>VLOOKUP($A158,'Plan de acci�n consolidado 2025'!$A$3:$AZ$504,Z$1,0)</f>
        <v>0</v>
      </c>
      <c r="AA158">
        <f>VLOOKUP($A158,'Plan de acci�n consolidado 2025'!$A$3:$AZ$504,AA$1,0)</f>
        <v>0</v>
      </c>
      <c r="AB158">
        <f>VLOOKUP($A158,'Plan de acci�n consolidado 2025'!$A$3:$AZ$504,AB$1,0)</f>
        <v>0</v>
      </c>
      <c r="AC158" s="168">
        <f>VLOOKUP($A158,'Plan de acci�n consolidado 2025'!$A$3:$AZ$504,AC$1,0)</f>
        <v>0</v>
      </c>
      <c r="AD158">
        <f>VLOOKUP($A158,'Plan de acci�n consolidado 2025'!$A$3:$AZ$504,AD$1,0)</f>
        <v>0</v>
      </c>
      <c r="AE158">
        <f>VLOOKUP($A158,'Plan de acci�n consolidado 2025'!$A$3:$AZ$504,AE$1,0)</f>
        <v>0</v>
      </c>
    </row>
    <row r="159" spans="1:31" hidden="1" x14ac:dyDescent="0.25">
      <c r="A159" s="30" t="s">
        <v>1201</v>
      </c>
      <c r="B159" t="str">
        <f>VLOOKUP($A159,'Plan de acci�n consolidado 2025'!$A$3:$V$504,B$1,0)</f>
        <v>DESPACHO DEL SUPERINTENDENTE DELEGADO PARA EL CONTROL Y VERIFICACIÓN DE REGLAMENTOS TÉCNICOS Y METROLOGÍA LEGAL</v>
      </c>
      <c r="C159">
        <f>VLOOKUP($A159,'Plan de acci�n consolidado 2025'!$A$3:$V$504,C$1,0)</f>
        <v>2</v>
      </c>
      <c r="D159" t="str">
        <f>VLOOKUP($A159,'Plan de acci�n consolidado 2025'!$A$3:$V$504,D$1,0)</f>
        <v>Actividad propia</v>
      </c>
      <c r="E159" t="str">
        <f>VLOOKUP($A159,'Plan de acci�n consolidado 2025'!$A$3:$V$504,E$1,0)</f>
        <v>6000.2.4</v>
      </c>
      <c r="F159" t="str">
        <f>VLOOKUP($A159,'Plan de acci�n consolidado 2025'!$A$3:$V$504,F$1,0)</f>
        <v>N/A</v>
      </c>
      <c r="G159" t="str">
        <f>VLOOKUP($A159,'Plan de acci�n consolidado 2025'!$A$3:$V$504,G$1,0)</f>
        <v>N/A</v>
      </c>
      <c r="H159" t="str">
        <f>VLOOKUP($A159,'Plan de acci�n consolidado 2025'!$A$3:$V$504,H$1,0)</f>
        <v>N/A</v>
      </c>
      <c r="I159" t="str">
        <f>VLOOKUP($A159,'Plan de acci�n consolidado 2025'!$A$3:$V$504,I$1,0)</f>
        <v>N/A</v>
      </c>
      <c r="J159" t="str">
        <f>VLOOKUP($A159,'Plan de acci�n consolidado 2025'!$A$3:$V$504,J$1,0)</f>
        <v>N/A</v>
      </c>
      <c r="K159">
        <f>VLOOKUP($A159,'Plan de acci�n consolidado 2025'!$A$3:$V$504,K$1,0)</f>
        <v>0</v>
      </c>
      <c r="L159" t="str">
        <f>VLOOKUP($A159,'Plan de acci�n consolidado 2025'!$A$3:$V$504,L$1,0)</f>
        <v>N/A</v>
      </c>
      <c r="M159" t="str">
        <f>VLOOKUP($A159,'Plan de acci�n consolidado 2025'!$A$3:$V$504,M$1,0)</f>
        <v>N/A</v>
      </c>
      <c r="N159" t="str">
        <f>VLOOKUP($A159,'Plan de acci�n consolidado 2025'!$A$3:$V$504,N$1,0)</f>
        <v>N/A</v>
      </c>
      <c r="O159" t="str">
        <f>VLOOKUP($A159,'Plan de acci�n consolidado 2025'!$A$3:$V$504,O$1,0)</f>
        <v>Análisis del desarrollo de la campaña (Informe con análisis del desarrollo de la campaña)</v>
      </c>
      <c r="P159">
        <f>VLOOKUP($A159,'Plan de acci�n consolidado 2025'!$A$3:$V$504,P$1,0)</f>
        <v>30</v>
      </c>
      <c r="Q159">
        <f>VLOOKUP($A159,'Plan de acci�n consolidado 2025'!$A$3:$V$504,Q$1,0)</f>
        <v>6</v>
      </c>
      <c r="R159" t="str">
        <f>VLOOKUP($A159,'Plan de acci�n consolidado 2025'!$A$3:$V$504,R$1,0)</f>
        <v>Númerica</v>
      </c>
      <c r="S159" t="str">
        <f>VLOOKUP($A159,'Plan de acci�n consolidado 2025'!$A$3:$V$504,S$1,0)</f>
        <v># de Informes con análisis del desarrollo de la campaña realizados / 6 Informes con análisis del desarrollo de la campaña a realizar</v>
      </c>
      <c r="T159" s="168">
        <f>VLOOKUP($A159,'Plan de acci�n consolidado 2025'!$A$3:$V$504,T$1,0)</f>
        <v>45670</v>
      </c>
      <c r="U159" s="168">
        <f>VLOOKUP($A159,'Plan de acci�n consolidado 2025'!$A$3:$V$504,U$1,0)</f>
        <v>46022</v>
      </c>
      <c r="V159" t="str">
        <f>VLOOKUP($A159,'Plan de acci�n consolidado 2025'!$A$3:$V$504,V$1,0)</f>
        <v>6000-DESPACHO DEL SUPERINTENDENTE DELEGADO PARA EL CONTROL Y VERIFICACIÓN DE REGLAMENTOS TÉCNICOS Y METROLOGÍA LEGAL</v>
      </c>
      <c r="W159">
        <f>VLOOKUP($A159,'Plan de acci�n consolidado 2025'!$A$3:$AZ$504,W$1,0)</f>
        <v>4.2</v>
      </c>
      <c r="X159">
        <f>VLOOKUP($A159,'Plan de acci�n consolidado 2025'!$A$3:$AZ$504,X$1,0)</f>
        <v>0</v>
      </c>
      <c r="Y159">
        <f>VLOOKUP($A159,'Plan de acci�n consolidado 2025'!$A$3:$AZ$504,Y$1,0)</f>
        <v>0</v>
      </c>
      <c r="Z159" s="168">
        <f>VLOOKUP($A159,'Plan de acci�n consolidado 2025'!$A$3:$AZ$504,Z$1,0)</f>
        <v>0</v>
      </c>
      <c r="AA159">
        <f>VLOOKUP($A159,'Plan de acci�n consolidado 2025'!$A$3:$AZ$504,AA$1,0)</f>
        <v>0</v>
      </c>
      <c r="AB159">
        <f>VLOOKUP($A159,'Plan de acci�n consolidado 2025'!$A$3:$AZ$504,AB$1,0)</f>
        <v>0</v>
      </c>
      <c r="AC159" s="168">
        <f>VLOOKUP($A159,'Plan de acci�n consolidado 2025'!$A$3:$AZ$504,AC$1,0)</f>
        <v>0</v>
      </c>
      <c r="AD159">
        <f>VLOOKUP($A159,'Plan de acci�n consolidado 2025'!$A$3:$AZ$504,AD$1,0)</f>
        <v>0</v>
      </c>
      <c r="AE159">
        <f>VLOOKUP($A159,'Plan de acci�n consolidado 2025'!$A$3:$AZ$504,AE$1,0)</f>
        <v>0</v>
      </c>
    </row>
    <row r="160" spans="1:31" hidden="1" x14ac:dyDescent="0.25">
      <c r="A160" s="30" t="s">
        <v>1202</v>
      </c>
      <c r="B160" t="str">
        <f>VLOOKUP($A160,'Plan de acci�n consolidado 2025'!$A$3:$V$504,B$1,0)</f>
        <v>DESPACHO DEL SUPERINTENDENTE DELEGADO PARA EL CONTROL Y VERIFICACIÓN DE REGLAMENTOS TÉCNICOS Y METROLOGÍA LEGAL</v>
      </c>
      <c r="C160">
        <f>VLOOKUP($A160,'Plan de acci�n consolidado 2025'!$A$3:$V$504,C$1,0)</f>
        <v>2</v>
      </c>
      <c r="D160" t="str">
        <f>VLOOKUP($A160,'Plan de acci�n consolidado 2025'!$A$3:$V$504,D$1,0)</f>
        <v>Producto</v>
      </c>
      <c r="E160" t="str">
        <f>VLOOKUP($A160,'Plan de acci�n consolidado 2025'!$A$3:$V$504,E$1,0)</f>
        <v>6000.3</v>
      </c>
      <c r="F160" t="str">
        <f>VLOOKUP($A160,'Plan de acci�n consolidado 2025'!$A$3:$V$504,F$1,0)</f>
        <v>Innovador</v>
      </c>
      <c r="G160" t="str">
        <f>VLOOKUP($A160,'Plan de acci�n consolidado 2025'!$A$3:$V$504,G$1,0)</f>
        <v xml:space="preserve">Promover el enfoque preventivo, diferencial y territorial en el que hacer misional de la entidad 
</v>
      </c>
      <c r="H160" t="str">
        <f>VLOOKUP($A160,'Plan de acci�n consolidado 2025'!$A$3:$V$504,H$1,0)</f>
        <v xml:space="preserve">Cumplimiento de productos del PAI asociados a Promover el enfoque preventivo, diferencial y territorial en el que hacer misional de la entidad 
</v>
      </c>
      <c r="I160" t="str">
        <f>VLOOKUP($A160,'Plan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0" t="str">
        <f>VLOOKUP($A160,'Plan de acci�n consolidado 2025'!$A$3:$V$504,J$1,0)</f>
        <v>N/A</v>
      </c>
      <c r="K160">
        <f>VLOOKUP($A160,'Plan de acci�n consolidado 2025'!$A$3:$V$504,K$1,0)</f>
        <v>0</v>
      </c>
      <c r="L160" t="str">
        <f>VLOOKUP($A160,'Plan de acci�n consolidado 2025'!$A$3:$V$504,L$1,0)</f>
        <v>C-3503-0200-0016-40401c</v>
      </c>
      <c r="M160" t="str">
        <f>VLOOKUP($A160,'Plan de acci�n consolidado 2025'!$A$3:$V$504,M$1,0)</f>
        <v>Política Gestión de la información estadística _DIMENSIÓN Información y Comunicación</v>
      </c>
      <c r="N160" t="str">
        <f>VLOOKUP($A160,'Plan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60" t="str">
        <f>VLOOKUP($A160,'Plan de acci�n consolidado 2025'!$A$3:$V$504,O$1,0)</f>
        <v>Campañas de control preventivo en control de precios en cualquiera de los siguientes temas: combustibles, medicamentos o leche cruda, realizadas. (Informe con análisis del desarrollo de la campaña)</v>
      </c>
      <c r="P160">
        <f>VLOOKUP($A160,'Plan de acci�n consolidado 2025'!$A$3:$V$504,P$1,0)</f>
        <v>14</v>
      </c>
      <c r="Q160">
        <f>VLOOKUP($A160,'Plan de acci�n consolidado 2025'!$A$3:$V$504,Q$1,0)</f>
        <v>2</v>
      </c>
      <c r="R160" t="str">
        <f>VLOOKUP($A160,'Plan de acci�n consolidado 2025'!$A$3:$V$504,R$1,0)</f>
        <v>Númerica</v>
      </c>
      <c r="S160" t="str">
        <f>VLOOKUP($A160,'Plan de acci�n consolidado 2025'!$A$3:$V$504,S$1,0)</f>
        <v># de Informes con análisis del desarrollo de la campaña realizados / 2 Informes con análisis del desarrollo de la campaña a realizar</v>
      </c>
      <c r="T160" s="168">
        <f>VLOOKUP($A160,'Plan de acci�n consolidado 2025'!$A$3:$V$504,T$1,0)</f>
        <v>45670</v>
      </c>
      <c r="U160" s="168">
        <f>VLOOKUP($A160,'Plan de acci�n consolidado 2025'!$A$3:$V$504,U$1,0)</f>
        <v>46022</v>
      </c>
      <c r="V160" t="str">
        <f>VLOOKUP($A160,'Plan de acci�n consolidado 2025'!$A$3:$V$504,V$1,0)</f>
        <v>6000-DESPACHO DEL SUPERINTENDENTE DELEGADO PARA EL CONTROL Y VERIFICACIÓN DE REGLAMENTOS TÉCNICOS Y METROLOGÍA LEGAL</v>
      </c>
      <c r="W160">
        <f>VLOOKUP($A160,'Plan de acci�n consolidado 2025'!$A$3:$AZ$504,W$1,0)</f>
        <v>14</v>
      </c>
      <c r="X160">
        <f>VLOOKUP($A160,'Plan de acci�n consolidado 2025'!$A$3:$AZ$504,X$1,0)</f>
        <v>0</v>
      </c>
      <c r="Y160">
        <f>VLOOKUP($A160,'Plan de acci�n consolidado 2025'!$A$3:$AZ$504,Y$1,0)</f>
        <v>0</v>
      </c>
      <c r="Z160" s="168">
        <f>VLOOKUP($A160,'Plan de acci�n consolidado 2025'!$A$3:$AZ$504,Z$1,0)</f>
        <v>0</v>
      </c>
      <c r="AA160">
        <f>VLOOKUP($A160,'Plan de acci�n consolidado 2025'!$A$3:$AZ$504,AA$1,0)</f>
        <v>0</v>
      </c>
      <c r="AB160">
        <f>VLOOKUP($A160,'Plan de acci�n consolidado 2025'!$A$3:$AZ$504,AB$1,0)</f>
        <v>0</v>
      </c>
      <c r="AC160" s="168">
        <f>VLOOKUP($A160,'Plan de acci�n consolidado 2025'!$A$3:$AZ$504,AC$1,0)</f>
        <v>0</v>
      </c>
      <c r="AD160">
        <f>VLOOKUP($A160,'Plan de acci�n consolidado 2025'!$A$3:$AZ$504,AD$1,0)</f>
        <v>0</v>
      </c>
      <c r="AE160">
        <f>VLOOKUP($A160,'Plan de acci�n consolidado 2025'!$A$3:$AZ$504,AE$1,0)</f>
        <v>0</v>
      </c>
    </row>
    <row r="161" spans="1:31" hidden="1" x14ac:dyDescent="0.25">
      <c r="A161" s="30" t="s">
        <v>1203</v>
      </c>
      <c r="B161" t="str">
        <f>VLOOKUP($A161,'Plan de acci�n consolidado 2025'!$A$3:$V$504,B$1,0)</f>
        <v>DESPACHO DEL SUPERINTENDENTE DELEGADO PARA EL CONTROL Y VERIFICACIÓN DE REGLAMENTOS TÉCNICOS Y METROLOGÍA LEGAL</v>
      </c>
      <c r="C161">
        <f>VLOOKUP($A161,'Plan de acci�n consolidado 2025'!$A$3:$V$504,C$1,0)</f>
        <v>2</v>
      </c>
      <c r="D161" t="str">
        <f>VLOOKUP($A161,'Plan de acci�n consolidado 2025'!$A$3:$V$504,D$1,0)</f>
        <v>Actividad propia</v>
      </c>
      <c r="E161" t="str">
        <f>VLOOKUP($A161,'Plan de acci�n consolidado 2025'!$A$3:$V$504,E$1,0)</f>
        <v>6000.3.1</v>
      </c>
      <c r="F161" t="str">
        <f>VLOOKUP($A161,'Plan de acci�n consolidado 2025'!$A$3:$V$504,F$1,0)</f>
        <v>N/A</v>
      </c>
      <c r="G161" t="str">
        <f>VLOOKUP($A161,'Plan de acci�n consolidado 2025'!$A$3:$V$504,G$1,0)</f>
        <v>N/A</v>
      </c>
      <c r="H161" t="str">
        <f>VLOOKUP($A161,'Plan de acci�n consolidado 2025'!$A$3:$V$504,H$1,0)</f>
        <v>N/A</v>
      </c>
      <c r="I161" t="str">
        <f>VLOOKUP($A161,'Plan de acci�n consolidado 2025'!$A$3:$V$504,I$1,0)</f>
        <v>N/A</v>
      </c>
      <c r="J161" t="str">
        <f>VLOOKUP($A161,'Plan de acci�n consolidado 2025'!$A$3:$V$504,J$1,0)</f>
        <v>N/A</v>
      </c>
      <c r="K161">
        <f>VLOOKUP($A161,'Plan de acci�n consolidado 2025'!$A$3:$V$504,K$1,0)</f>
        <v>0</v>
      </c>
      <c r="L161" t="str">
        <f>VLOOKUP($A161,'Plan de acci�n consolidado 2025'!$A$3:$V$504,L$1,0)</f>
        <v>N/A</v>
      </c>
      <c r="M161" t="str">
        <f>VLOOKUP($A161,'Plan de acci�n consolidado 2025'!$A$3:$V$504,M$1,0)</f>
        <v>N/A</v>
      </c>
      <c r="N161" t="str">
        <f>VLOOKUP($A161,'Plan de acci�n consolidado 2025'!$A$3:$V$504,N$1,0)</f>
        <v>N/A</v>
      </c>
      <c r="O161" t="str">
        <f>VLOOKUP($A161,'Plan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61">
        <f>VLOOKUP($A161,'Plan de acci�n consolidado 2025'!$A$3:$V$504,P$1,0)</f>
        <v>20</v>
      </c>
      <c r="Q161">
        <f>VLOOKUP($A161,'Plan de acci�n consolidado 2025'!$A$3:$V$504,Q$1,0)</f>
        <v>2</v>
      </c>
      <c r="R161" t="str">
        <f>VLOOKUP($A161,'Plan de acci�n consolidado 2025'!$A$3:$V$504,R$1,0)</f>
        <v>Númerica</v>
      </c>
      <c r="S161" t="str">
        <f>VLOOKUP($A161,'Plan de acci�n consolidado 2025'!$A$3:$V$504,S$1,0)</f>
        <v># de Campañas planificadas / 2 Campañas programadas</v>
      </c>
      <c r="T161" s="168">
        <f>VLOOKUP($A161,'Plan de acci�n consolidado 2025'!$A$3:$V$504,T$1,0)</f>
        <v>45670</v>
      </c>
      <c r="U161" s="168">
        <f>VLOOKUP($A161,'Plan de acci�n consolidado 2025'!$A$3:$V$504,U$1,0)</f>
        <v>45897</v>
      </c>
      <c r="V161" t="str">
        <f>VLOOKUP($A161,'Plan de acci�n consolidado 2025'!$A$3:$V$504,V$1,0)</f>
        <v>6000-DESPACHO DEL SUPERINTENDENTE DELEGADO PARA EL CONTROL Y VERIFICACIÓN DE REGLAMENTOS TÉCNICOS Y METROLOGÍA LEGAL</v>
      </c>
      <c r="W161">
        <f>VLOOKUP($A161,'Plan de acci�n consolidado 2025'!$A$3:$AZ$504,W$1,0)</f>
        <v>2.8</v>
      </c>
      <c r="X161">
        <f>VLOOKUP($A161,'Plan de acci�n consolidado 2025'!$A$3:$AZ$504,X$1,0)</f>
        <v>100</v>
      </c>
      <c r="Y161" t="str">
        <f>VLOOKUP($A161,'Plan de acci�n consolidado 2025'!$A$3:$AZ$504,Y$1,0)</f>
        <v>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v>
      </c>
      <c r="Z161" s="168">
        <f>VLOOKUP($A161,'Plan de acci�n consolidado 2025'!$A$3:$AZ$504,Z$1,0)</f>
        <v>45896</v>
      </c>
      <c r="AA161">
        <f>VLOOKUP($A161,'Plan de acci�n consolidado 2025'!$A$3:$AZ$504,AA$1,0)</f>
        <v>100</v>
      </c>
      <c r="AB161" t="str">
        <f>VLOOKUP($A161,'Plan de acci�n consolidado 2025'!$A$3:$AZ$504,AB$1,0)</f>
        <v>Se validad el cumplimiento al 100% de la actividad. los adjuntos corresponden a entregables programado (Documento de las campañas planificadas)</v>
      </c>
      <c r="AC161" s="168">
        <f>VLOOKUP($A161,'Plan de acci�n consolidado 2025'!$A$3:$AZ$504,AC$1,0)</f>
        <v>45896</v>
      </c>
      <c r="AD161">
        <f>VLOOKUP($A161,'Plan de acci�n consolidado 2025'!$A$3:$AZ$504,AD$1,0)</f>
        <v>100</v>
      </c>
      <c r="AE161">
        <f>VLOOKUP($A161,'Plan de acci�n consolidado 2025'!$A$3:$AZ$504,AE$1,0)</f>
        <v>2.8</v>
      </c>
    </row>
    <row r="162" spans="1:31" hidden="1" x14ac:dyDescent="0.25">
      <c r="A162" s="30" t="s">
        <v>1204</v>
      </c>
      <c r="B162" t="str">
        <f>VLOOKUP($A162,'Plan de acci�n consolidado 2025'!$A$3:$V$504,B$1,0)</f>
        <v>DESPACHO DEL SUPERINTENDENTE DELEGADO PARA EL CONTROL Y VERIFICACIÓN DE REGLAMENTOS TÉCNICOS Y METROLOGÍA LEGAL</v>
      </c>
      <c r="C162">
        <f>VLOOKUP($A162,'Plan de acci�n consolidado 2025'!$A$3:$V$504,C$1,0)</f>
        <v>2</v>
      </c>
      <c r="D162" t="str">
        <f>VLOOKUP($A162,'Plan de acci�n consolidado 2025'!$A$3:$V$504,D$1,0)</f>
        <v>Actividad propia</v>
      </c>
      <c r="E162" t="str">
        <f>VLOOKUP($A162,'Plan de acci�n consolidado 2025'!$A$3:$V$504,E$1,0)</f>
        <v>6000.3.2</v>
      </c>
      <c r="F162" t="str">
        <f>VLOOKUP($A162,'Plan de acci�n consolidado 2025'!$A$3:$V$504,F$1,0)</f>
        <v>N/A</v>
      </c>
      <c r="G162" t="str">
        <f>VLOOKUP($A162,'Plan de acci�n consolidado 2025'!$A$3:$V$504,G$1,0)</f>
        <v>N/A</v>
      </c>
      <c r="H162" t="str">
        <f>VLOOKUP($A162,'Plan de acci�n consolidado 2025'!$A$3:$V$504,H$1,0)</f>
        <v>N/A</v>
      </c>
      <c r="I162" t="str">
        <f>VLOOKUP($A162,'Plan de acci�n consolidado 2025'!$A$3:$V$504,I$1,0)</f>
        <v>N/A</v>
      </c>
      <c r="J162" t="str">
        <f>VLOOKUP($A162,'Plan de acci�n consolidado 2025'!$A$3:$V$504,J$1,0)</f>
        <v>N/A</v>
      </c>
      <c r="K162">
        <f>VLOOKUP($A162,'Plan de acci�n consolidado 2025'!$A$3:$V$504,K$1,0)</f>
        <v>0</v>
      </c>
      <c r="L162" t="str">
        <f>VLOOKUP($A162,'Plan de acci�n consolidado 2025'!$A$3:$V$504,L$1,0)</f>
        <v>N/A</v>
      </c>
      <c r="M162" t="str">
        <f>VLOOKUP($A162,'Plan de acci�n consolidado 2025'!$A$3:$V$504,M$1,0)</f>
        <v>N/A</v>
      </c>
      <c r="N162" t="str">
        <f>VLOOKUP($A162,'Plan de acci�n consolidado 2025'!$A$3:$V$504,N$1,0)</f>
        <v>N/A</v>
      </c>
      <c r="O162" t="str">
        <f>VLOOKUP($A162,'Plan de acci�n consolidado 2025'!$A$3:$V$504,O$1,0)</f>
        <v>Establecer el cronograma de visitas y requerimientos de cada una de las campañas en los sectores definidos (Cronograma)</v>
      </c>
      <c r="P162">
        <f>VLOOKUP($A162,'Plan de acci�n consolidado 2025'!$A$3:$V$504,P$1,0)</f>
        <v>20</v>
      </c>
      <c r="Q162">
        <f>VLOOKUP($A162,'Plan de acci�n consolidado 2025'!$A$3:$V$504,Q$1,0)</f>
        <v>2</v>
      </c>
      <c r="R162" t="str">
        <f>VLOOKUP($A162,'Plan de acci�n consolidado 2025'!$A$3:$V$504,R$1,0)</f>
        <v>Númerica</v>
      </c>
      <c r="S162" t="str">
        <f>VLOOKUP($A162,'Plan de acci�n consolidado 2025'!$A$3:$V$504,S$1,0)</f>
        <v># de Cronogramas elaborados / 2 Cronogramas programados</v>
      </c>
      <c r="T162" s="168">
        <f>VLOOKUP($A162,'Plan de acci�n consolidado 2025'!$A$3:$V$504,T$1,0)</f>
        <v>45670</v>
      </c>
      <c r="U162" s="168">
        <f>VLOOKUP($A162,'Plan de acci�n consolidado 2025'!$A$3:$V$504,U$1,0)</f>
        <v>46022</v>
      </c>
      <c r="V162" t="str">
        <f>VLOOKUP($A162,'Plan de acci�n consolidado 2025'!$A$3:$V$504,V$1,0)</f>
        <v>6000-DESPACHO DEL SUPERINTENDENTE DELEGADO PARA EL CONTROL Y VERIFICACIÓN DE REGLAMENTOS TÉCNICOS Y METROLOGÍA LEGAL</v>
      </c>
      <c r="W162">
        <f>VLOOKUP($A162,'Plan de acci�n consolidado 2025'!$A$3:$AZ$504,W$1,0)</f>
        <v>2.8</v>
      </c>
      <c r="X162">
        <f>VLOOKUP($A162,'Plan de acci�n consolidado 2025'!$A$3:$AZ$504,X$1,0)</f>
        <v>0</v>
      </c>
      <c r="Y162">
        <f>VLOOKUP($A162,'Plan de acci�n consolidado 2025'!$A$3:$AZ$504,Y$1,0)</f>
        <v>0</v>
      </c>
      <c r="Z162" s="168">
        <f>VLOOKUP($A162,'Plan de acci�n consolidado 2025'!$A$3:$AZ$504,Z$1,0)</f>
        <v>0</v>
      </c>
      <c r="AA162">
        <f>VLOOKUP($A162,'Plan de acci�n consolidado 2025'!$A$3:$AZ$504,AA$1,0)</f>
        <v>0</v>
      </c>
      <c r="AB162">
        <f>VLOOKUP($A162,'Plan de acci�n consolidado 2025'!$A$3:$AZ$504,AB$1,0)</f>
        <v>0</v>
      </c>
      <c r="AC162" s="168">
        <f>VLOOKUP($A162,'Plan de acci�n consolidado 2025'!$A$3:$AZ$504,AC$1,0)</f>
        <v>0</v>
      </c>
      <c r="AD162">
        <f>VLOOKUP($A162,'Plan de acci�n consolidado 2025'!$A$3:$AZ$504,AD$1,0)</f>
        <v>0</v>
      </c>
      <c r="AE162">
        <f>VLOOKUP($A162,'Plan de acci�n consolidado 2025'!$A$3:$AZ$504,AE$1,0)</f>
        <v>0</v>
      </c>
    </row>
    <row r="163" spans="1:31" hidden="1" x14ac:dyDescent="0.25">
      <c r="A163" s="30" t="s">
        <v>1205</v>
      </c>
      <c r="B163" t="str">
        <f>VLOOKUP($A163,'Plan de acci�n consolidado 2025'!$A$3:$V$504,B$1,0)</f>
        <v>DESPACHO DEL SUPERINTENDENTE DELEGADO PARA EL CONTROL Y VERIFICACIÓN DE REGLAMENTOS TÉCNICOS Y METROLOGÍA LEGAL</v>
      </c>
      <c r="C163">
        <f>VLOOKUP($A163,'Plan de acci�n consolidado 2025'!$A$3:$V$504,C$1,0)</f>
        <v>2</v>
      </c>
      <c r="D163" t="str">
        <f>VLOOKUP($A163,'Plan de acci�n consolidado 2025'!$A$3:$V$504,D$1,0)</f>
        <v>Actividad propia</v>
      </c>
      <c r="E163" t="str">
        <f>VLOOKUP($A163,'Plan de acci�n consolidado 2025'!$A$3:$V$504,E$1,0)</f>
        <v>6000.3.3</v>
      </c>
      <c r="F163" t="str">
        <f>VLOOKUP($A163,'Plan de acci�n consolidado 2025'!$A$3:$V$504,F$1,0)</f>
        <v>N/A</v>
      </c>
      <c r="G163" t="str">
        <f>VLOOKUP($A163,'Plan de acci�n consolidado 2025'!$A$3:$V$504,G$1,0)</f>
        <v>N/A</v>
      </c>
      <c r="H163" t="str">
        <f>VLOOKUP($A163,'Plan de acci�n consolidado 2025'!$A$3:$V$504,H$1,0)</f>
        <v>N/A</v>
      </c>
      <c r="I163" t="str">
        <f>VLOOKUP($A163,'Plan de acci�n consolidado 2025'!$A$3:$V$504,I$1,0)</f>
        <v>N/A</v>
      </c>
      <c r="J163" t="str">
        <f>VLOOKUP($A163,'Plan de acci�n consolidado 2025'!$A$3:$V$504,J$1,0)</f>
        <v>N/A</v>
      </c>
      <c r="K163">
        <f>VLOOKUP($A163,'Plan de acci�n consolidado 2025'!$A$3:$V$504,K$1,0)</f>
        <v>0</v>
      </c>
      <c r="L163" t="str">
        <f>VLOOKUP($A163,'Plan de acci�n consolidado 2025'!$A$3:$V$504,L$1,0)</f>
        <v>N/A</v>
      </c>
      <c r="M163" t="str">
        <f>VLOOKUP($A163,'Plan de acci�n consolidado 2025'!$A$3:$V$504,M$1,0)</f>
        <v>N/A</v>
      </c>
      <c r="N163" t="str">
        <f>VLOOKUP($A163,'Plan de acci�n consolidado 2025'!$A$3:$V$504,N$1,0)</f>
        <v>N/A</v>
      </c>
      <c r="O163" t="str">
        <f>VLOOKUP($A163,'Plan de acci�n consolidado 2025'!$A$3:$V$504,O$1,0)</f>
        <v>Ejecutar el cronograma de visitas y requerimientos (Seguimiento al cronograma)</v>
      </c>
      <c r="P163">
        <f>VLOOKUP($A163,'Plan de acci�n consolidado 2025'!$A$3:$V$504,P$1,0)</f>
        <v>30</v>
      </c>
      <c r="Q163">
        <f>VLOOKUP($A163,'Plan de acci�n consolidado 2025'!$A$3:$V$504,Q$1,0)</f>
        <v>100</v>
      </c>
      <c r="R163" t="str">
        <f>VLOOKUP($A163,'Plan de acci�n consolidado 2025'!$A$3:$V$504,R$1,0)</f>
        <v>Porcentual</v>
      </c>
      <c r="S163" t="str">
        <f>VLOOKUP($A163,'Plan de acci�n consolidado 2025'!$A$3:$V$504,S$1,0)</f>
        <v>% de Actividades ejecutadas / 100% de Actividades programadas</v>
      </c>
      <c r="T163" s="168">
        <f>VLOOKUP($A163,'Plan de acci�n consolidado 2025'!$A$3:$V$504,T$1,0)</f>
        <v>45670</v>
      </c>
      <c r="U163" s="168">
        <f>VLOOKUP($A163,'Plan de acci�n consolidado 2025'!$A$3:$V$504,U$1,0)</f>
        <v>46022</v>
      </c>
      <c r="V163" t="str">
        <f>VLOOKUP($A163,'Plan de acci�n consolidado 2025'!$A$3:$V$504,V$1,0)</f>
        <v>6000-DESPACHO DEL SUPERINTENDENTE DELEGADO PARA EL CONTROL Y VERIFICACIÓN DE REGLAMENTOS TÉCNICOS Y METROLOGÍA LEGAL</v>
      </c>
      <c r="W163">
        <f>VLOOKUP($A163,'Plan de acci�n consolidado 2025'!$A$3:$AZ$504,W$1,0)</f>
        <v>4.2</v>
      </c>
      <c r="X163">
        <f>VLOOKUP($A163,'Plan de acci�n consolidado 2025'!$A$3:$AZ$504,X$1,0)</f>
        <v>0</v>
      </c>
      <c r="Y163">
        <f>VLOOKUP($A163,'Plan de acci�n consolidado 2025'!$A$3:$AZ$504,Y$1,0)</f>
        <v>0</v>
      </c>
      <c r="Z163" s="168">
        <f>VLOOKUP($A163,'Plan de acci�n consolidado 2025'!$A$3:$AZ$504,Z$1,0)</f>
        <v>0</v>
      </c>
      <c r="AA163">
        <f>VLOOKUP($A163,'Plan de acci�n consolidado 2025'!$A$3:$AZ$504,AA$1,0)</f>
        <v>0</v>
      </c>
      <c r="AB163">
        <f>VLOOKUP($A163,'Plan de acci�n consolidado 2025'!$A$3:$AZ$504,AB$1,0)</f>
        <v>0</v>
      </c>
      <c r="AC163" s="168">
        <f>VLOOKUP($A163,'Plan de acci�n consolidado 2025'!$A$3:$AZ$504,AC$1,0)</f>
        <v>0</v>
      </c>
      <c r="AD163">
        <f>VLOOKUP($A163,'Plan de acci�n consolidado 2025'!$A$3:$AZ$504,AD$1,0)</f>
        <v>0</v>
      </c>
      <c r="AE163">
        <f>VLOOKUP($A163,'Plan de acci�n consolidado 2025'!$A$3:$AZ$504,AE$1,0)</f>
        <v>0</v>
      </c>
    </row>
    <row r="164" spans="1:31" hidden="1" x14ac:dyDescent="0.25">
      <c r="A164" s="30" t="s">
        <v>1206</v>
      </c>
      <c r="B164" t="str">
        <f>VLOOKUP($A164,'Plan de acci�n consolidado 2025'!$A$3:$V$504,B$1,0)</f>
        <v>DESPACHO DEL SUPERINTENDENTE DELEGADO PARA EL CONTROL Y VERIFICACIÓN DE REGLAMENTOS TÉCNICOS Y METROLOGÍA LEGAL</v>
      </c>
      <c r="C164">
        <f>VLOOKUP($A164,'Plan de acci�n consolidado 2025'!$A$3:$V$504,C$1,0)</f>
        <v>2</v>
      </c>
      <c r="D164" t="str">
        <f>VLOOKUP($A164,'Plan de acci�n consolidado 2025'!$A$3:$V$504,D$1,0)</f>
        <v>Actividad propia</v>
      </c>
      <c r="E164" t="str">
        <f>VLOOKUP($A164,'Plan de acci�n consolidado 2025'!$A$3:$V$504,E$1,0)</f>
        <v>6000.3.4</v>
      </c>
      <c r="F164" t="str">
        <f>VLOOKUP($A164,'Plan de acci�n consolidado 2025'!$A$3:$V$504,F$1,0)</f>
        <v>N/A</v>
      </c>
      <c r="G164" t="str">
        <f>VLOOKUP($A164,'Plan de acci�n consolidado 2025'!$A$3:$V$504,G$1,0)</f>
        <v>N/A</v>
      </c>
      <c r="H164" t="str">
        <f>VLOOKUP($A164,'Plan de acci�n consolidado 2025'!$A$3:$V$504,H$1,0)</f>
        <v>N/A</v>
      </c>
      <c r="I164" t="str">
        <f>VLOOKUP($A164,'Plan de acci�n consolidado 2025'!$A$3:$V$504,I$1,0)</f>
        <v>N/A</v>
      </c>
      <c r="J164" t="str">
        <f>VLOOKUP($A164,'Plan de acci�n consolidado 2025'!$A$3:$V$504,J$1,0)</f>
        <v>N/A</v>
      </c>
      <c r="K164">
        <f>VLOOKUP($A164,'Plan de acci�n consolidado 2025'!$A$3:$V$504,K$1,0)</f>
        <v>0</v>
      </c>
      <c r="L164" t="str">
        <f>VLOOKUP($A164,'Plan de acci�n consolidado 2025'!$A$3:$V$504,L$1,0)</f>
        <v>N/A</v>
      </c>
      <c r="M164" t="str">
        <f>VLOOKUP($A164,'Plan de acci�n consolidado 2025'!$A$3:$V$504,M$1,0)</f>
        <v>N/A</v>
      </c>
      <c r="N164" t="str">
        <f>VLOOKUP($A164,'Plan de acci�n consolidado 2025'!$A$3:$V$504,N$1,0)</f>
        <v>N/A</v>
      </c>
      <c r="O164" t="str">
        <f>VLOOKUP($A164,'Plan de acci�n consolidado 2025'!$A$3:$V$504,O$1,0)</f>
        <v>Análisis del desarrollo de la campaña (Informe con análisis del desarrollo de la campaña)</v>
      </c>
      <c r="P164">
        <f>VLOOKUP($A164,'Plan de acci�n consolidado 2025'!$A$3:$V$504,P$1,0)</f>
        <v>30</v>
      </c>
      <c r="Q164">
        <f>VLOOKUP($A164,'Plan de acci�n consolidado 2025'!$A$3:$V$504,Q$1,0)</f>
        <v>2</v>
      </c>
      <c r="R164" t="str">
        <f>VLOOKUP($A164,'Plan de acci�n consolidado 2025'!$A$3:$V$504,R$1,0)</f>
        <v>Númerica</v>
      </c>
      <c r="S164" t="str">
        <f>VLOOKUP($A164,'Plan de acci�n consolidado 2025'!$A$3:$V$504,S$1,0)</f>
        <v># de Informes con análisis del desarrollo de la campaña realizados / 2 Informes con análisis del desarrollo de la campaña a realizar</v>
      </c>
      <c r="T164" s="168">
        <f>VLOOKUP($A164,'Plan de acci�n consolidado 2025'!$A$3:$V$504,T$1,0)</f>
        <v>45670</v>
      </c>
      <c r="U164" s="168">
        <f>VLOOKUP($A164,'Plan de acci�n consolidado 2025'!$A$3:$V$504,U$1,0)</f>
        <v>46022</v>
      </c>
      <c r="V164" t="str">
        <f>VLOOKUP($A164,'Plan de acci�n consolidado 2025'!$A$3:$V$504,V$1,0)</f>
        <v>6000-DESPACHO DEL SUPERINTENDENTE DELEGADO PARA EL CONTROL Y VERIFICACIÓN DE REGLAMENTOS TÉCNICOS Y METROLOGÍA LEGAL</v>
      </c>
      <c r="W164">
        <f>VLOOKUP($A164,'Plan de acci�n consolidado 2025'!$A$3:$AZ$504,W$1,0)</f>
        <v>4.2</v>
      </c>
      <c r="X164">
        <f>VLOOKUP($A164,'Plan de acci�n consolidado 2025'!$A$3:$AZ$504,X$1,0)</f>
        <v>0</v>
      </c>
      <c r="Y164">
        <f>VLOOKUP($A164,'Plan de acci�n consolidado 2025'!$A$3:$AZ$504,Y$1,0)</f>
        <v>0</v>
      </c>
      <c r="Z164" s="168">
        <f>VLOOKUP($A164,'Plan de acci�n consolidado 2025'!$A$3:$AZ$504,Z$1,0)</f>
        <v>0</v>
      </c>
      <c r="AA164">
        <f>VLOOKUP($A164,'Plan de acci�n consolidado 2025'!$A$3:$AZ$504,AA$1,0)</f>
        <v>0</v>
      </c>
      <c r="AB164">
        <f>VLOOKUP($A164,'Plan de acci�n consolidado 2025'!$A$3:$AZ$504,AB$1,0)</f>
        <v>0</v>
      </c>
      <c r="AC164" s="168">
        <f>VLOOKUP($A164,'Plan de acci�n consolidado 2025'!$A$3:$AZ$504,AC$1,0)</f>
        <v>0</v>
      </c>
      <c r="AD164">
        <f>VLOOKUP($A164,'Plan de acci�n consolidado 2025'!$A$3:$AZ$504,AD$1,0)</f>
        <v>0</v>
      </c>
      <c r="AE164">
        <f>VLOOKUP($A164,'Plan de acci�n consolidado 2025'!$A$3:$AZ$504,AE$1,0)</f>
        <v>0</v>
      </c>
    </row>
    <row r="165" spans="1:31" hidden="1" x14ac:dyDescent="0.25">
      <c r="A165" s="30" t="s">
        <v>1207</v>
      </c>
      <c r="B165" t="str">
        <f>VLOOKUP($A165,'Plan de acci�n consolidado 2025'!$A$3:$V$504,B$1,0)</f>
        <v>DESPACHO DEL SUPERINTENDENTE DELEGADO PARA EL CONTROL Y VERIFICACIÓN DE REGLAMENTOS TÉCNICOS Y METROLOGÍA LEGAL</v>
      </c>
      <c r="C165">
        <f>VLOOKUP($A165,'Plan de acci�n consolidado 2025'!$A$3:$V$504,C$1,0)</f>
        <v>2</v>
      </c>
      <c r="D165" t="str">
        <f>VLOOKUP($A165,'Plan de acci�n consolidado 2025'!$A$3:$V$504,D$1,0)</f>
        <v>Producto</v>
      </c>
      <c r="E165" t="str">
        <f>VLOOKUP($A165,'Plan de acci�n consolidado 2025'!$A$3:$V$504,E$1,0)</f>
        <v>6000.4</v>
      </c>
      <c r="F165" t="str">
        <f>VLOOKUP($A165,'Plan de acci�n consolidado 2025'!$A$3:$V$504,F$1,0)</f>
        <v>Operativo</v>
      </c>
      <c r="G165" t="str">
        <f>VLOOKUP($A165,'Plan de acci�n consolidado 2025'!$A$3:$V$504,G$1,0)</f>
        <v xml:space="preserve">Promover el enfoque preventivo, diferencial y territorial en el que hacer misional de la entidad 
</v>
      </c>
      <c r="H165" t="str">
        <f>VLOOKUP($A165,'Plan de acci�n consolidado 2025'!$A$3:$V$504,H$1,0)</f>
        <v xml:space="preserve">Cumplimiento de productos del PAI asociados a Promover el enfoque preventivo, diferencial y territorial en el que hacer misional de la entidad 
</v>
      </c>
      <c r="I165" t="str">
        <f>VLOOKUP($A165,'Plan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5" t="str">
        <f>VLOOKUP($A165,'Plan de acci�n consolidado 2025'!$A$3:$V$504,J$1,0)</f>
        <v>N/A</v>
      </c>
      <c r="K165">
        <f>VLOOKUP($A165,'Plan de acci�n consolidado 2025'!$A$3:$V$504,K$1,0)</f>
        <v>0</v>
      </c>
      <c r="L165" t="str">
        <f>VLOOKUP($A165,'Plan de acci�n consolidado 2025'!$A$3:$V$504,L$1,0)</f>
        <v>C-3503-0200-0016-40401c</v>
      </c>
      <c r="M165" t="str">
        <f>VLOOKUP($A165,'Plan de acci�n consolidado 2025'!$A$3:$V$504,M$1,0)</f>
        <v>Política Gestión Documental _DIMENSIÓN Información y Comunicación</v>
      </c>
      <c r="N165" t="str">
        <f>VLOOKUP($A165,'Plan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65" t="str">
        <f>VLOOKUP($A165,'Plan de acci�n consolidado 2025'!$A$3:$V$504,O$1,0)</f>
        <v>Proyecto de Reglamento Técnico Metrológico de Medidores de Agua de uso residencial, elaborado y enviado (Documento proyecto y correo de envío o memorando)</v>
      </c>
      <c r="P165">
        <f>VLOOKUP($A165,'Plan de acci�n consolidado 2025'!$A$3:$V$504,P$1,0)</f>
        <v>14</v>
      </c>
      <c r="Q165">
        <f>VLOOKUP($A165,'Plan de acci�n consolidado 2025'!$A$3:$V$504,Q$1,0)</f>
        <v>1</v>
      </c>
      <c r="R165" t="str">
        <f>VLOOKUP($A165,'Plan de acci�n consolidado 2025'!$A$3:$V$504,R$1,0)</f>
        <v>Númerica</v>
      </c>
      <c r="S165" t="str">
        <f>VLOOKUP($A165,'Plan de acci�n consolidado 2025'!$A$3:$V$504,S$1,0)</f>
        <v># de Correo electrónico de remisión y proyecto de acto administrativo ajustado / Único entregable / 1 Correo electrónico de remisión y proyecto de acto administrativo ajustado / Único entregable</v>
      </c>
      <c r="T165" s="168">
        <f>VLOOKUP($A165,'Plan de acci�n consolidado 2025'!$A$3:$V$504,T$1,0)</f>
        <v>45691</v>
      </c>
      <c r="U165" s="168">
        <f>VLOOKUP($A165,'Plan de acci�n consolidado 2025'!$A$3:$V$504,U$1,0)</f>
        <v>45947</v>
      </c>
      <c r="V165" t="str">
        <f>VLOOKUP($A165,'Plan de acci�n consolidado 2025'!$A$3:$V$504,V$1,0)</f>
        <v>6000-DESPACHO DEL SUPERINTENDENTE DELEGADO PARA EL CONTROL Y VERIFICACIÓN DE REGLAMENTOS TÉCNICOS Y METROLOGÍA LEGAL</v>
      </c>
      <c r="W165">
        <f>VLOOKUP($A165,'Plan de acci�n consolidado 2025'!$A$3:$AZ$504,W$1,0)</f>
        <v>14</v>
      </c>
      <c r="X165">
        <f>VLOOKUP($A165,'Plan de acci�n consolidado 2025'!$A$3:$AZ$504,X$1,0)</f>
        <v>0</v>
      </c>
      <c r="Y165">
        <f>VLOOKUP($A165,'Plan de acci�n consolidado 2025'!$A$3:$AZ$504,Y$1,0)</f>
        <v>0</v>
      </c>
      <c r="Z165" s="168">
        <f>VLOOKUP($A165,'Plan de acci�n consolidado 2025'!$A$3:$AZ$504,Z$1,0)</f>
        <v>0</v>
      </c>
      <c r="AA165">
        <f>VLOOKUP($A165,'Plan de acci�n consolidado 2025'!$A$3:$AZ$504,AA$1,0)</f>
        <v>0</v>
      </c>
      <c r="AB165">
        <f>VLOOKUP($A165,'Plan de acci�n consolidado 2025'!$A$3:$AZ$504,AB$1,0)</f>
        <v>0</v>
      </c>
      <c r="AC165" s="168">
        <f>VLOOKUP($A165,'Plan de acci�n consolidado 2025'!$A$3:$AZ$504,AC$1,0)</f>
        <v>0</v>
      </c>
      <c r="AD165">
        <f>VLOOKUP($A165,'Plan de acci�n consolidado 2025'!$A$3:$AZ$504,AD$1,0)</f>
        <v>0</v>
      </c>
      <c r="AE165">
        <f>VLOOKUP($A165,'Plan de acci�n consolidado 2025'!$A$3:$AZ$504,AE$1,0)</f>
        <v>0</v>
      </c>
    </row>
    <row r="166" spans="1:31" hidden="1" x14ac:dyDescent="0.25">
      <c r="A166" s="30" t="s">
        <v>1208</v>
      </c>
      <c r="B166" t="str">
        <f>VLOOKUP($A166,'Plan de acci�n consolidado 2025'!$A$3:$V$504,B$1,0)</f>
        <v>DESPACHO DEL SUPERINTENDENTE DELEGADO PARA EL CONTROL Y VERIFICACIÓN DE REGLAMENTOS TÉCNICOS Y METROLOGÍA LEGAL</v>
      </c>
      <c r="C166">
        <f>VLOOKUP($A166,'Plan de acci�n consolidado 2025'!$A$3:$V$504,C$1,0)</f>
        <v>2</v>
      </c>
      <c r="D166" t="str">
        <f>VLOOKUP($A166,'Plan de acci�n consolidado 2025'!$A$3:$V$504,D$1,0)</f>
        <v>Actividad propia</v>
      </c>
      <c r="E166" t="str">
        <f>VLOOKUP($A166,'Plan de acci�n consolidado 2025'!$A$3:$V$504,E$1,0)</f>
        <v>6000.4.1</v>
      </c>
      <c r="F166" t="str">
        <f>VLOOKUP($A166,'Plan de acci�n consolidado 2025'!$A$3:$V$504,F$1,0)</f>
        <v>N/A</v>
      </c>
      <c r="G166" t="str">
        <f>VLOOKUP($A166,'Plan de acci�n consolidado 2025'!$A$3:$V$504,G$1,0)</f>
        <v>N/A</v>
      </c>
      <c r="H166" t="str">
        <f>VLOOKUP($A166,'Plan de acci�n consolidado 2025'!$A$3:$V$504,H$1,0)</f>
        <v>N/A</v>
      </c>
      <c r="I166" t="str">
        <f>VLOOKUP($A166,'Plan de acci�n consolidado 2025'!$A$3:$V$504,I$1,0)</f>
        <v>N/A</v>
      </c>
      <c r="J166" t="str">
        <f>VLOOKUP($A166,'Plan de acci�n consolidado 2025'!$A$3:$V$504,J$1,0)</f>
        <v>N/A</v>
      </c>
      <c r="K166">
        <f>VLOOKUP($A166,'Plan de acci�n consolidado 2025'!$A$3:$V$504,K$1,0)</f>
        <v>0</v>
      </c>
      <c r="L166" t="str">
        <f>VLOOKUP($A166,'Plan de acci�n consolidado 2025'!$A$3:$V$504,L$1,0)</f>
        <v>N/A</v>
      </c>
      <c r="M166" t="str">
        <f>VLOOKUP($A166,'Plan de acci�n consolidado 2025'!$A$3:$V$504,M$1,0)</f>
        <v>N/A</v>
      </c>
      <c r="N166" t="str">
        <f>VLOOKUP($A166,'Plan de acci�n consolidado 2025'!$A$3:$V$504,N$1,0)</f>
        <v>N/A</v>
      </c>
      <c r="O166" t="str">
        <f>VLOOKUP($A166,'Plan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66">
        <f>VLOOKUP($A166,'Plan de acci�n consolidado 2025'!$A$3:$V$504,P$1,0)</f>
        <v>20</v>
      </c>
      <c r="Q166">
        <f>VLOOKUP($A166,'Plan de acci�n consolidado 2025'!$A$3:$V$504,Q$1,0)</f>
        <v>1</v>
      </c>
      <c r="R166" t="str">
        <f>VLOOKUP($A166,'Plan de acci�n consolidado 2025'!$A$3:$V$504,R$1,0)</f>
        <v>Númerica</v>
      </c>
      <c r="S166" t="str">
        <f>VLOOKUP($A166,'Plan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66" s="168">
        <f>VLOOKUP($A166,'Plan de acci�n consolidado 2025'!$A$3:$V$504,T$1,0)</f>
        <v>45691</v>
      </c>
      <c r="U166" s="168">
        <f>VLOOKUP($A166,'Plan de acci�n consolidado 2025'!$A$3:$V$504,U$1,0)</f>
        <v>45730</v>
      </c>
      <c r="V166" t="str">
        <f>VLOOKUP($A166,'Plan de acci�n consolidado 2025'!$A$3:$V$504,V$1,0)</f>
        <v>6000-DESPACHO DEL SUPERINTENDENTE DELEGADO PARA EL CONTROL Y VERIFICACIÓN DE REGLAMENTOS TÉCNICOS Y METROLOGÍA LEGAL</v>
      </c>
      <c r="W166">
        <f>VLOOKUP($A166,'Plan de acci�n consolidado 2025'!$A$3:$AZ$504,W$1,0)</f>
        <v>2.8</v>
      </c>
      <c r="X166">
        <f>VLOOKUP($A166,'Plan de acci�n consolidado 2025'!$A$3:$AZ$504,X$1,0)</f>
        <v>100</v>
      </c>
      <c r="Y166" t="str">
        <f>VLOOKUP($A166,'Plan de acci�n consolidado 2025'!$A$3:$AZ$504,Y$1,0)</f>
        <v>Se presenta como evidencia el correo electrónico de remisión, junto con la matriz de comentarios para el Reglamento Técnico de Medidores de Agua.</v>
      </c>
      <c r="Z166" s="168">
        <f>VLOOKUP($A166,'Plan de acci�n consolidado 2025'!$A$3:$AZ$504,Z$1,0)</f>
        <v>45694</v>
      </c>
      <c r="AA166">
        <f>VLOOKUP($A166,'Plan de acci�n consolidado 2025'!$A$3:$AZ$504,AA$1,0)</f>
        <v>100</v>
      </c>
      <c r="AB166" t="str">
        <f>VLOOKUP($A166,'Plan de acci�n consolidado 2025'!$A$3:$AZ$504,AB$1,0)</f>
        <v>Se revisan los entregables y en la matriz de comentarios y se evidencia la justificación a la no necesidad de modificar el proyecto de acto administrativo, razón por lo cual no se solicita esta ultima evidencia y se verifica el cumplimiento con los demás anexos (correo - matriz de comentarios)</v>
      </c>
      <c r="AC166" s="168">
        <f>VLOOKUP($A166,'Plan de acci�n consolidado 2025'!$A$3:$AZ$504,AC$1,0)</f>
        <v>45694</v>
      </c>
      <c r="AD166">
        <f>VLOOKUP($A166,'Plan de acci�n consolidado 2025'!$A$3:$AZ$504,AD$1,0)</f>
        <v>100</v>
      </c>
      <c r="AE166">
        <f>VLOOKUP($A166,'Plan de acci�n consolidado 2025'!$A$3:$AZ$504,AE$1,0)</f>
        <v>2.8</v>
      </c>
    </row>
    <row r="167" spans="1:31" hidden="1" x14ac:dyDescent="0.25">
      <c r="A167" s="30" t="s">
        <v>1210</v>
      </c>
      <c r="B167" t="str">
        <f>VLOOKUP($A167,'Plan de acci�n consolidado 2025'!$A$3:$V$504,B$1,0)</f>
        <v>DESPACHO DEL SUPERINTENDENTE DELEGADO PARA EL CONTROL Y VERIFICACIÓN DE REGLAMENTOS TÉCNICOS Y METROLOGÍA LEGAL</v>
      </c>
      <c r="C167">
        <f>VLOOKUP($A167,'Plan de acci�n consolidado 2025'!$A$3:$V$504,C$1,0)</f>
        <v>2</v>
      </c>
      <c r="D167" t="str">
        <f>VLOOKUP($A167,'Plan de acci�n consolidado 2025'!$A$3:$V$504,D$1,0)</f>
        <v>Actividad propia</v>
      </c>
      <c r="E167" t="str">
        <f>VLOOKUP($A167,'Plan de acci�n consolidado 2025'!$A$3:$V$504,E$1,0)</f>
        <v>6000.4.2</v>
      </c>
      <c r="F167" t="str">
        <f>VLOOKUP($A167,'Plan de acci�n consolidado 2025'!$A$3:$V$504,F$1,0)</f>
        <v>N/A</v>
      </c>
      <c r="G167" t="str">
        <f>VLOOKUP($A167,'Plan de acci�n consolidado 2025'!$A$3:$V$504,G$1,0)</f>
        <v>N/A</v>
      </c>
      <c r="H167" t="str">
        <f>VLOOKUP($A167,'Plan de acci�n consolidado 2025'!$A$3:$V$504,H$1,0)</f>
        <v>N/A</v>
      </c>
      <c r="I167" t="str">
        <f>VLOOKUP($A167,'Plan de acci�n consolidado 2025'!$A$3:$V$504,I$1,0)</f>
        <v>N/A</v>
      </c>
      <c r="J167" t="str">
        <f>VLOOKUP($A167,'Plan de acci�n consolidado 2025'!$A$3:$V$504,J$1,0)</f>
        <v>N/A</v>
      </c>
      <c r="K167">
        <f>VLOOKUP($A167,'Plan de acci�n consolidado 2025'!$A$3:$V$504,K$1,0)</f>
        <v>0</v>
      </c>
      <c r="L167" t="str">
        <f>VLOOKUP($A167,'Plan de acci�n consolidado 2025'!$A$3:$V$504,L$1,0)</f>
        <v>N/A</v>
      </c>
      <c r="M167" t="str">
        <f>VLOOKUP($A167,'Plan de acci�n consolidado 2025'!$A$3:$V$504,M$1,0)</f>
        <v>N/A</v>
      </c>
      <c r="N167" t="str">
        <f>VLOOKUP($A167,'Plan de acci�n consolidado 2025'!$A$3:$V$504,N$1,0)</f>
        <v>N/A</v>
      </c>
      <c r="O167" t="str">
        <f>VLOOKUP($A167,'Plan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67">
        <f>VLOOKUP($A167,'Plan de acci�n consolidado 2025'!$A$3:$V$504,P$1,0)</f>
        <v>20</v>
      </c>
      <c r="Q167">
        <f>VLOOKUP($A167,'Plan de acci�n consolidado 2025'!$A$3:$V$504,Q$1,0)</f>
        <v>1</v>
      </c>
      <c r="R167" t="str">
        <f>VLOOKUP($A167,'Plan de acci�n consolidado 2025'!$A$3:$V$504,R$1,0)</f>
        <v>Númerica</v>
      </c>
      <c r="S167" t="str">
        <f>VLOOKUP($A167,'Plan de acci�n consolidado 2025'!$A$3:$V$504,S$1,0)</f>
        <v># de Correo electrónico de remisión (o memo de traslado) y proyecto de acto administrativo  / Único entregable / 1 Correo electrónico de remisión (o memo de traslado) y proyecto de acto administrativo  / Único entregable</v>
      </c>
      <c r="T167" s="168">
        <f>VLOOKUP($A167,'Plan de acci�n consolidado 2025'!$A$3:$V$504,T$1,0)</f>
        <v>45733</v>
      </c>
      <c r="U167" s="168">
        <f>VLOOKUP($A167,'Plan de acci�n consolidado 2025'!$A$3:$V$504,U$1,0)</f>
        <v>45751</v>
      </c>
      <c r="V167" t="str">
        <f>VLOOKUP($A167,'Plan de acci�n consolidado 2025'!$A$3:$V$504,V$1,0)</f>
        <v>6000-DESPACHO DEL SUPERINTENDENTE DELEGADO PARA EL CONTROL Y VERIFICACIÓN DE REGLAMENTOS TÉCNICOS Y METROLOGÍA LEGAL</v>
      </c>
      <c r="W167">
        <f>VLOOKUP($A167,'Plan de acci�n consolidado 2025'!$A$3:$AZ$504,W$1,0)</f>
        <v>2.8</v>
      </c>
      <c r="X167">
        <f>VLOOKUP($A167,'Plan de acci�n consolidado 2025'!$A$3:$AZ$504,X$1,0)</f>
        <v>100</v>
      </c>
      <c r="Y167" t="str">
        <f>VLOOKUP($A167,'Plan de acci�n consolidado 2025'!$A$3:$AZ$504,Y$1,0)</f>
        <v>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v>
      </c>
      <c r="Z167" s="168">
        <f>VLOOKUP($A167,'Plan de acci�n consolidado 2025'!$A$3:$AZ$504,Z$1,0)</f>
        <v>45733</v>
      </c>
      <c r="AA167">
        <f>VLOOKUP($A167,'Plan de acci�n consolidado 2025'!$A$3:$AZ$504,AA$1,0)</f>
        <v>100</v>
      </c>
      <c r="AB167" t="str">
        <f>VLOOKUP($A167,'Plan de acci�n consolidado 2025'!$A$3:$AZ$504,AB$1,0)</f>
        <v xml:space="preserve">Se verifica el cumplimiento de la actividad con las evidencias aportadas </v>
      </c>
      <c r="AC167" s="168">
        <f>VLOOKUP($A167,'Plan de acci�n consolidado 2025'!$A$3:$AZ$504,AC$1,0)</f>
        <v>45733</v>
      </c>
      <c r="AD167">
        <f>VLOOKUP($A167,'Plan de acci�n consolidado 2025'!$A$3:$AZ$504,AD$1,0)</f>
        <v>100</v>
      </c>
      <c r="AE167">
        <f>VLOOKUP($A167,'Plan de acci�n consolidado 2025'!$A$3:$AZ$504,AE$1,0)</f>
        <v>2.8</v>
      </c>
    </row>
    <row r="168" spans="1:31" hidden="1" x14ac:dyDescent="0.25">
      <c r="A168" s="30" t="s">
        <v>1212</v>
      </c>
      <c r="B168" t="str">
        <f>VLOOKUP($A168,'Plan de acci�n consolidado 2025'!$A$3:$V$504,B$1,0)</f>
        <v>DESPACHO DEL SUPERINTENDENTE DELEGADO PARA EL CONTROL Y VERIFICACIÓN DE REGLAMENTOS TÉCNICOS Y METROLOGÍA LEGAL</v>
      </c>
      <c r="C168">
        <f>VLOOKUP($A168,'Plan de acci�n consolidado 2025'!$A$3:$V$504,C$1,0)</f>
        <v>2</v>
      </c>
      <c r="D168" t="str">
        <f>VLOOKUP($A168,'Plan de acci�n consolidado 2025'!$A$3:$V$504,D$1,0)</f>
        <v>Actividad propia</v>
      </c>
      <c r="E168" t="str">
        <f>VLOOKUP($A168,'Plan de acci�n consolidado 2025'!$A$3:$V$504,E$1,0)</f>
        <v>6000.4.3</v>
      </c>
      <c r="F168" t="str">
        <f>VLOOKUP($A168,'Plan de acci�n consolidado 2025'!$A$3:$V$504,F$1,0)</f>
        <v>N/A</v>
      </c>
      <c r="G168" t="str">
        <f>VLOOKUP($A168,'Plan de acci�n consolidado 2025'!$A$3:$V$504,G$1,0)</f>
        <v>N/A</v>
      </c>
      <c r="H168" t="str">
        <f>VLOOKUP($A168,'Plan de acci�n consolidado 2025'!$A$3:$V$504,H$1,0)</f>
        <v>N/A</v>
      </c>
      <c r="I168" t="str">
        <f>VLOOKUP($A168,'Plan de acci�n consolidado 2025'!$A$3:$V$504,I$1,0)</f>
        <v>N/A</v>
      </c>
      <c r="J168" t="str">
        <f>VLOOKUP($A168,'Plan de acci�n consolidado 2025'!$A$3:$V$504,J$1,0)</f>
        <v>N/A</v>
      </c>
      <c r="K168">
        <f>VLOOKUP($A168,'Plan de acci�n consolidado 2025'!$A$3:$V$504,K$1,0)</f>
        <v>0</v>
      </c>
      <c r="L168" t="str">
        <f>VLOOKUP($A168,'Plan de acci�n consolidado 2025'!$A$3:$V$504,L$1,0)</f>
        <v>N/A</v>
      </c>
      <c r="M168" t="str">
        <f>VLOOKUP($A168,'Plan de acci�n consolidado 2025'!$A$3:$V$504,M$1,0)</f>
        <v>N/A</v>
      </c>
      <c r="N168" t="str">
        <f>VLOOKUP($A168,'Plan de acci�n consolidado 2025'!$A$3:$V$504,N$1,0)</f>
        <v>N/A</v>
      </c>
      <c r="O168" t="str">
        <f>VLOOKUP($A168,'Plan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68">
        <f>VLOOKUP($A168,'Plan de acci�n consolidado 2025'!$A$3:$V$504,P$1,0)</f>
        <v>20</v>
      </c>
      <c r="Q168">
        <f>VLOOKUP($A168,'Plan de acci�n consolidado 2025'!$A$3:$V$504,Q$1,0)</f>
        <v>1</v>
      </c>
      <c r="R168" t="str">
        <f>VLOOKUP($A168,'Plan de acci�n consolidado 2025'!$A$3:$V$504,R$1,0)</f>
        <v>Númerica</v>
      </c>
      <c r="S168" t="str">
        <f>VLOOKUP($A168,'Plan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68" s="168">
        <f>VLOOKUP($A168,'Plan de acci�n consolidado 2025'!$A$3:$V$504,T$1,0)</f>
        <v>45754</v>
      </c>
      <c r="U168" s="168">
        <f>VLOOKUP($A168,'Plan de acci�n consolidado 2025'!$A$3:$V$504,U$1,0)</f>
        <v>45779</v>
      </c>
      <c r="V168" t="str">
        <f>VLOOKUP($A168,'Plan de acci�n consolidado 2025'!$A$3:$V$504,V$1,0)</f>
        <v>6000-DESPACHO DEL SUPERINTENDENTE DELEGADO PARA EL CONTROL Y VERIFICACIÓN DE REGLAMENTOS TÉCNICOS Y METROLOGÍA LEGAL</v>
      </c>
      <c r="W168">
        <f>VLOOKUP($A168,'Plan de acci�n consolidado 2025'!$A$3:$AZ$504,W$1,0)</f>
        <v>2.8</v>
      </c>
      <c r="X168">
        <f>VLOOKUP($A168,'Plan de acci�n consolidado 2025'!$A$3:$AZ$504,X$1,0)</f>
        <v>100</v>
      </c>
      <c r="Y168" t="str">
        <f>VLOOKUP($A168,'Plan de acci�n consolidado 2025'!$A$3:$AZ$504,Y$1,0)</f>
        <v>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v>
      </c>
      <c r="Z168" s="168">
        <f>VLOOKUP($A168,'Plan de acci�n consolidado 2025'!$A$3:$AZ$504,Z$1,0)</f>
        <v>45779</v>
      </c>
      <c r="AA168">
        <f>VLOOKUP($A168,'Plan de acci�n consolidado 2025'!$A$3:$AZ$504,AA$1,0)</f>
        <v>100</v>
      </c>
      <c r="AB168" t="str">
        <f>VLOOKUP($A168,'Plan de acci�n consolidado 2025'!$A$3:$AZ$504,AB$1,0)</f>
        <v xml:space="preserve">Se verifica el cumplimiento de la actividad con los soportes anexos </v>
      </c>
      <c r="AC168" s="168">
        <f>VLOOKUP($A168,'Plan de acci�n consolidado 2025'!$A$3:$AZ$504,AC$1,0)</f>
        <v>45779</v>
      </c>
      <c r="AD168">
        <f>VLOOKUP($A168,'Plan de acci�n consolidado 2025'!$A$3:$AZ$504,AD$1,0)</f>
        <v>100</v>
      </c>
      <c r="AE168">
        <f>VLOOKUP($A168,'Plan de acci�n consolidado 2025'!$A$3:$AZ$504,AE$1,0)</f>
        <v>2.8</v>
      </c>
    </row>
    <row r="169" spans="1:31" hidden="1" x14ac:dyDescent="0.25">
      <c r="A169" s="30" t="s">
        <v>1214</v>
      </c>
      <c r="B169" t="str">
        <f>VLOOKUP($A169,'Plan de acci�n consolidado 2025'!$A$3:$V$504,B$1,0)</f>
        <v>DESPACHO DEL SUPERINTENDENTE DELEGADO PARA EL CONTROL Y VERIFICACIÓN DE REGLAMENTOS TÉCNICOS Y METROLOGÍA LEGAL</v>
      </c>
      <c r="C169">
        <f>VLOOKUP($A169,'Plan de acci�n consolidado 2025'!$A$3:$V$504,C$1,0)</f>
        <v>2</v>
      </c>
      <c r="D169" t="str">
        <f>VLOOKUP($A169,'Plan de acci�n consolidado 2025'!$A$3:$V$504,D$1,0)</f>
        <v>Actividad propia</v>
      </c>
      <c r="E169" t="str">
        <f>VLOOKUP($A169,'Plan de acci�n consolidado 2025'!$A$3:$V$504,E$1,0)</f>
        <v>6000.4.4</v>
      </c>
      <c r="F169" t="str">
        <f>VLOOKUP($A169,'Plan de acci�n consolidado 2025'!$A$3:$V$504,F$1,0)</f>
        <v>N/A</v>
      </c>
      <c r="G169" t="str">
        <f>VLOOKUP($A169,'Plan de acci�n consolidado 2025'!$A$3:$V$504,G$1,0)</f>
        <v>N/A</v>
      </c>
      <c r="H169" t="str">
        <f>VLOOKUP($A169,'Plan de acci�n consolidado 2025'!$A$3:$V$504,H$1,0)</f>
        <v>N/A</v>
      </c>
      <c r="I169" t="str">
        <f>VLOOKUP($A169,'Plan de acci�n consolidado 2025'!$A$3:$V$504,I$1,0)</f>
        <v>N/A</v>
      </c>
      <c r="J169" t="str">
        <f>VLOOKUP($A169,'Plan de acci�n consolidado 2025'!$A$3:$V$504,J$1,0)</f>
        <v>N/A</v>
      </c>
      <c r="K169">
        <f>VLOOKUP($A169,'Plan de acci�n consolidado 2025'!$A$3:$V$504,K$1,0)</f>
        <v>0</v>
      </c>
      <c r="L169" t="str">
        <f>VLOOKUP($A169,'Plan de acci�n consolidado 2025'!$A$3:$V$504,L$1,0)</f>
        <v>N/A</v>
      </c>
      <c r="M169" t="str">
        <f>VLOOKUP($A169,'Plan de acci�n consolidado 2025'!$A$3:$V$504,M$1,0)</f>
        <v>N/A</v>
      </c>
      <c r="N169" t="str">
        <f>VLOOKUP($A169,'Plan de acci�n consolidado 2025'!$A$3:$V$504,N$1,0)</f>
        <v>N/A</v>
      </c>
      <c r="O169" t="str">
        <f>VLOOKUP($A169,'Plan de acci�n consolidado 2025'!$A$3:$V$504,O$1,0)</f>
        <v>Remitir el proyecto de acto administrativo a abogacía de la competencia. (correo electrónico de remisión (o memo de traslado) y proyecto de acto administrativo  / Único entregable)</v>
      </c>
      <c r="P169">
        <f>VLOOKUP($A169,'Plan de acci�n consolidado 2025'!$A$3:$V$504,P$1,0)</f>
        <v>20</v>
      </c>
      <c r="Q169">
        <f>VLOOKUP($A169,'Plan de acci�n consolidado 2025'!$A$3:$V$504,Q$1,0)</f>
        <v>1</v>
      </c>
      <c r="R169" t="str">
        <f>VLOOKUP($A169,'Plan de acci�n consolidado 2025'!$A$3:$V$504,R$1,0)</f>
        <v>Númerica</v>
      </c>
      <c r="S169" t="str">
        <f>VLOOKUP($A169,'Plan de acci�n consolidado 2025'!$A$3:$V$504,S$1,0)</f>
        <v># de Correo electrónico de remisión y proyecto de acto administrativo ajustado / Único entregable / 1 Correo electrónico de remisión y proyecto de acto administrativo ajustado / Único entregable</v>
      </c>
      <c r="T169" s="168">
        <f>VLOOKUP($A169,'Plan de acci�n consolidado 2025'!$A$3:$V$504,T$1,0)</f>
        <v>45782</v>
      </c>
      <c r="U169" s="168">
        <f>VLOOKUP($A169,'Plan de acci�n consolidado 2025'!$A$3:$V$504,U$1,0)</f>
        <v>45800</v>
      </c>
      <c r="V169" t="str">
        <f>VLOOKUP($A169,'Plan de acci�n consolidado 2025'!$A$3:$V$504,V$1,0)</f>
        <v>6000-DESPACHO DEL SUPERINTENDENTE DELEGADO PARA EL CONTROL Y VERIFICACIÓN DE REGLAMENTOS TÉCNICOS Y METROLOGÍA LEGAL</v>
      </c>
      <c r="W169">
        <f>VLOOKUP($A169,'Plan de acci�n consolidado 2025'!$A$3:$AZ$504,W$1,0)</f>
        <v>2.8</v>
      </c>
      <c r="X169">
        <f>VLOOKUP($A169,'Plan de acci�n consolidado 2025'!$A$3:$AZ$504,X$1,0)</f>
        <v>100</v>
      </c>
      <c r="Y169" t="str">
        <f>VLOOKUP($A169,'Plan de acci�n consolidado 2025'!$A$3:$AZ$504,Y$1,0)</f>
        <v>Se anexa memorando de solicitud de concepto de abogacía de la competencia, con radicado 25-120355, junto con (i) proyecto de acto administrativo; (ii) cuestionario de incidencia sobre la libre competencia; (iii) análisis de impacto normativo ex ante completo y (iv) matriz de comentarios de la consulta pública y análisis de impacto normativo del anteproyecto.</v>
      </c>
      <c r="Z169" s="168">
        <f>VLOOKUP($A169,'Plan de acci�n consolidado 2025'!$A$3:$AZ$504,Z$1,0)</f>
        <v>45800</v>
      </c>
      <c r="AA169">
        <f>VLOOKUP($A169,'Plan de acci�n consolidado 2025'!$A$3:$AZ$504,AA$1,0)</f>
        <v>100</v>
      </c>
      <c r="AB169" t="str">
        <f>VLOOKUP($A169,'Plan de acci�n consolidado 2025'!$A$3:$AZ$504,AB$1,0)</f>
        <v xml:space="preserve">Las evidencias reportadas permiten verificar el cumplimiento de la actividad </v>
      </c>
      <c r="AC169" s="168">
        <f>VLOOKUP($A169,'Plan de acci�n consolidado 2025'!$A$3:$AZ$504,AC$1,0)</f>
        <v>45733</v>
      </c>
      <c r="AD169">
        <f>VLOOKUP($A169,'Plan de acci�n consolidado 2025'!$A$3:$AZ$504,AD$1,0)</f>
        <v>100</v>
      </c>
      <c r="AE169">
        <f>VLOOKUP($A169,'Plan de acci�n consolidado 2025'!$A$3:$AZ$504,AE$1,0)</f>
        <v>2.8</v>
      </c>
    </row>
    <row r="170" spans="1:31" hidden="1" x14ac:dyDescent="0.25">
      <c r="A170" s="30" t="s">
        <v>1216</v>
      </c>
      <c r="B170" t="str">
        <f>VLOOKUP($A170,'Plan de acci�n consolidado 2025'!$A$3:$V$504,B$1,0)</f>
        <v>DESPACHO DEL SUPERINTENDENTE DELEGADO PARA EL CONTROL Y VERIFICACIÓN DE REGLAMENTOS TÉCNICOS Y METROLOGÍA LEGAL</v>
      </c>
      <c r="C170">
        <f>VLOOKUP($A170,'Plan de acci�n consolidado 2025'!$A$3:$V$504,C$1,0)</f>
        <v>2</v>
      </c>
      <c r="D170" t="str">
        <f>VLOOKUP($A170,'Plan de acci�n consolidado 2025'!$A$3:$V$504,D$1,0)</f>
        <v>Actividad propia</v>
      </c>
      <c r="E170" t="str">
        <f>VLOOKUP($A170,'Plan de acci�n consolidado 2025'!$A$3:$V$504,E$1,0)</f>
        <v>6000.4.5</v>
      </c>
      <c r="F170" t="str">
        <f>VLOOKUP($A170,'Plan de acci�n consolidado 2025'!$A$3:$V$504,F$1,0)</f>
        <v>N/A</v>
      </c>
      <c r="G170" t="str">
        <f>VLOOKUP($A170,'Plan de acci�n consolidado 2025'!$A$3:$V$504,G$1,0)</f>
        <v>N/A</v>
      </c>
      <c r="H170" t="str">
        <f>VLOOKUP($A170,'Plan de acci�n consolidado 2025'!$A$3:$V$504,H$1,0)</f>
        <v>N/A</v>
      </c>
      <c r="I170" t="str">
        <f>VLOOKUP($A170,'Plan de acci�n consolidado 2025'!$A$3:$V$504,I$1,0)</f>
        <v>N/A</v>
      </c>
      <c r="J170" t="str">
        <f>VLOOKUP($A170,'Plan de acci�n consolidado 2025'!$A$3:$V$504,J$1,0)</f>
        <v>N/A</v>
      </c>
      <c r="K170">
        <f>VLOOKUP($A170,'Plan de acci�n consolidado 2025'!$A$3:$V$504,K$1,0)</f>
        <v>0</v>
      </c>
      <c r="L170" t="str">
        <f>VLOOKUP($A170,'Plan de acci�n consolidado 2025'!$A$3:$V$504,L$1,0)</f>
        <v>N/A</v>
      </c>
      <c r="M170" t="str">
        <f>VLOOKUP($A170,'Plan de acci�n consolidado 2025'!$A$3:$V$504,M$1,0)</f>
        <v>N/A</v>
      </c>
      <c r="N170" t="str">
        <f>VLOOKUP($A170,'Plan de acci�n consolidado 2025'!$A$3:$V$504,N$1,0)</f>
        <v>N/A</v>
      </c>
      <c r="O170" t="str">
        <f>VLOOKUP($A170,'Plan de acci�n consolidado 2025'!$A$3:$V$504,O$1,0)</f>
        <v>Ajustar el proyecto de acto administrativo acorde con comentarios, si hubiere lugar y enviar al Grupo de regulación para su expedición. (Correo electrónico de remisión y proyecto de acto administrativo ajustado / Único entregable)</v>
      </c>
      <c r="P170">
        <f>VLOOKUP($A170,'Plan de acci�n consolidado 2025'!$A$3:$V$504,P$1,0)</f>
        <v>20</v>
      </c>
      <c r="Q170">
        <f>VLOOKUP($A170,'Plan de acci�n consolidado 2025'!$A$3:$V$504,Q$1,0)</f>
        <v>1</v>
      </c>
      <c r="R170" t="str">
        <f>VLOOKUP($A170,'Plan de acci�n consolidado 2025'!$A$3:$V$504,R$1,0)</f>
        <v>Númerica</v>
      </c>
      <c r="S170" t="str">
        <f>VLOOKUP($A170,'Plan de acci�n consolidado 2025'!$A$3:$V$504,S$1,0)</f>
        <v># de Correo electrónico de remisión y proyecto de acto administrativo ajustado / Único entregable / 1 Correo electrónico de remisión y proyecto de acto administrativo ajustado / Único entregable</v>
      </c>
      <c r="T170" s="168">
        <f>VLOOKUP($A170,'Plan de acci�n consolidado 2025'!$A$3:$V$504,T$1,0)</f>
        <v>45828</v>
      </c>
      <c r="U170" s="168">
        <f>VLOOKUP($A170,'Plan de acci�n consolidado 2025'!$A$3:$V$504,U$1,0)</f>
        <v>45947</v>
      </c>
      <c r="V170" t="str">
        <f>VLOOKUP($A170,'Plan de acci�n consolidado 2025'!$A$3:$V$504,V$1,0)</f>
        <v>6000-DESPACHO DEL SUPERINTENDENTE DELEGADO PARA EL CONTROL Y VERIFICACIÓN DE REGLAMENTOS TÉCNICOS Y METROLOGÍA LEGAL</v>
      </c>
      <c r="W170">
        <f>VLOOKUP($A170,'Plan de acci�n consolidado 2025'!$A$3:$AZ$504,W$1,0)</f>
        <v>2.8</v>
      </c>
      <c r="X170">
        <f>VLOOKUP($A170,'Plan de acci�n consolidado 2025'!$A$3:$AZ$504,X$1,0)</f>
        <v>0</v>
      </c>
      <c r="Y170">
        <f>VLOOKUP($A170,'Plan de acci�n consolidado 2025'!$A$3:$AZ$504,Y$1,0)</f>
        <v>0</v>
      </c>
      <c r="Z170" s="168">
        <f>VLOOKUP($A170,'Plan de acci�n consolidado 2025'!$A$3:$AZ$504,Z$1,0)</f>
        <v>0</v>
      </c>
      <c r="AA170">
        <f>VLOOKUP($A170,'Plan de acci�n consolidado 2025'!$A$3:$AZ$504,AA$1,0)</f>
        <v>0</v>
      </c>
      <c r="AB170">
        <f>VLOOKUP($A170,'Plan de acci�n consolidado 2025'!$A$3:$AZ$504,AB$1,0)</f>
        <v>0</v>
      </c>
      <c r="AC170" s="168">
        <f>VLOOKUP($A170,'Plan de acci�n consolidado 2025'!$A$3:$AZ$504,AC$1,0)</f>
        <v>0</v>
      </c>
      <c r="AD170">
        <f>VLOOKUP($A170,'Plan de acci�n consolidado 2025'!$A$3:$AZ$504,AD$1,0)</f>
        <v>0</v>
      </c>
      <c r="AE170">
        <f>VLOOKUP($A170,'Plan de acci�n consolidado 2025'!$A$3:$AZ$504,AE$1,0)</f>
        <v>0</v>
      </c>
    </row>
    <row r="171" spans="1:31" hidden="1" x14ac:dyDescent="0.25">
      <c r="A171" s="30" t="s">
        <v>1217</v>
      </c>
      <c r="B171" t="str">
        <f>VLOOKUP($A171,'Plan de acci�n consolidado 2025'!$A$3:$V$504,B$1,0)</f>
        <v>DESPACHO DEL SUPERINTENDENTE DELEGADO PARA EL CONTROL Y VERIFICACIÓN DE REGLAMENTOS TÉCNICOS Y METROLOGÍA LEGAL</v>
      </c>
      <c r="C171">
        <f>VLOOKUP($A171,'Plan de acci�n consolidado 2025'!$A$3:$V$504,C$1,0)</f>
        <v>2</v>
      </c>
      <c r="D171" t="str">
        <f>VLOOKUP($A171,'Plan de acci�n consolidado 2025'!$A$3:$V$504,D$1,0)</f>
        <v>Producto</v>
      </c>
      <c r="E171" t="str">
        <f>VLOOKUP($A171,'Plan de acci�n consolidado 2025'!$A$3:$V$504,E$1,0)</f>
        <v>6000.5</v>
      </c>
      <c r="F171" t="str">
        <f>VLOOKUP($A171,'Plan de acci�n consolidado 2025'!$A$3:$V$504,F$1,0)</f>
        <v>Operativo</v>
      </c>
      <c r="G171" t="str">
        <f>VLOOKUP($A171,'Plan de acci�n consolidado 2025'!$A$3:$V$504,G$1,0)</f>
        <v xml:space="preserve">Promover el enfoque preventivo, diferencial y territorial en el que hacer misional de la entidad 
</v>
      </c>
      <c r="H171" t="str">
        <f>VLOOKUP($A171,'Plan de acci�n consolidado 2025'!$A$3:$V$504,H$1,0)</f>
        <v xml:space="preserve">Cumplimiento de productos del PAI asociados a Promover el enfoque preventivo, diferencial y territorial en el que hacer misional de la entidad 
</v>
      </c>
      <c r="I171" t="str">
        <f>VLOOKUP($A171,'Plan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1" t="str">
        <f>VLOOKUP($A171,'Plan de acci�n consolidado 2025'!$A$3:$V$504,J$1,0)</f>
        <v>N/A</v>
      </c>
      <c r="K171">
        <f>VLOOKUP($A171,'Plan de acci�n consolidado 2025'!$A$3:$V$504,K$1,0)</f>
        <v>0</v>
      </c>
      <c r="L171" t="str">
        <f>VLOOKUP($A171,'Plan de acci�n consolidado 2025'!$A$3:$V$504,L$1,0)</f>
        <v>C-3503-0200-0016-40401c</v>
      </c>
      <c r="M171" t="str">
        <f>VLOOKUP($A171,'Plan de acci�n consolidado 2025'!$A$3:$V$504,M$1,0)</f>
        <v>Política Gestión Documental _DIMENSIÓN Información y Comunicación</v>
      </c>
      <c r="N171" t="str">
        <f>VLOOKUP($A171,'Plan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71" t="str">
        <f>VLOOKUP($A171,'Plan de acci�n consolidado 2025'!$A$3:$V$504,O$1,0)</f>
        <v>Proyecto de Reglamento Técnico Metrológico de Medidores de Gas de uso residencial elaborado y enviado a la abogacia de la competencia. (Documento proyecto y correo de envío o memorando)</v>
      </c>
      <c r="P171">
        <f>VLOOKUP($A171,'Plan de acci�n consolidado 2025'!$A$3:$V$504,P$1,0)</f>
        <v>14</v>
      </c>
      <c r="Q171">
        <f>VLOOKUP($A171,'Plan de acci�n consolidado 2025'!$A$3:$V$504,Q$1,0)</f>
        <v>1</v>
      </c>
      <c r="R171" t="str">
        <f>VLOOKUP($A171,'Plan de acci�n consolidado 2025'!$A$3:$V$504,R$1,0)</f>
        <v>Númerica</v>
      </c>
      <c r="S171" t="str">
        <f>VLOOKUP($A171,'Plan de acci�n consolidado 2025'!$A$3:$V$504,S$1,0)</f>
        <v># de Correo electrónico de remisión (o memo de traslado) y proyecto de acto administrativo  / Único entregable / 1 Correo electrónico de remisión (o memo de traslado) y proyecto de acto administrativo  / Único entregable</v>
      </c>
      <c r="T171" s="168">
        <f>VLOOKUP($A171,'Plan de acci�n consolidado 2025'!$A$3:$V$504,T$1,0)</f>
        <v>45707</v>
      </c>
      <c r="U171" s="168">
        <f>VLOOKUP($A171,'Plan de acci�n consolidado 2025'!$A$3:$V$504,U$1,0)</f>
        <v>45961</v>
      </c>
      <c r="V171" t="str">
        <f>VLOOKUP($A171,'Plan de acci�n consolidado 2025'!$A$3:$V$504,V$1,0)</f>
        <v>6000-DESPACHO DEL SUPERINTENDENTE DELEGADO PARA EL CONTROL Y VERIFICACIÓN DE REGLAMENTOS TÉCNICOS Y METROLOGÍA LEGAL</v>
      </c>
      <c r="W171">
        <f>VLOOKUP($A171,'Plan de acci�n consolidado 2025'!$A$3:$AZ$504,W$1,0)</f>
        <v>14</v>
      </c>
      <c r="X171">
        <f>VLOOKUP($A171,'Plan de acci�n consolidado 2025'!$A$3:$AZ$504,X$1,0)</f>
        <v>0</v>
      </c>
      <c r="Y171">
        <f>VLOOKUP($A171,'Plan de acci�n consolidado 2025'!$A$3:$AZ$504,Y$1,0)</f>
        <v>0</v>
      </c>
      <c r="Z171" s="168">
        <f>VLOOKUP($A171,'Plan de acci�n consolidado 2025'!$A$3:$AZ$504,Z$1,0)</f>
        <v>0</v>
      </c>
      <c r="AA171">
        <f>VLOOKUP($A171,'Plan de acci�n consolidado 2025'!$A$3:$AZ$504,AA$1,0)</f>
        <v>0</v>
      </c>
      <c r="AB171">
        <f>VLOOKUP($A171,'Plan de acci�n consolidado 2025'!$A$3:$AZ$504,AB$1,0)</f>
        <v>0</v>
      </c>
      <c r="AC171" s="168">
        <f>VLOOKUP($A171,'Plan de acci�n consolidado 2025'!$A$3:$AZ$504,AC$1,0)</f>
        <v>0</v>
      </c>
      <c r="AD171">
        <f>VLOOKUP($A171,'Plan de acci�n consolidado 2025'!$A$3:$AZ$504,AD$1,0)</f>
        <v>0</v>
      </c>
      <c r="AE171">
        <f>VLOOKUP($A171,'Plan de acci�n consolidado 2025'!$A$3:$AZ$504,AE$1,0)</f>
        <v>0</v>
      </c>
    </row>
    <row r="172" spans="1:31" hidden="1" x14ac:dyDescent="0.25">
      <c r="A172" s="30" t="s">
        <v>1218</v>
      </c>
      <c r="B172" t="str">
        <f>VLOOKUP($A172,'Plan de acci�n consolidado 2025'!$A$3:$V$504,B$1,0)</f>
        <v>DESPACHO DEL SUPERINTENDENTE DELEGADO PARA EL CONTROL Y VERIFICACIÓN DE REGLAMENTOS TÉCNICOS Y METROLOGÍA LEGAL</v>
      </c>
      <c r="C172">
        <f>VLOOKUP($A172,'Plan de acci�n consolidado 2025'!$A$3:$V$504,C$1,0)</f>
        <v>2</v>
      </c>
      <c r="D172" t="str">
        <f>VLOOKUP($A172,'Plan de acci�n consolidado 2025'!$A$3:$V$504,D$1,0)</f>
        <v>Actividad propia</v>
      </c>
      <c r="E172" t="str">
        <f>VLOOKUP($A172,'Plan de acci�n consolidado 2025'!$A$3:$V$504,E$1,0)</f>
        <v>6000.5.1</v>
      </c>
      <c r="F172" t="str">
        <f>VLOOKUP($A172,'Plan de acci�n consolidado 2025'!$A$3:$V$504,F$1,0)</f>
        <v>N/A</v>
      </c>
      <c r="G172" t="str">
        <f>VLOOKUP($A172,'Plan de acci�n consolidado 2025'!$A$3:$V$504,G$1,0)</f>
        <v>N/A</v>
      </c>
      <c r="H172" t="str">
        <f>VLOOKUP($A172,'Plan de acci�n consolidado 2025'!$A$3:$V$504,H$1,0)</f>
        <v>N/A</v>
      </c>
      <c r="I172" t="str">
        <f>VLOOKUP($A172,'Plan de acci�n consolidado 2025'!$A$3:$V$504,I$1,0)</f>
        <v>N/A</v>
      </c>
      <c r="J172" t="str">
        <f>VLOOKUP($A172,'Plan de acci�n consolidado 2025'!$A$3:$V$504,J$1,0)</f>
        <v>N/A</v>
      </c>
      <c r="K172">
        <f>VLOOKUP($A172,'Plan de acci�n consolidado 2025'!$A$3:$V$504,K$1,0)</f>
        <v>0</v>
      </c>
      <c r="L172" t="str">
        <f>VLOOKUP($A172,'Plan de acci�n consolidado 2025'!$A$3:$V$504,L$1,0)</f>
        <v>N/A</v>
      </c>
      <c r="M172" t="str">
        <f>VLOOKUP($A172,'Plan de acci�n consolidado 2025'!$A$3:$V$504,M$1,0)</f>
        <v>N/A</v>
      </c>
      <c r="N172" t="str">
        <f>VLOOKUP($A172,'Plan de acci�n consolidado 2025'!$A$3:$V$504,N$1,0)</f>
        <v>N/A</v>
      </c>
      <c r="O172" t="str">
        <f>VLOOKUP($A172,'Plan de acci�n consolidado 2025'!$A$3:$V$504,O$1,0)</f>
        <v>Enviar proyecto de resolución al Grupo de Regulación para revisión. (Correo electrónico de remisión y proyecto de acto administrativo / Único entregable)</v>
      </c>
      <c r="P172">
        <f>VLOOKUP($A172,'Plan de acci�n consolidado 2025'!$A$3:$V$504,P$1,0)</f>
        <v>10</v>
      </c>
      <c r="Q172">
        <f>VLOOKUP($A172,'Plan de acci�n consolidado 2025'!$A$3:$V$504,Q$1,0)</f>
        <v>1</v>
      </c>
      <c r="R172" t="str">
        <f>VLOOKUP($A172,'Plan de acci�n consolidado 2025'!$A$3:$V$504,R$1,0)</f>
        <v>Númerica</v>
      </c>
      <c r="S172" t="str">
        <f>VLOOKUP($A172,'Plan de acci�n consolidado 2025'!$A$3:$V$504,S$1,0)</f>
        <v># de Correo electrónico de remisión y proyecto de acto administrativo / Único entregable / 1 Correo electrónico de remisión y proyecto de acto administrativo / Único entregable</v>
      </c>
      <c r="T172" s="168">
        <f>VLOOKUP($A172,'Plan de acci�n consolidado 2025'!$A$3:$V$504,T$1,0)</f>
        <v>45707</v>
      </c>
      <c r="U172" s="168">
        <f>VLOOKUP($A172,'Plan de acci�n consolidado 2025'!$A$3:$V$504,U$1,0)</f>
        <v>45721</v>
      </c>
      <c r="V172" t="str">
        <f>VLOOKUP($A172,'Plan de acci�n consolidado 2025'!$A$3:$V$504,V$1,0)</f>
        <v>6000-DESPACHO DEL SUPERINTENDENTE DELEGADO PARA EL CONTROL Y VERIFICACIÓN DE REGLAMENTOS TÉCNICOS Y METROLOGÍA LEGAL</v>
      </c>
      <c r="W172">
        <f>VLOOKUP($A172,'Plan de acci�n consolidado 2025'!$A$3:$AZ$504,W$1,0)</f>
        <v>1.4</v>
      </c>
      <c r="X172">
        <f>VLOOKUP($A172,'Plan de acci�n consolidado 2025'!$A$3:$AZ$504,X$1,0)</f>
        <v>100</v>
      </c>
      <c r="Y172" t="str">
        <f>VLOOKUP($A172,'Plan de acci�n consolidado 2025'!$A$3:$AZ$504,Y$1,0)</f>
        <v>Se cumple la actividad con el envío del correo del proyecto: Técnico de Medidores de Gas.</v>
      </c>
      <c r="Z172" s="168">
        <f>VLOOKUP($A172,'Plan de acci�n consolidado 2025'!$A$3:$AZ$504,Z$1,0)</f>
        <v>45720</v>
      </c>
      <c r="AA172">
        <f>VLOOKUP($A172,'Plan de acci�n consolidado 2025'!$A$3:$AZ$504,AA$1,0)</f>
        <v>100</v>
      </c>
      <c r="AB172" t="str">
        <f>VLOOKUP($A172,'Plan de acci�n consolidado 2025'!$A$3:$AZ$504,AB$1,0)</f>
        <v xml:space="preserve">Se evidencia el cumplimiento de la actividad </v>
      </c>
      <c r="AC172" s="168">
        <f>VLOOKUP($A172,'Plan de acci�n consolidado 2025'!$A$3:$AZ$504,AC$1,0)</f>
        <v>45720</v>
      </c>
      <c r="AD172">
        <f>VLOOKUP($A172,'Plan de acci�n consolidado 2025'!$A$3:$AZ$504,AD$1,0)</f>
        <v>100</v>
      </c>
      <c r="AE172">
        <f>VLOOKUP($A172,'Plan de acci�n consolidado 2025'!$A$3:$AZ$504,AE$1,0)</f>
        <v>1.4</v>
      </c>
    </row>
    <row r="173" spans="1:31" hidden="1" x14ac:dyDescent="0.25">
      <c r="A173" s="30" t="s">
        <v>1220</v>
      </c>
      <c r="B173" t="str">
        <f>VLOOKUP($A173,'Plan de acci�n consolidado 2025'!$A$3:$V$504,B$1,0)</f>
        <v>DESPACHO DEL SUPERINTENDENTE DELEGADO PARA EL CONTROL Y VERIFICACIÓN DE REGLAMENTOS TÉCNICOS Y METROLOGÍA LEGAL</v>
      </c>
      <c r="C173">
        <f>VLOOKUP($A173,'Plan de acci�n consolidado 2025'!$A$3:$V$504,C$1,0)</f>
        <v>2</v>
      </c>
      <c r="D173" t="str">
        <f>VLOOKUP($A173,'Plan de acci�n consolidado 2025'!$A$3:$V$504,D$1,0)</f>
        <v>Actividad propia</v>
      </c>
      <c r="E173" t="str">
        <f>VLOOKUP($A173,'Plan de acci�n consolidado 2025'!$A$3:$V$504,E$1,0)</f>
        <v>6000.5.2</v>
      </c>
      <c r="F173" t="str">
        <f>VLOOKUP($A173,'Plan de acci�n consolidado 2025'!$A$3:$V$504,F$1,0)</f>
        <v>N/A</v>
      </c>
      <c r="G173" t="str">
        <f>VLOOKUP($A173,'Plan de acci�n consolidado 2025'!$A$3:$V$504,G$1,0)</f>
        <v>N/A</v>
      </c>
      <c r="H173" t="str">
        <f>VLOOKUP($A173,'Plan de acci�n consolidado 2025'!$A$3:$V$504,H$1,0)</f>
        <v>N/A</v>
      </c>
      <c r="I173" t="str">
        <f>VLOOKUP($A173,'Plan de acci�n consolidado 2025'!$A$3:$V$504,I$1,0)</f>
        <v>N/A</v>
      </c>
      <c r="J173" t="str">
        <f>VLOOKUP($A173,'Plan de acci�n consolidado 2025'!$A$3:$V$504,J$1,0)</f>
        <v>N/A</v>
      </c>
      <c r="K173">
        <f>VLOOKUP($A173,'Plan de acci�n consolidado 2025'!$A$3:$V$504,K$1,0)</f>
        <v>0</v>
      </c>
      <c r="L173" t="str">
        <f>VLOOKUP($A173,'Plan de acci�n consolidado 2025'!$A$3:$V$504,L$1,0)</f>
        <v>N/A</v>
      </c>
      <c r="M173" t="str">
        <f>VLOOKUP($A173,'Plan de acci�n consolidado 2025'!$A$3:$V$504,M$1,0)</f>
        <v>N/A</v>
      </c>
      <c r="N173" t="str">
        <f>VLOOKUP($A173,'Plan de acci�n consolidado 2025'!$A$3:$V$504,N$1,0)</f>
        <v>N/A</v>
      </c>
      <c r="O173" t="str">
        <f>VLOOKUP($A173,'Plan de acci�n consolidado 2025'!$A$3:$V$504,O$1,0)</f>
        <v>Revisar jurídicamente el proyecto de resolución y enviarlo a la dependencia solicitante. (Proyecto de resolución con observaciones y memorando y/o  correo electrónico de remisión a la dependencia solicitante)</v>
      </c>
      <c r="P173">
        <f>VLOOKUP($A173,'Plan de acci�n consolidado 2025'!$A$3:$V$504,P$1,0)</f>
        <v>10</v>
      </c>
      <c r="Q173">
        <f>VLOOKUP($A173,'Plan de acci�n consolidado 2025'!$A$3:$V$504,Q$1,0)</f>
        <v>1</v>
      </c>
      <c r="R173" t="str">
        <f>VLOOKUP($A173,'Plan de acci�n consolidado 2025'!$A$3:$V$504,R$1,0)</f>
        <v>Númerica</v>
      </c>
      <c r="S173" t="str">
        <f>VLOOKUP($A173,'Plan de acci�n consolidado 2025'!$A$3:$V$504,S$1,0)</f>
        <v># de Proyecto de resolución con observaciones y memorando y/o  correo electrónico de remisión a la dependencia solicitante / 1 Proyecto de resolución con observaciones y memorando y/o  correo electrónico de remisión a la dependencia solicitante</v>
      </c>
      <c r="T173" s="168">
        <f>VLOOKUP($A173,'Plan de acci�n consolidado 2025'!$A$3:$V$504,T$1,0)</f>
        <v>45722</v>
      </c>
      <c r="U173" s="168">
        <f>VLOOKUP($A173,'Plan de acci�n consolidado 2025'!$A$3:$V$504,U$1,0)</f>
        <v>45736</v>
      </c>
      <c r="V173" t="str">
        <f>VLOOKUP($A173,'Plan de acci�n consolidado 2025'!$A$3:$V$504,V$1,0)</f>
        <v>6000-DESPACHO DEL SUPERINTENDENTE DELEGADO PARA EL CONTROL Y VERIFICACIÓN DE REGLAMENTOS TÉCNICOS Y METROLOGÍA LEGAL</v>
      </c>
      <c r="W173">
        <f>VLOOKUP($A173,'Plan de acci�n consolidado 2025'!$A$3:$AZ$504,W$1,0)</f>
        <v>1.4</v>
      </c>
      <c r="X173">
        <f>VLOOKUP($A173,'Plan de acci�n consolidado 2025'!$A$3:$AZ$504,X$1,0)</f>
        <v>100</v>
      </c>
      <c r="Y173" t="str">
        <f>VLOOKUP($A173,'Plan de acci�n consolidado 2025'!$A$3:$AZ$504,Y$1,0)</f>
        <v>Se anexa correo emitido por el Grupo de Regulación, con los comentarios y observaciones jurídicas, junto con el proyecto de acto administrativo.</v>
      </c>
      <c r="Z173" s="168">
        <f>VLOOKUP($A173,'Plan de acci�n consolidado 2025'!$A$3:$AZ$504,Z$1,0)</f>
        <v>45729</v>
      </c>
      <c r="AA173">
        <f>VLOOKUP($A173,'Plan de acci�n consolidado 2025'!$A$3:$AZ$504,AA$1,0)</f>
        <v>100</v>
      </c>
      <c r="AB173" t="str">
        <f>VLOOKUP($A173,'Plan de acci�n consolidado 2025'!$A$3:$AZ$504,AB$1,0)</f>
        <v xml:space="preserve">Se aprueba seguimiento en atención a los anexos adjuntos </v>
      </c>
      <c r="AC173" s="168">
        <f>VLOOKUP($A173,'Plan de acci�n consolidado 2025'!$A$3:$AZ$504,AC$1,0)</f>
        <v>45729</v>
      </c>
      <c r="AD173">
        <f>VLOOKUP($A173,'Plan de acci�n consolidado 2025'!$A$3:$AZ$504,AD$1,0)</f>
        <v>100</v>
      </c>
      <c r="AE173">
        <f>VLOOKUP($A173,'Plan de acci�n consolidado 2025'!$A$3:$AZ$504,AE$1,0)</f>
        <v>1.4</v>
      </c>
    </row>
    <row r="174" spans="1:31" hidden="1" x14ac:dyDescent="0.25">
      <c r="A174" s="30" t="s">
        <v>1222</v>
      </c>
      <c r="B174" t="str">
        <f>VLOOKUP($A174,'Plan de acci�n consolidado 2025'!$A$3:$V$504,B$1,0)</f>
        <v>DESPACHO DEL SUPERINTENDENTE DELEGADO PARA EL CONTROL Y VERIFICACIÓN DE REGLAMENTOS TÉCNICOS Y METROLOGÍA LEGAL</v>
      </c>
      <c r="C174">
        <f>VLOOKUP($A174,'Plan de acci�n consolidado 2025'!$A$3:$V$504,C$1,0)</f>
        <v>2</v>
      </c>
      <c r="D174" t="str">
        <f>VLOOKUP($A174,'Plan de acci�n consolidado 2025'!$A$3:$V$504,D$1,0)</f>
        <v>Actividad propia</v>
      </c>
      <c r="E174" t="str">
        <f>VLOOKUP($A174,'Plan de acci�n consolidado 2025'!$A$3:$V$504,E$1,0)</f>
        <v>6000.5.3</v>
      </c>
      <c r="F174" t="str">
        <f>VLOOKUP($A174,'Plan de acci�n consolidado 2025'!$A$3:$V$504,F$1,0)</f>
        <v>N/A</v>
      </c>
      <c r="G174" t="str">
        <f>VLOOKUP($A174,'Plan de acci�n consolidado 2025'!$A$3:$V$504,G$1,0)</f>
        <v>N/A</v>
      </c>
      <c r="H174" t="str">
        <f>VLOOKUP($A174,'Plan de acci�n consolidado 2025'!$A$3:$V$504,H$1,0)</f>
        <v>N/A</v>
      </c>
      <c r="I174" t="str">
        <f>VLOOKUP($A174,'Plan de acci�n consolidado 2025'!$A$3:$V$504,I$1,0)</f>
        <v>N/A</v>
      </c>
      <c r="J174" t="str">
        <f>VLOOKUP($A174,'Plan de acci�n consolidado 2025'!$A$3:$V$504,J$1,0)</f>
        <v>N/A</v>
      </c>
      <c r="K174">
        <f>VLOOKUP($A174,'Plan de acci�n consolidado 2025'!$A$3:$V$504,K$1,0)</f>
        <v>0</v>
      </c>
      <c r="L174" t="str">
        <f>VLOOKUP($A174,'Plan de acci�n consolidado 2025'!$A$3:$V$504,L$1,0)</f>
        <v>N/A</v>
      </c>
      <c r="M174" t="str">
        <f>VLOOKUP($A174,'Plan de acci�n consolidado 2025'!$A$3:$V$504,M$1,0)</f>
        <v>N/A</v>
      </c>
      <c r="N174" t="str">
        <f>VLOOKUP($A174,'Plan de acci�n consolidado 2025'!$A$3:$V$504,N$1,0)</f>
        <v>N/A</v>
      </c>
      <c r="O174" t="str">
        <f>VLOOKUP($A174,'Plan de acci�n consolidado 2025'!$A$3:$V$504,O$1,0)</f>
        <v>Ajustar el proyecto de resolución según los comentarios y remitir al Grupo de Regulación para publicación. (Correo electrónico de remisión y proyecto de acto administrativo ajustado / Único entregable)</v>
      </c>
      <c r="P174">
        <f>VLOOKUP($A174,'Plan de acci�n consolidado 2025'!$A$3:$V$504,P$1,0)</f>
        <v>10</v>
      </c>
      <c r="Q174">
        <f>VLOOKUP($A174,'Plan de acci�n consolidado 2025'!$A$3:$V$504,Q$1,0)</f>
        <v>1</v>
      </c>
      <c r="R174" t="str">
        <f>VLOOKUP($A174,'Plan de acci�n consolidado 2025'!$A$3:$V$504,R$1,0)</f>
        <v>Númerica</v>
      </c>
      <c r="S174" t="str">
        <f>VLOOKUP($A174,'Plan de acci�n consolidado 2025'!$A$3:$V$504,S$1,0)</f>
        <v># de Correo electrónico de remisión y proyecto de acto administrativo ajustado / Único entregable / 1 Correo electrónico de remisión y proyecto de acto administrativo ajustado / Único entregable</v>
      </c>
      <c r="T174" s="168">
        <f>VLOOKUP($A174,'Plan de acci�n consolidado 2025'!$A$3:$V$504,T$1,0)</f>
        <v>45737</v>
      </c>
      <c r="U174" s="168">
        <f>VLOOKUP($A174,'Plan de acci�n consolidado 2025'!$A$3:$V$504,U$1,0)</f>
        <v>45772</v>
      </c>
      <c r="V174" t="str">
        <f>VLOOKUP($A174,'Plan de acci�n consolidado 2025'!$A$3:$V$504,V$1,0)</f>
        <v>6000-DESPACHO DEL SUPERINTENDENTE DELEGADO PARA EL CONTROL Y VERIFICACIÓN DE REGLAMENTOS TÉCNICOS Y METROLOGÍA LEGAL</v>
      </c>
      <c r="W174">
        <f>VLOOKUP($A174,'Plan de acci�n consolidado 2025'!$A$3:$AZ$504,W$1,0)</f>
        <v>1.4</v>
      </c>
      <c r="X174">
        <f>VLOOKUP($A174,'Plan de acci�n consolidado 2025'!$A$3:$AZ$504,X$1,0)</f>
        <v>100</v>
      </c>
      <c r="Y174" t="str">
        <f>VLOOKUP($A174,'Plan de acci�n consolidado 2025'!$A$3:$AZ$504,Y$1,0)</f>
        <v>Se anexa correo de solicitud de publicación para consulta pública del proyecto de acto administrativo ajustado, dirigido al grupo de regulación y aportando la versión definitiva de este documento.</v>
      </c>
      <c r="Z174" s="168">
        <f>VLOOKUP($A174,'Plan de acci�n consolidado 2025'!$A$3:$AZ$504,Z$1,0)</f>
        <v>45730</v>
      </c>
      <c r="AA174">
        <f>VLOOKUP($A174,'Plan de acci�n consolidado 2025'!$A$3:$AZ$504,AA$1,0)</f>
        <v>100</v>
      </c>
      <c r="AB174" t="str">
        <f>VLOOKUP($A174,'Plan de acci�n consolidado 2025'!$A$3:$AZ$504,AB$1,0)</f>
        <v>Se evidencia el cumplimiento de la actividad con los soportes anexos</v>
      </c>
      <c r="AC174" s="168">
        <f>VLOOKUP($A174,'Plan de acci�n consolidado 2025'!$A$3:$AZ$504,AC$1,0)</f>
        <v>45761</v>
      </c>
      <c r="AD174">
        <f>VLOOKUP($A174,'Plan de acci�n consolidado 2025'!$A$3:$AZ$504,AD$1,0)</f>
        <v>100</v>
      </c>
      <c r="AE174">
        <f>VLOOKUP($A174,'Plan de acci�n consolidado 2025'!$A$3:$AZ$504,AE$1,0)</f>
        <v>1.4</v>
      </c>
    </row>
    <row r="175" spans="1:31" hidden="1" x14ac:dyDescent="0.25">
      <c r="A175" s="30" t="s">
        <v>1223</v>
      </c>
      <c r="B175" t="str">
        <f>VLOOKUP($A175,'Plan de acci�n consolidado 2025'!$A$3:$V$504,B$1,0)</f>
        <v>DESPACHO DEL SUPERINTENDENTE DELEGADO PARA EL CONTROL Y VERIFICACIÓN DE REGLAMENTOS TÉCNICOS Y METROLOGÍA LEGAL</v>
      </c>
      <c r="C175">
        <f>VLOOKUP($A175,'Plan de acci�n consolidado 2025'!$A$3:$V$504,C$1,0)</f>
        <v>2</v>
      </c>
      <c r="D175" t="str">
        <f>VLOOKUP($A175,'Plan de acci�n consolidado 2025'!$A$3:$V$504,D$1,0)</f>
        <v>Actividad propia</v>
      </c>
      <c r="E175" t="str">
        <f>VLOOKUP($A175,'Plan de acci�n consolidado 2025'!$A$3:$V$504,E$1,0)</f>
        <v>6000.5.4</v>
      </c>
      <c r="F175" t="str">
        <f>VLOOKUP($A175,'Plan de acci�n consolidado 2025'!$A$3:$V$504,F$1,0)</f>
        <v>N/A</v>
      </c>
      <c r="G175" t="str">
        <f>VLOOKUP($A175,'Plan de acci�n consolidado 2025'!$A$3:$V$504,G$1,0)</f>
        <v>N/A</v>
      </c>
      <c r="H175" t="str">
        <f>VLOOKUP($A175,'Plan de acci�n consolidado 2025'!$A$3:$V$504,H$1,0)</f>
        <v>N/A</v>
      </c>
      <c r="I175" t="str">
        <f>VLOOKUP($A175,'Plan de acci�n consolidado 2025'!$A$3:$V$504,I$1,0)</f>
        <v>N/A</v>
      </c>
      <c r="J175" t="str">
        <f>VLOOKUP($A175,'Plan de acci�n consolidado 2025'!$A$3:$V$504,J$1,0)</f>
        <v>N/A</v>
      </c>
      <c r="K175">
        <f>VLOOKUP($A175,'Plan de acci�n consolidado 2025'!$A$3:$V$504,K$1,0)</f>
        <v>0</v>
      </c>
      <c r="L175" t="str">
        <f>VLOOKUP($A175,'Plan de acci�n consolidado 2025'!$A$3:$V$504,L$1,0)</f>
        <v>N/A</v>
      </c>
      <c r="M175" t="str">
        <f>VLOOKUP($A175,'Plan de acci�n consolidado 2025'!$A$3:$V$504,M$1,0)</f>
        <v>N/A</v>
      </c>
      <c r="N175" t="str">
        <f>VLOOKUP($A175,'Plan de acci�n consolidado 2025'!$A$3:$V$504,N$1,0)</f>
        <v>N/A</v>
      </c>
      <c r="O175" t="str">
        <f>VLOOKUP($A175,'Plan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75">
        <f>VLOOKUP($A175,'Plan de acci�n consolidado 2025'!$A$3:$V$504,P$1,0)</f>
        <v>10</v>
      </c>
      <c r="Q175">
        <f>VLOOKUP($A175,'Plan de acci�n consolidado 2025'!$A$3:$V$504,Q$1,0)</f>
        <v>1</v>
      </c>
      <c r="R175" t="str">
        <f>VLOOKUP($A175,'Plan de acci�n consolidado 2025'!$A$3:$V$504,R$1,0)</f>
        <v>Númerica</v>
      </c>
      <c r="S175" t="str">
        <f>VLOOKUP($A175,'Plan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75" s="168">
        <f>VLOOKUP($A175,'Plan de acci�n consolidado 2025'!$A$3:$V$504,T$1,0)</f>
        <v>45803</v>
      </c>
      <c r="U175" s="168">
        <f>VLOOKUP($A175,'Plan de acci�n consolidado 2025'!$A$3:$V$504,U$1,0)</f>
        <v>45856</v>
      </c>
      <c r="V175" t="str">
        <f>VLOOKUP($A175,'Plan de acci�n consolidado 2025'!$A$3:$V$504,V$1,0)</f>
        <v>6000-DESPACHO DEL SUPERINTENDENTE DELEGADO PARA EL CONTROL Y VERIFICACIÓN DE REGLAMENTOS TÉCNICOS Y METROLOGÍA LEGAL</v>
      </c>
      <c r="W175">
        <f>VLOOKUP($A175,'Plan de acci�n consolidado 2025'!$A$3:$AZ$504,W$1,0)</f>
        <v>1.4</v>
      </c>
      <c r="X175">
        <f>VLOOKUP($A175,'Plan de acci�n consolidado 2025'!$A$3:$AZ$504,X$1,0)</f>
        <v>100</v>
      </c>
      <c r="Y175" t="str">
        <f>VLOOKUP($A175,'Plan de acci�n consolidado 2025'!$A$3:$AZ$504,Y$1,0)</f>
        <v>Se proyecta y envía la Matriz de comentarios de la consulta pública realizada del RTM de Medidores de Gas.</v>
      </c>
      <c r="Z175" s="168">
        <f>VLOOKUP($A175,'Plan de acci�n consolidado 2025'!$A$3:$AZ$504,Z$1,0)</f>
        <v>0</v>
      </c>
      <c r="AA175">
        <f>VLOOKUP($A175,'Plan de acci�n consolidado 2025'!$A$3:$AZ$504,AA$1,0)</f>
        <v>100</v>
      </c>
      <c r="AB175" t="str">
        <f>VLOOKUP($A175,'Plan de acci�n consolidado 2025'!$A$3:$AZ$504,AB$1,0)</f>
        <v xml:space="preserve">El soporte corresponde al entregables, se culminó la actividad antes de la fecha establecida </v>
      </c>
      <c r="AC175" s="168">
        <f>VLOOKUP($A175,'Plan de acci�n consolidado 2025'!$A$3:$AZ$504,AC$1,0)</f>
        <v>0</v>
      </c>
      <c r="AD175">
        <f>VLOOKUP($A175,'Plan de acci�n consolidado 2025'!$A$3:$AZ$504,AD$1,0)</f>
        <v>100</v>
      </c>
      <c r="AE175">
        <f>VLOOKUP($A175,'Plan de acci�n consolidado 2025'!$A$3:$AZ$504,AE$1,0)</f>
        <v>1.4</v>
      </c>
    </row>
    <row r="176" spans="1:31" hidden="1" x14ac:dyDescent="0.25">
      <c r="A176" s="30" t="s">
        <v>1224</v>
      </c>
      <c r="B176" t="str">
        <f>VLOOKUP($A176,'Plan de acci�n consolidado 2025'!$A$3:$V$504,B$1,0)</f>
        <v>DESPACHO DEL SUPERINTENDENTE DELEGADO PARA EL CONTROL Y VERIFICACIÓN DE REGLAMENTOS TÉCNICOS Y METROLOGÍA LEGAL</v>
      </c>
      <c r="C176">
        <f>VLOOKUP($A176,'Plan de acci�n consolidado 2025'!$A$3:$V$504,C$1,0)</f>
        <v>2</v>
      </c>
      <c r="D176" t="str">
        <f>VLOOKUP($A176,'Plan de acci�n consolidado 2025'!$A$3:$V$504,D$1,0)</f>
        <v>Actividad propia</v>
      </c>
      <c r="E176" t="str">
        <f>VLOOKUP($A176,'Plan de acci�n consolidado 2025'!$A$3:$V$504,E$1,0)</f>
        <v>6000.5.5</v>
      </c>
      <c r="F176" t="str">
        <f>VLOOKUP($A176,'Plan de acci�n consolidado 2025'!$A$3:$V$504,F$1,0)</f>
        <v>N/A</v>
      </c>
      <c r="G176" t="str">
        <f>VLOOKUP($A176,'Plan de acci�n consolidado 2025'!$A$3:$V$504,G$1,0)</f>
        <v>N/A</v>
      </c>
      <c r="H176" t="str">
        <f>VLOOKUP($A176,'Plan de acci�n consolidado 2025'!$A$3:$V$504,H$1,0)</f>
        <v>N/A</v>
      </c>
      <c r="I176" t="str">
        <f>VLOOKUP($A176,'Plan de acci�n consolidado 2025'!$A$3:$V$504,I$1,0)</f>
        <v>N/A</v>
      </c>
      <c r="J176" t="str">
        <f>VLOOKUP($A176,'Plan de acci�n consolidado 2025'!$A$3:$V$504,J$1,0)</f>
        <v>N/A</v>
      </c>
      <c r="K176">
        <f>VLOOKUP($A176,'Plan de acci�n consolidado 2025'!$A$3:$V$504,K$1,0)</f>
        <v>0</v>
      </c>
      <c r="L176" t="str">
        <f>VLOOKUP($A176,'Plan de acci�n consolidado 2025'!$A$3:$V$504,L$1,0)</f>
        <v>N/A</v>
      </c>
      <c r="M176" t="str">
        <f>VLOOKUP($A176,'Plan de acci�n consolidado 2025'!$A$3:$V$504,M$1,0)</f>
        <v>N/A</v>
      </c>
      <c r="N176" t="str">
        <f>VLOOKUP($A176,'Plan de acci�n consolidado 2025'!$A$3:$V$504,N$1,0)</f>
        <v>N/A</v>
      </c>
      <c r="O176" t="str">
        <f>VLOOKUP($A176,'Plan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76">
        <f>VLOOKUP($A176,'Plan de acci�n consolidado 2025'!$A$3:$V$504,P$1,0)</f>
        <v>10</v>
      </c>
      <c r="Q176">
        <f>VLOOKUP($A176,'Plan de acci�n consolidado 2025'!$A$3:$V$504,Q$1,0)</f>
        <v>1</v>
      </c>
      <c r="R176" t="str">
        <f>VLOOKUP($A176,'Plan de acci�n consolidado 2025'!$A$3:$V$504,R$1,0)</f>
        <v>Númerica</v>
      </c>
      <c r="S176" t="str">
        <f>VLOOKUP($A176,'Plan de acci�n consolidado 2025'!$A$3:$V$504,S$1,0)</f>
        <v># de Correo electrónico de remisión (o memo de traslado) y proyecto de acto administrativo  / Único entregable / 1 Correo electrónico de remisión (o memo de traslado) y proyecto de acto administrativo  / Único entregable</v>
      </c>
      <c r="T176" s="168">
        <f>VLOOKUP($A176,'Plan de acci�n consolidado 2025'!$A$3:$V$504,T$1,0)</f>
        <v>45859</v>
      </c>
      <c r="U176" s="168">
        <f>VLOOKUP($A176,'Plan de acci�n consolidado 2025'!$A$3:$V$504,U$1,0)</f>
        <v>45884</v>
      </c>
      <c r="V176" t="str">
        <f>VLOOKUP($A176,'Plan de acci�n consolidado 2025'!$A$3:$V$504,V$1,0)</f>
        <v>6000-DESPACHO DEL SUPERINTENDENTE DELEGADO PARA EL CONTROL Y VERIFICACIÓN DE REGLAMENTOS TÉCNICOS Y METROLOGÍA LEGAL</v>
      </c>
      <c r="W176">
        <f>VLOOKUP($A176,'Plan de acci�n consolidado 2025'!$A$3:$AZ$504,W$1,0)</f>
        <v>1.4</v>
      </c>
      <c r="X176">
        <f>VLOOKUP($A176,'Plan de acci�n consolidado 2025'!$A$3:$AZ$504,X$1,0)</f>
        <v>100</v>
      </c>
      <c r="Y176" t="str">
        <f>VLOOKUP($A176,'Plan de acci�n consolidado 2025'!$A$3:$AZ$504,Y$1,0)</f>
        <v>Se adjunta evidencia mediante el memorando de envío, acompañado del proyecto de acto administrativo</v>
      </c>
      <c r="Z176" s="168">
        <f>VLOOKUP($A176,'Plan de acci�n consolidado 2025'!$A$3:$AZ$504,Z$1,0)</f>
        <v>45827</v>
      </c>
      <c r="AA176">
        <f>VLOOKUP($A176,'Plan de acci�n consolidado 2025'!$A$3:$AZ$504,AA$1,0)</f>
        <v>100</v>
      </c>
      <c r="AB176" t="str">
        <f>VLOOKUP($A176,'Plan de acci�n consolidado 2025'!$A$3:$AZ$504,AB$1,0)</f>
        <v>Se valida el entregable propuesto para la actividad 6000.5.5, Se cumplió antes del tiempo proyectado. El soporte corresponde al memorando de solicitud del concepto previo de la Dirección de Regulación del Ministerio de Comercio, Industria y Turismo de rendir concepto previo sobre el Proyecto de Reglamento Técnico metrológico aplicable a medidores de gas de uso residencial expedido por esta Superintendencia.</v>
      </c>
      <c r="AC176" s="168">
        <f>VLOOKUP($A176,'Plan de acci�n consolidado 2025'!$A$3:$AZ$504,AC$1,0)</f>
        <v>45827</v>
      </c>
      <c r="AD176">
        <f>VLOOKUP($A176,'Plan de acci�n consolidado 2025'!$A$3:$AZ$504,AD$1,0)</f>
        <v>100</v>
      </c>
      <c r="AE176">
        <f>VLOOKUP($A176,'Plan de acci�n consolidado 2025'!$A$3:$AZ$504,AE$1,0)</f>
        <v>1.4</v>
      </c>
    </row>
    <row r="177" spans="1:31" hidden="1" x14ac:dyDescent="0.25">
      <c r="A177" s="30" t="s">
        <v>1225</v>
      </c>
      <c r="B177" t="str">
        <f>VLOOKUP($A177,'Plan de acci�n consolidado 2025'!$A$3:$V$504,B$1,0)</f>
        <v>DESPACHO DEL SUPERINTENDENTE DELEGADO PARA EL CONTROL Y VERIFICACIÓN DE REGLAMENTOS TÉCNICOS Y METROLOGÍA LEGAL</v>
      </c>
      <c r="C177">
        <f>VLOOKUP($A177,'Plan de acci�n consolidado 2025'!$A$3:$V$504,C$1,0)</f>
        <v>2</v>
      </c>
      <c r="D177" t="str">
        <f>VLOOKUP($A177,'Plan de acci�n consolidado 2025'!$A$3:$V$504,D$1,0)</f>
        <v>Actividad propia</v>
      </c>
      <c r="E177" t="str">
        <f>VLOOKUP($A177,'Plan de acci�n consolidado 2025'!$A$3:$V$504,E$1,0)</f>
        <v>6000.5.6</v>
      </c>
      <c r="F177" t="str">
        <f>VLOOKUP($A177,'Plan de acci�n consolidado 2025'!$A$3:$V$504,F$1,0)</f>
        <v>N/A</v>
      </c>
      <c r="G177" t="str">
        <f>VLOOKUP($A177,'Plan de acci�n consolidado 2025'!$A$3:$V$504,G$1,0)</f>
        <v>N/A</v>
      </c>
      <c r="H177" t="str">
        <f>VLOOKUP($A177,'Plan de acci�n consolidado 2025'!$A$3:$V$504,H$1,0)</f>
        <v>N/A</v>
      </c>
      <c r="I177" t="str">
        <f>VLOOKUP($A177,'Plan de acci�n consolidado 2025'!$A$3:$V$504,I$1,0)</f>
        <v>N/A</v>
      </c>
      <c r="J177" t="str">
        <f>VLOOKUP($A177,'Plan de acci�n consolidado 2025'!$A$3:$V$504,J$1,0)</f>
        <v>N/A</v>
      </c>
      <c r="K177">
        <f>VLOOKUP($A177,'Plan de acci�n consolidado 2025'!$A$3:$V$504,K$1,0)</f>
        <v>0</v>
      </c>
      <c r="L177" t="str">
        <f>VLOOKUP($A177,'Plan de acci�n consolidado 2025'!$A$3:$V$504,L$1,0)</f>
        <v>N/A</v>
      </c>
      <c r="M177" t="str">
        <f>VLOOKUP($A177,'Plan de acci�n consolidado 2025'!$A$3:$V$504,M$1,0)</f>
        <v>N/A</v>
      </c>
      <c r="N177" t="str">
        <f>VLOOKUP($A177,'Plan de acci�n consolidado 2025'!$A$3:$V$504,N$1,0)</f>
        <v>N/A</v>
      </c>
      <c r="O177" t="str">
        <f>VLOOKUP($A177,'Plan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77">
        <f>VLOOKUP($A177,'Plan de acci�n consolidado 2025'!$A$3:$V$504,P$1,0)</f>
        <v>25</v>
      </c>
      <c r="Q177">
        <f>VLOOKUP($A177,'Plan de acci�n consolidado 2025'!$A$3:$V$504,Q$1,0)</f>
        <v>1</v>
      </c>
      <c r="R177" t="str">
        <f>VLOOKUP($A177,'Plan de acci�n consolidado 2025'!$A$3:$V$504,R$1,0)</f>
        <v>Númerica</v>
      </c>
      <c r="S177" t="str">
        <f>VLOOKUP($A177,'Plan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77" s="168">
        <f>VLOOKUP($A177,'Plan de acci�n consolidado 2025'!$A$3:$V$504,T$1,0)</f>
        <v>45901</v>
      </c>
      <c r="U177" s="168">
        <f>VLOOKUP($A177,'Plan de acci�n consolidado 2025'!$A$3:$V$504,U$1,0)</f>
        <v>45933</v>
      </c>
      <c r="V177" t="str">
        <f>VLOOKUP($A177,'Plan de acci�n consolidado 2025'!$A$3:$V$504,V$1,0)</f>
        <v>6000-DESPACHO DEL SUPERINTENDENTE DELEGADO PARA EL CONTROL Y VERIFICACIÓN DE REGLAMENTOS TÉCNICOS Y METROLOGÍA LEGAL</v>
      </c>
      <c r="W177">
        <f>VLOOKUP($A177,'Plan de acci�n consolidado 2025'!$A$3:$AZ$504,W$1,0)</f>
        <v>3.5</v>
      </c>
      <c r="X177">
        <f>VLOOKUP($A177,'Plan de acci�n consolidado 2025'!$A$3:$AZ$504,X$1,0)</f>
        <v>100</v>
      </c>
      <c r="Y177" t="str">
        <f>VLOOKUP($A177,'Plan de acci�n consolidado 2025'!$A$3:$AZ$504,Y$1,0)</f>
        <v>Se realizó el cargue de la evidencia correspondiente al análisis de los comentarios del proyecto de acto administrativo de medidores de gas. Asimismo, se efectuaron los ajustes aprobados y se presentó el documento de remisión junto con la matriz debidamente diligenciada.</v>
      </c>
      <c r="Z177" s="168">
        <f>VLOOKUP($A177,'Plan de acci�n consolidado 2025'!$A$3:$AZ$504,Z$1,0)</f>
        <v>45890</v>
      </c>
      <c r="AA177">
        <f>VLOOKUP($A177,'Plan de acci�n consolidado 2025'!$A$3:$AZ$504,AA$1,0)</f>
        <v>100</v>
      </c>
      <c r="AB177" t="str">
        <f>VLOOKUP($A177,'Plan de acci�n consolidado 2025'!$A$3:$AZ$504,AB$1,0)</f>
        <v>El soporte corresponde al entregable propuesto (correo electrónico de envió del proyecto de acto administrativo ajustado)</v>
      </c>
      <c r="AC177" s="168">
        <f>VLOOKUP($A177,'Plan de acci�n consolidado 2025'!$A$3:$AZ$504,AC$1,0)</f>
        <v>45922</v>
      </c>
      <c r="AD177">
        <f>VLOOKUP($A177,'Plan de acci�n consolidado 2025'!$A$3:$AZ$504,AD$1,0)</f>
        <v>100</v>
      </c>
      <c r="AE177">
        <f>VLOOKUP($A177,'Plan de acci�n consolidado 2025'!$A$3:$AZ$504,AE$1,0)</f>
        <v>3.5</v>
      </c>
    </row>
    <row r="178" spans="1:31" hidden="1" x14ac:dyDescent="0.25">
      <c r="A178" s="30" t="s">
        <v>1226</v>
      </c>
      <c r="B178" t="str">
        <f>VLOOKUP($A178,'Plan de acci�n consolidado 2025'!$A$3:$V$504,B$1,0)</f>
        <v>DESPACHO DEL SUPERINTENDENTE DELEGADO PARA EL CONTROL Y VERIFICACIÓN DE REGLAMENTOS TÉCNICOS Y METROLOGÍA LEGAL</v>
      </c>
      <c r="C178">
        <f>VLOOKUP($A178,'Plan de acci�n consolidado 2025'!$A$3:$V$504,C$1,0)</f>
        <v>2</v>
      </c>
      <c r="D178" t="str">
        <f>VLOOKUP($A178,'Plan de acci�n consolidado 2025'!$A$3:$V$504,D$1,0)</f>
        <v>Actividad propia</v>
      </c>
      <c r="E178" t="str">
        <f>VLOOKUP($A178,'Plan de acci�n consolidado 2025'!$A$3:$V$504,E$1,0)</f>
        <v>6000.5.7</v>
      </c>
      <c r="F178" t="str">
        <f>VLOOKUP($A178,'Plan de acci�n consolidado 2025'!$A$3:$V$504,F$1,0)</f>
        <v>N/A</v>
      </c>
      <c r="G178" t="str">
        <f>VLOOKUP($A178,'Plan de acci�n consolidado 2025'!$A$3:$V$504,G$1,0)</f>
        <v>N/A</v>
      </c>
      <c r="H178" t="str">
        <f>VLOOKUP($A178,'Plan de acci�n consolidado 2025'!$A$3:$V$504,H$1,0)</f>
        <v>N/A</v>
      </c>
      <c r="I178" t="str">
        <f>VLOOKUP($A178,'Plan de acci�n consolidado 2025'!$A$3:$V$504,I$1,0)</f>
        <v>N/A</v>
      </c>
      <c r="J178" t="str">
        <f>VLOOKUP($A178,'Plan de acci�n consolidado 2025'!$A$3:$V$504,J$1,0)</f>
        <v>N/A</v>
      </c>
      <c r="K178">
        <f>VLOOKUP($A178,'Plan de acci�n consolidado 2025'!$A$3:$V$504,K$1,0)</f>
        <v>0</v>
      </c>
      <c r="L178" t="str">
        <f>VLOOKUP($A178,'Plan de acci�n consolidado 2025'!$A$3:$V$504,L$1,0)</f>
        <v>N/A</v>
      </c>
      <c r="M178" t="str">
        <f>VLOOKUP($A178,'Plan de acci�n consolidado 2025'!$A$3:$V$504,M$1,0)</f>
        <v>N/A</v>
      </c>
      <c r="N178" t="str">
        <f>VLOOKUP($A178,'Plan de acci�n consolidado 2025'!$A$3:$V$504,N$1,0)</f>
        <v>N/A</v>
      </c>
      <c r="O178" t="str">
        <f>VLOOKUP($A178,'Plan de acci�n consolidado 2025'!$A$3:$V$504,O$1,0)</f>
        <v>Remitir el proyecto de acto administrativo a abogacía de la competencia. (correo electrónico de remisión (o memo de traslado) y proyecto de acto administrativo  / Único entregable)</v>
      </c>
      <c r="P178">
        <f>VLOOKUP($A178,'Plan de acci�n consolidado 2025'!$A$3:$V$504,P$1,0)</f>
        <v>25</v>
      </c>
      <c r="Q178">
        <f>VLOOKUP($A178,'Plan de acci�n consolidado 2025'!$A$3:$V$504,Q$1,0)</f>
        <v>1</v>
      </c>
      <c r="R178" t="str">
        <f>VLOOKUP($A178,'Plan de acci�n consolidado 2025'!$A$3:$V$504,R$1,0)</f>
        <v>Númerica</v>
      </c>
      <c r="S178" t="str">
        <f>VLOOKUP($A178,'Plan de acci�n consolidado 2025'!$A$3:$V$504,S$1,0)</f>
        <v># de Correo electrónico de remisión (o memo de traslado) y proyecto de acto administrativo  / Único entregable / 1 Correo electrónico de remisión (o memo de traslado) y proyecto de acto administrativo  / Único entregable</v>
      </c>
      <c r="T178" s="168">
        <f>VLOOKUP($A178,'Plan de acci�n consolidado 2025'!$A$3:$V$504,T$1,0)</f>
        <v>45936</v>
      </c>
      <c r="U178" s="168">
        <f>VLOOKUP($A178,'Plan de acci�n consolidado 2025'!$A$3:$V$504,U$1,0)</f>
        <v>45961</v>
      </c>
      <c r="V178" t="str">
        <f>VLOOKUP($A178,'Plan de acci�n consolidado 2025'!$A$3:$V$504,V$1,0)</f>
        <v>6000-DESPACHO DEL SUPERINTENDENTE DELEGADO PARA EL CONTROL Y VERIFICACIÓN DE REGLAMENTOS TÉCNICOS Y METROLOGÍA LEGAL</v>
      </c>
      <c r="W178">
        <f>VLOOKUP($A178,'Plan de acci�n consolidado 2025'!$A$3:$AZ$504,W$1,0)</f>
        <v>3.5</v>
      </c>
      <c r="X178">
        <f>VLOOKUP($A178,'Plan de acci�n consolidado 2025'!$A$3:$AZ$504,X$1,0)</f>
        <v>0</v>
      </c>
      <c r="Y178">
        <f>VLOOKUP($A178,'Plan de acci�n consolidado 2025'!$A$3:$AZ$504,Y$1,0)</f>
        <v>0</v>
      </c>
      <c r="Z178" s="168">
        <f>VLOOKUP($A178,'Plan de acci�n consolidado 2025'!$A$3:$AZ$504,Z$1,0)</f>
        <v>0</v>
      </c>
      <c r="AA178">
        <f>VLOOKUP($A178,'Plan de acci�n consolidado 2025'!$A$3:$AZ$504,AA$1,0)</f>
        <v>0</v>
      </c>
      <c r="AB178">
        <f>VLOOKUP($A178,'Plan de acci�n consolidado 2025'!$A$3:$AZ$504,AB$1,0)</f>
        <v>0</v>
      </c>
      <c r="AC178" s="168">
        <f>VLOOKUP($A178,'Plan de acci�n consolidado 2025'!$A$3:$AZ$504,AC$1,0)</f>
        <v>0</v>
      </c>
      <c r="AD178">
        <f>VLOOKUP($A178,'Plan de acci�n consolidado 2025'!$A$3:$AZ$504,AD$1,0)</f>
        <v>0</v>
      </c>
      <c r="AE178">
        <f>VLOOKUP($A178,'Plan de acci�n consolidado 2025'!$A$3:$AZ$504,AE$1,0)</f>
        <v>0</v>
      </c>
    </row>
    <row r="179" spans="1:31" hidden="1" x14ac:dyDescent="0.25">
      <c r="A179" s="30" t="s">
        <v>1227</v>
      </c>
      <c r="B179" t="str">
        <f>VLOOKUP($A179,'Plan de acci�n consolidado 2025'!$A$3:$V$504,B$1,0)</f>
        <v>DESPACHO DEL SUPERINTENDENTE DELEGADO PARA EL CONTROL Y VERIFICACIÓN DE REGLAMENTOS TÉCNICOS Y METROLOGÍA LEGAL</v>
      </c>
      <c r="C179">
        <f>VLOOKUP($A179,'Plan de acci�n consolidado 2025'!$A$3:$V$504,C$1,0)</f>
        <v>2</v>
      </c>
      <c r="D179" t="str">
        <f>VLOOKUP($A179,'Plan de acci�n consolidado 2025'!$A$3:$V$504,D$1,0)</f>
        <v>Producto</v>
      </c>
      <c r="E179" t="str">
        <f>VLOOKUP($A179,'Plan de acci�n consolidado 2025'!$A$3:$V$504,E$1,0)</f>
        <v>6000.6</v>
      </c>
      <c r="F179" t="str">
        <f>VLOOKUP($A179,'Plan de acci�n consolidado 2025'!$A$3:$V$504,F$1,0)</f>
        <v>Operativo</v>
      </c>
      <c r="G179" t="str">
        <f>VLOOKUP($A179,'Plan de acci�n consolidado 2025'!$A$3:$V$504,G$1,0)</f>
        <v xml:space="preserve">Promover el enfoque preventivo, diferencial y territorial en el que hacer misional de la entidad 
</v>
      </c>
      <c r="H179" t="str">
        <f>VLOOKUP($A179,'Plan de acci�n consolidado 2025'!$A$3:$V$504,H$1,0)</f>
        <v xml:space="preserve">Cumplimiento de productos del PAI asociados a Promover el enfoque preventivo, diferencial y territorial en el que hacer misional de la entidad 
</v>
      </c>
      <c r="I179" t="str">
        <f>VLOOKUP($A179,'Plan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9" t="str">
        <f>VLOOKUP($A179,'Plan de acci�n consolidado 2025'!$A$3:$V$504,J$1,0)</f>
        <v>N/A</v>
      </c>
      <c r="K179">
        <f>VLOOKUP($A179,'Plan de acci�n consolidado 2025'!$A$3:$V$504,K$1,0)</f>
        <v>0</v>
      </c>
      <c r="L179" t="str">
        <f>VLOOKUP($A179,'Plan de acci�n consolidado 2025'!$A$3:$V$504,L$1,0)</f>
        <v>C-3503-0200-0016-40401c</v>
      </c>
      <c r="M179" t="str">
        <f>VLOOKUP($A179,'Plan de acci�n consolidado 2025'!$A$3:$V$504,M$1,0)</f>
        <v>Política Gestión Documental _DIMENSIÓN Información y Comunicación</v>
      </c>
      <c r="N179" t="str">
        <f>VLOOKUP($A179,'Plan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79" t="str">
        <f>VLOOKUP($A179,'Plan de acci�n consolidado 2025'!$A$3:$V$504,O$1,0)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P179">
        <f>VLOOKUP($A179,'Plan de acci�n consolidado 2025'!$A$3:$V$504,P$1,0)</f>
        <v>14</v>
      </c>
      <c r="Q179">
        <f>VLOOKUP($A179,'Plan de acci�n consolidado 2025'!$A$3:$V$504,Q$1,0)</f>
        <v>1</v>
      </c>
      <c r="R179" t="str">
        <f>VLOOKUP($A179,'Plan de acci�n consolidado 2025'!$A$3:$V$504,R$1,0)</f>
        <v>Númerica</v>
      </c>
      <c r="S179" t="str">
        <f>VLOOKUP($A179,'Plan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79" s="168">
        <f>VLOOKUP($A179,'Plan de acci�n consolidado 2025'!$A$3:$V$504,T$1,0)</f>
        <v>45839</v>
      </c>
      <c r="U179" s="168">
        <f>VLOOKUP($A179,'Plan de acci�n consolidado 2025'!$A$3:$V$504,U$1,0)</f>
        <v>46003</v>
      </c>
      <c r="V179" t="str">
        <f>VLOOKUP($A179,'Plan de acci�n consolidado 2025'!$A$3:$V$504,V$1,0)</f>
        <v>6000-DESPACHO DEL SUPERINTENDENTE DELEGADO PARA EL CONTROL Y VERIFICACIÓN DE REGLAMENTOS TÉCNICOS Y METROLOGÍA LEGAL</v>
      </c>
      <c r="W179">
        <f>VLOOKUP($A179,'Plan de acci�n consolidado 2025'!$A$3:$AZ$504,W$1,0)</f>
        <v>14</v>
      </c>
      <c r="X179">
        <f>VLOOKUP($A179,'Plan de acci�n consolidado 2025'!$A$3:$AZ$504,X$1,0)</f>
        <v>0</v>
      </c>
      <c r="Y179">
        <f>VLOOKUP($A179,'Plan de acci�n consolidado 2025'!$A$3:$AZ$504,Y$1,0)</f>
        <v>0</v>
      </c>
      <c r="Z179" s="168">
        <f>VLOOKUP($A179,'Plan de acci�n consolidado 2025'!$A$3:$AZ$504,Z$1,0)</f>
        <v>0</v>
      </c>
      <c r="AA179">
        <f>VLOOKUP($A179,'Plan de acci�n consolidado 2025'!$A$3:$AZ$504,AA$1,0)</f>
        <v>0</v>
      </c>
      <c r="AB179">
        <f>VLOOKUP($A179,'Plan de acci�n consolidado 2025'!$A$3:$AZ$504,AB$1,0)</f>
        <v>0</v>
      </c>
      <c r="AC179" s="168">
        <f>VLOOKUP($A179,'Plan de acci�n consolidado 2025'!$A$3:$AZ$504,AC$1,0)</f>
        <v>0</v>
      </c>
      <c r="AD179">
        <f>VLOOKUP($A179,'Plan de acci�n consolidado 2025'!$A$3:$AZ$504,AD$1,0)</f>
        <v>0</v>
      </c>
      <c r="AE179">
        <f>VLOOKUP($A179,'Plan de acci�n consolidado 2025'!$A$3:$AZ$504,AE$1,0)</f>
        <v>0</v>
      </c>
    </row>
    <row r="180" spans="1:31" hidden="1" x14ac:dyDescent="0.25">
      <c r="A180" s="30" t="s">
        <v>1228</v>
      </c>
      <c r="B180" t="str">
        <f>VLOOKUP($A180,'Plan de acci�n consolidado 2025'!$A$3:$V$504,B$1,0)</f>
        <v>DESPACHO DEL SUPERINTENDENTE DELEGADO PARA EL CONTROL Y VERIFICACIÓN DE REGLAMENTOS TÉCNICOS Y METROLOGÍA LEGAL</v>
      </c>
      <c r="C180">
        <f>VLOOKUP($A180,'Plan de acci�n consolidado 2025'!$A$3:$V$504,C$1,0)</f>
        <v>2</v>
      </c>
      <c r="D180" t="str">
        <f>VLOOKUP($A180,'Plan de acci�n consolidado 2025'!$A$3:$V$504,D$1,0)</f>
        <v>Actividad propia</v>
      </c>
      <c r="E180" t="str">
        <f>VLOOKUP($A180,'Plan de acci�n consolidado 2025'!$A$3:$V$504,E$1,0)</f>
        <v>6000.6.1</v>
      </c>
      <c r="F180" t="str">
        <f>VLOOKUP($A180,'Plan de acci�n consolidado 2025'!$A$3:$V$504,F$1,0)</f>
        <v>N/A</v>
      </c>
      <c r="G180" t="str">
        <f>VLOOKUP($A180,'Plan de acci�n consolidado 2025'!$A$3:$V$504,G$1,0)</f>
        <v>N/A</v>
      </c>
      <c r="H180" t="str">
        <f>VLOOKUP($A180,'Plan de acci�n consolidado 2025'!$A$3:$V$504,H$1,0)</f>
        <v>N/A</v>
      </c>
      <c r="I180" t="str">
        <f>VLOOKUP($A180,'Plan de acci�n consolidado 2025'!$A$3:$V$504,I$1,0)</f>
        <v>N/A</v>
      </c>
      <c r="J180" t="str">
        <f>VLOOKUP($A180,'Plan de acci�n consolidado 2025'!$A$3:$V$504,J$1,0)</f>
        <v>N/A</v>
      </c>
      <c r="K180">
        <f>VLOOKUP($A180,'Plan de acci�n consolidado 2025'!$A$3:$V$504,K$1,0)</f>
        <v>0</v>
      </c>
      <c r="L180" t="str">
        <f>VLOOKUP($A180,'Plan de acci�n consolidado 2025'!$A$3:$V$504,L$1,0)</f>
        <v>N/A</v>
      </c>
      <c r="M180" t="str">
        <f>VLOOKUP($A180,'Plan de acci�n consolidado 2025'!$A$3:$V$504,M$1,0)</f>
        <v>N/A</v>
      </c>
      <c r="N180" t="str">
        <f>VLOOKUP($A180,'Plan de acci�n consolidado 2025'!$A$3:$V$504,N$1,0)</f>
        <v>N/A</v>
      </c>
      <c r="O180" t="str">
        <f>VLOOKUP($A180,'Plan de acci�n consolidado 2025'!$A$3:$V$504,O$1,0)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180">
        <f>VLOOKUP($A180,'Plan de acci�n consolidado 2025'!$A$3:$V$504,P$1,0)</f>
        <v>20</v>
      </c>
      <c r="Q180">
        <f>VLOOKUP($A180,'Plan de acci�n consolidado 2025'!$A$3:$V$504,Q$1,0)</f>
        <v>1</v>
      </c>
      <c r="R180" t="str">
        <f>VLOOKUP($A180,'Plan de acci�n consolidado 2025'!$A$3:$V$504,R$1,0)</f>
        <v>Númerica</v>
      </c>
      <c r="S180" t="str">
        <f>VLOOKUP($A180,'Plan de acci�n consolidado 2025'!$A$3:$V$504,S$1,0)</f>
        <v># de Documento con los pasos del 5 al 6  y correo electrónico de remisión al Grupo de Trabajo de Regulación / Único entregable / 1 Documento con los pasos del 5 al 6  y correo electrónico de remisión al Grupo de Trabajo de Regulación / Único entregable</v>
      </c>
      <c r="T180" s="168">
        <f>VLOOKUP($A180,'Plan de acci�n consolidado 2025'!$A$3:$V$504,T$1,0)</f>
        <v>45839</v>
      </c>
      <c r="U180" s="168">
        <f>VLOOKUP($A180,'Plan de acci�n consolidado 2025'!$A$3:$V$504,U$1,0)</f>
        <v>45960</v>
      </c>
      <c r="V180" t="str">
        <f>VLOOKUP($A180,'Plan de acci�n consolidado 2025'!$A$3:$V$504,V$1,0)</f>
        <v>6000-DESPACHO DEL SUPERINTENDENTE DELEGADO PARA EL CONTROL Y VERIFICACIÓN DE REGLAMENTOS TÉCNICOS Y METROLOGÍA LEGAL</v>
      </c>
      <c r="W180">
        <f>VLOOKUP($A180,'Plan de acci�n consolidado 2025'!$A$3:$AZ$504,W$1,0)</f>
        <v>2.8</v>
      </c>
      <c r="X180">
        <f>VLOOKUP($A180,'Plan de acci�n consolidado 2025'!$A$3:$AZ$504,X$1,0)</f>
        <v>0</v>
      </c>
      <c r="Y180">
        <f>VLOOKUP($A180,'Plan de acci�n consolidado 2025'!$A$3:$AZ$504,Y$1,0)</f>
        <v>0</v>
      </c>
      <c r="Z180" s="168">
        <f>VLOOKUP($A180,'Plan de acci�n consolidado 2025'!$A$3:$AZ$504,Z$1,0)</f>
        <v>0</v>
      </c>
      <c r="AA180">
        <f>VLOOKUP($A180,'Plan de acci�n consolidado 2025'!$A$3:$AZ$504,AA$1,0)</f>
        <v>0</v>
      </c>
      <c r="AB180">
        <f>VLOOKUP($A180,'Plan de acci�n consolidado 2025'!$A$3:$AZ$504,AB$1,0)</f>
        <v>0</v>
      </c>
      <c r="AC180" s="168">
        <f>VLOOKUP($A180,'Plan de acci�n consolidado 2025'!$A$3:$AZ$504,AC$1,0)</f>
        <v>0</v>
      </c>
      <c r="AD180">
        <f>VLOOKUP($A180,'Plan de acci�n consolidado 2025'!$A$3:$AZ$504,AD$1,0)</f>
        <v>0</v>
      </c>
      <c r="AE180">
        <f>VLOOKUP($A180,'Plan de acci�n consolidado 2025'!$A$3:$AZ$504,AE$1,0)</f>
        <v>0</v>
      </c>
    </row>
    <row r="181" spans="1:31" hidden="1" x14ac:dyDescent="0.25">
      <c r="A181" s="30" t="s">
        <v>1230</v>
      </c>
      <c r="B181" t="str">
        <f>VLOOKUP($A181,'Plan de acci�n consolidado 2025'!$A$3:$V$504,B$1,0)</f>
        <v>DESPACHO DEL SUPERINTENDENTE DELEGADO PARA EL CONTROL Y VERIFICACIÓN DE REGLAMENTOS TÉCNICOS Y METROLOGÍA LEGAL</v>
      </c>
      <c r="C181">
        <f>VLOOKUP($A181,'Plan de acci�n consolidado 2025'!$A$3:$V$504,C$1,0)</f>
        <v>2</v>
      </c>
      <c r="D181" t="str">
        <f>VLOOKUP($A181,'Plan de acci�n consolidado 2025'!$A$3:$V$504,D$1,0)</f>
        <v>Actividad propia</v>
      </c>
      <c r="E181" t="str">
        <f>VLOOKUP($A181,'Plan de acci�n consolidado 2025'!$A$3:$V$504,E$1,0)</f>
        <v>6000.6.2</v>
      </c>
      <c r="F181" t="str">
        <f>VLOOKUP($A181,'Plan de acci�n consolidado 2025'!$A$3:$V$504,F$1,0)</f>
        <v>N/A</v>
      </c>
      <c r="G181" t="str">
        <f>VLOOKUP($A181,'Plan de acci�n consolidado 2025'!$A$3:$V$504,G$1,0)</f>
        <v>N/A</v>
      </c>
      <c r="H181" t="str">
        <f>VLOOKUP($A181,'Plan de acci�n consolidado 2025'!$A$3:$V$504,H$1,0)</f>
        <v>N/A</v>
      </c>
      <c r="I181" t="str">
        <f>VLOOKUP($A181,'Plan de acci�n consolidado 2025'!$A$3:$V$504,I$1,0)</f>
        <v>N/A</v>
      </c>
      <c r="J181" t="str">
        <f>VLOOKUP($A181,'Plan de acci�n consolidado 2025'!$A$3:$V$504,J$1,0)</f>
        <v>N/A</v>
      </c>
      <c r="K181">
        <f>VLOOKUP($A181,'Plan de acci�n consolidado 2025'!$A$3:$V$504,K$1,0)</f>
        <v>0</v>
      </c>
      <c r="L181" t="str">
        <f>VLOOKUP($A181,'Plan de acci�n consolidado 2025'!$A$3:$V$504,L$1,0)</f>
        <v>N/A</v>
      </c>
      <c r="M181" t="str">
        <f>VLOOKUP($A181,'Plan de acci�n consolidado 2025'!$A$3:$V$504,M$1,0)</f>
        <v>N/A</v>
      </c>
      <c r="N181" t="str">
        <f>VLOOKUP($A181,'Plan de acci�n consolidado 2025'!$A$3:$V$504,N$1,0)</f>
        <v>N/A</v>
      </c>
      <c r="O181" t="str">
        <f>VLOOKUP($A181,'Plan de acci�n consolidado 2025'!$A$3:$V$504,O$1,0)</f>
        <v>Revisar jurídicamente el documento de los pasos 5 al 6 y enviarlo a la dependencia solicitante. (Documento de los pasos 5 al 6 con observaciones y correo electrónico de remisión a la dependencia solicitante / Único entregable)</v>
      </c>
      <c r="P181">
        <f>VLOOKUP($A181,'Plan de acci�n consolidado 2025'!$A$3:$V$504,P$1,0)</f>
        <v>30</v>
      </c>
      <c r="Q181">
        <f>VLOOKUP($A181,'Plan de acci�n consolidado 2025'!$A$3:$V$504,Q$1,0)</f>
        <v>1</v>
      </c>
      <c r="R181" t="str">
        <f>VLOOKUP($A181,'Plan de acci�n consolidado 2025'!$A$3:$V$504,R$1,0)</f>
        <v>Númerica</v>
      </c>
      <c r="S181" t="str">
        <f>VLOOKUP($A181,'Plan de acci�n consolidado 2025'!$A$3:$V$504,S$1,0)</f>
        <v># de Documento de los pasos 5 al 6 con observaciones y correo electrónico de remisión a la dependencia solicitante / Único entregable / 1 Documento de los pasos 5 al 6 con observaciones y correo electrónico de remisión a la dependencia solicitante / Único entregable</v>
      </c>
      <c r="T181" s="168">
        <f>VLOOKUP($A181,'Plan de acci�n consolidado 2025'!$A$3:$V$504,T$1,0)</f>
        <v>45965</v>
      </c>
      <c r="U181" s="168">
        <f>VLOOKUP($A181,'Plan de acci�n consolidado 2025'!$A$3:$V$504,U$1,0)</f>
        <v>45982</v>
      </c>
      <c r="V181" t="str">
        <f>VLOOKUP($A181,'Plan de acci�n consolidado 2025'!$A$3:$V$504,V$1,0)</f>
        <v>6000-DESPACHO DEL SUPERINTENDENTE DELEGADO PARA EL CONTROL Y VERIFICACIÓN DE REGLAMENTOS TÉCNICOS Y METROLOGÍA LEGAL</v>
      </c>
      <c r="W181">
        <f>VLOOKUP($A181,'Plan de acci�n consolidado 2025'!$A$3:$AZ$504,W$1,0)</f>
        <v>4.2</v>
      </c>
      <c r="X181">
        <f>VLOOKUP($A181,'Plan de acci�n consolidado 2025'!$A$3:$AZ$504,X$1,0)</f>
        <v>0</v>
      </c>
      <c r="Y181">
        <f>VLOOKUP($A181,'Plan de acci�n consolidado 2025'!$A$3:$AZ$504,Y$1,0)</f>
        <v>0</v>
      </c>
      <c r="Z181" s="168">
        <f>VLOOKUP($A181,'Plan de acci�n consolidado 2025'!$A$3:$AZ$504,Z$1,0)</f>
        <v>0</v>
      </c>
      <c r="AA181">
        <f>VLOOKUP($A181,'Plan de acci�n consolidado 2025'!$A$3:$AZ$504,AA$1,0)</f>
        <v>0</v>
      </c>
      <c r="AB181">
        <f>VLOOKUP($A181,'Plan de acci�n consolidado 2025'!$A$3:$AZ$504,AB$1,0)</f>
        <v>0</v>
      </c>
      <c r="AC181" s="168">
        <f>VLOOKUP($A181,'Plan de acci�n consolidado 2025'!$A$3:$AZ$504,AC$1,0)</f>
        <v>0</v>
      </c>
      <c r="AD181">
        <f>VLOOKUP($A181,'Plan de acci�n consolidado 2025'!$A$3:$AZ$504,AD$1,0)</f>
        <v>0</v>
      </c>
      <c r="AE181">
        <f>VLOOKUP($A181,'Plan de acci�n consolidado 2025'!$A$3:$AZ$504,AE$1,0)</f>
        <v>0</v>
      </c>
    </row>
    <row r="182" spans="1:31" hidden="1" x14ac:dyDescent="0.25">
      <c r="A182" s="30" t="s">
        <v>1232</v>
      </c>
      <c r="B182" t="str">
        <f>VLOOKUP($A182,'Plan de acci�n consolidado 2025'!$A$3:$V$504,B$1,0)</f>
        <v>DESPACHO DEL SUPERINTENDENTE DELEGADO PARA EL CONTROL Y VERIFICACIÓN DE REGLAMENTOS TÉCNICOS Y METROLOGÍA LEGAL</v>
      </c>
      <c r="C182">
        <f>VLOOKUP($A182,'Plan de acci�n consolidado 2025'!$A$3:$V$504,C$1,0)</f>
        <v>2</v>
      </c>
      <c r="D182" t="str">
        <f>VLOOKUP($A182,'Plan de acci�n consolidado 2025'!$A$3:$V$504,D$1,0)</f>
        <v>Actividad propia</v>
      </c>
      <c r="E182" t="str">
        <f>VLOOKUP($A182,'Plan de acci�n consolidado 2025'!$A$3:$V$504,E$1,0)</f>
        <v>6000.6.3</v>
      </c>
      <c r="F182" t="str">
        <f>VLOOKUP($A182,'Plan de acci�n consolidado 2025'!$A$3:$V$504,F$1,0)</f>
        <v>N/A</v>
      </c>
      <c r="G182" t="str">
        <f>VLOOKUP($A182,'Plan de acci�n consolidado 2025'!$A$3:$V$504,G$1,0)</f>
        <v>N/A</v>
      </c>
      <c r="H182" t="str">
        <f>VLOOKUP($A182,'Plan de acci�n consolidado 2025'!$A$3:$V$504,H$1,0)</f>
        <v>N/A</v>
      </c>
      <c r="I182" t="str">
        <f>VLOOKUP($A182,'Plan de acci�n consolidado 2025'!$A$3:$V$504,I$1,0)</f>
        <v>N/A</v>
      </c>
      <c r="J182" t="str">
        <f>VLOOKUP($A182,'Plan de acci�n consolidado 2025'!$A$3:$V$504,J$1,0)</f>
        <v>N/A</v>
      </c>
      <c r="K182">
        <f>VLOOKUP($A182,'Plan de acci�n consolidado 2025'!$A$3:$V$504,K$1,0)</f>
        <v>0</v>
      </c>
      <c r="L182" t="str">
        <f>VLOOKUP($A182,'Plan de acci�n consolidado 2025'!$A$3:$V$504,L$1,0)</f>
        <v>N/A</v>
      </c>
      <c r="M182" t="str">
        <f>VLOOKUP($A182,'Plan de acci�n consolidado 2025'!$A$3:$V$504,M$1,0)</f>
        <v>N/A</v>
      </c>
      <c r="N182" t="str">
        <f>VLOOKUP($A182,'Plan de acci�n consolidado 2025'!$A$3:$V$504,N$1,0)</f>
        <v>N/A</v>
      </c>
      <c r="O182" t="str">
        <f>VLOOKUP($A182,'Plan de acci�n consolidado 2025'!$A$3:$V$504,O$1,0)</f>
        <v>Ajustar el documento de los pasos 5 al 6  y remitirlo al Grupo de Trabajo de Regulación.  (Documento  de los pasos 5 al 6  ajustado y correo electrónico de remisión  al Grupo de Trabajo de Regulación / Único entregable)</v>
      </c>
      <c r="P182">
        <f>VLOOKUP($A182,'Plan de acci�n consolidado 2025'!$A$3:$V$504,P$1,0)</f>
        <v>50</v>
      </c>
      <c r="Q182">
        <f>VLOOKUP($A182,'Plan de acci�n consolidado 2025'!$A$3:$V$504,Q$1,0)</f>
        <v>1</v>
      </c>
      <c r="R182" t="str">
        <f>VLOOKUP($A182,'Plan de acci�n consolidado 2025'!$A$3:$V$504,R$1,0)</f>
        <v>Númerica</v>
      </c>
      <c r="S182" t="str">
        <f>VLOOKUP($A182,'Plan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82" s="168">
        <f>VLOOKUP($A182,'Plan de acci�n consolidado 2025'!$A$3:$V$504,T$1,0)</f>
        <v>45985</v>
      </c>
      <c r="U182" s="168">
        <f>VLOOKUP($A182,'Plan de acci�n consolidado 2025'!$A$3:$V$504,U$1,0)</f>
        <v>46003</v>
      </c>
      <c r="V182" t="str">
        <f>VLOOKUP($A182,'Plan de acci�n consolidado 2025'!$A$3:$V$504,V$1,0)</f>
        <v>6000-DESPACHO DEL SUPERINTENDENTE DELEGADO PARA EL CONTROL Y VERIFICACIÓN DE REGLAMENTOS TÉCNICOS Y METROLOGÍA LEGAL</v>
      </c>
      <c r="W182">
        <f>VLOOKUP($A182,'Plan de acci�n consolidado 2025'!$A$3:$AZ$504,W$1,0)</f>
        <v>7</v>
      </c>
      <c r="X182">
        <f>VLOOKUP($A182,'Plan de acci�n consolidado 2025'!$A$3:$AZ$504,X$1,0)</f>
        <v>0</v>
      </c>
      <c r="Y182">
        <f>VLOOKUP($A182,'Plan de acci�n consolidado 2025'!$A$3:$AZ$504,Y$1,0)</f>
        <v>0</v>
      </c>
      <c r="Z182" s="168">
        <f>VLOOKUP($A182,'Plan de acci�n consolidado 2025'!$A$3:$AZ$504,Z$1,0)</f>
        <v>0</v>
      </c>
      <c r="AA182">
        <f>VLOOKUP($A182,'Plan de acci�n consolidado 2025'!$A$3:$AZ$504,AA$1,0)</f>
        <v>0</v>
      </c>
      <c r="AB182">
        <f>VLOOKUP($A182,'Plan de acci�n consolidado 2025'!$A$3:$AZ$504,AB$1,0)</f>
        <v>0</v>
      </c>
      <c r="AC182" s="168">
        <f>VLOOKUP($A182,'Plan de acci�n consolidado 2025'!$A$3:$AZ$504,AC$1,0)</f>
        <v>0</v>
      </c>
      <c r="AD182">
        <f>VLOOKUP($A182,'Plan de acci�n consolidado 2025'!$A$3:$AZ$504,AD$1,0)</f>
        <v>0</v>
      </c>
      <c r="AE182">
        <f>VLOOKUP($A182,'Plan de acci�n consolidado 2025'!$A$3:$AZ$504,AE$1,0)</f>
        <v>0</v>
      </c>
    </row>
    <row r="183" spans="1:31" hidden="1" x14ac:dyDescent="0.25">
      <c r="A183" s="30" t="s">
        <v>1234</v>
      </c>
      <c r="B183" t="str">
        <f>VLOOKUP($A183,'Plan de acci�n consolidado 2025'!$A$3:$V$504,B$1,0)</f>
        <v>DESPACHO DEL SUPERINTENDENTE DELEGADO PARA EL CONTROL Y VERIFICACIÓN DE REGLAMENTOS TÉCNICOS Y METROLOGÍA LEGAL</v>
      </c>
      <c r="C183">
        <f>VLOOKUP($A183,'Plan de acci�n consolidado 2025'!$A$3:$V$504,C$1,0)</f>
        <v>2</v>
      </c>
      <c r="D183" t="str">
        <f>VLOOKUP($A183,'Plan de acci�n consolidado 2025'!$A$3:$V$504,D$1,0)</f>
        <v>Producto</v>
      </c>
      <c r="E183" t="str">
        <f>VLOOKUP($A183,'Plan de acci�n consolidado 2025'!$A$3:$V$504,E$1,0)</f>
        <v>6000.7</v>
      </c>
      <c r="F183" t="str">
        <f>VLOOKUP($A183,'Plan de acci�n consolidado 2025'!$A$3:$V$504,F$1,0)</f>
        <v>Operativo</v>
      </c>
      <c r="G183" t="str">
        <f>VLOOKUP($A183,'Plan de acci�n consolidado 2025'!$A$3:$V$504,G$1,0)</f>
        <v xml:space="preserve">Promover el enfoque preventivo, diferencial y territorial en el que hacer misional de la entidad 
</v>
      </c>
      <c r="H183" t="str">
        <f>VLOOKUP($A183,'Plan de acci�n consolidado 2025'!$A$3:$V$504,H$1,0)</f>
        <v xml:space="preserve">Cumplimiento de productos del PAI asociados a Promover el enfoque preventivo, diferencial y territorial en el que hacer misional de la entidad 
</v>
      </c>
      <c r="I183" t="str">
        <f>VLOOKUP($A183,'Plan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83" t="str">
        <f>VLOOKUP($A183,'Plan de acci�n consolidado 2025'!$A$3:$V$504,J$1,0)</f>
        <v>N/A</v>
      </c>
      <c r="K183">
        <f>VLOOKUP($A183,'Plan de acci�n consolidado 2025'!$A$3:$V$504,K$1,0)</f>
        <v>0</v>
      </c>
      <c r="L183" t="str">
        <f>VLOOKUP($A183,'Plan de acci�n consolidado 2025'!$A$3:$V$504,L$1,0)</f>
        <v>C-3503-0200-0016-40401c</v>
      </c>
      <c r="M183" t="str">
        <f>VLOOKUP($A183,'Plan de acci�n consolidado 2025'!$A$3:$V$504,M$1,0)</f>
        <v>Política Gestión Documental _DIMENSIÓN Información y Comunicación</v>
      </c>
      <c r="N183" t="str">
        <f>VLOOKUP($A183,'Plan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83" t="str">
        <f>VLOOKUP($A183,'Plan de acci�n consolidado 2025'!$A$3:$V$504,O$1,0)</f>
        <v>Análisis de Impacto Normativo -AIN ex ante de Cinemómetros elaborado y enviado al Grupo de Regulación (Memorando de remisión -correo electrónico de remisión y documento de definición de problema ajustado / Formato Matriz comentarios  Único entregable)</v>
      </c>
      <c r="P183">
        <f>VLOOKUP($A183,'Plan de acci�n consolidado 2025'!$A$3:$V$504,P$1,0)</f>
        <v>16</v>
      </c>
      <c r="Q183">
        <f>VLOOKUP($A183,'Plan de acci�n consolidado 2025'!$A$3:$V$504,Q$1,0)</f>
        <v>1</v>
      </c>
      <c r="R183" t="str">
        <f>VLOOKUP($A183,'Plan de acci�n consolidado 2025'!$A$3:$V$504,R$1,0)</f>
        <v>Númerica</v>
      </c>
      <c r="S183" t="str">
        <f>VLOOKUP($A183,'Plan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3" s="168">
        <f>VLOOKUP($A183,'Plan de acci�n consolidado 2025'!$A$3:$V$504,T$1,0)</f>
        <v>45726</v>
      </c>
      <c r="U183" s="168">
        <f>VLOOKUP($A183,'Plan de acci�n consolidado 2025'!$A$3:$V$504,U$1,0)</f>
        <v>45968</v>
      </c>
      <c r="V183" t="str">
        <f>VLOOKUP($A183,'Plan de acci�n consolidado 2025'!$A$3:$V$504,V$1,0)</f>
        <v>6000-DESPACHO DEL SUPERINTENDENTE DELEGADO PARA EL CONTROL Y VERIFICACIÓN DE REGLAMENTOS TÉCNICOS Y METROLOGÍA LEGAL</v>
      </c>
      <c r="W183">
        <f>VLOOKUP($A183,'Plan de acci�n consolidado 2025'!$A$3:$AZ$504,W$1,0)</f>
        <v>16</v>
      </c>
      <c r="X183">
        <f>VLOOKUP($A183,'Plan de acci�n consolidado 2025'!$A$3:$AZ$504,X$1,0)</f>
        <v>0</v>
      </c>
      <c r="Y183">
        <f>VLOOKUP($A183,'Plan de acci�n consolidado 2025'!$A$3:$AZ$504,Y$1,0)</f>
        <v>0</v>
      </c>
      <c r="Z183" s="168">
        <f>VLOOKUP($A183,'Plan de acci�n consolidado 2025'!$A$3:$AZ$504,Z$1,0)</f>
        <v>0</v>
      </c>
      <c r="AA183">
        <f>VLOOKUP($A183,'Plan de acci�n consolidado 2025'!$A$3:$AZ$504,AA$1,0)</f>
        <v>0</v>
      </c>
      <c r="AB183">
        <f>VLOOKUP($A183,'Plan de acci�n consolidado 2025'!$A$3:$AZ$504,AB$1,0)</f>
        <v>0</v>
      </c>
      <c r="AC183" s="168">
        <f>VLOOKUP($A183,'Plan de acci�n consolidado 2025'!$A$3:$AZ$504,AC$1,0)</f>
        <v>0</v>
      </c>
      <c r="AD183">
        <f>VLOOKUP($A183,'Plan de acci�n consolidado 2025'!$A$3:$AZ$504,AD$1,0)</f>
        <v>0</v>
      </c>
      <c r="AE183">
        <f>VLOOKUP($A183,'Plan de acci�n consolidado 2025'!$A$3:$AZ$504,AE$1,0)</f>
        <v>0</v>
      </c>
    </row>
    <row r="184" spans="1:31" hidden="1" x14ac:dyDescent="0.25">
      <c r="A184" s="30" t="s">
        <v>1235</v>
      </c>
      <c r="B184" t="str">
        <f>VLOOKUP($A184,'Plan de acci�n consolidado 2025'!$A$3:$V$504,B$1,0)</f>
        <v>DESPACHO DEL SUPERINTENDENTE DELEGADO PARA EL CONTROL Y VERIFICACIÓN DE REGLAMENTOS TÉCNICOS Y METROLOGÍA LEGAL</v>
      </c>
      <c r="C184">
        <f>VLOOKUP($A184,'Plan de acci�n consolidado 2025'!$A$3:$V$504,C$1,0)</f>
        <v>2</v>
      </c>
      <c r="D184" t="str">
        <f>VLOOKUP($A184,'Plan de acci�n consolidado 2025'!$A$3:$V$504,D$1,0)</f>
        <v>Actividad propia</v>
      </c>
      <c r="E184" t="str">
        <f>VLOOKUP($A184,'Plan de acci�n consolidado 2025'!$A$3:$V$504,E$1,0)</f>
        <v>6000.7.1</v>
      </c>
      <c r="F184" t="str">
        <f>VLOOKUP($A184,'Plan de acci�n consolidado 2025'!$A$3:$V$504,F$1,0)</f>
        <v>N/A</v>
      </c>
      <c r="G184" t="str">
        <f>VLOOKUP($A184,'Plan de acci�n consolidado 2025'!$A$3:$V$504,G$1,0)</f>
        <v>N/A</v>
      </c>
      <c r="H184" t="str">
        <f>VLOOKUP($A184,'Plan de acci�n consolidado 2025'!$A$3:$V$504,H$1,0)</f>
        <v>N/A</v>
      </c>
      <c r="I184" t="str">
        <f>VLOOKUP($A184,'Plan de acci�n consolidado 2025'!$A$3:$V$504,I$1,0)</f>
        <v>N/A</v>
      </c>
      <c r="J184" t="str">
        <f>VLOOKUP($A184,'Plan de acci�n consolidado 2025'!$A$3:$V$504,J$1,0)</f>
        <v>N/A</v>
      </c>
      <c r="K184">
        <f>VLOOKUP($A184,'Plan de acci�n consolidado 2025'!$A$3:$V$504,K$1,0)</f>
        <v>0</v>
      </c>
      <c r="L184" t="str">
        <f>VLOOKUP($A184,'Plan de acci�n consolidado 2025'!$A$3:$V$504,L$1,0)</f>
        <v>N/A</v>
      </c>
      <c r="M184" t="str">
        <f>VLOOKUP($A184,'Plan de acci�n consolidado 2025'!$A$3:$V$504,M$1,0)</f>
        <v>N/A</v>
      </c>
      <c r="N184" t="str">
        <f>VLOOKUP($A184,'Plan de acci�n consolidado 2025'!$A$3:$V$504,N$1,0)</f>
        <v>N/A</v>
      </c>
      <c r="O184" t="str">
        <f>VLOOKUP($A184,'Plan de acci�n consolidado 2025'!$A$3:$V$504,O$1,0)</f>
        <v>Elaborar y enviar al Grupo de Trabajo de Regulación el documento de definición del problema. (Documento de definición del problema y correo electrónico de remisión al Grupo de Trabajo de Regulación / Único entregable)</v>
      </c>
      <c r="P184">
        <f>VLOOKUP($A184,'Plan de acci�n consolidado 2025'!$A$3:$V$504,P$1,0)</f>
        <v>20</v>
      </c>
      <c r="Q184">
        <f>VLOOKUP($A184,'Plan de acci�n consolidado 2025'!$A$3:$V$504,Q$1,0)</f>
        <v>1</v>
      </c>
      <c r="R184" t="str">
        <f>VLOOKUP($A184,'Plan de acci�n consolidado 2025'!$A$3:$V$504,R$1,0)</f>
        <v>Númerica</v>
      </c>
      <c r="S184" t="str">
        <f>VLOOKUP($A184,'Plan de acci�n consolidado 2025'!$A$3:$V$504,S$1,0)</f>
        <v># de Documento de definición del problema y correo electrónico de remisión al Grupo de Trabajo de Regulación / Único entregable / 1 Documento de definición del problema y correo electrónico de remisión al Grupo de Trabajo de Regulación / Único entregable</v>
      </c>
      <c r="T184" s="168">
        <f>VLOOKUP($A184,'Plan de acci�n consolidado 2025'!$A$3:$V$504,T$1,0)</f>
        <v>45726</v>
      </c>
      <c r="U184" s="168">
        <f>VLOOKUP($A184,'Plan de acci�n consolidado 2025'!$A$3:$V$504,U$1,0)</f>
        <v>45912</v>
      </c>
      <c r="V184" t="str">
        <f>VLOOKUP($A184,'Plan de acci�n consolidado 2025'!$A$3:$V$504,V$1,0)</f>
        <v>6000-DESPACHO DEL SUPERINTENDENTE DELEGADO PARA EL CONTROL Y VERIFICACIÓN DE REGLAMENTOS TÉCNICOS Y METROLOGÍA LEGAL</v>
      </c>
      <c r="W184">
        <f>VLOOKUP($A184,'Plan de acci�n consolidado 2025'!$A$3:$AZ$504,W$1,0)</f>
        <v>3.2</v>
      </c>
      <c r="X184">
        <f>VLOOKUP($A184,'Plan de acci�n consolidado 2025'!$A$3:$AZ$504,X$1,0)</f>
        <v>100</v>
      </c>
      <c r="Y184" t="str">
        <f>VLOOKUP($A184,'Plan de acci�n consolidado 2025'!$A$3:$AZ$504,Y$1,0)</f>
        <v>Se adjunta como evidencia el documento de definición del problema y el correo electrónico de remisión al Grupo de Trabajo de Regulación. La fecha de envío documento es el 05 de septiembre de 2025</v>
      </c>
      <c r="Z184" s="168">
        <f>VLOOKUP($A184,'Plan de acci�n consolidado 2025'!$A$3:$AZ$504,Z$1,0)</f>
        <v>0</v>
      </c>
      <c r="AA184">
        <f>VLOOKUP($A184,'Plan de acci�n consolidado 2025'!$A$3:$AZ$504,AA$1,0)</f>
        <v>100</v>
      </c>
      <c r="AB184" t="str">
        <f>VLOOKUP($A184,'Plan de acci�n consolidado 2025'!$A$3:$AZ$504,AB$1,0)</f>
        <v>Se verifica el cumplimiento del 100% de la actividad programada. Los anexos soportan su cumplimiento y corresponde al entregable.</v>
      </c>
      <c r="AC184" s="168">
        <f>VLOOKUP($A184,'Plan de acci�n consolidado 2025'!$A$3:$AZ$504,AC$1,0)</f>
        <v>45912</v>
      </c>
      <c r="AD184">
        <f>VLOOKUP($A184,'Plan de acci�n consolidado 2025'!$A$3:$AZ$504,AD$1,0)</f>
        <v>100</v>
      </c>
      <c r="AE184">
        <f>VLOOKUP($A184,'Plan de acci�n consolidado 2025'!$A$3:$AZ$504,AE$1,0)</f>
        <v>3.2</v>
      </c>
    </row>
    <row r="185" spans="1:31" hidden="1" x14ac:dyDescent="0.25">
      <c r="A185" s="30" t="s">
        <v>1237</v>
      </c>
      <c r="B185" t="str">
        <f>VLOOKUP($A185,'Plan de acci�n consolidado 2025'!$A$3:$V$504,B$1,0)</f>
        <v>DESPACHO DEL SUPERINTENDENTE DELEGADO PARA EL CONTROL Y VERIFICACIÓN DE REGLAMENTOS TÉCNICOS Y METROLOGÍA LEGAL</v>
      </c>
      <c r="C185">
        <f>VLOOKUP($A185,'Plan de acci�n consolidado 2025'!$A$3:$V$504,C$1,0)</f>
        <v>2</v>
      </c>
      <c r="D185" t="str">
        <f>VLOOKUP($A185,'Plan de acci�n consolidado 2025'!$A$3:$V$504,D$1,0)</f>
        <v>Actividad propia</v>
      </c>
      <c r="E185" t="str">
        <f>VLOOKUP($A185,'Plan de acci�n consolidado 2025'!$A$3:$V$504,E$1,0)</f>
        <v>6000.7.2</v>
      </c>
      <c r="F185" t="str">
        <f>VLOOKUP($A185,'Plan de acci�n consolidado 2025'!$A$3:$V$504,F$1,0)</f>
        <v>N/A</v>
      </c>
      <c r="G185" t="str">
        <f>VLOOKUP($A185,'Plan de acci�n consolidado 2025'!$A$3:$V$504,G$1,0)</f>
        <v>N/A</v>
      </c>
      <c r="H185" t="str">
        <f>VLOOKUP($A185,'Plan de acci�n consolidado 2025'!$A$3:$V$504,H$1,0)</f>
        <v>N/A</v>
      </c>
      <c r="I185" t="str">
        <f>VLOOKUP($A185,'Plan de acci�n consolidado 2025'!$A$3:$V$504,I$1,0)</f>
        <v>N/A</v>
      </c>
      <c r="J185" t="str">
        <f>VLOOKUP($A185,'Plan de acci�n consolidado 2025'!$A$3:$V$504,J$1,0)</f>
        <v>N/A</v>
      </c>
      <c r="K185">
        <f>VLOOKUP($A185,'Plan de acci�n consolidado 2025'!$A$3:$V$504,K$1,0)</f>
        <v>0</v>
      </c>
      <c r="L185" t="str">
        <f>VLOOKUP($A185,'Plan de acci�n consolidado 2025'!$A$3:$V$504,L$1,0)</f>
        <v>N/A</v>
      </c>
      <c r="M185" t="str">
        <f>VLOOKUP($A185,'Plan de acci�n consolidado 2025'!$A$3:$V$504,M$1,0)</f>
        <v>N/A</v>
      </c>
      <c r="N185" t="str">
        <f>VLOOKUP($A185,'Plan de acci�n consolidado 2025'!$A$3:$V$504,N$1,0)</f>
        <v>N/A</v>
      </c>
      <c r="O185" t="str">
        <f>VLOOKUP($A185,'Plan de acci�n consolidado 2025'!$A$3:$V$504,O$1,0)</f>
        <v>Revisar jurídicamente el documento de definición del problema y enviarlo a la dependencia solicitante. (Documento de definición del problema con observaciones y correo electrónico de remisión a la dependencia solicitante / Único entregable)</v>
      </c>
      <c r="P185">
        <f>VLOOKUP($A185,'Plan de acci�n consolidado 2025'!$A$3:$V$504,P$1,0)</f>
        <v>20</v>
      </c>
      <c r="Q185">
        <f>VLOOKUP($A185,'Plan de acci�n consolidado 2025'!$A$3:$V$504,Q$1,0)</f>
        <v>1</v>
      </c>
      <c r="R185" t="str">
        <f>VLOOKUP($A185,'Plan de acci�n consolidado 2025'!$A$3:$V$504,R$1,0)</f>
        <v>Númerica</v>
      </c>
      <c r="S185" t="str">
        <f>VLOOKUP($A185,'Plan de acci�n consolidado 2025'!$A$3:$V$504,S$1,0)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185" s="168">
        <f>VLOOKUP($A185,'Plan de acci�n consolidado 2025'!$A$3:$V$504,T$1,0)</f>
        <v>45901</v>
      </c>
      <c r="U185" s="168">
        <f>VLOOKUP($A185,'Plan de acci�n consolidado 2025'!$A$3:$V$504,U$1,0)</f>
        <v>45926</v>
      </c>
      <c r="V185" t="str">
        <f>VLOOKUP($A185,'Plan de acci�n consolidado 2025'!$A$3:$V$504,V$1,0)</f>
        <v>6000-DESPACHO DEL SUPERINTENDENTE DELEGADO PARA EL CONTROL Y VERIFICACIÓN DE REGLAMENTOS TÉCNICOS Y METROLOGÍA LEGAL</v>
      </c>
      <c r="W185">
        <f>VLOOKUP($A185,'Plan de acci�n consolidado 2025'!$A$3:$AZ$504,W$1,0)</f>
        <v>3.2</v>
      </c>
      <c r="X185">
        <f>VLOOKUP($A185,'Plan de acci�n consolidado 2025'!$A$3:$AZ$504,X$1,0)</f>
        <v>100</v>
      </c>
      <c r="Y185" t="str">
        <f>VLOOKUP($A185,'Plan de acci�n consolidado 2025'!$A$3:$AZ$504,Y$1,0)</f>
        <v>Se carga en la plataforma la revisión jurídica del documento de definición del problema y se remite a la dependencia solicitante. Como soporte, se adjuntan el documento con las observaciones y el correo electrónico de remisión.</v>
      </c>
      <c r="Z185" s="168">
        <f>VLOOKUP($A185,'Plan de acci�n consolidado 2025'!$A$3:$AZ$504,Z$1,0)</f>
        <v>45910</v>
      </c>
      <c r="AA185">
        <f>VLOOKUP($A185,'Plan de acci�n consolidado 2025'!$A$3:$AZ$504,AA$1,0)</f>
        <v>100</v>
      </c>
      <c r="AB185" t="str">
        <f>VLOOKUP($A185,'Plan de acci�n consolidado 2025'!$A$3:$AZ$504,AB$1,0)</f>
        <v>Se dio cumplimiento a la actividad, el entregable cumple con lo programado.</v>
      </c>
      <c r="AC185" s="168">
        <f>VLOOKUP($A185,'Plan de acci�n consolidado 2025'!$A$3:$AZ$504,AC$1,0)</f>
        <v>45926</v>
      </c>
      <c r="AD185">
        <f>VLOOKUP($A185,'Plan de acci�n consolidado 2025'!$A$3:$AZ$504,AD$1,0)</f>
        <v>100</v>
      </c>
      <c r="AE185">
        <f>VLOOKUP($A185,'Plan de acci�n consolidado 2025'!$A$3:$AZ$504,AE$1,0)</f>
        <v>3.2</v>
      </c>
    </row>
    <row r="186" spans="1:31" hidden="1" x14ac:dyDescent="0.25">
      <c r="A186" s="30" t="s">
        <v>1239</v>
      </c>
      <c r="B186" t="str">
        <f>VLOOKUP($A186,'Plan de acci�n consolidado 2025'!$A$3:$V$504,B$1,0)</f>
        <v>DESPACHO DEL SUPERINTENDENTE DELEGADO PARA EL CONTROL Y VERIFICACIÓN DE REGLAMENTOS TÉCNICOS Y METROLOGÍA LEGAL</v>
      </c>
      <c r="C186">
        <f>VLOOKUP($A186,'Plan de acci�n consolidado 2025'!$A$3:$V$504,C$1,0)</f>
        <v>2</v>
      </c>
      <c r="D186" t="str">
        <f>VLOOKUP($A186,'Plan de acci�n consolidado 2025'!$A$3:$V$504,D$1,0)</f>
        <v>Actividad propia</v>
      </c>
      <c r="E186" t="str">
        <f>VLOOKUP($A186,'Plan de acci�n consolidado 2025'!$A$3:$V$504,E$1,0)</f>
        <v>6000.7.3</v>
      </c>
      <c r="F186" t="str">
        <f>VLOOKUP($A186,'Plan de acci�n consolidado 2025'!$A$3:$V$504,F$1,0)</f>
        <v>N/A</v>
      </c>
      <c r="G186" t="str">
        <f>VLOOKUP($A186,'Plan de acci�n consolidado 2025'!$A$3:$V$504,G$1,0)</f>
        <v>N/A</v>
      </c>
      <c r="H186" t="str">
        <f>VLOOKUP($A186,'Plan de acci�n consolidado 2025'!$A$3:$V$504,H$1,0)</f>
        <v>N/A</v>
      </c>
      <c r="I186" t="str">
        <f>VLOOKUP($A186,'Plan de acci�n consolidado 2025'!$A$3:$V$504,I$1,0)</f>
        <v>N/A</v>
      </c>
      <c r="J186" t="str">
        <f>VLOOKUP($A186,'Plan de acci�n consolidado 2025'!$A$3:$V$504,J$1,0)</f>
        <v>N/A</v>
      </c>
      <c r="K186">
        <f>VLOOKUP($A186,'Plan de acci�n consolidado 2025'!$A$3:$V$504,K$1,0)</f>
        <v>0</v>
      </c>
      <c r="L186" t="str">
        <f>VLOOKUP($A186,'Plan de acci�n consolidado 2025'!$A$3:$V$504,L$1,0)</f>
        <v>N/A</v>
      </c>
      <c r="M186" t="str">
        <f>VLOOKUP($A186,'Plan de acci�n consolidado 2025'!$A$3:$V$504,M$1,0)</f>
        <v>N/A</v>
      </c>
      <c r="N186" t="str">
        <f>VLOOKUP($A186,'Plan de acci�n consolidado 2025'!$A$3:$V$504,N$1,0)</f>
        <v>N/A</v>
      </c>
      <c r="O186" t="str">
        <f>VLOOKUP($A186,'Plan de acci�n consolidado 2025'!$A$3:$V$504,O$1,0)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186">
        <f>VLOOKUP($A186,'Plan de acci�n consolidado 2025'!$A$3:$V$504,P$1,0)</f>
        <v>30</v>
      </c>
      <c r="Q186">
        <f>VLOOKUP($A186,'Plan de acci�n consolidado 2025'!$A$3:$V$504,Q$1,0)</f>
        <v>1</v>
      </c>
      <c r="R186" t="str">
        <f>VLOOKUP($A186,'Plan de acci�n consolidado 2025'!$A$3:$V$504,R$1,0)</f>
        <v>Númerica</v>
      </c>
      <c r="S186" t="str">
        <f>VLOOKUP($A186,'Plan de acci�n consolidado 2025'!$A$3:$V$504,S$1,0)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186" s="168">
        <f>VLOOKUP($A186,'Plan de acci�n consolidado 2025'!$A$3:$V$504,T$1,0)</f>
        <v>45929</v>
      </c>
      <c r="U186" s="168">
        <f>VLOOKUP($A186,'Plan de acci�n consolidado 2025'!$A$3:$V$504,U$1,0)</f>
        <v>45933</v>
      </c>
      <c r="V186" t="str">
        <f>VLOOKUP($A186,'Plan de acci�n consolidado 2025'!$A$3:$V$504,V$1,0)</f>
        <v>6000-DESPACHO DEL SUPERINTENDENTE DELEGADO PARA EL CONTROL Y VERIFICACIÓN DE REGLAMENTOS TÉCNICOS Y METROLOGÍA LEGAL</v>
      </c>
      <c r="W186">
        <f>VLOOKUP($A186,'Plan de acci�n consolidado 2025'!$A$3:$AZ$504,W$1,0)</f>
        <v>4.8</v>
      </c>
      <c r="X186">
        <f>VLOOKUP($A186,'Plan de acci�n consolidado 2025'!$A$3:$AZ$504,X$1,0)</f>
        <v>100</v>
      </c>
      <c r="Y186" t="str">
        <f>VLOOKUP($A186,'Plan de acci�n consolidado 2025'!$A$3:$AZ$504,Y$1,0)</f>
        <v>Se realizó el cargue del documento ajustado de definición del problema de cinemómetros y se efectuó el envío por correo electrónico al Grupo de Trabajo de Regulación, solicitando su publicación.</v>
      </c>
      <c r="Z186" s="168">
        <f>VLOOKUP($A186,'Plan de acci�n consolidado 2025'!$A$3:$AZ$504,Z$1,0)</f>
        <v>45908</v>
      </c>
      <c r="AA186">
        <f>VLOOKUP($A186,'Plan de acci�n consolidado 2025'!$A$3:$AZ$504,AA$1,0)</f>
        <v>100</v>
      </c>
      <c r="AB186" t="str">
        <f>VLOOKUP($A186,'Plan de acci�n consolidado 2025'!$A$3:$AZ$504,AB$1,0)</f>
        <v xml:space="preserve">La evidencia soporta el cumplimiento de la actividad de envió de correo con el documento de definición del problema ajustado. </v>
      </c>
      <c r="AC186" s="168">
        <f>VLOOKUP($A186,'Plan de acci�n consolidado 2025'!$A$3:$AZ$504,AC$1,0)</f>
        <v>45908</v>
      </c>
      <c r="AD186">
        <f>VLOOKUP($A186,'Plan de acci�n consolidado 2025'!$A$3:$AZ$504,AD$1,0)</f>
        <v>100</v>
      </c>
      <c r="AE186">
        <f>VLOOKUP($A186,'Plan de acci�n consolidado 2025'!$A$3:$AZ$504,AE$1,0)</f>
        <v>4.8</v>
      </c>
    </row>
    <row r="187" spans="1:31" hidden="1" x14ac:dyDescent="0.25">
      <c r="A187" s="30" t="s">
        <v>1241</v>
      </c>
      <c r="B187" t="str">
        <f>VLOOKUP($A187,'Plan de acci�n consolidado 2025'!$A$3:$V$504,B$1,0)</f>
        <v>DESPACHO DEL SUPERINTENDENTE DELEGADO PARA EL CONTROL Y VERIFICACIÓN DE REGLAMENTOS TÉCNICOS Y METROLOGÍA LEGAL</v>
      </c>
      <c r="C187">
        <f>VLOOKUP($A187,'Plan de acci�n consolidado 2025'!$A$3:$V$504,C$1,0)</f>
        <v>2</v>
      </c>
      <c r="D187" t="str">
        <f>VLOOKUP($A187,'Plan de acci�n consolidado 2025'!$A$3:$V$504,D$1,0)</f>
        <v>Actividad propia</v>
      </c>
      <c r="E187" t="str">
        <f>VLOOKUP($A187,'Plan de acci�n consolidado 2025'!$A$3:$V$504,E$1,0)</f>
        <v>6000.7.4</v>
      </c>
      <c r="F187" t="str">
        <f>VLOOKUP($A187,'Plan de acci�n consolidado 2025'!$A$3:$V$504,F$1,0)</f>
        <v>N/A</v>
      </c>
      <c r="G187" t="str">
        <f>VLOOKUP($A187,'Plan de acci�n consolidado 2025'!$A$3:$V$504,G$1,0)</f>
        <v>N/A</v>
      </c>
      <c r="H187" t="str">
        <f>VLOOKUP($A187,'Plan de acci�n consolidado 2025'!$A$3:$V$504,H$1,0)</f>
        <v>N/A</v>
      </c>
      <c r="I187" t="str">
        <f>VLOOKUP($A187,'Plan de acci�n consolidado 2025'!$A$3:$V$504,I$1,0)</f>
        <v>N/A</v>
      </c>
      <c r="J187" t="str">
        <f>VLOOKUP($A187,'Plan de acci�n consolidado 2025'!$A$3:$V$504,J$1,0)</f>
        <v>N/A</v>
      </c>
      <c r="K187">
        <f>VLOOKUP($A187,'Plan de acci�n consolidado 2025'!$A$3:$V$504,K$1,0)</f>
        <v>0</v>
      </c>
      <c r="L187" t="str">
        <f>VLOOKUP($A187,'Plan de acci�n consolidado 2025'!$A$3:$V$504,L$1,0)</f>
        <v>N/A</v>
      </c>
      <c r="M187" t="str">
        <f>VLOOKUP($A187,'Plan de acci�n consolidado 2025'!$A$3:$V$504,M$1,0)</f>
        <v>N/A</v>
      </c>
      <c r="N187" t="str">
        <f>VLOOKUP($A187,'Plan de acci�n consolidado 2025'!$A$3:$V$504,N$1,0)</f>
        <v>N/A</v>
      </c>
      <c r="O187" t="str">
        <f>VLOOKUP($A187,'Plan de acci�n consolidado 2025'!$A$3:$V$504,O$1,0)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187">
        <f>VLOOKUP($A187,'Plan de acci�n consolidado 2025'!$A$3:$V$504,P$1,0)</f>
        <v>30</v>
      </c>
      <c r="Q187">
        <f>VLOOKUP($A187,'Plan de acci�n consolidado 2025'!$A$3:$V$504,Q$1,0)</f>
        <v>1</v>
      </c>
      <c r="R187" t="str">
        <f>VLOOKUP($A187,'Plan de acci�n consolidado 2025'!$A$3:$V$504,R$1,0)</f>
        <v>Númerica</v>
      </c>
      <c r="S187" t="str">
        <f>VLOOKUP($A187,'Plan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7" s="168">
        <f>VLOOKUP($A187,'Plan de acci�n consolidado 2025'!$A$3:$V$504,T$1,0)</f>
        <v>45950</v>
      </c>
      <c r="U187" s="168">
        <f>VLOOKUP($A187,'Plan de acci�n consolidado 2025'!$A$3:$V$504,U$1,0)</f>
        <v>45968</v>
      </c>
      <c r="V187" t="str">
        <f>VLOOKUP($A187,'Plan de acci�n consolidado 2025'!$A$3:$V$504,V$1,0)</f>
        <v>6000-DESPACHO DEL SUPERINTENDENTE DELEGADO PARA EL CONTROL Y VERIFICACIÓN DE REGLAMENTOS TÉCNICOS Y METROLOGÍA LEGAL</v>
      </c>
      <c r="W187">
        <f>VLOOKUP($A187,'Plan de acci�n consolidado 2025'!$A$3:$AZ$504,W$1,0)</f>
        <v>4.8</v>
      </c>
      <c r="X187">
        <f>VLOOKUP($A187,'Plan de acci�n consolidado 2025'!$A$3:$AZ$504,X$1,0)</f>
        <v>0</v>
      </c>
      <c r="Y187">
        <f>VLOOKUP($A187,'Plan de acci�n consolidado 2025'!$A$3:$AZ$504,Y$1,0)</f>
        <v>0</v>
      </c>
      <c r="Z187" s="168">
        <f>VLOOKUP($A187,'Plan de acci�n consolidado 2025'!$A$3:$AZ$504,Z$1,0)</f>
        <v>0</v>
      </c>
      <c r="AA187">
        <f>VLOOKUP($A187,'Plan de acci�n consolidado 2025'!$A$3:$AZ$504,AA$1,0)</f>
        <v>0</v>
      </c>
      <c r="AB187">
        <f>VLOOKUP($A187,'Plan de acci�n consolidado 2025'!$A$3:$AZ$504,AB$1,0)</f>
        <v>0</v>
      </c>
      <c r="AC187" s="168">
        <f>VLOOKUP($A187,'Plan de acci�n consolidado 2025'!$A$3:$AZ$504,AC$1,0)</f>
        <v>0</v>
      </c>
      <c r="AD187">
        <f>VLOOKUP($A187,'Plan de acci�n consolidado 2025'!$A$3:$AZ$504,AD$1,0)</f>
        <v>0</v>
      </c>
      <c r="AE187">
        <f>VLOOKUP($A187,'Plan de acci�n consolidado 2025'!$A$3:$AZ$504,AE$1,0)</f>
        <v>0</v>
      </c>
    </row>
    <row r="188" spans="1:31" hidden="1" x14ac:dyDescent="0.25">
      <c r="A188" s="30" t="s">
        <v>765</v>
      </c>
      <c r="B188" t="str">
        <f>VLOOKUP($A188,'Plan de acci�n consolidado 2025'!$A$3:$V$504,B$1,0)</f>
        <v>GRUPO DE TRABAJO DE CONCEPTOS Y APOYO LEGAL</v>
      </c>
      <c r="C188">
        <f>VLOOKUP($A188,'Plan de acci�n consolidado 2025'!$A$3:$V$504,C$1,0)</f>
        <v>0</v>
      </c>
      <c r="D188" t="str">
        <f>VLOOKUP($A188,'Plan de acci�n consolidado 2025'!$A$3:$V$504,D$1,0)</f>
        <v>Producto</v>
      </c>
      <c r="E188" t="str">
        <f>VLOOKUP($A188,'Plan de acci�n consolidado 2025'!$A$3:$V$504,E$1,0)</f>
        <v>13.1</v>
      </c>
      <c r="F188" t="str">
        <f>VLOOKUP($A188,'Plan de acci�n consolidado 2025'!$A$3:$V$504,F$1,0)</f>
        <v>Operativo</v>
      </c>
      <c r="G188" t="str">
        <f>VLOOKUP($A188,'Plan de acci�n consolidado 2025'!$A$3:$V$504,G$1,0)</f>
        <v xml:space="preserve">Fortalecer la gestión de la información, el conocimiento y la innovación para optimizar la capacidad institucional 
</v>
      </c>
      <c r="H188" t="str">
        <f>VLOOKUP($A188,'Plan de acci�n consolidado 2025'!$A$3:$V$504,H$1,0)</f>
        <v xml:space="preserve">Cumplimiento de productos del PAI asociados a Fortalecer la gestión de la información, el conocimiento y la innovación para optimizar la capacidad institucional 
</v>
      </c>
      <c r="I188" t="str">
        <f>VLOOKUP($A188,'Plan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8" t="str">
        <f>VLOOKUP($A188,'Plan de acci�n consolidado 2025'!$A$3:$V$504,J$1,0)</f>
        <v>N/A</v>
      </c>
      <c r="K188">
        <f>VLOOKUP($A188,'Plan de acci�n consolidado 2025'!$A$3:$V$504,K$1,0)</f>
        <v>0</v>
      </c>
      <c r="L188" t="str">
        <f>VLOOKUP($A188,'Plan de acci�n consolidado 2025'!$A$3:$V$504,L$1,0)</f>
        <v>N/A</v>
      </c>
      <c r="M188" t="str">
        <f>VLOOKUP($A188,'Plan de acci�n consolidado 2025'!$A$3:$V$504,M$1,0)</f>
        <v>Política Mejora Normativa _DIMENSIÓN Gestión con Valores para Resultados</v>
      </c>
      <c r="N188" t="str">
        <f>VLOOKUP($A188,'Plan de acci�n consolidado 2025'!$A$3:$V$504,N$1,0)</f>
        <v>N/A</v>
      </c>
      <c r="O188" t="str">
        <f>VLOOKUP($A188,'Plan de acci�n consolidado 2025'!$A$3:$V$504,O$1,0)</f>
        <v>Estrategia de divulgación de la herramienta “Buscador de Conceptos”, para promover la consulta por parte de los Grupos de Interés, ejecutada. (capturas de pantalla de la publicación de la campaña/único entregable)</v>
      </c>
      <c r="P188">
        <f>VLOOKUP($A188,'Plan de acci�n consolidado 2025'!$A$3:$V$504,P$1,0)</f>
        <v>100</v>
      </c>
      <c r="Q188">
        <f>VLOOKUP($A188,'Plan de acci�n consolidado 2025'!$A$3:$V$504,Q$1,0)</f>
        <v>1</v>
      </c>
      <c r="R188" t="str">
        <f>VLOOKUP($A188,'Plan de acci�n consolidado 2025'!$A$3:$V$504,R$1,0)</f>
        <v>Númerica</v>
      </c>
      <c r="S188" t="str">
        <f>VLOOKUP($A188,'Plan de acci�n consolidado 2025'!$A$3:$V$504,S$1,0)</f>
        <v># de divulgaciones ejecutadas / 1 divulgaciones a ejecutar</v>
      </c>
      <c r="T188" s="168">
        <f>VLOOKUP($A188,'Plan de acci�n consolidado 2025'!$A$3:$V$504,T$1,0)</f>
        <v>45684</v>
      </c>
      <c r="U188" s="168">
        <f>VLOOKUP($A188,'Plan de acci�n consolidado 2025'!$A$3:$V$504,U$1,0)</f>
        <v>46001</v>
      </c>
      <c r="V188" t="str">
        <f>VLOOKUP($A188,'Plan de acci�n consolidado 2025'!$A$3:$V$504,V$1,0)</f>
        <v>73-GRUPO DE TRABAJO DE COMUNICACION;
13-GRUPO DE TRABAJO DE CONCEPTOS Y APOYO LEGAL</v>
      </c>
      <c r="W188">
        <f>VLOOKUP($A188,'Plan de acci�n consolidado 2025'!$A$3:$AZ$504,W$1,0)</f>
        <v>100</v>
      </c>
      <c r="X188">
        <f>VLOOKUP($A188,'Plan de acci�n consolidado 2025'!$A$3:$AZ$504,X$1,0)</f>
        <v>0</v>
      </c>
      <c r="Y188">
        <f>VLOOKUP($A188,'Plan de acci�n consolidado 2025'!$A$3:$AZ$504,Y$1,0)</f>
        <v>0</v>
      </c>
      <c r="Z188" s="168">
        <f>VLOOKUP($A188,'Plan de acci�n consolidado 2025'!$A$3:$AZ$504,Z$1,0)</f>
        <v>0</v>
      </c>
      <c r="AA188">
        <f>VLOOKUP($A188,'Plan de acci�n consolidado 2025'!$A$3:$AZ$504,AA$1,0)</f>
        <v>0</v>
      </c>
      <c r="AB188">
        <f>VLOOKUP($A188,'Plan de acci�n consolidado 2025'!$A$3:$AZ$504,AB$1,0)</f>
        <v>0</v>
      </c>
      <c r="AC188" s="168">
        <f>VLOOKUP($A188,'Plan de acci�n consolidado 2025'!$A$3:$AZ$504,AC$1,0)</f>
        <v>0</v>
      </c>
      <c r="AD188">
        <f>VLOOKUP($A188,'Plan de acci�n consolidado 2025'!$A$3:$AZ$504,AD$1,0)</f>
        <v>0</v>
      </c>
      <c r="AE188">
        <f>VLOOKUP($A188,'Plan de acci�n consolidado 2025'!$A$3:$AZ$504,AE$1,0)</f>
        <v>0</v>
      </c>
    </row>
    <row r="189" spans="1:31" hidden="1" x14ac:dyDescent="0.25">
      <c r="A189" s="30" t="s">
        <v>768</v>
      </c>
      <c r="B189" t="str">
        <f>VLOOKUP($A189,'Plan de acci�n consolidado 2025'!$A$3:$V$504,B$1,0)</f>
        <v>GRUPO DE TRABAJO DE CONCEPTOS Y APOYO LEGAL</v>
      </c>
      <c r="C189">
        <f>VLOOKUP($A189,'Plan de acci�n consolidado 2025'!$A$3:$V$504,C$1,0)</f>
        <v>0</v>
      </c>
      <c r="D189" t="str">
        <f>VLOOKUP($A189,'Plan de acci�n consolidado 2025'!$A$3:$V$504,D$1,0)</f>
        <v>Actividad propia</v>
      </c>
      <c r="E189" t="str">
        <f>VLOOKUP($A189,'Plan de acci�n consolidado 2025'!$A$3:$V$504,E$1,0)</f>
        <v>13.1.1</v>
      </c>
      <c r="F189" t="str">
        <f>VLOOKUP($A189,'Plan de acci�n consolidado 2025'!$A$3:$V$504,F$1,0)</f>
        <v>N/A</v>
      </c>
      <c r="G189" t="str">
        <f>VLOOKUP($A189,'Plan de acci�n consolidado 2025'!$A$3:$V$504,G$1,0)</f>
        <v>N/A</v>
      </c>
      <c r="H189" t="str">
        <f>VLOOKUP($A189,'Plan de acci�n consolidado 2025'!$A$3:$V$504,H$1,0)</f>
        <v>N/A</v>
      </c>
      <c r="I189" t="str">
        <f>VLOOKUP($A189,'Plan de acci�n consolidado 2025'!$A$3:$V$504,I$1,0)</f>
        <v>N/A</v>
      </c>
      <c r="J189" t="str">
        <f>VLOOKUP($A189,'Plan de acci�n consolidado 2025'!$A$3:$V$504,J$1,0)</f>
        <v>N/A</v>
      </c>
      <c r="K189">
        <f>VLOOKUP($A189,'Plan de acci�n consolidado 2025'!$A$3:$V$504,K$1,0)</f>
        <v>0</v>
      </c>
      <c r="L189" t="str">
        <f>VLOOKUP($A189,'Plan de acci�n consolidado 2025'!$A$3:$V$504,L$1,0)</f>
        <v>N/A</v>
      </c>
      <c r="M189" t="str">
        <f>VLOOKUP($A189,'Plan de acci�n consolidado 2025'!$A$3:$V$504,M$1,0)</f>
        <v>N/A</v>
      </c>
      <c r="N189" t="str">
        <f>VLOOKUP($A189,'Plan de acci�n consolidado 2025'!$A$3:$V$504,N$1,0)</f>
        <v>N/A</v>
      </c>
      <c r="O189" t="str">
        <f>VLOOKUP($A189,'Plan de acci�n consolidado 2025'!$A$3:$V$504,O$1,0)</f>
        <v>Elaborar y remitir al Grupo de Comunicaciones el Brief con la propuesta de la estrategia de divulgación del "Buscador de Conceptos" (Correo electrónico con Brief diligenciado / único entregable)</v>
      </c>
      <c r="P189">
        <f>VLOOKUP($A189,'Plan de acci�n consolidado 2025'!$A$3:$V$504,P$1,0)</f>
        <v>100</v>
      </c>
      <c r="Q189">
        <f>VLOOKUP($A189,'Plan de acci�n consolidado 2025'!$A$3:$V$504,Q$1,0)</f>
        <v>1</v>
      </c>
      <c r="R189" t="str">
        <f>VLOOKUP($A189,'Plan de acci�n consolidado 2025'!$A$3:$V$504,R$1,0)</f>
        <v>Númerica</v>
      </c>
      <c r="S189" t="str">
        <f>VLOOKUP($A189,'Plan de acci�n consolidado 2025'!$A$3:$V$504,S$1,0)</f>
        <v># de brief de la estrategia de divulgación elaborado / 1 brief de la estrategia de divulgación a elaborar</v>
      </c>
      <c r="T189" s="168">
        <f>VLOOKUP($A189,'Plan de acci�n consolidado 2025'!$A$3:$V$504,T$1,0)</f>
        <v>45684</v>
      </c>
      <c r="U189" s="168">
        <f>VLOOKUP($A189,'Plan de acci�n consolidado 2025'!$A$3:$V$504,U$1,0)</f>
        <v>45716</v>
      </c>
      <c r="V189" t="str">
        <f>VLOOKUP($A189,'Plan de acci�n consolidado 2025'!$A$3:$V$504,V$1,0)</f>
        <v>13-GRUPO DE TRABAJO DE CONCEPTOS Y APOYO LEGAL</v>
      </c>
      <c r="W189">
        <f>VLOOKUP($A189,'Plan de acci�n consolidado 2025'!$A$3:$AZ$504,W$1,0)</f>
        <v>100</v>
      </c>
      <c r="X189">
        <f>VLOOKUP($A189,'Plan de acci�n consolidado 2025'!$A$3:$AZ$504,X$1,0)</f>
        <v>100</v>
      </c>
      <c r="Y189" t="str">
        <f>VLOOKUP($A189,'Plan de acci�n consolidado 2025'!$A$3:$AZ$504,Y$1,0)</f>
        <v>Se elaboró y remitió a través de correo electrónico al Grupo de Comunicaciones el Brief con la propuesta de la estrategia de divulgación del "Buscador de Conceptos", en donde se busca fomentar su uso y acceso a todos los grupos de valor, grupos de interés y ciudadania en general.</v>
      </c>
      <c r="Z189" s="168">
        <f>VLOOKUP($A189,'Plan de acci�n consolidado 2025'!$A$3:$AZ$504,Z$1,0)</f>
        <v>45716</v>
      </c>
      <c r="AA189">
        <f>VLOOKUP($A189,'Plan de acci�n consolidado 2025'!$A$3:$AZ$504,AA$1,0)</f>
        <v>100</v>
      </c>
      <c r="AB189" t="str">
        <f>VLOOKUP($A189,'Plan de acci�n consolidado 2025'!$A$3:$AZ$504,AB$1,0)</f>
        <v xml:space="preserve">Se verifica el cumplimiento de la actividad tras revisar los anexos </v>
      </c>
      <c r="AC189" s="168">
        <f>VLOOKUP($A189,'Plan de acci�n consolidado 2025'!$A$3:$AZ$504,AC$1,0)</f>
        <v>45716</v>
      </c>
      <c r="AD189">
        <f>VLOOKUP($A189,'Plan de acci�n consolidado 2025'!$A$3:$AZ$504,AD$1,0)</f>
        <v>100</v>
      </c>
      <c r="AE189">
        <f>VLOOKUP($A189,'Plan de acci�n consolidado 2025'!$A$3:$AZ$504,AE$1,0)</f>
        <v>100</v>
      </c>
    </row>
    <row r="190" spans="1:31" hidden="1" x14ac:dyDescent="0.25">
      <c r="A190" s="30" t="s">
        <v>770</v>
      </c>
      <c r="B190" t="str">
        <f>VLOOKUP($A190,'Plan de acci�n consolidado 2025'!$A$3:$V$504,B$1,0)</f>
        <v>GRUPO DE TRABAJO DE CONCEPTOS Y APOYO LEGAL</v>
      </c>
      <c r="C190">
        <f>VLOOKUP($A190,'Plan de acci�n consolidado 2025'!$A$3:$V$504,C$1,0)</f>
        <v>0</v>
      </c>
      <c r="D190" t="str">
        <f>VLOOKUP($A190,'Plan de acci�n consolidado 2025'!$A$3:$V$504,D$1,0)</f>
        <v>Actividad sin participación</v>
      </c>
      <c r="E190" t="str">
        <f>VLOOKUP($A190,'Plan de acci�n consolidado 2025'!$A$3:$V$504,E$1,0)</f>
        <v>13.1.2</v>
      </c>
      <c r="F190" t="str">
        <f>VLOOKUP($A190,'Plan de acci�n consolidado 2025'!$A$3:$V$504,F$1,0)</f>
        <v>N/A</v>
      </c>
      <c r="G190" t="str">
        <f>VLOOKUP($A190,'Plan de acci�n consolidado 2025'!$A$3:$V$504,G$1,0)</f>
        <v>N/A</v>
      </c>
      <c r="H190" t="str">
        <f>VLOOKUP($A190,'Plan de acci�n consolidado 2025'!$A$3:$V$504,H$1,0)</f>
        <v>N/A</v>
      </c>
      <c r="I190" t="str">
        <f>VLOOKUP($A190,'Plan de acci�n consolidado 2025'!$A$3:$V$504,I$1,0)</f>
        <v>N/A</v>
      </c>
      <c r="J190" t="str">
        <f>VLOOKUP($A190,'Plan de acci�n consolidado 2025'!$A$3:$V$504,J$1,0)</f>
        <v>N/A</v>
      </c>
      <c r="K190">
        <f>VLOOKUP($A190,'Plan de acci�n consolidado 2025'!$A$3:$V$504,K$1,0)</f>
        <v>0</v>
      </c>
      <c r="L190" t="str">
        <f>VLOOKUP($A190,'Plan de acci�n consolidado 2025'!$A$3:$V$504,L$1,0)</f>
        <v>N/A</v>
      </c>
      <c r="M190" t="str">
        <f>VLOOKUP($A190,'Plan de acci�n consolidado 2025'!$A$3:$V$504,M$1,0)</f>
        <v>N/A</v>
      </c>
      <c r="N190" t="str">
        <f>VLOOKUP($A190,'Plan de acci�n consolidado 2025'!$A$3:$V$504,N$1,0)</f>
        <v>N/A</v>
      </c>
      <c r="O190" t="str">
        <f>VLOOKUP($A190,'Plan de acci�n consolidado 2025'!$A$3:$V$504,O$1,0)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90">
        <f>VLOOKUP($A190,'Plan de acci�n consolidado 2025'!$A$3:$V$504,P$1,0)</f>
        <v>0</v>
      </c>
      <c r="Q190">
        <f>VLOOKUP($A190,'Plan de acci�n consolidado 2025'!$A$3:$V$504,Q$1,0)</f>
        <v>1</v>
      </c>
      <c r="R190" t="str">
        <f>VLOOKUP($A190,'Plan de acci�n consolidado 2025'!$A$3:$V$504,R$1,0)</f>
        <v>Númerica</v>
      </c>
      <c r="S190" t="str">
        <f>VLOOKUP($A190,'Plan de acci�n consolidado 2025'!$A$3:$V$504,S$1,0)</f>
        <v># de concepto gráfico y racional de la estrategia de divulgación elaborado y presentado / 1 concepto gráfico y racional de la estrategia de divulgación a elaborar y presentar</v>
      </c>
      <c r="T190" s="168">
        <f>VLOOKUP($A190,'Plan de acci�n consolidado 2025'!$A$3:$V$504,T$1,0)</f>
        <v>45719</v>
      </c>
      <c r="U190" s="168">
        <f>VLOOKUP($A190,'Plan de acci�n consolidado 2025'!$A$3:$V$504,U$1,0)</f>
        <v>45777</v>
      </c>
      <c r="V190" t="str">
        <f>VLOOKUP($A190,'Plan de acci�n consolidado 2025'!$A$3:$V$504,V$1,0)</f>
        <v>73-GRUPO DE TRABAJO DE COMUNICACION</v>
      </c>
      <c r="W190">
        <f>VLOOKUP($A190,'Plan de acci�n consolidado 2025'!$A$3:$AZ$504,W$1,0)</f>
        <v>0</v>
      </c>
      <c r="X190">
        <f>VLOOKUP($A190,'Plan de acci�n consolidado 2025'!$A$3:$AZ$504,X$1,0)</f>
        <v>100</v>
      </c>
      <c r="Y190" t="str">
        <f>VLOOKUP($A190,'Plan de acci�n consolidado 2025'!$A$3:$AZ$504,Y$1,0)</f>
        <v>El Grupo de Comunicaciones elaboró el concepto gráfico de la campaña de divulgación del Buscador de Conceptos, con todos los ejes tematicos y los lineamientos necesarios para desarrollar la estrategia.</v>
      </c>
      <c r="Z190" s="168">
        <f>VLOOKUP($A190,'Plan de acci�n consolidado 2025'!$A$3:$AZ$504,Z$1,0)</f>
        <v>45777</v>
      </c>
      <c r="AA190">
        <f>VLOOKUP($A190,'Plan de acci�n consolidado 2025'!$A$3:$AZ$504,AA$1,0)</f>
        <v>100</v>
      </c>
      <c r="AB190" t="str">
        <f>VLOOKUP($A190,'Plan de acci�n consolidado 2025'!$A$3:$AZ$504,AB$1,0)</f>
        <v>El avance porcentual registrado corresponde con las evidencias presentadas</v>
      </c>
      <c r="AC190" s="168">
        <f>VLOOKUP($A190,'Plan de acci�n consolidado 2025'!$A$3:$AZ$504,AC$1,0)</f>
        <v>45747</v>
      </c>
      <c r="AD190">
        <f>VLOOKUP($A190,'Plan de acci�n consolidado 2025'!$A$3:$AZ$504,AD$1,0)</f>
        <v>100</v>
      </c>
      <c r="AE190">
        <f>VLOOKUP($A190,'Plan de acci�n consolidado 2025'!$A$3:$AZ$504,AE$1,0)</f>
        <v>0</v>
      </c>
    </row>
    <row r="191" spans="1:31" hidden="1" x14ac:dyDescent="0.25">
      <c r="A191" s="30" t="s">
        <v>772</v>
      </c>
      <c r="B191" t="str">
        <f>VLOOKUP($A191,'Plan de acci�n consolidado 2025'!$A$3:$V$504,B$1,0)</f>
        <v>GRUPO DE TRABAJO DE CONCEPTOS Y APOYO LEGAL</v>
      </c>
      <c r="C191">
        <f>VLOOKUP($A191,'Plan de acci�n consolidado 2025'!$A$3:$V$504,C$1,0)</f>
        <v>0</v>
      </c>
      <c r="D191" t="str">
        <f>VLOOKUP($A191,'Plan de acci�n consolidado 2025'!$A$3:$V$504,D$1,0)</f>
        <v>Actividad sin participación</v>
      </c>
      <c r="E191" t="str">
        <f>VLOOKUP($A191,'Plan de acci�n consolidado 2025'!$A$3:$V$504,E$1,0)</f>
        <v>13.1.3</v>
      </c>
      <c r="F191" t="str">
        <f>VLOOKUP($A191,'Plan de acci�n consolidado 2025'!$A$3:$V$504,F$1,0)</f>
        <v>N/A</v>
      </c>
      <c r="G191" t="str">
        <f>VLOOKUP($A191,'Plan de acci�n consolidado 2025'!$A$3:$V$504,G$1,0)</f>
        <v>N/A</v>
      </c>
      <c r="H191" t="str">
        <f>VLOOKUP($A191,'Plan de acci�n consolidado 2025'!$A$3:$V$504,H$1,0)</f>
        <v>N/A</v>
      </c>
      <c r="I191" t="str">
        <f>VLOOKUP($A191,'Plan de acci�n consolidado 2025'!$A$3:$V$504,I$1,0)</f>
        <v>N/A</v>
      </c>
      <c r="J191" t="str">
        <f>VLOOKUP($A191,'Plan de acci�n consolidado 2025'!$A$3:$V$504,J$1,0)</f>
        <v>N/A</v>
      </c>
      <c r="K191">
        <f>VLOOKUP($A191,'Plan de acci�n consolidado 2025'!$A$3:$V$504,K$1,0)</f>
        <v>0</v>
      </c>
      <c r="L191" t="str">
        <f>VLOOKUP($A191,'Plan de acci�n consolidado 2025'!$A$3:$V$504,L$1,0)</f>
        <v>N/A</v>
      </c>
      <c r="M191" t="str">
        <f>VLOOKUP($A191,'Plan de acci�n consolidado 2025'!$A$3:$V$504,M$1,0)</f>
        <v>N/A</v>
      </c>
      <c r="N191" t="str">
        <f>VLOOKUP($A191,'Plan de acci�n consolidado 2025'!$A$3:$V$504,N$1,0)</f>
        <v>N/A</v>
      </c>
      <c r="O191" t="str">
        <f>VLOOKUP($A191,'Plan de acci�n consolidado 2025'!$A$3:$V$504,O$1,0)</f>
        <v>Ejecutar la estrategia de divulgación a través de los canales de comunicación d ela Entidad.  (capturas de pantalla de la publicación de estrategia de divulgación/único entregable)</v>
      </c>
      <c r="P191">
        <f>VLOOKUP($A191,'Plan de acci�n consolidado 2025'!$A$3:$V$504,P$1,0)</f>
        <v>0</v>
      </c>
      <c r="Q191">
        <f>VLOOKUP($A191,'Plan de acci�n consolidado 2025'!$A$3:$V$504,Q$1,0)</f>
        <v>1</v>
      </c>
      <c r="R191" t="str">
        <f>VLOOKUP($A191,'Plan de acci�n consolidado 2025'!$A$3:$V$504,R$1,0)</f>
        <v>Porcentual</v>
      </c>
      <c r="S191" t="str">
        <f>VLOOKUP($A191,'Plan de acci�n consolidado 2025'!$A$3:$V$504,S$1,0)</f>
        <v>% de estrategia de divulgación ejecutada / 1% de estrategia de divulgación a ejecutar</v>
      </c>
      <c r="T191" s="168">
        <f>VLOOKUP($A191,'Plan de acci�n consolidado 2025'!$A$3:$V$504,T$1,0)</f>
        <v>45748</v>
      </c>
      <c r="U191" s="168">
        <f>VLOOKUP($A191,'Plan de acci�n consolidado 2025'!$A$3:$V$504,U$1,0)</f>
        <v>46001</v>
      </c>
      <c r="V191" t="str">
        <f>VLOOKUP($A191,'Plan de acci�n consolidado 2025'!$A$3:$V$504,V$1,0)</f>
        <v>73-GRUPO DE TRABAJO DE COMUNICACION</v>
      </c>
      <c r="W191">
        <f>VLOOKUP($A191,'Plan de acci�n consolidado 2025'!$A$3:$AZ$504,W$1,0)</f>
        <v>0</v>
      </c>
      <c r="X191">
        <f>VLOOKUP($A191,'Plan de acci�n consolidado 2025'!$A$3:$AZ$504,X$1,0)</f>
        <v>0</v>
      </c>
      <c r="Y191" t="str">
        <f>VLOOKUP($A191,'Plan de acci�n consolidado 2025'!$A$3:$AZ$504,Y$1,0)</f>
        <v>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v>
      </c>
      <c r="Z191" s="168">
        <f>VLOOKUP($A191,'Plan de acci�n consolidado 2025'!$A$3:$AZ$504,Z$1,0)</f>
        <v>0</v>
      </c>
      <c r="AA191">
        <f>VLOOKUP($A191,'Plan de acci�n consolidado 2025'!$A$3:$AZ$504,AA$1,0)</f>
        <v>0</v>
      </c>
      <c r="AB191" t="str">
        <f>VLOOKUP($A191,'Plan de acci�n consolidado 2025'!$A$3:$AZ$504,AB$1,0)</f>
        <v>Se verifica el avance cualitativo</v>
      </c>
      <c r="AC191" s="168">
        <f>VLOOKUP($A191,'Plan de acci�n consolidado 2025'!$A$3:$AZ$504,AC$1,0)</f>
        <v>0</v>
      </c>
      <c r="AD191">
        <f>VLOOKUP($A191,'Plan de acci�n consolidado 2025'!$A$3:$AZ$504,AD$1,0)</f>
        <v>0</v>
      </c>
      <c r="AE191">
        <f>VLOOKUP($A191,'Plan de acci�n consolidado 2025'!$A$3:$AZ$504,AE$1,0)</f>
        <v>0</v>
      </c>
    </row>
    <row r="192" spans="1:31" hidden="1" x14ac:dyDescent="0.25">
      <c r="A192" s="30" t="s">
        <v>775</v>
      </c>
      <c r="B192" t="str">
        <f>VLOOKUP($A192,'Plan de acci�n consolidado 2025'!$A$3:$V$504,B$1,0)</f>
        <v>GRUPO DE TRABAJO DE REGULACIÓN</v>
      </c>
      <c r="C192">
        <f>VLOOKUP($A192,'Plan de acci�n consolidado 2025'!$A$3:$V$504,C$1,0)</f>
        <v>0</v>
      </c>
      <c r="D192" t="str">
        <f>VLOOKUP($A192,'Plan de acci�n consolidado 2025'!$A$3:$V$504,D$1,0)</f>
        <v>Producto</v>
      </c>
      <c r="E192" t="str">
        <f>VLOOKUP($A192,'Plan de acci�n consolidado 2025'!$A$3:$V$504,E$1,0)</f>
        <v>12.1</v>
      </c>
      <c r="F192" t="str">
        <f>VLOOKUP($A192,'Plan de acci�n consolidado 2025'!$A$3:$V$504,F$1,0)</f>
        <v>Operativo</v>
      </c>
      <c r="G192" t="str">
        <f>VLOOKUP($A192,'Plan de acci�n consolidado 2025'!$A$3:$V$504,G$1,0)</f>
        <v>Fortalecer el Sistema Integral de Gestión Institucional en el marco del Modelo Integrado de Planeación y gestión para mejorar la prestación del servicio.</v>
      </c>
      <c r="H192" t="str">
        <f>VLOOKUP($A192,'Plan de acci�n consolidado 2025'!$A$3:$V$504,H$1,0)</f>
        <v xml:space="preserve">Cumplimiento de productos del PAI asociados a Fortacer el Sistema Integral de Gestión Institucional para mejorar la prestación del servicio. 
</v>
      </c>
      <c r="I192" t="str">
        <f>VLOOKUP($A192,'Plan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92" t="str">
        <f>VLOOKUP($A192,'Plan de acci�n consolidado 2025'!$A$3:$V$504,J$1,0)</f>
        <v>N/A</v>
      </c>
      <c r="K192">
        <f>VLOOKUP($A192,'Plan de acci�n consolidado 2025'!$A$3:$V$504,K$1,0)</f>
        <v>0</v>
      </c>
      <c r="L192" t="str">
        <f>VLOOKUP($A192,'Plan de acci�n consolidado 2025'!$A$3:$V$504,L$1,0)</f>
        <v>N/A</v>
      </c>
      <c r="M192" t="str">
        <f>VLOOKUP($A192,'Plan de acci�n consolidado 2025'!$A$3:$V$504,M$1,0)</f>
        <v>Política Mejora Normativa _DIMENSIÓN Gestión con Valores para Resultados</v>
      </c>
      <c r="N192" t="str">
        <f>VLOOKUP($A192,'Plan de acci�n consolidado 2025'!$A$3:$V$504,N$1,0)</f>
        <v>N/A</v>
      </c>
      <c r="O192" t="str">
        <f>VLOOKUP($A192,'Plan de acci�n consolidado 2025'!$A$3:$V$504,O$1,0)</f>
        <v>Proyecto(s) de acto(s) administrativo(s) a través del cual se ordenará la depuración normativa de la SIC, elaborado(s) y presentados (s) (Proyecto(s) de acto(s) de depuración elaborado(s)/único entregable)</v>
      </c>
      <c r="P192">
        <f>VLOOKUP($A192,'Plan de acci�n consolidado 2025'!$A$3:$V$504,P$1,0)</f>
        <v>100</v>
      </c>
      <c r="Q192">
        <f>VLOOKUP($A192,'Plan de acci�n consolidado 2025'!$A$3:$V$504,Q$1,0)</f>
        <v>100</v>
      </c>
      <c r="R192" t="str">
        <f>VLOOKUP($A192,'Plan de acci�n consolidado 2025'!$A$3:$V$504,R$1,0)</f>
        <v>Porcentual</v>
      </c>
      <c r="S192" t="str">
        <f>VLOOKUP($A192,'Plan de acci�n consolidado 2025'!$A$3:$V$504,S$1,0)</f>
        <v>% de proyecto de acto de depuración elaborado / 100% de proyecto de acto de depuración a elaborar</v>
      </c>
      <c r="T192" s="168">
        <f>VLOOKUP($A192,'Plan de acci�n consolidado 2025'!$A$3:$V$504,T$1,0)</f>
        <v>45687</v>
      </c>
      <c r="U192" s="168">
        <f>VLOOKUP($A192,'Plan de acci�n consolidado 2025'!$A$3:$V$504,U$1,0)</f>
        <v>45849</v>
      </c>
      <c r="V192" t="str">
        <f>VLOOKUP($A192,'Plan de acci�n consolidado 2025'!$A$3:$V$504,V$1,0)</f>
        <v>12-GRUPO DE TRABAJO DE REGULACIÓN</v>
      </c>
      <c r="W192">
        <f>VLOOKUP($A192,'Plan de acci�n consolidado 2025'!$A$3:$AZ$504,W$1,0)</f>
        <v>100</v>
      </c>
      <c r="X192">
        <f>VLOOKUP($A192,'Plan de acci�n consolidado 2025'!$A$3:$AZ$504,X$1,0)</f>
        <v>100</v>
      </c>
      <c r="Y192" t="str">
        <f>VLOOKUP($A192,'Plan de acci�n consolidado 2025'!$A$3:$AZ$504,Y$1,0)</f>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v>
      </c>
      <c r="Z192" s="168">
        <f>VLOOKUP($A192,'Plan de acci�n consolidado 2025'!$A$3:$AZ$504,Z$1,0)</f>
        <v>45849</v>
      </c>
      <c r="AA192">
        <f>VLOOKUP($A192,'Plan de acci�n consolidado 2025'!$A$3:$AZ$504,AA$1,0)</f>
        <v>100</v>
      </c>
      <c r="AB192" t="str">
        <f>VLOOKUP($A192,'Plan de acci�n consolidado 2025'!$A$3:$AZ$504,AB$1,0)</f>
        <v xml:space="preserve">Se verifica el cumplimiento de la actividad con las evidencias registradas </v>
      </c>
      <c r="AC192" s="168">
        <f>VLOOKUP($A192,'Plan de acci�n consolidado 2025'!$A$3:$AZ$504,AC$1,0)</f>
        <v>45849</v>
      </c>
      <c r="AD192">
        <f>VLOOKUP($A192,'Plan de acci�n consolidado 2025'!$A$3:$AZ$504,AD$1,0)</f>
        <v>100</v>
      </c>
      <c r="AE192">
        <f>VLOOKUP($A192,'Plan de acci�n consolidado 2025'!$A$3:$AZ$504,AE$1,0)</f>
        <v>100</v>
      </c>
    </row>
    <row r="193" spans="1:31" hidden="1" x14ac:dyDescent="0.25">
      <c r="A193" s="30" t="s">
        <v>777</v>
      </c>
      <c r="B193" t="str">
        <f>VLOOKUP($A193,'Plan de acci�n consolidado 2025'!$A$3:$V$504,B$1,0)</f>
        <v>GRUPO DE TRABAJO DE REGULACIÓN</v>
      </c>
      <c r="C193">
        <f>VLOOKUP($A193,'Plan de acci�n consolidado 2025'!$A$3:$V$504,C$1,0)</f>
        <v>0</v>
      </c>
      <c r="D193" t="str">
        <f>VLOOKUP($A193,'Plan de acci�n consolidado 2025'!$A$3:$V$504,D$1,0)</f>
        <v>Actividad propia</v>
      </c>
      <c r="E193" t="str">
        <f>VLOOKUP($A193,'Plan de acci�n consolidado 2025'!$A$3:$V$504,E$1,0)</f>
        <v>12.1.1</v>
      </c>
      <c r="F193" t="str">
        <f>VLOOKUP($A193,'Plan de acci�n consolidado 2025'!$A$3:$V$504,F$1,0)</f>
        <v>N/A</v>
      </c>
      <c r="G193" t="str">
        <f>VLOOKUP($A193,'Plan de acci�n consolidado 2025'!$A$3:$V$504,G$1,0)</f>
        <v>N/A</v>
      </c>
      <c r="H193" t="str">
        <f>VLOOKUP($A193,'Plan de acci�n consolidado 2025'!$A$3:$V$504,H$1,0)</f>
        <v>N/A</v>
      </c>
      <c r="I193" t="str">
        <f>VLOOKUP($A193,'Plan de acci�n consolidado 2025'!$A$3:$V$504,I$1,0)</f>
        <v>N/A</v>
      </c>
      <c r="J193" t="str">
        <f>VLOOKUP($A193,'Plan de acci�n consolidado 2025'!$A$3:$V$504,J$1,0)</f>
        <v>N/A</v>
      </c>
      <c r="K193">
        <f>VLOOKUP($A193,'Plan de acci�n consolidado 2025'!$A$3:$V$504,K$1,0)</f>
        <v>0</v>
      </c>
      <c r="L193" t="str">
        <f>VLOOKUP($A193,'Plan de acci�n consolidado 2025'!$A$3:$V$504,L$1,0)</f>
        <v>N/A</v>
      </c>
      <c r="M193" t="str">
        <f>VLOOKUP($A193,'Plan de acci�n consolidado 2025'!$A$3:$V$504,M$1,0)</f>
        <v>N/A</v>
      </c>
      <c r="N193" t="str">
        <f>VLOOKUP($A193,'Plan de acci�n consolidado 2025'!$A$3:$V$504,N$1,0)</f>
        <v>N/A</v>
      </c>
      <c r="O193" t="str">
        <f>VLOOKUP($A193,'Plan de acci�n consolidado 2025'!$A$3:$V$504,O$1,0)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93">
        <f>VLOOKUP($A193,'Plan de acci�n consolidado 2025'!$A$3:$V$504,P$1,0)</f>
        <v>15</v>
      </c>
      <c r="Q193">
        <f>VLOOKUP($A193,'Plan de acci�n consolidado 2025'!$A$3:$V$504,Q$1,0)</f>
        <v>1</v>
      </c>
      <c r="R193" t="str">
        <f>VLOOKUP($A193,'Plan de acci�n consolidado 2025'!$A$3:$V$504,R$1,0)</f>
        <v>Númerica</v>
      </c>
      <c r="S193" t="str">
        <f>VLOOKUP($A193,'Plan de acci�n consolidado 2025'!$A$3:$V$504,S$1,0)</f>
        <v># de consultas internas enviadas / 1 consultas internas a enviar</v>
      </c>
      <c r="T193" s="168">
        <f>VLOOKUP($A193,'Plan de acci�n consolidado 2025'!$A$3:$V$504,T$1,0)</f>
        <v>45687</v>
      </c>
      <c r="U193" s="168">
        <f>VLOOKUP($A193,'Plan de acci�n consolidado 2025'!$A$3:$V$504,U$1,0)</f>
        <v>45716</v>
      </c>
      <c r="V193" t="str">
        <f>VLOOKUP($A193,'Plan de acci�n consolidado 2025'!$A$3:$V$504,V$1,0)</f>
        <v>12-GRUPO DE TRABAJO DE REGULACIÓN</v>
      </c>
      <c r="W193">
        <f>VLOOKUP($A193,'Plan de acci�n consolidado 2025'!$A$3:$AZ$504,W$1,0)</f>
        <v>15</v>
      </c>
      <c r="X193">
        <f>VLOOKUP($A193,'Plan de acci�n consolidado 2025'!$A$3:$AZ$504,X$1,0)</f>
        <v>100</v>
      </c>
      <c r="Y193" t="str">
        <f>VLOOKUP($A193,'Plan de acci�n consolidado 2025'!$A$3:$AZ$504,Y$1,0)</f>
        <v>A través de correo electrónico se requirió a las Delegaturas realizar el análisis a la normatividad vigente, con el fin de llevar a cabo la depuración normativa.</v>
      </c>
      <c r="Z193" s="168">
        <f>VLOOKUP($A193,'Plan de acci�n consolidado 2025'!$A$3:$AZ$504,Z$1,0)</f>
        <v>45716</v>
      </c>
      <c r="AA193">
        <f>VLOOKUP($A193,'Plan de acci�n consolidado 2025'!$A$3:$AZ$504,AA$1,0)</f>
        <v>100</v>
      </c>
      <c r="AB193" t="str">
        <f>VLOOKUP($A193,'Plan de acci�n consolidado 2025'!$A$3:$AZ$504,AB$1,0)</f>
        <v xml:space="preserve">Se verifica el cumplimiento de la actividad </v>
      </c>
      <c r="AC193" s="168">
        <f>VLOOKUP($A193,'Plan de acci�n consolidado 2025'!$A$3:$AZ$504,AC$1,0)</f>
        <v>45688</v>
      </c>
      <c r="AD193">
        <f>VLOOKUP($A193,'Plan de acci�n consolidado 2025'!$A$3:$AZ$504,AD$1,0)</f>
        <v>100</v>
      </c>
      <c r="AE193">
        <f>VLOOKUP($A193,'Plan de acci�n consolidado 2025'!$A$3:$AZ$504,AE$1,0)</f>
        <v>15</v>
      </c>
    </row>
    <row r="194" spans="1:31" hidden="1" x14ac:dyDescent="0.25">
      <c r="A194" s="30" t="s">
        <v>779</v>
      </c>
      <c r="B194" t="str">
        <f>VLOOKUP($A194,'Plan de acci�n consolidado 2025'!$A$3:$V$504,B$1,0)</f>
        <v>GRUPO DE TRABAJO DE REGULACIÓN</v>
      </c>
      <c r="C194">
        <f>VLOOKUP($A194,'Plan de acci�n consolidado 2025'!$A$3:$V$504,C$1,0)</f>
        <v>0</v>
      </c>
      <c r="D194" t="str">
        <f>VLOOKUP($A194,'Plan de acci�n consolidado 2025'!$A$3:$V$504,D$1,0)</f>
        <v>Actividad propia</v>
      </c>
      <c r="E194" t="str">
        <f>VLOOKUP($A194,'Plan de acci�n consolidado 2025'!$A$3:$V$504,E$1,0)</f>
        <v>12.1.2</v>
      </c>
      <c r="F194" t="str">
        <f>VLOOKUP($A194,'Plan de acci�n consolidado 2025'!$A$3:$V$504,F$1,0)</f>
        <v>N/A</v>
      </c>
      <c r="G194" t="str">
        <f>VLOOKUP($A194,'Plan de acci�n consolidado 2025'!$A$3:$V$504,G$1,0)</f>
        <v>N/A</v>
      </c>
      <c r="H194" t="str">
        <f>VLOOKUP($A194,'Plan de acci�n consolidado 2025'!$A$3:$V$504,H$1,0)</f>
        <v>N/A</v>
      </c>
      <c r="I194" t="str">
        <f>VLOOKUP($A194,'Plan de acci�n consolidado 2025'!$A$3:$V$504,I$1,0)</f>
        <v>N/A</v>
      </c>
      <c r="J194" t="str">
        <f>VLOOKUP($A194,'Plan de acci�n consolidado 2025'!$A$3:$V$504,J$1,0)</f>
        <v>N/A</v>
      </c>
      <c r="K194">
        <f>VLOOKUP($A194,'Plan de acci�n consolidado 2025'!$A$3:$V$504,K$1,0)</f>
        <v>0</v>
      </c>
      <c r="L194" t="str">
        <f>VLOOKUP($A194,'Plan de acci�n consolidado 2025'!$A$3:$V$504,L$1,0)</f>
        <v>N/A</v>
      </c>
      <c r="M194" t="str">
        <f>VLOOKUP($A194,'Plan de acci�n consolidado 2025'!$A$3:$V$504,M$1,0)</f>
        <v>N/A</v>
      </c>
      <c r="N194" t="str">
        <f>VLOOKUP($A194,'Plan de acci�n consolidado 2025'!$A$3:$V$504,N$1,0)</f>
        <v>N/A</v>
      </c>
      <c r="O194" t="str">
        <f>VLOOKUP($A194,'Plan de acci�n consolidado 2025'!$A$3:$V$504,O$1,0)</f>
        <v>Realizar consulta pública para identificar instrucciones o regulaciones de la Superintendencia, susceptibles de depuración  en el marco de la Ley 2085 de 2021. (Soporte de publicación en la página web de la Entidad / único entregable)</v>
      </c>
      <c r="P194">
        <f>VLOOKUP($A194,'Plan de acci�n consolidado 2025'!$A$3:$V$504,P$1,0)</f>
        <v>10</v>
      </c>
      <c r="Q194">
        <f>VLOOKUP($A194,'Plan de acci�n consolidado 2025'!$A$3:$V$504,Q$1,0)</f>
        <v>1</v>
      </c>
      <c r="R194" t="str">
        <f>VLOOKUP($A194,'Plan de acci�n consolidado 2025'!$A$3:$V$504,R$1,0)</f>
        <v>Númerica</v>
      </c>
      <c r="S194" t="str">
        <f>VLOOKUP($A194,'Plan de acci�n consolidado 2025'!$A$3:$V$504,S$1,0)</f>
        <v># de consulta pública realizadas / 1 consulta pública a realizar</v>
      </c>
      <c r="T194" s="168">
        <f>VLOOKUP($A194,'Plan de acci�n consolidado 2025'!$A$3:$V$504,T$1,0)</f>
        <v>45713</v>
      </c>
      <c r="U194" s="168">
        <f>VLOOKUP($A194,'Plan de acci�n consolidado 2025'!$A$3:$V$504,U$1,0)</f>
        <v>45741</v>
      </c>
      <c r="V194" t="str">
        <f>VLOOKUP($A194,'Plan de acci�n consolidado 2025'!$A$3:$V$504,V$1,0)</f>
        <v>12-GRUPO DE TRABAJO DE REGULACIÓN</v>
      </c>
      <c r="W194">
        <f>VLOOKUP($A194,'Plan de acci�n consolidado 2025'!$A$3:$AZ$504,W$1,0)</f>
        <v>10</v>
      </c>
      <c r="X194">
        <f>VLOOKUP($A194,'Plan de acci�n consolidado 2025'!$A$3:$AZ$504,X$1,0)</f>
        <v>100</v>
      </c>
      <c r="Y194" t="str">
        <f>VLOOKUP($A194,'Plan de acci�n consolidado 2025'!$A$3:$AZ$504,Y$1,0)</f>
        <v>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v>
      </c>
      <c r="Z194" s="168">
        <f>VLOOKUP($A194,'Plan de acci�n consolidado 2025'!$A$3:$AZ$504,Z$1,0)</f>
        <v>45726.318786122683</v>
      </c>
      <c r="AA194">
        <f>VLOOKUP($A194,'Plan de acci�n consolidado 2025'!$A$3:$AZ$504,AA$1,0)</f>
        <v>100</v>
      </c>
      <c r="AB194" t="str">
        <f>VLOOKUP($A194,'Plan de acci�n consolidado 2025'!$A$3:$AZ$504,AB$1,0)</f>
        <v xml:space="preserve">Se verifica el cumplimiento de la actividad </v>
      </c>
      <c r="AC194" s="168">
        <f>VLOOKUP($A194,'Plan de acci�n consolidado 2025'!$A$3:$AZ$504,AC$1,0)</f>
        <v>45726.318786122683</v>
      </c>
      <c r="AD194">
        <f>VLOOKUP($A194,'Plan de acci�n consolidado 2025'!$A$3:$AZ$504,AD$1,0)</f>
        <v>100</v>
      </c>
      <c r="AE194">
        <f>VLOOKUP($A194,'Plan de acci�n consolidado 2025'!$A$3:$AZ$504,AE$1,0)</f>
        <v>10</v>
      </c>
    </row>
    <row r="195" spans="1:31" hidden="1" x14ac:dyDescent="0.25">
      <c r="A195" s="30" t="s">
        <v>781</v>
      </c>
      <c r="B195" t="str">
        <f>VLOOKUP($A195,'Plan de acci�n consolidado 2025'!$A$3:$V$504,B$1,0)</f>
        <v>GRUPO DE TRABAJO DE REGULACIÓN</v>
      </c>
      <c r="C195">
        <f>VLOOKUP($A195,'Plan de acci�n consolidado 2025'!$A$3:$V$504,C$1,0)</f>
        <v>0</v>
      </c>
      <c r="D195" t="str">
        <f>VLOOKUP($A195,'Plan de acci�n consolidado 2025'!$A$3:$V$504,D$1,0)</f>
        <v>Actividad propia</v>
      </c>
      <c r="E195" t="str">
        <f>VLOOKUP($A195,'Plan de acci�n consolidado 2025'!$A$3:$V$504,E$1,0)</f>
        <v>12.1.3</v>
      </c>
      <c r="F195" t="str">
        <f>VLOOKUP($A195,'Plan de acci�n consolidado 2025'!$A$3:$V$504,F$1,0)</f>
        <v>N/A</v>
      </c>
      <c r="G195" t="str">
        <f>VLOOKUP($A195,'Plan de acci�n consolidado 2025'!$A$3:$V$504,G$1,0)</f>
        <v>N/A</v>
      </c>
      <c r="H195" t="str">
        <f>VLOOKUP($A195,'Plan de acci�n consolidado 2025'!$A$3:$V$504,H$1,0)</f>
        <v>N/A</v>
      </c>
      <c r="I195" t="str">
        <f>VLOOKUP($A195,'Plan de acci�n consolidado 2025'!$A$3:$V$504,I$1,0)</f>
        <v>N/A</v>
      </c>
      <c r="J195" t="str">
        <f>VLOOKUP($A195,'Plan de acci�n consolidado 2025'!$A$3:$V$504,J$1,0)</f>
        <v>N/A</v>
      </c>
      <c r="K195">
        <f>VLOOKUP($A195,'Plan de acci�n consolidado 2025'!$A$3:$V$504,K$1,0)</f>
        <v>0</v>
      </c>
      <c r="L195" t="str">
        <f>VLOOKUP($A195,'Plan de acci�n consolidado 2025'!$A$3:$V$504,L$1,0)</f>
        <v>N/A</v>
      </c>
      <c r="M195" t="str">
        <f>VLOOKUP($A195,'Plan de acci�n consolidado 2025'!$A$3:$V$504,M$1,0)</f>
        <v>N/A</v>
      </c>
      <c r="N195" t="str">
        <f>VLOOKUP($A195,'Plan de acci�n consolidado 2025'!$A$3:$V$504,N$1,0)</f>
        <v>N/A</v>
      </c>
      <c r="O195" t="str">
        <f>VLOOKUP($A195,'Plan de acci�n consolidado 2025'!$A$3:$V$504,O$1,0)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95">
        <f>VLOOKUP($A195,'Plan de acci�n consolidado 2025'!$A$3:$V$504,P$1,0)</f>
        <v>10</v>
      </c>
      <c r="Q195">
        <f>VLOOKUP($A195,'Plan de acci�n consolidado 2025'!$A$3:$V$504,Q$1,0)</f>
        <v>1</v>
      </c>
      <c r="R195" t="str">
        <f>VLOOKUP($A195,'Plan de acci�n consolidado 2025'!$A$3:$V$504,R$1,0)</f>
        <v>Númerica</v>
      </c>
      <c r="S195" t="str">
        <f>VLOOKUP($A195,'Plan de acci�n consolidado 2025'!$A$3:$V$504,S$1,0)</f>
        <v># de solicitudes de mesa de trabajo enviadas / 1 solicitudes de mesa de trabajo a enviar</v>
      </c>
      <c r="T195" s="168">
        <f>VLOOKUP($A195,'Plan de acci�n consolidado 2025'!$A$3:$V$504,T$1,0)</f>
        <v>45713</v>
      </c>
      <c r="U195" s="168">
        <f>VLOOKUP($A195,'Plan de acci�n consolidado 2025'!$A$3:$V$504,U$1,0)</f>
        <v>45741</v>
      </c>
      <c r="V195" t="str">
        <f>VLOOKUP($A195,'Plan de acci�n consolidado 2025'!$A$3:$V$504,V$1,0)</f>
        <v>12-GRUPO DE TRABAJO DE REGULACIÓN</v>
      </c>
      <c r="W195">
        <f>VLOOKUP($A195,'Plan de acci�n consolidado 2025'!$A$3:$AZ$504,W$1,0)</f>
        <v>10</v>
      </c>
      <c r="X195">
        <f>VLOOKUP($A195,'Plan de acci�n consolidado 2025'!$A$3:$AZ$504,X$1,0)</f>
        <v>100</v>
      </c>
      <c r="Y195" t="str">
        <f>VLOOKUP($A195,'Plan de acci�n consolidado 2025'!$A$3:$AZ$504,Y$1,0)</f>
        <v>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v>
      </c>
      <c r="Z195" s="168">
        <f>VLOOKUP($A195,'Plan de acci�n consolidado 2025'!$A$3:$AZ$504,Z$1,0)</f>
        <v>45741</v>
      </c>
      <c r="AA195">
        <f>VLOOKUP($A195,'Plan de acci�n consolidado 2025'!$A$3:$AZ$504,AA$1,0)</f>
        <v>100</v>
      </c>
      <c r="AB195" t="str">
        <f>VLOOKUP($A195,'Plan de acci�n consolidado 2025'!$A$3:$AZ$504,AB$1,0)</f>
        <v xml:space="preserve">Se verifico el cumplimiento de la actividad con los soportes allegados </v>
      </c>
      <c r="AC195" s="168">
        <f>VLOOKUP($A195,'Plan de acci�n consolidado 2025'!$A$3:$AZ$504,AC$1,0)</f>
        <v>45716</v>
      </c>
      <c r="AD195">
        <f>VLOOKUP($A195,'Plan de acci�n consolidado 2025'!$A$3:$AZ$504,AD$1,0)</f>
        <v>100</v>
      </c>
      <c r="AE195">
        <f>VLOOKUP($A195,'Plan de acci�n consolidado 2025'!$A$3:$AZ$504,AE$1,0)</f>
        <v>10</v>
      </c>
    </row>
    <row r="196" spans="1:31" hidden="1" x14ac:dyDescent="0.25">
      <c r="A196" s="30" t="s">
        <v>783</v>
      </c>
      <c r="B196" t="str">
        <f>VLOOKUP($A196,'Plan de acci�n consolidado 2025'!$A$3:$V$504,B$1,0)</f>
        <v>GRUPO DE TRABAJO DE REGULACIÓN</v>
      </c>
      <c r="C196">
        <f>VLOOKUP($A196,'Plan de acci�n consolidado 2025'!$A$3:$V$504,C$1,0)</f>
        <v>0</v>
      </c>
      <c r="D196" t="str">
        <f>VLOOKUP($A196,'Plan de acci�n consolidado 2025'!$A$3:$V$504,D$1,0)</f>
        <v>Actividad propia</v>
      </c>
      <c r="E196" t="str">
        <f>VLOOKUP($A196,'Plan de acci�n consolidado 2025'!$A$3:$V$504,E$1,0)</f>
        <v>12.1.4</v>
      </c>
      <c r="F196" t="str">
        <f>VLOOKUP($A196,'Plan de acci�n consolidado 2025'!$A$3:$V$504,F$1,0)</f>
        <v>N/A</v>
      </c>
      <c r="G196" t="str">
        <f>VLOOKUP($A196,'Plan de acci�n consolidado 2025'!$A$3:$V$504,G$1,0)</f>
        <v>N/A</v>
      </c>
      <c r="H196" t="str">
        <f>VLOOKUP($A196,'Plan de acci�n consolidado 2025'!$A$3:$V$504,H$1,0)</f>
        <v>N/A</v>
      </c>
      <c r="I196" t="str">
        <f>VLOOKUP($A196,'Plan de acci�n consolidado 2025'!$A$3:$V$504,I$1,0)</f>
        <v>N/A</v>
      </c>
      <c r="J196" t="str">
        <f>VLOOKUP($A196,'Plan de acci�n consolidado 2025'!$A$3:$V$504,J$1,0)</f>
        <v>N/A</v>
      </c>
      <c r="K196">
        <f>VLOOKUP($A196,'Plan de acci�n consolidado 2025'!$A$3:$V$504,K$1,0)</f>
        <v>0</v>
      </c>
      <c r="L196" t="str">
        <f>VLOOKUP($A196,'Plan de acci�n consolidado 2025'!$A$3:$V$504,L$1,0)</f>
        <v>N/A</v>
      </c>
      <c r="M196" t="str">
        <f>VLOOKUP($A196,'Plan de acci�n consolidado 2025'!$A$3:$V$504,M$1,0)</f>
        <v>N/A</v>
      </c>
      <c r="N196" t="str">
        <f>VLOOKUP($A196,'Plan de acci�n consolidado 2025'!$A$3:$V$504,N$1,0)</f>
        <v>N/A</v>
      </c>
      <c r="O196" t="str">
        <f>VLOOKUP($A196,'Plan de acci�n consolidado 2025'!$A$3:$V$504,O$1,0)</f>
        <v>Socializar con las Delegaturas los resultados de la consulta pública y priorizar los asuntos que puedan coadyuvar a la mejora  normativa  (Correo electrónico a las Delegaturas informando los resultados / único entregable)</v>
      </c>
      <c r="P196">
        <f>VLOOKUP($A196,'Plan de acci�n consolidado 2025'!$A$3:$V$504,P$1,0)</f>
        <v>20</v>
      </c>
      <c r="Q196">
        <f>VLOOKUP($A196,'Plan de acci�n consolidado 2025'!$A$3:$V$504,Q$1,0)</f>
        <v>1</v>
      </c>
      <c r="R196" t="str">
        <f>VLOOKUP($A196,'Plan de acci�n consolidado 2025'!$A$3:$V$504,R$1,0)</f>
        <v>Númerica</v>
      </c>
      <c r="S196" t="str">
        <f>VLOOKUP($A196,'Plan de acci�n consolidado 2025'!$A$3:$V$504,S$1,0)</f>
        <v># de socializaciones de resultados enviadas / 1 socializaciones de resultados a enviar</v>
      </c>
      <c r="T196" s="168">
        <f>VLOOKUP($A196,'Plan de acci�n consolidado 2025'!$A$3:$V$504,T$1,0)</f>
        <v>45742</v>
      </c>
      <c r="U196" s="168">
        <f>VLOOKUP($A196,'Plan de acci�n consolidado 2025'!$A$3:$V$504,U$1,0)</f>
        <v>45772</v>
      </c>
      <c r="V196" t="str">
        <f>VLOOKUP($A196,'Plan de acci�n consolidado 2025'!$A$3:$V$504,V$1,0)</f>
        <v>12-GRUPO DE TRABAJO DE REGULACIÓN</v>
      </c>
      <c r="W196">
        <f>VLOOKUP($A196,'Plan de acci�n consolidado 2025'!$A$3:$AZ$504,W$1,0)</f>
        <v>20</v>
      </c>
      <c r="X196">
        <f>VLOOKUP($A196,'Plan de acci�n consolidado 2025'!$A$3:$AZ$504,X$1,0)</f>
        <v>100</v>
      </c>
      <c r="Y196" t="str">
        <f>VLOOKUP($A196,'Plan de acci�n consolidado 2025'!$A$3:$AZ$504,Y$1,0)</f>
        <v>Se remitió a las Delegaturas los comentarios de la consulta pública realizada en el marco de la depuración normativa.</v>
      </c>
      <c r="Z196" s="168">
        <f>VLOOKUP($A196,'Plan de acci�n consolidado 2025'!$A$3:$AZ$504,Z$1,0)</f>
        <v>45772</v>
      </c>
      <c r="AA196">
        <f>VLOOKUP($A196,'Plan de acci�n consolidado 2025'!$A$3:$AZ$504,AA$1,0)</f>
        <v>100</v>
      </c>
      <c r="AB196" t="str">
        <f>VLOOKUP($A196,'Plan de acci�n consolidado 2025'!$A$3:$AZ$504,AB$1,0)</f>
        <v>El avance porcentual registrado corresponde con las evidencias presentadas</v>
      </c>
      <c r="AC196" s="168">
        <f>VLOOKUP($A196,'Plan de acci�n consolidado 2025'!$A$3:$AZ$504,AC$1,0)</f>
        <v>45747</v>
      </c>
      <c r="AD196">
        <f>VLOOKUP($A196,'Plan de acci�n consolidado 2025'!$A$3:$AZ$504,AD$1,0)</f>
        <v>100</v>
      </c>
      <c r="AE196">
        <f>VLOOKUP($A196,'Plan de acci�n consolidado 2025'!$A$3:$AZ$504,AE$1,0)</f>
        <v>20</v>
      </c>
    </row>
    <row r="197" spans="1:31" hidden="1" x14ac:dyDescent="0.25">
      <c r="A197" s="30" t="s">
        <v>785</v>
      </c>
      <c r="B197" t="str">
        <f>VLOOKUP($A197,'Plan de acci�n consolidado 2025'!$A$3:$V$504,B$1,0)</f>
        <v>GRUPO DE TRABAJO DE REGULACIÓN</v>
      </c>
      <c r="C197">
        <f>VLOOKUP($A197,'Plan de acci�n consolidado 2025'!$A$3:$V$504,C$1,0)</f>
        <v>0</v>
      </c>
      <c r="D197" t="str">
        <f>VLOOKUP($A197,'Plan de acci�n consolidado 2025'!$A$3:$V$504,D$1,0)</f>
        <v>Actividad propia</v>
      </c>
      <c r="E197" t="str">
        <f>VLOOKUP($A197,'Plan de acci�n consolidado 2025'!$A$3:$V$504,E$1,0)</f>
        <v>12.1.5</v>
      </c>
      <c r="F197" t="str">
        <f>VLOOKUP($A197,'Plan de acci�n consolidado 2025'!$A$3:$V$504,F$1,0)</f>
        <v>N/A</v>
      </c>
      <c r="G197" t="str">
        <f>VLOOKUP($A197,'Plan de acci�n consolidado 2025'!$A$3:$V$504,G$1,0)</f>
        <v>N/A</v>
      </c>
      <c r="H197" t="str">
        <f>VLOOKUP($A197,'Plan de acci�n consolidado 2025'!$A$3:$V$504,H$1,0)</f>
        <v>N/A</v>
      </c>
      <c r="I197" t="str">
        <f>VLOOKUP($A197,'Plan de acci�n consolidado 2025'!$A$3:$V$504,I$1,0)</f>
        <v>N/A</v>
      </c>
      <c r="J197" t="str">
        <f>VLOOKUP($A197,'Plan de acci�n consolidado 2025'!$A$3:$V$504,J$1,0)</f>
        <v>N/A</v>
      </c>
      <c r="K197">
        <f>VLOOKUP($A197,'Plan de acci�n consolidado 2025'!$A$3:$V$504,K$1,0)</f>
        <v>0</v>
      </c>
      <c r="L197" t="str">
        <f>VLOOKUP($A197,'Plan de acci�n consolidado 2025'!$A$3:$V$504,L$1,0)</f>
        <v>N/A</v>
      </c>
      <c r="M197" t="str">
        <f>VLOOKUP($A197,'Plan de acci�n consolidado 2025'!$A$3:$V$504,M$1,0)</f>
        <v>N/A</v>
      </c>
      <c r="N197" t="str">
        <f>VLOOKUP($A197,'Plan de acci�n consolidado 2025'!$A$3:$V$504,N$1,0)</f>
        <v>N/A</v>
      </c>
      <c r="O197" t="str">
        <f>VLOOKUP($A197,'Plan de acci�n consolidado 2025'!$A$3:$V$504,O$1,0)</f>
        <v>Preparar proyecto(s) de acto(s) administrativo(s) a través del cual se ordenará la depuración normativa (Proyecto de acto/ único entregable)</v>
      </c>
      <c r="P197">
        <f>VLOOKUP($A197,'Plan de acci�n consolidado 2025'!$A$3:$V$504,P$1,0)</f>
        <v>15</v>
      </c>
      <c r="Q197">
        <f>VLOOKUP($A197,'Plan de acci�n consolidado 2025'!$A$3:$V$504,Q$1,0)</f>
        <v>1</v>
      </c>
      <c r="R197" t="str">
        <f>VLOOKUP($A197,'Plan de acci�n consolidado 2025'!$A$3:$V$504,R$1,0)</f>
        <v>Númerica</v>
      </c>
      <c r="S197" t="str">
        <f>VLOOKUP($A197,'Plan de acci�n consolidado 2025'!$A$3:$V$504,S$1,0)</f>
        <v># de proyecto de acto preparados / 1 proyecto de acto a preparar</v>
      </c>
      <c r="T197" s="168">
        <f>VLOOKUP($A197,'Plan de acci�n consolidado 2025'!$A$3:$V$504,T$1,0)</f>
        <v>45775</v>
      </c>
      <c r="U197" s="168">
        <f>VLOOKUP($A197,'Plan de acci�n consolidado 2025'!$A$3:$V$504,U$1,0)</f>
        <v>45807</v>
      </c>
      <c r="V197" t="str">
        <f>VLOOKUP($A197,'Plan de acci�n consolidado 2025'!$A$3:$V$504,V$1,0)</f>
        <v>12-GRUPO DE TRABAJO DE REGULACIÓN</v>
      </c>
      <c r="W197">
        <f>VLOOKUP($A197,'Plan de acci�n consolidado 2025'!$A$3:$AZ$504,W$1,0)</f>
        <v>15</v>
      </c>
      <c r="X197">
        <f>VLOOKUP($A197,'Plan de acci�n consolidado 2025'!$A$3:$AZ$504,X$1,0)</f>
        <v>100</v>
      </c>
      <c r="Y197" t="str">
        <f>VLOOKUP($A197,'Plan de acci�n consolidado 2025'!$A$3:$AZ$504,Y$1,0)</f>
        <v>Se preparó el proyecto de resolución, el cual constituye el resultado del proceso de consulta interna y externa llevado a cabo en desarrollo del ejercicio de depuración normativa.</v>
      </c>
      <c r="Z197" s="168">
        <f>VLOOKUP($A197,'Plan de acci�n consolidado 2025'!$A$3:$AZ$504,Z$1,0)</f>
        <v>45807</v>
      </c>
      <c r="AA197">
        <f>VLOOKUP($A197,'Plan de acci�n consolidado 2025'!$A$3:$AZ$504,AA$1,0)</f>
        <v>100</v>
      </c>
      <c r="AB197" t="str">
        <f>VLOOKUP($A197,'Plan de acci�n consolidado 2025'!$A$3:$AZ$504,AB$1,0)</f>
        <v>Se verifica el cumplimiento con las evidencias reportadas</v>
      </c>
      <c r="AC197" s="168">
        <f>VLOOKUP($A197,'Plan de acci�n consolidado 2025'!$A$3:$AZ$504,AC$1,0)</f>
        <v>45807</v>
      </c>
      <c r="AD197">
        <f>VLOOKUP($A197,'Plan de acci�n consolidado 2025'!$A$3:$AZ$504,AD$1,0)</f>
        <v>100</v>
      </c>
      <c r="AE197">
        <f>VLOOKUP($A197,'Plan de acci�n consolidado 2025'!$A$3:$AZ$504,AE$1,0)</f>
        <v>15</v>
      </c>
    </row>
    <row r="198" spans="1:31" hidden="1" x14ac:dyDescent="0.25">
      <c r="A198" s="30" t="s">
        <v>787</v>
      </c>
      <c r="B198" t="str">
        <f>VLOOKUP($A198,'Plan de acci�n consolidado 2025'!$A$3:$V$504,B$1,0)</f>
        <v>GRUPO DE TRABAJO DE REGULACIÓN</v>
      </c>
      <c r="C198">
        <f>VLOOKUP($A198,'Plan de acci�n consolidado 2025'!$A$3:$V$504,C$1,0)</f>
        <v>0</v>
      </c>
      <c r="D198" t="str">
        <f>VLOOKUP($A198,'Plan de acci�n consolidado 2025'!$A$3:$V$504,D$1,0)</f>
        <v>Actividad propia</v>
      </c>
      <c r="E198" t="str">
        <f>VLOOKUP($A198,'Plan de acci�n consolidado 2025'!$A$3:$V$504,E$1,0)</f>
        <v>12.1.6</v>
      </c>
      <c r="F198" t="str">
        <f>VLOOKUP($A198,'Plan de acci�n consolidado 2025'!$A$3:$V$504,F$1,0)</f>
        <v>N/A</v>
      </c>
      <c r="G198" t="str">
        <f>VLOOKUP($A198,'Plan de acci�n consolidado 2025'!$A$3:$V$504,G$1,0)</f>
        <v>N/A</v>
      </c>
      <c r="H198" t="str">
        <f>VLOOKUP($A198,'Plan de acci�n consolidado 2025'!$A$3:$V$504,H$1,0)</f>
        <v>N/A</v>
      </c>
      <c r="I198" t="str">
        <f>VLOOKUP($A198,'Plan de acci�n consolidado 2025'!$A$3:$V$504,I$1,0)</f>
        <v>N/A</v>
      </c>
      <c r="J198" t="str">
        <f>VLOOKUP($A198,'Plan de acci�n consolidado 2025'!$A$3:$V$504,J$1,0)</f>
        <v>N/A</v>
      </c>
      <c r="K198">
        <f>VLOOKUP($A198,'Plan de acci�n consolidado 2025'!$A$3:$V$504,K$1,0)</f>
        <v>0</v>
      </c>
      <c r="L198" t="str">
        <f>VLOOKUP($A198,'Plan de acci�n consolidado 2025'!$A$3:$V$504,L$1,0)</f>
        <v>N/A</v>
      </c>
      <c r="M198" t="str">
        <f>VLOOKUP($A198,'Plan de acci�n consolidado 2025'!$A$3:$V$504,M$1,0)</f>
        <v>N/A</v>
      </c>
      <c r="N198" t="str">
        <f>VLOOKUP($A198,'Plan de acci�n consolidado 2025'!$A$3:$V$504,N$1,0)</f>
        <v>N/A</v>
      </c>
      <c r="O198" t="str">
        <f>VLOOKUP($A198,'Plan de acci�n consolidado 2025'!$A$3:$V$504,O$1,0)</f>
        <v>Adelantar consulta pública  de proyecto(s) de acto(s) administrativo(s) a través del cual se ordenará la depuración normativa (Soporte de publicación en la página web de la Entidad / único entregable)</v>
      </c>
      <c r="P198">
        <f>VLOOKUP($A198,'Plan de acci�n consolidado 2025'!$A$3:$V$504,P$1,0)</f>
        <v>10</v>
      </c>
      <c r="Q198">
        <f>VLOOKUP($A198,'Plan de acci�n consolidado 2025'!$A$3:$V$504,Q$1,0)</f>
        <v>1</v>
      </c>
      <c r="R198" t="str">
        <f>VLOOKUP($A198,'Plan de acci�n consolidado 2025'!$A$3:$V$504,R$1,0)</f>
        <v>Númerica</v>
      </c>
      <c r="S198" t="str">
        <f>VLOOKUP($A198,'Plan de acci�n consolidado 2025'!$A$3:$V$504,S$1,0)</f>
        <v># de consulta pública realizadas / 1 consulta pública a realizar</v>
      </c>
      <c r="T198" s="168">
        <f>VLOOKUP($A198,'Plan de acci�n consolidado 2025'!$A$3:$V$504,T$1,0)</f>
        <v>45811</v>
      </c>
      <c r="U198" s="168">
        <f>VLOOKUP($A198,'Plan de acci�n consolidado 2025'!$A$3:$V$504,U$1,0)</f>
        <v>45828</v>
      </c>
      <c r="V198" t="str">
        <f>VLOOKUP($A198,'Plan de acci�n consolidado 2025'!$A$3:$V$504,V$1,0)</f>
        <v>12-GRUPO DE TRABAJO DE REGULACIÓN</v>
      </c>
      <c r="W198">
        <f>VLOOKUP($A198,'Plan de acci�n consolidado 2025'!$A$3:$AZ$504,W$1,0)</f>
        <v>10</v>
      </c>
      <c r="X198">
        <f>VLOOKUP($A198,'Plan de acci�n consolidado 2025'!$A$3:$AZ$504,X$1,0)</f>
        <v>100</v>
      </c>
      <c r="Y198" t="str">
        <f>VLOOKUP($A198,'Plan de acci�n consolidado 2025'!$A$3:$AZ$504,Y$1,0)</f>
        <v>El 04 de junio de 2025 se realizó la consulta pública del proyecto de acto adminitrativo "Por la cual se modifican los Títulos II, V y VII de la Circular Única de la Superintendencia de Industria y Comercio, en el marco de la depuración normativa" contenida en la Ley 2085 de 2021” a través de la página web de la Entidad.</v>
      </c>
      <c r="Z198" s="168">
        <f>VLOOKUP($A198,'Plan de acci�n consolidado 2025'!$A$3:$AZ$504,Z$1,0)</f>
        <v>45812</v>
      </c>
      <c r="AA198">
        <f>VLOOKUP($A198,'Plan de acci�n consolidado 2025'!$A$3:$AZ$504,AA$1,0)</f>
        <v>100</v>
      </c>
      <c r="AB198" t="str">
        <f>VLOOKUP($A198,'Plan de acci�n consolidado 2025'!$A$3:$AZ$504,AB$1,0)</f>
        <v>El avance porcentual registrado corresponde con el cálculo de la fórmula matemática definida y las evidencias reportadas</v>
      </c>
      <c r="AC198" s="168">
        <f>VLOOKUP($A198,'Plan de acci�n consolidado 2025'!$A$3:$AZ$504,AC$1,0)</f>
        <v>45812</v>
      </c>
      <c r="AD198">
        <f>VLOOKUP($A198,'Plan de acci�n consolidado 2025'!$A$3:$AZ$504,AD$1,0)</f>
        <v>100</v>
      </c>
      <c r="AE198">
        <f>VLOOKUP($A198,'Plan de acci�n consolidado 2025'!$A$3:$AZ$504,AE$1,0)</f>
        <v>10</v>
      </c>
    </row>
    <row r="199" spans="1:31" hidden="1" x14ac:dyDescent="0.25">
      <c r="A199" s="30" t="s">
        <v>788</v>
      </c>
      <c r="B199" t="str">
        <f>VLOOKUP($A199,'Plan de acci�n consolidado 2025'!$A$3:$V$504,B$1,0)</f>
        <v>GRUPO DE TRABAJO DE REGULACIÓN</v>
      </c>
      <c r="C199">
        <f>VLOOKUP($A199,'Plan de acci�n consolidado 2025'!$A$3:$V$504,C$1,0)</f>
        <v>0</v>
      </c>
      <c r="D199" t="str">
        <f>VLOOKUP($A199,'Plan de acci�n consolidado 2025'!$A$3:$V$504,D$1,0)</f>
        <v>Actividad propia</v>
      </c>
      <c r="E199" t="str">
        <f>VLOOKUP($A199,'Plan de acci�n consolidado 2025'!$A$3:$V$504,E$1,0)</f>
        <v>12.1.7</v>
      </c>
      <c r="F199" t="str">
        <f>VLOOKUP($A199,'Plan de acci�n consolidado 2025'!$A$3:$V$504,F$1,0)</f>
        <v>N/A</v>
      </c>
      <c r="G199" t="str">
        <f>VLOOKUP($A199,'Plan de acci�n consolidado 2025'!$A$3:$V$504,G$1,0)</f>
        <v>N/A</v>
      </c>
      <c r="H199" t="str">
        <f>VLOOKUP($A199,'Plan de acci�n consolidado 2025'!$A$3:$V$504,H$1,0)</f>
        <v>N/A</v>
      </c>
      <c r="I199" t="str">
        <f>VLOOKUP($A199,'Plan de acci�n consolidado 2025'!$A$3:$V$504,I$1,0)</f>
        <v>N/A</v>
      </c>
      <c r="J199" t="str">
        <f>VLOOKUP($A199,'Plan de acci�n consolidado 2025'!$A$3:$V$504,J$1,0)</f>
        <v>N/A</v>
      </c>
      <c r="K199">
        <f>VLOOKUP($A199,'Plan de acci�n consolidado 2025'!$A$3:$V$504,K$1,0)</f>
        <v>0</v>
      </c>
      <c r="L199" t="str">
        <f>VLOOKUP($A199,'Plan de acci�n consolidado 2025'!$A$3:$V$504,L$1,0)</f>
        <v>N/A</v>
      </c>
      <c r="M199" t="str">
        <f>VLOOKUP($A199,'Plan de acci�n consolidado 2025'!$A$3:$V$504,M$1,0)</f>
        <v>N/A</v>
      </c>
      <c r="N199" t="str">
        <f>VLOOKUP($A199,'Plan de acci�n consolidado 2025'!$A$3:$V$504,N$1,0)</f>
        <v>N/A</v>
      </c>
      <c r="O199" t="str">
        <f>VLOOKUP($A199,'Plan de acci�n consolidado 2025'!$A$3:$V$504,O$1,0)</f>
        <v>Elaborar y presentar a la Superintendente,  la versión final del proyecto(s) de acto(s) administrativo(s) a través del cual se ordenará la depuración normativa (Proyecto de acto de depuración elaborado/único entregable)</v>
      </c>
      <c r="P199">
        <f>VLOOKUP($A199,'Plan de acci�n consolidado 2025'!$A$3:$V$504,P$1,0)</f>
        <v>20</v>
      </c>
      <c r="Q199">
        <f>VLOOKUP($A199,'Plan de acci�n consolidado 2025'!$A$3:$V$504,Q$1,0)</f>
        <v>1</v>
      </c>
      <c r="R199" t="str">
        <f>VLOOKUP($A199,'Plan de acci�n consolidado 2025'!$A$3:$V$504,R$1,0)</f>
        <v>Númerica</v>
      </c>
      <c r="S199" t="str">
        <f>VLOOKUP($A199,'Plan de acci�n consolidado 2025'!$A$3:$V$504,S$1,0)</f>
        <v># de versión final del proyecto de acto elaborado / 1 versión final del proyecto de acto a elaborar</v>
      </c>
      <c r="T199" s="168">
        <f>VLOOKUP($A199,'Plan de acci�n consolidado 2025'!$A$3:$V$504,T$1,0)</f>
        <v>45832</v>
      </c>
      <c r="U199" s="168">
        <f>VLOOKUP($A199,'Plan de acci�n consolidado 2025'!$A$3:$V$504,U$1,0)</f>
        <v>45849</v>
      </c>
      <c r="V199" t="str">
        <f>VLOOKUP($A199,'Plan de acci�n consolidado 2025'!$A$3:$V$504,V$1,0)</f>
        <v>12-GRUPO DE TRABAJO DE REGULACIÓN</v>
      </c>
      <c r="W199">
        <f>VLOOKUP($A199,'Plan de acci�n consolidado 2025'!$A$3:$AZ$504,W$1,0)</f>
        <v>20</v>
      </c>
      <c r="X199">
        <f>VLOOKUP($A199,'Plan de acci�n consolidado 2025'!$A$3:$AZ$504,X$1,0)</f>
        <v>100</v>
      </c>
      <c r="Y199" t="str">
        <f>VLOOKUP($A199,'Plan de acci�n consolidado 2025'!$A$3:$AZ$504,Y$1,0)</f>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v>
      </c>
      <c r="Z199" s="168">
        <f>VLOOKUP($A199,'Plan de acci�n consolidado 2025'!$A$3:$AZ$504,Z$1,0)</f>
        <v>45849</v>
      </c>
      <c r="AA199">
        <f>VLOOKUP($A199,'Plan de acci�n consolidado 2025'!$A$3:$AZ$504,AA$1,0)</f>
        <v>100</v>
      </c>
      <c r="AB199" t="str">
        <f>VLOOKUP($A199,'Plan de acci�n consolidado 2025'!$A$3:$AZ$504,AB$1,0)</f>
        <v xml:space="preserve">Se verifica ek cumplimiento de la actividad con la evidencia registrada </v>
      </c>
      <c r="AC199" s="168">
        <f>VLOOKUP($A199,'Plan de acci�n consolidado 2025'!$A$3:$AZ$504,AC$1,0)</f>
        <v>45849</v>
      </c>
      <c r="AD199">
        <f>VLOOKUP($A199,'Plan de acci�n consolidado 2025'!$A$3:$AZ$504,AD$1,0)</f>
        <v>100</v>
      </c>
      <c r="AE199">
        <f>VLOOKUP($A199,'Plan de acci�n consolidado 2025'!$A$3:$AZ$504,AE$1,0)</f>
        <v>20</v>
      </c>
    </row>
    <row r="200" spans="1:31" hidden="1" x14ac:dyDescent="0.25">
      <c r="A200" s="30" t="s">
        <v>791</v>
      </c>
      <c r="B200" t="str">
        <f>VLOOKUP($A200,'Plan de acci�n consolidado 2025'!$A$3:$V$504,B$1,0)</f>
        <v>GRUPO DE TRABAJO DE ESTUDIOS ECONÓMICOS</v>
      </c>
      <c r="C200">
        <f>VLOOKUP($A200,'Plan de acci�n consolidado 2025'!$A$3:$V$504,C$1,0)</f>
        <v>0</v>
      </c>
      <c r="D200" t="str">
        <f>VLOOKUP($A200,'Plan de acci�n consolidado 2025'!$A$3:$V$504,D$1,0)</f>
        <v>Producto</v>
      </c>
      <c r="E200" t="str">
        <f>VLOOKUP($A200,'Plan de acci�n consolidado 2025'!$A$3:$V$504,E$1,0)</f>
        <v>37.1</v>
      </c>
      <c r="F200" t="str">
        <f>VLOOKUP($A200,'Plan de acci�n consolidado 2025'!$A$3:$V$504,F$1,0)</f>
        <v>Operativo</v>
      </c>
      <c r="G200" t="str">
        <f>VLOOKUP($A200,'Plan de acci�n consolidado 2025'!$A$3:$V$504,G$1,0)</f>
        <v xml:space="preserve">Fortalecer la gestión de la información, el conocimiento y la innovación para optimizar la capacidad institucional 
</v>
      </c>
      <c r="H200" t="str">
        <f>VLOOKUP($A200,'Plan de acci�n consolidado 2025'!$A$3:$V$504,H$1,0)</f>
        <v xml:space="preserve">Cumplimiento de productos del PAI asociados a Fortacer el Sistema Integral de Gestión Institucional para mejorar la prestación del servicio. 
</v>
      </c>
      <c r="I200" t="str">
        <f>VLOOKUP($A200,'Plan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0" t="str">
        <f>VLOOKUP($A200,'Plan de acci�n consolidado 2025'!$A$3:$V$504,J$1,0)</f>
        <v>N/A</v>
      </c>
      <c r="K200">
        <f>VLOOKUP($A200,'Plan de acci�n consolidado 2025'!$A$3:$V$504,K$1,0)</f>
        <v>0</v>
      </c>
      <c r="L200" t="str">
        <f>VLOOKUP($A200,'Plan de acci�n consolidado 2025'!$A$3:$V$504,L$1,0)</f>
        <v>C-3599-0200-0008-53105b</v>
      </c>
      <c r="M200" t="str">
        <f>VLOOKUP($A200,'Plan de acci�n consolidado 2025'!$A$3:$V$504,M$1,0)</f>
        <v>Política Gestión del Conocimiento y la Innovación _DIMENSIÓN Gestión del conocimiento y la innovación</v>
      </c>
      <c r="N200" t="str">
        <f>VLOOKUP($A200,'Plan de acci�n consolidado 2025'!$A$3:$V$504,N$1,0)</f>
        <v>N/A</v>
      </c>
      <c r="O200" t="str">
        <f>VLOOKUP($A200,'Plan de acci�n consolidado 2025'!$A$3:$V$504,O$1,0)</f>
        <v>Estudios Económicos Sectoriales, elaborados y entregados al área solicitante (Estudios Económicos)</v>
      </c>
      <c r="P200">
        <f>VLOOKUP($A200,'Plan de acci�n consolidado 2025'!$A$3:$V$504,P$1,0)</f>
        <v>50</v>
      </c>
      <c r="Q200">
        <f>VLOOKUP($A200,'Plan de acci�n consolidado 2025'!$A$3:$V$504,Q$1,0)</f>
        <v>2</v>
      </c>
      <c r="R200" t="str">
        <f>VLOOKUP($A200,'Plan de acci�n consolidado 2025'!$A$3:$V$504,R$1,0)</f>
        <v>Númerica</v>
      </c>
      <c r="S200" t="str">
        <f>VLOOKUP($A200,'Plan de acci�n consolidado 2025'!$A$3:$V$504,S$1,0)</f>
        <v># de Estudios económicos sectoriales elaborados y entregados / 2 Estudios económicos sectoriales programados</v>
      </c>
      <c r="T200" s="168">
        <f>VLOOKUP($A200,'Plan de acci�n consolidado 2025'!$A$3:$V$504,T$1,0)</f>
        <v>45672</v>
      </c>
      <c r="U200" s="168">
        <f>VLOOKUP($A200,'Plan de acci�n consolidado 2025'!$A$3:$V$504,U$1,0)</f>
        <v>46006</v>
      </c>
      <c r="V200" t="str">
        <f>VLOOKUP($A200,'Plan de acci�n consolidado 2025'!$A$3:$V$504,V$1,0)</f>
        <v>37-GRUPO DE TRABAJO DE ESTUDIOS ECONÓMICOS</v>
      </c>
      <c r="W200">
        <f>VLOOKUP($A200,'Plan de acci�n consolidado 2025'!$A$3:$AZ$504,W$1,0)</f>
        <v>50</v>
      </c>
      <c r="X200">
        <f>VLOOKUP($A200,'Plan de acci�n consolidado 2025'!$A$3:$AZ$504,X$1,0)</f>
        <v>0</v>
      </c>
      <c r="Y200">
        <f>VLOOKUP($A200,'Plan de acci�n consolidado 2025'!$A$3:$AZ$504,Y$1,0)</f>
        <v>0</v>
      </c>
      <c r="Z200" s="168">
        <f>VLOOKUP($A200,'Plan de acci�n consolidado 2025'!$A$3:$AZ$504,Z$1,0)</f>
        <v>0</v>
      </c>
      <c r="AA200">
        <f>VLOOKUP($A200,'Plan de acci�n consolidado 2025'!$A$3:$AZ$504,AA$1,0)</f>
        <v>0</v>
      </c>
      <c r="AB200">
        <f>VLOOKUP($A200,'Plan de acci�n consolidado 2025'!$A$3:$AZ$504,AB$1,0)</f>
        <v>0</v>
      </c>
      <c r="AC200" s="168">
        <f>VLOOKUP($A200,'Plan de acci�n consolidado 2025'!$A$3:$AZ$504,AC$1,0)</f>
        <v>0</v>
      </c>
      <c r="AD200">
        <f>VLOOKUP($A200,'Plan de acci�n consolidado 2025'!$A$3:$AZ$504,AD$1,0)</f>
        <v>0</v>
      </c>
      <c r="AE200">
        <f>VLOOKUP($A200,'Plan de acci�n consolidado 2025'!$A$3:$AZ$504,AE$1,0)</f>
        <v>0</v>
      </c>
    </row>
    <row r="201" spans="1:31" hidden="1" x14ac:dyDescent="0.25">
      <c r="A201" s="30" t="s">
        <v>793</v>
      </c>
      <c r="B201" t="str">
        <f>VLOOKUP($A201,'Plan de acci�n consolidado 2025'!$A$3:$V$504,B$1,0)</f>
        <v>GRUPO DE TRABAJO DE ESTUDIOS ECONÓMICOS</v>
      </c>
      <c r="C201">
        <f>VLOOKUP($A201,'Plan de acci�n consolidado 2025'!$A$3:$V$504,C$1,0)</f>
        <v>0</v>
      </c>
      <c r="D201" t="str">
        <f>VLOOKUP($A201,'Plan de acci�n consolidado 2025'!$A$3:$V$504,D$1,0)</f>
        <v>Actividad propia</v>
      </c>
      <c r="E201" t="str">
        <f>VLOOKUP($A201,'Plan de acci�n consolidado 2025'!$A$3:$V$504,E$1,0)</f>
        <v>37.1.1</v>
      </c>
      <c r="F201" t="str">
        <f>VLOOKUP($A201,'Plan de acci�n consolidado 2025'!$A$3:$V$504,F$1,0)</f>
        <v>N/A</v>
      </c>
      <c r="G201" t="str">
        <f>VLOOKUP($A201,'Plan de acci�n consolidado 2025'!$A$3:$V$504,G$1,0)</f>
        <v>N/A</v>
      </c>
      <c r="H201" t="str">
        <f>VLOOKUP($A201,'Plan de acci�n consolidado 2025'!$A$3:$V$504,H$1,0)</f>
        <v>N/A</v>
      </c>
      <c r="I201" t="str">
        <f>VLOOKUP($A201,'Plan de acci�n consolidado 2025'!$A$3:$V$504,I$1,0)</f>
        <v>N/A</v>
      </c>
      <c r="J201" t="str">
        <f>VLOOKUP($A201,'Plan de acci�n consolidado 2025'!$A$3:$V$504,J$1,0)</f>
        <v>N/A</v>
      </c>
      <c r="K201">
        <f>VLOOKUP($A201,'Plan de acci�n consolidado 2025'!$A$3:$V$504,K$1,0)</f>
        <v>0</v>
      </c>
      <c r="L201" t="str">
        <f>VLOOKUP($A201,'Plan de acci�n consolidado 2025'!$A$3:$V$504,L$1,0)</f>
        <v>N/A</v>
      </c>
      <c r="M201" t="str">
        <f>VLOOKUP($A201,'Plan de acci�n consolidado 2025'!$A$3:$V$504,M$1,0)</f>
        <v>N/A</v>
      </c>
      <c r="N201" t="str">
        <f>VLOOKUP($A201,'Plan de acci�n consolidado 2025'!$A$3:$V$504,N$1,0)</f>
        <v>N/A</v>
      </c>
      <c r="O201" t="str">
        <f>VLOOKUP($A201,'Plan de acci�n consolidado 2025'!$A$3:$V$504,O$1,0)</f>
        <v>Elaborar ficha técnica (Ficha técnica)</v>
      </c>
      <c r="P201">
        <f>VLOOKUP($A201,'Plan de acci�n consolidado 2025'!$A$3:$V$504,P$1,0)</f>
        <v>10</v>
      </c>
      <c r="Q201">
        <f>VLOOKUP($A201,'Plan de acci�n consolidado 2025'!$A$3:$V$504,Q$1,0)</f>
        <v>1</v>
      </c>
      <c r="R201" t="str">
        <f>VLOOKUP($A201,'Plan de acci�n consolidado 2025'!$A$3:$V$504,R$1,0)</f>
        <v>Númerica</v>
      </c>
      <c r="S201" t="str">
        <f>VLOOKUP($A201,'Plan de acci�n consolidado 2025'!$A$3:$V$504,S$1,0)</f>
        <v># de Ficha técnica elaborada / 1 Ficha técnica programada</v>
      </c>
      <c r="T201" s="168">
        <f>VLOOKUP($A201,'Plan de acci�n consolidado 2025'!$A$3:$V$504,T$1,0)</f>
        <v>45672</v>
      </c>
      <c r="U201" s="168">
        <f>VLOOKUP($A201,'Plan de acci�n consolidado 2025'!$A$3:$V$504,U$1,0)</f>
        <v>45762</v>
      </c>
      <c r="V201" t="str">
        <f>VLOOKUP($A201,'Plan de acci�n consolidado 2025'!$A$3:$V$504,V$1,0)</f>
        <v>37-GRUPO DE TRABAJO DE ESTUDIOS ECONÓMICOS</v>
      </c>
      <c r="W201">
        <f>VLOOKUP($A201,'Plan de acci�n consolidado 2025'!$A$3:$AZ$504,W$1,0)</f>
        <v>5</v>
      </c>
      <c r="X201">
        <f>VLOOKUP($A201,'Plan de acci�n consolidado 2025'!$A$3:$AZ$504,X$1,0)</f>
        <v>100</v>
      </c>
      <c r="Y201" t="str">
        <f>VLOOKUP($A201,'Plan de acci�n consolidado 2025'!$A$3:$AZ$504,Y$1,0)</f>
        <v>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v>
      </c>
      <c r="Z201" s="168">
        <f>VLOOKUP($A201,'Plan de acci�n consolidado 2025'!$A$3:$AZ$504,Z$1,0)</f>
        <v>45755</v>
      </c>
      <c r="AA201">
        <f>VLOOKUP($A201,'Plan de acci�n consolidado 2025'!$A$3:$AZ$504,AA$1,0)</f>
        <v>100</v>
      </c>
      <c r="AB201" t="str">
        <f>VLOOKUP($A201,'Plan de acci�n consolidado 2025'!$A$3:$AZ$504,AB$1,0)</f>
        <v xml:space="preserve">El avance porcentual registrado corresponde con las evidencias presentadas- La actividad con fecha de fin 5 de abril, fue reportada el 8 de mayo se afecta el indicador de eficiencia </v>
      </c>
      <c r="AC201" s="168">
        <f>VLOOKUP($A201,'Plan de acci�n consolidado 2025'!$A$3:$AZ$504,AC$1,0)</f>
        <v>45785</v>
      </c>
      <c r="AD201">
        <f>VLOOKUP($A201,'Plan de acci�n consolidado 2025'!$A$3:$AZ$504,AD$1,0)</f>
        <v>95</v>
      </c>
      <c r="AE201">
        <f>VLOOKUP($A201,'Plan de acci�n consolidado 2025'!$A$3:$AZ$504,AE$1,0)</f>
        <v>5</v>
      </c>
    </row>
    <row r="202" spans="1:31" hidden="1" x14ac:dyDescent="0.25">
      <c r="A202" s="30" t="s">
        <v>795</v>
      </c>
      <c r="B202" t="str">
        <f>VLOOKUP($A202,'Plan de acci�n consolidado 2025'!$A$3:$V$504,B$1,0)</f>
        <v>GRUPO DE TRABAJO DE ESTUDIOS ECONÓMICOS</v>
      </c>
      <c r="C202">
        <f>VLOOKUP($A202,'Plan de acci�n consolidado 2025'!$A$3:$V$504,C$1,0)</f>
        <v>0</v>
      </c>
      <c r="D202" t="str">
        <f>VLOOKUP($A202,'Plan de acci�n consolidado 2025'!$A$3:$V$504,D$1,0)</f>
        <v>Actividad propia</v>
      </c>
      <c r="E202" t="str">
        <f>VLOOKUP($A202,'Plan de acci�n consolidado 2025'!$A$3:$V$504,E$1,0)</f>
        <v>37.1.2</v>
      </c>
      <c r="F202" t="str">
        <f>VLOOKUP($A202,'Plan de acci�n consolidado 2025'!$A$3:$V$504,F$1,0)</f>
        <v>N/A</v>
      </c>
      <c r="G202" t="str">
        <f>VLOOKUP($A202,'Plan de acci�n consolidado 2025'!$A$3:$V$504,G$1,0)</f>
        <v>N/A</v>
      </c>
      <c r="H202" t="str">
        <f>VLOOKUP($A202,'Plan de acci�n consolidado 2025'!$A$3:$V$504,H$1,0)</f>
        <v>N/A</v>
      </c>
      <c r="I202" t="str">
        <f>VLOOKUP($A202,'Plan de acci�n consolidado 2025'!$A$3:$V$504,I$1,0)</f>
        <v>N/A</v>
      </c>
      <c r="J202" t="str">
        <f>VLOOKUP($A202,'Plan de acci�n consolidado 2025'!$A$3:$V$504,J$1,0)</f>
        <v>N/A</v>
      </c>
      <c r="K202">
        <f>VLOOKUP($A202,'Plan de acci�n consolidado 2025'!$A$3:$V$504,K$1,0)</f>
        <v>0</v>
      </c>
      <c r="L202" t="str">
        <f>VLOOKUP($A202,'Plan de acci�n consolidado 2025'!$A$3:$V$504,L$1,0)</f>
        <v>N/A</v>
      </c>
      <c r="M202" t="str">
        <f>VLOOKUP($A202,'Plan de acci�n consolidado 2025'!$A$3:$V$504,M$1,0)</f>
        <v>N/A</v>
      </c>
      <c r="N202" t="str">
        <f>VLOOKUP($A202,'Plan de acci�n consolidado 2025'!$A$3:$V$504,N$1,0)</f>
        <v>N/A</v>
      </c>
      <c r="O202" t="str">
        <f>VLOOKUP($A202,'Plan de acci�n consolidado 2025'!$A$3:$V$504,O$1,0)</f>
        <v>Recopilar datos y construir base de datos (Base de datos)</v>
      </c>
      <c r="P202">
        <f>VLOOKUP($A202,'Plan de acci�n consolidado 2025'!$A$3:$V$504,P$1,0)</f>
        <v>30</v>
      </c>
      <c r="Q202">
        <f>VLOOKUP($A202,'Plan de acci�n consolidado 2025'!$A$3:$V$504,Q$1,0)</f>
        <v>1</v>
      </c>
      <c r="R202" t="str">
        <f>VLOOKUP($A202,'Plan de acci�n consolidado 2025'!$A$3:$V$504,R$1,0)</f>
        <v>Númerica</v>
      </c>
      <c r="S202" t="str">
        <f>VLOOKUP($A202,'Plan de acci�n consolidado 2025'!$A$3:$V$504,S$1,0)</f>
        <v># de Base de datos construida / 1 Base de datos programada</v>
      </c>
      <c r="T202" s="168">
        <f>VLOOKUP($A202,'Plan de acci�n consolidado 2025'!$A$3:$V$504,T$1,0)</f>
        <v>45689</v>
      </c>
      <c r="U202" s="168">
        <f>VLOOKUP($A202,'Plan de acci�n consolidado 2025'!$A$3:$V$504,U$1,0)</f>
        <v>45915</v>
      </c>
      <c r="V202" t="str">
        <f>VLOOKUP($A202,'Plan de acci�n consolidado 2025'!$A$3:$V$504,V$1,0)</f>
        <v>37-GRUPO DE TRABAJO DE ESTUDIOS ECONÓMICOS</v>
      </c>
      <c r="W202">
        <f>VLOOKUP($A202,'Plan de acci�n consolidado 2025'!$A$3:$AZ$504,W$1,0)</f>
        <v>15</v>
      </c>
      <c r="X202">
        <f>VLOOKUP($A202,'Plan de acci�n consolidado 2025'!$A$3:$AZ$504,X$1,0)</f>
        <v>100</v>
      </c>
      <c r="Y202" t="str">
        <f>VLOOKUP($A202,'Plan de acci�n consolidado 2025'!$A$3:$AZ$504,Y$1,0)</f>
        <v>Se construyó base de datos de trabajo para el Estudio Económico de Sectorial "Falsos Descuentos", relacionado con la Delegatura para la Protección del Consumidor.
Se construyó base de datos del Estudio Económico Sectorial "Integraciones", producto relacionado con la Delegatura para la Protección de la Competencia. </v>
      </c>
      <c r="Z202" s="168">
        <f>VLOOKUP($A202,'Plan de acci�n consolidado 2025'!$A$3:$AZ$504,Z$1,0)</f>
        <v>45915</v>
      </c>
      <c r="AA202">
        <f>VLOOKUP($A202,'Plan de acci�n consolidado 2025'!$A$3:$AZ$504,AA$1,0)</f>
        <v>100</v>
      </c>
      <c r="AB202" t="str">
        <f>VLOOKUP($A202,'Plan de acci�n consolidado 2025'!$A$3:$AZ$504,AB$1,0)</f>
        <v>Se verifico el cumplimiento de la actividad y cuenta con sus respectivos soportes. Sin embargo, la Eficiencia será evaluada menos 5 porque el reporte de implementación de la actividad supero los 5 días habilitados posteriores a la finalización de la actividad.</v>
      </c>
      <c r="AC202" s="168">
        <f>VLOOKUP($A202,'Plan de acci�n consolidado 2025'!$A$3:$AZ$504,AC$1,0)</f>
        <v>45915</v>
      </c>
      <c r="AD202">
        <f>VLOOKUP($A202,'Plan de acci�n consolidado 2025'!$A$3:$AZ$504,AD$1,0)</f>
        <v>95</v>
      </c>
      <c r="AE202">
        <f>VLOOKUP($A202,'Plan de acci�n consolidado 2025'!$A$3:$AZ$504,AE$1,0)</f>
        <v>15</v>
      </c>
    </row>
    <row r="203" spans="1:31" hidden="1" x14ac:dyDescent="0.25">
      <c r="A203" s="30" t="s">
        <v>797</v>
      </c>
      <c r="B203" t="str">
        <f>VLOOKUP($A203,'Plan de acci�n consolidado 2025'!$A$3:$V$504,B$1,0)</f>
        <v>GRUPO DE TRABAJO DE ESTUDIOS ECONÓMICOS</v>
      </c>
      <c r="C203">
        <f>VLOOKUP($A203,'Plan de acci�n consolidado 2025'!$A$3:$V$504,C$1,0)</f>
        <v>0</v>
      </c>
      <c r="D203" t="str">
        <f>VLOOKUP($A203,'Plan de acci�n consolidado 2025'!$A$3:$V$504,D$1,0)</f>
        <v>Actividad propia</v>
      </c>
      <c r="E203" t="str">
        <f>VLOOKUP($A203,'Plan de acci�n consolidado 2025'!$A$3:$V$504,E$1,0)</f>
        <v>37.1.3</v>
      </c>
      <c r="F203" t="str">
        <f>VLOOKUP($A203,'Plan de acci�n consolidado 2025'!$A$3:$V$504,F$1,0)</f>
        <v>N/A</v>
      </c>
      <c r="G203" t="str">
        <f>VLOOKUP($A203,'Plan de acci�n consolidado 2025'!$A$3:$V$504,G$1,0)</f>
        <v>N/A</v>
      </c>
      <c r="H203" t="str">
        <f>VLOOKUP($A203,'Plan de acci�n consolidado 2025'!$A$3:$V$504,H$1,0)</f>
        <v>N/A</v>
      </c>
      <c r="I203" t="str">
        <f>VLOOKUP($A203,'Plan de acci�n consolidado 2025'!$A$3:$V$504,I$1,0)</f>
        <v>N/A</v>
      </c>
      <c r="J203" t="str">
        <f>VLOOKUP($A203,'Plan de acci�n consolidado 2025'!$A$3:$V$504,J$1,0)</f>
        <v>N/A</v>
      </c>
      <c r="K203">
        <f>VLOOKUP($A203,'Plan de acci�n consolidado 2025'!$A$3:$V$504,K$1,0)</f>
        <v>0</v>
      </c>
      <c r="L203" t="str">
        <f>VLOOKUP($A203,'Plan de acci�n consolidado 2025'!$A$3:$V$504,L$1,0)</f>
        <v>N/A</v>
      </c>
      <c r="M203" t="str">
        <f>VLOOKUP($A203,'Plan de acci�n consolidado 2025'!$A$3:$V$504,M$1,0)</f>
        <v>N/A</v>
      </c>
      <c r="N203" t="str">
        <f>VLOOKUP($A203,'Plan de acci�n consolidado 2025'!$A$3:$V$504,N$1,0)</f>
        <v>N/A</v>
      </c>
      <c r="O203" t="str">
        <f>VLOOKUP($A203,'Plan de acci�n consolidado 2025'!$A$3:$V$504,O$1,0)</f>
        <v>Construir el marco teórico  (Documento marco teórico)</v>
      </c>
      <c r="P203">
        <f>VLOOKUP($A203,'Plan de acci�n consolidado 2025'!$A$3:$V$504,P$1,0)</f>
        <v>20</v>
      </c>
      <c r="Q203">
        <f>VLOOKUP($A203,'Plan de acci�n consolidado 2025'!$A$3:$V$504,Q$1,0)</f>
        <v>1</v>
      </c>
      <c r="R203" t="str">
        <f>VLOOKUP($A203,'Plan de acci�n consolidado 2025'!$A$3:$V$504,R$1,0)</f>
        <v>Númerica</v>
      </c>
      <c r="S203" t="str">
        <f>VLOOKUP($A203,'Plan de acci�n consolidado 2025'!$A$3:$V$504,S$1,0)</f>
        <v># de Documento marco teórico construido / 1 Documento marco teórico programado</v>
      </c>
      <c r="T203" s="168">
        <f>VLOOKUP($A203,'Plan de acci�n consolidado 2025'!$A$3:$V$504,T$1,0)</f>
        <v>45689</v>
      </c>
      <c r="U203" s="168">
        <f>VLOOKUP($A203,'Plan de acci�n consolidado 2025'!$A$3:$V$504,U$1,0)</f>
        <v>45915</v>
      </c>
      <c r="V203" t="str">
        <f>VLOOKUP($A203,'Plan de acci�n consolidado 2025'!$A$3:$V$504,V$1,0)</f>
        <v>37-GRUPO DE TRABAJO DE ESTUDIOS ECONÓMICOS</v>
      </c>
      <c r="W203">
        <f>VLOOKUP($A203,'Plan de acci�n consolidado 2025'!$A$3:$AZ$504,W$1,0)</f>
        <v>10</v>
      </c>
      <c r="X203">
        <f>VLOOKUP($A203,'Plan de acci�n consolidado 2025'!$A$3:$AZ$504,X$1,0)</f>
        <v>100</v>
      </c>
      <c r="Y203" t="str">
        <f>VLOOKUP($A203,'Plan de acci�n consolidado 2025'!$A$3:$AZ$504,Y$1,0)</f>
        <v>Se elaboró el marco teórico para cada EES. EES "Falsos Descuentos" y EES "Integración Movistar y TIGO UNE"</v>
      </c>
      <c r="Z203" s="168">
        <f>VLOOKUP($A203,'Plan de acci�n consolidado 2025'!$A$3:$AZ$504,Z$1,0)</f>
        <v>45915</v>
      </c>
      <c r="AA203">
        <f>VLOOKUP($A203,'Plan de acci�n consolidado 2025'!$A$3:$AZ$504,AA$1,0)</f>
        <v>100</v>
      </c>
      <c r="AB203" t="str">
        <f>VLOOKUP($A203,'Plan de acci�n consolidado 2025'!$A$3:$AZ$504,AB$1,0)</f>
        <v xml:space="preserve">Los documentos adjuntos evidencian el cumplimiento de la actividad correspondiente a la elaboración de los marcos teóricos de los dos estudios propuestos en el producto.  </v>
      </c>
      <c r="AC203" s="168">
        <f>VLOOKUP($A203,'Plan de acci�n consolidado 2025'!$A$3:$AZ$504,AC$1,0)</f>
        <v>45915</v>
      </c>
      <c r="AD203">
        <f>VLOOKUP($A203,'Plan de acci�n consolidado 2025'!$A$3:$AZ$504,AD$1,0)</f>
        <v>95</v>
      </c>
      <c r="AE203">
        <f>VLOOKUP($A203,'Plan de acci�n consolidado 2025'!$A$3:$AZ$504,AE$1,0)</f>
        <v>10</v>
      </c>
    </row>
    <row r="204" spans="1:31" hidden="1" x14ac:dyDescent="0.25">
      <c r="A204" s="30" t="s">
        <v>799</v>
      </c>
      <c r="B204" t="str">
        <f>VLOOKUP($A204,'Plan de acci�n consolidado 2025'!$A$3:$V$504,B$1,0)</f>
        <v>GRUPO DE TRABAJO DE ESTUDIOS ECONÓMICOS</v>
      </c>
      <c r="C204">
        <f>VLOOKUP($A204,'Plan de acci�n consolidado 2025'!$A$3:$V$504,C$1,0)</f>
        <v>0</v>
      </c>
      <c r="D204" t="str">
        <f>VLOOKUP($A204,'Plan de acci�n consolidado 2025'!$A$3:$V$504,D$1,0)</f>
        <v>Actividad propia</v>
      </c>
      <c r="E204" t="str">
        <f>VLOOKUP($A204,'Plan de acci�n consolidado 2025'!$A$3:$V$504,E$1,0)</f>
        <v>37.1.4</v>
      </c>
      <c r="F204" t="str">
        <f>VLOOKUP($A204,'Plan de acci�n consolidado 2025'!$A$3:$V$504,F$1,0)</f>
        <v>N/A</v>
      </c>
      <c r="G204" t="str">
        <f>VLOOKUP($A204,'Plan de acci�n consolidado 2025'!$A$3:$V$504,G$1,0)</f>
        <v>N/A</v>
      </c>
      <c r="H204" t="str">
        <f>VLOOKUP($A204,'Plan de acci�n consolidado 2025'!$A$3:$V$504,H$1,0)</f>
        <v>N/A</v>
      </c>
      <c r="I204" t="str">
        <f>VLOOKUP($A204,'Plan de acci�n consolidado 2025'!$A$3:$V$504,I$1,0)</f>
        <v>N/A</v>
      </c>
      <c r="J204" t="str">
        <f>VLOOKUP($A204,'Plan de acci�n consolidado 2025'!$A$3:$V$504,J$1,0)</f>
        <v>N/A</v>
      </c>
      <c r="K204">
        <f>VLOOKUP($A204,'Plan de acci�n consolidado 2025'!$A$3:$V$504,K$1,0)</f>
        <v>0</v>
      </c>
      <c r="L204" t="str">
        <f>VLOOKUP($A204,'Plan de acci�n consolidado 2025'!$A$3:$V$504,L$1,0)</f>
        <v>N/A</v>
      </c>
      <c r="M204" t="str">
        <f>VLOOKUP($A204,'Plan de acci�n consolidado 2025'!$A$3:$V$504,M$1,0)</f>
        <v>N/A</v>
      </c>
      <c r="N204" t="str">
        <f>VLOOKUP($A204,'Plan de acci�n consolidado 2025'!$A$3:$V$504,N$1,0)</f>
        <v>N/A</v>
      </c>
      <c r="O204" t="str">
        <f>VLOOKUP($A204,'Plan de acci�n consolidado 2025'!$A$3:$V$504,O$1,0)</f>
        <v>Desarrollar análisis estadístico y económico (Dcumento de análisis estadístico y económico)</v>
      </c>
      <c r="P204">
        <f>VLOOKUP($A204,'Plan de acci�n consolidado 2025'!$A$3:$V$504,P$1,0)</f>
        <v>20</v>
      </c>
      <c r="Q204">
        <f>VLOOKUP($A204,'Plan de acci�n consolidado 2025'!$A$3:$V$504,Q$1,0)</f>
        <v>1</v>
      </c>
      <c r="R204" t="str">
        <f>VLOOKUP($A204,'Plan de acci�n consolidado 2025'!$A$3:$V$504,R$1,0)</f>
        <v>Númerica</v>
      </c>
      <c r="S204" t="str">
        <f>VLOOKUP($A204,'Plan de acci�n consolidado 2025'!$A$3:$V$504,S$1,0)</f>
        <v># de Documento de análisis estadístico y económico desarrollado / 1 Documento de análisis estadístico y  económico programado</v>
      </c>
      <c r="T204" s="168">
        <f>VLOOKUP($A204,'Plan de acci�n consolidado 2025'!$A$3:$V$504,T$1,0)</f>
        <v>45717</v>
      </c>
      <c r="U204" s="168">
        <f>VLOOKUP($A204,'Plan de acci�n consolidado 2025'!$A$3:$V$504,U$1,0)</f>
        <v>45976</v>
      </c>
      <c r="V204" t="str">
        <f>VLOOKUP($A204,'Plan de acci�n consolidado 2025'!$A$3:$V$504,V$1,0)</f>
        <v>37-GRUPO DE TRABAJO DE ESTUDIOS ECONÓMICOS</v>
      </c>
      <c r="W204">
        <f>VLOOKUP($A204,'Plan de acci�n consolidado 2025'!$A$3:$AZ$504,W$1,0)</f>
        <v>10</v>
      </c>
      <c r="X204">
        <f>VLOOKUP($A204,'Plan de acci�n consolidado 2025'!$A$3:$AZ$504,X$1,0)</f>
        <v>0</v>
      </c>
      <c r="Y204">
        <f>VLOOKUP($A204,'Plan de acci�n consolidado 2025'!$A$3:$AZ$504,Y$1,0)</f>
        <v>0</v>
      </c>
      <c r="Z204" s="168">
        <f>VLOOKUP($A204,'Plan de acci�n consolidado 2025'!$A$3:$AZ$504,Z$1,0)</f>
        <v>0</v>
      </c>
      <c r="AA204">
        <f>VLOOKUP($A204,'Plan de acci�n consolidado 2025'!$A$3:$AZ$504,AA$1,0)</f>
        <v>0</v>
      </c>
      <c r="AB204">
        <f>VLOOKUP($A204,'Plan de acci�n consolidado 2025'!$A$3:$AZ$504,AB$1,0)</f>
        <v>0</v>
      </c>
      <c r="AC204" s="168">
        <f>VLOOKUP($A204,'Plan de acci�n consolidado 2025'!$A$3:$AZ$504,AC$1,0)</f>
        <v>0</v>
      </c>
      <c r="AD204">
        <f>VLOOKUP($A204,'Plan de acci�n consolidado 2025'!$A$3:$AZ$504,AD$1,0)</f>
        <v>0</v>
      </c>
      <c r="AE204">
        <f>VLOOKUP($A204,'Plan de acci�n consolidado 2025'!$A$3:$AZ$504,AE$1,0)</f>
        <v>0</v>
      </c>
    </row>
    <row r="205" spans="1:31" hidden="1" x14ac:dyDescent="0.25">
      <c r="A205" s="30" t="s">
        <v>801</v>
      </c>
      <c r="B205" t="str">
        <f>VLOOKUP($A205,'Plan de acci�n consolidado 2025'!$A$3:$V$504,B$1,0)</f>
        <v>GRUPO DE TRABAJO DE ESTUDIOS ECONÓMICOS</v>
      </c>
      <c r="C205">
        <f>VLOOKUP($A205,'Plan de acci�n consolidado 2025'!$A$3:$V$504,C$1,0)</f>
        <v>0</v>
      </c>
      <c r="D205" t="str">
        <f>VLOOKUP($A205,'Plan de acci�n consolidado 2025'!$A$3:$V$504,D$1,0)</f>
        <v>Actividad propia</v>
      </c>
      <c r="E205" t="str">
        <f>VLOOKUP($A205,'Plan de acci�n consolidado 2025'!$A$3:$V$504,E$1,0)</f>
        <v>37.1.5</v>
      </c>
      <c r="F205" t="str">
        <f>VLOOKUP($A205,'Plan de acci�n consolidado 2025'!$A$3:$V$504,F$1,0)</f>
        <v>N/A</v>
      </c>
      <c r="G205" t="str">
        <f>VLOOKUP($A205,'Plan de acci�n consolidado 2025'!$A$3:$V$504,G$1,0)</f>
        <v>N/A</v>
      </c>
      <c r="H205" t="str">
        <f>VLOOKUP($A205,'Plan de acci�n consolidado 2025'!$A$3:$V$504,H$1,0)</f>
        <v>N/A</v>
      </c>
      <c r="I205" t="str">
        <f>VLOOKUP($A205,'Plan de acci�n consolidado 2025'!$A$3:$V$504,I$1,0)</f>
        <v>N/A</v>
      </c>
      <c r="J205" t="str">
        <f>VLOOKUP($A205,'Plan de acci�n consolidado 2025'!$A$3:$V$504,J$1,0)</f>
        <v>N/A</v>
      </c>
      <c r="K205">
        <f>VLOOKUP($A205,'Plan de acci�n consolidado 2025'!$A$3:$V$504,K$1,0)</f>
        <v>0</v>
      </c>
      <c r="L205" t="str">
        <f>VLOOKUP($A205,'Plan de acci�n consolidado 2025'!$A$3:$V$504,L$1,0)</f>
        <v>N/A</v>
      </c>
      <c r="M205" t="str">
        <f>VLOOKUP($A205,'Plan de acci�n consolidado 2025'!$A$3:$V$504,M$1,0)</f>
        <v>N/A</v>
      </c>
      <c r="N205" t="str">
        <f>VLOOKUP($A205,'Plan de acci�n consolidado 2025'!$A$3:$V$504,N$1,0)</f>
        <v>N/A</v>
      </c>
      <c r="O205" t="str">
        <f>VLOOKUP($A205,'Plan de acci�n consolidado 2025'!$A$3:$V$504,O$1,0)</f>
        <v>Elaborar estudio y entregar al área solicitante (Memorando/correo de entrega de documento)</v>
      </c>
      <c r="P205">
        <f>VLOOKUP($A205,'Plan de acci�n consolidado 2025'!$A$3:$V$504,P$1,0)</f>
        <v>20</v>
      </c>
      <c r="Q205">
        <f>VLOOKUP($A205,'Plan de acci�n consolidado 2025'!$A$3:$V$504,Q$1,0)</f>
        <v>1</v>
      </c>
      <c r="R205" t="str">
        <f>VLOOKUP($A205,'Plan de acci�n consolidado 2025'!$A$3:$V$504,R$1,0)</f>
        <v>Númerica</v>
      </c>
      <c r="S205" t="str">
        <f>VLOOKUP($A205,'Plan de acci�n consolidado 2025'!$A$3:$V$504,S$1,0)</f>
        <v># de Memorando/correo de entrega de documento enviado / 1 Memorando/correo de entrega de documento programado</v>
      </c>
      <c r="T205" s="168">
        <f>VLOOKUP($A205,'Plan de acci�n consolidado 2025'!$A$3:$V$504,T$1,0)</f>
        <v>45748</v>
      </c>
      <c r="U205" s="168">
        <f>VLOOKUP($A205,'Plan de acci�n consolidado 2025'!$A$3:$V$504,U$1,0)</f>
        <v>46006</v>
      </c>
      <c r="V205" t="str">
        <f>VLOOKUP($A205,'Plan de acci�n consolidado 2025'!$A$3:$V$504,V$1,0)</f>
        <v>37-GRUPO DE TRABAJO DE ESTUDIOS ECONÓMICOS</v>
      </c>
      <c r="W205">
        <f>VLOOKUP($A205,'Plan de acci�n consolidado 2025'!$A$3:$AZ$504,W$1,0)</f>
        <v>10</v>
      </c>
      <c r="X205">
        <f>VLOOKUP($A205,'Plan de acci�n consolidado 2025'!$A$3:$AZ$504,X$1,0)</f>
        <v>0</v>
      </c>
      <c r="Y205">
        <f>VLOOKUP($A205,'Plan de acci�n consolidado 2025'!$A$3:$AZ$504,Y$1,0)</f>
        <v>0</v>
      </c>
      <c r="Z205" s="168">
        <f>VLOOKUP($A205,'Plan de acci�n consolidado 2025'!$A$3:$AZ$504,Z$1,0)</f>
        <v>0</v>
      </c>
      <c r="AA205">
        <f>VLOOKUP($A205,'Plan de acci�n consolidado 2025'!$A$3:$AZ$504,AA$1,0)</f>
        <v>0</v>
      </c>
      <c r="AB205">
        <f>VLOOKUP($A205,'Plan de acci�n consolidado 2025'!$A$3:$AZ$504,AB$1,0)</f>
        <v>0</v>
      </c>
      <c r="AC205" s="168">
        <f>VLOOKUP($A205,'Plan de acci�n consolidado 2025'!$A$3:$AZ$504,AC$1,0)</f>
        <v>0</v>
      </c>
      <c r="AD205">
        <f>VLOOKUP($A205,'Plan de acci�n consolidado 2025'!$A$3:$AZ$504,AD$1,0)</f>
        <v>0</v>
      </c>
      <c r="AE205">
        <f>VLOOKUP($A205,'Plan de acci�n consolidado 2025'!$A$3:$AZ$504,AE$1,0)</f>
        <v>0</v>
      </c>
    </row>
    <row r="206" spans="1:31" hidden="1" x14ac:dyDescent="0.25">
      <c r="A206" s="30" t="s">
        <v>803</v>
      </c>
      <c r="B206" t="str">
        <f>VLOOKUP($A206,'Plan de acci�n consolidado 2025'!$A$3:$V$504,B$1,0)</f>
        <v>GRUPO DE TRABAJO DE ESTUDIOS ECONÓMICOS</v>
      </c>
      <c r="C206">
        <f>VLOOKUP($A206,'Plan de acci�n consolidado 2025'!$A$3:$V$504,C$1,0)</f>
        <v>0</v>
      </c>
      <c r="D206" t="str">
        <f>VLOOKUP($A206,'Plan de acci�n consolidado 2025'!$A$3:$V$504,D$1,0)</f>
        <v>Producto</v>
      </c>
      <c r="E206" t="str">
        <f>VLOOKUP($A206,'Plan de acci�n consolidado 2025'!$A$3:$V$504,E$1,0)</f>
        <v>37.2</v>
      </c>
      <c r="F206" t="str">
        <f>VLOOKUP($A206,'Plan de acci�n consolidado 2025'!$A$3:$V$504,F$1,0)</f>
        <v>Operativo</v>
      </c>
      <c r="G206" t="str">
        <f>VLOOKUP($A206,'Plan de acci�n consolidado 2025'!$A$3:$V$504,G$1,0)</f>
        <v xml:space="preserve">Fortalecer la gestión de la información, el conocimiento y la innovación para optimizar la capacidad institucional 
</v>
      </c>
      <c r="H206" t="str">
        <f>VLOOKUP($A206,'Plan de acci�n consolidado 2025'!$A$3:$V$504,H$1,0)</f>
        <v xml:space="preserve">Cumplimiento de productos del PAI asociados a Fortalecer la gestión de la información, el conocimiento y la innovación para optimizar la capacidad institucional 
</v>
      </c>
      <c r="I206" t="str">
        <f>VLOOKUP($A206,'Plan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6" t="str">
        <f>VLOOKUP($A206,'Plan de acci�n consolidado 2025'!$A$3:$V$504,J$1,0)</f>
        <v xml:space="preserve">PND - 5-31-5-b- Convergencia regional - Entidades públicas territoriales y nacionales fortalecidas </v>
      </c>
      <c r="K206">
        <f>VLOOKUP($A206,'Plan de acci�n consolidado 2025'!$A$3:$V$504,K$1,0)</f>
        <v>0</v>
      </c>
      <c r="L206" t="str">
        <f>VLOOKUP($A206,'Plan de acci�n consolidado 2025'!$A$3:$V$504,L$1,0)</f>
        <v>C-3599-0200-0008-53105b</v>
      </c>
      <c r="M206" t="str">
        <f>VLOOKUP($A206,'Plan de acci�n consolidado 2025'!$A$3:$V$504,M$1,0)</f>
        <v>Política Gestión del Conocimiento y la Innovación _DIMENSIÓN Gestión del conocimiento y la innovación</v>
      </c>
      <c r="N206" t="str">
        <f>VLOOKUP($A206,'Plan de acci�n consolidado 2025'!$A$3:$V$504,N$1,0)</f>
        <v>N/A</v>
      </c>
      <c r="O206" t="str">
        <f>VLOOKUP($A206,'Plan de acci�n consolidado 2025'!$A$3:$V$504,O$1,0)</f>
        <v>Boletines de Noticias Económicas, elaborados y divulgados (Boletines de Noticias Económicas)</v>
      </c>
      <c r="P206">
        <f>VLOOKUP($A206,'Plan de acci�n consolidado 2025'!$A$3:$V$504,P$1,0)</f>
        <v>15</v>
      </c>
      <c r="Q206">
        <f>VLOOKUP($A206,'Plan de acci�n consolidado 2025'!$A$3:$V$504,Q$1,0)</f>
        <v>11</v>
      </c>
      <c r="R206" t="str">
        <f>VLOOKUP($A206,'Plan de acci�n consolidado 2025'!$A$3:$V$504,R$1,0)</f>
        <v>Númerica</v>
      </c>
      <c r="S206" t="str">
        <f>VLOOKUP($A206,'Plan de acci�n consolidado 2025'!$A$3:$V$504,S$1,0)</f>
        <v># de Boletines de Noticias Económicas elaborados y divulgados / 11 Boletines de Noticias Económicas programados</v>
      </c>
      <c r="T206" s="168">
        <f>VLOOKUP($A206,'Plan de acci�n consolidado 2025'!$A$3:$V$504,T$1,0)</f>
        <v>45672</v>
      </c>
      <c r="U206" s="168">
        <f>VLOOKUP($A206,'Plan de acci�n consolidado 2025'!$A$3:$V$504,U$1,0)</f>
        <v>46006</v>
      </c>
      <c r="V206" t="str">
        <f>VLOOKUP($A206,'Plan de acci�n consolidado 2025'!$A$3:$V$504,V$1,0)</f>
        <v>37-GRUPO DE TRABAJO DE ESTUDIOS ECONÓMICOS</v>
      </c>
      <c r="W206">
        <f>VLOOKUP($A206,'Plan de acci�n consolidado 2025'!$A$3:$AZ$504,W$1,0)</f>
        <v>15</v>
      </c>
      <c r="X206">
        <f>VLOOKUP($A206,'Plan de acci�n consolidado 2025'!$A$3:$AZ$504,X$1,0)</f>
        <v>0</v>
      </c>
      <c r="Y206">
        <f>VLOOKUP($A206,'Plan de acci�n consolidado 2025'!$A$3:$AZ$504,Y$1,0)</f>
        <v>0</v>
      </c>
      <c r="Z206" s="168">
        <f>VLOOKUP($A206,'Plan de acci�n consolidado 2025'!$A$3:$AZ$504,Z$1,0)</f>
        <v>0</v>
      </c>
      <c r="AA206">
        <f>VLOOKUP($A206,'Plan de acci�n consolidado 2025'!$A$3:$AZ$504,AA$1,0)</f>
        <v>0</v>
      </c>
      <c r="AB206">
        <f>VLOOKUP($A206,'Plan de acci�n consolidado 2025'!$A$3:$AZ$504,AB$1,0)</f>
        <v>0</v>
      </c>
      <c r="AC206" s="168">
        <f>VLOOKUP($A206,'Plan de acci�n consolidado 2025'!$A$3:$AZ$504,AC$1,0)</f>
        <v>0</v>
      </c>
      <c r="AD206">
        <f>VLOOKUP($A206,'Plan de acci�n consolidado 2025'!$A$3:$AZ$504,AD$1,0)</f>
        <v>0</v>
      </c>
      <c r="AE206">
        <f>VLOOKUP($A206,'Plan de acci�n consolidado 2025'!$A$3:$AZ$504,AE$1,0)</f>
        <v>0</v>
      </c>
    </row>
    <row r="207" spans="1:31" hidden="1" x14ac:dyDescent="0.25">
      <c r="A207" s="30" t="s">
        <v>805</v>
      </c>
      <c r="B207" t="str">
        <f>VLOOKUP($A207,'Plan de acci�n consolidado 2025'!$A$3:$V$504,B$1,0)</f>
        <v>GRUPO DE TRABAJO DE ESTUDIOS ECONÓMICOS</v>
      </c>
      <c r="C207">
        <f>VLOOKUP($A207,'Plan de acci�n consolidado 2025'!$A$3:$V$504,C$1,0)</f>
        <v>0</v>
      </c>
      <c r="D207" t="str">
        <f>VLOOKUP($A207,'Plan de acci�n consolidado 2025'!$A$3:$V$504,D$1,0)</f>
        <v>Actividad propia</v>
      </c>
      <c r="E207" t="str">
        <f>VLOOKUP($A207,'Plan de acci�n consolidado 2025'!$A$3:$V$504,E$1,0)</f>
        <v>37.2.1</v>
      </c>
      <c r="F207" t="str">
        <f>VLOOKUP($A207,'Plan de acci�n consolidado 2025'!$A$3:$V$504,F$1,0)</f>
        <v>N/A</v>
      </c>
      <c r="G207" t="str">
        <f>VLOOKUP($A207,'Plan de acci�n consolidado 2025'!$A$3:$V$504,G$1,0)</f>
        <v>N/A</v>
      </c>
      <c r="H207" t="str">
        <f>VLOOKUP($A207,'Plan de acci�n consolidado 2025'!$A$3:$V$504,H$1,0)</f>
        <v>N/A</v>
      </c>
      <c r="I207" t="str">
        <f>VLOOKUP($A207,'Plan de acci�n consolidado 2025'!$A$3:$V$504,I$1,0)</f>
        <v>N/A</v>
      </c>
      <c r="J207" t="str">
        <f>VLOOKUP($A207,'Plan de acci�n consolidado 2025'!$A$3:$V$504,J$1,0)</f>
        <v>N/A</v>
      </c>
      <c r="K207">
        <f>VLOOKUP($A207,'Plan de acci�n consolidado 2025'!$A$3:$V$504,K$1,0)</f>
        <v>0</v>
      </c>
      <c r="L207" t="str">
        <f>VLOOKUP($A207,'Plan de acci�n consolidado 2025'!$A$3:$V$504,L$1,0)</f>
        <v>N/A</v>
      </c>
      <c r="M207" t="str">
        <f>VLOOKUP($A207,'Plan de acci�n consolidado 2025'!$A$3:$V$504,M$1,0)</f>
        <v>N/A</v>
      </c>
      <c r="N207" t="str">
        <f>VLOOKUP($A207,'Plan de acci�n consolidado 2025'!$A$3:$V$504,N$1,0)</f>
        <v>N/A</v>
      </c>
      <c r="O207" t="str">
        <f>VLOOKUP($A207,'Plan de acci�n consolidado 2025'!$A$3:$V$504,O$1,0)</f>
        <v>Elaborar mensualmente los boletines (Boletínes / correos electrónicos de envió)</v>
      </c>
      <c r="P207">
        <f>VLOOKUP($A207,'Plan de acci�n consolidado 2025'!$A$3:$V$504,P$1,0)</f>
        <v>80</v>
      </c>
      <c r="Q207">
        <f>VLOOKUP($A207,'Plan de acci�n consolidado 2025'!$A$3:$V$504,Q$1,0)</f>
        <v>11</v>
      </c>
      <c r="R207" t="str">
        <f>VLOOKUP($A207,'Plan de acci�n consolidado 2025'!$A$3:$V$504,R$1,0)</f>
        <v>Númerica</v>
      </c>
      <c r="S207" t="str">
        <f>VLOOKUP($A207,'Plan de acci�n consolidado 2025'!$A$3:$V$504,S$1,0)</f>
        <v># de Boletines elaborados / 11 Boletines programados</v>
      </c>
      <c r="T207" s="168">
        <f>VLOOKUP($A207,'Plan de acci�n consolidado 2025'!$A$3:$V$504,T$1,0)</f>
        <v>45672</v>
      </c>
      <c r="U207" s="168">
        <f>VLOOKUP($A207,'Plan de acci�n consolidado 2025'!$A$3:$V$504,U$1,0)</f>
        <v>46006</v>
      </c>
      <c r="V207" t="str">
        <f>VLOOKUP($A207,'Plan de acci�n consolidado 2025'!$A$3:$V$504,V$1,0)</f>
        <v>37-GRUPO DE TRABAJO DE ESTUDIOS ECONÓMICOS</v>
      </c>
      <c r="W207">
        <f>VLOOKUP($A207,'Plan de acci�n consolidado 2025'!$A$3:$AZ$504,W$1,0)</f>
        <v>12</v>
      </c>
      <c r="X207">
        <f>VLOOKUP($A207,'Plan de acci�n consolidado 2025'!$A$3:$AZ$504,X$1,0)</f>
        <v>72.72</v>
      </c>
      <c r="Y207" t="str">
        <f>VLOOKUP($A207,'Plan de acci�n consolidado 2025'!$A$3:$AZ$504,Y$1,0)</f>
        <v>Se elabora el boletín de septiembre, el cual corresponde al boletín 8 de 11.</v>
      </c>
      <c r="Z207" s="168">
        <f>VLOOKUP($A207,'Plan de acci�n consolidado 2025'!$A$3:$AZ$504,Z$1,0)</f>
        <v>0</v>
      </c>
      <c r="AA207">
        <f>VLOOKUP($A207,'Plan de acci�n consolidado 2025'!$A$3:$AZ$504,AA$1,0)</f>
        <v>72.72</v>
      </c>
      <c r="AB207" t="str">
        <f>VLOOKUP($A207,'Plan de acci�n consolidado 2025'!$A$3:$AZ$504,AB$1,0)</f>
        <v xml:space="preserve">Se validad el % de avance del 72,72%, el soporte corresponde al 8 boletín de 11 programados. </v>
      </c>
      <c r="AC207" s="168">
        <f>VLOOKUP($A207,'Plan de acci�n consolidado 2025'!$A$3:$AZ$504,AC$1,0)</f>
        <v>0</v>
      </c>
      <c r="AD207">
        <f>VLOOKUP($A207,'Plan de acci�n consolidado 2025'!$A$3:$AZ$504,AD$1,0)</f>
        <v>0</v>
      </c>
      <c r="AE207">
        <f>VLOOKUP($A207,'Plan de acci�n consolidado 2025'!$A$3:$AZ$504,AE$1,0)</f>
        <v>8.7263999999999999</v>
      </c>
    </row>
    <row r="208" spans="1:31" hidden="1" x14ac:dyDescent="0.25">
      <c r="A208" s="30" t="s">
        <v>807</v>
      </c>
      <c r="B208" t="str">
        <f>VLOOKUP($A208,'Plan de acci�n consolidado 2025'!$A$3:$V$504,B$1,0)</f>
        <v>GRUPO DE TRABAJO DE ESTUDIOS ECONÓMICOS</v>
      </c>
      <c r="C208">
        <f>VLOOKUP($A208,'Plan de acci�n consolidado 2025'!$A$3:$V$504,C$1,0)</f>
        <v>0</v>
      </c>
      <c r="D208" t="str">
        <f>VLOOKUP($A208,'Plan de acci�n consolidado 2025'!$A$3:$V$504,D$1,0)</f>
        <v>Actividad propia</v>
      </c>
      <c r="E208" t="str">
        <f>VLOOKUP($A208,'Plan de acci�n consolidado 2025'!$A$3:$V$504,E$1,0)</f>
        <v>37.2.2</v>
      </c>
      <c r="F208" t="str">
        <f>VLOOKUP($A208,'Plan de acci�n consolidado 2025'!$A$3:$V$504,F$1,0)</f>
        <v>N/A</v>
      </c>
      <c r="G208" t="str">
        <f>VLOOKUP($A208,'Plan de acci�n consolidado 2025'!$A$3:$V$504,G$1,0)</f>
        <v>N/A</v>
      </c>
      <c r="H208" t="str">
        <f>VLOOKUP($A208,'Plan de acci�n consolidado 2025'!$A$3:$V$504,H$1,0)</f>
        <v>N/A</v>
      </c>
      <c r="I208" t="str">
        <f>VLOOKUP($A208,'Plan de acci�n consolidado 2025'!$A$3:$V$504,I$1,0)</f>
        <v>N/A</v>
      </c>
      <c r="J208" t="str">
        <f>VLOOKUP($A208,'Plan de acci�n consolidado 2025'!$A$3:$V$504,J$1,0)</f>
        <v>N/A</v>
      </c>
      <c r="K208">
        <f>VLOOKUP($A208,'Plan de acci�n consolidado 2025'!$A$3:$V$504,K$1,0)</f>
        <v>0</v>
      </c>
      <c r="L208" t="str">
        <f>VLOOKUP($A208,'Plan de acci�n consolidado 2025'!$A$3:$V$504,L$1,0)</f>
        <v>N/A</v>
      </c>
      <c r="M208" t="str">
        <f>VLOOKUP($A208,'Plan de acci�n consolidado 2025'!$A$3:$V$504,M$1,0)</f>
        <v>N/A</v>
      </c>
      <c r="N208" t="str">
        <f>VLOOKUP($A208,'Plan de acci�n consolidado 2025'!$A$3:$V$504,N$1,0)</f>
        <v>N/A</v>
      </c>
      <c r="O208" t="str">
        <f>VLOOKUP($A208,'Plan de acci�n consolidado 2025'!$A$3:$V$504,O$1,0)</f>
        <v>Divulgar los boletines (boletines diseñados)</v>
      </c>
      <c r="P208">
        <f>VLOOKUP($A208,'Plan de acci�n consolidado 2025'!$A$3:$V$504,P$1,0)</f>
        <v>20</v>
      </c>
      <c r="Q208">
        <f>VLOOKUP($A208,'Plan de acci�n consolidado 2025'!$A$3:$V$504,Q$1,0)</f>
        <v>11</v>
      </c>
      <c r="R208" t="str">
        <f>VLOOKUP($A208,'Plan de acci�n consolidado 2025'!$A$3:$V$504,R$1,0)</f>
        <v>Númerica</v>
      </c>
      <c r="S208" t="str">
        <f>VLOOKUP($A208,'Plan de acci�n consolidado 2025'!$A$3:$V$504,S$1,0)</f>
        <v># de Boletines divulgados / 11 Boletines programados</v>
      </c>
      <c r="T208" s="168">
        <f>VLOOKUP($A208,'Plan de acci�n consolidado 2025'!$A$3:$V$504,T$1,0)</f>
        <v>45672</v>
      </c>
      <c r="U208" s="168">
        <f>VLOOKUP($A208,'Plan de acci�n consolidado 2025'!$A$3:$V$504,U$1,0)</f>
        <v>46006</v>
      </c>
      <c r="V208" t="str">
        <f>VLOOKUP($A208,'Plan de acci�n consolidado 2025'!$A$3:$V$504,V$1,0)</f>
        <v>37-GRUPO DE TRABAJO DE ESTUDIOS ECONÓMICOS</v>
      </c>
      <c r="W208">
        <f>VLOOKUP($A208,'Plan de acci�n consolidado 2025'!$A$3:$AZ$504,W$1,0)</f>
        <v>3</v>
      </c>
      <c r="X208">
        <f>VLOOKUP($A208,'Plan de acci�n consolidado 2025'!$A$3:$AZ$504,X$1,0)</f>
        <v>72.72</v>
      </c>
      <c r="Y208" t="str">
        <f>VLOOKUP($A208,'Plan de acci�n consolidado 2025'!$A$3:$AZ$504,Y$1,0)</f>
        <v>Se divulga el BNE de septiembre que corresponde al boletín 8 de 11, para 72,72% de avance.</v>
      </c>
      <c r="Z208" s="168">
        <f>VLOOKUP($A208,'Plan de acci�n consolidado 2025'!$A$3:$AZ$504,Z$1,0)</f>
        <v>0</v>
      </c>
      <c r="AA208">
        <f>VLOOKUP($A208,'Plan de acci�n consolidado 2025'!$A$3:$AZ$504,AA$1,0)</f>
        <v>72.72</v>
      </c>
      <c r="AB208" t="str">
        <f>VLOOKUP($A208,'Plan de acci�n consolidado 2025'!$A$3:$AZ$504,AB$1,0)</f>
        <v xml:space="preserve">La evidencia soporta el % de avance del 72,72, correspondiente a la publicación de 8 boletín de 11 programados. </v>
      </c>
      <c r="AC208" s="168">
        <f>VLOOKUP($A208,'Plan de acci�n consolidado 2025'!$A$3:$AZ$504,AC$1,0)</f>
        <v>0</v>
      </c>
      <c r="AD208">
        <f>VLOOKUP($A208,'Plan de acci�n consolidado 2025'!$A$3:$AZ$504,AD$1,0)</f>
        <v>0</v>
      </c>
      <c r="AE208">
        <f>VLOOKUP($A208,'Plan de acci�n consolidado 2025'!$A$3:$AZ$504,AE$1,0)</f>
        <v>2.1816</v>
      </c>
    </row>
    <row r="209" spans="1:31" hidden="1" x14ac:dyDescent="0.25">
      <c r="A209" s="30" t="s">
        <v>809</v>
      </c>
      <c r="B209" t="str">
        <f>VLOOKUP($A209,'Plan de acci�n consolidado 2025'!$A$3:$V$504,B$1,0)</f>
        <v>GRUPO DE TRABAJO DE ESTUDIOS ECONÓMICOS</v>
      </c>
      <c r="C209">
        <f>VLOOKUP($A209,'Plan de acci�n consolidado 2025'!$A$3:$V$504,C$1,0)</f>
        <v>0</v>
      </c>
      <c r="D209" t="str">
        <f>VLOOKUP($A209,'Plan de acci�n consolidado 2025'!$A$3:$V$504,D$1,0)</f>
        <v>Producto</v>
      </c>
      <c r="E209" t="str">
        <f>VLOOKUP($A209,'Plan de acci�n consolidado 2025'!$A$3:$V$504,E$1,0)</f>
        <v>37.3</v>
      </c>
      <c r="F209" t="str">
        <f>VLOOKUP($A209,'Plan de acci�n consolidado 2025'!$A$3:$V$504,F$1,0)</f>
        <v>Operativo</v>
      </c>
      <c r="G209" t="str">
        <f>VLOOKUP($A209,'Plan de acci�n consolidado 2025'!$A$3:$V$504,G$1,0)</f>
        <v xml:space="preserve">Fortalecer la gestión de la información, el conocimiento y la innovación para optimizar la capacidad institucional 
</v>
      </c>
      <c r="H209" t="str">
        <f>VLOOKUP($A209,'Plan de acci�n consolidado 2025'!$A$3:$V$504,H$1,0)</f>
        <v xml:space="preserve">Cumplimiento de productos del PAI asociados a Fortalecer la gestión de la información, el conocimiento y la innovación para optimizar la capacidad institucional 
</v>
      </c>
      <c r="I209" t="str">
        <f>VLOOKUP($A209,'Plan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9" t="str">
        <f>VLOOKUP($A209,'Plan de acci�n consolidado 2025'!$A$3:$V$504,J$1,0)</f>
        <v>N/A</v>
      </c>
      <c r="K209">
        <f>VLOOKUP($A209,'Plan de acci�n consolidado 2025'!$A$3:$V$504,K$1,0)</f>
        <v>0</v>
      </c>
      <c r="L209" t="str">
        <f>VLOOKUP($A209,'Plan de acci�n consolidado 2025'!$A$3:$V$504,L$1,0)</f>
        <v>C-3599-0200-0008-53105b</v>
      </c>
      <c r="M209" t="str">
        <f>VLOOKUP($A209,'Plan de acci�n consolidado 2025'!$A$3:$V$504,M$1,0)</f>
        <v>Política Gestión del Conocimiento y la Innovación _DIMENSIÓN Gestión del conocimiento y la innovación</v>
      </c>
      <c r="N209" t="str">
        <f>VLOOKUP($A209,'Plan de acci�n consolidado 2025'!$A$3:$V$504,N$1,0)</f>
        <v>N/A</v>
      </c>
      <c r="O209" t="str">
        <f>VLOOKUP($A209,'Plan de acci�n consolidado 2025'!$A$3:$V$504,O$1,0)</f>
        <v>Estudio Económico Académico, elaborado y entregado  (Estudio Económico )</v>
      </c>
      <c r="P209">
        <f>VLOOKUP($A209,'Plan de acci�n consolidado 2025'!$A$3:$V$504,P$1,0)</f>
        <v>5</v>
      </c>
      <c r="Q209">
        <f>VLOOKUP($A209,'Plan de acci�n consolidado 2025'!$A$3:$V$504,Q$1,0)</f>
        <v>1</v>
      </c>
      <c r="R209" t="str">
        <f>VLOOKUP($A209,'Plan de acci�n consolidado 2025'!$A$3:$V$504,R$1,0)</f>
        <v>Númerica</v>
      </c>
      <c r="S209" t="str">
        <f>VLOOKUP($A209,'Plan de acci�n consolidado 2025'!$A$3:$V$504,S$1,0)</f>
        <v># de Estudio económico académico elaborado y entregado / 1 Estudio programado</v>
      </c>
      <c r="T209" s="168">
        <f>VLOOKUP($A209,'Plan de acci�n consolidado 2025'!$A$3:$V$504,T$1,0)</f>
        <v>45705</v>
      </c>
      <c r="U209" s="168">
        <f>VLOOKUP($A209,'Plan de acci�n consolidado 2025'!$A$3:$V$504,U$1,0)</f>
        <v>46006</v>
      </c>
      <c r="V209" t="str">
        <f>VLOOKUP($A209,'Plan de acci�n consolidado 2025'!$A$3:$V$504,V$1,0)</f>
        <v>37-GRUPO DE TRABAJO DE ESTUDIOS ECONÓMICOS</v>
      </c>
      <c r="W209">
        <f>VLOOKUP($A209,'Plan de acci�n consolidado 2025'!$A$3:$AZ$504,W$1,0)</f>
        <v>5</v>
      </c>
      <c r="X209">
        <f>VLOOKUP($A209,'Plan de acci�n consolidado 2025'!$A$3:$AZ$504,X$1,0)</f>
        <v>0</v>
      </c>
      <c r="Y209">
        <f>VLOOKUP($A209,'Plan de acci�n consolidado 2025'!$A$3:$AZ$504,Y$1,0)</f>
        <v>0</v>
      </c>
      <c r="Z209" s="168">
        <f>VLOOKUP($A209,'Plan de acci�n consolidado 2025'!$A$3:$AZ$504,Z$1,0)</f>
        <v>0</v>
      </c>
      <c r="AA209">
        <f>VLOOKUP($A209,'Plan de acci�n consolidado 2025'!$A$3:$AZ$504,AA$1,0)</f>
        <v>0</v>
      </c>
      <c r="AB209">
        <f>VLOOKUP($A209,'Plan de acci�n consolidado 2025'!$A$3:$AZ$504,AB$1,0)</f>
        <v>0</v>
      </c>
      <c r="AC209" s="168">
        <f>VLOOKUP($A209,'Plan de acci�n consolidado 2025'!$A$3:$AZ$504,AC$1,0)</f>
        <v>0</v>
      </c>
      <c r="AD209">
        <f>VLOOKUP($A209,'Plan de acci�n consolidado 2025'!$A$3:$AZ$504,AD$1,0)</f>
        <v>0</v>
      </c>
      <c r="AE209">
        <f>VLOOKUP($A209,'Plan de acci�n consolidado 2025'!$A$3:$AZ$504,AE$1,0)</f>
        <v>0</v>
      </c>
    </row>
    <row r="210" spans="1:31" hidden="1" x14ac:dyDescent="0.25">
      <c r="A210" s="30" t="s">
        <v>811</v>
      </c>
      <c r="B210" t="str">
        <f>VLOOKUP($A210,'Plan de acci�n consolidado 2025'!$A$3:$V$504,B$1,0)</f>
        <v>GRUPO DE TRABAJO DE ESTUDIOS ECONÓMICOS</v>
      </c>
      <c r="C210">
        <f>VLOOKUP($A210,'Plan de acci�n consolidado 2025'!$A$3:$V$504,C$1,0)</f>
        <v>0</v>
      </c>
      <c r="D210" t="str">
        <f>VLOOKUP($A210,'Plan de acci�n consolidado 2025'!$A$3:$V$504,D$1,0)</f>
        <v>Actividad propia</v>
      </c>
      <c r="E210" t="str">
        <f>VLOOKUP($A210,'Plan de acci�n consolidado 2025'!$A$3:$V$504,E$1,0)</f>
        <v>37.3.1</v>
      </c>
      <c r="F210" t="str">
        <f>VLOOKUP($A210,'Plan de acci�n consolidado 2025'!$A$3:$V$504,F$1,0)</f>
        <v>N/A</v>
      </c>
      <c r="G210" t="str">
        <f>VLOOKUP($A210,'Plan de acci�n consolidado 2025'!$A$3:$V$504,G$1,0)</f>
        <v>N/A</v>
      </c>
      <c r="H210" t="str">
        <f>VLOOKUP($A210,'Plan de acci�n consolidado 2025'!$A$3:$V$504,H$1,0)</f>
        <v>N/A</v>
      </c>
      <c r="I210" t="str">
        <f>VLOOKUP($A210,'Plan de acci�n consolidado 2025'!$A$3:$V$504,I$1,0)</f>
        <v>N/A</v>
      </c>
      <c r="J210" t="str">
        <f>VLOOKUP($A210,'Plan de acci�n consolidado 2025'!$A$3:$V$504,J$1,0)</f>
        <v>N/A</v>
      </c>
      <c r="K210">
        <f>VLOOKUP($A210,'Plan de acci�n consolidado 2025'!$A$3:$V$504,K$1,0)</f>
        <v>0</v>
      </c>
      <c r="L210" t="str">
        <f>VLOOKUP($A210,'Plan de acci�n consolidado 2025'!$A$3:$V$504,L$1,0)</f>
        <v>N/A</v>
      </c>
      <c r="M210" t="str">
        <f>VLOOKUP($A210,'Plan de acci�n consolidado 2025'!$A$3:$V$504,M$1,0)</f>
        <v>N/A</v>
      </c>
      <c r="N210" t="str">
        <f>VLOOKUP($A210,'Plan de acci�n consolidado 2025'!$A$3:$V$504,N$1,0)</f>
        <v>N/A</v>
      </c>
      <c r="O210" t="str">
        <f>VLOOKUP($A210,'Plan de acci�n consolidado 2025'!$A$3:$V$504,O$1,0)</f>
        <v>Elaborar ficha técnica  (Ficha técnica)</v>
      </c>
      <c r="P210">
        <f>VLOOKUP($A210,'Plan de acci�n consolidado 2025'!$A$3:$V$504,P$1,0)</f>
        <v>10</v>
      </c>
      <c r="Q210">
        <f>VLOOKUP($A210,'Plan de acci�n consolidado 2025'!$A$3:$V$504,Q$1,0)</f>
        <v>1</v>
      </c>
      <c r="R210" t="str">
        <f>VLOOKUP($A210,'Plan de acci�n consolidado 2025'!$A$3:$V$504,R$1,0)</f>
        <v>Númerica</v>
      </c>
      <c r="S210" t="str">
        <f>VLOOKUP($A210,'Plan de acci�n consolidado 2025'!$A$3:$V$504,S$1,0)</f>
        <v># de Ficha técnica elaborada / 1 Ficha técnica programada</v>
      </c>
      <c r="T210" s="168">
        <f>VLOOKUP($A210,'Plan de acci�n consolidado 2025'!$A$3:$V$504,T$1,0)</f>
        <v>45705</v>
      </c>
      <c r="U210" s="168">
        <f>VLOOKUP($A210,'Plan de acci�n consolidado 2025'!$A$3:$V$504,U$1,0)</f>
        <v>46006</v>
      </c>
      <c r="V210" t="str">
        <f>VLOOKUP($A210,'Plan de acci�n consolidado 2025'!$A$3:$V$504,V$1,0)</f>
        <v>37-GRUPO DE TRABAJO DE ESTUDIOS ECONÓMICOS</v>
      </c>
      <c r="W210">
        <f>VLOOKUP($A210,'Plan de acci�n consolidado 2025'!$A$3:$AZ$504,W$1,0)</f>
        <v>0.5</v>
      </c>
      <c r="X210">
        <f>VLOOKUP($A210,'Plan de acci�n consolidado 2025'!$A$3:$AZ$504,X$1,0)</f>
        <v>100</v>
      </c>
      <c r="Y210" t="str">
        <f>VLOOKUP($A210,'Plan de acci�n consolidado 2025'!$A$3:$AZ$504,Y$1,0)</f>
        <v>Se carga documento que contiene la ficha técnica del estudio del mercado de licores en Colombia 2025</v>
      </c>
      <c r="Z210" s="168">
        <f>VLOOKUP($A210,'Plan de acci�n consolidado 2025'!$A$3:$AZ$504,Z$1,0)</f>
        <v>0</v>
      </c>
      <c r="AA210">
        <f>VLOOKUP($A210,'Plan de acci�n consolidado 2025'!$A$3:$AZ$504,AA$1,0)</f>
        <v>100</v>
      </c>
      <c r="AB210" t="str">
        <f>VLOOKUP($A210,'Plan de acci�n consolidado 2025'!$A$3:$AZ$504,AB$1,0)</f>
        <v>El avance porcentual registrado corresponde con las evidencias presentadas</v>
      </c>
      <c r="AC210" s="168">
        <f>VLOOKUP($A210,'Plan de acci�n consolidado 2025'!$A$3:$AZ$504,AC$1,0)</f>
        <v>0</v>
      </c>
      <c r="AD210">
        <f>VLOOKUP($A210,'Plan de acci�n consolidado 2025'!$A$3:$AZ$504,AD$1,0)</f>
        <v>0</v>
      </c>
      <c r="AE210">
        <f>VLOOKUP($A210,'Plan de acci�n consolidado 2025'!$A$3:$AZ$504,AE$1,0)</f>
        <v>0.5</v>
      </c>
    </row>
    <row r="211" spans="1:31" hidden="1" x14ac:dyDescent="0.25">
      <c r="A211" s="30" t="s">
        <v>812</v>
      </c>
      <c r="B211" t="str">
        <f>VLOOKUP($A211,'Plan de acci�n consolidado 2025'!$A$3:$V$504,B$1,0)</f>
        <v>GRUPO DE TRABAJO DE ESTUDIOS ECONÓMICOS</v>
      </c>
      <c r="C211">
        <f>VLOOKUP($A211,'Plan de acci�n consolidado 2025'!$A$3:$V$504,C$1,0)</f>
        <v>0</v>
      </c>
      <c r="D211" t="str">
        <f>VLOOKUP($A211,'Plan de acci�n consolidado 2025'!$A$3:$V$504,D$1,0)</f>
        <v>Actividad propia</v>
      </c>
      <c r="E211" t="str">
        <f>VLOOKUP($A211,'Plan de acci�n consolidado 2025'!$A$3:$V$504,E$1,0)</f>
        <v>37.3.2</v>
      </c>
      <c r="F211" t="str">
        <f>VLOOKUP($A211,'Plan de acci�n consolidado 2025'!$A$3:$V$504,F$1,0)</f>
        <v>N/A</v>
      </c>
      <c r="G211" t="str">
        <f>VLOOKUP($A211,'Plan de acci�n consolidado 2025'!$A$3:$V$504,G$1,0)</f>
        <v>N/A</v>
      </c>
      <c r="H211" t="str">
        <f>VLOOKUP($A211,'Plan de acci�n consolidado 2025'!$A$3:$V$504,H$1,0)</f>
        <v>N/A</v>
      </c>
      <c r="I211" t="str">
        <f>VLOOKUP($A211,'Plan de acci�n consolidado 2025'!$A$3:$V$504,I$1,0)</f>
        <v>N/A</v>
      </c>
      <c r="J211" t="str">
        <f>VLOOKUP($A211,'Plan de acci�n consolidado 2025'!$A$3:$V$504,J$1,0)</f>
        <v>N/A</v>
      </c>
      <c r="K211">
        <f>VLOOKUP($A211,'Plan de acci�n consolidado 2025'!$A$3:$V$504,K$1,0)</f>
        <v>0</v>
      </c>
      <c r="L211" t="str">
        <f>VLOOKUP($A211,'Plan de acci�n consolidado 2025'!$A$3:$V$504,L$1,0)</f>
        <v>N/A</v>
      </c>
      <c r="M211" t="str">
        <f>VLOOKUP($A211,'Plan de acci�n consolidado 2025'!$A$3:$V$504,M$1,0)</f>
        <v>N/A</v>
      </c>
      <c r="N211" t="str">
        <f>VLOOKUP($A211,'Plan de acci�n consolidado 2025'!$A$3:$V$504,N$1,0)</f>
        <v>N/A</v>
      </c>
      <c r="O211" t="str">
        <f>VLOOKUP($A211,'Plan de acci�n consolidado 2025'!$A$3:$V$504,O$1,0)</f>
        <v>Recopilar datos y construir base de datos (Archivo con Base de datos)</v>
      </c>
      <c r="P211">
        <f>VLOOKUP($A211,'Plan de acci�n consolidado 2025'!$A$3:$V$504,P$1,0)</f>
        <v>30</v>
      </c>
      <c r="Q211">
        <f>VLOOKUP($A211,'Plan de acci�n consolidado 2025'!$A$3:$V$504,Q$1,0)</f>
        <v>1</v>
      </c>
      <c r="R211" t="str">
        <f>VLOOKUP($A211,'Plan de acci�n consolidado 2025'!$A$3:$V$504,R$1,0)</f>
        <v>Númerica</v>
      </c>
      <c r="S211" t="str">
        <f>VLOOKUP($A211,'Plan de acci�n consolidado 2025'!$A$3:$V$504,S$1,0)</f>
        <v># de Base de datos construida / 1 Base de datos programada</v>
      </c>
      <c r="T211" s="168">
        <f>VLOOKUP($A211,'Plan de acci�n consolidado 2025'!$A$3:$V$504,T$1,0)</f>
        <v>45712</v>
      </c>
      <c r="U211" s="168">
        <f>VLOOKUP($A211,'Plan de acci�n consolidado 2025'!$A$3:$V$504,U$1,0)</f>
        <v>45887</v>
      </c>
      <c r="V211" t="str">
        <f>VLOOKUP($A211,'Plan de acci�n consolidado 2025'!$A$3:$V$504,V$1,0)</f>
        <v>37-GRUPO DE TRABAJO DE ESTUDIOS ECONÓMICOS</v>
      </c>
      <c r="W211">
        <f>VLOOKUP($A211,'Plan de acci�n consolidado 2025'!$A$3:$AZ$504,W$1,0)</f>
        <v>1.5</v>
      </c>
      <c r="X211">
        <f>VLOOKUP($A211,'Plan de acci�n consolidado 2025'!$A$3:$AZ$504,X$1,0)</f>
        <v>100</v>
      </c>
      <c r="Y211" t="str">
        <f>VLOOKUP($A211,'Plan de acci�n consolidado 2025'!$A$3:$AZ$504,Y$1,0)</f>
        <v>Se anexa la base de datos unificada con información pública departamental y los requerimientos a las empresas licoreras</v>
      </c>
      <c r="Z211" s="168">
        <f>VLOOKUP($A211,'Plan de acci�n consolidado 2025'!$A$3:$AZ$504,Z$1,0)</f>
        <v>45886</v>
      </c>
      <c r="AA211">
        <f>VLOOKUP($A211,'Plan de acci�n consolidado 2025'!$A$3:$AZ$504,AA$1,0)</f>
        <v>100</v>
      </c>
      <c r="AB211" t="str">
        <f>VLOOKUP($A211,'Plan de acci�n consolidado 2025'!$A$3:$AZ$504,AB$1,0)</f>
        <v>Se valida el avance del 100%, equivalente a la entrega del producto en el tiempo propuesto. El soporte corresponde a la base de datos del mercado de licores destilados en Colombia, para la elaboración del estudio proyectado.</v>
      </c>
      <c r="AC211" s="168">
        <f>VLOOKUP($A211,'Plan de acci�n consolidado 2025'!$A$3:$AZ$504,AC$1,0)</f>
        <v>45887</v>
      </c>
      <c r="AD211">
        <f>VLOOKUP($A211,'Plan de acci�n consolidado 2025'!$A$3:$AZ$504,AD$1,0)</f>
        <v>100</v>
      </c>
      <c r="AE211">
        <f>VLOOKUP($A211,'Plan de acci�n consolidado 2025'!$A$3:$AZ$504,AE$1,0)</f>
        <v>1.5</v>
      </c>
    </row>
    <row r="212" spans="1:31" hidden="1" x14ac:dyDescent="0.25">
      <c r="A212" s="30" t="s">
        <v>813</v>
      </c>
      <c r="B212" t="str">
        <f>VLOOKUP($A212,'Plan de acci�n consolidado 2025'!$A$3:$V$504,B$1,0)</f>
        <v>GRUPO DE TRABAJO DE ESTUDIOS ECONÓMICOS</v>
      </c>
      <c r="C212">
        <f>VLOOKUP($A212,'Plan de acci�n consolidado 2025'!$A$3:$V$504,C$1,0)</f>
        <v>0</v>
      </c>
      <c r="D212" t="str">
        <f>VLOOKUP($A212,'Plan de acci�n consolidado 2025'!$A$3:$V$504,D$1,0)</f>
        <v>Actividad propia</v>
      </c>
      <c r="E212" t="str">
        <f>VLOOKUP($A212,'Plan de acci�n consolidado 2025'!$A$3:$V$504,E$1,0)</f>
        <v>37.3.3</v>
      </c>
      <c r="F212" t="str">
        <f>VLOOKUP($A212,'Plan de acci�n consolidado 2025'!$A$3:$V$504,F$1,0)</f>
        <v>N/A</v>
      </c>
      <c r="G212" t="str">
        <f>VLOOKUP($A212,'Plan de acci�n consolidado 2025'!$A$3:$V$504,G$1,0)</f>
        <v>N/A</v>
      </c>
      <c r="H212" t="str">
        <f>VLOOKUP($A212,'Plan de acci�n consolidado 2025'!$A$3:$V$504,H$1,0)</f>
        <v>N/A</v>
      </c>
      <c r="I212" t="str">
        <f>VLOOKUP($A212,'Plan de acci�n consolidado 2025'!$A$3:$V$504,I$1,0)</f>
        <v>N/A</v>
      </c>
      <c r="J212" t="str">
        <f>VLOOKUP($A212,'Plan de acci�n consolidado 2025'!$A$3:$V$504,J$1,0)</f>
        <v>N/A</v>
      </c>
      <c r="K212">
        <f>VLOOKUP($A212,'Plan de acci�n consolidado 2025'!$A$3:$V$504,K$1,0)</f>
        <v>0</v>
      </c>
      <c r="L212" t="str">
        <f>VLOOKUP($A212,'Plan de acci�n consolidado 2025'!$A$3:$V$504,L$1,0)</f>
        <v>N/A</v>
      </c>
      <c r="M212" t="str">
        <f>VLOOKUP($A212,'Plan de acci�n consolidado 2025'!$A$3:$V$504,M$1,0)</f>
        <v>N/A</v>
      </c>
      <c r="N212" t="str">
        <f>VLOOKUP($A212,'Plan de acci�n consolidado 2025'!$A$3:$V$504,N$1,0)</f>
        <v>N/A</v>
      </c>
      <c r="O212" t="str">
        <f>VLOOKUP($A212,'Plan de acci�n consolidado 2025'!$A$3:$V$504,O$1,0)</f>
        <v>Construir marco teórico (Informe/documento con marco teórico)</v>
      </c>
      <c r="P212">
        <f>VLOOKUP($A212,'Plan de acci�n consolidado 2025'!$A$3:$V$504,P$1,0)</f>
        <v>20</v>
      </c>
      <c r="Q212">
        <f>VLOOKUP($A212,'Plan de acci�n consolidado 2025'!$A$3:$V$504,Q$1,0)</f>
        <v>1</v>
      </c>
      <c r="R212" t="str">
        <f>VLOOKUP($A212,'Plan de acci�n consolidado 2025'!$A$3:$V$504,R$1,0)</f>
        <v>Númerica</v>
      </c>
      <c r="S212" t="str">
        <f>VLOOKUP($A212,'Plan de acci�n consolidado 2025'!$A$3:$V$504,S$1,0)</f>
        <v># de Documento marco teórico construido / 1 Documento marco teórico programado</v>
      </c>
      <c r="T212" s="168">
        <f>VLOOKUP($A212,'Plan de acci�n consolidado 2025'!$A$3:$V$504,T$1,0)</f>
        <v>45712</v>
      </c>
      <c r="U212" s="168">
        <f>VLOOKUP($A212,'Plan de acci�n consolidado 2025'!$A$3:$V$504,U$1,0)</f>
        <v>45915</v>
      </c>
      <c r="V212" t="str">
        <f>VLOOKUP($A212,'Plan de acci�n consolidado 2025'!$A$3:$V$504,V$1,0)</f>
        <v>37-GRUPO DE TRABAJO DE ESTUDIOS ECONÓMICOS</v>
      </c>
      <c r="W212">
        <f>VLOOKUP($A212,'Plan de acci�n consolidado 2025'!$A$3:$AZ$504,W$1,0)</f>
        <v>1</v>
      </c>
      <c r="X212">
        <f>VLOOKUP($A212,'Plan de acci�n consolidado 2025'!$A$3:$AZ$504,X$1,0)</f>
        <v>100</v>
      </c>
      <c r="Y212" t="str">
        <f>VLOOKUP($A212,'Plan de acci�n consolidado 2025'!$A$3:$AZ$504,Y$1,0)</f>
        <v>Se anexa el marco teórico del estudio económico académico del mercado de licores</v>
      </c>
      <c r="Z212" s="168">
        <f>VLOOKUP($A212,'Plan de acci�n consolidado 2025'!$A$3:$AZ$504,Z$1,0)</f>
        <v>45914</v>
      </c>
      <c r="AA212">
        <f>VLOOKUP($A212,'Plan de acci�n consolidado 2025'!$A$3:$AZ$504,AA$1,0)</f>
        <v>100</v>
      </c>
      <c r="AB212" t="str">
        <f>VLOOKUP($A212,'Plan de acci�n consolidado 2025'!$A$3:$AZ$504,AB$1,0)</f>
        <v>Se verifica el cumplimiento del 100% de la actividad programada. Los anexos soportan su cumplimiento y corresponde al entregable "Marco teórico estudio económico académico del mercado de licores en Colombia.</v>
      </c>
      <c r="AC212" s="168">
        <f>VLOOKUP($A212,'Plan de acci�n consolidado 2025'!$A$3:$AZ$504,AC$1,0)</f>
        <v>45915</v>
      </c>
      <c r="AD212">
        <f>VLOOKUP($A212,'Plan de acci�n consolidado 2025'!$A$3:$AZ$504,AD$1,0)</f>
        <v>100</v>
      </c>
      <c r="AE212">
        <f>VLOOKUP($A212,'Plan de acci�n consolidado 2025'!$A$3:$AZ$504,AE$1,0)</f>
        <v>1</v>
      </c>
    </row>
    <row r="213" spans="1:31" hidden="1" x14ac:dyDescent="0.25">
      <c r="A213" s="30" t="s">
        <v>814</v>
      </c>
      <c r="B213" t="str">
        <f>VLOOKUP($A213,'Plan de acci�n consolidado 2025'!$A$3:$V$504,B$1,0)</f>
        <v>GRUPO DE TRABAJO DE ESTUDIOS ECONÓMICOS</v>
      </c>
      <c r="C213">
        <f>VLOOKUP($A213,'Plan de acci�n consolidado 2025'!$A$3:$V$504,C$1,0)</f>
        <v>0</v>
      </c>
      <c r="D213" t="str">
        <f>VLOOKUP($A213,'Plan de acci�n consolidado 2025'!$A$3:$V$504,D$1,0)</f>
        <v>Actividad propia</v>
      </c>
      <c r="E213" t="str">
        <f>VLOOKUP($A213,'Plan de acci�n consolidado 2025'!$A$3:$V$504,E$1,0)</f>
        <v>37.3.4</v>
      </c>
      <c r="F213" t="str">
        <f>VLOOKUP($A213,'Plan de acci�n consolidado 2025'!$A$3:$V$504,F$1,0)</f>
        <v>N/A</v>
      </c>
      <c r="G213" t="str">
        <f>VLOOKUP($A213,'Plan de acci�n consolidado 2025'!$A$3:$V$504,G$1,0)</f>
        <v>N/A</v>
      </c>
      <c r="H213" t="str">
        <f>VLOOKUP($A213,'Plan de acci�n consolidado 2025'!$A$3:$V$504,H$1,0)</f>
        <v>N/A</v>
      </c>
      <c r="I213" t="str">
        <f>VLOOKUP($A213,'Plan de acci�n consolidado 2025'!$A$3:$V$504,I$1,0)</f>
        <v>N/A</v>
      </c>
      <c r="J213" t="str">
        <f>VLOOKUP($A213,'Plan de acci�n consolidado 2025'!$A$3:$V$504,J$1,0)</f>
        <v>N/A</v>
      </c>
      <c r="K213">
        <f>VLOOKUP($A213,'Plan de acci�n consolidado 2025'!$A$3:$V$504,K$1,0)</f>
        <v>0</v>
      </c>
      <c r="L213" t="str">
        <f>VLOOKUP($A213,'Plan de acci�n consolidado 2025'!$A$3:$V$504,L$1,0)</f>
        <v>N/A</v>
      </c>
      <c r="M213" t="str">
        <f>VLOOKUP($A213,'Plan de acci�n consolidado 2025'!$A$3:$V$504,M$1,0)</f>
        <v>N/A</v>
      </c>
      <c r="N213" t="str">
        <f>VLOOKUP($A213,'Plan de acci�n consolidado 2025'!$A$3:$V$504,N$1,0)</f>
        <v>N/A</v>
      </c>
      <c r="O213" t="str">
        <f>VLOOKUP($A213,'Plan de acci�n consolidado 2025'!$A$3:$V$504,O$1,0)</f>
        <v>Desarrollar análisis estadístico y económico (Documento de análisis estadístico y económico)</v>
      </c>
      <c r="P213">
        <f>VLOOKUP($A213,'Plan de acci�n consolidado 2025'!$A$3:$V$504,P$1,0)</f>
        <v>20</v>
      </c>
      <c r="Q213">
        <f>VLOOKUP($A213,'Plan de acci�n consolidado 2025'!$A$3:$V$504,Q$1,0)</f>
        <v>1</v>
      </c>
      <c r="R213" t="str">
        <f>VLOOKUP($A213,'Plan de acci�n consolidado 2025'!$A$3:$V$504,R$1,0)</f>
        <v>Númerica</v>
      </c>
      <c r="S213" t="str">
        <f>VLOOKUP($A213,'Plan de acci�n consolidado 2025'!$A$3:$V$504,S$1,0)</f>
        <v># de Documento de análisis estadístico y económico desarrollado / 1 Documento de análisis estadístico y  económico programado</v>
      </c>
      <c r="T213" s="168">
        <f>VLOOKUP($A213,'Plan de acci�n consolidado 2025'!$A$3:$V$504,T$1,0)</f>
        <v>45717</v>
      </c>
      <c r="U213" s="168">
        <f>VLOOKUP($A213,'Plan de acci�n consolidado 2025'!$A$3:$V$504,U$1,0)</f>
        <v>45975</v>
      </c>
      <c r="V213" t="str">
        <f>VLOOKUP($A213,'Plan de acci�n consolidado 2025'!$A$3:$V$504,V$1,0)</f>
        <v>37-GRUPO DE TRABAJO DE ESTUDIOS ECONÓMICOS</v>
      </c>
      <c r="W213">
        <f>VLOOKUP($A213,'Plan de acci�n consolidado 2025'!$A$3:$AZ$504,W$1,0)</f>
        <v>1</v>
      </c>
      <c r="X213">
        <f>VLOOKUP($A213,'Plan de acci�n consolidado 2025'!$A$3:$AZ$504,X$1,0)</f>
        <v>0</v>
      </c>
      <c r="Y213">
        <f>VLOOKUP($A213,'Plan de acci�n consolidado 2025'!$A$3:$AZ$504,Y$1,0)</f>
        <v>0</v>
      </c>
      <c r="Z213" s="168">
        <f>VLOOKUP($A213,'Plan de acci�n consolidado 2025'!$A$3:$AZ$504,Z$1,0)</f>
        <v>0</v>
      </c>
      <c r="AA213">
        <f>VLOOKUP($A213,'Plan de acci�n consolidado 2025'!$A$3:$AZ$504,AA$1,0)</f>
        <v>0</v>
      </c>
      <c r="AB213">
        <f>VLOOKUP($A213,'Plan de acci�n consolidado 2025'!$A$3:$AZ$504,AB$1,0)</f>
        <v>0</v>
      </c>
      <c r="AC213" s="168">
        <f>VLOOKUP($A213,'Plan de acci�n consolidado 2025'!$A$3:$AZ$504,AC$1,0)</f>
        <v>0</v>
      </c>
      <c r="AD213">
        <f>VLOOKUP($A213,'Plan de acci�n consolidado 2025'!$A$3:$AZ$504,AD$1,0)</f>
        <v>0</v>
      </c>
      <c r="AE213">
        <f>VLOOKUP($A213,'Plan de acci�n consolidado 2025'!$A$3:$AZ$504,AE$1,0)</f>
        <v>0</v>
      </c>
    </row>
    <row r="214" spans="1:31" hidden="1" x14ac:dyDescent="0.25">
      <c r="A214" s="30" t="s">
        <v>815</v>
      </c>
      <c r="B214" t="str">
        <f>VLOOKUP($A214,'Plan de acci�n consolidado 2025'!$A$3:$V$504,B$1,0)</f>
        <v>GRUPO DE TRABAJO DE ESTUDIOS ECONÓMICOS</v>
      </c>
      <c r="C214">
        <f>VLOOKUP($A214,'Plan de acci�n consolidado 2025'!$A$3:$V$504,C$1,0)</f>
        <v>0</v>
      </c>
      <c r="D214" t="str">
        <f>VLOOKUP($A214,'Plan de acci�n consolidado 2025'!$A$3:$V$504,D$1,0)</f>
        <v>Actividad propia</v>
      </c>
      <c r="E214" t="str">
        <f>VLOOKUP($A214,'Plan de acci�n consolidado 2025'!$A$3:$V$504,E$1,0)</f>
        <v>37.3.5</v>
      </c>
      <c r="F214" t="str">
        <f>VLOOKUP($A214,'Plan de acci�n consolidado 2025'!$A$3:$V$504,F$1,0)</f>
        <v>N/A</v>
      </c>
      <c r="G214" t="str">
        <f>VLOOKUP($A214,'Plan de acci�n consolidado 2025'!$A$3:$V$504,G$1,0)</f>
        <v>N/A</v>
      </c>
      <c r="H214" t="str">
        <f>VLOOKUP($A214,'Plan de acci�n consolidado 2025'!$A$3:$V$504,H$1,0)</f>
        <v>N/A</v>
      </c>
      <c r="I214" t="str">
        <f>VLOOKUP($A214,'Plan de acci�n consolidado 2025'!$A$3:$V$504,I$1,0)</f>
        <v>N/A</v>
      </c>
      <c r="J214" t="str">
        <f>VLOOKUP($A214,'Plan de acci�n consolidado 2025'!$A$3:$V$504,J$1,0)</f>
        <v>N/A</v>
      </c>
      <c r="K214">
        <f>VLOOKUP($A214,'Plan de acci�n consolidado 2025'!$A$3:$V$504,K$1,0)</f>
        <v>0</v>
      </c>
      <c r="L214" t="str">
        <f>VLOOKUP($A214,'Plan de acci�n consolidado 2025'!$A$3:$V$504,L$1,0)</f>
        <v>N/A</v>
      </c>
      <c r="M214" t="str">
        <f>VLOOKUP($A214,'Plan de acci�n consolidado 2025'!$A$3:$V$504,M$1,0)</f>
        <v>N/A</v>
      </c>
      <c r="N214" t="str">
        <f>VLOOKUP($A214,'Plan de acci�n consolidado 2025'!$A$3:$V$504,N$1,0)</f>
        <v>N/A</v>
      </c>
      <c r="O214" t="str">
        <f>VLOOKUP($A214,'Plan de acci�n consolidado 2025'!$A$3:$V$504,O$1,0)</f>
        <v>Entregar del documento (Memorando/correo de entrega de documento)</v>
      </c>
      <c r="P214">
        <f>VLOOKUP($A214,'Plan de acci�n consolidado 2025'!$A$3:$V$504,P$1,0)</f>
        <v>20</v>
      </c>
      <c r="Q214">
        <f>VLOOKUP($A214,'Plan de acci�n consolidado 2025'!$A$3:$V$504,Q$1,0)</f>
        <v>1</v>
      </c>
      <c r="R214" t="str">
        <f>VLOOKUP($A214,'Plan de acci�n consolidado 2025'!$A$3:$V$504,R$1,0)</f>
        <v>Númerica</v>
      </c>
      <c r="S214" t="str">
        <f>VLOOKUP($A214,'Plan de acci�n consolidado 2025'!$A$3:$V$504,S$1,0)</f>
        <v># de Memorando/correo de entrega de documento enviado / 1 Memorando/correo de entrega de documento programado</v>
      </c>
      <c r="T214" s="168">
        <f>VLOOKUP($A214,'Plan de acci�n consolidado 2025'!$A$3:$V$504,T$1,0)</f>
        <v>45748</v>
      </c>
      <c r="U214" s="168">
        <f>VLOOKUP($A214,'Plan de acci�n consolidado 2025'!$A$3:$V$504,U$1,0)</f>
        <v>46006</v>
      </c>
      <c r="V214" t="str">
        <f>VLOOKUP($A214,'Plan de acci�n consolidado 2025'!$A$3:$V$504,V$1,0)</f>
        <v>37-GRUPO DE TRABAJO DE ESTUDIOS ECONÓMICOS</v>
      </c>
      <c r="W214">
        <f>VLOOKUP($A214,'Plan de acci�n consolidado 2025'!$A$3:$AZ$504,W$1,0)</f>
        <v>1</v>
      </c>
      <c r="X214">
        <f>VLOOKUP($A214,'Plan de acci�n consolidado 2025'!$A$3:$AZ$504,X$1,0)</f>
        <v>0</v>
      </c>
      <c r="Y214">
        <f>VLOOKUP($A214,'Plan de acci�n consolidado 2025'!$A$3:$AZ$504,Y$1,0)</f>
        <v>0</v>
      </c>
      <c r="Z214" s="168">
        <f>VLOOKUP($A214,'Plan de acci�n consolidado 2025'!$A$3:$AZ$504,Z$1,0)</f>
        <v>0</v>
      </c>
      <c r="AA214">
        <f>VLOOKUP($A214,'Plan de acci�n consolidado 2025'!$A$3:$AZ$504,AA$1,0)</f>
        <v>0</v>
      </c>
      <c r="AB214">
        <f>VLOOKUP($A214,'Plan de acci�n consolidado 2025'!$A$3:$AZ$504,AB$1,0)</f>
        <v>0</v>
      </c>
      <c r="AC214" s="168">
        <f>VLOOKUP($A214,'Plan de acci�n consolidado 2025'!$A$3:$AZ$504,AC$1,0)</f>
        <v>0</v>
      </c>
      <c r="AD214">
        <f>VLOOKUP($A214,'Plan de acci�n consolidado 2025'!$A$3:$AZ$504,AD$1,0)</f>
        <v>0</v>
      </c>
      <c r="AE214">
        <f>VLOOKUP($A214,'Plan de acci�n consolidado 2025'!$A$3:$AZ$504,AE$1,0)</f>
        <v>0</v>
      </c>
    </row>
    <row r="215" spans="1:31" hidden="1" x14ac:dyDescent="0.25">
      <c r="A215" s="30" t="s">
        <v>816</v>
      </c>
      <c r="B215" t="str">
        <f>VLOOKUP($A215,'Plan de acci�n consolidado 2025'!$A$3:$V$504,B$1,0)</f>
        <v>GRUPO DE TRABAJO DE ESTUDIOS ECONÓMICOS</v>
      </c>
      <c r="C215">
        <f>VLOOKUP($A215,'Plan de acci�n consolidado 2025'!$A$3:$V$504,C$1,0)</f>
        <v>0</v>
      </c>
      <c r="D215" t="str">
        <f>VLOOKUP($A215,'Plan de acci�n consolidado 2025'!$A$3:$V$504,D$1,0)</f>
        <v>Producto</v>
      </c>
      <c r="E215" t="str">
        <f>VLOOKUP($A215,'Plan de acci�n consolidado 2025'!$A$3:$V$504,E$1,0)</f>
        <v>37.4</v>
      </c>
      <c r="F215" t="str">
        <f>VLOOKUP($A215,'Plan de acci�n consolidado 2025'!$A$3:$V$504,F$1,0)</f>
        <v>Operativo</v>
      </c>
      <c r="G215" t="str">
        <f>VLOOKUP($A215,'Plan de acci�n consolidado 2025'!$A$3:$V$504,G$1,0)</f>
        <v xml:space="preserve">Fortalecer la gestión de la información, el conocimiento y la innovación para optimizar la capacidad institucional 
</v>
      </c>
      <c r="H215" t="str">
        <f>VLOOKUP($A215,'Plan de acci�n consolidado 2025'!$A$3:$V$504,H$1,0)</f>
        <v xml:space="preserve">Cumplimiento de productos del PAI asociados a Fortalecer la gestión de la información, el conocimiento y la innovación para optimizar la capacidad institucional 
</v>
      </c>
      <c r="I215" t="str">
        <f>VLOOKUP($A215,'Plan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5" t="str">
        <f>VLOOKUP($A215,'Plan de acci�n consolidado 2025'!$A$3:$V$504,J$1,0)</f>
        <v>N/A</v>
      </c>
      <c r="K215">
        <f>VLOOKUP($A215,'Plan de acci�n consolidado 2025'!$A$3:$V$504,K$1,0)</f>
        <v>0</v>
      </c>
      <c r="L215" t="str">
        <f>VLOOKUP($A215,'Plan de acci�n consolidado 2025'!$A$3:$V$504,L$1,0)</f>
        <v>C-3599-0200-0008-53105b</v>
      </c>
      <c r="M215" t="str">
        <f>VLOOKUP($A215,'Plan de acci�n consolidado 2025'!$A$3:$V$504,M$1,0)</f>
        <v>Política Gestión del Conocimiento y la Innovación _DIMENSIÓN Gestión del conocimiento y la innovación</v>
      </c>
      <c r="N215" t="str">
        <f>VLOOKUP($A215,'Plan de acci�n consolidado 2025'!$A$3:$V$504,N$1,0)</f>
        <v>N/A</v>
      </c>
      <c r="O215" t="str">
        <f>VLOOKUP($A215,'Plan de acci�n consolidado 2025'!$A$3:$V$504,O$1,0)</f>
        <v>Estudio Económico 2024/2025 – Licencia obligatoria, elaborado y entregado  (Estudio Económico 2024/2025 – Licencia obligatoria)</v>
      </c>
      <c r="P215">
        <f>VLOOKUP($A215,'Plan de acci�n consolidado 2025'!$A$3:$V$504,P$1,0)</f>
        <v>10</v>
      </c>
      <c r="Q215">
        <f>VLOOKUP($A215,'Plan de acci�n consolidado 2025'!$A$3:$V$504,Q$1,0)</f>
        <v>1</v>
      </c>
      <c r="R215" t="str">
        <f>VLOOKUP($A215,'Plan de acci�n consolidado 2025'!$A$3:$V$504,R$1,0)</f>
        <v>Númerica</v>
      </c>
      <c r="S215" t="str">
        <f>VLOOKUP($A215,'Plan de acci�n consolidado 2025'!$A$3:$V$504,S$1,0)</f>
        <v># de Estudio económico elaborado y entregado / 1 Estudio económico programado</v>
      </c>
      <c r="T215" s="168">
        <f>VLOOKUP($A215,'Plan de acci�n consolidado 2025'!$A$3:$V$504,T$1,0)</f>
        <v>45705</v>
      </c>
      <c r="U215" s="168">
        <f>VLOOKUP($A215,'Plan de acci�n consolidado 2025'!$A$3:$V$504,U$1,0)</f>
        <v>46006</v>
      </c>
      <c r="V215" t="str">
        <f>VLOOKUP($A215,'Plan de acci�n consolidado 2025'!$A$3:$V$504,V$1,0)</f>
        <v>37-GRUPO DE TRABAJO DE ESTUDIOS ECONÓMICOS</v>
      </c>
      <c r="W215">
        <f>VLOOKUP($A215,'Plan de acci�n consolidado 2025'!$A$3:$AZ$504,W$1,0)</f>
        <v>10</v>
      </c>
      <c r="X215">
        <f>VLOOKUP($A215,'Plan de acci�n consolidado 2025'!$A$3:$AZ$504,X$1,0)</f>
        <v>0</v>
      </c>
      <c r="Y215">
        <f>VLOOKUP($A215,'Plan de acci�n consolidado 2025'!$A$3:$AZ$504,Y$1,0)</f>
        <v>0</v>
      </c>
      <c r="Z215" s="168">
        <f>VLOOKUP($A215,'Plan de acci�n consolidado 2025'!$A$3:$AZ$504,Z$1,0)</f>
        <v>0</v>
      </c>
      <c r="AA215">
        <f>VLOOKUP($A215,'Plan de acci�n consolidado 2025'!$A$3:$AZ$504,AA$1,0)</f>
        <v>0</v>
      </c>
      <c r="AB215">
        <f>VLOOKUP($A215,'Plan de acci�n consolidado 2025'!$A$3:$AZ$504,AB$1,0)</f>
        <v>0</v>
      </c>
      <c r="AC215" s="168">
        <f>VLOOKUP($A215,'Plan de acci�n consolidado 2025'!$A$3:$AZ$504,AC$1,0)</f>
        <v>0</v>
      </c>
      <c r="AD215">
        <f>VLOOKUP($A215,'Plan de acci�n consolidado 2025'!$A$3:$AZ$504,AD$1,0)</f>
        <v>0</v>
      </c>
      <c r="AE215">
        <f>VLOOKUP($A215,'Plan de acci�n consolidado 2025'!$A$3:$AZ$504,AE$1,0)</f>
        <v>0</v>
      </c>
    </row>
    <row r="216" spans="1:31" hidden="1" x14ac:dyDescent="0.25">
      <c r="A216" s="30" t="s">
        <v>818</v>
      </c>
      <c r="B216" t="str">
        <f>VLOOKUP($A216,'Plan de acci�n consolidado 2025'!$A$3:$V$504,B$1,0)</f>
        <v>GRUPO DE TRABAJO DE ESTUDIOS ECONÓMICOS</v>
      </c>
      <c r="C216">
        <f>VLOOKUP($A216,'Plan de acci�n consolidado 2025'!$A$3:$V$504,C$1,0)</f>
        <v>0</v>
      </c>
      <c r="D216" t="str">
        <f>VLOOKUP($A216,'Plan de acci�n consolidado 2025'!$A$3:$V$504,D$1,0)</f>
        <v>Actividad propia</v>
      </c>
      <c r="E216" t="str">
        <f>VLOOKUP($A216,'Plan de acci�n consolidado 2025'!$A$3:$V$504,E$1,0)</f>
        <v>37.4.1</v>
      </c>
      <c r="F216" t="str">
        <f>VLOOKUP($A216,'Plan de acci�n consolidado 2025'!$A$3:$V$504,F$1,0)</f>
        <v>N/A</v>
      </c>
      <c r="G216" t="str">
        <f>VLOOKUP($A216,'Plan de acci�n consolidado 2025'!$A$3:$V$504,G$1,0)</f>
        <v>N/A</v>
      </c>
      <c r="H216" t="str">
        <f>VLOOKUP($A216,'Plan de acci�n consolidado 2025'!$A$3:$V$504,H$1,0)</f>
        <v>N/A</v>
      </c>
      <c r="I216" t="str">
        <f>VLOOKUP($A216,'Plan de acci�n consolidado 2025'!$A$3:$V$504,I$1,0)</f>
        <v>N/A</v>
      </c>
      <c r="J216" t="str">
        <f>VLOOKUP($A216,'Plan de acci�n consolidado 2025'!$A$3:$V$504,J$1,0)</f>
        <v>N/A</v>
      </c>
      <c r="K216">
        <f>VLOOKUP($A216,'Plan de acci�n consolidado 2025'!$A$3:$V$504,K$1,0)</f>
        <v>0</v>
      </c>
      <c r="L216" t="str">
        <f>VLOOKUP($A216,'Plan de acci�n consolidado 2025'!$A$3:$V$504,L$1,0)</f>
        <v>N/A</v>
      </c>
      <c r="M216" t="str">
        <f>VLOOKUP($A216,'Plan de acci�n consolidado 2025'!$A$3:$V$504,M$1,0)</f>
        <v>N/A</v>
      </c>
      <c r="N216" t="str">
        <f>VLOOKUP($A216,'Plan de acci�n consolidado 2025'!$A$3:$V$504,N$1,0)</f>
        <v>N/A</v>
      </c>
      <c r="O216" t="str">
        <f>VLOOKUP($A216,'Plan de acci�n consolidado 2025'!$A$3:$V$504,O$1,0)</f>
        <v>Elaborar ficha técnica (Ficha técnica)</v>
      </c>
      <c r="P216">
        <f>VLOOKUP($A216,'Plan de acci�n consolidado 2025'!$A$3:$V$504,P$1,0)</f>
        <v>10</v>
      </c>
      <c r="Q216">
        <f>VLOOKUP($A216,'Plan de acci�n consolidado 2025'!$A$3:$V$504,Q$1,0)</f>
        <v>1</v>
      </c>
      <c r="R216" t="str">
        <f>VLOOKUP($A216,'Plan de acci�n consolidado 2025'!$A$3:$V$504,R$1,0)</f>
        <v>Númerica</v>
      </c>
      <c r="S216" t="str">
        <f>VLOOKUP($A216,'Plan de acci�n consolidado 2025'!$A$3:$V$504,S$1,0)</f>
        <v># de Ficha técnica elaborada / 1 Ficha técnica programada</v>
      </c>
      <c r="T216" s="168">
        <f>VLOOKUP($A216,'Plan de acci�n consolidado 2025'!$A$3:$V$504,T$1,0)</f>
        <v>45705</v>
      </c>
      <c r="U216" s="168">
        <f>VLOOKUP($A216,'Plan de acci�n consolidado 2025'!$A$3:$V$504,U$1,0)</f>
        <v>46006</v>
      </c>
      <c r="V216" t="str">
        <f>VLOOKUP($A216,'Plan de acci�n consolidado 2025'!$A$3:$V$504,V$1,0)</f>
        <v>37-GRUPO DE TRABAJO DE ESTUDIOS ECONÓMICOS</v>
      </c>
      <c r="W216">
        <f>VLOOKUP($A216,'Plan de acci�n consolidado 2025'!$A$3:$AZ$504,W$1,0)</f>
        <v>1</v>
      </c>
      <c r="X216">
        <f>VLOOKUP($A216,'Plan de acci�n consolidado 2025'!$A$3:$AZ$504,X$1,0)</f>
        <v>100</v>
      </c>
      <c r="Y216" t="str">
        <f>VLOOKUP($A216,'Plan de acci�n consolidado 2025'!$A$3:$AZ$504,Y$1,0)</f>
        <v>Se realiza la ficha técnica del Estudio Económico 2024/2025-Licencia obligatoria.</v>
      </c>
      <c r="Z216" s="168">
        <f>VLOOKUP($A216,'Plan de acci�n consolidado 2025'!$A$3:$AZ$504,Z$1,0)</f>
        <v>0</v>
      </c>
      <c r="AA216">
        <f>VLOOKUP($A216,'Plan de acci�n consolidado 2025'!$A$3:$AZ$504,AA$1,0)</f>
        <v>100</v>
      </c>
      <c r="AB216" t="str">
        <f>VLOOKUP($A216,'Plan de acci�n consolidado 2025'!$A$3:$AZ$504,AB$1,0)</f>
        <v>Se verifica el avance porcentual registrado con la evidencia, esta actividad vence hasta el mes de diciembre, si se quiere que el sistema la de como cumplida se hace necesario modificar la fecha de fin</v>
      </c>
      <c r="AC216" s="168">
        <f>VLOOKUP($A216,'Plan de acci�n consolidado 2025'!$A$3:$AZ$504,AC$1,0)</f>
        <v>0</v>
      </c>
      <c r="AD216">
        <f>VLOOKUP($A216,'Plan de acci�n consolidado 2025'!$A$3:$AZ$504,AD$1,0)</f>
        <v>0</v>
      </c>
      <c r="AE216">
        <f>VLOOKUP($A216,'Plan de acci�n consolidado 2025'!$A$3:$AZ$504,AE$1,0)</f>
        <v>1</v>
      </c>
    </row>
    <row r="217" spans="1:31" hidden="1" x14ac:dyDescent="0.25">
      <c r="A217" s="30" t="s">
        <v>819</v>
      </c>
      <c r="B217" t="str">
        <f>VLOOKUP($A217,'Plan de acci�n consolidado 2025'!$A$3:$V$504,B$1,0)</f>
        <v>GRUPO DE TRABAJO DE ESTUDIOS ECONÓMICOS</v>
      </c>
      <c r="C217">
        <f>VLOOKUP($A217,'Plan de acci�n consolidado 2025'!$A$3:$V$504,C$1,0)</f>
        <v>0</v>
      </c>
      <c r="D217" t="str">
        <f>VLOOKUP($A217,'Plan de acci�n consolidado 2025'!$A$3:$V$504,D$1,0)</f>
        <v>Actividad propia</v>
      </c>
      <c r="E217" t="str">
        <f>VLOOKUP($A217,'Plan de acci�n consolidado 2025'!$A$3:$V$504,E$1,0)</f>
        <v>37.4.2</v>
      </c>
      <c r="F217" t="str">
        <f>VLOOKUP($A217,'Plan de acci�n consolidado 2025'!$A$3:$V$504,F$1,0)</f>
        <v>N/A</v>
      </c>
      <c r="G217" t="str">
        <f>VLOOKUP($A217,'Plan de acci�n consolidado 2025'!$A$3:$V$504,G$1,0)</f>
        <v>N/A</v>
      </c>
      <c r="H217" t="str">
        <f>VLOOKUP($A217,'Plan de acci�n consolidado 2025'!$A$3:$V$504,H$1,0)</f>
        <v>N/A</v>
      </c>
      <c r="I217" t="str">
        <f>VLOOKUP($A217,'Plan de acci�n consolidado 2025'!$A$3:$V$504,I$1,0)</f>
        <v>N/A</v>
      </c>
      <c r="J217" t="str">
        <f>VLOOKUP($A217,'Plan de acci�n consolidado 2025'!$A$3:$V$504,J$1,0)</f>
        <v>N/A</v>
      </c>
      <c r="K217">
        <f>VLOOKUP($A217,'Plan de acci�n consolidado 2025'!$A$3:$V$504,K$1,0)</f>
        <v>0</v>
      </c>
      <c r="L217" t="str">
        <f>VLOOKUP($A217,'Plan de acci�n consolidado 2025'!$A$3:$V$504,L$1,0)</f>
        <v>N/A</v>
      </c>
      <c r="M217" t="str">
        <f>VLOOKUP($A217,'Plan de acci�n consolidado 2025'!$A$3:$V$504,M$1,0)</f>
        <v>N/A</v>
      </c>
      <c r="N217" t="str">
        <f>VLOOKUP($A217,'Plan de acci�n consolidado 2025'!$A$3:$V$504,N$1,0)</f>
        <v>N/A</v>
      </c>
      <c r="O217" t="str">
        <f>VLOOKUP($A217,'Plan de acci�n consolidado 2025'!$A$3:$V$504,O$1,0)</f>
        <v>Construir marco teórico (Documento Marco teórico)</v>
      </c>
      <c r="P217">
        <f>VLOOKUP($A217,'Plan de acci�n consolidado 2025'!$A$3:$V$504,P$1,0)</f>
        <v>25</v>
      </c>
      <c r="Q217">
        <f>VLOOKUP($A217,'Plan de acci�n consolidado 2025'!$A$3:$V$504,Q$1,0)</f>
        <v>1</v>
      </c>
      <c r="R217" t="str">
        <f>VLOOKUP($A217,'Plan de acci�n consolidado 2025'!$A$3:$V$504,R$1,0)</f>
        <v>Númerica</v>
      </c>
      <c r="S217" t="str">
        <f>VLOOKUP($A217,'Plan de acci�n consolidado 2025'!$A$3:$V$504,S$1,0)</f>
        <v># de Documento marco teórico construido / 1 Documento marco teórico programado</v>
      </c>
      <c r="T217" s="168">
        <f>VLOOKUP($A217,'Plan de acci�n consolidado 2025'!$A$3:$V$504,T$1,0)</f>
        <v>45712</v>
      </c>
      <c r="U217" s="168">
        <f>VLOOKUP($A217,'Plan de acci�n consolidado 2025'!$A$3:$V$504,U$1,0)</f>
        <v>45823</v>
      </c>
      <c r="V217" t="str">
        <f>VLOOKUP($A217,'Plan de acci�n consolidado 2025'!$A$3:$V$504,V$1,0)</f>
        <v>37-GRUPO DE TRABAJO DE ESTUDIOS ECONÓMICOS</v>
      </c>
      <c r="W217">
        <f>VLOOKUP($A217,'Plan de acci�n consolidado 2025'!$A$3:$AZ$504,W$1,0)</f>
        <v>2.5</v>
      </c>
      <c r="X217">
        <f>VLOOKUP($A217,'Plan de acci�n consolidado 2025'!$A$3:$AZ$504,X$1,0)</f>
        <v>100</v>
      </c>
      <c r="Y217" t="str">
        <f>VLOOKUP($A217,'Plan de acci�n consolidado 2025'!$A$3:$AZ$504,Y$1,0)</f>
        <v>Se realiza el documento de marco teórico, incorporando todas las demás partes del documento realizadas hasta la fecha.</v>
      </c>
      <c r="Z217" s="168">
        <f>VLOOKUP($A217,'Plan de acci�n consolidado 2025'!$A$3:$AZ$504,Z$1,0)</f>
        <v>45833</v>
      </c>
      <c r="AA217">
        <f>VLOOKUP($A217,'Plan de acci�n consolidado 2025'!$A$3:$AZ$504,AA$1,0)</f>
        <v>100</v>
      </c>
      <c r="AB217" t="str">
        <f>VLOOKUP($A217,'Plan de acci�n consolidado 2025'!$A$3:$AZ$504,AB$1,0)</f>
        <v xml:space="preserve">Se verifica el cumplimiento de la actividad, los soportes corresponden al producto establecido a entregar (documento marco teórico construido). </v>
      </c>
      <c r="AC217" s="168">
        <f>VLOOKUP($A217,'Plan de acci�n consolidado 2025'!$A$3:$AZ$504,AC$1,0)</f>
        <v>45823</v>
      </c>
      <c r="AD217">
        <f>VLOOKUP($A217,'Plan de acci�n consolidado 2025'!$A$3:$AZ$504,AD$1,0)</f>
        <v>100</v>
      </c>
      <c r="AE217">
        <f>VLOOKUP($A217,'Plan de acci�n consolidado 2025'!$A$3:$AZ$504,AE$1,0)</f>
        <v>2.5</v>
      </c>
    </row>
    <row r="218" spans="1:31" hidden="1" x14ac:dyDescent="0.25">
      <c r="A218" s="30" t="s">
        <v>820</v>
      </c>
      <c r="B218" t="str">
        <f>VLOOKUP($A218,'Plan de acci�n consolidado 2025'!$A$3:$V$504,B$1,0)</f>
        <v>GRUPO DE TRABAJO DE ESTUDIOS ECONÓMICOS</v>
      </c>
      <c r="C218">
        <f>VLOOKUP($A218,'Plan de acci�n consolidado 2025'!$A$3:$V$504,C$1,0)</f>
        <v>0</v>
      </c>
      <c r="D218" t="str">
        <f>VLOOKUP($A218,'Plan de acci�n consolidado 2025'!$A$3:$V$504,D$1,0)</f>
        <v>Actividad propia</v>
      </c>
      <c r="E218" t="str">
        <f>VLOOKUP($A218,'Plan de acci�n consolidado 2025'!$A$3:$V$504,E$1,0)</f>
        <v>37.4.3</v>
      </c>
      <c r="F218" t="str">
        <f>VLOOKUP($A218,'Plan de acci�n consolidado 2025'!$A$3:$V$504,F$1,0)</f>
        <v>N/A</v>
      </c>
      <c r="G218" t="str">
        <f>VLOOKUP($A218,'Plan de acci�n consolidado 2025'!$A$3:$V$504,G$1,0)</f>
        <v>N/A</v>
      </c>
      <c r="H218" t="str">
        <f>VLOOKUP($A218,'Plan de acci�n consolidado 2025'!$A$3:$V$504,H$1,0)</f>
        <v>N/A</v>
      </c>
      <c r="I218" t="str">
        <f>VLOOKUP($A218,'Plan de acci�n consolidado 2025'!$A$3:$V$504,I$1,0)</f>
        <v>N/A</v>
      </c>
      <c r="J218" t="str">
        <f>VLOOKUP($A218,'Plan de acci�n consolidado 2025'!$A$3:$V$504,J$1,0)</f>
        <v>N/A</v>
      </c>
      <c r="K218">
        <f>VLOOKUP($A218,'Plan de acci�n consolidado 2025'!$A$3:$V$504,K$1,0)</f>
        <v>0</v>
      </c>
      <c r="L218" t="str">
        <f>VLOOKUP($A218,'Plan de acci�n consolidado 2025'!$A$3:$V$504,L$1,0)</f>
        <v>N/A</v>
      </c>
      <c r="M218" t="str">
        <f>VLOOKUP($A218,'Plan de acci�n consolidado 2025'!$A$3:$V$504,M$1,0)</f>
        <v>N/A</v>
      </c>
      <c r="N218" t="str">
        <f>VLOOKUP($A218,'Plan de acci�n consolidado 2025'!$A$3:$V$504,N$1,0)</f>
        <v>N/A</v>
      </c>
      <c r="O218" t="str">
        <f>VLOOKUP($A218,'Plan de acci�n consolidado 2025'!$A$3:$V$504,O$1,0)</f>
        <v>Desarrollar análisis económico parcial (Documento de análisis económico parcia)</v>
      </c>
      <c r="P218">
        <f>VLOOKUP($A218,'Plan de acci�n consolidado 2025'!$A$3:$V$504,P$1,0)</f>
        <v>20</v>
      </c>
      <c r="Q218">
        <f>VLOOKUP($A218,'Plan de acci�n consolidado 2025'!$A$3:$V$504,Q$1,0)</f>
        <v>1</v>
      </c>
      <c r="R218" t="str">
        <f>VLOOKUP($A218,'Plan de acci�n consolidado 2025'!$A$3:$V$504,R$1,0)</f>
        <v>Númerica</v>
      </c>
      <c r="S218" t="str">
        <f>VLOOKUP($A218,'Plan de acci�n consolidado 2025'!$A$3:$V$504,S$1,0)</f>
        <v># de Documento de análisis económico parcial desarrollado / 1 Documento de análisis económico parcial programado</v>
      </c>
      <c r="T218" s="168">
        <f>VLOOKUP($A218,'Plan de acci�n consolidado 2025'!$A$3:$V$504,T$1,0)</f>
        <v>45712</v>
      </c>
      <c r="U218" s="168">
        <f>VLOOKUP($A218,'Plan de acci�n consolidado 2025'!$A$3:$V$504,U$1,0)</f>
        <v>45884</v>
      </c>
      <c r="V218" t="str">
        <f>VLOOKUP($A218,'Plan de acci�n consolidado 2025'!$A$3:$V$504,V$1,0)</f>
        <v>37-GRUPO DE TRABAJO DE ESTUDIOS ECONÓMICOS</v>
      </c>
      <c r="W218">
        <f>VLOOKUP($A218,'Plan de acci�n consolidado 2025'!$A$3:$AZ$504,W$1,0)</f>
        <v>2</v>
      </c>
      <c r="X218">
        <f>VLOOKUP($A218,'Plan de acci�n consolidado 2025'!$A$3:$AZ$504,X$1,0)</f>
        <v>100</v>
      </c>
      <c r="Y218" t="str">
        <f>VLOOKUP($A218,'Plan de acci�n consolidado 2025'!$A$3:$AZ$504,Y$1,0)</f>
        <v>Se realiza el documento completo de análisis económico preliminar.</v>
      </c>
      <c r="Z218" s="168">
        <f>VLOOKUP($A218,'Plan de acci�n consolidado 2025'!$A$3:$AZ$504,Z$1,0)</f>
        <v>45888</v>
      </c>
      <c r="AA218">
        <f>VLOOKUP($A218,'Plan de acci�n consolidado 2025'!$A$3:$AZ$504,AA$1,0)</f>
        <v>100</v>
      </c>
      <c r="AB218" t="str">
        <f>VLOOKUP($A218,'Plan de acci�n consolidado 2025'!$A$3:$AZ$504,AB$1,0)</f>
        <v>Se avala el % de avance del 100%, correspondiente a al desarrollo del documento de análisis económico parcial de la evaluación de impacto del otorgamiento de la primera licencia obligatoria por razones de interés público en Colombia.</v>
      </c>
      <c r="AC218" s="168">
        <f>VLOOKUP($A218,'Plan de acci�n consolidado 2025'!$A$3:$AZ$504,AC$1,0)</f>
        <v>45888</v>
      </c>
      <c r="AD218">
        <f>VLOOKUP($A218,'Plan de acci�n consolidado 2025'!$A$3:$AZ$504,AD$1,0)</f>
        <v>100</v>
      </c>
      <c r="AE218">
        <f>VLOOKUP($A218,'Plan de acci�n consolidado 2025'!$A$3:$AZ$504,AE$1,0)</f>
        <v>2</v>
      </c>
    </row>
    <row r="219" spans="1:31" hidden="1" x14ac:dyDescent="0.25">
      <c r="A219" s="30" t="s">
        <v>822</v>
      </c>
      <c r="B219" t="str">
        <f>VLOOKUP($A219,'Plan de acci�n consolidado 2025'!$A$3:$V$504,B$1,0)</f>
        <v>GRUPO DE TRABAJO DE ESTUDIOS ECONÓMICOS</v>
      </c>
      <c r="C219">
        <f>VLOOKUP($A219,'Plan de acci�n consolidado 2025'!$A$3:$V$504,C$1,0)</f>
        <v>0</v>
      </c>
      <c r="D219" t="str">
        <f>VLOOKUP($A219,'Plan de acci�n consolidado 2025'!$A$3:$V$504,D$1,0)</f>
        <v>Actividad propia</v>
      </c>
      <c r="E219" t="str">
        <f>VLOOKUP($A219,'Plan de acci�n consolidado 2025'!$A$3:$V$504,E$1,0)</f>
        <v>37.4.4</v>
      </c>
      <c r="F219" t="str">
        <f>VLOOKUP($A219,'Plan de acci�n consolidado 2025'!$A$3:$V$504,F$1,0)</f>
        <v>N/A</v>
      </c>
      <c r="G219" t="str">
        <f>VLOOKUP($A219,'Plan de acci�n consolidado 2025'!$A$3:$V$504,G$1,0)</f>
        <v>N/A</v>
      </c>
      <c r="H219" t="str">
        <f>VLOOKUP($A219,'Plan de acci�n consolidado 2025'!$A$3:$V$504,H$1,0)</f>
        <v>N/A</v>
      </c>
      <c r="I219" t="str">
        <f>VLOOKUP($A219,'Plan de acci�n consolidado 2025'!$A$3:$V$504,I$1,0)</f>
        <v>N/A</v>
      </c>
      <c r="J219" t="str">
        <f>VLOOKUP($A219,'Plan de acci�n consolidado 2025'!$A$3:$V$504,J$1,0)</f>
        <v>N/A</v>
      </c>
      <c r="K219">
        <f>VLOOKUP($A219,'Plan de acci�n consolidado 2025'!$A$3:$V$504,K$1,0)</f>
        <v>0</v>
      </c>
      <c r="L219" t="str">
        <f>VLOOKUP($A219,'Plan de acci�n consolidado 2025'!$A$3:$V$504,L$1,0)</f>
        <v>N/A</v>
      </c>
      <c r="M219" t="str">
        <f>VLOOKUP($A219,'Plan de acci�n consolidado 2025'!$A$3:$V$504,M$1,0)</f>
        <v>N/A</v>
      </c>
      <c r="N219" t="str">
        <f>VLOOKUP($A219,'Plan de acci�n consolidado 2025'!$A$3:$V$504,N$1,0)</f>
        <v>N/A</v>
      </c>
      <c r="O219" t="str">
        <f>VLOOKUP($A219,'Plan de acci�n consolidado 2025'!$A$3:$V$504,O$1,0)</f>
        <v>Recopilar datos y construir base de datos  (Base de datos)</v>
      </c>
      <c r="P219">
        <f>VLOOKUP($A219,'Plan de acci�n consolidado 2025'!$A$3:$V$504,P$1,0)</f>
        <v>20</v>
      </c>
      <c r="Q219">
        <f>VLOOKUP($A219,'Plan de acci�n consolidado 2025'!$A$3:$V$504,Q$1,0)</f>
        <v>1</v>
      </c>
      <c r="R219" t="str">
        <f>VLOOKUP($A219,'Plan de acci�n consolidado 2025'!$A$3:$V$504,R$1,0)</f>
        <v>Númerica</v>
      </c>
      <c r="S219" t="str">
        <f>VLOOKUP($A219,'Plan de acci�n consolidado 2025'!$A$3:$V$504,S$1,0)</f>
        <v># de Base de datos construida / 1 Base de datos programada</v>
      </c>
      <c r="T219" s="168">
        <f>VLOOKUP($A219,'Plan de acci�n consolidado 2025'!$A$3:$V$504,T$1,0)</f>
        <v>45717</v>
      </c>
      <c r="U219" s="168">
        <f>VLOOKUP($A219,'Plan de acci�n consolidado 2025'!$A$3:$V$504,U$1,0)</f>
        <v>45945</v>
      </c>
      <c r="V219" t="str">
        <f>VLOOKUP($A219,'Plan de acci�n consolidado 2025'!$A$3:$V$504,V$1,0)</f>
        <v>37-GRUPO DE TRABAJO DE ESTUDIOS ECONÓMICOS</v>
      </c>
      <c r="W219">
        <f>VLOOKUP($A219,'Plan de acci�n consolidado 2025'!$A$3:$AZ$504,W$1,0)</f>
        <v>2</v>
      </c>
      <c r="X219">
        <f>VLOOKUP($A219,'Plan de acci�n consolidado 2025'!$A$3:$AZ$504,X$1,0)</f>
        <v>0</v>
      </c>
      <c r="Y219">
        <f>VLOOKUP($A219,'Plan de acci�n consolidado 2025'!$A$3:$AZ$504,Y$1,0)</f>
        <v>0</v>
      </c>
      <c r="Z219" s="168">
        <f>VLOOKUP($A219,'Plan de acci�n consolidado 2025'!$A$3:$AZ$504,Z$1,0)</f>
        <v>0</v>
      </c>
      <c r="AA219">
        <f>VLOOKUP($A219,'Plan de acci�n consolidado 2025'!$A$3:$AZ$504,AA$1,0)</f>
        <v>0</v>
      </c>
      <c r="AB219">
        <f>VLOOKUP($A219,'Plan de acci�n consolidado 2025'!$A$3:$AZ$504,AB$1,0)</f>
        <v>0</v>
      </c>
      <c r="AC219" s="168">
        <f>VLOOKUP($A219,'Plan de acci�n consolidado 2025'!$A$3:$AZ$504,AC$1,0)</f>
        <v>0</v>
      </c>
      <c r="AD219">
        <f>VLOOKUP($A219,'Plan de acci�n consolidado 2025'!$A$3:$AZ$504,AD$1,0)</f>
        <v>0</v>
      </c>
      <c r="AE219">
        <f>VLOOKUP($A219,'Plan de acci�n consolidado 2025'!$A$3:$AZ$504,AE$1,0)</f>
        <v>0</v>
      </c>
    </row>
    <row r="220" spans="1:31" hidden="1" x14ac:dyDescent="0.25">
      <c r="A220" s="30" t="s">
        <v>823</v>
      </c>
      <c r="B220" t="str">
        <f>VLOOKUP($A220,'Plan de acci�n consolidado 2025'!$A$3:$V$504,B$1,0)</f>
        <v>GRUPO DE TRABAJO DE ESTUDIOS ECONÓMICOS</v>
      </c>
      <c r="C220">
        <f>VLOOKUP($A220,'Plan de acci�n consolidado 2025'!$A$3:$V$504,C$1,0)</f>
        <v>0</v>
      </c>
      <c r="D220" t="str">
        <f>VLOOKUP($A220,'Plan de acci�n consolidado 2025'!$A$3:$V$504,D$1,0)</f>
        <v>Actividad propia</v>
      </c>
      <c r="E220" t="str">
        <f>VLOOKUP($A220,'Plan de acci�n consolidado 2025'!$A$3:$V$504,E$1,0)</f>
        <v>37.4.5</v>
      </c>
      <c r="F220" t="str">
        <f>VLOOKUP($A220,'Plan de acci�n consolidado 2025'!$A$3:$V$504,F$1,0)</f>
        <v>N/A</v>
      </c>
      <c r="G220" t="str">
        <f>VLOOKUP($A220,'Plan de acci�n consolidado 2025'!$A$3:$V$504,G$1,0)</f>
        <v>N/A</v>
      </c>
      <c r="H220" t="str">
        <f>VLOOKUP($A220,'Plan de acci�n consolidado 2025'!$A$3:$V$504,H$1,0)</f>
        <v>N/A</v>
      </c>
      <c r="I220" t="str">
        <f>VLOOKUP($A220,'Plan de acci�n consolidado 2025'!$A$3:$V$504,I$1,0)</f>
        <v>N/A</v>
      </c>
      <c r="J220" t="str">
        <f>VLOOKUP($A220,'Plan de acci�n consolidado 2025'!$A$3:$V$504,J$1,0)</f>
        <v>N/A</v>
      </c>
      <c r="K220">
        <f>VLOOKUP($A220,'Plan de acci�n consolidado 2025'!$A$3:$V$504,K$1,0)</f>
        <v>0</v>
      </c>
      <c r="L220" t="str">
        <f>VLOOKUP($A220,'Plan de acci�n consolidado 2025'!$A$3:$V$504,L$1,0)</f>
        <v>N/A</v>
      </c>
      <c r="M220" t="str">
        <f>VLOOKUP($A220,'Plan de acci�n consolidado 2025'!$A$3:$V$504,M$1,0)</f>
        <v>N/A</v>
      </c>
      <c r="N220" t="str">
        <f>VLOOKUP($A220,'Plan de acci�n consolidado 2025'!$A$3:$V$504,N$1,0)</f>
        <v>N/A</v>
      </c>
      <c r="O220" t="str">
        <f>VLOOKUP($A220,'Plan de acci�n consolidado 2025'!$A$3:$V$504,O$1,0)</f>
        <v>Desarrollar análisis económico final (Documento de análisis económico final)</v>
      </c>
      <c r="P220">
        <f>VLOOKUP($A220,'Plan de acci�n consolidado 2025'!$A$3:$V$504,P$1,0)</f>
        <v>20</v>
      </c>
      <c r="Q220">
        <f>VLOOKUP($A220,'Plan de acci�n consolidado 2025'!$A$3:$V$504,Q$1,0)</f>
        <v>1</v>
      </c>
      <c r="R220" t="str">
        <f>VLOOKUP($A220,'Plan de acci�n consolidado 2025'!$A$3:$V$504,R$1,0)</f>
        <v>Númerica</v>
      </c>
      <c r="S220" t="str">
        <f>VLOOKUP($A220,'Plan de acci�n consolidado 2025'!$A$3:$V$504,S$1,0)</f>
        <v># de Documento de análisis económico final desarrolado / 1 Documento de análisis económico final programado</v>
      </c>
      <c r="T220" s="168">
        <f>VLOOKUP($A220,'Plan de acci�n consolidado 2025'!$A$3:$V$504,T$1,0)</f>
        <v>45748</v>
      </c>
      <c r="U220" s="168">
        <f>VLOOKUP($A220,'Plan de acci�n consolidado 2025'!$A$3:$V$504,U$1,0)</f>
        <v>45976</v>
      </c>
      <c r="V220" t="str">
        <f>VLOOKUP($A220,'Plan de acci�n consolidado 2025'!$A$3:$V$504,V$1,0)</f>
        <v>37-GRUPO DE TRABAJO DE ESTUDIOS ECONÓMICOS</v>
      </c>
      <c r="W220">
        <f>VLOOKUP($A220,'Plan de acci�n consolidado 2025'!$A$3:$AZ$504,W$1,0)</f>
        <v>2</v>
      </c>
      <c r="X220">
        <f>VLOOKUP($A220,'Plan de acci�n consolidado 2025'!$A$3:$AZ$504,X$1,0)</f>
        <v>0</v>
      </c>
      <c r="Y220">
        <f>VLOOKUP($A220,'Plan de acci�n consolidado 2025'!$A$3:$AZ$504,Y$1,0)</f>
        <v>0</v>
      </c>
      <c r="Z220" s="168">
        <f>VLOOKUP($A220,'Plan de acci�n consolidado 2025'!$A$3:$AZ$504,Z$1,0)</f>
        <v>0</v>
      </c>
      <c r="AA220">
        <f>VLOOKUP($A220,'Plan de acci�n consolidado 2025'!$A$3:$AZ$504,AA$1,0)</f>
        <v>0</v>
      </c>
      <c r="AB220">
        <f>VLOOKUP($A220,'Plan de acci�n consolidado 2025'!$A$3:$AZ$504,AB$1,0)</f>
        <v>0</v>
      </c>
      <c r="AC220" s="168">
        <f>VLOOKUP($A220,'Plan de acci�n consolidado 2025'!$A$3:$AZ$504,AC$1,0)</f>
        <v>0</v>
      </c>
      <c r="AD220">
        <f>VLOOKUP($A220,'Plan de acci�n consolidado 2025'!$A$3:$AZ$504,AD$1,0)</f>
        <v>0</v>
      </c>
      <c r="AE220">
        <f>VLOOKUP($A220,'Plan de acci�n consolidado 2025'!$A$3:$AZ$504,AE$1,0)</f>
        <v>0</v>
      </c>
    </row>
    <row r="221" spans="1:31" hidden="1" x14ac:dyDescent="0.25">
      <c r="A221" s="30" t="s">
        <v>825</v>
      </c>
      <c r="B221" t="str">
        <f>VLOOKUP($A221,'Plan de acci�n consolidado 2025'!$A$3:$V$504,B$1,0)</f>
        <v>GRUPO DE TRABAJO DE ESTUDIOS ECONÓMICOS</v>
      </c>
      <c r="C221">
        <f>VLOOKUP($A221,'Plan de acci�n consolidado 2025'!$A$3:$V$504,C$1,0)</f>
        <v>0</v>
      </c>
      <c r="D221" t="str">
        <f>VLOOKUP($A221,'Plan de acci�n consolidado 2025'!$A$3:$V$504,D$1,0)</f>
        <v>Actividad propia</v>
      </c>
      <c r="E221" t="str">
        <f>VLOOKUP($A221,'Plan de acci�n consolidado 2025'!$A$3:$V$504,E$1,0)</f>
        <v>37.4.6</v>
      </c>
      <c r="F221" t="str">
        <f>VLOOKUP($A221,'Plan de acci�n consolidado 2025'!$A$3:$V$504,F$1,0)</f>
        <v>N/A</v>
      </c>
      <c r="G221" t="str">
        <f>VLOOKUP($A221,'Plan de acci�n consolidado 2025'!$A$3:$V$504,G$1,0)</f>
        <v>N/A</v>
      </c>
      <c r="H221" t="str">
        <f>VLOOKUP($A221,'Plan de acci�n consolidado 2025'!$A$3:$V$504,H$1,0)</f>
        <v>N/A</v>
      </c>
      <c r="I221" t="str">
        <f>VLOOKUP($A221,'Plan de acci�n consolidado 2025'!$A$3:$V$504,I$1,0)</f>
        <v>N/A</v>
      </c>
      <c r="J221" t="str">
        <f>VLOOKUP($A221,'Plan de acci�n consolidado 2025'!$A$3:$V$504,J$1,0)</f>
        <v>N/A</v>
      </c>
      <c r="K221">
        <f>VLOOKUP($A221,'Plan de acci�n consolidado 2025'!$A$3:$V$504,K$1,0)</f>
        <v>0</v>
      </c>
      <c r="L221" t="str">
        <f>VLOOKUP($A221,'Plan de acci�n consolidado 2025'!$A$3:$V$504,L$1,0)</f>
        <v>N/A</v>
      </c>
      <c r="M221" t="str">
        <f>VLOOKUP($A221,'Plan de acci�n consolidado 2025'!$A$3:$V$504,M$1,0)</f>
        <v>N/A</v>
      </c>
      <c r="N221" t="str">
        <f>VLOOKUP($A221,'Plan de acci�n consolidado 2025'!$A$3:$V$504,N$1,0)</f>
        <v>N/A</v>
      </c>
      <c r="O221" t="str">
        <f>VLOOKUP($A221,'Plan de acci�n consolidado 2025'!$A$3:$V$504,O$1,0)</f>
        <v>Entregar producto (Memorando/correo)</v>
      </c>
      <c r="P221">
        <f>VLOOKUP($A221,'Plan de acci�n consolidado 2025'!$A$3:$V$504,P$1,0)</f>
        <v>5</v>
      </c>
      <c r="Q221">
        <f>VLOOKUP($A221,'Plan de acci�n consolidado 2025'!$A$3:$V$504,Q$1,0)</f>
        <v>1</v>
      </c>
      <c r="R221" t="str">
        <f>VLOOKUP($A221,'Plan de acci�n consolidado 2025'!$A$3:$V$504,R$1,0)</f>
        <v>Númerica</v>
      </c>
      <c r="S221" t="str">
        <f>VLOOKUP($A221,'Plan de acci�n consolidado 2025'!$A$3:$V$504,S$1,0)</f>
        <v># de Estudio económico elaborado y entregado / 1 Estudio económico programado</v>
      </c>
      <c r="T221" s="168">
        <f>VLOOKUP($A221,'Plan de acci�n consolidado 2025'!$A$3:$V$504,T$1,0)</f>
        <v>45778</v>
      </c>
      <c r="U221" s="168">
        <f>VLOOKUP($A221,'Plan de acci�n consolidado 2025'!$A$3:$V$504,U$1,0)</f>
        <v>46006</v>
      </c>
      <c r="V221" t="str">
        <f>VLOOKUP($A221,'Plan de acci�n consolidado 2025'!$A$3:$V$504,V$1,0)</f>
        <v>37-GRUPO DE TRABAJO DE ESTUDIOS ECONÓMICOS</v>
      </c>
      <c r="W221">
        <f>VLOOKUP($A221,'Plan de acci�n consolidado 2025'!$A$3:$AZ$504,W$1,0)</f>
        <v>0.5</v>
      </c>
      <c r="X221">
        <f>VLOOKUP($A221,'Plan de acci�n consolidado 2025'!$A$3:$AZ$504,X$1,0)</f>
        <v>0</v>
      </c>
      <c r="Y221">
        <f>VLOOKUP($A221,'Plan de acci�n consolidado 2025'!$A$3:$AZ$504,Y$1,0)</f>
        <v>0</v>
      </c>
      <c r="Z221" s="168">
        <f>VLOOKUP($A221,'Plan de acci�n consolidado 2025'!$A$3:$AZ$504,Z$1,0)</f>
        <v>0</v>
      </c>
      <c r="AA221">
        <f>VLOOKUP($A221,'Plan de acci�n consolidado 2025'!$A$3:$AZ$504,AA$1,0)</f>
        <v>0</v>
      </c>
      <c r="AB221">
        <f>VLOOKUP($A221,'Plan de acci�n consolidado 2025'!$A$3:$AZ$504,AB$1,0)</f>
        <v>0</v>
      </c>
      <c r="AC221" s="168">
        <f>VLOOKUP($A221,'Plan de acci�n consolidado 2025'!$A$3:$AZ$504,AC$1,0)</f>
        <v>0</v>
      </c>
      <c r="AD221">
        <f>VLOOKUP($A221,'Plan de acci�n consolidado 2025'!$A$3:$AZ$504,AD$1,0)</f>
        <v>0</v>
      </c>
      <c r="AE221">
        <f>VLOOKUP($A221,'Plan de acci�n consolidado 2025'!$A$3:$AZ$504,AE$1,0)</f>
        <v>0</v>
      </c>
    </row>
    <row r="222" spans="1:31" hidden="1" x14ac:dyDescent="0.25">
      <c r="A222" s="30" t="s">
        <v>826</v>
      </c>
      <c r="B222" t="str">
        <f>VLOOKUP($A222,'Plan de acci�n consolidado 2025'!$A$3:$V$504,B$1,0)</f>
        <v>GRUPO DE TRABAJO DE ESTUDIOS ECONÓMICOS</v>
      </c>
      <c r="C222">
        <f>VLOOKUP($A222,'Plan de acci�n consolidado 2025'!$A$3:$V$504,C$1,0)</f>
        <v>0</v>
      </c>
      <c r="D222" t="str">
        <f>VLOOKUP($A222,'Plan de acci�n consolidado 2025'!$A$3:$V$504,D$1,0)</f>
        <v>Producto</v>
      </c>
      <c r="E222" t="str">
        <f>VLOOKUP($A222,'Plan de acci�n consolidado 2025'!$A$3:$V$504,E$1,0)</f>
        <v>37.5</v>
      </c>
      <c r="F222" t="str">
        <f>VLOOKUP($A222,'Plan de acci�n consolidado 2025'!$A$3:$V$504,F$1,0)</f>
        <v>Operativo</v>
      </c>
      <c r="G222" t="str">
        <f>VLOOKUP($A222,'Plan de acci�n consolidado 2025'!$A$3:$V$504,G$1,0)</f>
        <v xml:space="preserve">Fortalecer la gestión de la información, el conocimiento y la innovación para optimizar la capacidad institucional 
</v>
      </c>
      <c r="H222" t="str">
        <f>VLOOKUP($A222,'Plan de acci�n consolidado 2025'!$A$3:$V$504,H$1,0)</f>
        <v xml:space="preserve">Cumplimiento de productos del PAI asociados a Fortalecer la gestión de la información, el conocimiento y la innovación para optimizar la capacidad institucional 
</v>
      </c>
      <c r="I222" t="str">
        <f>VLOOKUP($A222,'Plan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t="str">
        <f>VLOOKUP($A222,'Plan de acci�n consolidado 2025'!$A$3:$V$504,J$1,0)</f>
        <v xml:space="preserve">PND - 5-31-5-b- Convergencia regional - Entidades públicas territoriales y nacionales fortalecidas </v>
      </c>
      <c r="K222">
        <f>VLOOKUP($A222,'Plan de acci�n consolidado 2025'!$A$3:$V$504,K$1,0)</f>
        <v>0</v>
      </c>
      <c r="L222" t="str">
        <f>VLOOKUP($A222,'Plan de acci�n consolidado 2025'!$A$3:$V$504,L$1,0)</f>
        <v>C-3599-0200-0008-53105b</v>
      </c>
      <c r="M222" t="str">
        <f>VLOOKUP($A222,'Plan de acci�n consolidado 2025'!$A$3:$V$504,M$1,0)</f>
        <v>Política Gestión del Conocimiento y la Innovación _DIMENSIÓN Gestión del conocimiento y la innovación</v>
      </c>
      <c r="N222" t="str">
        <f>VLOOKUP($A222,'Plan de acci�n consolidado 2025'!$A$3:$V$504,N$1,0)</f>
        <v>N/A</v>
      </c>
      <c r="O222" t="str">
        <f>VLOOKUP($A222,'Plan de acci�n consolidado 2025'!$A$3:$V$504,O$1,0)</f>
        <v>Estudios Económicos Coyunturales, elaborados y entregados (Estudios Económicos Coyunturales)</v>
      </c>
      <c r="P222">
        <f>VLOOKUP($A222,'Plan de acci�n consolidado 2025'!$A$3:$V$504,P$1,0)</f>
        <v>20</v>
      </c>
      <c r="Q222">
        <f>VLOOKUP($A222,'Plan de acci�n consolidado 2025'!$A$3:$V$504,Q$1,0)</f>
        <v>50</v>
      </c>
      <c r="R222" t="str">
        <f>VLOOKUP($A222,'Plan de acci�n consolidado 2025'!$A$3:$V$504,R$1,0)</f>
        <v>Númerica</v>
      </c>
      <c r="S222" t="str">
        <f>VLOOKUP($A222,'Plan de acci�n consolidado 2025'!$A$3:$V$504,S$1,0)</f>
        <v># de Estudios Económicos Coyunturales elaborados y entregados / 50 Estudios Económicos Coyunturales programados</v>
      </c>
      <c r="T222" s="168">
        <f>VLOOKUP($A222,'Plan de acci�n consolidado 2025'!$A$3:$V$504,T$1,0)</f>
        <v>45659</v>
      </c>
      <c r="U222" s="168">
        <f>VLOOKUP($A222,'Plan de acci�n consolidado 2025'!$A$3:$V$504,U$1,0)</f>
        <v>46010</v>
      </c>
      <c r="V222" t="str">
        <f>VLOOKUP($A222,'Plan de acci�n consolidado 2025'!$A$3:$V$504,V$1,0)</f>
        <v>37-GRUPO DE TRABAJO DE ESTUDIOS ECONÓMICOS</v>
      </c>
      <c r="W222">
        <f>VLOOKUP($A222,'Plan de acci�n consolidado 2025'!$A$3:$AZ$504,W$1,0)</f>
        <v>20</v>
      </c>
      <c r="X222">
        <f>VLOOKUP($A222,'Plan de acci�n consolidado 2025'!$A$3:$AZ$504,X$1,0)</f>
        <v>34</v>
      </c>
      <c r="Y222" t="str">
        <f>VLOOKUP($A222,'Plan de acci�n consolidado 2025'!$A$3:$AZ$504,Y$1,0)</f>
        <v xml:space="preserve">El grupo de EE ha alcanzado un 34 % de avance en los estudios coyunturales, con 17 estudios completados frente a una meta total de 50. A la fecha, se han registrado y aceptado 22 estudios en total. </v>
      </c>
      <c r="Z222" s="168">
        <f>VLOOKUP($A222,'Plan de acci�n consolidado 2025'!$A$3:$AZ$504,Z$1,0)</f>
        <v>0</v>
      </c>
      <c r="AA222">
        <f>VLOOKUP($A222,'Plan de acci�n consolidado 2025'!$A$3:$AZ$504,AA$1,0)</f>
        <v>34</v>
      </c>
      <c r="AB222" t="str">
        <f>VLOOKUP($A222,'Plan de acci�n consolidado 2025'!$A$3:$AZ$504,AB$1,0)</f>
        <v>Se valida el porcentaje de avance reportado del 34%, correspondiente a 17 estudios de 50 programados</v>
      </c>
      <c r="AC222" s="168">
        <f>VLOOKUP($A222,'Plan de acci�n consolidado 2025'!$A$3:$AZ$504,AC$1,0)</f>
        <v>0</v>
      </c>
      <c r="AD222">
        <f>VLOOKUP($A222,'Plan de acci�n consolidado 2025'!$A$3:$AZ$504,AD$1,0)</f>
        <v>0</v>
      </c>
      <c r="AE222">
        <f>VLOOKUP($A222,'Plan de acci�n consolidado 2025'!$A$3:$AZ$504,AE$1,0)</f>
        <v>6.8</v>
      </c>
    </row>
    <row r="223" spans="1:31" hidden="1" x14ac:dyDescent="0.25">
      <c r="A223" s="30" t="s">
        <v>828</v>
      </c>
      <c r="B223" t="str">
        <f>VLOOKUP($A223,'Plan de acci�n consolidado 2025'!$A$3:$V$504,B$1,0)</f>
        <v>GRUPO DE TRABAJO DE ESTUDIOS ECONÓMICOS</v>
      </c>
      <c r="C223">
        <f>VLOOKUP($A223,'Plan de acci�n consolidado 2025'!$A$3:$V$504,C$1,0)</f>
        <v>0</v>
      </c>
      <c r="D223" t="str">
        <f>VLOOKUP($A223,'Plan de acci�n consolidado 2025'!$A$3:$V$504,D$1,0)</f>
        <v>Actividad propia</v>
      </c>
      <c r="E223" t="str">
        <f>VLOOKUP($A223,'Plan de acci�n consolidado 2025'!$A$3:$V$504,E$1,0)</f>
        <v>37.5.1</v>
      </c>
      <c r="F223" t="str">
        <f>VLOOKUP($A223,'Plan de acci�n consolidado 2025'!$A$3:$V$504,F$1,0)</f>
        <v>N/A</v>
      </c>
      <c r="G223" t="str">
        <f>VLOOKUP($A223,'Plan de acci�n consolidado 2025'!$A$3:$V$504,G$1,0)</f>
        <v>N/A</v>
      </c>
      <c r="H223" t="str">
        <f>VLOOKUP($A223,'Plan de acci�n consolidado 2025'!$A$3:$V$504,H$1,0)</f>
        <v>N/A</v>
      </c>
      <c r="I223" t="str">
        <f>VLOOKUP($A223,'Plan de acci�n consolidado 2025'!$A$3:$V$504,I$1,0)</f>
        <v>N/A</v>
      </c>
      <c r="J223" t="str">
        <f>VLOOKUP($A223,'Plan de acci�n consolidado 2025'!$A$3:$V$504,J$1,0)</f>
        <v>N/A</v>
      </c>
      <c r="K223">
        <f>VLOOKUP($A223,'Plan de acci�n consolidado 2025'!$A$3:$V$504,K$1,0)</f>
        <v>0</v>
      </c>
      <c r="L223" t="str">
        <f>VLOOKUP($A223,'Plan de acci�n consolidado 2025'!$A$3:$V$504,L$1,0)</f>
        <v>N/A</v>
      </c>
      <c r="M223" t="str">
        <f>VLOOKUP($A223,'Plan de acci�n consolidado 2025'!$A$3:$V$504,M$1,0)</f>
        <v>N/A</v>
      </c>
      <c r="N223" t="str">
        <f>VLOOKUP($A223,'Plan de acci�n consolidado 2025'!$A$3:$V$504,N$1,0)</f>
        <v>N/A</v>
      </c>
      <c r="O223" t="str">
        <f>VLOOKUP($A223,'Plan de acci�n consolidado 2025'!$A$3:$V$504,O$1,0)</f>
        <v>Requerir a las diferentes áreas de la entidad, la identificación de los estudios económicos coyunturales que requieren sean elaborados por el Grupo de Estudios Económicos (Inventario de solicitudes de estudios coyunturales)</v>
      </c>
      <c r="P223">
        <f>VLOOKUP($A223,'Plan de acci�n consolidado 2025'!$A$3:$V$504,P$1,0)</f>
        <v>5</v>
      </c>
      <c r="Q223">
        <f>VLOOKUP($A223,'Plan de acci�n consolidado 2025'!$A$3:$V$504,Q$1,0)</f>
        <v>1</v>
      </c>
      <c r="R223" t="str">
        <f>VLOOKUP($A223,'Plan de acci�n consolidado 2025'!$A$3:$V$504,R$1,0)</f>
        <v>Númerica</v>
      </c>
      <c r="S223" t="str">
        <f>VLOOKUP($A223,'Plan de acci�n consolidado 2025'!$A$3:$V$504,S$1,0)</f>
        <v># de Inventario elaborado / 1 Inventario programado</v>
      </c>
      <c r="T223" s="168">
        <f>VLOOKUP($A223,'Plan de acci�n consolidado 2025'!$A$3:$V$504,T$1,0)</f>
        <v>45659</v>
      </c>
      <c r="U223" s="168">
        <f>VLOOKUP($A223,'Plan de acci�n consolidado 2025'!$A$3:$V$504,U$1,0)</f>
        <v>45716</v>
      </c>
      <c r="V223" t="str">
        <f>VLOOKUP($A223,'Plan de acci�n consolidado 2025'!$A$3:$V$504,V$1,0)</f>
        <v>37-GRUPO DE TRABAJO DE ESTUDIOS ECONÓMICOS</v>
      </c>
      <c r="W223">
        <f>VLOOKUP($A223,'Plan de acci�n consolidado 2025'!$A$3:$AZ$504,W$1,0)</f>
        <v>1</v>
      </c>
      <c r="X223">
        <f>VLOOKUP($A223,'Plan de acci�n consolidado 2025'!$A$3:$AZ$504,X$1,0)</f>
        <v>100</v>
      </c>
      <c r="Y223" t="str">
        <f>VLOOKUP($A223,'Plan de acci�n consolidado 2025'!$A$3:$AZ$504,Y$1,0)</f>
        <v>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v>
      </c>
      <c r="Z223" s="168">
        <f>VLOOKUP($A223,'Plan de acci�n consolidado 2025'!$A$3:$AZ$504,Z$1,0)</f>
        <v>45679</v>
      </c>
      <c r="AA223">
        <f>VLOOKUP($A223,'Plan de acci�n consolidado 2025'!$A$3:$AZ$504,AA$1,0)</f>
        <v>100</v>
      </c>
      <c r="AB223" t="str">
        <f>VLOOKUP($A223,'Plan de acci�n consolidado 2025'!$A$3:$AZ$504,AB$1,0)</f>
        <v xml:space="preserve">De acuerdo con el reporte registrado y los soportes allegados, la actividades se considera cumplída </v>
      </c>
      <c r="AC223" s="168">
        <f>VLOOKUP($A223,'Plan de acci�n consolidado 2025'!$A$3:$AZ$504,AC$1,0)</f>
        <v>45679</v>
      </c>
      <c r="AD223">
        <f>VLOOKUP($A223,'Plan de acci�n consolidado 2025'!$A$3:$AZ$504,AD$1,0)</f>
        <v>100</v>
      </c>
      <c r="AE223">
        <f>VLOOKUP($A223,'Plan de acci�n consolidado 2025'!$A$3:$AZ$504,AE$1,0)</f>
        <v>1</v>
      </c>
    </row>
    <row r="224" spans="1:31" hidden="1" x14ac:dyDescent="0.25">
      <c r="A224" s="30" t="s">
        <v>830</v>
      </c>
      <c r="B224" t="str">
        <f>VLOOKUP($A224,'Plan de acci�n consolidado 2025'!$A$3:$V$504,B$1,0)</f>
        <v>GRUPO DE TRABAJO DE ESTUDIOS ECONÓMICOS</v>
      </c>
      <c r="C224">
        <f>VLOOKUP($A224,'Plan de acci�n consolidado 2025'!$A$3:$V$504,C$1,0)</f>
        <v>0</v>
      </c>
      <c r="D224" t="str">
        <f>VLOOKUP($A224,'Plan de acci�n consolidado 2025'!$A$3:$V$504,D$1,0)</f>
        <v>Actividad propia</v>
      </c>
      <c r="E224" t="str">
        <f>VLOOKUP($A224,'Plan de acci�n consolidado 2025'!$A$3:$V$504,E$1,0)</f>
        <v>37.5.2</v>
      </c>
      <c r="F224" t="str">
        <f>VLOOKUP($A224,'Plan de acci�n consolidado 2025'!$A$3:$V$504,F$1,0)</f>
        <v>N/A</v>
      </c>
      <c r="G224" t="str">
        <f>VLOOKUP($A224,'Plan de acci�n consolidado 2025'!$A$3:$V$504,G$1,0)</f>
        <v>N/A</v>
      </c>
      <c r="H224" t="str">
        <f>VLOOKUP($A224,'Plan de acci�n consolidado 2025'!$A$3:$V$504,H$1,0)</f>
        <v>N/A</v>
      </c>
      <c r="I224" t="str">
        <f>VLOOKUP($A224,'Plan de acci�n consolidado 2025'!$A$3:$V$504,I$1,0)</f>
        <v>N/A</v>
      </c>
      <c r="J224" t="str">
        <f>VLOOKUP($A224,'Plan de acci�n consolidado 2025'!$A$3:$V$504,J$1,0)</f>
        <v>N/A</v>
      </c>
      <c r="K224">
        <f>VLOOKUP($A224,'Plan de acci�n consolidado 2025'!$A$3:$V$504,K$1,0)</f>
        <v>0</v>
      </c>
      <c r="L224" t="str">
        <f>VLOOKUP($A224,'Plan de acci�n consolidado 2025'!$A$3:$V$504,L$1,0)</f>
        <v>N/A</v>
      </c>
      <c r="M224" t="str">
        <f>VLOOKUP($A224,'Plan de acci�n consolidado 2025'!$A$3:$V$504,M$1,0)</f>
        <v>N/A</v>
      </c>
      <c r="N224" t="str">
        <f>VLOOKUP($A224,'Plan de acci�n consolidado 2025'!$A$3:$V$504,N$1,0)</f>
        <v>N/A</v>
      </c>
      <c r="O224" t="str">
        <f>VLOOKUP($A224,'Plan de acci�n consolidado 2025'!$A$3:$V$504,O$1,0)</f>
        <v>Definir, a partir del análisis de las solicitudes de las áreas, las temáticas y  estudios conyunturales que serán desarrollados a lo largo de la vigencia por el Grupo de Estudios Económicos (Informe con estudios seleccionados)</v>
      </c>
      <c r="P224">
        <f>VLOOKUP($A224,'Plan de acci�n consolidado 2025'!$A$3:$V$504,P$1,0)</f>
        <v>10</v>
      </c>
      <c r="Q224">
        <f>VLOOKUP($A224,'Plan de acci�n consolidado 2025'!$A$3:$V$504,Q$1,0)</f>
        <v>1</v>
      </c>
      <c r="R224" t="str">
        <f>VLOOKUP($A224,'Plan de acci�n consolidado 2025'!$A$3:$V$504,R$1,0)</f>
        <v>Númerica</v>
      </c>
      <c r="S224" t="str">
        <f>VLOOKUP($A224,'Plan de acci�n consolidado 2025'!$A$3:$V$504,S$1,0)</f>
        <v># de Informe elaborado / 1 Informe elaborado</v>
      </c>
      <c r="T224" s="168">
        <f>VLOOKUP($A224,'Plan de acci�n consolidado 2025'!$A$3:$V$504,T$1,0)</f>
        <v>45717</v>
      </c>
      <c r="U224" s="168">
        <f>VLOOKUP($A224,'Plan de acci�n consolidado 2025'!$A$3:$V$504,U$1,0)</f>
        <v>45731</v>
      </c>
      <c r="V224" t="str">
        <f>VLOOKUP($A224,'Plan de acci�n consolidado 2025'!$A$3:$V$504,V$1,0)</f>
        <v>37-GRUPO DE TRABAJO DE ESTUDIOS ECONÓMICOS</v>
      </c>
      <c r="W224">
        <f>VLOOKUP($A224,'Plan de acci�n consolidado 2025'!$A$3:$AZ$504,W$1,0)</f>
        <v>2</v>
      </c>
      <c r="X224">
        <f>VLOOKUP($A224,'Plan de acci�n consolidado 2025'!$A$3:$AZ$504,X$1,0)</f>
        <v>100</v>
      </c>
      <c r="Y224" t="str">
        <f>VLOOKUP($A224,'Plan de acci�n consolidado 2025'!$A$3:$AZ$504,Y$1,0)</f>
        <v>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v>
      </c>
      <c r="Z224" s="168">
        <f>VLOOKUP($A224,'Plan de acci�n consolidado 2025'!$A$3:$AZ$504,Z$1,0)</f>
        <v>45730</v>
      </c>
      <c r="AA224">
        <f>VLOOKUP($A224,'Plan de acci�n consolidado 2025'!$A$3:$AZ$504,AA$1,0)</f>
        <v>100</v>
      </c>
      <c r="AB224" t="str">
        <f>VLOOKUP($A224,'Plan de acci�n consolidado 2025'!$A$3:$AZ$504,AB$1,0)</f>
        <v xml:space="preserve">se verifica el cumplimiento con los soportes presentados </v>
      </c>
      <c r="AC224" s="168">
        <f>VLOOKUP($A224,'Plan de acci�n consolidado 2025'!$A$3:$AZ$504,AC$1,0)</f>
        <v>45730</v>
      </c>
      <c r="AD224">
        <f>VLOOKUP($A224,'Plan de acci�n consolidado 2025'!$A$3:$AZ$504,AD$1,0)</f>
        <v>100</v>
      </c>
      <c r="AE224">
        <f>VLOOKUP($A224,'Plan de acci�n consolidado 2025'!$A$3:$AZ$504,AE$1,0)</f>
        <v>2</v>
      </c>
    </row>
    <row r="225" spans="1:31" hidden="1" x14ac:dyDescent="0.25">
      <c r="A225" s="30" t="s">
        <v>832</v>
      </c>
      <c r="B225" t="str">
        <f>VLOOKUP($A225,'Plan de acci�n consolidado 2025'!$A$3:$V$504,B$1,0)</f>
        <v>GRUPO DE TRABAJO DE ESTUDIOS ECONÓMICOS</v>
      </c>
      <c r="C225">
        <f>VLOOKUP($A225,'Plan de acci�n consolidado 2025'!$A$3:$V$504,C$1,0)</f>
        <v>0</v>
      </c>
      <c r="D225" t="str">
        <f>VLOOKUP($A225,'Plan de acci�n consolidado 2025'!$A$3:$V$504,D$1,0)</f>
        <v>Actividad propia</v>
      </c>
      <c r="E225" t="str">
        <f>VLOOKUP($A225,'Plan de acci�n consolidado 2025'!$A$3:$V$504,E$1,0)</f>
        <v>37.5.3</v>
      </c>
      <c r="F225" t="str">
        <f>VLOOKUP($A225,'Plan de acci�n consolidado 2025'!$A$3:$V$504,F$1,0)</f>
        <v>N/A</v>
      </c>
      <c r="G225" t="str">
        <f>VLOOKUP($A225,'Plan de acci�n consolidado 2025'!$A$3:$V$504,G$1,0)</f>
        <v>N/A</v>
      </c>
      <c r="H225" t="str">
        <f>VLOOKUP($A225,'Plan de acci�n consolidado 2025'!$A$3:$V$504,H$1,0)</f>
        <v>N/A</v>
      </c>
      <c r="I225" t="str">
        <f>VLOOKUP($A225,'Plan de acci�n consolidado 2025'!$A$3:$V$504,I$1,0)</f>
        <v>N/A</v>
      </c>
      <c r="J225" t="str">
        <f>VLOOKUP($A225,'Plan de acci�n consolidado 2025'!$A$3:$V$504,J$1,0)</f>
        <v>N/A</v>
      </c>
      <c r="K225">
        <f>VLOOKUP($A225,'Plan de acci�n consolidado 2025'!$A$3:$V$504,K$1,0)</f>
        <v>0</v>
      </c>
      <c r="L225" t="str">
        <f>VLOOKUP($A225,'Plan de acci�n consolidado 2025'!$A$3:$V$504,L$1,0)</f>
        <v>N/A</v>
      </c>
      <c r="M225" t="str">
        <f>VLOOKUP($A225,'Plan de acci�n consolidado 2025'!$A$3:$V$504,M$1,0)</f>
        <v>N/A</v>
      </c>
      <c r="N225" t="str">
        <f>VLOOKUP($A225,'Plan de acci�n consolidado 2025'!$A$3:$V$504,N$1,0)</f>
        <v>N/A</v>
      </c>
      <c r="O225" t="str">
        <f>VLOOKUP($A225,'Plan de acci�n consolidado 2025'!$A$3:$V$504,O$1,0)</f>
        <v>Definir un plan de trabajo para la elaboración y entrega de los estudios seleccionados (plan de trabajo)</v>
      </c>
      <c r="P225">
        <f>VLOOKUP($A225,'Plan de acci�n consolidado 2025'!$A$3:$V$504,P$1,0)</f>
        <v>10</v>
      </c>
      <c r="Q225">
        <f>VLOOKUP($A225,'Plan de acci�n consolidado 2025'!$A$3:$V$504,Q$1,0)</f>
        <v>1</v>
      </c>
      <c r="R225" t="str">
        <f>VLOOKUP($A225,'Plan de acci�n consolidado 2025'!$A$3:$V$504,R$1,0)</f>
        <v>Númerica</v>
      </c>
      <c r="S225" t="str">
        <f>VLOOKUP($A225,'Plan de acci�n consolidado 2025'!$A$3:$V$504,S$1,0)</f>
        <v># de Plan de trabajo definido / 1 Plan de trabajo programado</v>
      </c>
      <c r="T225" s="168">
        <f>VLOOKUP($A225,'Plan de acci�n consolidado 2025'!$A$3:$V$504,T$1,0)</f>
        <v>45733</v>
      </c>
      <c r="U225" s="168">
        <f>VLOOKUP($A225,'Plan de acci�n consolidado 2025'!$A$3:$V$504,U$1,0)</f>
        <v>45752</v>
      </c>
      <c r="V225" t="str">
        <f>VLOOKUP($A225,'Plan de acci�n consolidado 2025'!$A$3:$V$504,V$1,0)</f>
        <v>37-GRUPO DE TRABAJO DE ESTUDIOS ECONÓMICOS</v>
      </c>
      <c r="W225">
        <f>VLOOKUP($A225,'Plan de acci�n consolidado 2025'!$A$3:$AZ$504,W$1,0)</f>
        <v>2</v>
      </c>
      <c r="X225">
        <f>VLOOKUP($A225,'Plan de acci�n consolidado 2025'!$A$3:$AZ$504,X$1,0)</f>
        <v>100</v>
      </c>
      <c r="Y225" t="str">
        <f>VLOOKUP($A225,'Plan de acci�n consolidado 2025'!$A$3:$AZ$504,Y$1,0)</f>
        <v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v>
      </c>
      <c r="Z225" s="168">
        <f>VLOOKUP($A225,'Plan de acci�n consolidado 2025'!$A$3:$AZ$504,Z$1,0)</f>
        <v>45790</v>
      </c>
      <c r="AA225">
        <f>VLOOKUP($A225,'Plan de acci�n consolidado 2025'!$A$3:$AZ$504,AA$1,0)</f>
        <v>100</v>
      </c>
      <c r="AB225" t="str">
        <f>VLOOKUP($A225,'Plan de acci�n consolidado 2025'!$A$3:$AZ$504,AB$1,0)</f>
        <v xml:space="preserve">El porcentaje reportado corresponde con las evidencias anexa. Se afecta eficiencia por reporte fuera de tiempos </v>
      </c>
      <c r="AC225" s="168">
        <f>VLOOKUP($A225,'Plan de acci�n consolidado 2025'!$A$3:$AZ$504,AC$1,0)</f>
        <v>45790</v>
      </c>
      <c r="AD225">
        <f>VLOOKUP($A225,'Plan de acci�n consolidado 2025'!$A$3:$AZ$504,AD$1,0)</f>
        <v>95</v>
      </c>
      <c r="AE225">
        <f>VLOOKUP($A225,'Plan de acci�n consolidado 2025'!$A$3:$AZ$504,AE$1,0)</f>
        <v>2</v>
      </c>
    </row>
    <row r="226" spans="1:31" hidden="1" x14ac:dyDescent="0.25">
      <c r="A226" s="30" t="s">
        <v>834</v>
      </c>
      <c r="B226" t="str">
        <f>VLOOKUP($A226,'Plan de acci�n consolidado 2025'!$A$3:$V$504,B$1,0)</f>
        <v>GRUPO DE TRABAJO DE ESTUDIOS ECONÓMICOS</v>
      </c>
      <c r="C226">
        <f>VLOOKUP($A226,'Plan de acci�n consolidado 2025'!$A$3:$V$504,C$1,0)</f>
        <v>0</v>
      </c>
      <c r="D226" t="str">
        <f>VLOOKUP($A226,'Plan de acci�n consolidado 2025'!$A$3:$V$504,D$1,0)</f>
        <v>Actividad propia</v>
      </c>
      <c r="E226" t="str">
        <f>VLOOKUP($A226,'Plan de acci�n consolidado 2025'!$A$3:$V$504,E$1,0)</f>
        <v>37.5.4</v>
      </c>
      <c r="F226" t="str">
        <f>VLOOKUP($A226,'Plan de acci�n consolidado 2025'!$A$3:$V$504,F$1,0)</f>
        <v>N/A</v>
      </c>
      <c r="G226" t="str">
        <f>VLOOKUP($A226,'Plan de acci�n consolidado 2025'!$A$3:$V$504,G$1,0)</f>
        <v>N/A</v>
      </c>
      <c r="H226" t="str">
        <f>VLOOKUP($A226,'Plan de acci�n consolidado 2025'!$A$3:$V$504,H$1,0)</f>
        <v>N/A</v>
      </c>
      <c r="I226" t="str">
        <f>VLOOKUP($A226,'Plan de acci�n consolidado 2025'!$A$3:$V$504,I$1,0)</f>
        <v>N/A</v>
      </c>
      <c r="J226" t="str">
        <f>VLOOKUP($A226,'Plan de acci�n consolidado 2025'!$A$3:$V$504,J$1,0)</f>
        <v>N/A</v>
      </c>
      <c r="K226">
        <f>VLOOKUP($A226,'Plan de acci�n consolidado 2025'!$A$3:$V$504,K$1,0)</f>
        <v>0</v>
      </c>
      <c r="L226" t="str">
        <f>VLOOKUP($A226,'Plan de acci�n consolidado 2025'!$A$3:$V$504,L$1,0)</f>
        <v>N/A</v>
      </c>
      <c r="M226" t="str">
        <f>VLOOKUP($A226,'Plan de acci�n consolidado 2025'!$A$3:$V$504,M$1,0)</f>
        <v>N/A</v>
      </c>
      <c r="N226" t="str">
        <f>VLOOKUP($A226,'Plan de acci�n consolidado 2025'!$A$3:$V$504,N$1,0)</f>
        <v>N/A</v>
      </c>
      <c r="O226" t="str">
        <f>VLOOKUP($A226,'Plan de acci�n consolidado 2025'!$A$3:$V$504,O$1,0)</f>
        <v>Ejecutar el plan de trabajo (Informe de seguimiento y/o ejecución del programa)</v>
      </c>
      <c r="P226">
        <f>VLOOKUP($A226,'Plan de acci�n consolidado 2025'!$A$3:$V$504,P$1,0)</f>
        <v>75</v>
      </c>
      <c r="Q226">
        <f>VLOOKUP($A226,'Plan de acci�n consolidado 2025'!$A$3:$V$504,Q$1,0)</f>
        <v>100</v>
      </c>
      <c r="R226" t="str">
        <f>VLOOKUP($A226,'Plan de acci�n consolidado 2025'!$A$3:$V$504,R$1,0)</f>
        <v>Porcentual</v>
      </c>
      <c r="S226" t="str">
        <f>VLOOKUP($A226,'Plan de acci�n consolidado 2025'!$A$3:$V$504,S$1,0)</f>
        <v>% de Avance logrado plan de trabajo / 100% de Avance propuesto plan de trabajo</v>
      </c>
      <c r="T226" s="168">
        <f>VLOOKUP($A226,'Plan de acci�n consolidado 2025'!$A$3:$V$504,T$1,0)</f>
        <v>45754</v>
      </c>
      <c r="U226" s="168">
        <f>VLOOKUP($A226,'Plan de acci�n consolidado 2025'!$A$3:$V$504,U$1,0)</f>
        <v>46010</v>
      </c>
      <c r="V226" t="str">
        <f>VLOOKUP($A226,'Plan de acci�n consolidado 2025'!$A$3:$V$504,V$1,0)</f>
        <v>37-GRUPO DE TRABAJO DE ESTUDIOS ECONÓMICOS</v>
      </c>
      <c r="W226">
        <f>VLOOKUP($A226,'Plan de acci�n consolidado 2025'!$A$3:$AZ$504,W$1,0)</f>
        <v>15</v>
      </c>
      <c r="X226">
        <f>VLOOKUP($A226,'Plan de acci�n consolidado 2025'!$A$3:$AZ$504,X$1,0)</f>
        <v>34</v>
      </c>
      <c r="Y226" t="str">
        <f>VLOOKUP($A226,'Plan de acci�n consolidado 2025'!$A$3:$AZ$504,Y$1,0)</f>
        <v xml:space="preserve">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v>
      </c>
      <c r="Z226" s="168">
        <f>VLOOKUP($A226,'Plan de acci�n consolidado 2025'!$A$3:$AZ$504,Z$1,0)</f>
        <v>0</v>
      </c>
      <c r="AA226">
        <f>VLOOKUP($A226,'Plan de acci�n consolidado 2025'!$A$3:$AZ$504,AA$1,0)</f>
        <v>34</v>
      </c>
      <c r="AB226" t="str">
        <f>VLOOKUP($A226,'Plan de acci�n consolidado 2025'!$A$3:$AZ$504,AB$1,0)</f>
        <v xml:space="preserve">Se verificó que el porcentaje de avance correspondiera al porcentaje diligenciado en el cronograma del Plan de Trabajo. Igualmente, se soportó los estudios realizados.  </v>
      </c>
      <c r="AC226" s="168">
        <f>VLOOKUP($A226,'Plan de acci�n consolidado 2025'!$A$3:$AZ$504,AC$1,0)</f>
        <v>0</v>
      </c>
      <c r="AD226">
        <f>VLOOKUP($A226,'Plan de acci�n consolidado 2025'!$A$3:$AZ$504,AD$1,0)</f>
        <v>0</v>
      </c>
      <c r="AE226">
        <f>VLOOKUP($A226,'Plan de acci�n consolidado 2025'!$A$3:$AZ$504,AE$1,0)</f>
        <v>5.0999999999999996</v>
      </c>
    </row>
    <row r="227" spans="1:31" hidden="1" x14ac:dyDescent="0.25">
      <c r="A227" s="30" t="s">
        <v>1372</v>
      </c>
      <c r="B227" t="str">
        <f>VLOOKUP($A227,'Plan de acci�n consolidado 2025'!$A$3:$V$504,B$1,0)</f>
        <v>GRUPO DE TRABAJO DE GESTIÓN DOCUMENTAL Y ARCHIVO</v>
      </c>
      <c r="C227">
        <f>VLOOKUP($A227,'Plan de acci�n consolidado 2025'!$A$3:$V$504,C$1,0)</f>
        <v>0</v>
      </c>
      <c r="D227" t="str">
        <f>VLOOKUP($A227,'Plan de acci�n consolidado 2025'!$A$3:$V$504,D$1,0)</f>
        <v>Producto</v>
      </c>
      <c r="E227" t="str">
        <f>VLOOKUP($A227,'Plan de acci�n consolidado 2025'!$A$3:$V$504,E$1,0)</f>
        <v>141.1</v>
      </c>
      <c r="F227" t="str">
        <f>VLOOKUP($A227,'Plan de acci�n consolidado 2025'!$A$3:$V$504,F$1,0)</f>
        <v>N/A</v>
      </c>
      <c r="G227" t="str">
        <f>VLOOKUP($A227,'Plan de acci�n consolidado 2025'!$A$3:$V$504,G$1,0)</f>
        <v xml:space="preserve">Promover el enfoque preventivo, diferencial y territorial en el que hacer misional de la entidad 
</v>
      </c>
      <c r="H227" t="str">
        <f>VLOOKUP($A227,'Plan de acci�n consolidado 2025'!$A$3:$V$504,H$1,0)</f>
        <v xml:space="preserve">Cumplimiento de productos del PAI asociados a Promover el enfoque preventivo, diferencial y territorial en el que hacer misional de la entidad 
</v>
      </c>
      <c r="I227" t="str">
        <f>VLOOKUP($A227,'Plan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27" t="str">
        <f>VLOOKUP($A227,'Plan de acci�n consolidado 2025'!$A$3:$V$504,J$1,0)</f>
        <v xml:space="preserve">PND - 5-31-5-d- Convergencia regional - Gobierno digital para la gente </v>
      </c>
      <c r="K227">
        <f>VLOOKUP($A227,'Plan de acci�n consolidado 2025'!$A$3:$V$504,K$1,0)</f>
        <v>0</v>
      </c>
      <c r="L227" t="str">
        <f>VLOOKUP($A227,'Plan de acci�n consolidado 2025'!$A$3:$V$504,L$1,0)</f>
        <v>FUNCIONAMIENTO</v>
      </c>
      <c r="M227" t="str">
        <f>VLOOKUP($A227,'Plan de acci�n consolidado 2025'!$A$3:$V$504,M$1,0)</f>
        <v>Política Gestión Documental _DIMENSIÓN Información y Comunicación</v>
      </c>
      <c r="N227" t="str">
        <f>VLOOKUP($A227,'Plan de acci�n consolidado 2025'!$A$3:$V$504,N$1,0)</f>
        <v>N/A</v>
      </c>
      <c r="O227" t="str">
        <f>VLOOKUP($A227,'Plan de acci�n consolidado 2025'!$A$3:$V$504,O$1,0)</f>
        <v>Estrategia para una eficiente y efectiva gestión archivística que garantice la transición al expediente electrónico, implementada (documento con la estrategia definida, seguimiento al plan de trabajo y evidencias de su cumplimiento)</v>
      </c>
      <c r="P227">
        <f>VLOOKUP($A227,'Plan de acci�n consolidado 2025'!$A$3:$V$504,P$1,0)</f>
        <v>30</v>
      </c>
      <c r="Q227">
        <f>VLOOKUP($A227,'Plan de acci�n consolidado 2025'!$A$3:$V$504,Q$1,0)</f>
        <v>100</v>
      </c>
      <c r="R227" t="str">
        <f>VLOOKUP($A227,'Plan de acci�n consolidado 2025'!$A$3:$V$504,R$1,0)</f>
        <v>Porcentual</v>
      </c>
      <c r="S227" t="str">
        <f>VLOOKUP($A227,'Plan de acci�n consolidado 2025'!$A$3:$V$504,S$1,0)</f>
        <v>% de Avance logrado plan de trabajo / 100% de Avance propuesto plan de trabajo</v>
      </c>
      <c r="T227" s="168">
        <f>VLOOKUP($A227,'Plan de acci�n consolidado 2025'!$A$3:$V$504,T$1,0)</f>
        <v>45691</v>
      </c>
      <c r="U227" s="168">
        <f>VLOOKUP($A227,'Plan de acci�n consolidado 2025'!$A$3:$V$504,U$1,0)</f>
        <v>46010</v>
      </c>
      <c r="V227" t="str">
        <f>VLOOKUP($A227,'Plan de acci�n consolidado 2025'!$A$3:$V$504,V$1,0)</f>
        <v>141-GRUPO DE TRABAJO DE GESTIÓN DOCUMENTAL Y ARCHIVO</v>
      </c>
      <c r="W227">
        <f>VLOOKUP($A227,'Plan de acci�n consolidado 2025'!$A$3:$AZ$504,W$1,0)</f>
        <v>30</v>
      </c>
      <c r="X227">
        <f>VLOOKUP($A227,'Plan de acci�n consolidado 2025'!$A$3:$AZ$504,X$1,0)</f>
        <v>73</v>
      </c>
      <c r="Y227" t="str">
        <f>VLOOKUP($A227,'Plan de acci�n consolidado 2025'!$A$3:$AZ$504,Y$1,0)</f>
        <v xml:space="preserve">En cumplimiento del producto propuesto, relacionado con la estrategia para una gestión archivística eficiente y efectiva que garantice la transición al expediente electrónico, se adjunta el plan de trabajo diligenciado, junto con el avance cualitativo y sus respectivos soportes. A la fecha, el porcentaje de avance logrado del producto es del 22%, frente al 30% propuesto, lo que representa un avance total acumulado del producto de un 73%.
Asimismo, las evidencias correspondientes pueden consultarse en las actividades 141.1.1, 141.1.2 y 141.1.3. 
</v>
      </c>
      <c r="Z227" s="168">
        <f>VLOOKUP($A227,'Plan de acci�n consolidado 2025'!$A$3:$AZ$504,Z$1,0)</f>
        <v>0</v>
      </c>
      <c r="AA227">
        <f>VLOOKUP($A227,'Plan de acci�n consolidado 2025'!$A$3:$AZ$504,AA$1,0)</f>
        <v>40</v>
      </c>
      <c r="AB227" t="str">
        <f>VLOOKUP($A227,'Plan de acci�n consolidado 2025'!$A$3:$AZ$504,AB$1,0)</f>
        <v xml:space="preserve">Se ajusta el avance cuantitativo 40% que de acuerdo a la formula matemática propuesta para el producto esta relacionado con la ejecución del plan de trabajo con corte a agosto se ha ejecutado un 40% del paln propuesto. Se recomienda tener en cuenta las formulas matemáticas propuestas para reportar los avances. </v>
      </c>
      <c r="AC227" s="168">
        <f>VLOOKUP($A227,'Plan de acci�n consolidado 2025'!$A$3:$AZ$504,AC$1,0)</f>
        <v>0</v>
      </c>
      <c r="AD227">
        <f>VLOOKUP($A227,'Plan de acci�n consolidado 2025'!$A$3:$AZ$504,AD$1,0)</f>
        <v>0</v>
      </c>
      <c r="AE227">
        <f>VLOOKUP($A227,'Plan de acci�n consolidado 2025'!$A$3:$AZ$504,AE$1,0)</f>
        <v>12</v>
      </c>
    </row>
    <row r="228" spans="1:31" hidden="1" x14ac:dyDescent="0.25">
      <c r="A228" s="30" t="s">
        <v>1374</v>
      </c>
      <c r="B228" t="str">
        <f>VLOOKUP($A228,'Plan de acci�n consolidado 2025'!$A$3:$V$504,B$1,0)</f>
        <v>GRUPO DE TRABAJO DE GESTIÓN DOCUMENTAL Y ARCHIVO</v>
      </c>
      <c r="C228">
        <f>VLOOKUP($A228,'Plan de acci�n consolidado 2025'!$A$3:$V$504,C$1,0)</f>
        <v>0</v>
      </c>
      <c r="D228" t="str">
        <f>VLOOKUP($A228,'Plan de acci�n consolidado 2025'!$A$3:$V$504,D$1,0)</f>
        <v>Actividad propia</v>
      </c>
      <c r="E228" t="str">
        <f>VLOOKUP($A228,'Plan de acci�n consolidado 2025'!$A$3:$V$504,E$1,0)</f>
        <v>141.1.1</v>
      </c>
      <c r="F228" t="str">
        <f>VLOOKUP($A228,'Plan de acci�n consolidado 2025'!$A$3:$V$504,F$1,0)</f>
        <v>N/A</v>
      </c>
      <c r="G228" t="str">
        <f>VLOOKUP($A228,'Plan de acci�n consolidado 2025'!$A$3:$V$504,G$1,0)</f>
        <v>N/A</v>
      </c>
      <c r="H228" t="str">
        <f>VLOOKUP($A228,'Plan de acci�n consolidado 2025'!$A$3:$V$504,H$1,0)</f>
        <v>N/A</v>
      </c>
      <c r="I228" t="str">
        <f>VLOOKUP($A228,'Plan de acci�n consolidado 2025'!$A$3:$V$504,I$1,0)</f>
        <v>N/A</v>
      </c>
      <c r="J228" t="str">
        <f>VLOOKUP($A228,'Plan de acci�n consolidado 2025'!$A$3:$V$504,J$1,0)</f>
        <v>N/A</v>
      </c>
      <c r="K228">
        <f>VLOOKUP($A228,'Plan de acci�n consolidado 2025'!$A$3:$V$504,K$1,0)</f>
        <v>0</v>
      </c>
      <c r="L228" t="str">
        <f>VLOOKUP($A228,'Plan de acci�n consolidado 2025'!$A$3:$V$504,L$1,0)</f>
        <v>N/A</v>
      </c>
      <c r="M228" t="str">
        <f>VLOOKUP($A228,'Plan de acci�n consolidado 2025'!$A$3:$V$504,M$1,0)</f>
        <v>N/A</v>
      </c>
      <c r="N228" t="str">
        <f>VLOOKUP($A228,'Plan de acci�n consolidado 2025'!$A$3:$V$504,N$1,0)</f>
        <v>N/A</v>
      </c>
      <c r="O228" t="str">
        <f>VLOOKUP($A228,'Plan de acci�n consolidado 2025'!$A$3:$V$504,O$1,0)</f>
        <v>Definir la estrategia que garantizará la transición al expediente electrónico. (Incluye metas, plazos, recursos necesarios y etapas de implementación) (documento con la estrategia definida / único entregable)</v>
      </c>
      <c r="P228">
        <f>VLOOKUP($A228,'Plan de acci�n consolidado 2025'!$A$3:$V$504,P$1,0)</f>
        <v>25</v>
      </c>
      <c r="Q228">
        <f>VLOOKUP($A228,'Plan de acci�n consolidado 2025'!$A$3:$V$504,Q$1,0)</f>
        <v>1</v>
      </c>
      <c r="R228" t="str">
        <f>VLOOKUP($A228,'Plan de acci�n consolidado 2025'!$A$3:$V$504,R$1,0)</f>
        <v>Númerica</v>
      </c>
      <c r="S228" t="str">
        <f>VLOOKUP($A228,'Plan de acci�n consolidado 2025'!$A$3:$V$504,S$1,0)</f>
        <v># de Documento de Estrategia definido / 1 Documento de Estrategia a elaborar</v>
      </c>
      <c r="T228" s="168">
        <f>VLOOKUP($A228,'Plan de acci�n consolidado 2025'!$A$3:$V$504,T$1,0)</f>
        <v>45691</v>
      </c>
      <c r="U228" s="168">
        <f>VLOOKUP($A228,'Plan de acci�n consolidado 2025'!$A$3:$V$504,U$1,0)</f>
        <v>45772</v>
      </c>
      <c r="V228" t="str">
        <f>VLOOKUP($A228,'Plan de acci�n consolidado 2025'!$A$3:$V$504,V$1,0)</f>
        <v>141-GRUPO DE TRABAJO DE GESTIÓN DOCUMENTAL Y ARCHIVO</v>
      </c>
      <c r="W228">
        <f>VLOOKUP($A228,'Plan de acci�n consolidado 2025'!$A$3:$AZ$504,W$1,0)</f>
        <v>7.5</v>
      </c>
      <c r="X228">
        <f>VLOOKUP($A228,'Plan de acci�n consolidado 2025'!$A$3:$AZ$504,X$1,0)</f>
        <v>100</v>
      </c>
      <c r="Y228" t="str">
        <f>VLOOKUP($A228,'Plan de acci�n consolidado 2025'!$A$3:$AZ$504,Y$1,0)</f>
        <v xml:space="preserve">Se da cumplimiento a la actividad haciendo entrega de dos archivos que contineen la información correspondiente a la actividad propuesta. La cual contiene el documento SISTEMA DE GESTIÓN DE DOCUMENTOS ELECTRÓNICOS DE ARCHIVO SGDEA - ESTRATEGIA – EXPEDIENTE ELECTRÓNICO y un Anexo del documento con cronograma de implementación y sus avances. </v>
      </c>
      <c r="Z228" s="168">
        <f>VLOOKUP($A228,'Plan de acci�n consolidado 2025'!$A$3:$AZ$504,Z$1,0)</f>
        <v>45772</v>
      </c>
      <c r="AA228">
        <f>VLOOKUP($A228,'Plan de acci�n consolidado 2025'!$A$3:$AZ$504,AA$1,0)</f>
        <v>100</v>
      </c>
      <c r="AB228" t="str">
        <f>VLOOKUP($A228,'Plan de acci�n consolidado 2025'!$A$3:$AZ$504,AB$1,0)</f>
        <v xml:space="preserve">Se avala el cumplimiento de la presente actividad en donde se allega documento donde se define la estrategia para el paso al expediente electrónico, así mismo se adjunta anexo que contiene cronograma </v>
      </c>
      <c r="AC228" s="168">
        <f>VLOOKUP($A228,'Plan de acci�n consolidado 2025'!$A$3:$AZ$504,AC$1,0)</f>
        <v>45772</v>
      </c>
      <c r="AD228">
        <f>VLOOKUP($A228,'Plan de acci�n consolidado 2025'!$A$3:$AZ$504,AD$1,0)</f>
        <v>100</v>
      </c>
      <c r="AE228">
        <f>VLOOKUP($A228,'Plan de acci�n consolidado 2025'!$A$3:$AZ$504,AE$1,0)</f>
        <v>7.5</v>
      </c>
    </row>
    <row r="229" spans="1:31" hidden="1" x14ac:dyDescent="0.25">
      <c r="A229" s="30" t="s">
        <v>1377</v>
      </c>
      <c r="B229" t="str">
        <f>VLOOKUP($A229,'Plan de acci�n consolidado 2025'!$A$3:$V$504,B$1,0)</f>
        <v>GRUPO DE TRABAJO DE GESTIÓN DOCUMENTAL Y ARCHIVO</v>
      </c>
      <c r="C229">
        <f>VLOOKUP($A229,'Plan de acci�n consolidado 2025'!$A$3:$V$504,C$1,0)</f>
        <v>0</v>
      </c>
      <c r="D229" t="str">
        <f>VLOOKUP($A229,'Plan de acci�n consolidado 2025'!$A$3:$V$504,D$1,0)</f>
        <v>Actividad propia</v>
      </c>
      <c r="E229" t="str">
        <f>VLOOKUP($A229,'Plan de acci�n consolidado 2025'!$A$3:$V$504,E$1,0)</f>
        <v>141.1.2</v>
      </c>
      <c r="F229" t="str">
        <f>VLOOKUP($A229,'Plan de acci�n consolidado 2025'!$A$3:$V$504,F$1,0)</f>
        <v>N/A</v>
      </c>
      <c r="G229" t="str">
        <f>VLOOKUP($A229,'Plan de acci�n consolidado 2025'!$A$3:$V$504,G$1,0)</f>
        <v>N/A</v>
      </c>
      <c r="H229" t="str">
        <f>VLOOKUP($A229,'Plan de acci�n consolidado 2025'!$A$3:$V$504,H$1,0)</f>
        <v>N/A</v>
      </c>
      <c r="I229" t="str">
        <f>VLOOKUP($A229,'Plan de acci�n consolidado 2025'!$A$3:$V$504,I$1,0)</f>
        <v>N/A</v>
      </c>
      <c r="J229" t="str">
        <f>VLOOKUP($A229,'Plan de acci�n consolidado 2025'!$A$3:$V$504,J$1,0)</f>
        <v>N/A</v>
      </c>
      <c r="K229">
        <f>VLOOKUP($A229,'Plan de acci�n consolidado 2025'!$A$3:$V$504,K$1,0)</f>
        <v>0</v>
      </c>
      <c r="L229" t="str">
        <f>VLOOKUP($A229,'Plan de acci�n consolidado 2025'!$A$3:$V$504,L$1,0)</f>
        <v>N/A</v>
      </c>
      <c r="M229" t="str">
        <f>VLOOKUP($A229,'Plan de acci�n consolidado 2025'!$A$3:$V$504,M$1,0)</f>
        <v>N/A</v>
      </c>
      <c r="N229" t="str">
        <f>VLOOKUP($A229,'Plan de acci�n consolidado 2025'!$A$3:$V$504,N$1,0)</f>
        <v>N/A</v>
      </c>
      <c r="O229" t="str">
        <f>VLOOKUP($A229,'Plan de acci�n consolidado 2025'!$A$3:$V$504,O$1,0)</f>
        <v>Elaborar un plan de trabajo que defina las actividades,  fechas y responsbales, que permitan la implementación de la estrategia definida (plan de trabajo / único entregable)</v>
      </c>
      <c r="P229">
        <f>VLOOKUP($A229,'Plan de acci�n consolidado 2025'!$A$3:$V$504,P$1,0)</f>
        <v>25</v>
      </c>
      <c r="Q229">
        <f>VLOOKUP($A229,'Plan de acci�n consolidado 2025'!$A$3:$V$504,Q$1,0)</f>
        <v>1</v>
      </c>
      <c r="R229" t="str">
        <f>VLOOKUP($A229,'Plan de acci�n consolidado 2025'!$A$3:$V$504,R$1,0)</f>
        <v>Númerica</v>
      </c>
      <c r="S229" t="str">
        <f>VLOOKUP($A229,'Plan de acci�n consolidado 2025'!$A$3:$V$504,S$1,0)</f>
        <v># de Plan de trabajo elaborado / 1 Plan de trabajo programado</v>
      </c>
      <c r="T229" s="168">
        <f>VLOOKUP($A229,'Plan de acci�n consolidado 2025'!$A$3:$V$504,T$1,0)</f>
        <v>45775</v>
      </c>
      <c r="U229" s="168">
        <f>VLOOKUP($A229,'Plan de acci�n consolidado 2025'!$A$3:$V$504,U$1,0)</f>
        <v>45793</v>
      </c>
      <c r="V229" t="str">
        <f>VLOOKUP($A229,'Plan de acci�n consolidado 2025'!$A$3:$V$504,V$1,0)</f>
        <v>141-GRUPO DE TRABAJO DE GESTIÓN DOCUMENTAL Y ARCHIVO</v>
      </c>
      <c r="W229">
        <f>VLOOKUP($A229,'Plan de acci�n consolidado 2025'!$A$3:$AZ$504,W$1,0)</f>
        <v>7.5</v>
      </c>
      <c r="X229">
        <f>VLOOKUP($A229,'Plan de acci�n consolidado 2025'!$A$3:$AZ$504,X$1,0)</f>
        <v>100</v>
      </c>
      <c r="Y229" t="str">
        <f>VLOOKUP($A229,'Plan de acci�n consolidado 2025'!$A$3:$AZ$504,Y$1,0)</f>
        <v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v>
      </c>
      <c r="Z229" s="168">
        <f>VLOOKUP($A229,'Plan de acci�n consolidado 2025'!$A$3:$AZ$504,Z$1,0)</f>
        <v>45793</v>
      </c>
      <c r="AA229">
        <f>VLOOKUP($A229,'Plan de acci�n consolidado 2025'!$A$3:$AZ$504,AA$1,0)</f>
        <v>100</v>
      </c>
      <c r="AB229" t="str">
        <f>VLOOKUP($A229,'Plan de acci�n consolidado 2025'!$A$3:$AZ$504,AB$1,0)</f>
        <v>Se avala el cumplimiento de la presente actividad mediante plan de trabajo. Se descuentan 5 puntos en eficiencia por cuanto el cumplimiento debió reportarse 5 días después del vencimiento esto era el 23 de mayo y el registro del cargue del cumplimiento aparece el 3 de junio de 2025.</v>
      </c>
      <c r="AC229" s="168">
        <f>VLOOKUP($A229,'Plan de acci�n consolidado 2025'!$A$3:$AZ$504,AC$1,0)</f>
        <v>45793</v>
      </c>
      <c r="AD229">
        <f>VLOOKUP($A229,'Plan de acci�n consolidado 2025'!$A$3:$AZ$504,AD$1,0)</f>
        <v>95</v>
      </c>
      <c r="AE229">
        <f>VLOOKUP($A229,'Plan de acci�n consolidado 2025'!$A$3:$AZ$504,AE$1,0)</f>
        <v>7.5</v>
      </c>
    </row>
    <row r="230" spans="1:31" hidden="1" x14ac:dyDescent="0.25">
      <c r="A230" s="30" t="s">
        <v>1380</v>
      </c>
      <c r="B230" t="str">
        <f>VLOOKUP($A230,'Plan de acci�n consolidado 2025'!$A$3:$V$504,B$1,0)</f>
        <v>GRUPO DE TRABAJO DE GESTIÓN DOCUMENTAL Y ARCHIVO</v>
      </c>
      <c r="C230">
        <f>VLOOKUP($A230,'Plan de acci�n consolidado 2025'!$A$3:$V$504,C$1,0)</f>
        <v>0</v>
      </c>
      <c r="D230" t="str">
        <f>VLOOKUP($A230,'Plan de acci�n consolidado 2025'!$A$3:$V$504,D$1,0)</f>
        <v>Actividad propia</v>
      </c>
      <c r="E230" t="str">
        <f>VLOOKUP($A230,'Plan de acci�n consolidado 2025'!$A$3:$V$504,E$1,0)</f>
        <v>141.1.3</v>
      </c>
      <c r="F230" t="str">
        <f>VLOOKUP($A230,'Plan de acci�n consolidado 2025'!$A$3:$V$504,F$1,0)</f>
        <v>N/A</v>
      </c>
      <c r="G230" t="str">
        <f>VLOOKUP($A230,'Plan de acci�n consolidado 2025'!$A$3:$V$504,G$1,0)</f>
        <v>N/A</v>
      </c>
      <c r="H230" t="str">
        <f>VLOOKUP($A230,'Plan de acci�n consolidado 2025'!$A$3:$V$504,H$1,0)</f>
        <v>N/A</v>
      </c>
      <c r="I230" t="str">
        <f>VLOOKUP($A230,'Plan de acci�n consolidado 2025'!$A$3:$V$504,I$1,0)</f>
        <v>N/A</v>
      </c>
      <c r="J230" t="str">
        <f>VLOOKUP($A230,'Plan de acci�n consolidado 2025'!$A$3:$V$504,J$1,0)</f>
        <v>N/A</v>
      </c>
      <c r="K230">
        <f>VLOOKUP($A230,'Plan de acci�n consolidado 2025'!$A$3:$V$504,K$1,0)</f>
        <v>0</v>
      </c>
      <c r="L230" t="str">
        <f>VLOOKUP($A230,'Plan de acci�n consolidado 2025'!$A$3:$V$504,L$1,0)</f>
        <v>N/A</v>
      </c>
      <c r="M230" t="str">
        <f>VLOOKUP($A230,'Plan de acci�n consolidado 2025'!$A$3:$V$504,M$1,0)</f>
        <v>N/A</v>
      </c>
      <c r="N230" t="str">
        <f>VLOOKUP($A230,'Plan de acci�n consolidado 2025'!$A$3:$V$504,N$1,0)</f>
        <v>N/A</v>
      </c>
      <c r="O230" t="str">
        <f>VLOOKUP($A230,'Plan de acci�n consolidado 2025'!$A$3:$V$504,O$1,0)</f>
        <v>Ejecutar las actividades del plan de trabajo planificadas para la vigencia 2025 (Seguimiento al plan de trabajo y evidencias de su cumplimiento)</v>
      </c>
      <c r="P230">
        <f>VLOOKUP($A230,'Plan de acci�n consolidado 2025'!$A$3:$V$504,P$1,0)</f>
        <v>50</v>
      </c>
      <c r="Q230">
        <f>VLOOKUP($A230,'Plan de acci�n consolidado 2025'!$A$3:$V$504,Q$1,0)</f>
        <v>100</v>
      </c>
      <c r="R230" t="str">
        <f>VLOOKUP($A230,'Plan de acci�n consolidado 2025'!$A$3:$V$504,R$1,0)</f>
        <v>Porcentual</v>
      </c>
      <c r="S230" t="str">
        <f>VLOOKUP($A230,'Plan de acci�n consolidado 2025'!$A$3:$V$504,S$1,0)</f>
        <v>% de Avance logrado plan de trabajo / 100% de Avance propuesto plan de trabajo</v>
      </c>
      <c r="T230" s="168">
        <f>VLOOKUP($A230,'Plan de acci�n consolidado 2025'!$A$3:$V$504,T$1,0)</f>
        <v>45796</v>
      </c>
      <c r="U230" s="168">
        <f>VLOOKUP($A230,'Plan de acci�n consolidado 2025'!$A$3:$V$504,U$1,0)</f>
        <v>46010</v>
      </c>
      <c r="V230" t="str">
        <f>VLOOKUP($A230,'Plan de acci�n consolidado 2025'!$A$3:$V$504,V$1,0)</f>
        <v>141-GRUPO DE TRABAJO DE GESTIÓN DOCUMENTAL Y ARCHIVO</v>
      </c>
      <c r="W230">
        <f>VLOOKUP($A230,'Plan de acci�n consolidado 2025'!$A$3:$AZ$504,W$1,0)</f>
        <v>15</v>
      </c>
      <c r="X230">
        <f>VLOOKUP($A230,'Plan de acci�n consolidado 2025'!$A$3:$AZ$504,X$1,0)</f>
        <v>45</v>
      </c>
      <c r="Y230" t="str">
        <f>VLOOKUP($A230,'Plan de acci�n consolidado 2025'!$A$3:$AZ$504,Y$1,0)</f>
        <v>El avance correspondiente al mes de septiembre continua en un 45%, ya que, conforme a la programación, el reporte de la actividad cinco (5) está previsto para el próximo mes.</v>
      </c>
      <c r="Z230" s="168">
        <f>VLOOKUP($A230,'Plan de acci�n consolidado 2025'!$A$3:$AZ$504,Z$1,0)</f>
        <v>0</v>
      </c>
      <c r="AA230">
        <f>VLOOKUP($A230,'Plan de acci�n consolidado 2025'!$A$3:$AZ$504,AA$1,0)</f>
        <v>45</v>
      </c>
      <c r="AB230" t="str">
        <f>VLOOKUP($A230,'Plan de acci�n consolidado 2025'!$A$3:$AZ$504,AB$1,0)</f>
        <v xml:space="preserve">Se avala el avance dado a la presente actividad se ha ejecutado el plan de trabajo en un 45% se recomienda dejar los entregables de las actividades que se van cumpliendo tambien en la actividad. </v>
      </c>
      <c r="AC230" s="168">
        <f>VLOOKUP($A230,'Plan de acci�n consolidado 2025'!$A$3:$AZ$504,AC$1,0)</f>
        <v>0</v>
      </c>
      <c r="AD230">
        <f>VLOOKUP($A230,'Plan de acci�n consolidado 2025'!$A$3:$AZ$504,AD$1,0)</f>
        <v>0</v>
      </c>
      <c r="AE230">
        <f>VLOOKUP($A230,'Plan de acci�n consolidado 2025'!$A$3:$AZ$504,AE$1,0)</f>
        <v>6.75</v>
      </c>
    </row>
    <row r="231" spans="1:31" hidden="1" x14ac:dyDescent="0.25">
      <c r="A231" s="30" t="s">
        <v>1382</v>
      </c>
      <c r="B231" t="str">
        <f>VLOOKUP($A231,'Plan de acci�n consolidado 2025'!$A$3:$V$504,B$1,0)</f>
        <v>GRUPO DE TRABAJO DE GESTIÓN DOCUMENTAL Y ARCHIVO</v>
      </c>
      <c r="C231">
        <f>VLOOKUP($A231,'Plan de acci�n consolidado 2025'!$A$3:$V$504,C$1,0)</f>
        <v>0</v>
      </c>
      <c r="D231" t="str">
        <f>VLOOKUP($A231,'Plan de acci�n consolidado 2025'!$A$3:$V$504,D$1,0)</f>
        <v>Producto</v>
      </c>
      <c r="E231" t="str">
        <f>VLOOKUP($A231,'Plan de acci�n consolidado 2025'!$A$3:$V$504,E$1,0)</f>
        <v>141.2</v>
      </c>
      <c r="F231" t="str">
        <f>VLOOKUP($A231,'Plan de acci�n consolidado 2025'!$A$3:$V$504,F$1,0)</f>
        <v>N/A</v>
      </c>
      <c r="G231" t="str">
        <f>VLOOKUP($A231,'Plan de acci�n consolidado 2025'!$A$3:$V$504,G$1,0)</f>
        <v xml:space="preserve">Promover el enfoque preventivo, diferencial y territorial en el que hacer misional de la entidad 
</v>
      </c>
      <c r="H231" t="str">
        <f>VLOOKUP($A231,'Plan de acci�n consolidado 2025'!$A$3:$V$504,H$1,0)</f>
        <v xml:space="preserve">Cumplimiento de productos del PAI asociados a Promover el enfoque preventivo, diferencial y territorial en el que hacer misional de la entidad 
</v>
      </c>
      <c r="I231" t="str">
        <f>VLOOKUP($A231,'Plan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1" t="str">
        <f>VLOOKUP($A231,'Plan de acci�n consolidado 2025'!$A$3:$V$504,J$1,0)</f>
        <v xml:space="preserve">PND - 5-31-5-b- Convergencia regional - Entidades públicas territoriales y nacionales fortalecidas </v>
      </c>
      <c r="K231">
        <f>VLOOKUP($A231,'Plan de acci�n consolidado 2025'!$A$3:$V$504,K$1,0)</f>
        <v>0</v>
      </c>
      <c r="L231" t="str">
        <f>VLOOKUP($A231,'Plan de acci�n consolidado 2025'!$A$3:$V$504,L$1,0)</f>
        <v>FUNCIONAMIENTO</v>
      </c>
      <c r="M231" t="str">
        <f>VLOOKUP($A231,'Plan de acci�n consolidado 2025'!$A$3:$V$504,M$1,0)</f>
        <v>Política Gestión Documental _DIMENSIÓN Información y Comunicación</v>
      </c>
      <c r="N231" t="str">
        <f>VLOOKUP($A231,'Plan de acci�n consolidado 2025'!$A$3:$V$504,N$1,0)</f>
        <v>DECRETO 612;
PEI_26;
PES_20230204</v>
      </c>
      <c r="O231" t="str">
        <f>VLOOKUP($A231,'Plan de acci�n consolidado 2025'!$A$3:$V$504,O$1,0)</f>
        <v>Plan Institucional de Archivos publicado y ejecutado (Plan ejecutado con seguimiento / Link de publicación)</v>
      </c>
      <c r="P231">
        <f>VLOOKUP($A231,'Plan de acci�n consolidado 2025'!$A$3:$V$504,P$1,0)</f>
        <v>30</v>
      </c>
      <c r="Q231">
        <f>VLOOKUP($A231,'Plan de acci�n consolidado 2025'!$A$3:$V$504,Q$1,0)</f>
        <v>100</v>
      </c>
      <c r="R231" t="str">
        <f>VLOOKUP($A231,'Plan de acci�n consolidado 2025'!$A$3:$V$504,R$1,0)</f>
        <v>Porcentual</v>
      </c>
      <c r="S231" t="str">
        <f>VLOOKUP($A231,'Plan de acci�n consolidado 2025'!$A$3:$V$504,S$1,0)</f>
        <v>% de Plan Institucional de Archivos publicado y ejecutado / 100% de Plan Institucional de Archivos a publicar y ejecutar</v>
      </c>
      <c r="T231" s="168">
        <f>VLOOKUP($A231,'Plan de acci�n consolidado 2025'!$A$3:$V$504,T$1,0)</f>
        <v>45671</v>
      </c>
      <c r="U231" s="168">
        <f>VLOOKUP($A231,'Plan de acci�n consolidado 2025'!$A$3:$V$504,U$1,0)</f>
        <v>46010</v>
      </c>
      <c r="V231" t="str">
        <f>VLOOKUP($A231,'Plan de acci�n consolidado 2025'!$A$3:$V$504,V$1,0)</f>
        <v>141-GRUPO DE TRABAJO DE GESTIÓN DOCUMENTAL Y ARCHIVO</v>
      </c>
      <c r="W231">
        <f>VLOOKUP($A231,'Plan de acci�n consolidado 2025'!$A$3:$AZ$504,W$1,0)</f>
        <v>30</v>
      </c>
      <c r="X231">
        <f>VLOOKUP($A231,'Plan de acci�n consolidado 2025'!$A$3:$AZ$504,X$1,0)</f>
        <v>85</v>
      </c>
      <c r="Y231" t="str">
        <f>VLOOKUP($A231,'Plan de acci�n consolidado 2025'!$A$3:$AZ$504,Y$1,0)</f>
        <v>En cumplimiento del producto propuesto, relacionado al Plan de Trabajo del Plan Institucional de Archivos 2025, se adjunta el plan de trabajo diligenciado con el avance cualitativo. En este documento se evidencia la ejecución de las actividades a través del PES, PGD, Plan de Acción, Plan de Trabajo de MIPG y PETI, con sus respectivas metas y responsables. A la fecha, el porcentaje de avance logrado del producto es del 25%, frente al 30% propuesto, lo que representa un avance total acumulado del producto de un 85%.
Asimismo, las evidencias correspondientes pueden consultarse en las actividades 141.2.1, 141.2.2 y 141.2.3.</v>
      </c>
      <c r="Z231" s="168">
        <f>VLOOKUP($A231,'Plan de acci�n consolidado 2025'!$A$3:$AZ$504,Z$1,0)</f>
        <v>0</v>
      </c>
      <c r="AA231">
        <f>VLOOKUP($A231,'Plan de acci�n consolidado 2025'!$A$3:$AZ$504,AA$1,0)</f>
        <v>61</v>
      </c>
      <c r="AB231" t="str">
        <f>VLOOKUP($A231,'Plan de acci�n consolidado 2025'!$A$3:$AZ$504,AB$1,0)</f>
        <v xml:space="preserve">Se ajusta el avance dado al presente producto al 61% por cuanto la formula matematica indica que la medición se efectuará en relación al plan de trabajo </v>
      </c>
      <c r="AC231" s="168">
        <f>VLOOKUP($A231,'Plan de acci�n consolidado 2025'!$A$3:$AZ$504,AC$1,0)</f>
        <v>0</v>
      </c>
      <c r="AD231">
        <f>VLOOKUP($A231,'Plan de acci�n consolidado 2025'!$A$3:$AZ$504,AD$1,0)</f>
        <v>0</v>
      </c>
      <c r="AE231">
        <f>VLOOKUP($A231,'Plan de acci�n consolidado 2025'!$A$3:$AZ$504,AE$1,0)</f>
        <v>18.3</v>
      </c>
    </row>
    <row r="232" spans="1:31" hidden="1" x14ac:dyDescent="0.25">
      <c r="A232" s="30" t="s">
        <v>1384</v>
      </c>
      <c r="B232" t="str">
        <f>VLOOKUP($A232,'Plan de acci�n consolidado 2025'!$A$3:$V$504,B$1,0)</f>
        <v>GRUPO DE TRABAJO DE GESTIÓN DOCUMENTAL Y ARCHIVO</v>
      </c>
      <c r="C232">
        <f>VLOOKUP($A232,'Plan de acci�n consolidado 2025'!$A$3:$V$504,C$1,0)</f>
        <v>0</v>
      </c>
      <c r="D232" t="str">
        <f>VLOOKUP($A232,'Plan de acci�n consolidado 2025'!$A$3:$V$504,D$1,0)</f>
        <v>Actividad propia</v>
      </c>
      <c r="E232" t="str">
        <f>VLOOKUP($A232,'Plan de acci�n consolidado 2025'!$A$3:$V$504,E$1,0)</f>
        <v>141.2.1</v>
      </c>
      <c r="F232" t="str">
        <f>VLOOKUP($A232,'Plan de acci�n consolidado 2025'!$A$3:$V$504,F$1,0)</f>
        <v>N/A</v>
      </c>
      <c r="G232" t="str">
        <f>VLOOKUP($A232,'Plan de acci�n consolidado 2025'!$A$3:$V$504,G$1,0)</f>
        <v>N/A</v>
      </c>
      <c r="H232" t="str">
        <f>VLOOKUP($A232,'Plan de acci�n consolidado 2025'!$A$3:$V$504,H$1,0)</f>
        <v>N/A</v>
      </c>
      <c r="I232" t="str">
        <f>VLOOKUP($A232,'Plan de acci�n consolidado 2025'!$A$3:$V$504,I$1,0)</f>
        <v>N/A</v>
      </c>
      <c r="J232" t="str">
        <f>VLOOKUP($A232,'Plan de acci�n consolidado 2025'!$A$3:$V$504,J$1,0)</f>
        <v>N/A</v>
      </c>
      <c r="K232">
        <f>VLOOKUP($A232,'Plan de acci�n consolidado 2025'!$A$3:$V$504,K$1,0)</f>
        <v>0</v>
      </c>
      <c r="L232" t="str">
        <f>VLOOKUP($A232,'Plan de acci�n consolidado 2025'!$A$3:$V$504,L$1,0)</f>
        <v>N/A</v>
      </c>
      <c r="M232" t="str">
        <f>VLOOKUP($A232,'Plan de acci�n consolidado 2025'!$A$3:$V$504,M$1,0)</f>
        <v>N/A</v>
      </c>
      <c r="N232" t="str">
        <f>VLOOKUP($A232,'Plan de acci�n consolidado 2025'!$A$3:$V$504,N$1,0)</f>
        <v>N/A</v>
      </c>
      <c r="O232" t="str">
        <f>VLOOKUP($A232,'Plan de acci�n consolidado 2025'!$A$3:$V$504,O$1,0)</f>
        <v>Actualizar y publicar el Plan Institucional de Archivo 2025 (Documento del Plan Institucional de Archivos, actualizado).)</v>
      </c>
      <c r="P232">
        <f>VLOOKUP($A232,'Plan de acci�n consolidado 2025'!$A$3:$V$504,P$1,0)</f>
        <v>30</v>
      </c>
      <c r="Q232">
        <f>VLOOKUP($A232,'Plan de acci�n consolidado 2025'!$A$3:$V$504,Q$1,0)</f>
        <v>1</v>
      </c>
      <c r="R232" t="str">
        <f>VLOOKUP($A232,'Plan de acci�n consolidado 2025'!$A$3:$V$504,R$1,0)</f>
        <v>Númerica</v>
      </c>
      <c r="S232" t="str">
        <f>VLOOKUP($A232,'Plan de acci�n consolidado 2025'!$A$3:$V$504,S$1,0)</f>
        <v># de Documento del Plan Institucional de Archivos actualizados / 1 Documento del Plan Institucional de Archivos a actualizar</v>
      </c>
      <c r="T232" s="168">
        <f>VLOOKUP($A232,'Plan de acci�n consolidado 2025'!$A$3:$V$504,T$1,0)</f>
        <v>45671</v>
      </c>
      <c r="U232" s="168">
        <f>VLOOKUP($A232,'Plan de acci�n consolidado 2025'!$A$3:$V$504,U$1,0)</f>
        <v>45688</v>
      </c>
      <c r="V232" t="str">
        <f>VLOOKUP($A232,'Plan de acci�n consolidado 2025'!$A$3:$V$504,V$1,0)</f>
        <v>141-GRUPO DE TRABAJO DE GESTIÓN DOCUMENTAL Y ARCHIVO</v>
      </c>
      <c r="W232">
        <f>VLOOKUP($A232,'Plan de acci�n consolidado 2025'!$A$3:$AZ$504,W$1,0)</f>
        <v>9</v>
      </c>
      <c r="X232">
        <f>VLOOKUP($A232,'Plan de acci�n consolidado 2025'!$A$3:$AZ$504,X$1,0)</f>
        <v>100</v>
      </c>
      <c r="Y232" t="str">
        <f>VLOOKUP($A232,'Plan de acci�n consolidado 2025'!$A$3:$AZ$504,Y$1,0)</f>
        <v>Se da cumplimiento a la actividad, teniendo en cuenta que se realizó la publicación del documento del PINAR en la Sede Electrónica de la Entidad en el enlace de Transparencia y Acceso a la Información Pública, en cumplimiento al Decreto 612 del 2018.</v>
      </c>
      <c r="Z232" s="168">
        <f>VLOOKUP($A232,'Plan de acci�n consolidado 2025'!$A$3:$AZ$504,Z$1,0)</f>
        <v>45688</v>
      </c>
      <c r="AA232">
        <f>VLOOKUP($A232,'Plan de acci�n consolidado 2025'!$A$3:$AZ$504,AA$1,0)</f>
        <v>100</v>
      </c>
      <c r="AB232" t="str">
        <f>VLOOKUP($A232,'Plan de acci�n consolidado 2025'!$A$3:$AZ$504,AB$1,0)</f>
        <v>Se avala el cumplimiento de la presente actividad mediante la publicación del plan institucional de archivo</v>
      </c>
      <c r="AC232" s="168">
        <f>VLOOKUP($A232,'Plan de acci�n consolidado 2025'!$A$3:$AZ$504,AC$1,0)</f>
        <v>45688</v>
      </c>
      <c r="AD232">
        <f>VLOOKUP($A232,'Plan de acci�n consolidado 2025'!$A$3:$AZ$504,AD$1,0)</f>
        <v>100</v>
      </c>
      <c r="AE232">
        <f>VLOOKUP($A232,'Plan de acci�n consolidado 2025'!$A$3:$AZ$504,AE$1,0)</f>
        <v>9</v>
      </c>
    </row>
    <row r="233" spans="1:31" hidden="1" x14ac:dyDescent="0.25">
      <c r="A233" s="30" t="s">
        <v>1386</v>
      </c>
      <c r="B233" t="str">
        <f>VLOOKUP($A233,'Plan de acci�n consolidado 2025'!$A$3:$V$504,B$1,0)</f>
        <v>GRUPO DE TRABAJO DE GESTIÓN DOCUMENTAL Y ARCHIVO</v>
      </c>
      <c r="C233">
        <f>VLOOKUP($A233,'Plan de acci�n consolidado 2025'!$A$3:$V$504,C$1,0)</f>
        <v>0</v>
      </c>
      <c r="D233" t="str">
        <f>VLOOKUP($A233,'Plan de acci�n consolidado 2025'!$A$3:$V$504,D$1,0)</f>
        <v>Actividad propia</v>
      </c>
      <c r="E233" t="str">
        <f>VLOOKUP($A233,'Plan de acci�n consolidado 2025'!$A$3:$V$504,E$1,0)</f>
        <v>141.2.2</v>
      </c>
      <c r="F233" t="str">
        <f>VLOOKUP($A233,'Plan de acci�n consolidado 2025'!$A$3:$V$504,F$1,0)</f>
        <v>N/A</v>
      </c>
      <c r="G233" t="str">
        <f>VLOOKUP($A233,'Plan de acci�n consolidado 2025'!$A$3:$V$504,G$1,0)</f>
        <v>N/A</v>
      </c>
      <c r="H233" t="str">
        <f>VLOOKUP($A233,'Plan de acci�n consolidado 2025'!$A$3:$V$504,H$1,0)</f>
        <v>N/A</v>
      </c>
      <c r="I233" t="str">
        <f>VLOOKUP($A233,'Plan de acci�n consolidado 2025'!$A$3:$V$504,I$1,0)</f>
        <v>N/A</v>
      </c>
      <c r="J233" t="str">
        <f>VLOOKUP($A233,'Plan de acci�n consolidado 2025'!$A$3:$V$504,J$1,0)</f>
        <v>N/A</v>
      </c>
      <c r="K233">
        <f>VLOOKUP($A233,'Plan de acci�n consolidado 2025'!$A$3:$V$504,K$1,0)</f>
        <v>0</v>
      </c>
      <c r="L233" t="str">
        <f>VLOOKUP($A233,'Plan de acci�n consolidado 2025'!$A$3:$V$504,L$1,0)</f>
        <v>N/A</v>
      </c>
      <c r="M233" t="str">
        <f>VLOOKUP($A233,'Plan de acci�n consolidado 2025'!$A$3:$V$504,M$1,0)</f>
        <v>N/A</v>
      </c>
      <c r="N233" t="str">
        <f>VLOOKUP($A233,'Plan de acci�n consolidado 2025'!$A$3:$V$504,N$1,0)</f>
        <v>N/A</v>
      </c>
      <c r="O233" t="str">
        <f>VLOOKUP($A233,'Plan de acci�n consolidado 2025'!$A$3:$V$504,O$1,0)</f>
        <v>Formular el plan institucional de Archivo (Documento de Plan de Trabajo para el seguimiento de la ejecución)</v>
      </c>
      <c r="P233">
        <f>VLOOKUP($A233,'Plan de acci�n consolidado 2025'!$A$3:$V$504,P$1,0)</f>
        <v>30</v>
      </c>
      <c r="Q233">
        <f>VLOOKUP($A233,'Plan de acci�n consolidado 2025'!$A$3:$V$504,Q$1,0)</f>
        <v>1</v>
      </c>
      <c r="R233" t="str">
        <f>VLOOKUP($A233,'Plan de acci�n consolidado 2025'!$A$3:$V$504,R$1,0)</f>
        <v>Númerica</v>
      </c>
      <c r="S233" t="str">
        <f>VLOOKUP($A233,'Plan de acci�n consolidado 2025'!$A$3:$V$504,S$1,0)</f>
        <v># de Plan Institucional de Archivos formulado / 1 Plan Institucional de Archivos a formular</v>
      </c>
      <c r="T233" s="168">
        <f>VLOOKUP($A233,'Plan de acci�n consolidado 2025'!$A$3:$V$504,T$1,0)</f>
        <v>45671</v>
      </c>
      <c r="U233" s="168">
        <f>VLOOKUP($A233,'Plan de acci�n consolidado 2025'!$A$3:$V$504,U$1,0)</f>
        <v>45688</v>
      </c>
      <c r="V233" t="str">
        <f>VLOOKUP($A233,'Plan de acci�n consolidado 2025'!$A$3:$V$504,V$1,0)</f>
        <v>141-GRUPO DE TRABAJO DE GESTIÓN DOCUMENTAL Y ARCHIVO</v>
      </c>
      <c r="W233">
        <f>VLOOKUP($A233,'Plan de acci�n consolidado 2025'!$A$3:$AZ$504,W$1,0)</f>
        <v>9</v>
      </c>
      <c r="X233">
        <f>VLOOKUP($A233,'Plan de acci�n consolidado 2025'!$A$3:$AZ$504,X$1,0)</f>
        <v>100</v>
      </c>
      <c r="Y233" t="str">
        <f>VLOOKUP($A233,'Plan de acci�n consolidado 2025'!$A$3:$AZ$504,Y$1,0)</f>
        <v>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v>
      </c>
      <c r="Z233" s="168">
        <f>VLOOKUP($A233,'Plan de acci�n consolidado 2025'!$A$3:$AZ$504,Z$1,0)</f>
        <v>45688</v>
      </c>
      <c r="AA233">
        <f>VLOOKUP($A233,'Plan de acci�n consolidado 2025'!$A$3:$AZ$504,AA$1,0)</f>
        <v>100</v>
      </c>
      <c r="AB233" t="str">
        <f>VLOOKUP($A233,'Plan de acci�n consolidado 2025'!$A$3:$AZ$504,AB$1,0)</f>
        <v xml:space="preserve">Se avala el cumplimiento de la presente actividad mediante plan de trabajo Pinar. Se recomienda para el seguimiento pasar el plan de trabajo al formato establecido por OAP </v>
      </c>
      <c r="AC233" s="168">
        <f>VLOOKUP($A233,'Plan de acci�n consolidado 2025'!$A$3:$AZ$504,AC$1,0)</f>
        <v>45688</v>
      </c>
      <c r="AD233">
        <f>VLOOKUP($A233,'Plan de acci�n consolidado 2025'!$A$3:$AZ$504,AD$1,0)</f>
        <v>100</v>
      </c>
      <c r="AE233">
        <f>VLOOKUP($A233,'Plan de acci�n consolidado 2025'!$A$3:$AZ$504,AE$1,0)</f>
        <v>9</v>
      </c>
    </row>
    <row r="234" spans="1:31" hidden="1" x14ac:dyDescent="0.25">
      <c r="A234" s="30" t="s">
        <v>1388</v>
      </c>
      <c r="B234" t="str">
        <f>VLOOKUP($A234,'Plan de acci�n consolidado 2025'!$A$3:$V$504,B$1,0)</f>
        <v>GRUPO DE TRABAJO DE GESTIÓN DOCUMENTAL Y ARCHIVO</v>
      </c>
      <c r="C234">
        <f>VLOOKUP($A234,'Plan de acci�n consolidado 2025'!$A$3:$V$504,C$1,0)</f>
        <v>0</v>
      </c>
      <c r="D234" t="str">
        <f>VLOOKUP($A234,'Plan de acci�n consolidado 2025'!$A$3:$V$504,D$1,0)</f>
        <v>Actividad propia</v>
      </c>
      <c r="E234" t="str">
        <f>VLOOKUP($A234,'Plan de acci�n consolidado 2025'!$A$3:$V$504,E$1,0)</f>
        <v>141.2.3</v>
      </c>
      <c r="F234" t="str">
        <f>VLOOKUP($A234,'Plan de acci�n consolidado 2025'!$A$3:$V$504,F$1,0)</f>
        <v>N/A</v>
      </c>
      <c r="G234" t="str">
        <f>VLOOKUP($A234,'Plan de acci�n consolidado 2025'!$A$3:$V$504,G$1,0)</f>
        <v>N/A</v>
      </c>
      <c r="H234" t="str">
        <f>VLOOKUP($A234,'Plan de acci�n consolidado 2025'!$A$3:$V$504,H$1,0)</f>
        <v>N/A</v>
      </c>
      <c r="I234" t="str">
        <f>VLOOKUP($A234,'Plan de acci�n consolidado 2025'!$A$3:$V$504,I$1,0)</f>
        <v>N/A</v>
      </c>
      <c r="J234" t="str">
        <f>VLOOKUP($A234,'Plan de acci�n consolidado 2025'!$A$3:$V$504,J$1,0)</f>
        <v>N/A</v>
      </c>
      <c r="K234">
        <f>VLOOKUP($A234,'Plan de acci�n consolidado 2025'!$A$3:$V$504,K$1,0)</f>
        <v>0</v>
      </c>
      <c r="L234" t="str">
        <f>VLOOKUP($A234,'Plan de acci�n consolidado 2025'!$A$3:$V$504,L$1,0)</f>
        <v>N/A</v>
      </c>
      <c r="M234" t="str">
        <f>VLOOKUP($A234,'Plan de acci�n consolidado 2025'!$A$3:$V$504,M$1,0)</f>
        <v>N/A</v>
      </c>
      <c r="N234" t="str">
        <f>VLOOKUP($A234,'Plan de acci�n consolidado 2025'!$A$3:$V$504,N$1,0)</f>
        <v>N/A</v>
      </c>
      <c r="O234" t="str">
        <f>VLOOKUP($A234,'Plan de acci�n consolidado 2025'!$A$3:$V$504,O$1,0)</f>
        <v>Ejecutar el Plan de Trabajo del Plan Institucional de Archivos 2025 (informes de avance de ejecución del plan de trabajo)</v>
      </c>
      <c r="P234">
        <f>VLOOKUP($A234,'Plan de acci�n consolidado 2025'!$A$3:$V$504,P$1,0)</f>
        <v>40</v>
      </c>
      <c r="Q234">
        <f>VLOOKUP($A234,'Plan de acci�n consolidado 2025'!$A$3:$V$504,Q$1,0)</f>
        <v>100</v>
      </c>
      <c r="R234" t="str">
        <f>VLOOKUP($A234,'Plan de acci�n consolidado 2025'!$A$3:$V$504,R$1,0)</f>
        <v>Porcentual</v>
      </c>
      <c r="S234" t="str">
        <f>VLOOKUP($A234,'Plan de acci�n consolidado 2025'!$A$3:$V$504,S$1,0)</f>
        <v>% de Plan Institucional de Archivos ejecutado / 100% de Plan Institucional de Archivos a ejecutar</v>
      </c>
      <c r="T234" s="168">
        <f>VLOOKUP($A234,'Plan de acci�n consolidado 2025'!$A$3:$V$504,T$1,0)</f>
        <v>45691</v>
      </c>
      <c r="U234" s="168">
        <f>VLOOKUP($A234,'Plan de acci�n consolidado 2025'!$A$3:$V$504,U$1,0)</f>
        <v>46010</v>
      </c>
      <c r="V234" t="str">
        <f>VLOOKUP($A234,'Plan de acci�n consolidado 2025'!$A$3:$V$504,V$1,0)</f>
        <v>141-GRUPO DE TRABAJO DE GESTIÓN DOCUMENTAL Y ARCHIVO</v>
      </c>
      <c r="W234">
        <f>VLOOKUP($A234,'Plan de acci�n consolidado 2025'!$A$3:$AZ$504,W$1,0)</f>
        <v>12</v>
      </c>
      <c r="X234">
        <f>VLOOKUP($A234,'Plan de acci�n consolidado 2025'!$A$3:$AZ$504,X$1,0)</f>
        <v>61</v>
      </c>
      <c r="Y234" t="str">
        <f>VLOOKUP($A234,'Plan de acci�n consolidado 2025'!$A$3:$AZ$504,Y$1,0)</f>
        <v>En cumplimiento de la actividad contemplada en el Plan de Trabajo del Plan Institucional de Archivos 2025, se adjunta el documento diligenciado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julio así: PES: 73%, PGD: 77%, Plan de Acción: 80%, Plan de Trabajo MIPG: 0% (no se ha recibido retroalimentación del FURAG, insumo necesario para su formulación) y PETI: 77%. Cada componente incluye metas y responsables, lo que permitirá hacer seguimiento al cumplimiento progresivo de los objetivos del Plan.</v>
      </c>
      <c r="Z234" s="168">
        <f>VLOOKUP($A234,'Plan de acci�n consolidado 2025'!$A$3:$AZ$504,Z$1,0)</f>
        <v>0</v>
      </c>
      <c r="AA234">
        <f>VLOOKUP($A234,'Plan de acci�n consolidado 2025'!$A$3:$AZ$504,AA$1,0)</f>
        <v>61</v>
      </c>
      <c r="AB234" t="str">
        <f>VLOOKUP($A234,'Plan de acci�n consolidado 2025'!$A$3:$AZ$504,AB$1,0)</f>
        <v xml:space="preserve">Se avala el avance dado a la presente actividad de acuerdo al plan de trabajo y a los soportes allegados. Se recomienda establecer entregables en el plan de trabajo, los cuales deberán ser relacionados en parentesis. </v>
      </c>
      <c r="AC234" s="168">
        <f>VLOOKUP($A234,'Plan de acci�n consolidado 2025'!$A$3:$AZ$504,AC$1,0)</f>
        <v>0</v>
      </c>
      <c r="AD234">
        <f>VLOOKUP($A234,'Plan de acci�n consolidado 2025'!$A$3:$AZ$504,AD$1,0)</f>
        <v>0</v>
      </c>
      <c r="AE234">
        <f>VLOOKUP($A234,'Plan de acci�n consolidado 2025'!$A$3:$AZ$504,AE$1,0)</f>
        <v>7.32</v>
      </c>
    </row>
    <row r="235" spans="1:31" hidden="1" x14ac:dyDescent="0.25">
      <c r="A235" s="30" t="s">
        <v>1390</v>
      </c>
      <c r="B235" t="str">
        <f>VLOOKUP($A235,'Plan de acci�n consolidado 2025'!$A$3:$V$504,B$1,0)</f>
        <v>GRUPO DE TRABAJO DE GESTIÓN DOCUMENTAL Y ARCHIVO</v>
      </c>
      <c r="C235">
        <f>VLOOKUP($A235,'Plan de acci�n consolidado 2025'!$A$3:$V$504,C$1,0)</f>
        <v>0</v>
      </c>
      <c r="D235" t="str">
        <f>VLOOKUP($A235,'Plan de acci�n consolidado 2025'!$A$3:$V$504,D$1,0)</f>
        <v>Producto</v>
      </c>
      <c r="E235" t="str">
        <f>VLOOKUP($A235,'Plan de acci�n consolidado 2025'!$A$3:$V$504,E$1,0)</f>
        <v>141.3</v>
      </c>
      <c r="F235" t="str">
        <f>VLOOKUP($A235,'Plan de acci�n consolidado 2025'!$A$3:$V$504,F$1,0)</f>
        <v>Operativo</v>
      </c>
      <c r="G235" t="str">
        <f>VLOOKUP($A235,'Plan de acci�n consolidado 2025'!$A$3:$V$504,G$1,0)</f>
        <v>Mejorar la oportunidad en la atención de trámites y servicios.</v>
      </c>
      <c r="H235" t="str">
        <f>VLOOKUP($A235,'Plan de acci�n consolidado 2025'!$A$3:$V$504,H$1,0)</f>
        <v>Avance promedio de cumplimiento de productos asociados a mejorar la oportunidad en la atención de trámites y servicios.</v>
      </c>
      <c r="I235" t="str">
        <f>VLOOKUP($A235,'Plan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t="str">
        <f>VLOOKUP($A235,'Plan de acci�n consolidado 2025'!$A$3:$V$504,J$1,0)</f>
        <v xml:space="preserve">PND - 5-31-5-b- Convergencia regional - Entidades públicas territoriales y nacionales fortalecidas </v>
      </c>
      <c r="K235">
        <f>VLOOKUP($A235,'Plan de acci�n consolidado 2025'!$A$3:$V$504,K$1,0)</f>
        <v>0</v>
      </c>
      <c r="L235" t="str">
        <f>VLOOKUP($A235,'Plan de acci�n consolidado 2025'!$A$3:$V$504,L$1,0)</f>
        <v>C-3599-0200-0005-53105b</v>
      </c>
      <c r="M235" t="str">
        <f>VLOOKUP($A235,'Plan de acci�n consolidado 2025'!$A$3:$V$504,M$1,0)</f>
        <v>N/A</v>
      </c>
      <c r="N235" t="str">
        <f>VLOOKUP($A235,'Plan de acci�n consolidado 2025'!$A$3:$V$504,N$1,0)</f>
        <v>N/A</v>
      </c>
      <c r="O235" t="str">
        <f>VLOOKUP($A235,'Plan de acci�n consolidado 2025'!$A$3:$V$504,O$1,0)</f>
        <v>Servicios complementarios de gestión documental con radicados de entrada, traslados y salidas, realizados.(Informe anual de servicios complementarios de gestión documental)</v>
      </c>
      <c r="P235">
        <f>VLOOKUP($A235,'Plan de acci�n consolidado 2025'!$A$3:$V$504,P$1,0)</f>
        <v>40</v>
      </c>
      <c r="Q235">
        <f>VLOOKUP($A235,'Plan de acci�n consolidado 2025'!$A$3:$V$504,Q$1,0)</f>
        <v>3357800</v>
      </c>
      <c r="R235" t="str">
        <f>VLOOKUP($A235,'Plan de acci�n consolidado 2025'!$A$3:$V$504,R$1,0)</f>
        <v>Númerica</v>
      </c>
      <c r="S235" t="str">
        <f>VLOOKUP($A235,'Plan de acci�n consolidado 2025'!$A$3:$V$504,S$1,0)</f>
        <v># de Servicios complementarios de gestión documental realizados / 3357800 Servicios complementarios de gestión documental a realizar</v>
      </c>
      <c r="T235" s="168">
        <f>VLOOKUP($A235,'Plan de acci�n consolidado 2025'!$A$3:$V$504,T$1,0)</f>
        <v>45659</v>
      </c>
      <c r="U235" s="168">
        <f>VLOOKUP($A235,'Plan de acci�n consolidado 2025'!$A$3:$V$504,U$1,0)</f>
        <v>46022</v>
      </c>
      <c r="V235" t="str">
        <f>VLOOKUP($A235,'Plan de acci�n consolidado 2025'!$A$3:$V$504,V$1,0)</f>
        <v>141-GRUPO DE TRABAJO DE GESTIÓN DOCUMENTAL Y ARCHIVO</v>
      </c>
      <c r="W235">
        <f>VLOOKUP($A235,'Plan de acci�n consolidado 2025'!$A$3:$AZ$504,W$1,0)</f>
        <v>40</v>
      </c>
      <c r="X235">
        <f>VLOOKUP($A235,'Plan de acci�n consolidado 2025'!$A$3:$AZ$504,X$1,0)</f>
        <v>82.51</v>
      </c>
      <c r="Y235" t="str">
        <f>VLOOKUP($A235,'Plan de acci�n consolidado 2025'!$A$3:$AZ$504,Y$1,0)</f>
        <v>En cumplimiento del producto propuesto, correspondiente a la prestación de servicios complementarios de gestión a los documentos internos y externos radicados en la Entidad, se adjunta el informe de avance cualitativo al mes de septiembre de los servicios complementarios de radicación, traslado y salida de comunicaciones, un total de 2.770.372 radicaciones, equivalente a un 82,51% frente a la meta establecida de 3.357.800. En consecuencia, el avance total del producto alcanza un 82,51%.</v>
      </c>
      <c r="Z235" s="168">
        <f>VLOOKUP($A235,'Plan de acci�n consolidado 2025'!$A$3:$AZ$504,Z$1,0)</f>
        <v>0</v>
      </c>
      <c r="AA235">
        <f>VLOOKUP($A235,'Plan de acci�n consolidado 2025'!$A$3:$AZ$504,AA$1,0)</f>
        <v>82</v>
      </c>
      <c r="AB235" t="str">
        <f>VLOOKUP($A235,'Plan de acci�n consolidado 2025'!$A$3:$AZ$504,AB$1,0)</f>
        <v>Al 30 de septiembre de 2025 llevan 2.770.372. servicios complementarios de 3.357.800 , para un avance del 82%</v>
      </c>
      <c r="AC235" s="168">
        <f>VLOOKUP($A235,'Plan de acci�n consolidado 2025'!$A$3:$AZ$504,AC$1,0)</f>
        <v>0</v>
      </c>
      <c r="AD235">
        <f>VLOOKUP($A235,'Plan de acci�n consolidado 2025'!$A$3:$AZ$504,AD$1,0)</f>
        <v>0</v>
      </c>
      <c r="AE235">
        <f>VLOOKUP($A235,'Plan de acci�n consolidado 2025'!$A$3:$AZ$504,AE$1,0)</f>
        <v>32.799999999999997</v>
      </c>
    </row>
    <row r="236" spans="1:31" hidden="1" x14ac:dyDescent="0.25">
      <c r="A236" s="30" t="s">
        <v>1392</v>
      </c>
      <c r="B236" t="str">
        <f>VLOOKUP($A236,'Plan de acci�n consolidado 2025'!$A$3:$V$504,B$1,0)</f>
        <v>GRUPO DE TRABAJO DE GESTIÓN DOCUMENTAL Y ARCHIVO</v>
      </c>
      <c r="C236">
        <f>VLOOKUP($A236,'Plan de acci�n consolidado 2025'!$A$3:$V$504,C$1,0)</f>
        <v>0</v>
      </c>
      <c r="D236" t="str">
        <f>VLOOKUP($A236,'Plan de acci�n consolidado 2025'!$A$3:$V$504,D$1,0)</f>
        <v>Actividad propia</v>
      </c>
      <c r="E236" t="str">
        <f>VLOOKUP($A236,'Plan de acci�n consolidado 2025'!$A$3:$V$504,E$1,0)</f>
        <v>141.3.1</v>
      </c>
      <c r="F236" t="str">
        <f>VLOOKUP($A236,'Plan de acci�n consolidado 2025'!$A$3:$V$504,F$1,0)</f>
        <v>N/A</v>
      </c>
      <c r="G236" t="str">
        <f>VLOOKUP($A236,'Plan de acci�n consolidado 2025'!$A$3:$V$504,G$1,0)</f>
        <v>N/A</v>
      </c>
      <c r="H236" t="str">
        <f>VLOOKUP($A236,'Plan de acci�n consolidado 2025'!$A$3:$V$504,H$1,0)</f>
        <v>N/A</v>
      </c>
      <c r="I236" t="str">
        <f>VLOOKUP($A236,'Plan de acci�n consolidado 2025'!$A$3:$V$504,I$1,0)</f>
        <v>N/A</v>
      </c>
      <c r="J236" t="str">
        <f>VLOOKUP($A236,'Plan de acci�n consolidado 2025'!$A$3:$V$504,J$1,0)</f>
        <v>N/A</v>
      </c>
      <c r="K236">
        <f>VLOOKUP($A236,'Plan de acci�n consolidado 2025'!$A$3:$V$504,K$1,0)</f>
        <v>0</v>
      </c>
      <c r="L236" t="str">
        <f>VLOOKUP($A236,'Plan de acci�n consolidado 2025'!$A$3:$V$504,L$1,0)</f>
        <v>N/A</v>
      </c>
      <c r="M236" t="str">
        <f>VLOOKUP($A236,'Plan de acci�n consolidado 2025'!$A$3:$V$504,M$1,0)</f>
        <v>N/A</v>
      </c>
      <c r="N236" t="str">
        <f>VLOOKUP($A236,'Plan de acci�n consolidado 2025'!$A$3:$V$504,N$1,0)</f>
        <v>N/A</v>
      </c>
      <c r="O236" t="str">
        <f>VLOOKUP($A236,'Plan de acci�n consolidado 2025'!$A$3:$V$504,O$1,0)</f>
        <v>Realizar los servicios complementarios de gestión a los documentos internos y externos radicados en la entidad (Informes de servicios complementarios de gestión documental)</v>
      </c>
      <c r="P236">
        <f>VLOOKUP($A236,'Plan de acci�n consolidado 2025'!$A$3:$V$504,P$1,0)</f>
        <v>100</v>
      </c>
      <c r="Q236">
        <f>VLOOKUP($A236,'Plan de acci�n consolidado 2025'!$A$3:$V$504,Q$1,0)</f>
        <v>3357800</v>
      </c>
      <c r="R236" t="str">
        <f>VLOOKUP($A236,'Plan de acci�n consolidado 2025'!$A$3:$V$504,R$1,0)</f>
        <v>Númerica</v>
      </c>
      <c r="S236" t="str">
        <f>VLOOKUP($A236,'Plan de acci�n consolidado 2025'!$A$3:$V$504,S$1,0)</f>
        <v># de Servicios complementarios de gestión documental realizados / 3357800 Servicios complementarios de gestión documental a realizar</v>
      </c>
      <c r="T236" s="168">
        <f>VLOOKUP($A236,'Plan de acci�n consolidado 2025'!$A$3:$V$504,T$1,0)</f>
        <v>45659</v>
      </c>
      <c r="U236" s="168">
        <f>VLOOKUP($A236,'Plan de acci�n consolidado 2025'!$A$3:$V$504,U$1,0)</f>
        <v>46022</v>
      </c>
      <c r="V236" t="str">
        <f>VLOOKUP($A236,'Plan de acci�n consolidado 2025'!$A$3:$V$504,V$1,0)</f>
        <v>141-GRUPO DE TRABAJO DE GESTIÓN DOCUMENTAL Y ARCHIVO</v>
      </c>
      <c r="W236">
        <f>VLOOKUP($A236,'Plan de acci�n consolidado 2025'!$A$3:$AZ$504,W$1,0)</f>
        <v>40</v>
      </c>
      <c r="X236">
        <f>VLOOKUP($A236,'Plan de acci�n consolidado 2025'!$A$3:$AZ$504,X$1,0)</f>
        <v>82.51</v>
      </c>
      <c r="Y236" t="str">
        <f>VLOOKUP($A236,'Plan de acci�n consolidado 2025'!$A$3:$AZ$504,Y$1,0)</f>
        <v xml:space="preserve">Se presenta informe del mes de septiembre de los servicios complementarios de radicación, traslado y salida de comunicaciones de la Entidad. A septiembre se han realizado 2.770.372 radicaciones equivalente a un 82,51% sobre la meta que corresponde a 3.357.800.
</v>
      </c>
      <c r="Z236" s="168">
        <f>VLOOKUP($A236,'Plan de acci�n consolidado 2025'!$A$3:$AZ$504,Z$1,0)</f>
        <v>0</v>
      </c>
      <c r="AA236">
        <f>VLOOKUP($A236,'Plan de acci�n consolidado 2025'!$A$3:$AZ$504,AA$1,0)</f>
        <v>82</v>
      </c>
      <c r="AB236" t="str">
        <f>VLOOKUP($A236,'Plan de acci�n consolidado 2025'!$A$3:$AZ$504,AB$1,0)</f>
        <v xml:space="preserve">Ala fecha llevan 2.770.372 servicios complementarios de 3.357.800 para </v>
      </c>
      <c r="AC236" s="168">
        <f>VLOOKUP($A236,'Plan de acci�n consolidado 2025'!$A$3:$AZ$504,AC$1,0)</f>
        <v>0</v>
      </c>
      <c r="AD236">
        <f>VLOOKUP($A236,'Plan de acci�n consolidado 2025'!$A$3:$AZ$504,AD$1,0)</f>
        <v>0</v>
      </c>
      <c r="AE236">
        <f>VLOOKUP($A236,'Plan de acci�n consolidado 2025'!$A$3:$AZ$504,AE$1,0)</f>
        <v>32.799999999999997</v>
      </c>
    </row>
    <row r="237" spans="1:31" hidden="1" x14ac:dyDescent="0.25">
      <c r="A237" s="30" t="s">
        <v>680</v>
      </c>
      <c r="B237" t="str">
        <f>VLOOKUP($A237,'Plan de acci�n consolidado 2025'!$A$3:$V$504,B$1,0)</f>
        <v>GRUPO DE TRABAJO DE CONTRATACIÓN</v>
      </c>
      <c r="C237">
        <f>VLOOKUP($A237,'Plan de acci�n consolidado 2025'!$A$3:$V$504,C$1,0)</f>
        <v>1</v>
      </c>
      <c r="D237" t="str">
        <f>VLOOKUP($A237,'Plan de acci�n consolidado 2025'!$A$3:$V$504,D$1,0)</f>
        <v>Producto</v>
      </c>
      <c r="E237" t="str">
        <f>VLOOKUP($A237,'Plan de acci�n consolidado 2025'!$A$3:$V$504,E$1,0)</f>
        <v>105.1</v>
      </c>
      <c r="F237" t="str">
        <f>VLOOKUP($A237,'Plan de acci�n consolidado 2025'!$A$3:$V$504,F$1,0)</f>
        <v>Operativo SI</v>
      </c>
      <c r="G237" t="str">
        <f>VLOOKUP($A237,'Plan de acci�n consolidado 2025'!$A$3:$V$504,G$1,0)</f>
        <v>Fortalecer el Sistema Integral de Gestión Institucional en el marco del Modelo Integrado de Planeación y gestión para mejorar la prestación del servicio.</v>
      </c>
      <c r="H237" t="str">
        <f>VLOOKUP($A237,'Plan de acci�n consolidado 2025'!$A$3:$V$504,H$1,0)</f>
        <v xml:space="preserve">Cumplimiento de productos del PAI asociados a Fortacer el Sistema Integral de Gestión Institucional para mejorar la prestación del servicio. 
</v>
      </c>
      <c r="I237" t="str">
        <f>VLOOKUP($A237,'Plan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7" t="str">
        <f>VLOOKUP($A237,'Plan de acci�n consolidado 2025'!$A$3:$V$504,J$1,0)</f>
        <v xml:space="preserve">PND - 5-31-5-b- Convergencia regional - Entidades públicas territoriales y nacionales fortalecidas </v>
      </c>
      <c r="K237">
        <f>VLOOKUP($A237,'Plan de acci�n consolidado 2025'!$A$3:$V$504,K$1,0)</f>
        <v>0</v>
      </c>
      <c r="L237" t="str">
        <f>VLOOKUP($A237,'Plan de acci�n consolidado 2025'!$A$3:$V$504,L$1,0)</f>
        <v>N/A</v>
      </c>
      <c r="M237" t="str">
        <f>VLOOKUP($A237,'Plan de acci�n consolidado 2025'!$A$3:$V$504,M$1,0)</f>
        <v>N/A</v>
      </c>
      <c r="N237" t="str">
        <f>VLOOKUP($A237,'Plan de acci�n consolidado 2025'!$A$3:$V$504,N$1,0)</f>
        <v>N/A</v>
      </c>
      <c r="O237" t="str">
        <f>VLOOKUP($A237,'Plan de acci�n consolidado 2025'!$A$3:$V$504,O$1,0)</f>
        <v>Diagnóstico de necesidades que permita realizar el seguimiento del ciclo de contratación, elaborado  (Documento diagnostico )</v>
      </c>
      <c r="P237">
        <f>VLOOKUP($A237,'Plan de acci�n consolidado 2025'!$A$3:$V$504,P$1,0)</f>
        <v>100</v>
      </c>
      <c r="Q237">
        <f>VLOOKUP($A237,'Plan de acci�n consolidado 2025'!$A$3:$V$504,Q$1,0)</f>
        <v>1</v>
      </c>
      <c r="R237" t="str">
        <f>VLOOKUP($A237,'Plan de acci�n consolidado 2025'!$A$3:$V$504,R$1,0)</f>
        <v>Númerica</v>
      </c>
      <c r="S237" t="str">
        <f>VLOOKUP($A237,'Plan de acci�n consolidado 2025'!$A$3:$V$504,S$1,0)</f>
        <v># de Documento elaborado / 1 Documentos programados</v>
      </c>
      <c r="T237" s="168">
        <f>VLOOKUP($A237,'Plan de acci�n consolidado 2025'!$A$3:$V$504,T$1,0)</f>
        <v>45839</v>
      </c>
      <c r="U237" s="168">
        <f>VLOOKUP($A237,'Plan de acci�n consolidado 2025'!$A$3:$V$504,U$1,0)</f>
        <v>45989</v>
      </c>
      <c r="V237" t="str">
        <f>VLOOKUP($A237,'Plan de acci�n consolidado 2025'!$A$3:$V$504,V$1,0)</f>
        <v>105-GRUPO DE TRABAJO DE CONTRATACIÓN;
20-OFICINA DE TECNOLOGÍA E INFORMÁTICA</v>
      </c>
      <c r="W237">
        <f>VLOOKUP($A237,'Plan de acci�n consolidado 2025'!$A$3:$AZ$504,W$1,0)</f>
        <v>100</v>
      </c>
      <c r="X237">
        <f>VLOOKUP($A237,'Plan de acci�n consolidado 2025'!$A$3:$AZ$504,X$1,0)</f>
        <v>0</v>
      </c>
      <c r="Y237" t="str">
        <f>VLOOKUP($A237,'Plan de acci�n consolidado 2025'!$A$3:$AZ$504,Y$1,0)</f>
        <v>El avance al producto corresponde el requerimiento con las necesidades en la harramienta de estudios previos para el seguimiento del ciclo de contratación</v>
      </c>
      <c r="Z237" s="168">
        <f>VLOOKUP($A237,'Plan de acci�n consolidado 2025'!$A$3:$AZ$504,Z$1,0)</f>
        <v>0</v>
      </c>
      <c r="AA237">
        <f>VLOOKUP($A237,'Plan de acci�n consolidado 2025'!$A$3:$AZ$504,AA$1,0)</f>
        <v>0</v>
      </c>
      <c r="AB237" t="str">
        <f>VLOOKUP($A237,'Plan de acci�n consolidado 2025'!$A$3:$AZ$504,AB$1,0)</f>
        <v xml:space="preserve">Se informa que el área esta avanzando en la elaboración de diagnóstico de las necesidades. </v>
      </c>
      <c r="AC237" s="168">
        <f>VLOOKUP($A237,'Plan de acci�n consolidado 2025'!$A$3:$AZ$504,AC$1,0)</f>
        <v>0</v>
      </c>
      <c r="AD237">
        <f>VLOOKUP($A237,'Plan de acci�n consolidado 2025'!$A$3:$AZ$504,AD$1,0)</f>
        <v>0</v>
      </c>
      <c r="AE237">
        <f>VLOOKUP($A237,'Plan de acci�n consolidado 2025'!$A$3:$AZ$504,AE$1,0)</f>
        <v>0</v>
      </c>
    </row>
    <row r="238" spans="1:31" hidden="1" x14ac:dyDescent="0.25">
      <c r="A238" s="30" t="s">
        <v>684</v>
      </c>
      <c r="B238" t="str">
        <f>VLOOKUP($A238,'Plan de acci�n consolidado 2025'!$A$3:$V$504,B$1,0)</f>
        <v>GRUPO DE TRABAJO DE CONTRATACIÓN</v>
      </c>
      <c r="C238">
        <f>VLOOKUP($A238,'Plan de acci�n consolidado 2025'!$A$3:$V$504,C$1,0)</f>
        <v>1</v>
      </c>
      <c r="D238" t="str">
        <f>VLOOKUP($A238,'Plan de acci�n consolidado 2025'!$A$3:$V$504,D$1,0)</f>
        <v>Actividad propia</v>
      </c>
      <c r="E238" t="str">
        <f>VLOOKUP($A238,'Plan de acci�n consolidado 2025'!$A$3:$V$504,E$1,0)</f>
        <v>105.1.1</v>
      </c>
      <c r="F238" t="str">
        <f>VLOOKUP($A238,'Plan de acci�n consolidado 2025'!$A$3:$V$504,F$1,0)</f>
        <v>N/A</v>
      </c>
      <c r="G238" t="str">
        <f>VLOOKUP($A238,'Plan de acci�n consolidado 2025'!$A$3:$V$504,G$1,0)</f>
        <v>N/A</v>
      </c>
      <c r="H238" t="str">
        <f>VLOOKUP($A238,'Plan de acci�n consolidado 2025'!$A$3:$V$504,H$1,0)</f>
        <v>N/A</v>
      </c>
      <c r="I238" t="str">
        <f>VLOOKUP($A238,'Plan de acci�n consolidado 2025'!$A$3:$V$504,I$1,0)</f>
        <v>N/A</v>
      </c>
      <c r="J238" t="str">
        <f>VLOOKUP($A238,'Plan de acci�n consolidado 2025'!$A$3:$V$504,J$1,0)</f>
        <v>N/A</v>
      </c>
      <c r="K238">
        <f>VLOOKUP($A238,'Plan de acci�n consolidado 2025'!$A$3:$V$504,K$1,0)</f>
        <v>0</v>
      </c>
      <c r="L238" t="str">
        <f>VLOOKUP($A238,'Plan de acci�n consolidado 2025'!$A$3:$V$504,L$1,0)</f>
        <v>N/A</v>
      </c>
      <c r="M238" t="str">
        <f>VLOOKUP($A238,'Plan de acci�n consolidado 2025'!$A$3:$V$504,M$1,0)</f>
        <v>N/A</v>
      </c>
      <c r="N238" t="str">
        <f>VLOOKUP($A238,'Plan de acci�n consolidado 2025'!$A$3:$V$504,N$1,0)</f>
        <v>N/A</v>
      </c>
      <c r="O238" t="str">
        <f>VLOOKUP($A238,'Plan de acci�n consolidado 2025'!$A$3:$V$504,O$1,0)</f>
        <v>Identificar las necesidades de  ajuste a herramientas tecnológicas para el seguimiento del ciclo  de contratción (Documento con las necesidades identificadas)</v>
      </c>
      <c r="P238">
        <f>VLOOKUP($A238,'Plan de acci�n consolidado 2025'!$A$3:$V$504,P$1,0)</f>
        <v>100</v>
      </c>
      <c r="Q238">
        <f>VLOOKUP($A238,'Plan de acci�n consolidado 2025'!$A$3:$V$504,Q$1,0)</f>
        <v>1</v>
      </c>
      <c r="R238" t="str">
        <f>VLOOKUP($A238,'Plan de acci�n consolidado 2025'!$A$3:$V$504,R$1,0)</f>
        <v>Númerica</v>
      </c>
      <c r="S238" t="str">
        <f>VLOOKUP($A238,'Plan de acci�n consolidado 2025'!$A$3:$V$504,S$1,0)</f>
        <v># de Documento elaborado / 1 Documento previsto a elaborar</v>
      </c>
      <c r="T238" s="168">
        <f>VLOOKUP($A238,'Plan de acci�n consolidado 2025'!$A$3:$V$504,T$1,0)</f>
        <v>45839</v>
      </c>
      <c r="U238" s="168">
        <f>VLOOKUP($A238,'Plan de acci�n consolidado 2025'!$A$3:$V$504,U$1,0)</f>
        <v>45930</v>
      </c>
      <c r="V238" t="str">
        <f>VLOOKUP($A238,'Plan de acci�n consolidado 2025'!$A$3:$V$504,V$1,0)</f>
        <v>105-GRUPO DE TRABAJO DE CONTRATACIÓN;
20-OFICINA DE TECNOLOGÍA E INFORMÁTICA</v>
      </c>
      <c r="W238">
        <f>VLOOKUP($A238,'Plan de acci�n consolidado 2025'!$A$3:$AZ$504,W$1,0)</f>
        <v>100</v>
      </c>
      <c r="X238">
        <f>VLOOKUP($A238,'Plan de acci�n consolidado 2025'!$A$3:$AZ$504,X$1,0)</f>
        <v>100</v>
      </c>
      <c r="Y238" t="str">
        <f>VLOOKUP($A238,'Plan de acci�n consolidado 2025'!$A$3:$AZ$504,Y$1,0)</f>
        <v>Se reporta como evidencia la solicitud a la Oficina de Tecnología e Informática, el requerimiento de las necesidades mediante radicado 25-374031</v>
      </c>
      <c r="Z238" s="168">
        <f>VLOOKUP($A238,'Plan de acci�n consolidado 2025'!$A$3:$AZ$504,Z$1,0)</f>
        <v>0</v>
      </c>
      <c r="AA238">
        <f>VLOOKUP($A238,'Plan de acci�n consolidado 2025'!$A$3:$AZ$504,AA$1,0)</f>
        <v>100</v>
      </c>
      <c r="AB238" t="str">
        <f>VLOOKUP($A238,'Plan de acci�n consolidado 2025'!$A$3:$AZ$504,AB$1,0)</f>
        <v>Se avala el 100% de avance en cual se soporta con el documento con las necesidades identificadas en la herramienta tecnológica para el seguimiento del ciclo de contratación.</v>
      </c>
      <c r="AC238" s="168">
        <f>VLOOKUP($A238,'Plan de acci�n consolidado 2025'!$A$3:$AZ$504,AC$1,0)</f>
        <v>0</v>
      </c>
      <c r="AD238">
        <f>VLOOKUP($A238,'Plan de acci�n consolidado 2025'!$A$3:$AZ$504,AD$1,0)</f>
        <v>100</v>
      </c>
      <c r="AE238">
        <f>VLOOKUP($A238,'Plan de acci�n consolidado 2025'!$A$3:$AZ$504,AE$1,0)</f>
        <v>100</v>
      </c>
    </row>
    <row r="239" spans="1:31" hidden="1" x14ac:dyDescent="0.25">
      <c r="A239" s="30" t="s">
        <v>686</v>
      </c>
      <c r="B239" t="str">
        <f>VLOOKUP($A239,'Plan de acci�n consolidado 2025'!$A$3:$V$504,B$1,0)</f>
        <v>GRUPO DE TRABAJO DE CONTRATACIÓN</v>
      </c>
      <c r="C239">
        <f>VLOOKUP($A239,'Plan de acci�n consolidado 2025'!$A$3:$V$504,C$1,0)</f>
        <v>1</v>
      </c>
      <c r="D239" t="str">
        <f>VLOOKUP($A239,'Plan de acci�n consolidado 2025'!$A$3:$V$504,D$1,0)</f>
        <v>Actividad sin participación</v>
      </c>
      <c r="E239" t="str">
        <f>VLOOKUP($A239,'Plan de acci�n consolidado 2025'!$A$3:$V$504,E$1,0)</f>
        <v>105.1.2</v>
      </c>
      <c r="F239" t="str">
        <f>VLOOKUP($A239,'Plan de acci�n consolidado 2025'!$A$3:$V$504,F$1,0)</f>
        <v>N/A</v>
      </c>
      <c r="G239" t="str">
        <f>VLOOKUP($A239,'Plan de acci�n consolidado 2025'!$A$3:$V$504,G$1,0)</f>
        <v>N/A</v>
      </c>
      <c r="H239" t="str">
        <f>VLOOKUP($A239,'Plan de acci�n consolidado 2025'!$A$3:$V$504,H$1,0)</f>
        <v>N/A</v>
      </c>
      <c r="I239" t="str">
        <f>VLOOKUP($A239,'Plan de acci�n consolidado 2025'!$A$3:$V$504,I$1,0)</f>
        <v>N/A</v>
      </c>
      <c r="J239" t="str">
        <f>VLOOKUP($A239,'Plan de acci�n consolidado 2025'!$A$3:$V$504,J$1,0)</f>
        <v>N/A</v>
      </c>
      <c r="K239">
        <f>VLOOKUP($A239,'Plan de acci�n consolidado 2025'!$A$3:$V$504,K$1,0)</f>
        <v>0</v>
      </c>
      <c r="L239" t="str">
        <f>VLOOKUP($A239,'Plan de acci�n consolidado 2025'!$A$3:$V$504,L$1,0)</f>
        <v>N/A</v>
      </c>
      <c r="M239" t="str">
        <f>VLOOKUP($A239,'Plan de acci�n consolidado 2025'!$A$3:$V$504,M$1,0)</f>
        <v>N/A</v>
      </c>
      <c r="N239" t="str">
        <f>VLOOKUP($A239,'Plan de acci�n consolidado 2025'!$A$3:$V$504,N$1,0)</f>
        <v>N/A</v>
      </c>
      <c r="O239" t="str">
        <f>VLOOKUP($A239,'Plan de acci�n consolidado 2025'!$A$3:$V$504,O$1,0)</f>
        <v>Emitir concepto de viabilidad técnica y presupuestal con base en las necesidades identificadas (Concepto diagnóstico entregado)</v>
      </c>
      <c r="P239">
        <f>VLOOKUP($A239,'Plan de acci�n consolidado 2025'!$A$3:$V$504,P$1,0)</f>
        <v>0</v>
      </c>
      <c r="Q239">
        <f>VLOOKUP($A239,'Plan de acci�n consolidado 2025'!$A$3:$V$504,Q$1,0)</f>
        <v>1</v>
      </c>
      <c r="R239" t="str">
        <f>VLOOKUP($A239,'Plan de acci�n consolidado 2025'!$A$3:$V$504,R$1,0)</f>
        <v>Númerica</v>
      </c>
      <c r="S239" t="str">
        <f>VLOOKUP($A239,'Plan de acci�n consolidado 2025'!$A$3:$V$504,S$1,0)</f>
        <v># de Concepto diagnóstico entregado / 1 Concepto diagnóstico prrevisto a entregar</v>
      </c>
      <c r="T239" s="168">
        <f>VLOOKUP($A239,'Plan de acci�n consolidado 2025'!$A$3:$V$504,T$1,0)</f>
        <v>45931</v>
      </c>
      <c r="U239" s="168">
        <f>VLOOKUP($A239,'Plan de acci�n consolidado 2025'!$A$3:$V$504,U$1,0)</f>
        <v>45989</v>
      </c>
      <c r="V239" t="str">
        <f>VLOOKUP($A239,'Plan de acci�n consolidado 2025'!$A$3:$V$504,V$1,0)</f>
        <v>20-OFICINA DE TECNOLOGÍA E INFORMÁTICA</v>
      </c>
      <c r="W239">
        <f>VLOOKUP($A239,'Plan de acci�n consolidado 2025'!$A$3:$AZ$504,W$1,0)</f>
        <v>0</v>
      </c>
      <c r="X239">
        <f>VLOOKUP($A239,'Plan de acci�n consolidado 2025'!$A$3:$AZ$504,X$1,0)</f>
        <v>0</v>
      </c>
      <c r="Y239">
        <f>VLOOKUP($A239,'Plan de acci�n consolidado 2025'!$A$3:$AZ$504,Y$1,0)</f>
        <v>0</v>
      </c>
      <c r="Z239" s="168">
        <f>VLOOKUP($A239,'Plan de acci�n consolidado 2025'!$A$3:$AZ$504,Z$1,0)</f>
        <v>0</v>
      </c>
      <c r="AA239">
        <f>VLOOKUP($A239,'Plan de acci�n consolidado 2025'!$A$3:$AZ$504,AA$1,0)</f>
        <v>0</v>
      </c>
      <c r="AB239">
        <f>VLOOKUP($A239,'Plan de acci�n consolidado 2025'!$A$3:$AZ$504,AB$1,0)</f>
        <v>0</v>
      </c>
      <c r="AC239" s="168">
        <f>VLOOKUP($A239,'Plan de acci�n consolidado 2025'!$A$3:$AZ$504,AC$1,0)</f>
        <v>0</v>
      </c>
      <c r="AD239">
        <f>VLOOKUP($A239,'Plan de acci�n consolidado 2025'!$A$3:$AZ$504,AD$1,0)</f>
        <v>0</v>
      </c>
      <c r="AE239">
        <f>VLOOKUP($A239,'Plan de acci�n consolidado 2025'!$A$3:$AZ$504,AE$1,0)</f>
        <v>0</v>
      </c>
    </row>
    <row r="240" spans="1:31" hidden="1" x14ac:dyDescent="0.25">
      <c r="A240" s="30" t="s">
        <v>1021</v>
      </c>
      <c r="B240" t="str">
        <f>VLOOKUP($A240,'Plan de acci�n consolidado 2025'!$A$3:$V$504,B$1,0)</f>
        <v>DESPACHO DEL SUPERINTENDENTE DELEGADO PARA ASUNTOS JURISDICCIONALES</v>
      </c>
      <c r="C240">
        <f>VLOOKUP($A240,'Plan de acci�n consolidado 2025'!$A$3:$V$504,C$1,0)</f>
        <v>3</v>
      </c>
      <c r="D240" t="str">
        <f>VLOOKUP($A240,'Plan de acci�n consolidado 2025'!$A$3:$V$504,D$1,0)</f>
        <v>Producto</v>
      </c>
      <c r="E240" t="str">
        <f>VLOOKUP($A240,'Plan de acci�n consolidado 2025'!$A$3:$V$504,E$1,0)</f>
        <v>4000.1</v>
      </c>
      <c r="F240" t="str">
        <f>VLOOKUP($A240,'Plan de acci�n consolidado 2025'!$A$3:$V$504,F$1,0)</f>
        <v>Operativo SI</v>
      </c>
      <c r="G240" t="str">
        <f>VLOOKUP($A240,'Plan de acci�n consolidado 2025'!$A$3:$V$504,G$1,0)</f>
        <v xml:space="preserve">Generar sinergias con agentes nacionales e internacionales que permitan potenciar las capacidades de la SIC.
</v>
      </c>
      <c r="H240" t="str">
        <f>VLOOKUP($A240,'Plan de acci�n consolidado 2025'!$A$3:$V$504,H$1,0)</f>
        <v>Avance promedio de cumplimiento de productos asociados a mejorar la oportunidad en la atención de trámites y servicios.</v>
      </c>
      <c r="I240" t="str">
        <f>VLOOKUP($A240,'Plan de acci�n consolidado 2025'!$A$3:$V$504,I$1,0)</f>
        <v>N/A</v>
      </c>
      <c r="J240" t="str">
        <f>VLOOKUP($A240,'Plan de acci�n consolidado 2025'!$A$3:$V$504,J$1,0)</f>
        <v>N/A</v>
      </c>
      <c r="K240">
        <f>VLOOKUP($A240,'Plan de acci�n consolidado 2025'!$A$3:$V$504,K$1,0)</f>
        <v>0</v>
      </c>
      <c r="L240" t="str">
        <f>VLOOKUP($A240,'Plan de acci�n consolidado 2025'!$A$3:$V$504,L$1,0)</f>
        <v>C-3503-0200-0011-40401c</v>
      </c>
      <c r="M240" t="str">
        <f>VLOOKUP($A240,'Plan de acci�n consolidado 2025'!$A$3:$V$504,M$1,0)</f>
        <v>Política Servicio al Ciudadano_DIMENSIÓN Gestión con Valores para Resultados</v>
      </c>
      <c r="N240" t="str">
        <f>VLOOKUP($A240,'Plan de acci�n consolidado 2025'!$A$3:$V$504,N$1,0)</f>
        <v>N/A</v>
      </c>
      <c r="O240" t="str">
        <f>VLOOKUP($A240,'Plan de acci�n consolidado 2025'!$A$3:$V$504,O$1,0)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40">
        <f>VLOOKUP($A240,'Plan de acci�n consolidado 2025'!$A$3:$V$504,P$1,0)</f>
        <v>16</v>
      </c>
      <c r="Q240">
        <f>VLOOKUP($A240,'Plan de acci�n consolidado 2025'!$A$3:$V$504,Q$1,0)</f>
        <v>137</v>
      </c>
      <c r="R240" t="str">
        <f>VLOOKUP($A240,'Plan de acci�n consolidado 2025'!$A$3:$V$504,R$1,0)</f>
        <v>Númerica</v>
      </c>
      <c r="S240" t="str">
        <f>VLOOKUP($A240,'Plan de acci�n consolidado 2025'!$A$3:$V$504,S$1,0)</f>
        <v># de demandas gestionadas / 137 demandas a gestionar</v>
      </c>
      <c r="T240" s="168">
        <f>VLOOKUP($A240,'Plan de acci�n consolidado 2025'!$A$3:$V$504,T$1,0)</f>
        <v>45677</v>
      </c>
      <c r="U240" s="168">
        <f>VLOOKUP($A240,'Plan de acci�n consolidado 2025'!$A$3:$V$504,U$1,0)</f>
        <v>46003</v>
      </c>
      <c r="V240" t="str">
        <f>VLOOKUP($A240,'Plan de acci�n consolidado 2025'!$A$3:$V$504,V$1,0)</f>
        <v>4000-DESPACHO DEL SUPERINTENDENTE DELEGADO PARA ASUNTOS JURISDICCIONALES</v>
      </c>
      <c r="W240">
        <f>VLOOKUP($A240,'Plan de acci�n consolidado 2025'!$A$3:$AZ$504,W$1,0)</f>
        <v>16</v>
      </c>
      <c r="X240">
        <f>VLOOKUP($A240,'Plan de acci�n consolidado 2025'!$A$3:$AZ$504,X$1,0)</f>
        <v>84</v>
      </c>
      <c r="Y240" t="str">
        <f>VLOOKUP($A240,'Plan de acci�n consolidado 2025'!$A$3:$AZ$504,Y$1,0)</f>
        <v>4000-1 De enero a septiembre de 2025, y de acuerdo con la meta establecida de finalizar 137 acciones de competencia desleal y propiedad industrial que hayan sido admitidas a 31 de diciembre de 2024, se evidenció un avance de 116 procesos lo que equivale al 84.7%</v>
      </c>
      <c r="Z240" s="168">
        <f>VLOOKUP($A240,'Plan de acci�n consolidado 2025'!$A$3:$AZ$504,Z$1,0)</f>
        <v>0</v>
      </c>
      <c r="AA240">
        <f>VLOOKUP($A240,'Plan de acci�n consolidado 2025'!$A$3:$AZ$504,AA$1,0)</f>
        <v>85</v>
      </c>
      <c r="AB240" t="str">
        <f>VLOOKUP($A240,'Plan de acci�n consolidado 2025'!$A$3:$AZ$504,AB$1,0)</f>
        <v>Al 30 de septiembre llevan finalizadas 116 procesos de  137 , para un avance del 85%</v>
      </c>
      <c r="AC240" s="168">
        <f>VLOOKUP($A240,'Plan de acci�n consolidado 2025'!$A$3:$AZ$504,AC$1,0)</f>
        <v>0</v>
      </c>
      <c r="AD240">
        <f>VLOOKUP($A240,'Plan de acci�n consolidado 2025'!$A$3:$AZ$504,AD$1,0)</f>
        <v>0</v>
      </c>
      <c r="AE240">
        <f>VLOOKUP($A240,'Plan de acci�n consolidado 2025'!$A$3:$AZ$504,AE$1,0)</f>
        <v>13.6</v>
      </c>
    </row>
    <row r="241" spans="1:31" hidden="1" x14ac:dyDescent="0.25">
      <c r="A241" s="30" t="s">
        <v>1022</v>
      </c>
      <c r="B241" t="str">
        <f>VLOOKUP($A241,'Plan de acci�n consolidado 2025'!$A$3:$V$504,B$1,0)</f>
        <v>DESPACHO DEL SUPERINTENDENTE DELEGADO PARA ASUNTOS JURISDICCIONALES</v>
      </c>
      <c r="C241">
        <f>VLOOKUP($A241,'Plan de acci�n consolidado 2025'!$A$3:$V$504,C$1,0)</f>
        <v>3</v>
      </c>
      <c r="D241" t="str">
        <f>VLOOKUP($A241,'Plan de acci�n consolidado 2025'!$A$3:$V$504,D$1,0)</f>
        <v>Actividad propia</v>
      </c>
      <c r="E241" t="str">
        <f>VLOOKUP($A241,'Plan de acci�n consolidado 2025'!$A$3:$V$504,E$1,0)</f>
        <v>4000.1.1</v>
      </c>
      <c r="F241" t="str">
        <f>VLOOKUP($A241,'Plan de acci�n consolidado 2025'!$A$3:$V$504,F$1,0)</f>
        <v>N/A</v>
      </c>
      <c r="G241" t="str">
        <f>VLOOKUP($A241,'Plan de acci�n consolidado 2025'!$A$3:$V$504,G$1,0)</f>
        <v>N/A</v>
      </c>
      <c r="H241" t="str">
        <f>VLOOKUP($A241,'Plan de acci�n consolidado 2025'!$A$3:$V$504,H$1,0)</f>
        <v>N/A</v>
      </c>
      <c r="I241" t="str">
        <f>VLOOKUP($A241,'Plan de acci�n consolidado 2025'!$A$3:$V$504,I$1,0)</f>
        <v>N/A</v>
      </c>
      <c r="J241" t="str">
        <f>VLOOKUP($A241,'Plan de acci�n consolidado 2025'!$A$3:$V$504,J$1,0)</f>
        <v>N/A</v>
      </c>
      <c r="K241">
        <f>VLOOKUP($A241,'Plan de acci�n consolidado 2025'!$A$3:$V$504,K$1,0)</f>
        <v>0</v>
      </c>
      <c r="L241" t="str">
        <f>VLOOKUP($A241,'Plan de acci�n consolidado 2025'!$A$3:$V$504,L$1,0)</f>
        <v>N/A</v>
      </c>
      <c r="M241" t="str">
        <f>VLOOKUP($A241,'Plan de acci�n consolidado 2025'!$A$3:$V$504,M$1,0)</f>
        <v>N/A</v>
      </c>
      <c r="N241" t="str">
        <f>VLOOKUP($A241,'Plan de acci�n consolidado 2025'!$A$3:$V$504,N$1,0)</f>
        <v>N/A</v>
      </c>
      <c r="O241" t="str">
        <f>VLOOKUP($A241,'Plan de acci�n consolidado 2025'!$A$3:$V$504,O$1,0)</f>
        <v>Finalizar acciones de competencia desleal y propiedad industrial que hayan sido admitidas a 31 de diciembre de 2024. (Listado mensual en Excel de autos o sentencias finalizados)</v>
      </c>
      <c r="P241">
        <f>VLOOKUP($A241,'Plan de acci�n consolidado 2025'!$A$3:$V$504,P$1,0)</f>
        <v>100</v>
      </c>
      <c r="Q241">
        <f>VLOOKUP($A241,'Plan de acci�n consolidado 2025'!$A$3:$V$504,Q$1,0)</f>
        <v>137</v>
      </c>
      <c r="R241" t="str">
        <f>VLOOKUP($A241,'Plan de acci�n consolidado 2025'!$A$3:$V$504,R$1,0)</f>
        <v>Númerica</v>
      </c>
      <c r="S241" t="str">
        <f>VLOOKUP($A241,'Plan de acci�n consolidado 2025'!$A$3:$V$504,S$1,0)</f>
        <v># de demandas gestionadas / 137 demandas a gestionar</v>
      </c>
      <c r="T241" s="168">
        <f>VLOOKUP($A241,'Plan de acci�n consolidado 2025'!$A$3:$V$504,T$1,0)</f>
        <v>45677</v>
      </c>
      <c r="U241" s="168">
        <f>VLOOKUP($A241,'Plan de acci�n consolidado 2025'!$A$3:$V$504,U$1,0)</f>
        <v>46003</v>
      </c>
      <c r="V241" t="str">
        <f>VLOOKUP($A241,'Plan de acci�n consolidado 2025'!$A$3:$V$504,V$1,0)</f>
        <v>4000-DESPACHO DEL SUPERINTENDENTE DELEGADO PARA ASUNTOS JURISDICCIONALES</v>
      </c>
      <c r="W241">
        <f>VLOOKUP($A241,'Plan de acci�n consolidado 2025'!$A$3:$AZ$504,W$1,0)</f>
        <v>16</v>
      </c>
      <c r="X241">
        <f>VLOOKUP($A241,'Plan de acci�n consolidado 2025'!$A$3:$AZ$504,X$1,0)</f>
        <v>84</v>
      </c>
      <c r="Y241" t="str">
        <f>VLOOKUP($A241,'Plan de acci�n consolidado 2025'!$A$3:$AZ$504,Y$1,0)</f>
        <v>4000-1-1 De enero a septiembre de 2025, y de acuerdo con la meta establecida de finalizar 137 acciones de competencia desleal y propiedad industrial que hayan sido admitidas a 31 de diciembre de 2024, se evidenció un avance de 116 procesos lo que equivale al 84.7%</v>
      </c>
      <c r="Z241" s="168">
        <f>VLOOKUP($A241,'Plan de acci�n consolidado 2025'!$A$3:$AZ$504,Z$1,0)</f>
        <v>0</v>
      </c>
      <c r="AA241">
        <f>VLOOKUP($A241,'Plan de acci�n consolidado 2025'!$A$3:$AZ$504,AA$1,0)</f>
        <v>85</v>
      </c>
      <c r="AB241" t="str">
        <f>VLOOKUP($A241,'Plan de acci�n consolidado 2025'!$A$3:$AZ$504,AB$1,0)</f>
        <v>Al 30 de septiembre de 2025 se han finalizado 116 procesos para un avance del 84% es importante que el radicado 24 392593, corresponde a una</v>
      </c>
      <c r="AC241" s="168">
        <f>VLOOKUP($A241,'Plan de acci�n consolidado 2025'!$A$3:$AZ$504,AC$1,0)</f>
        <v>0</v>
      </c>
      <c r="AD241">
        <f>VLOOKUP($A241,'Plan de acci�n consolidado 2025'!$A$3:$AZ$504,AD$1,0)</f>
        <v>0</v>
      </c>
      <c r="AE241">
        <f>VLOOKUP($A241,'Plan de acci�n consolidado 2025'!$A$3:$AZ$504,AE$1,0)</f>
        <v>13.6</v>
      </c>
    </row>
    <row r="242" spans="1:31" hidden="1" x14ac:dyDescent="0.25">
      <c r="A242" s="30" t="s">
        <v>1023</v>
      </c>
      <c r="B242" t="str">
        <f>VLOOKUP($A242,'Plan de acci�n consolidado 2025'!$A$3:$V$504,B$1,0)</f>
        <v>DESPACHO DEL SUPERINTENDENTE DELEGADO PARA ASUNTOS JURISDICCIONALES</v>
      </c>
      <c r="C242">
        <f>VLOOKUP($A242,'Plan de acci�n consolidado 2025'!$A$3:$V$504,C$1,0)</f>
        <v>3</v>
      </c>
      <c r="D242" t="str">
        <f>VLOOKUP($A242,'Plan de acci�n consolidado 2025'!$A$3:$V$504,D$1,0)</f>
        <v>Producto</v>
      </c>
      <c r="E242" t="str">
        <f>VLOOKUP($A242,'Plan de acci�n consolidado 2025'!$A$3:$V$504,E$1,0)</f>
        <v>4000.2</v>
      </c>
      <c r="F242" t="str">
        <f>VLOOKUP($A242,'Plan de acci�n consolidado 2025'!$A$3:$V$504,F$1,0)</f>
        <v>Operativo SI</v>
      </c>
      <c r="G242" t="str">
        <f>VLOOKUP($A242,'Plan de acci�n consolidado 2025'!$A$3:$V$504,G$1,0)</f>
        <v>Mejorar la oportunidad en la atención de trámites y servicios.</v>
      </c>
      <c r="H242" t="str">
        <f>VLOOKUP($A242,'Plan de acci�n consolidado 2025'!$A$3:$V$504,H$1,0)</f>
        <v>Avance promedio de cumplimiento de productos asociados a mejorar la oportunidad en la atención de trámites y servicios.</v>
      </c>
      <c r="I242" t="str">
        <f>VLOOKUP($A242,'Plan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2" t="str">
        <f>VLOOKUP($A242,'Plan de acci�n consolidado 2025'!$A$3:$V$504,J$1,0)</f>
        <v>N/A</v>
      </c>
      <c r="K242">
        <f>VLOOKUP($A242,'Plan de acci�n consolidado 2025'!$A$3:$V$504,K$1,0)</f>
        <v>0</v>
      </c>
      <c r="L242" t="str">
        <f>VLOOKUP($A242,'Plan de acci�n consolidado 2025'!$A$3:$V$504,L$1,0)</f>
        <v>C-3503-0200-0011-40401c</v>
      </c>
      <c r="M242" t="str">
        <f>VLOOKUP($A242,'Plan de acci�n consolidado 2025'!$A$3:$V$504,M$1,0)</f>
        <v>Política Servicio al Ciudadano_DIMENSIÓN Gestión con Valores para Resultados</v>
      </c>
      <c r="N242" t="str">
        <f>VLOOKUP($A242,'Plan de acci�n consolidado 2025'!$A$3:$V$504,N$1,0)</f>
        <v>N/A</v>
      </c>
      <c r="O242" t="str">
        <f>VLOOKUP($A242,'Plan de acci�n consolidado 2025'!$A$3:$V$504,O$1,0)</f>
        <v>Demandas de protección al consumidor, en fase de calificación, gestionadas. (Informe consolidado/ único entregable)..</v>
      </c>
      <c r="P242">
        <f>VLOOKUP($A242,'Plan de acci�n consolidado 2025'!$A$3:$V$504,P$1,0)</f>
        <v>17</v>
      </c>
      <c r="Q242">
        <f>VLOOKUP($A242,'Plan de acci�n consolidado 2025'!$A$3:$V$504,Q$1,0)</f>
        <v>43000</v>
      </c>
      <c r="R242" t="str">
        <f>VLOOKUP($A242,'Plan de acci�n consolidado 2025'!$A$3:$V$504,R$1,0)</f>
        <v>Númerica</v>
      </c>
      <c r="S242" t="str">
        <f>VLOOKUP($A242,'Plan de acci�n consolidado 2025'!$A$3:$V$504,S$1,0)</f>
        <v># de Acciones de protección al consumidor gestionadas / 43000 Acciones de protección al consumidor por gestionar</v>
      </c>
      <c r="T242" s="168">
        <f>VLOOKUP($A242,'Plan de acci�n consolidado 2025'!$A$3:$V$504,T$1,0)</f>
        <v>45677</v>
      </c>
      <c r="U242" s="168">
        <f>VLOOKUP($A242,'Plan de acci�n consolidado 2025'!$A$3:$V$504,U$1,0)</f>
        <v>46003</v>
      </c>
      <c r="V242" t="str">
        <f>VLOOKUP($A242,'Plan de acci�n consolidado 2025'!$A$3:$V$504,V$1,0)</f>
        <v>4000-DESPACHO DEL SUPERINTENDENTE DELEGADO PARA ASUNTOS JURISDICCIONALES</v>
      </c>
      <c r="W242">
        <f>VLOOKUP($A242,'Plan de acci�n consolidado 2025'!$A$3:$AZ$504,W$1,0)</f>
        <v>17</v>
      </c>
      <c r="X242">
        <f>VLOOKUP($A242,'Plan de acci�n consolidado 2025'!$A$3:$AZ$504,X$1,0)</f>
        <v>85</v>
      </c>
      <c r="Y242" t="str">
        <f>VLOOKUP($A242,'Plan de acci�n consolidado 2025'!$A$3:$AZ$504,Y$1,0)</f>
        <v>4000-2 De enero a septiembre de 2025, y de acuerdo con la meta establecida de gestionar 43000 demandas de protección al consumidor, se evidencia un avance de 36.751 procesos calificados a tiempo lo que equivale al 85.5%.</v>
      </c>
      <c r="Z242" s="168">
        <f>VLOOKUP($A242,'Plan de acci�n consolidado 2025'!$A$3:$AZ$504,Z$1,0)</f>
        <v>0</v>
      </c>
      <c r="AA242">
        <f>VLOOKUP($A242,'Plan de acci�n consolidado 2025'!$A$3:$AZ$504,AA$1,0)</f>
        <v>85</v>
      </c>
      <c r="AB242" t="str">
        <f>VLOOKUP($A242,'Plan de acci�n consolidado 2025'!$A$3:$AZ$504,AB$1,0)</f>
        <v>Al 30 de septiembre de 2025, llevan 36722 procesos de 43000, para un avance del 85%</v>
      </c>
      <c r="AC242" s="168">
        <f>VLOOKUP($A242,'Plan de acci�n consolidado 2025'!$A$3:$AZ$504,AC$1,0)</f>
        <v>0</v>
      </c>
      <c r="AD242">
        <f>VLOOKUP($A242,'Plan de acci�n consolidado 2025'!$A$3:$AZ$504,AD$1,0)</f>
        <v>0</v>
      </c>
      <c r="AE242">
        <f>VLOOKUP($A242,'Plan de acci�n consolidado 2025'!$A$3:$AZ$504,AE$1,0)</f>
        <v>14.45</v>
      </c>
    </row>
    <row r="243" spans="1:31" hidden="1" x14ac:dyDescent="0.25">
      <c r="A243" s="30" t="s">
        <v>1024</v>
      </c>
      <c r="B243" t="str">
        <f>VLOOKUP($A243,'Plan de acci�n consolidado 2025'!$A$3:$V$504,B$1,0)</f>
        <v>DESPACHO DEL SUPERINTENDENTE DELEGADO PARA ASUNTOS JURISDICCIONALES</v>
      </c>
      <c r="C243">
        <f>VLOOKUP($A243,'Plan de acci�n consolidado 2025'!$A$3:$V$504,C$1,0)</f>
        <v>3</v>
      </c>
      <c r="D243" t="str">
        <f>VLOOKUP($A243,'Plan de acci�n consolidado 2025'!$A$3:$V$504,D$1,0)</f>
        <v>Actividad propia</v>
      </c>
      <c r="E243" t="str">
        <f>VLOOKUP($A243,'Plan de acci�n consolidado 2025'!$A$3:$V$504,E$1,0)</f>
        <v>4000.2.1</v>
      </c>
      <c r="F243" t="str">
        <f>VLOOKUP($A243,'Plan de acci�n consolidado 2025'!$A$3:$V$504,F$1,0)</f>
        <v>N/A</v>
      </c>
      <c r="G243" t="str">
        <f>VLOOKUP($A243,'Plan de acci�n consolidado 2025'!$A$3:$V$504,G$1,0)</f>
        <v>N/A</v>
      </c>
      <c r="H243" t="str">
        <f>VLOOKUP($A243,'Plan de acci�n consolidado 2025'!$A$3:$V$504,H$1,0)</f>
        <v>N/A</v>
      </c>
      <c r="I243" t="str">
        <f>VLOOKUP($A243,'Plan de acci�n consolidado 2025'!$A$3:$V$504,I$1,0)</f>
        <v>N/A</v>
      </c>
      <c r="J243" t="str">
        <f>VLOOKUP($A243,'Plan de acci�n consolidado 2025'!$A$3:$V$504,J$1,0)</f>
        <v>N/A</v>
      </c>
      <c r="K243">
        <f>VLOOKUP($A243,'Plan de acci�n consolidado 2025'!$A$3:$V$504,K$1,0)</f>
        <v>0</v>
      </c>
      <c r="L243" t="str">
        <f>VLOOKUP($A243,'Plan de acci�n consolidado 2025'!$A$3:$V$504,L$1,0)</f>
        <v>N/A</v>
      </c>
      <c r="M243" t="str">
        <f>VLOOKUP($A243,'Plan de acci�n consolidado 2025'!$A$3:$V$504,M$1,0)</f>
        <v>N/A</v>
      </c>
      <c r="N243" t="str">
        <f>VLOOKUP($A243,'Plan de acci�n consolidado 2025'!$A$3:$V$504,N$1,0)</f>
        <v>N/A</v>
      </c>
      <c r="O243" t="str">
        <f>VLOOKUP($A243,'Plan de acci�n consolidado 2025'!$A$3:$V$504,O$1,0)</f>
        <v>Gestionar las demandas de protección al consumidor (Informe mensual consolidado/ único entregable)</v>
      </c>
      <c r="P243">
        <f>VLOOKUP($A243,'Plan de acci�n consolidado 2025'!$A$3:$V$504,P$1,0)</f>
        <v>100</v>
      </c>
      <c r="Q243">
        <f>VLOOKUP($A243,'Plan de acci�n consolidado 2025'!$A$3:$V$504,Q$1,0)</f>
        <v>43000</v>
      </c>
      <c r="R243" t="str">
        <f>VLOOKUP($A243,'Plan de acci�n consolidado 2025'!$A$3:$V$504,R$1,0)</f>
        <v>Númerica</v>
      </c>
      <c r="S243" t="str">
        <f>VLOOKUP($A243,'Plan de acci�n consolidado 2025'!$A$3:$V$504,S$1,0)</f>
        <v># de Acciones de protección al consumidor gestionadas / 43000 Acciones de protección al consumidor por gestionar</v>
      </c>
      <c r="T243" s="168">
        <f>VLOOKUP($A243,'Plan de acci�n consolidado 2025'!$A$3:$V$504,T$1,0)</f>
        <v>45677</v>
      </c>
      <c r="U243" s="168">
        <f>VLOOKUP($A243,'Plan de acci�n consolidado 2025'!$A$3:$V$504,U$1,0)</f>
        <v>46003</v>
      </c>
      <c r="V243" t="str">
        <f>VLOOKUP($A243,'Plan de acci�n consolidado 2025'!$A$3:$V$504,V$1,0)</f>
        <v>4000-DESPACHO DEL SUPERINTENDENTE DELEGADO PARA ASUNTOS JURISDICCIONALES</v>
      </c>
      <c r="W243">
        <f>VLOOKUP($A243,'Plan de acci�n consolidado 2025'!$A$3:$AZ$504,W$1,0)</f>
        <v>17</v>
      </c>
      <c r="X243">
        <f>VLOOKUP($A243,'Plan de acci�n consolidado 2025'!$A$3:$AZ$504,X$1,0)</f>
        <v>85</v>
      </c>
      <c r="Y243" t="str">
        <f>VLOOKUP($A243,'Plan de acci�n consolidado 2025'!$A$3:$AZ$504,Y$1,0)</f>
        <v>4000-2-1 De enero a septiembre de 2025, y de acuerdo con la meta establecida de gestionar 43000 demandas de protección al consumidor, se evidencia un avance de 36.751 procesos calificados a tiempo lo que equivale al 85.5%.</v>
      </c>
      <c r="Z243" s="168">
        <f>VLOOKUP($A243,'Plan de acci�n consolidado 2025'!$A$3:$AZ$504,Z$1,0)</f>
        <v>0</v>
      </c>
      <c r="AA243">
        <f>VLOOKUP($A243,'Plan de acci�n consolidado 2025'!$A$3:$AZ$504,AA$1,0)</f>
        <v>85</v>
      </c>
      <c r="AB243" t="str">
        <f>VLOOKUP($A243,'Plan de acci�n consolidado 2025'!$A$3:$AZ$504,AB$1,0)</f>
        <v>A la fecha llevan 36729 procesos gestionados de 43000 para un avance del 85%</v>
      </c>
      <c r="AC243" s="168">
        <f>VLOOKUP($A243,'Plan de acci�n consolidado 2025'!$A$3:$AZ$504,AC$1,0)</f>
        <v>0</v>
      </c>
      <c r="AD243">
        <f>VLOOKUP($A243,'Plan de acci�n consolidado 2025'!$A$3:$AZ$504,AD$1,0)</f>
        <v>0</v>
      </c>
      <c r="AE243">
        <f>VLOOKUP($A243,'Plan de acci�n consolidado 2025'!$A$3:$AZ$504,AE$1,0)</f>
        <v>14.45</v>
      </c>
    </row>
    <row r="244" spans="1:31" hidden="1" x14ac:dyDescent="0.25">
      <c r="A244" s="30" t="s">
        <v>1025</v>
      </c>
      <c r="B244" t="str">
        <f>VLOOKUP($A244,'Plan de acci�n consolidado 2025'!$A$3:$V$504,B$1,0)</f>
        <v>DESPACHO DEL SUPERINTENDENTE DELEGADO PARA ASUNTOS JURISDICCIONALES</v>
      </c>
      <c r="C244">
        <f>VLOOKUP($A244,'Plan de acci�n consolidado 2025'!$A$3:$V$504,C$1,0)</f>
        <v>3</v>
      </c>
      <c r="D244" t="str">
        <f>VLOOKUP($A244,'Plan de acci�n consolidado 2025'!$A$3:$V$504,D$1,0)</f>
        <v>Producto</v>
      </c>
      <c r="E244" t="str">
        <f>VLOOKUP($A244,'Plan de acci�n consolidado 2025'!$A$3:$V$504,E$1,0)</f>
        <v>4000.3</v>
      </c>
      <c r="F244" t="str">
        <f>VLOOKUP($A244,'Plan de acci�n consolidado 2025'!$A$3:$V$504,F$1,0)</f>
        <v>Operativo SI</v>
      </c>
      <c r="G244" t="str">
        <f>VLOOKUP($A244,'Plan de acci�n consolidado 2025'!$A$3:$V$504,G$1,0)</f>
        <v>Mejorar la oportunidad en la atención de trámites y servicios.</v>
      </c>
      <c r="H244" t="str">
        <f>VLOOKUP($A244,'Plan de acci�n consolidado 2025'!$A$3:$V$504,H$1,0)</f>
        <v>Avance promedio de cumplimiento de productos asociados a mejorar la oportunidad en la atención de trámites y servicios.</v>
      </c>
      <c r="I244" t="str">
        <f>VLOOKUP($A244,'Plan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4" t="str">
        <f>VLOOKUP($A244,'Plan de acci�n consolidado 2025'!$A$3:$V$504,J$1,0)</f>
        <v xml:space="preserve">PND - 5-31-5-b- Convergencia regional - Entidades públicas territoriales y nacionales fortalecidas </v>
      </c>
      <c r="K244">
        <f>VLOOKUP($A244,'Plan de acci�n consolidado 2025'!$A$3:$V$504,K$1,0)</f>
        <v>0</v>
      </c>
      <c r="L244" t="str">
        <f>VLOOKUP($A244,'Plan de acci�n consolidado 2025'!$A$3:$V$504,L$1,0)</f>
        <v>C-3503-0200-0011-40401c</v>
      </c>
      <c r="M244" t="str">
        <f>VLOOKUP($A244,'Plan de acci�n consolidado 2025'!$A$3:$V$504,M$1,0)</f>
        <v>Política Servicio al Ciudadano_DIMENSIÓN Gestión con Valores para Resultados</v>
      </c>
      <c r="N244" t="str">
        <f>VLOOKUP($A244,'Plan de acci�n consolidado 2025'!$A$3:$V$504,N$1,0)</f>
        <v>N/A</v>
      </c>
      <c r="O244" t="str">
        <f>VLOOKUP($A244,'Plan de acci�n consolidado 2025'!$A$3:$V$504,O$1,0)</f>
        <v>Niveles de congestión de los procesos admitidos y pendientes de decisión a 31 de marzo de 2025, en materia de Protección al Consumidor, reducidos. (Informe final que liste los autos o sentencias admitidos, finalizados)</v>
      </c>
      <c r="P244">
        <f>VLOOKUP($A244,'Plan de acci�n consolidado 2025'!$A$3:$V$504,P$1,0)</f>
        <v>17</v>
      </c>
      <c r="Q244">
        <f>VLOOKUP($A244,'Plan de acci�n consolidado 2025'!$A$3:$V$504,Q$1,0)</f>
        <v>22000</v>
      </c>
      <c r="R244" t="str">
        <f>VLOOKUP($A244,'Plan de acci�n consolidado 2025'!$A$3:$V$504,R$1,0)</f>
        <v>Númerica</v>
      </c>
      <c r="S244" t="str">
        <f>VLOOKUP($A244,'Plan de acci�n consolidado 2025'!$A$3:$V$504,S$1,0)</f>
        <v># de procesos de protección al consumidor finalizados / 22000 Procesos de protección al consumidor a finalizar</v>
      </c>
      <c r="T244" s="168">
        <f>VLOOKUP($A244,'Plan de acci�n consolidado 2025'!$A$3:$V$504,T$1,0)</f>
        <v>45677</v>
      </c>
      <c r="U244" s="168">
        <f>VLOOKUP($A244,'Plan de acci�n consolidado 2025'!$A$3:$V$504,U$1,0)</f>
        <v>46003</v>
      </c>
      <c r="V244" t="str">
        <f>VLOOKUP($A244,'Plan de acci�n consolidado 2025'!$A$3:$V$504,V$1,0)</f>
        <v>4000-DESPACHO DEL SUPERINTENDENTE DELEGADO PARA ASUNTOS JURISDICCIONALES</v>
      </c>
      <c r="W244">
        <f>VLOOKUP($A244,'Plan de acci�n consolidado 2025'!$A$3:$AZ$504,W$1,0)</f>
        <v>17</v>
      </c>
      <c r="X244">
        <f>VLOOKUP($A244,'Plan de acci�n consolidado 2025'!$A$3:$AZ$504,X$1,0)</f>
        <v>77</v>
      </c>
      <c r="Y244" t="str">
        <f>VLOOKUP($A244,'Plan de acci�n consolidado 2025'!$A$3:$AZ$504,Y$1,0)</f>
        <v>4000-3 De enero a septiembre de 2025, y de acuerdo con la meta establecida de finalizar 22000 acciones de protección al consumidor admitidas y pendientes de decisión a 31 de marzo de 2025, se evidencia un avance de 17.097 procesos lo que equivale al 77.71%.</v>
      </c>
      <c r="Z244" s="168">
        <f>VLOOKUP($A244,'Plan de acci�n consolidado 2025'!$A$3:$AZ$504,Z$1,0)</f>
        <v>0</v>
      </c>
      <c r="AA244">
        <f>VLOOKUP($A244,'Plan de acci�n consolidado 2025'!$A$3:$AZ$504,AA$1,0)</f>
        <v>78</v>
      </c>
      <c r="AB244" t="str">
        <f>VLOOKUP($A244,'Plan de acci�n consolidado 2025'!$A$3:$AZ$504,AB$1,0)</f>
        <v>Al 30 de septiembre de 2025,  lllevan 17097 procesos culminados de 22000, para un avance del 78%</v>
      </c>
      <c r="AC244" s="168">
        <f>VLOOKUP($A244,'Plan de acci�n consolidado 2025'!$A$3:$AZ$504,AC$1,0)</f>
        <v>0</v>
      </c>
      <c r="AD244">
        <f>VLOOKUP($A244,'Plan de acci�n consolidado 2025'!$A$3:$AZ$504,AD$1,0)</f>
        <v>0</v>
      </c>
      <c r="AE244">
        <f>VLOOKUP($A244,'Plan de acci�n consolidado 2025'!$A$3:$AZ$504,AE$1,0)</f>
        <v>13.26</v>
      </c>
    </row>
    <row r="245" spans="1:31" hidden="1" x14ac:dyDescent="0.25">
      <c r="A245" s="30" t="s">
        <v>1026</v>
      </c>
      <c r="B245" t="str">
        <f>VLOOKUP($A245,'Plan de acci�n consolidado 2025'!$A$3:$V$504,B$1,0)</f>
        <v>DESPACHO DEL SUPERINTENDENTE DELEGADO PARA ASUNTOS JURISDICCIONALES</v>
      </c>
      <c r="C245">
        <f>VLOOKUP($A245,'Plan de acci�n consolidado 2025'!$A$3:$V$504,C$1,0)</f>
        <v>3</v>
      </c>
      <c r="D245" t="str">
        <f>VLOOKUP($A245,'Plan de acci�n consolidado 2025'!$A$3:$V$504,D$1,0)</f>
        <v>Actividad propia</v>
      </c>
      <c r="E245" t="str">
        <f>VLOOKUP($A245,'Plan de acci�n consolidado 2025'!$A$3:$V$504,E$1,0)</f>
        <v>4000.3.1</v>
      </c>
      <c r="F245" t="str">
        <f>VLOOKUP($A245,'Plan de acci�n consolidado 2025'!$A$3:$V$504,F$1,0)</f>
        <v>N/A</v>
      </c>
      <c r="G245" t="str">
        <f>VLOOKUP($A245,'Plan de acci�n consolidado 2025'!$A$3:$V$504,G$1,0)</f>
        <v>N/A</v>
      </c>
      <c r="H245" t="str">
        <f>VLOOKUP($A245,'Plan de acci�n consolidado 2025'!$A$3:$V$504,H$1,0)</f>
        <v>N/A</v>
      </c>
      <c r="I245" t="str">
        <f>VLOOKUP($A245,'Plan de acci�n consolidado 2025'!$A$3:$V$504,I$1,0)</f>
        <v>N/A</v>
      </c>
      <c r="J245" t="str">
        <f>VLOOKUP($A245,'Plan de acci�n consolidado 2025'!$A$3:$V$504,J$1,0)</f>
        <v>N/A</v>
      </c>
      <c r="K245">
        <f>VLOOKUP($A245,'Plan de acci�n consolidado 2025'!$A$3:$V$504,K$1,0)</f>
        <v>0</v>
      </c>
      <c r="L245" t="str">
        <f>VLOOKUP($A245,'Plan de acci�n consolidado 2025'!$A$3:$V$504,L$1,0)</f>
        <v>N/A</v>
      </c>
      <c r="M245" t="str">
        <f>VLOOKUP($A245,'Plan de acci�n consolidado 2025'!$A$3:$V$504,M$1,0)</f>
        <v>N/A</v>
      </c>
      <c r="N245" t="str">
        <f>VLOOKUP($A245,'Plan de acci�n consolidado 2025'!$A$3:$V$504,N$1,0)</f>
        <v>N/A</v>
      </c>
      <c r="O245" t="str">
        <f>VLOOKUP($A245,'Plan de acci�n consolidado 2025'!$A$3:$V$504,O$1,0)</f>
        <v>Finalizar las acciones de protección al consumidor admitidas y pendientes de decisión a 31 de marzo de 2025. (Listado mensual en Excel de autos o sentencias finalizados)</v>
      </c>
      <c r="P245">
        <f>VLOOKUP($A245,'Plan de acci�n consolidado 2025'!$A$3:$V$504,P$1,0)</f>
        <v>100</v>
      </c>
      <c r="Q245">
        <f>VLOOKUP($A245,'Plan de acci�n consolidado 2025'!$A$3:$V$504,Q$1,0)</f>
        <v>22000</v>
      </c>
      <c r="R245" t="str">
        <f>VLOOKUP($A245,'Plan de acci�n consolidado 2025'!$A$3:$V$504,R$1,0)</f>
        <v>Númerica</v>
      </c>
      <c r="S245" t="str">
        <f>VLOOKUP($A245,'Plan de acci�n consolidado 2025'!$A$3:$V$504,S$1,0)</f>
        <v># de procesos de protección al consumidor finalizados / 22000 Procesos de protección al consumidor a finalizar</v>
      </c>
      <c r="T245" s="168">
        <f>VLOOKUP($A245,'Plan de acci�n consolidado 2025'!$A$3:$V$504,T$1,0)</f>
        <v>45677</v>
      </c>
      <c r="U245" s="168">
        <f>VLOOKUP($A245,'Plan de acci�n consolidado 2025'!$A$3:$V$504,U$1,0)</f>
        <v>46003</v>
      </c>
      <c r="V245" t="str">
        <f>VLOOKUP($A245,'Plan de acci�n consolidado 2025'!$A$3:$V$504,V$1,0)</f>
        <v>4000-DESPACHO DEL SUPERINTENDENTE DELEGADO PARA ASUNTOS JURISDICCIONALES</v>
      </c>
      <c r="W245">
        <f>VLOOKUP($A245,'Plan de acci�n consolidado 2025'!$A$3:$AZ$504,W$1,0)</f>
        <v>17</v>
      </c>
      <c r="X245">
        <f>VLOOKUP($A245,'Plan de acci�n consolidado 2025'!$A$3:$AZ$504,X$1,0)</f>
        <v>77</v>
      </c>
      <c r="Y245" t="str">
        <f>VLOOKUP($A245,'Plan de acci�n consolidado 2025'!$A$3:$AZ$504,Y$1,0)</f>
        <v>4000-3-1 De enero a septiembre de 2025, y de acuerdo con la meta establecida de finalizar 22000 acciones de protección al consumidor admitidas y pendientes de decisión a 31 de marzo de 2025, se evidencia un avance de 17.097 procesos lo que equivale al 77.71%.</v>
      </c>
      <c r="Z245" s="168">
        <f>VLOOKUP($A245,'Plan de acci�n consolidado 2025'!$A$3:$AZ$504,Z$1,0)</f>
        <v>0</v>
      </c>
      <c r="AA245">
        <f>VLOOKUP($A245,'Plan de acci�n consolidado 2025'!$A$3:$AZ$504,AA$1,0)</f>
        <v>78</v>
      </c>
      <c r="AB245" t="str">
        <f>VLOOKUP($A245,'Plan de acci�n consolidado 2025'!$A$3:$AZ$504,AB$1,0)</f>
        <v>Al 30 de septiembre se han gestionados 17097 demandas de 22000, para un avance del 78%</v>
      </c>
      <c r="AC245" s="168">
        <f>VLOOKUP($A245,'Plan de acci�n consolidado 2025'!$A$3:$AZ$504,AC$1,0)</f>
        <v>0</v>
      </c>
      <c r="AD245">
        <f>VLOOKUP($A245,'Plan de acci�n consolidado 2025'!$A$3:$AZ$504,AD$1,0)</f>
        <v>0</v>
      </c>
      <c r="AE245">
        <f>VLOOKUP($A245,'Plan de acci�n consolidado 2025'!$A$3:$AZ$504,AE$1,0)</f>
        <v>13.26</v>
      </c>
    </row>
    <row r="246" spans="1:31" hidden="1" x14ac:dyDescent="0.25">
      <c r="A246" s="30" t="s">
        <v>1027</v>
      </c>
      <c r="B246" t="str">
        <f>VLOOKUP($A246,'Plan de acci�n consolidado 2025'!$A$3:$V$504,B$1,0)</f>
        <v>DESPACHO DEL SUPERINTENDENTE DELEGADO PARA ASUNTOS JURISDICCIONALES</v>
      </c>
      <c r="C246">
        <f>VLOOKUP($A246,'Plan de acci�n consolidado 2025'!$A$3:$V$504,C$1,0)</f>
        <v>3</v>
      </c>
      <c r="D246" t="str">
        <f>VLOOKUP($A246,'Plan de acci�n consolidado 2025'!$A$3:$V$504,D$1,0)</f>
        <v>Producto</v>
      </c>
      <c r="E246" t="str">
        <f>VLOOKUP($A246,'Plan de acci�n consolidado 2025'!$A$3:$V$504,E$1,0)</f>
        <v>4000.4</v>
      </c>
      <c r="F246" t="str">
        <f>VLOOKUP($A246,'Plan de acci�n consolidado 2025'!$A$3:$V$504,F$1,0)</f>
        <v>Operativo SI</v>
      </c>
      <c r="G246" t="str">
        <f>VLOOKUP($A246,'Plan de acci�n consolidado 2025'!$A$3:$V$504,G$1,0)</f>
        <v>Mejorar la oportunidad en la atención de trámites y servicios.</v>
      </c>
      <c r="H246" t="str">
        <f>VLOOKUP($A246,'Plan de acci�n consolidado 2025'!$A$3:$V$504,H$1,0)</f>
        <v>Avance promedio de cumplimiento de productos asociados a mejorar la oportunidad en la atención de trámites y servicios.</v>
      </c>
      <c r="I246" t="str">
        <f>VLOOKUP($A246,'Plan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6" t="str">
        <f>VLOOKUP($A246,'Plan de acci�n consolidado 2025'!$A$3:$V$504,J$1,0)</f>
        <v>N/A</v>
      </c>
      <c r="K246">
        <f>VLOOKUP($A246,'Plan de acci�n consolidado 2025'!$A$3:$V$504,K$1,0)</f>
        <v>0</v>
      </c>
      <c r="L246" t="str">
        <f>VLOOKUP($A246,'Plan de acci�n consolidado 2025'!$A$3:$V$504,L$1,0)</f>
        <v>C-3503-0200-0011-40401c</v>
      </c>
      <c r="M246" t="str">
        <f>VLOOKUP($A246,'Plan de acci�n consolidado 2025'!$A$3:$V$504,M$1,0)</f>
        <v>Política Servicio al Ciudadano_DIMENSIÓN Gestión con Valores para Resultados</v>
      </c>
      <c r="N246" t="str">
        <f>VLOOKUP($A246,'Plan de acci�n consolidado 2025'!$A$3:$V$504,N$1,0)</f>
        <v>N/A</v>
      </c>
      <c r="O246" t="str">
        <f>VLOOKUP($A246,'Plan de acci�n consolidado 2025'!$A$3:$V$504,O$1,0)</f>
        <v>Cultura de cumplimiento de sentencias, transacciones y conciliaciones a favor del consumidor, legalmente celebradas, fortalecida a través del trámite de verificación de cumplimiento. (Informe final de finalizados / único entregable)</v>
      </c>
      <c r="P246">
        <f>VLOOKUP($A246,'Plan de acci�n consolidado 2025'!$A$3:$V$504,P$1,0)</f>
        <v>17</v>
      </c>
      <c r="Q246">
        <f>VLOOKUP($A246,'Plan de acci�n consolidado 2025'!$A$3:$V$504,Q$1,0)</f>
        <v>12400</v>
      </c>
      <c r="R246" t="str">
        <f>VLOOKUP($A246,'Plan de acci�n consolidado 2025'!$A$3:$V$504,R$1,0)</f>
        <v>Númerica</v>
      </c>
      <c r="S246" t="str">
        <f>VLOOKUP($A246,'Plan de acci�n consolidado 2025'!$A$3:$V$504,S$1,0)</f>
        <v># de procesos en verificación del cumplimiento finalizados / 12400 Procesos en verificación del cumplimiento a finalizar</v>
      </c>
      <c r="T246" s="168">
        <f>VLOOKUP($A246,'Plan de acci�n consolidado 2025'!$A$3:$V$504,T$1,0)</f>
        <v>45677</v>
      </c>
      <c r="U246" s="168">
        <f>VLOOKUP($A246,'Plan de acci�n consolidado 2025'!$A$3:$V$504,U$1,0)</f>
        <v>46003</v>
      </c>
      <c r="V246" t="str">
        <f>VLOOKUP($A246,'Plan de acci�n consolidado 2025'!$A$3:$V$504,V$1,0)</f>
        <v>4000-DESPACHO DEL SUPERINTENDENTE DELEGADO PARA ASUNTOS JURISDICCIONALES</v>
      </c>
      <c r="W246">
        <f>VLOOKUP($A246,'Plan de acci�n consolidado 2025'!$A$3:$AZ$504,W$1,0)</f>
        <v>17</v>
      </c>
      <c r="X246">
        <f>VLOOKUP($A246,'Plan de acci�n consolidado 2025'!$A$3:$AZ$504,X$1,0)</f>
        <v>67</v>
      </c>
      <c r="Y246" t="str">
        <f>VLOOKUP($A246,'Plan de acci�n consolidado 2025'!$A$3:$AZ$504,Y$1,0)</f>
        <v>4000-4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v>
      </c>
      <c r="Z246" s="168">
        <f>VLOOKUP($A246,'Plan de acci�n consolidado 2025'!$A$3:$AZ$504,Z$1,0)</f>
        <v>0</v>
      </c>
      <c r="AA246">
        <f>VLOOKUP($A246,'Plan de acci�n consolidado 2025'!$A$3:$AZ$504,AA$1,0)</f>
        <v>67.73</v>
      </c>
      <c r="AB246" t="str">
        <f>VLOOKUP($A246,'Plan de acci�n consolidado 2025'!$A$3:$AZ$504,AB$1,0)</f>
        <v>La evidencia soporta el porcentaje de avance reportado.</v>
      </c>
      <c r="AC246" s="168">
        <f>VLOOKUP($A246,'Plan de acci�n consolidado 2025'!$A$3:$AZ$504,AC$1,0)</f>
        <v>0</v>
      </c>
      <c r="AD246">
        <f>VLOOKUP($A246,'Plan de acci�n consolidado 2025'!$A$3:$AZ$504,AD$1,0)</f>
        <v>0</v>
      </c>
      <c r="AE246">
        <f>VLOOKUP($A246,'Plan de acci�n consolidado 2025'!$A$3:$AZ$504,AE$1,0)</f>
        <v>11.514100000000001</v>
      </c>
    </row>
    <row r="247" spans="1:31" hidden="1" x14ac:dyDescent="0.25">
      <c r="A247" s="30" t="s">
        <v>1028</v>
      </c>
      <c r="B247" t="str">
        <f>VLOOKUP($A247,'Plan de acci�n consolidado 2025'!$A$3:$V$504,B$1,0)</f>
        <v>DESPACHO DEL SUPERINTENDENTE DELEGADO PARA ASUNTOS JURISDICCIONALES</v>
      </c>
      <c r="C247">
        <f>VLOOKUP($A247,'Plan de acci�n consolidado 2025'!$A$3:$V$504,C$1,0)</f>
        <v>3</v>
      </c>
      <c r="D247" t="str">
        <f>VLOOKUP($A247,'Plan de acci�n consolidado 2025'!$A$3:$V$504,D$1,0)</f>
        <v>Actividad propia</v>
      </c>
      <c r="E247" t="str">
        <f>VLOOKUP($A247,'Plan de acci�n consolidado 2025'!$A$3:$V$504,E$1,0)</f>
        <v>4000.4.1</v>
      </c>
      <c r="F247" t="str">
        <f>VLOOKUP($A247,'Plan de acci�n consolidado 2025'!$A$3:$V$504,F$1,0)</f>
        <v>N/A</v>
      </c>
      <c r="G247" t="str">
        <f>VLOOKUP($A247,'Plan de acci�n consolidado 2025'!$A$3:$V$504,G$1,0)</f>
        <v>N/A</v>
      </c>
      <c r="H247" t="str">
        <f>VLOOKUP($A247,'Plan de acci�n consolidado 2025'!$A$3:$V$504,H$1,0)</f>
        <v>N/A</v>
      </c>
      <c r="I247" t="str">
        <f>VLOOKUP($A247,'Plan de acci�n consolidado 2025'!$A$3:$V$504,I$1,0)</f>
        <v>N/A</v>
      </c>
      <c r="J247" t="str">
        <f>VLOOKUP($A247,'Plan de acci�n consolidado 2025'!$A$3:$V$504,J$1,0)</f>
        <v>N/A</v>
      </c>
      <c r="K247">
        <f>VLOOKUP($A247,'Plan de acci�n consolidado 2025'!$A$3:$V$504,K$1,0)</f>
        <v>0</v>
      </c>
      <c r="L247" t="str">
        <f>VLOOKUP($A247,'Plan de acci�n consolidado 2025'!$A$3:$V$504,L$1,0)</f>
        <v>N/A</v>
      </c>
      <c r="M247" t="str">
        <f>VLOOKUP($A247,'Plan de acci�n consolidado 2025'!$A$3:$V$504,M$1,0)</f>
        <v>N/A</v>
      </c>
      <c r="N247" t="str">
        <f>VLOOKUP($A247,'Plan de acci�n consolidado 2025'!$A$3:$V$504,N$1,0)</f>
        <v>N/A</v>
      </c>
      <c r="O247" t="str">
        <f>VLOOKUP($A247,'Plan de acci�n consolidado 2025'!$A$3:$V$504,O$1,0)</f>
        <v>Finalizar el trámite para la verificación del cumplimiento de las sentencias, transacciones y conciliaciones a favor del consumidor legalmente celebradas (Listado en Excel mensual de finalización)</v>
      </c>
      <c r="P247">
        <f>VLOOKUP($A247,'Plan de acci�n consolidado 2025'!$A$3:$V$504,P$1,0)</f>
        <v>50</v>
      </c>
      <c r="Q247">
        <f>VLOOKUP($A247,'Plan de acci�n consolidado 2025'!$A$3:$V$504,Q$1,0)</f>
        <v>12400</v>
      </c>
      <c r="R247" t="str">
        <f>VLOOKUP($A247,'Plan de acci�n consolidado 2025'!$A$3:$V$504,R$1,0)</f>
        <v>Númerica</v>
      </c>
      <c r="S247" t="str">
        <f>VLOOKUP($A247,'Plan de acci�n consolidado 2025'!$A$3:$V$504,S$1,0)</f>
        <v># de procesos en verificación del cumplimiento finalizados / 12400 Procesos en verificación del cumplimiento a finalizar</v>
      </c>
      <c r="T247" s="168">
        <f>VLOOKUP($A247,'Plan de acci�n consolidado 2025'!$A$3:$V$504,T$1,0)</f>
        <v>45677</v>
      </c>
      <c r="U247" s="168">
        <f>VLOOKUP($A247,'Plan de acci�n consolidado 2025'!$A$3:$V$504,U$1,0)</f>
        <v>46003</v>
      </c>
      <c r="V247" t="str">
        <f>VLOOKUP($A247,'Plan de acci�n consolidado 2025'!$A$3:$V$504,V$1,0)</f>
        <v>4000-DESPACHO DEL SUPERINTENDENTE DELEGADO PARA ASUNTOS JURISDICCIONALES</v>
      </c>
      <c r="W247">
        <f>VLOOKUP($A247,'Plan de acci�n consolidado 2025'!$A$3:$AZ$504,W$1,0)</f>
        <v>8.5</v>
      </c>
      <c r="X247">
        <f>VLOOKUP($A247,'Plan de acci�n consolidado 2025'!$A$3:$AZ$504,X$1,0)</f>
        <v>67</v>
      </c>
      <c r="Y247" t="str">
        <f>VLOOKUP($A247,'Plan de acci�n consolidado 2025'!$A$3:$AZ$504,Y$1,0)</f>
        <v>4000-4-1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v>
      </c>
      <c r="Z247" s="168">
        <f>VLOOKUP($A247,'Plan de acci�n consolidado 2025'!$A$3:$AZ$504,Z$1,0)</f>
        <v>0</v>
      </c>
      <c r="AA247">
        <f>VLOOKUP($A247,'Plan de acci�n consolidado 2025'!$A$3:$AZ$504,AA$1,0)</f>
        <v>67.73</v>
      </c>
      <c r="AB247" t="str">
        <f>VLOOKUP($A247,'Plan de acci�n consolidado 2025'!$A$3:$AZ$504,AB$1,0)</f>
        <v xml:space="preserve">Se validad el % de avance reportado del 67,73 se tienen finalizados 8399 de 12400 programados a finalizar. La evidencia corresponde al entregable listado mensual en formato Excel con la relación de los tramites finalizados. </v>
      </c>
      <c r="AC247" s="168">
        <f>VLOOKUP($A247,'Plan de acci�n consolidado 2025'!$A$3:$AZ$504,AC$1,0)</f>
        <v>0</v>
      </c>
      <c r="AD247">
        <f>VLOOKUP($A247,'Plan de acci�n consolidado 2025'!$A$3:$AZ$504,AD$1,0)</f>
        <v>0</v>
      </c>
      <c r="AE247">
        <f>VLOOKUP($A247,'Plan de acci�n consolidado 2025'!$A$3:$AZ$504,AE$1,0)</f>
        <v>5.7570500000000004</v>
      </c>
    </row>
    <row r="248" spans="1:31" hidden="1" x14ac:dyDescent="0.25">
      <c r="A248" s="30" t="s">
        <v>1760</v>
      </c>
      <c r="B248" t="str">
        <f>VLOOKUP($A248,'Plan de acci�n consolidado 2025'!$A$3:$V$504,B$1,0)</f>
        <v>DESPACHO DEL SUPERINTENDENTE DELEGADO PARA ASUNTOS JURISDICCIONALES</v>
      </c>
      <c r="C248">
        <f>VLOOKUP($A248,'Plan de acci�n consolidado 2025'!$A$3:$V$504,C$1,0)</f>
        <v>3</v>
      </c>
      <c r="D248" t="str">
        <f>VLOOKUP($A248,'Plan de acci�n consolidado 2025'!$A$3:$V$504,D$1,0)</f>
        <v>Actividad propia</v>
      </c>
      <c r="E248" t="str">
        <f>VLOOKUP($A248,'Plan de acci�n consolidado 2025'!$A$3:$V$504,E$1,0)</f>
        <v>4000.4.2</v>
      </c>
      <c r="F248" t="str">
        <f>VLOOKUP($A248,'Plan de acci�n consolidado 2025'!$A$3:$V$504,F$1,0)</f>
        <v>N/A</v>
      </c>
      <c r="G248" t="str">
        <f>VLOOKUP($A248,'Plan de acci�n consolidado 2025'!$A$3:$V$504,G$1,0)</f>
        <v>N/A</v>
      </c>
      <c r="H248" t="str">
        <f>VLOOKUP($A248,'Plan de acci�n consolidado 2025'!$A$3:$V$504,H$1,0)</f>
        <v>N/A</v>
      </c>
      <c r="I248" t="str">
        <f>VLOOKUP($A248,'Plan de acci�n consolidado 2025'!$A$3:$V$504,I$1,0)</f>
        <v>N/A</v>
      </c>
      <c r="J248" t="str">
        <f>VLOOKUP($A248,'Plan de acci�n consolidado 2025'!$A$3:$V$504,J$1,0)</f>
        <v>N/A</v>
      </c>
      <c r="K248">
        <f>VLOOKUP($A248,'Plan de acci�n consolidado 2025'!$A$3:$V$504,K$1,0)</f>
        <v>0</v>
      </c>
      <c r="L248" t="str">
        <f>VLOOKUP($A248,'Plan de acci�n consolidado 2025'!$A$3:$V$504,L$1,0)</f>
        <v>N/A</v>
      </c>
      <c r="M248" t="str">
        <f>VLOOKUP($A248,'Plan de acci�n consolidado 2025'!$A$3:$V$504,M$1,0)</f>
        <v>N/A</v>
      </c>
      <c r="N248" t="str">
        <f>VLOOKUP($A248,'Plan de acci�n consolidado 2025'!$A$3:$V$504,N$1,0)</f>
        <v>N/A</v>
      </c>
      <c r="O248" t="str">
        <f>VLOOKUP($A248,'Plan de acci�n consolidado 2025'!$A$3:$V$504,O$1,0)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P248">
        <f>VLOOKUP($A248,'Plan de acci�n consolidado 2025'!$A$3:$V$504,P$1,0)</f>
        <v>50</v>
      </c>
      <c r="Q248">
        <f>VLOOKUP($A248,'Plan de acci�n consolidado 2025'!$A$3:$V$504,Q$1,0)</f>
        <v>100</v>
      </c>
      <c r="R248" t="str">
        <f>VLOOKUP($A248,'Plan de acci�n consolidado 2025'!$A$3:$V$504,R$1,0)</f>
        <v>Porcentual</v>
      </c>
      <c r="S248" t="str">
        <f>VLOOKUP($A248,'Plan de acci�n consolidado 2025'!$A$3:$V$504,S$1,0)</f>
        <v>% de procesos en verificación del cumplimiento finalizados con archivo / 100% de Procesos en verificación del cumplimiento a finalizar con archivo</v>
      </c>
      <c r="T248" s="168">
        <f>VLOOKUP($A248,'Plan de acci�n consolidado 2025'!$A$3:$V$504,T$1,0)</f>
        <v>45779</v>
      </c>
      <c r="U248" s="168">
        <f>VLOOKUP($A248,'Plan de acci�n consolidado 2025'!$A$3:$V$504,U$1,0)</f>
        <v>46003</v>
      </c>
      <c r="V248" t="str">
        <f>VLOOKUP($A248,'Plan de acci�n consolidado 2025'!$A$3:$V$504,V$1,0)</f>
        <v>4000-DESPACHO DEL SUPERINTENDENTE DELEGADO PARA ASUNTOS JURISDICCIONALES</v>
      </c>
      <c r="W248">
        <f>VLOOKUP($A248,'Plan de acci�n consolidado 2025'!$A$3:$AZ$504,W$1,0)</f>
        <v>8.5</v>
      </c>
      <c r="X248">
        <f>VLOOKUP($A248,'Plan de acci�n consolidado 2025'!$A$3:$AZ$504,X$1,0)</f>
        <v>90</v>
      </c>
      <c r="Y248" t="str">
        <f>VLOOKUP($A248,'Plan de acci�n consolidado 2025'!$A$3:$AZ$504,Y$1,0)</f>
        <v>4000-4-2 De mayo a septiembre de 2025, y de acuerdo con la meta establecida de finalizar con archivo el 100% del trámite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14.885 procesos finalizados lo que equivale al 90.35%.</v>
      </c>
      <c r="Z248" s="168">
        <f>VLOOKUP($A248,'Plan de acci�n consolidado 2025'!$A$3:$AZ$504,Z$1,0)</f>
        <v>0</v>
      </c>
      <c r="AA248">
        <f>VLOOKUP($A248,'Plan de acci�n consolidado 2025'!$A$3:$AZ$504,AA$1,0)</f>
        <v>90</v>
      </c>
      <c r="AB248" t="str">
        <f>VLOOKUP($A248,'Plan de acci�n consolidado 2025'!$A$3:$AZ$504,AB$1,0)</f>
        <v>Se valida el % de avance. Se evidencia en el Excel adjunto la finalización de 14.885 de 16.475 mesta establecida</v>
      </c>
      <c r="AC248" s="168">
        <f>VLOOKUP($A248,'Plan de acci�n consolidado 2025'!$A$3:$AZ$504,AC$1,0)</f>
        <v>0</v>
      </c>
      <c r="AD248">
        <f>VLOOKUP($A248,'Plan de acci�n consolidado 2025'!$A$3:$AZ$504,AD$1,0)</f>
        <v>0</v>
      </c>
      <c r="AE248">
        <f>VLOOKUP($A248,'Plan de acci�n consolidado 2025'!$A$3:$AZ$504,AE$1,0)</f>
        <v>7.65</v>
      </c>
    </row>
    <row r="249" spans="1:31" hidden="1" x14ac:dyDescent="0.25">
      <c r="A249" s="30" t="s">
        <v>1029</v>
      </c>
      <c r="B249" t="str">
        <f>VLOOKUP($A249,'Plan de acci�n consolidado 2025'!$A$3:$V$504,B$1,0)</f>
        <v>DESPACHO DEL SUPERINTENDENTE DELEGADO PARA ASUNTOS JURISDICCIONALES</v>
      </c>
      <c r="C249">
        <f>VLOOKUP($A249,'Plan de acci�n consolidado 2025'!$A$3:$V$504,C$1,0)</f>
        <v>3</v>
      </c>
      <c r="D249" t="str">
        <f>VLOOKUP($A249,'Plan de acci�n consolidado 2025'!$A$3:$V$504,D$1,0)</f>
        <v>Producto</v>
      </c>
      <c r="E249" t="str">
        <f>VLOOKUP($A249,'Plan de acci�n consolidado 2025'!$A$3:$V$504,E$1,0)</f>
        <v>4000.5</v>
      </c>
      <c r="F249" t="str">
        <f>VLOOKUP($A249,'Plan de acci�n consolidado 2025'!$A$3:$V$504,F$1,0)</f>
        <v>Innovador</v>
      </c>
      <c r="G249" t="str">
        <f>VLOOKUP($A249,'Plan de acci�n consolidado 2025'!$A$3:$V$504,G$1,0)</f>
        <v xml:space="preserve">Promover el enfoque preventivo, diferencial y territorial en el que hacer misional de la entidad 
</v>
      </c>
      <c r="H249" t="str">
        <f>VLOOKUP($A249,'Plan de acci�n consolidado 2025'!$A$3:$V$504,H$1,0)</f>
        <v xml:space="preserve">Cumplimiento de productos del PAI asociados a Promover el enfoque preventivo, diferencial y territorial en el que hacer misional de la entidad 
</v>
      </c>
      <c r="I249" t="str">
        <f>VLOOKUP($A249,'Plan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49" t="str">
        <f>VLOOKUP($A249,'Plan de acci�n consolidado 2025'!$A$3:$V$504,J$1,0)</f>
        <v xml:space="preserve">PND - 5-31-5-b- Convergencia regional - Entidades públicas territoriales y nacionales fortalecidas </v>
      </c>
      <c r="K249">
        <f>VLOOKUP($A249,'Plan de acci�n consolidado 2025'!$A$3:$V$504,K$1,0)</f>
        <v>0</v>
      </c>
      <c r="L249" t="str">
        <f>VLOOKUP($A249,'Plan de acci�n consolidado 2025'!$A$3:$V$504,L$1,0)</f>
        <v>C-3503-0200-0011-40401c</v>
      </c>
      <c r="M249" t="str">
        <f>VLOOKUP($A249,'Plan de acci�n consolidado 2025'!$A$3:$V$504,M$1,0)</f>
        <v>Política Servicio al Ciudadano_DIMENSIÓN Gestión con Valores para Resultados</v>
      </c>
      <c r="N249" t="str">
        <f>VLOOKUP($A249,'Plan de acci�n consolidado 2025'!$A$3:$V$504,N$1,0)</f>
        <v>N/A</v>
      </c>
      <c r="O249" t="str">
        <f>VLOOKUP($A249,'Plan de acci�n consolidado 2025'!$A$3:$V$504,O$1,0)</f>
        <v>Presencia territorial de la SIC en materia de asuntos jursidiccionales, fortalecida. (Listados de asistencia por jornada)</v>
      </c>
      <c r="P249">
        <f>VLOOKUP($A249,'Plan de acci�n consolidado 2025'!$A$3:$V$504,P$1,0)</f>
        <v>12</v>
      </c>
      <c r="Q249">
        <f>VLOOKUP($A249,'Plan de acci�n consolidado 2025'!$A$3:$V$504,Q$1,0)</f>
        <v>6</v>
      </c>
      <c r="R249" t="str">
        <f>VLOOKUP($A249,'Plan de acci�n consolidado 2025'!$A$3:$V$504,R$1,0)</f>
        <v>Númerica</v>
      </c>
      <c r="S249" t="str">
        <f>VLOOKUP($A249,'Plan de acci�n consolidado 2025'!$A$3:$V$504,S$1,0)</f>
        <v># de jornadas de territorialización realizadas / 6 Jornadas de territorialización programadas</v>
      </c>
      <c r="T249" s="168">
        <f>VLOOKUP($A249,'Plan de acci�n consolidado 2025'!$A$3:$V$504,T$1,0)</f>
        <v>45691</v>
      </c>
      <c r="U249" s="168">
        <f>VLOOKUP($A249,'Plan de acci�n consolidado 2025'!$A$3:$V$504,U$1,0)</f>
        <v>45989</v>
      </c>
      <c r="V249" t="str">
        <f>VLOOKUP($A249,'Plan de acci�n consolidado 2025'!$A$3:$V$504,V$1,0)</f>
        <v>4000-DESPACHO DEL SUPERINTENDENTE DELEGADO PARA ASUNTOS JURISDICCIONALES</v>
      </c>
      <c r="W249">
        <f>VLOOKUP($A249,'Plan de acci�n consolidado 2025'!$A$3:$AZ$504,W$1,0)</f>
        <v>12</v>
      </c>
      <c r="X249">
        <f>VLOOKUP($A249,'Plan de acci�n consolidado 2025'!$A$3:$AZ$504,X$1,0)</f>
        <v>83</v>
      </c>
      <c r="Y249" t="str">
        <f>VLOOKUP($A249,'Plan de acci�n consolidado 2025'!$A$3:$AZ$504,Y$1,0)</f>
        <v>4000-5 De acuerdo con la meta establecida de realizar seis (6) jornadas de territorialización, se adjunta el listado y piezas publicitarias de las cinco jornadas realizadas a la fecha, para lo cual se evidencia un avance de 83.3%.
1.Santa Marta los días 29 y 30 de abril de 2025
2. Cali, los días 8 y 9 de mayo de 2025
3. Medellín los días 14 y 15 de mayo de 2025
4. Pereira los días 25 y 26 de agosto de 2025
5. Cúcuta los días 4 y 5 de septiembre de 2025</v>
      </c>
      <c r="Z249" s="168">
        <f>VLOOKUP($A249,'Plan de acci�n consolidado 2025'!$A$3:$AZ$504,Z$1,0)</f>
        <v>0</v>
      </c>
      <c r="AA249">
        <f>VLOOKUP($A249,'Plan de acci�n consolidado 2025'!$A$3:$AZ$504,AA$1,0)</f>
        <v>83.33</v>
      </c>
      <c r="AB249" t="str">
        <f>VLOOKUP($A249,'Plan de acci�n consolidado 2025'!$A$3:$AZ$504,AB$1,0)</f>
        <v xml:space="preserve">Valida el % de avance del 83,33 correspondiente a 5 de 6 jornadas de territorialización programadas. Los soportes corresponden a lo reportado. </v>
      </c>
      <c r="AC249" s="168">
        <f>VLOOKUP($A249,'Plan de acci�n consolidado 2025'!$A$3:$AZ$504,AC$1,0)</f>
        <v>0</v>
      </c>
      <c r="AD249">
        <f>VLOOKUP($A249,'Plan de acci�n consolidado 2025'!$A$3:$AZ$504,AD$1,0)</f>
        <v>0</v>
      </c>
      <c r="AE249">
        <f>VLOOKUP($A249,'Plan de acci�n consolidado 2025'!$A$3:$AZ$504,AE$1,0)</f>
        <v>9.9996000000000009</v>
      </c>
    </row>
    <row r="250" spans="1:31" hidden="1" x14ac:dyDescent="0.25">
      <c r="A250" s="30" t="s">
        <v>1031</v>
      </c>
      <c r="B250" t="str">
        <f>VLOOKUP($A250,'Plan de acci�n consolidado 2025'!$A$3:$V$504,B$1,0)</f>
        <v>DESPACHO DEL SUPERINTENDENTE DELEGADO PARA ASUNTOS JURISDICCIONALES</v>
      </c>
      <c r="C250">
        <f>VLOOKUP($A250,'Plan de acci�n consolidado 2025'!$A$3:$V$504,C$1,0)</f>
        <v>3</v>
      </c>
      <c r="D250" t="str">
        <f>VLOOKUP($A250,'Plan de acci�n consolidado 2025'!$A$3:$V$504,D$1,0)</f>
        <v>Actividad propia</v>
      </c>
      <c r="E250" t="str">
        <f>VLOOKUP($A250,'Plan de acci�n consolidado 2025'!$A$3:$V$504,E$1,0)</f>
        <v>4000.5.1</v>
      </c>
      <c r="F250" t="str">
        <f>VLOOKUP($A250,'Plan de acci�n consolidado 2025'!$A$3:$V$504,F$1,0)</f>
        <v>N/A</v>
      </c>
      <c r="G250" t="str">
        <f>VLOOKUP($A250,'Plan de acci�n consolidado 2025'!$A$3:$V$504,G$1,0)</f>
        <v>N/A</v>
      </c>
      <c r="H250" t="str">
        <f>VLOOKUP($A250,'Plan de acci�n consolidado 2025'!$A$3:$V$504,H$1,0)</f>
        <v>N/A</v>
      </c>
      <c r="I250" t="str">
        <f>VLOOKUP($A250,'Plan de acci�n consolidado 2025'!$A$3:$V$504,I$1,0)</f>
        <v>N/A</v>
      </c>
      <c r="J250" t="str">
        <f>VLOOKUP($A250,'Plan de acci�n consolidado 2025'!$A$3:$V$504,J$1,0)</f>
        <v>N/A</v>
      </c>
      <c r="K250">
        <f>VLOOKUP($A250,'Plan de acci�n consolidado 2025'!$A$3:$V$504,K$1,0)</f>
        <v>0</v>
      </c>
      <c r="L250" t="str">
        <f>VLOOKUP($A250,'Plan de acci�n consolidado 2025'!$A$3:$V$504,L$1,0)</f>
        <v>N/A</v>
      </c>
      <c r="M250" t="str">
        <f>VLOOKUP($A250,'Plan de acci�n consolidado 2025'!$A$3:$V$504,M$1,0)</f>
        <v>N/A</v>
      </c>
      <c r="N250" t="str">
        <f>VLOOKUP($A250,'Plan de acci�n consolidado 2025'!$A$3:$V$504,N$1,0)</f>
        <v>N/A</v>
      </c>
      <c r="O250" t="str">
        <f>VLOOKUP($A250,'Plan de acci�n consolidado 2025'!$A$3:$V$504,O$1,0)</f>
        <v>Definir fechas de las jornadas de territorialización. (correo electrónico enviando con las fechas de las jornadas/único entregable)</v>
      </c>
      <c r="P250">
        <f>VLOOKUP($A250,'Plan de acci�n consolidado 2025'!$A$3:$V$504,P$1,0)</f>
        <v>20</v>
      </c>
      <c r="Q250">
        <f>VLOOKUP($A250,'Plan de acci�n consolidado 2025'!$A$3:$V$504,Q$1,0)</f>
        <v>1</v>
      </c>
      <c r="R250" t="str">
        <f>VLOOKUP($A250,'Plan de acci�n consolidado 2025'!$A$3:$V$504,R$1,0)</f>
        <v>Númerica</v>
      </c>
      <c r="S250" t="str">
        <f>VLOOKUP($A250,'Plan de acci�n consolidado 2025'!$A$3:$V$504,S$1,0)</f>
        <v># de Correo electrónico elaborado y enviado / 1 Correo electrónico programado</v>
      </c>
      <c r="T250" s="168">
        <f>VLOOKUP($A250,'Plan de acci�n consolidado 2025'!$A$3:$V$504,T$1,0)</f>
        <v>45691</v>
      </c>
      <c r="U250" s="168">
        <f>VLOOKUP($A250,'Plan de acci�n consolidado 2025'!$A$3:$V$504,U$1,0)</f>
        <v>45747</v>
      </c>
      <c r="V250" t="str">
        <f>VLOOKUP($A250,'Plan de acci�n consolidado 2025'!$A$3:$V$504,V$1,0)</f>
        <v>4000-DESPACHO DEL SUPERINTENDENTE DELEGADO PARA ASUNTOS JURISDICCIONALES</v>
      </c>
      <c r="W250">
        <f>VLOOKUP($A250,'Plan de acci�n consolidado 2025'!$A$3:$AZ$504,W$1,0)</f>
        <v>2.4</v>
      </c>
      <c r="X250">
        <f>VLOOKUP($A250,'Plan de acci�n consolidado 2025'!$A$3:$AZ$504,X$1,0)</f>
        <v>100</v>
      </c>
      <c r="Y250" t="str">
        <f>VLOOKUP($A250,'Plan de acci�n consolidado 2025'!$A$3:$AZ$504,Y$1,0)</f>
        <v xml:space="preserve">4000-5-1 De acuerdo con la meta establecida de definir fechas de las jornadas de territorialización, se remite correo electrónico con las fechas de las jornadas, lo que equivale al 100 %  </v>
      </c>
      <c r="Z250" s="168">
        <f>VLOOKUP($A250,'Plan de acci�n consolidado 2025'!$A$3:$AZ$504,Z$1,0)</f>
        <v>45741</v>
      </c>
      <c r="AA250">
        <f>VLOOKUP($A250,'Plan de acci�n consolidado 2025'!$A$3:$AZ$504,AA$1,0)</f>
        <v>100</v>
      </c>
      <c r="AB250" t="str">
        <f>VLOOKUP($A250,'Plan de acci�n consolidado 2025'!$A$3:$AZ$504,AB$1,0)</f>
        <v xml:space="preserve">Se verifica cumplimiento de la actividad con las evidencias reportadas </v>
      </c>
      <c r="AC250" s="168">
        <f>VLOOKUP($A250,'Plan de acci�n consolidado 2025'!$A$3:$AZ$504,AC$1,0)</f>
        <v>45741</v>
      </c>
      <c r="AD250">
        <f>VLOOKUP($A250,'Plan de acci�n consolidado 2025'!$A$3:$AZ$504,AD$1,0)</f>
        <v>100</v>
      </c>
      <c r="AE250">
        <f>VLOOKUP($A250,'Plan de acci�n consolidado 2025'!$A$3:$AZ$504,AE$1,0)</f>
        <v>2.4</v>
      </c>
    </row>
    <row r="251" spans="1:31" hidden="1" x14ac:dyDescent="0.25">
      <c r="A251" s="30" t="s">
        <v>1033</v>
      </c>
      <c r="B251" t="str">
        <f>VLOOKUP($A251,'Plan de acci�n consolidado 2025'!$A$3:$V$504,B$1,0)</f>
        <v>DESPACHO DEL SUPERINTENDENTE DELEGADO PARA ASUNTOS JURISDICCIONALES</v>
      </c>
      <c r="C251">
        <f>VLOOKUP($A251,'Plan de acci�n consolidado 2025'!$A$3:$V$504,C$1,0)</f>
        <v>3</v>
      </c>
      <c r="D251" t="str">
        <f>VLOOKUP($A251,'Plan de acci�n consolidado 2025'!$A$3:$V$504,D$1,0)</f>
        <v>Actividad propia</v>
      </c>
      <c r="E251" t="str">
        <f>VLOOKUP($A251,'Plan de acci�n consolidado 2025'!$A$3:$V$504,E$1,0)</f>
        <v>4000.5.2</v>
      </c>
      <c r="F251" t="str">
        <f>VLOOKUP($A251,'Plan de acci�n consolidado 2025'!$A$3:$V$504,F$1,0)</f>
        <v>N/A</v>
      </c>
      <c r="G251" t="str">
        <f>VLOOKUP($A251,'Plan de acci�n consolidado 2025'!$A$3:$V$504,G$1,0)</f>
        <v>N/A</v>
      </c>
      <c r="H251" t="str">
        <f>VLOOKUP($A251,'Plan de acci�n consolidado 2025'!$A$3:$V$504,H$1,0)</f>
        <v>N/A</v>
      </c>
      <c r="I251" t="str">
        <f>VLOOKUP($A251,'Plan de acci�n consolidado 2025'!$A$3:$V$504,I$1,0)</f>
        <v>N/A</v>
      </c>
      <c r="J251" t="str">
        <f>VLOOKUP($A251,'Plan de acci�n consolidado 2025'!$A$3:$V$504,J$1,0)</f>
        <v>N/A</v>
      </c>
      <c r="K251">
        <f>VLOOKUP($A251,'Plan de acci�n consolidado 2025'!$A$3:$V$504,K$1,0)</f>
        <v>0</v>
      </c>
      <c r="L251" t="str">
        <f>VLOOKUP($A251,'Plan de acci�n consolidado 2025'!$A$3:$V$504,L$1,0)</f>
        <v>N/A</v>
      </c>
      <c r="M251" t="str">
        <f>VLOOKUP($A251,'Plan de acci�n consolidado 2025'!$A$3:$V$504,M$1,0)</f>
        <v>N/A</v>
      </c>
      <c r="N251" t="str">
        <f>VLOOKUP($A251,'Plan de acci�n consolidado 2025'!$A$3:$V$504,N$1,0)</f>
        <v>N/A</v>
      </c>
      <c r="O251" t="str">
        <f>VLOOKUP($A251,'Plan de acci�n consolidado 2025'!$A$3:$V$504,O$1,0)</f>
        <v>Realizar jornadas de territorialización, de acuerdo con el cronograma establecido. (Listados de asistencia por programa)</v>
      </c>
      <c r="P251">
        <f>VLOOKUP($A251,'Plan de acci�n consolidado 2025'!$A$3:$V$504,P$1,0)</f>
        <v>80</v>
      </c>
      <c r="Q251">
        <f>VLOOKUP($A251,'Plan de acci�n consolidado 2025'!$A$3:$V$504,Q$1,0)</f>
        <v>6</v>
      </c>
      <c r="R251" t="str">
        <f>VLOOKUP($A251,'Plan de acci�n consolidado 2025'!$A$3:$V$504,R$1,0)</f>
        <v>Númerica</v>
      </c>
      <c r="S251" t="str">
        <f>VLOOKUP($A251,'Plan de acci�n consolidado 2025'!$A$3:$V$504,S$1,0)</f>
        <v># de jornadas de territorialización realizadas / 6 Jornadas de territorialización programadas</v>
      </c>
      <c r="T251" s="168">
        <f>VLOOKUP($A251,'Plan de acci�n consolidado 2025'!$A$3:$V$504,T$1,0)</f>
        <v>45748</v>
      </c>
      <c r="U251" s="168">
        <f>VLOOKUP($A251,'Plan de acci�n consolidado 2025'!$A$3:$V$504,U$1,0)</f>
        <v>45989</v>
      </c>
      <c r="V251" t="str">
        <f>VLOOKUP($A251,'Plan de acci�n consolidado 2025'!$A$3:$V$504,V$1,0)</f>
        <v>4000-DESPACHO DEL SUPERINTENDENTE DELEGADO PARA ASUNTOS JURISDICCIONALES</v>
      </c>
      <c r="W251">
        <f>VLOOKUP($A251,'Plan de acci�n consolidado 2025'!$A$3:$AZ$504,W$1,0)</f>
        <v>9.6</v>
      </c>
      <c r="X251">
        <f>VLOOKUP($A251,'Plan de acci�n consolidado 2025'!$A$3:$AZ$504,X$1,0)</f>
        <v>83</v>
      </c>
      <c r="Y251" t="str">
        <f>VLOOKUP($A251,'Plan de acci�n consolidado 2025'!$A$3:$AZ$504,Y$1,0)</f>
        <v>4000-5-2 De acuerdo con la meta establecida de realizar seis (6) jornadas de territorialización, se adjunta el listado, piezas publicitarias y correo de la quinta jornada realizada en la ciudad de Cucuta-Norte de Santander los días 4 y 5 de septiembre de 2025, se evidencia un avance de 83.3%.</v>
      </c>
      <c r="Z251" s="168">
        <f>VLOOKUP($A251,'Plan de acci�n consolidado 2025'!$A$3:$AZ$504,Z$1,0)</f>
        <v>0</v>
      </c>
      <c r="AA251">
        <f>VLOOKUP($A251,'Plan de acci�n consolidado 2025'!$A$3:$AZ$504,AA$1,0)</f>
        <v>83.33</v>
      </c>
      <c r="AB251" t="str">
        <f>VLOOKUP($A251,'Plan de acci�n consolidado 2025'!$A$3:$AZ$504,AB$1,0)</f>
        <v>Se valida el porcentaje de avance del 83,33 correspondiente a realización 5 de 6 jornadas territoriales realizadas. Las evidencias soportan la ejecución de la actividad.</v>
      </c>
      <c r="AC251" s="168">
        <f>VLOOKUP($A251,'Plan de acci�n consolidado 2025'!$A$3:$AZ$504,AC$1,0)</f>
        <v>0</v>
      </c>
      <c r="AD251">
        <f>VLOOKUP($A251,'Plan de acci�n consolidado 2025'!$A$3:$AZ$504,AD$1,0)</f>
        <v>0</v>
      </c>
      <c r="AE251">
        <f>VLOOKUP($A251,'Plan de acci�n consolidado 2025'!$A$3:$AZ$504,AE$1,0)</f>
        <v>7.9996799999999997</v>
      </c>
    </row>
    <row r="252" spans="1:31" hidden="1" x14ac:dyDescent="0.25">
      <c r="A252" s="30" t="s">
        <v>1034</v>
      </c>
      <c r="B252" t="str">
        <f>VLOOKUP($A252,'Plan de acci�n consolidado 2025'!$A$3:$V$504,B$1,0)</f>
        <v>DESPACHO DEL SUPERINTENDENTE DELEGADO PARA ASUNTOS JURISDICCIONALES</v>
      </c>
      <c r="C252">
        <f>VLOOKUP($A252,'Plan de acci�n consolidado 2025'!$A$3:$V$504,C$1,0)</f>
        <v>3</v>
      </c>
      <c r="D252" t="str">
        <f>VLOOKUP($A252,'Plan de acci�n consolidado 2025'!$A$3:$V$504,D$1,0)</f>
        <v>Producto</v>
      </c>
      <c r="E252" t="str">
        <f>VLOOKUP($A252,'Plan de acci�n consolidado 2025'!$A$3:$V$504,E$1,0)</f>
        <v>4000.6</v>
      </c>
      <c r="F252" t="str">
        <f>VLOOKUP($A252,'Plan de acci�n consolidado 2025'!$A$3:$V$504,F$1,0)</f>
        <v>Innovador</v>
      </c>
      <c r="G252" t="str">
        <f>VLOOKUP($A252,'Plan de acci�n consolidado 2025'!$A$3:$V$504,G$1,0)</f>
        <v xml:space="preserve">Generar sinergias con agentes nacionales e internacionales que permitan potenciar las capacidades de la SIC.
</v>
      </c>
      <c r="H252" t="str">
        <f>VLOOKUP($A252,'Plan de acci�n consolidado 2025'!$A$3:$V$504,H$1,0)</f>
        <v xml:space="preserve">Cumplimiento de productos del PAI asociados a Generar sinergias con agentes nacionales e internacionales que permitan potenciar las capacidades de la SIC.
</v>
      </c>
      <c r="I252" t="str">
        <f>VLOOKUP($A252,'Plan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2" t="str">
        <f>VLOOKUP($A252,'Plan de acci�n consolidado 2025'!$A$3:$V$504,J$1,0)</f>
        <v>N/A</v>
      </c>
      <c r="K252">
        <f>VLOOKUP($A252,'Plan de acci�n consolidado 2025'!$A$3:$V$504,K$1,0)</f>
        <v>0</v>
      </c>
      <c r="L252" t="str">
        <f>VLOOKUP($A252,'Plan de acci�n consolidado 2025'!$A$3:$V$504,L$1,0)</f>
        <v>C-3503-0200-0011-40401c</v>
      </c>
      <c r="M252" t="str">
        <f>VLOOKUP($A252,'Plan de acci�n consolidado 2025'!$A$3:$V$504,M$1,0)</f>
        <v>Política Participación Ciudadana en la Gestión Pública _DIMENSIÓN Gestión con Valores para Resultados</v>
      </c>
      <c r="N252" t="str">
        <f>VLOOKUP($A252,'Plan de acci�n consolidado 2025'!$A$3:$V$504,N$1,0)</f>
        <v>N/A</v>
      </c>
      <c r="O252" t="str">
        <f>VLOOKUP($A252,'Plan de acci�n consolidado 2025'!$A$3:$V$504,O$1,0)</f>
        <v>II Congreso de autoridades administrativas investidas con funciones jurisdiccionales en materia de competencia desleal, propiedad industrial y derecho de consumo, realizado. (fotografías del evento realizado /único entregable)</v>
      </c>
      <c r="P252">
        <f>VLOOKUP($A252,'Plan de acci�n consolidado 2025'!$A$3:$V$504,P$1,0)</f>
        <v>16</v>
      </c>
      <c r="Q252">
        <f>VLOOKUP($A252,'Plan de acci�n consolidado 2025'!$A$3:$V$504,Q$1,0)</f>
        <v>1</v>
      </c>
      <c r="R252" t="str">
        <f>VLOOKUP($A252,'Plan de acci�n consolidado 2025'!$A$3:$V$504,R$1,0)</f>
        <v>Númerica</v>
      </c>
      <c r="S252" t="str">
        <f>VLOOKUP($A252,'Plan de acci�n consolidado 2025'!$A$3:$V$504,S$1,0)</f>
        <v># de encuentro de autoridades realizado / 1 Encuentro de autoridades a realizar</v>
      </c>
      <c r="T252" s="168">
        <f>VLOOKUP($A252,'Plan de acci�n consolidado 2025'!$A$3:$V$504,T$1,0)</f>
        <v>45691</v>
      </c>
      <c r="U252" s="168">
        <f>VLOOKUP($A252,'Plan de acci�n consolidado 2025'!$A$3:$V$504,U$1,0)</f>
        <v>45996</v>
      </c>
      <c r="V252" t="str">
        <f>VLOOKUP($A252,'Plan de acci�n consolidado 2025'!$A$3:$V$504,V$1,0)</f>
        <v>20-OFICINA DE TECNOLOGÍA E INFORMÁTICA;
4000-DESPACHO DEL SUPERINTENDENTE DELEGADO PARA ASUNTOS JURISDICCIONALES;
73-GRUPO DE TRABAJO DE COMUNICACION</v>
      </c>
      <c r="W252">
        <f>VLOOKUP($A252,'Plan de acci�n consolidado 2025'!$A$3:$AZ$504,W$1,0)</f>
        <v>16</v>
      </c>
      <c r="X252">
        <f>VLOOKUP($A252,'Plan de acci�n consolidado 2025'!$A$3:$AZ$504,X$1,0)</f>
        <v>0</v>
      </c>
      <c r="Y252">
        <f>VLOOKUP($A252,'Plan de acci�n consolidado 2025'!$A$3:$AZ$504,Y$1,0)</f>
        <v>0</v>
      </c>
      <c r="Z252" s="168">
        <f>VLOOKUP($A252,'Plan de acci�n consolidado 2025'!$A$3:$AZ$504,Z$1,0)</f>
        <v>0</v>
      </c>
      <c r="AA252">
        <f>VLOOKUP($A252,'Plan de acci�n consolidado 2025'!$A$3:$AZ$504,AA$1,0)</f>
        <v>0</v>
      </c>
      <c r="AB252">
        <f>VLOOKUP($A252,'Plan de acci�n consolidado 2025'!$A$3:$AZ$504,AB$1,0)</f>
        <v>0</v>
      </c>
      <c r="AC252" s="168">
        <f>VLOOKUP($A252,'Plan de acci�n consolidado 2025'!$A$3:$AZ$504,AC$1,0)</f>
        <v>0</v>
      </c>
      <c r="AD252">
        <f>VLOOKUP($A252,'Plan de acci�n consolidado 2025'!$A$3:$AZ$504,AD$1,0)</f>
        <v>0</v>
      </c>
      <c r="AE252">
        <f>VLOOKUP($A252,'Plan de acci�n consolidado 2025'!$A$3:$AZ$504,AE$1,0)</f>
        <v>0</v>
      </c>
    </row>
    <row r="253" spans="1:31" hidden="1" x14ac:dyDescent="0.25">
      <c r="A253" s="30" t="s">
        <v>1037</v>
      </c>
      <c r="B253" t="str">
        <f>VLOOKUP($A253,'Plan de acci�n consolidado 2025'!$A$3:$V$504,B$1,0)</f>
        <v>DESPACHO DEL SUPERINTENDENTE DELEGADO PARA ASUNTOS JURISDICCIONALES</v>
      </c>
      <c r="C253">
        <f>VLOOKUP($A253,'Plan de acci�n consolidado 2025'!$A$3:$V$504,C$1,0)</f>
        <v>3</v>
      </c>
      <c r="D253" t="str">
        <f>VLOOKUP($A253,'Plan de acci�n consolidado 2025'!$A$3:$V$504,D$1,0)</f>
        <v>Actividad propia</v>
      </c>
      <c r="E253" t="str">
        <f>VLOOKUP($A253,'Plan de acci�n consolidado 2025'!$A$3:$V$504,E$1,0)</f>
        <v>4000.6.1</v>
      </c>
      <c r="F253" t="str">
        <f>VLOOKUP($A253,'Plan de acci�n consolidado 2025'!$A$3:$V$504,F$1,0)</f>
        <v>N/A</v>
      </c>
      <c r="G253" t="str">
        <f>VLOOKUP($A253,'Plan de acci�n consolidado 2025'!$A$3:$V$504,G$1,0)</f>
        <v>N/A</v>
      </c>
      <c r="H253" t="str">
        <f>VLOOKUP($A253,'Plan de acci�n consolidado 2025'!$A$3:$V$504,H$1,0)</f>
        <v>N/A</v>
      </c>
      <c r="I253" t="str">
        <f>VLOOKUP($A253,'Plan de acci�n consolidado 2025'!$A$3:$V$504,I$1,0)</f>
        <v>N/A</v>
      </c>
      <c r="J253" t="str">
        <f>VLOOKUP($A253,'Plan de acci�n consolidado 2025'!$A$3:$V$504,J$1,0)</f>
        <v>N/A</v>
      </c>
      <c r="K253">
        <f>VLOOKUP($A253,'Plan de acci�n consolidado 2025'!$A$3:$V$504,K$1,0)</f>
        <v>0</v>
      </c>
      <c r="L253" t="str">
        <f>VLOOKUP($A253,'Plan de acci�n consolidado 2025'!$A$3:$V$504,L$1,0)</f>
        <v>N/A</v>
      </c>
      <c r="M253" t="str">
        <f>VLOOKUP($A253,'Plan de acci�n consolidado 2025'!$A$3:$V$504,M$1,0)</f>
        <v>N/A</v>
      </c>
      <c r="N253" t="str">
        <f>VLOOKUP($A253,'Plan de acci�n consolidado 2025'!$A$3:$V$504,N$1,0)</f>
        <v>N/A</v>
      </c>
      <c r="O253" t="str">
        <f>VLOOKUP($A253,'Plan de acci�n consolidado 2025'!$A$3:$V$504,O$1,0)</f>
        <v>Solicitar publicación de la fecha del evento en el calendario de eventos de la entidad  al Grupo de trabajo de Comunicaciones   (correo electrónico enviado con la fecha del evento/único entregable)</v>
      </c>
      <c r="P253">
        <f>VLOOKUP($A253,'Plan de acci�n consolidado 2025'!$A$3:$V$504,P$1,0)</f>
        <v>25</v>
      </c>
      <c r="Q253">
        <f>VLOOKUP($A253,'Plan de acci�n consolidado 2025'!$A$3:$V$504,Q$1,0)</f>
        <v>1</v>
      </c>
      <c r="R253" t="str">
        <f>VLOOKUP($A253,'Plan de acci�n consolidado 2025'!$A$3:$V$504,R$1,0)</f>
        <v>Númerica</v>
      </c>
      <c r="S253" t="str">
        <f>VLOOKUP($A253,'Plan de acci�n consolidado 2025'!$A$3:$V$504,S$1,0)</f>
        <v># de publicaciones solicitadas / 1 publicaciones a solicitar</v>
      </c>
      <c r="T253" s="168">
        <f>VLOOKUP($A253,'Plan de acci�n consolidado 2025'!$A$3:$V$504,T$1,0)</f>
        <v>45691</v>
      </c>
      <c r="U253" s="168">
        <f>VLOOKUP($A253,'Plan de acci�n consolidado 2025'!$A$3:$V$504,U$1,0)</f>
        <v>45807</v>
      </c>
      <c r="V253" t="str">
        <f>VLOOKUP($A253,'Plan de acci�n consolidado 2025'!$A$3:$V$504,V$1,0)</f>
        <v>4000-DESPACHO DEL SUPERINTENDENTE DELEGADO PARA ASUNTOS JURISDICCIONALES</v>
      </c>
      <c r="W253">
        <f>VLOOKUP($A253,'Plan de acci�n consolidado 2025'!$A$3:$AZ$504,W$1,0)</f>
        <v>4</v>
      </c>
      <c r="X253">
        <f>VLOOKUP($A253,'Plan de acci�n consolidado 2025'!$A$3:$AZ$504,X$1,0)</f>
        <v>100</v>
      </c>
      <c r="Y253" t="str">
        <f>VLOOKUP($A253,'Plan de acci�n consolidado 2025'!$A$3:$AZ$504,Y$1,0)</f>
        <v>4000-6-1 De acuerdo con la meta establecida de solicitar la publicación de la fecha del evento en el calendario de eventos de la entidad al Grupo de trabajo de Comunicaciones, se evidencia el cumplimiento de la actividad que equivale al 100%.</v>
      </c>
      <c r="Z253" s="168">
        <f>VLOOKUP($A253,'Plan de acci�n consolidado 2025'!$A$3:$AZ$504,Z$1,0)</f>
        <v>45806</v>
      </c>
      <c r="AA253">
        <f>VLOOKUP($A253,'Plan de acci�n consolidado 2025'!$A$3:$AZ$504,AA$1,0)</f>
        <v>100</v>
      </c>
      <c r="AB253" t="str">
        <f>VLOOKUP($A253,'Plan de acci�n consolidado 2025'!$A$3:$AZ$504,AB$1,0)</f>
        <v>Se verifica el cumplimiento con las evidencias reportadas</v>
      </c>
      <c r="AC253" s="168">
        <f>VLOOKUP($A253,'Plan de acci�n consolidado 2025'!$A$3:$AZ$504,AC$1,0)</f>
        <v>45806</v>
      </c>
      <c r="AD253">
        <f>VLOOKUP($A253,'Plan de acci�n consolidado 2025'!$A$3:$AZ$504,AD$1,0)</f>
        <v>100</v>
      </c>
      <c r="AE253">
        <f>VLOOKUP($A253,'Plan de acci�n consolidado 2025'!$A$3:$AZ$504,AE$1,0)</f>
        <v>4</v>
      </c>
    </row>
    <row r="254" spans="1:31" hidden="1" x14ac:dyDescent="0.25">
      <c r="A254" s="30" t="s">
        <v>1039</v>
      </c>
      <c r="B254" t="str">
        <f>VLOOKUP($A254,'Plan de acci�n consolidado 2025'!$A$3:$V$504,B$1,0)</f>
        <v>DESPACHO DEL SUPERINTENDENTE DELEGADO PARA ASUNTOS JURISDICCIONALES</v>
      </c>
      <c r="C254">
        <f>VLOOKUP($A254,'Plan de acci�n consolidado 2025'!$A$3:$V$504,C$1,0)</f>
        <v>3</v>
      </c>
      <c r="D254" t="str">
        <f>VLOOKUP($A254,'Plan de acci�n consolidado 2025'!$A$3:$V$504,D$1,0)</f>
        <v>Actividad sin participación</v>
      </c>
      <c r="E254" t="str">
        <f>VLOOKUP($A254,'Plan de acci�n consolidado 2025'!$A$3:$V$504,E$1,0)</f>
        <v>4000.6.2</v>
      </c>
      <c r="F254" t="str">
        <f>VLOOKUP($A254,'Plan de acci�n consolidado 2025'!$A$3:$V$504,F$1,0)</f>
        <v>N/A</v>
      </c>
      <c r="G254" t="str">
        <f>VLOOKUP($A254,'Plan de acci�n consolidado 2025'!$A$3:$V$504,G$1,0)</f>
        <v>N/A</v>
      </c>
      <c r="H254" t="str">
        <f>VLOOKUP($A254,'Plan de acci�n consolidado 2025'!$A$3:$V$504,H$1,0)</f>
        <v>N/A</v>
      </c>
      <c r="I254" t="str">
        <f>VLOOKUP($A254,'Plan de acci�n consolidado 2025'!$A$3:$V$504,I$1,0)</f>
        <v>N/A</v>
      </c>
      <c r="J254" t="str">
        <f>VLOOKUP($A254,'Plan de acci�n consolidado 2025'!$A$3:$V$504,J$1,0)</f>
        <v>N/A</v>
      </c>
      <c r="K254">
        <f>VLOOKUP($A254,'Plan de acci�n consolidado 2025'!$A$3:$V$504,K$1,0)</f>
        <v>0</v>
      </c>
      <c r="L254" t="str">
        <f>VLOOKUP($A254,'Plan de acci�n consolidado 2025'!$A$3:$V$504,L$1,0)</f>
        <v>N/A</v>
      </c>
      <c r="M254" t="str">
        <f>VLOOKUP($A254,'Plan de acci�n consolidado 2025'!$A$3:$V$504,M$1,0)</f>
        <v>N/A</v>
      </c>
      <c r="N254" t="str">
        <f>VLOOKUP($A254,'Plan de acci�n consolidado 2025'!$A$3:$V$504,N$1,0)</f>
        <v>N/A</v>
      </c>
      <c r="O254" t="str">
        <f>VLOOKUP($A254,'Plan de acci�n consolidado 2025'!$A$3:$V$504,O$1,0)</f>
        <v>Publicar fecha del evento en calendario de la entidad (captura de pantalla de la publicación de la fecha del evento / único entregable)</v>
      </c>
      <c r="P254">
        <f>VLOOKUP($A254,'Plan de acci�n consolidado 2025'!$A$3:$V$504,P$1,0)</f>
        <v>0</v>
      </c>
      <c r="Q254">
        <f>VLOOKUP($A254,'Plan de acci�n consolidado 2025'!$A$3:$V$504,Q$1,0)</f>
        <v>1</v>
      </c>
      <c r="R254" t="str">
        <f>VLOOKUP($A254,'Plan de acci�n consolidado 2025'!$A$3:$V$504,R$1,0)</f>
        <v>Númerica</v>
      </c>
      <c r="S254" t="str">
        <f>VLOOKUP($A254,'Plan de acci�n consolidado 2025'!$A$3:$V$504,S$1,0)</f>
        <v># de publicaciones realizadas / 1 publicaciones a realizar</v>
      </c>
      <c r="T254" s="168">
        <f>VLOOKUP($A254,'Plan de acci�n consolidado 2025'!$A$3:$V$504,T$1,0)</f>
        <v>45811</v>
      </c>
      <c r="U254" s="168">
        <f>VLOOKUP($A254,'Plan de acci�n consolidado 2025'!$A$3:$V$504,U$1,0)</f>
        <v>45905</v>
      </c>
      <c r="V254" t="str">
        <f>VLOOKUP($A254,'Plan de acci�n consolidado 2025'!$A$3:$V$504,V$1,0)</f>
        <v>73-GRUPO DE TRABAJO DE COMUNICACION</v>
      </c>
      <c r="W254">
        <f>VLOOKUP($A254,'Plan de acci�n consolidado 2025'!$A$3:$AZ$504,W$1,0)</f>
        <v>0</v>
      </c>
      <c r="X254">
        <f>VLOOKUP($A254,'Plan de acci�n consolidado 2025'!$A$3:$AZ$504,X$1,0)</f>
        <v>100</v>
      </c>
      <c r="Y254" t="str">
        <f>VLOOKUP($A254,'Plan de acci�n consolidado 2025'!$A$3:$AZ$504,Y$1,0)</f>
        <v>4000-6-2 De acuerdo con la meta establecida de publicar fecha del Congreso en el calendario de eventos de la entidad, se evidencia el cumplimiento de la actividad que equivale al 100%.
Conforme a lo anterior se adjunta correo inicial de solicitud de publicación del Congreso al G. T de Comunicaciones, correo de ajuste en las fechas del evento (4/09/2025) y pantallazo de la publicación del congreso en el calendario de eventos de la entidad)</v>
      </c>
      <c r="Z254" s="168">
        <f>VLOOKUP($A254,'Plan de acci�n consolidado 2025'!$A$3:$AZ$504,Z$1,0)</f>
        <v>45904</v>
      </c>
      <c r="AA254">
        <f>VLOOKUP($A254,'Plan de acci�n consolidado 2025'!$A$3:$AZ$504,AA$1,0)</f>
        <v>100</v>
      </c>
      <c r="AB254" t="str">
        <f>VLOOKUP($A254,'Plan de acci�n consolidado 2025'!$A$3:$AZ$504,AB$1,0)</f>
        <v xml:space="preserve">Se evidencia el cumplimiento de la actividad de publicar la fecha del evento. Sin embargo, se evalúa la eficiencia con un -5 dado que se reportó después de los 5 días habilitados para reportar una vez pase la fecha de vencimiento. </v>
      </c>
      <c r="AC254" s="168">
        <f>VLOOKUP($A254,'Plan de acci�n consolidado 2025'!$A$3:$AZ$504,AC$1,0)</f>
        <v>0</v>
      </c>
      <c r="AD254">
        <f>VLOOKUP($A254,'Plan de acci�n consolidado 2025'!$A$3:$AZ$504,AD$1,0)</f>
        <v>95</v>
      </c>
      <c r="AE254">
        <f>VLOOKUP($A254,'Plan de acci�n consolidado 2025'!$A$3:$AZ$504,AE$1,0)</f>
        <v>0</v>
      </c>
    </row>
    <row r="255" spans="1:31" hidden="1" x14ac:dyDescent="0.25">
      <c r="A255" s="30" t="s">
        <v>1041</v>
      </c>
      <c r="B255" t="str">
        <f>VLOOKUP($A255,'Plan de acci�n consolidado 2025'!$A$3:$V$504,B$1,0)</f>
        <v>DESPACHO DEL SUPERINTENDENTE DELEGADO PARA ASUNTOS JURISDICCIONALES</v>
      </c>
      <c r="C255">
        <f>VLOOKUP($A255,'Plan de acci�n consolidado 2025'!$A$3:$V$504,C$1,0)</f>
        <v>3</v>
      </c>
      <c r="D255" t="str">
        <f>VLOOKUP($A255,'Plan de acci�n consolidado 2025'!$A$3:$V$504,D$1,0)</f>
        <v>Actividad propia</v>
      </c>
      <c r="E255" t="str">
        <f>VLOOKUP($A255,'Plan de acci�n consolidado 2025'!$A$3:$V$504,E$1,0)</f>
        <v>4000.6.3</v>
      </c>
      <c r="F255" t="str">
        <f>VLOOKUP($A255,'Plan de acci�n consolidado 2025'!$A$3:$V$504,F$1,0)</f>
        <v>N/A</v>
      </c>
      <c r="G255" t="str">
        <f>VLOOKUP($A255,'Plan de acci�n consolidado 2025'!$A$3:$V$504,G$1,0)</f>
        <v>N/A</v>
      </c>
      <c r="H255" t="str">
        <f>VLOOKUP($A255,'Plan de acci�n consolidado 2025'!$A$3:$V$504,H$1,0)</f>
        <v>N/A</v>
      </c>
      <c r="I255" t="str">
        <f>VLOOKUP($A255,'Plan de acci�n consolidado 2025'!$A$3:$V$504,I$1,0)</f>
        <v>N/A</v>
      </c>
      <c r="J255" t="str">
        <f>VLOOKUP($A255,'Plan de acci�n consolidado 2025'!$A$3:$V$504,J$1,0)</f>
        <v>N/A</v>
      </c>
      <c r="K255">
        <f>VLOOKUP($A255,'Plan de acci�n consolidado 2025'!$A$3:$V$504,K$1,0)</f>
        <v>0</v>
      </c>
      <c r="L255" t="str">
        <f>VLOOKUP($A255,'Plan de acci�n consolidado 2025'!$A$3:$V$504,L$1,0)</f>
        <v>N/A</v>
      </c>
      <c r="M255" t="str">
        <f>VLOOKUP($A255,'Plan de acci�n consolidado 2025'!$A$3:$V$504,M$1,0)</f>
        <v>N/A</v>
      </c>
      <c r="N255" t="str">
        <f>VLOOKUP($A255,'Plan de acci�n consolidado 2025'!$A$3:$V$504,N$1,0)</f>
        <v>N/A</v>
      </c>
      <c r="O255" t="str">
        <f>VLOOKUP($A255,'Plan de acci�n consolidado 2025'!$A$3:$V$504,O$1,0)</f>
        <v>Diligenciar check list del evento con la fecha definitiva igual a la publicada en el  calendario de eventos (documento de check list para la realización del evento / único entregable)</v>
      </c>
      <c r="P255">
        <f>VLOOKUP($A255,'Plan de acci�n consolidado 2025'!$A$3:$V$504,P$1,0)</f>
        <v>25</v>
      </c>
      <c r="Q255">
        <f>VLOOKUP($A255,'Plan de acci�n consolidado 2025'!$A$3:$V$504,Q$1,0)</f>
        <v>1</v>
      </c>
      <c r="R255" t="str">
        <f>VLOOKUP($A255,'Plan de acci�n consolidado 2025'!$A$3:$V$504,R$1,0)</f>
        <v>Númerica</v>
      </c>
      <c r="S255" t="str">
        <f>VLOOKUP($A255,'Plan de acci�n consolidado 2025'!$A$3:$V$504,S$1,0)</f>
        <v># de check lista diligenciados / 1 check lista a diligenciar</v>
      </c>
      <c r="T255" s="168">
        <f>VLOOKUP($A255,'Plan de acci�n consolidado 2025'!$A$3:$V$504,T$1,0)</f>
        <v>45908</v>
      </c>
      <c r="U255" s="168">
        <f>VLOOKUP($A255,'Plan de acci�n consolidado 2025'!$A$3:$V$504,U$1,0)</f>
        <v>45947</v>
      </c>
      <c r="V255" t="str">
        <f>VLOOKUP($A255,'Plan de acci�n consolidado 2025'!$A$3:$V$504,V$1,0)</f>
        <v>4000-DESPACHO DEL SUPERINTENDENTE DELEGADO PARA ASUNTOS JURISDICCIONALES</v>
      </c>
      <c r="W255">
        <f>VLOOKUP($A255,'Plan de acci�n consolidado 2025'!$A$3:$AZ$504,W$1,0)</f>
        <v>4</v>
      </c>
      <c r="X255">
        <f>VLOOKUP($A255,'Plan de acci�n consolidado 2025'!$A$3:$AZ$504,X$1,0)</f>
        <v>0</v>
      </c>
      <c r="Y255">
        <f>VLOOKUP($A255,'Plan de acci�n consolidado 2025'!$A$3:$AZ$504,Y$1,0)</f>
        <v>0</v>
      </c>
      <c r="Z255" s="168">
        <f>VLOOKUP($A255,'Plan de acci�n consolidado 2025'!$A$3:$AZ$504,Z$1,0)</f>
        <v>0</v>
      </c>
      <c r="AA255">
        <f>VLOOKUP($A255,'Plan de acci�n consolidado 2025'!$A$3:$AZ$504,AA$1,0)</f>
        <v>0</v>
      </c>
      <c r="AB255">
        <f>VLOOKUP($A255,'Plan de acci�n consolidado 2025'!$A$3:$AZ$504,AB$1,0)</f>
        <v>0</v>
      </c>
      <c r="AC255" s="168">
        <f>VLOOKUP($A255,'Plan de acci�n consolidado 2025'!$A$3:$AZ$504,AC$1,0)</f>
        <v>0</v>
      </c>
      <c r="AD255">
        <f>VLOOKUP($A255,'Plan de acci�n consolidado 2025'!$A$3:$AZ$504,AD$1,0)</f>
        <v>0</v>
      </c>
      <c r="AE255">
        <f>VLOOKUP($A255,'Plan de acci�n consolidado 2025'!$A$3:$AZ$504,AE$1,0)</f>
        <v>0</v>
      </c>
    </row>
    <row r="256" spans="1:31" hidden="1" x14ac:dyDescent="0.25">
      <c r="A256" s="30" t="s">
        <v>1043</v>
      </c>
      <c r="B256" t="str">
        <f>VLOOKUP($A256,'Plan de acci�n consolidado 2025'!$A$3:$V$504,B$1,0)</f>
        <v>DESPACHO DEL SUPERINTENDENTE DELEGADO PARA ASUNTOS JURISDICCIONALES</v>
      </c>
      <c r="C256">
        <f>VLOOKUP($A256,'Plan de acci�n consolidado 2025'!$A$3:$V$504,C$1,0)</f>
        <v>3</v>
      </c>
      <c r="D256" t="str">
        <f>VLOOKUP($A256,'Plan de acci�n consolidado 2025'!$A$3:$V$504,D$1,0)</f>
        <v>Actividad propia</v>
      </c>
      <c r="E256" t="str">
        <f>VLOOKUP($A256,'Plan de acci�n consolidado 2025'!$A$3:$V$504,E$1,0)</f>
        <v>4000.6.4</v>
      </c>
      <c r="F256" t="str">
        <f>VLOOKUP($A256,'Plan de acci�n consolidado 2025'!$A$3:$V$504,F$1,0)</f>
        <v>N/A</v>
      </c>
      <c r="G256" t="str">
        <f>VLOOKUP($A256,'Plan de acci�n consolidado 2025'!$A$3:$V$504,G$1,0)</f>
        <v>N/A</v>
      </c>
      <c r="H256" t="str">
        <f>VLOOKUP($A256,'Plan de acci�n consolidado 2025'!$A$3:$V$504,H$1,0)</f>
        <v>N/A</v>
      </c>
      <c r="I256" t="str">
        <f>VLOOKUP($A256,'Plan de acci�n consolidado 2025'!$A$3:$V$504,I$1,0)</f>
        <v>N/A</v>
      </c>
      <c r="J256" t="str">
        <f>VLOOKUP($A256,'Plan de acci�n consolidado 2025'!$A$3:$V$504,J$1,0)</f>
        <v>N/A</v>
      </c>
      <c r="K256">
        <f>VLOOKUP($A256,'Plan de acci�n consolidado 2025'!$A$3:$V$504,K$1,0)</f>
        <v>0</v>
      </c>
      <c r="L256" t="str">
        <f>VLOOKUP($A256,'Plan de acci�n consolidado 2025'!$A$3:$V$504,L$1,0)</f>
        <v>N/A</v>
      </c>
      <c r="M256" t="str">
        <f>VLOOKUP($A256,'Plan de acci�n consolidado 2025'!$A$3:$V$504,M$1,0)</f>
        <v>N/A</v>
      </c>
      <c r="N256" t="str">
        <f>VLOOKUP($A256,'Plan de acci�n consolidado 2025'!$A$3:$V$504,N$1,0)</f>
        <v>N/A</v>
      </c>
      <c r="O256" t="str">
        <f>VLOOKUP($A256,'Plan de acci�n consolidado 2025'!$A$3:$V$504,O$1,0)</f>
        <v>Elaborar y enviar agenda definitiva para ser publicada (correo electrónico con agenda definitiva / único entregable)</v>
      </c>
      <c r="P256">
        <f>VLOOKUP($A256,'Plan de acci�n consolidado 2025'!$A$3:$V$504,P$1,0)</f>
        <v>25</v>
      </c>
      <c r="Q256">
        <f>VLOOKUP($A256,'Plan de acci�n consolidado 2025'!$A$3:$V$504,Q$1,0)</f>
        <v>1</v>
      </c>
      <c r="R256" t="str">
        <f>VLOOKUP($A256,'Plan de acci�n consolidado 2025'!$A$3:$V$504,R$1,0)</f>
        <v>Númerica</v>
      </c>
      <c r="S256" t="str">
        <f>VLOOKUP($A256,'Plan de acci�n consolidado 2025'!$A$3:$V$504,S$1,0)</f>
        <v># de agendas definitivas elaboradas y enviadas / 1 agendas a elaborar y enviar</v>
      </c>
      <c r="T256" s="168">
        <f>VLOOKUP($A256,'Plan de acci�n consolidado 2025'!$A$3:$V$504,T$1,0)</f>
        <v>45950</v>
      </c>
      <c r="U256" s="168">
        <f>VLOOKUP($A256,'Plan de acci�n consolidado 2025'!$A$3:$V$504,U$1,0)</f>
        <v>45968</v>
      </c>
      <c r="V256" t="str">
        <f>VLOOKUP($A256,'Plan de acci�n consolidado 2025'!$A$3:$V$504,V$1,0)</f>
        <v>4000-DESPACHO DEL SUPERINTENDENTE DELEGADO PARA ASUNTOS JURISDICCIONALES</v>
      </c>
      <c r="W256">
        <f>VLOOKUP($A256,'Plan de acci�n consolidado 2025'!$A$3:$AZ$504,W$1,0)</f>
        <v>4</v>
      </c>
      <c r="X256">
        <f>VLOOKUP($A256,'Plan de acci�n consolidado 2025'!$A$3:$AZ$504,X$1,0)</f>
        <v>0</v>
      </c>
      <c r="Y256">
        <f>VLOOKUP($A256,'Plan de acci�n consolidado 2025'!$A$3:$AZ$504,Y$1,0)</f>
        <v>0</v>
      </c>
      <c r="Z256" s="168">
        <f>VLOOKUP($A256,'Plan de acci�n consolidado 2025'!$A$3:$AZ$504,Z$1,0)</f>
        <v>0</v>
      </c>
      <c r="AA256">
        <f>VLOOKUP($A256,'Plan de acci�n consolidado 2025'!$A$3:$AZ$504,AA$1,0)</f>
        <v>0</v>
      </c>
      <c r="AB256">
        <f>VLOOKUP($A256,'Plan de acci�n consolidado 2025'!$A$3:$AZ$504,AB$1,0)</f>
        <v>0</v>
      </c>
      <c r="AC256" s="168">
        <f>VLOOKUP($A256,'Plan de acci�n consolidado 2025'!$A$3:$AZ$504,AC$1,0)</f>
        <v>0</v>
      </c>
      <c r="AD256">
        <f>VLOOKUP($A256,'Plan de acci�n consolidado 2025'!$A$3:$AZ$504,AD$1,0)</f>
        <v>0</v>
      </c>
      <c r="AE256">
        <f>VLOOKUP($A256,'Plan de acci�n consolidado 2025'!$A$3:$AZ$504,AE$1,0)</f>
        <v>0</v>
      </c>
    </row>
    <row r="257" spans="1:31" hidden="1" x14ac:dyDescent="0.25">
      <c r="A257" s="30" t="s">
        <v>1045</v>
      </c>
      <c r="B257" t="str">
        <f>VLOOKUP($A257,'Plan de acci�n consolidado 2025'!$A$3:$V$504,B$1,0)</f>
        <v>DESPACHO DEL SUPERINTENDENTE DELEGADO PARA ASUNTOS JURISDICCIONALES</v>
      </c>
      <c r="C257">
        <f>VLOOKUP($A257,'Plan de acci�n consolidado 2025'!$A$3:$V$504,C$1,0)</f>
        <v>3</v>
      </c>
      <c r="D257" t="str">
        <f>VLOOKUP($A257,'Plan de acci�n consolidado 2025'!$A$3:$V$504,D$1,0)</f>
        <v>Actividad sin participación</v>
      </c>
      <c r="E257" t="str">
        <f>VLOOKUP($A257,'Plan de acci�n consolidado 2025'!$A$3:$V$504,E$1,0)</f>
        <v>4000.6.5</v>
      </c>
      <c r="F257" t="str">
        <f>VLOOKUP($A257,'Plan de acci�n consolidado 2025'!$A$3:$V$504,F$1,0)</f>
        <v>N/A</v>
      </c>
      <c r="G257" t="str">
        <f>VLOOKUP($A257,'Plan de acci�n consolidado 2025'!$A$3:$V$504,G$1,0)</f>
        <v>N/A</v>
      </c>
      <c r="H257" t="str">
        <f>VLOOKUP($A257,'Plan de acci�n consolidado 2025'!$A$3:$V$504,H$1,0)</f>
        <v>N/A</v>
      </c>
      <c r="I257" t="str">
        <f>VLOOKUP($A257,'Plan de acci�n consolidado 2025'!$A$3:$V$504,I$1,0)</f>
        <v>N/A</v>
      </c>
      <c r="J257" t="str">
        <f>VLOOKUP($A257,'Plan de acci�n consolidado 2025'!$A$3:$V$504,J$1,0)</f>
        <v>N/A</v>
      </c>
      <c r="K257">
        <f>VLOOKUP($A257,'Plan de acci�n consolidado 2025'!$A$3:$V$504,K$1,0)</f>
        <v>0</v>
      </c>
      <c r="L257" t="str">
        <f>VLOOKUP($A257,'Plan de acci�n consolidado 2025'!$A$3:$V$504,L$1,0)</f>
        <v>N/A</v>
      </c>
      <c r="M257" t="str">
        <f>VLOOKUP($A257,'Plan de acci�n consolidado 2025'!$A$3:$V$504,M$1,0)</f>
        <v>N/A</v>
      </c>
      <c r="N257" t="str">
        <f>VLOOKUP($A257,'Plan de acci�n consolidado 2025'!$A$3:$V$504,N$1,0)</f>
        <v>N/A</v>
      </c>
      <c r="O257" t="str">
        <f>VLOOKUP($A257,'Plan de acci�n consolidado 2025'!$A$3:$V$504,O$1,0)</f>
        <v>Publicar Agenda definitiva (Captura de pantalla de la publicación/ único entregable)</v>
      </c>
      <c r="P257">
        <f>VLOOKUP($A257,'Plan de acci�n consolidado 2025'!$A$3:$V$504,P$1,0)</f>
        <v>0</v>
      </c>
      <c r="Q257">
        <f>VLOOKUP($A257,'Plan de acci�n consolidado 2025'!$A$3:$V$504,Q$1,0)</f>
        <v>1</v>
      </c>
      <c r="R257" t="str">
        <f>VLOOKUP($A257,'Plan de acci�n consolidado 2025'!$A$3:$V$504,R$1,0)</f>
        <v>Númerica</v>
      </c>
      <c r="S257" t="str">
        <f>VLOOKUP($A257,'Plan de acci�n consolidado 2025'!$A$3:$V$504,S$1,0)</f>
        <v># de agendas publicadas / 1 agendas a publicar</v>
      </c>
      <c r="T257" s="168">
        <f>VLOOKUP($A257,'Plan de acci�n consolidado 2025'!$A$3:$V$504,T$1,0)</f>
        <v>45971</v>
      </c>
      <c r="U257" s="168">
        <f>VLOOKUP($A257,'Plan de acci�n consolidado 2025'!$A$3:$V$504,U$1,0)</f>
        <v>45975</v>
      </c>
      <c r="V257" t="str">
        <f>VLOOKUP($A257,'Plan de acci�n consolidado 2025'!$A$3:$V$504,V$1,0)</f>
        <v>20-OFICINA DE TECNOLOGÍA E INFORMÁTICA</v>
      </c>
      <c r="W257">
        <f>VLOOKUP($A257,'Plan de acci�n consolidado 2025'!$A$3:$AZ$504,W$1,0)</f>
        <v>0</v>
      </c>
      <c r="X257">
        <f>VLOOKUP($A257,'Plan de acci�n consolidado 2025'!$A$3:$AZ$504,X$1,0)</f>
        <v>0</v>
      </c>
      <c r="Y257">
        <f>VLOOKUP($A257,'Plan de acci�n consolidado 2025'!$A$3:$AZ$504,Y$1,0)</f>
        <v>0</v>
      </c>
      <c r="Z257" s="168">
        <f>VLOOKUP($A257,'Plan de acci�n consolidado 2025'!$A$3:$AZ$504,Z$1,0)</f>
        <v>0</v>
      </c>
      <c r="AA257">
        <f>VLOOKUP($A257,'Plan de acci�n consolidado 2025'!$A$3:$AZ$504,AA$1,0)</f>
        <v>0</v>
      </c>
      <c r="AB257">
        <f>VLOOKUP($A257,'Plan de acci�n consolidado 2025'!$A$3:$AZ$504,AB$1,0)</f>
        <v>0</v>
      </c>
      <c r="AC257" s="168">
        <f>VLOOKUP($A257,'Plan de acci�n consolidado 2025'!$A$3:$AZ$504,AC$1,0)</f>
        <v>0</v>
      </c>
      <c r="AD257">
        <f>VLOOKUP($A257,'Plan de acci�n consolidado 2025'!$A$3:$AZ$504,AD$1,0)</f>
        <v>0</v>
      </c>
      <c r="AE257">
        <f>VLOOKUP($A257,'Plan de acci�n consolidado 2025'!$A$3:$AZ$504,AE$1,0)</f>
        <v>0</v>
      </c>
    </row>
    <row r="258" spans="1:31" hidden="1" x14ac:dyDescent="0.25">
      <c r="A258" s="30" t="s">
        <v>1047</v>
      </c>
      <c r="B258" t="str">
        <f>VLOOKUP($A258,'Plan de acci�n consolidado 2025'!$A$3:$V$504,B$1,0)</f>
        <v>DESPACHO DEL SUPERINTENDENTE DELEGADO PARA ASUNTOS JURISDICCIONALES</v>
      </c>
      <c r="C258">
        <f>VLOOKUP($A258,'Plan de acci�n consolidado 2025'!$A$3:$V$504,C$1,0)</f>
        <v>3</v>
      </c>
      <c r="D258" t="str">
        <f>VLOOKUP($A258,'Plan de acci�n consolidado 2025'!$A$3:$V$504,D$1,0)</f>
        <v>Actividad propia</v>
      </c>
      <c r="E258" t="str">
        <f>VLOOKUP($A258,'Plan de acci�n consolidado 2025'!$A$3:$V$504,E$1,0)</f>
        <v>4000.6.6</v>
      </c>
      <c r="F258" t="str">
        <f>VLOOKUP($A258,'Plan de acci�n consolidado 2025'!$A$3:$V$504,F$1,0)</f>
        <v>N/A</v>
      </c>
      <c r="G258" t="str">
        <f>VLOOKUP($A258,'Plan de acci�n consolidado 2025'!$A$3:$V$504,G$1,0)</f>
        <v>N/A</v>
      </c>
      <c r="H258" t="str">
        <f>VLOOKUP($A258,'Plan de acci�n consolidado 2025'!$A$3:$V$504,H$1,0)</f>
        <v>N/A</v>
      </c>
      <c r="I258" t="str">
        <f>VLOOKUP($A258,'Plan de acci�n consolidado 2025'!$A$3:$V$504,I$1,0)</f>
        <v>N/A</v>
      </c>
      <c r="J258" t="str">
        <f>VLOOKUP($A258,'Plan de acci�n consolidado 2025'!$A$3:$V$504,J$1,0)</f>
        <v>N/A</v>
      </c>
      <c r="K258">
        <f>VLOOKUP($A258,'Plan de acci�n consolidado 2025'!$A$3:$V$504,K$1,0)</f>
        <v>0</v>
      </c>
      <c r="L258" t="str">
        <f>VLOOKUP($A258,'Plan de acci�n consolidado 2025'!$A$3:$V$504,L$1,0)</f>
        <v>N/A</v>
      </c>
      <c r="M258" t="str">
        <f>VLOOKUP($A258,'Plan de acci�n consolidado 2025'!$A$3:$V$504,M$1,0)</f>
        <v>N/A</v>
      </c>
      <c r="N258" t="str">
        <f>VLOOKUP($A258,'Plan de acci�n consolidado 2025'!$A$3:$V$504,N$1,0)</f>
        <v>N/A</v>
      </c>
      <c r="O258" t="str">
        <f>VLOOKUP($A258,'Plan de acci�n consolidado 2025'!$A$3:$V$504,O$1,0)</f>
        <v>Realizar el evento (fotografías del evento realizado / único entregable)</v>
      </c>
      <c r="P258">
        <f>VLOOKUP($A258,'Plan de acci�n consolidado 2025'!$A$3:$V$504,P$1,0)</f>
        <v>25</v>
      </c>
      <c r="Q258">
        <f>VLOOKUP($A258,'Plan de acci�n consolidado 2025'!$A$3:$V$504,Q$1,0)</f>
        <v>1</v>
      </c>
      <c r="R258" t="str">
        <f>VLOOKUP($A258,'Plan de acci�n consolidado 2025'!$A$3:$V$504,R$1,0)</f>
        <v>Númerica</v>
      </c>
      <c r="S258" t="str">
        <f>VLOOKUP($A258,'Plan de acci�n consolidado 2025'!$A$3:$V$504,S$1,0)</f>
        <v># de eventos realizados / 1 evento a realizar</v>
      </c>
      <c r="T258" s="168">
        <f>VLOOKUP($A258,'Plan de acci�n consolidado 2025'!$A$3:$V$504,T$1,0)</f>
        <v>45979</v>
      </c>
      <c r="U258" s="168">
        <f>VLOOKUP($A258,'Plan de acci�n consolidado 2025'!$A$3:$V$504,U$1,0)</f>
        <v>45996</v>
      </c>
      <c r="V258" t="str">
        <f>VLOOKUP($A258,'Plan de acci�n consolidado 2025'!$A$3:$V$504,V$1,0)</f>
        <v>4000-DESPACHO DEL SUPERINTENDENTE DELEGADO PARA ASUNTOS JURISDICCIONALES;
73-GRUPO DE TRABAJO DE COMUNICACION</v>
      </c>
      <c r="W258">
        <f>VLOOKUP($A258,'Plan de acci�n consolidado 2025'!$A$3:$AZ$504,W$1,0)</f>
        <v>4</v>
      </c>
      <c r="X258">
        <f>VLOOKUP($A258,'Plan de acci�n consolidado 2025'!$A$3:$AZ$504,X$1,0)</f>
        <v>0</v>
      </c>
      <c r="Y258">
        <f>VLOOKUP($A258,'Plan de acci�n consolidado 2025'!$A$3:$AZ$504,Y$1,0)</f>
        <v>0</v>
      </c>
      <c r="Z258" s="168">
        <f>VLOOKUP($A258,'Plan de acci�n consolidado 2025'!$A$3:$AZ$504,Z$1,0)</f>
        <v>0</v>
      </c>
      <c r="AA258">
        <f>VLOOKUP($A258,'Plan de acci�n consolidado 2025'!$A$3:$AZ$504,AA$1,0)</f>
        <v>0</v>
      </c>
      <c r="AB258">
        <f>VLOOKUP($A258,'Plan de acci�n consolidado 2025'!$A$3:$AZ$504,AB$1,0)</f>
        <v>0</v>
      </c>
      <c r="AC258" s="168">
        <f>VLOOKUP($A258,'Plan de acci�n consolidado 2025'!$A$3:$AZ$504,AC$1,0)</f>
        <v>0</v>
      </c>
      <c r="AD258">
        <f>VLOOKUP($A258,'Plan de acci�n consolidado 2025'!$A$3:$AZ$504,AD$1,0)</f>
        <v>0</v>
      </c>
      <c r="AE258">
        <f>VLOOKUP($A258,'Plan de acci�n consolidado 2025'!$A$3:$AZ$504,AE$1,0)</f>
        <v>0</v>
      </c>
    </row>
    <row r="259" spans="1:31" hidden="1" x14ac:dyDescent="0.25">
      <c r="A259" s="30" t="s">
        <v>1050</v>
      </c>
      <c r="B259" t="e">
        <f>VLOOKUP($A259,'Plan de acci�n consolidado 2025'!$A$3:$V$504,B$1,0)</f>
        <v>#N/A</v>
      </c>
      <c r="C259" t="e">
        <f>VLOOKUP($A259,'Plan de acci�n consolidado 2025'!$A$3:$V$504,C$1,0)</f>
        <v>#N/A</v>
      </c>
      <c r="D259" t="e">
        <f>VLOOKUP($A259,'Plan de acci�n consolidado 2025'!$A$3:$V$504,D$1,0)</f>
        <v>#N/A</v>
      </c>
      <c r="E259" t="e">
        <f>VLOOKUP($A259,'Plan de acci�n consolidado 2025'!$A$3:$V$504,E$1,0)</f>
        <v>#N/A</v>
      </c>
      <c r="F259" t="e">
        <f>VLOOKUP($A259,'Plan de acci�n consolidado 2025'!$A$3:$V$504,F$1,0)</f>
        <v>#N/A</v>
      </c>
      <c r="G259" t="e">
        <f>VLOOKUP($A259,'Plan de acci�n consolidado 2025'!$A$3:$V$504,G$1,0)</f>
        <v>#N/A</v>
      </c>
      <c r="H259" t="e">
        <f>VLOOKUP($A259,'Plan de acci�n consolidado 2025'!$A$3:$V$504,H$1,0)</f>
        <v>#N/A</v>
      </c>
      <c r="I259" t="e">
        <f>VLOOKUP($A259,'Plan de acci�n consolidado 2025'!$A$3:$V$504,I$1,0)</f>
        <v>#N/A</v>
      </c>
      <c r="J259" t="e">
        <f>VLOOKUP($A259,'Plan de acci�n consolidado 2025'!$A$3:$V$504,J$1,0)</f>
        <v>#N/A</v>
      </c>
      <c r="K259" t="e">
        <f>VLOOKUP($A259,'Plan de acci�n consolidado 2025'!$A$3:$V$504,K$1,0)</f>
        <v>#N/A</v>
      </c>
      <c r="L259" t="e">
        <f>VLOOKUP($A259,'Plan de acci�n consolidado 2025'!$A$3:$V$504,L$1,0)</f>
        <v>#N/A</v>
      </c>
      <c r="M259" t="e">
        <f>VLOOKUP($A259,'Plan de acci�n consolidado 2025'!$A$3:$V$504,M$1,0)</f>
        <v>#N/A</v>
      </c>
      <c r="N259" t="e">
        <f>VLOOKUP($A259,'Plan de acci�n consolidado 2025'!$A$3:$V$504,N$1,0)</f>
        <v>#N/A</v>
      </c>
      <c r="O259" t="e">
        <f>VLOOKUP($A259,'Plan de acci�n consolidado 2025'!$A$3:$V$504,O$1,0)</f>
        <v>#N/A</v>
      </c>
      <c r="P259" t="e">
        <f>VLOOKUP($A259,'Plan de acci�n consolidado 2025'!$A$3:$V$504,P$1,0)</f>
        <v>#N/A</v>
      </c>
      <c r="Q259" t="e">
        <f>VLOOKUP($A259,'Plan de acci�n consolidado 2025'!$A$3:$V$504,Q$1,0)</f>
        <v>#N/A</v>
      </c>
      <c r="R259" t="e">
        <f>VLOOKUP($A259,'Plan de acci�n consolidado 2025'!$A$3:$V$504,R$1,0)</f>
        <v>#N/A</v>
      </c>
      <c r="S259" t="e">
        <f>VLOOKUP($A259,'Plan de acci�n consolidado 2025'!$A$3:$V$504,S$1,0)</f>
        <v>#N/A</v>
      </c>
      <c r="T259" s="168" t="e">
        <f>VLOOKUP($A259,'Plan de acci�n consolidado 2025'!$A$3:$V$504,T$1,0)</f>
        <v>#N/A</v>
      </c>
      <c r="U259" s="168" t="e">
        <f>VLOOKUP($A259,'Plan de acci�n consolidado 2025'!$A$3:$V$504,U$1,0)</f>
        <v>#N/A</v>
      </c>
      <c r="V259" t="e">
        <f>VLOOKUP($A259,'Plan de acci�n consolidado 2025'!$A$3:$V$504,V$1,0)</f>
        <v>#N/A</v>
      </c>
      <c r="W259" t="e">
        <f>VLOOKUP($A259,'Plan de acci�n consolidado 2025'!$A$3:$AZ$504,W$1,0)</f>
        <v>#N/A</v>
      </c>
      <c r="X259" t="e">
        <f>VLOOKUP($A259,'Plan de acci�n consolidado 2025'!$A$3:$AZ$504,X$1,0)</f>
        <v>#N/A</v>
      </c>
      <c r="Y259" t="e">
        <f>VLOOKUP($A259,'Plan de acci�n consolidado 2025'!$A$3:$AZ$504,Y$1,0)</f>
        <v>#N/A</v>
      </c>
      <c r="Z259" s="168" t="e">
        <f>VLOOKUP($A259,'Plan de acci�n consolidado 2025'!$A$3:$AZ$504,Z$1,0)</f>
        <v>#N/A</v>
      </c>
      <c r="AA259" t="e">
        <f>VLOOKUP($A259,'Plan de acci�n consolidado 2025'!$A$3:$AZ$504,AA$1,0)</f>
        <v>#N/A</v>
      </c>
      <c r="AB259" t="e">
        <f>VLOOKUP($A259,'Plan de acci�n consolidado 2025'!$A$3:$AZ$504,AB$1,0)</f>
        <v>#N/A</v>
      </c>
      <c r="AC259" s="168" t="e">
        <f>VLOOKUP($A259,'Plan de acci�n consolidado 2025'!$A$3:$AZ$504,AC$1,0)</f>
        <v>#N/A</v>
      </c>
      <c r="AD259" t="e">
        <f>VLOOKUP($A259,'Plan de acci�n consolidado 2025'!$A$3:$AZ$504,AD$1,0)</f>
        <v>#N/A</v>
      </c>
      <c r="AE259" t="e">
        <f>VLOOKUP($A259,'Plan de acci�n consolidado 2025'!$A$3:$AZ$504,AE$1,0)</f>
        <v>#N/A</v>
      </c>
    </row>
    <row r="260" spans="1:31" hidden="1" x14ac:dyDescent="0.25">
      <c r="A260" s="30" t="s">
        <v>1051</v>
      </c>
      <c r="B260" t="e">
        <f>VLOOKUP($A260,'Plan de acci�n consolidado 2025'!$A$3:$V$504,B$1,0)</f>
        <v>#N/A</v>
      </c>
      <c r="C260" t="e">
        <f>VLOOKUP($A260,'Plan de acci�n consolidado 2025'!$A$3:$V$504,C$1,0)</f>
        <v>#N/A</v>
      </c>
      <c r="D260" t="e">
        <f>VLOOKUP($A260,'Plan de acci�n consolidado 2025'!$A$3:$V$504,D$1,0)</f>
        <v>#N/A</v>
      </c>
      <c r="E260" t="e">
        <f>VLOOKUP($A260,'Plan de acci�n consolidado 2025'!$A$3:$V$504,E$1,0)</f>
        <v>#N/A</v>
      </c>
      <c r="F260" t="e">
        <f>VLOOKUP($A260,'Plan de acci�n consolidado 2025'!$A$3:$V$504,F$1,0)</f>
        <v>#N/A</v>
      </c>
      <c r="G260" t="e">
        <f>VLOOKUP($A260,'Plan de acci�n consolidado 2025'!$A$3:$V$504,G$1,0)</f>
        <v>#N/A</v>
      </c>
      <c r="H260" t="e">
        <f>VLOOKUP($A260,'Plan de acci�n consolidado 2025'!$A$3:$V$504,H$1,0)</f>
        <v>#N/A</v>
      </c>
      <c r="I260" t="e">
        <f>VLOOKUP($A260,'Plan de acci�n consolidado 2025'!$A$3:$V$504,I$1,0)</f>
        <v>#N/A</v>
      </c>
      <c r="J260" t="e">
        <f>VLOOKUP($A260,'Plan de acci�n consolidado 2025'!$A$3:$V$504,J$1,0)</f>
        <v>#N/A</v>
      </c>
      <c r="K260" t="e">
        <f>VLOOKUP($A260,'Plan de acci�n consolidado 2025'!$A$3:$V$504,K$1,0)</f>
        <v>#N/A</v>
      </c>
      <c r="L260" t="e">
        <f>VLOOKUP($A260,'Plan de acci�n consolidado 2025'!$A$3:$V$504,L$1,0)</f>
        <v>#N/A</v>
      </c>
      <c r="M260" t="e">
        <f>VLOOKUP($A260,'Plan de acci�n consolidado 2025'!$A$3:$V$504,M$1,0)</f>
        <v>#N/A</v>
      </c>
      <c r="N260" t="e">
        <f>VLOOKUP($A260,'Plan de acci�n consolidado 2025'!$A$3:$V$504,N$1,0)</f>
        <v>#N/A</v>
      </c>
      <c r="O260" t="e">
        <f>VLOOKUP($A260,'Plan de acci�n consolidado 2025'!$A$3:$V$504,O$1,0)</f>
        <v>#N/A</v>
      </c>
      <c r="P260" t="e">
        <f>VLOOKUP($A260,'Plan de acci�n consolidado 2025'!$A$3:$V$504,P$1,0)</f>
        <v>#N/A</v>
      </c>
      <c r="Q260" t="e">
        <f>VLOOKUP($A260,'Plan de acci�n consolidado 2025'!$A$3:$V$504,Q$1,0)</f>
        <v>#N/A</v>
      </c>
      <c r="R260" t="e">
        <f>VLOOKUP($A260,'Plan de acci�n consolidado 2025'!$A$3:$V$504,R$1,0)</f>
        <v>#N/A</v>
      </c>
      <c r="S260" t="e">
        <f>VLOOKUP($A260,'Plan de acci�n consolidado 2025'!$A$3:$V$504,S$1,0)</f>
        <v>#N/A</v>
      </c>
      <c r="T260" s="168" t="e">
        <f>VLOOKUP($A260,'Plan de acci�n consolidado 2025'!$A$3:$V$504,T$1,0)</f>
        <v>#N/A</v>
      </c>
      <c r="U260" s="168" t="e">
        <f>VLOOKUP($A260,'Plan de acci�n consolidado 2025'!$A$3:$V$504,U$1,0)</f>
        <v>#N/A</v>
      </c>
      <c r="V260" t="e">
        <f>VLOOKUP($A260,'Plan de acci�n consolidado 2025'!$A$3:$V$504,V$1,0)</f>
        <v>#N/A</v>
      </c>
      <c r="W260" t="e">
        <f>VLOOKUP($A260,'Plan de acci�n consolidado 2025'!$A$3:$AZ$504,W$1,0)</f>
        <v>#N/A</v>
      </c>
      <c r="X260" t="e">
        <f>VLOOKUP($A260,'Plan de acci�n consolidado 2025'!$A$3:$AZ$504,X$1,0)</f>
        <v>#N/A</v>
      </c>
      <c r="Y260" t="e">
        <f>VLOOKUP($A260,'Plan de acci�n consolidado 2025'!$A$3:$AZ$504,Y$1,0)</f>
        <v>#N/A</v>
      </c>
      <c r="Z260" s="168" t="e">
        <f>VLOOKUP($A260,'Plan de acci�n consolidado 2025'!$A$3:$AZ$504,Z$1,0)</f>
        <v>#N/A</v>
      </c>
      <c r="AA260" t="e">
        <f>VLOOKUP($A260,'Plan de acci�n consolidado 2025'!$A$3:$AZ$504,AA$1,0)</f>
        <v>#N/A</v>
      </c>
      <c r="AB260" t="e">
        <f>VLOOKUP($A260,'Plan de acci�n consolidado 2025'!$A$3:$AZ$504,AB$1,0)</f>
        <v>#N/A</v>
      </c>
      <c r="AC260" s="168" t="e">
        <f>VLOOKUP($A260,'Plan de acci�n consolidado 2025'!$A$3:$AZ$504,AC$1,0)</f>
        <v>#N/A</v>
      </c>
      <c r="AD260" t="e">
        <f>VLOOKUP($A260,'Plan de acci�n consolidado 2025'!$A$3:$AZ$504,AD$1,0)</f>
        <v>#N/A</v>
      </c>
      <c r="AE260" t="e">
        <f>VLOOKUP($A260,'Plan de acci�n consolidado 2025'!$A$3:$AZ$504,AE$1,0)</f>
        <v>#N/A</v>
      </c>
    </row>
    <row r="261" spans="1:31" hidden="1" x14ac:dyDescent="0.25">
      <c r="A261" s="30" t="s">
        <v>1052</v>
      </c>
      <c r="B261" t="e">
        <f>VLOOKUP($A261,'Plan de acci�n consolidado 2025'!$A$3:$V$504,B$1,0)</f>
        <v>#N/A</v>
      </c>
      <c r="C261" t="e">
        <f>VLOOKUP($A261,'Plan de acci�n consolidado 2025'!$A$3:$V$504,C$1,0)</f>
        <v>#N/A</v>
      </c>
      <c r="D261" t="e">
        <f>VLOOKUP($A261,'Plan de acci�n consolidado 2025'!$A$3:$V$504,D$1,0)</f>
        <v>#N/A</v>
      </c>
      <c r="E261" t="e">
        <f>VLOOKUP($A261,'Plan de acci�n consolidado 2025'!$A$3:$V$504,E$1,0)</f>
        <v>#N/A</v>
      </c>
      <c r="F261" t="e">
        <f>VLOOKUP($A261,'Plan de acci�n consolidado 2025'!$A$3:$V$504,F$1,0)</f>
        <v>#N/A</v>
      </c>
      <c r="G261" t="e">
        <f>VLOOKUP($A261,'Plan de acci�n consolidado 2025'!$A$3:$V$504,G$1,0)</f>
        <v>#N/A</v>
      </c>
      <c r="H261" t="e">
        <f>VLOOKUP($A261,'Plan de acci�n consolidado 2025'!$A$3:$V$504,H$1,0)</f>
        <v>#N/A</v>
      </c>
      <c r="I261" t="e">
        <f>VLOOKUP($A261,'Plan de acci�n consolidado 2025'!$A$3:$V$504,I$1,0)</f>
        <v>#N/A</v>
      </c>
      <c r="J261" t="e">
        <f>VLOOKUP($A261,'Plan de acci�n consolidado 2025'!$A$3:$V$504,J$1,0)</f>
        <v>#N/A</v>
      </c>
      <c r="K261" t="e">
        <f>VLOOKUP($A261,'Plan de acci�n consolidado 2025'!$A$3:$V$504,K$1,0)</f>
        <v>#N/A</v>
      </c>
      <c r="L261" t="e">
        <f>VLOOKUP($A261,'Plan de acci�n consolidado 2025'!$A$3:$V$504,L$1,0)</f>
        <v>#N/A</v>
      </c>
      <c r="M261" t="e">
        <f>VLOOKUP($A261,'Plan de acci�n consolidado 2025'!$A$3:$V$504,M$1,0)</f>
        <v>#N/A</v>
      </c>
      <c r="N261" t="e">
        <f>VLOOKUP($A261,'Plan de acci�n consolidado 2025'!$A$3:$V$504,N$1,0)</f>
        <v>#N/A</v>
      </c>
      <c r="O261" t="e">
        <f>VLOOKUP($A261,'Plan de acci�n consolidado 2025'!$A$3:$V$504,O$1,0)</f>
        <v>#N/A</v>
      </c>
      <c r="P261" t="e">
        <f>VLOOKUP($A261,'Plan de acci�n consolidado 2025'!$A$3:$V$504,P$1,0)</f>
        <v>#N/A</v>
      </c>
      <c r="Q261" t="e">
        <f>VLOOKUP($A261,'Plan de acci�n consolidado 2025'!$A$3:$V$504,Q$1,0)</f>
        <v>#N/A</v>
      </c>
      <c r="R261" t="e">
        <f>VLOOKUP($A261,'Plan de acci�n consolidado 2025'!$A$3:$V$504,R$1,0)</f>
        <v>#N/A</v>
      </c>
      <c r="S261" t="e">
        <f>VLOOKUP($A261,'Plan de acci�n consolidado 2025'!$A$3:$V$504,S$1,0)</f>
        <v>#N/A</v>
      </c>
      <c r="T261" s="168" t="e">
        <f>VLOOKUP($A261,'Plan de acci�n consolidado 2025'!$A$3:$V$504,T$1,0)</f>
        <v>#N/A</v>
      </c>
      <c r="U261" s="168" t="e">
        <f>VLOOKUP($A261,'Plan de acci�n consolidado 2025'!$A$3:$V$504,U$1,0)</f>
        <v>#N/A</v>
      </c>
      <c r="V261" t="e">
        <f>VLOOKUP($A261,'Plan de acci�n consolidado 2025'!$A$3:$V$504,V$1,0)</f>
        <v>#N/A</v>
      </c>
      <c r="W261" t="e">
        <f>VLOOKUP($A261,'Plan de acci�n consolidado 2025'!$A$3:$AZ$504,W$1,0)</f>
        <v>#N/A</v>
      </c>
      <c r="X261" t="e">
        <f>VLOOKUP($A261,'Plan de acci�n consolidado 2025'!$A$3:$AZ$504,X$1,0)</f>
        <v>#N/A</v>
      </c>
      <c r="Y261" t="e">
        <f>VLOOKUP($A261,'Plan de acci�n consolidado 2025'!$A$3:$AZ$504,Y$1,0)</f>
        <v>#N/A</v>
      </c>
      <c r="Z261" s="168" t="e">
        <f>VLOOKUP($A261,'Plan de acci�n consolidado 2025'!$A$3:$AZ$504,Z$1,0)</f>
        <v>#N/A</v>
      </c>
      <c r="AA261" t="e">
        <f>VLOOKUP($A261,'Plan de acci�n consolidado 2025'!$A$3:$AZ$504,AA$1,0)</f>
        <v>#N/A</v>
      </c>
      <c r="AB261" t="e">
        <f>VLOOKUP($A261,'Plan de acci�n consolidado 2025'!$A$3:$AZ$504,AB$1,0)</f>
        <v>#N/A</v>
      </c>
      <c r="AC261" s="168" t="e">
        <f>VLOOKUP($A261,'Plan de acci�n consolidado 2025'!$A$3:$AZ$504,AC$1,0)</f>
        <v>#N/A</v>
      </c>
      <c r="AD261" t="e">
        <f>VLOOKUP($A261,'Plan de acci�n consolidado 2025'!$A$3:$AZ$504,AD$1,0)</f>
        <v>#N/A</v>
      </c>
      <c r="AE261" t="e">
        <f>VLOOKUP($A261,'Plan de acci�n consolidado 2025'!$A$3:$AZ$504,AE$1,0)</f>
        <v>#N/A</v>
      </c>
    </row>
    <row r="262" spans="1:31" hidden="1" x14ac:dyDescent="0.25">
      <c r="A262" s="30" t="s">
        <v>1053</v>
      </c>
      <c r="B262" t="e">
        <f>VLOOKUP($A262,'Plan de acci�n consolidado 2025'!$A$3:$V$504,B$1,0)</f>
        <v>#N/A</v>
      </c>
      <c r="C262" t="e">
        <f>VLOOKUP($A262,'Plan de acci�n consolidado 2025'!$A$3:$V$504,C$1,0)</f>
        <v>#N/A</v>
      </c>
      <c r="D262" t="e">
        <f>VLOOKUP($A262,'Plan de acci�n consolidado 2025'!$A$3:$V$504,D$1,0)</f>
        <v>#N/A</v>
      </c>
      <c r="E262" t="e">
        <f>VLOOKUP($A262,'Plan de acci�n consolidado 2025'!$A$3:$V$504,E$1,0)</f>
        <v>#N/A</v>
      </c>
      <c r="F262" t="e">
        <f>VLOOKUP($A262,'Plan de acci�n consolidado 2025'!$A$3:$V$504,F$1,0)</f>
        <v>#N/A</v>
      </c>
      <c r="G262" t="e">
        <f>VLOOKUP($A262,'Plan de acci�n consolidado 2025'!$A$3:$V$504,G$1,0)</f>
        <v>#N/A</v>
      </c>
      <c r="H262" t="e">
        <f>VLOOKUP($A262,'Plan de acci�n consolidado 2025'!$A$3:$V$504,H$1,0)</f>
        <v>#N/A</v>
      </c>
      <c r="I262" t="e">
        <f>VLOOKUP($A262,'Plan de acci�n consolidado 2025'!$A$3:$V$504,I$1,0)</f>
        <v>#N/A</v>
      </c>
      <c r="J262" t="e">
        <f>VLOOKUP($A262,'Plan de acci�n consolidado 2025'!$A$3:$V$504,J$1,0)</f>
        <v>#N/A</v>
      </c>
      <c r="K262" t="e">
        <f>VLOOKUP($A262,'Plan de acci�n consolidado 2025'!$A$3:$V$504,K$1,0)</f>
        <v>#N/A</v>
      </c>
      <c r="L262" t="e">
        <f>VLOOKUP($A262,'Plan de acci�n consolidado 2025'!$A$3:$V$504,L$1,0)</f>
        <v>#N/A</v>
      </c>
      <c r="M262" t="e">
        <f>VLOOKUP($A262,'Plan de acci�n consolidado 2025'!$A$3:$V$504,M$1,0)</f>
        <v>#N/A</v>
      </c>
      <c r="N262" t="e">
        <f>VLOOKUP($A262,'Plan de acci�n consolidado 2025'!$A$3:$V$504,N$1,0)</f>
        <v>#N/A</v>
      </c>
      <c r="O262" t="e">
        <f>VLOOKUP($A262,'Plan de acci�n consolidado 2025'!$A$3:$V$504,O$1,0)</f>
        <v>#N/A</v>
      </c>
      <c r="P262" t="e">
        <f>VLOOKUP($A262,'Plan de acci�n consolidado 2025'!$A$3:$V$504,P$1,0)</f>
        <v>#N/A</v>
      </c>
      <c r="Q262" t="e">
        <f>VLOOKUP($A262,'Plan de acci�n consolidado 2025'!$A$3:$V$504,Q$1,0)</f>
        <v>#N/A</v>
      </c>
      <c r="R262" t="e">
        <f>VLOOKUP($A262,'Plan de acci�n consolidado 2025'!$A$3:$V$504,R$1,0)</f>
        <v>#N/A</v>
      </c>
      <c r="S262" t="e">
        <f>VLOOKUP($A262,'Plan de acci�n consolidado 2025'!$A$3:$V$504,S$1,0)</f>
        <v>#N/A</v>
      </c>
      <c r="T262" s="168" t="e">
        <f>VLOOKUP($A262,'Plan de acci�n consolidado 2025'!$A$3:$V$504,T$1,0)</f>
        <v>#N/A</v>
      </c>
      <c r="U262" s="168" t="e">
        <f>VLOOKUP($A262,'Plan de acci�n consolidado 2025'!$A$3:$V$504,U$1,0)</f>
        <v>#N/A</v>
      </c>
      <c r="V262" t="e">
        <f>VLOOKUP($A262,'Plan de acci�n consolidado 2025'!$A$3:$V$504,V$1,0)</f>
        <v>#N/A</v>
      </c>
      <c r="W262" t="e">
        <f>VLOOKUP($A262,'Plan de acci�n consolidado 2025'!$A$3:$AZ$504,W$1,0)</f>
        <v>#N/A</v>
      </c>
      <c r="X262" t="e">
        <f>VLOOKUP($A262,'Plan de acci�n consolidado 2025'!$A$3:$AZ$504,X$1,0)</f>
        <v>#N/A</v>
      </c>
      <c r="Y262" t="e">
        <f>VLOOKUP($A262,'Plan de acci�n consolidado 2025'!$A$3:$AZ$504,Y$1,0)</f>
        <v>#N/A</v>
      </c>
      <c r="Z262" s="168" t="e">
        <f>VLOOKUP($A262,'Plan de acci�n consolidado 2025'!$A$3:$AZ$504,Z$1,0)</f>
        <v>#N/A</v>
      </c>
      <c r="AA262" t="e">
        <f>VLOOKUP($A262,'Plan de acci�n consolidado 2025'!$A$3:$AZ$504,AA$1,0)</f>
        <v>#N/A</v>
      </c>
      <c r="AB262" t="e">
        <f>VLOOKUP($A262,'Plan de acci�n consolidado 2025'!$A$3:$AZ$504,AB$1,0)</f>
        <v>#N/A</v>
      </c>
      <c r="AC262" s="168" t="e">
        <f>VLOOKUP($A262,'Plan de acci�n consolidado 2025'!$A$3:$AZ$504,AC$1,0)</f>
        <v>#N/A</v>
      </c>
      <c r="AD262" t="e">
        <f>VLOOKUP($A262,'Plan de acci�n consolidado 2025'!$A$3:$AZ$504,AD$1,0)</f>
        <v>#N/A</v>
      </c>
      <c r="AE262" t="e">
        <f>VLOOKUP($A262,'Plan de acci�n consolidado 2025'!$A$3:$AZ$504,AE$1,0)</f>
        <v>#N/A</v>
      </c>
    </row>
    <row r="263" spans="1:31" hidden="1" x14ac:dyDescent="0.25">
      <c r="A263" s="30" t="s">
        <v>1054</v>
      </c>
      <c r="B263" t="e">
        <f>VLOOKUP($A263,'Plan de acci�n consolidado 2025'!$A$3:$V$504,B$1,0)</f>
        <v>#N/A</v>
      </c>
      <c r="C263" t="e">
        <f>VLOOKUP($A263,'Plan de acci�n consolidado 2025'!$A$3:$V$504,C$1,0)</f>
        <v>#N/A</v>
      </c>
      <c r="D263" t="e">
        <f>VLOOKUP($A263,'Plan de acci�n consolidado 2025'!$A$3:$V$504,D$1,0)</f>
        <v>#N/A</v>
      </c>
      <c r="E263" t="e">
        <f>VLOOKUP($A263,'Plan de acci�n consolidado 2025'!$A$3:$V$504,E$1,0)</f>
        <v>#N/A</v>
      </c>
      <c r="F263" t="e">
        <f>VLOOKUP($A263,'Plan de acci�n consolidado 2025'!$A$3:$V$504,F$1,0)</f>
        <v>#N/A</v>
      </c>
      <c r="G263" t="e">
        <f>VLOOKUP($A263,'Plan de acci�n consolidado 2025'!$A$3:$V$504,G$1,0)</f>
        <v>#N/A</v>
      </c>
      <c r="H263" t="e">
        <f>VLOOKUP($A263,'Plan de acci�n consolidado 2025'!$A$3:$V$504,H$1,0)</f>
        <v>#N/A</v>
      </c>
      <c r="I263" t="e">
        <f>VLOOKUP($A263,'Plan de acci�n consolidado 2025'!$A$3:$V$504,I$1,0)</f>
        <v>#N/A</v>
      </c>
      <c r="J263" t="e">
        <f>VLOOKUP($A263,'Plan de acci�n consolidado 2025'!$A$3:$V$504,J$1,0)</f>
        <v>#N/A</v>
      </c>
      <c r="K263" t="e">
        <f>VLOOKUP($A263,'Plan de acci�n consolidado 2025'!$A$3:$V$504,K$1,0)</f>
        <v>#N/A</v>
      </c>
      <c r="L263" t="e">
        <f>VLOOKUP($A263,'Plan de acci�n consolidado 2025'!$A$3:$V$504,L$1,0)</f>
        <v>#N/A</v>
      </c>
      <c r="M263" t="e">
        <f>VLOOKUP($A263,'Plan de acci�n consolidado 2025'!$A$3:$V$504,M$1,0)</f>
        <v>#N/A</v>
      </c>
      <c r="N263" t="e">
        <f>VLOOKUP($A263,'Plan de acci�n consolidado 2025'!$A$3:$V$504,N$1,0)</f>
        <v>#N/A</v>
      </c>
      <c r="O263" t="e">
        <f>VLOOKUP($A263,'Plan de acci�n consolidado 2025'!$A$3:$V$504,O$1,0)</f>
        <v>#N/A</v>
      </c>
      <c r="P263" t="e">
        <f>VLOOKUP($A263,'Plan de acci�n consolidado 2025'!$A$3:$V$504,P$1,0)</f>
        <v>#N/A</v>
      </c>
      <c r="Q263" t="e">
        <f>VLOOKUP($A263,'Plan de acci�n consolidado 2025'!$A$3:$V$504,Q$1,0)</f>
        <v>#N/A</v>
      </c>
      <c r="R263" t="e">
        <f>VLOOKUP($A263,'Plan de acci�n consolidado 2025'!$A$3:$V$504,R$1,0)</f>
        <v>#N/A</v>
      </c>
      <c r="S263" t="e">
        <f>VLOOKUP($A263,'Plan de acci�n consolidado 2025'!$A$3:$V$504,S$1,0)</f>
        <v>#N/A</v>
      </c>
      <c r="T263" s="168" t="e">
        <f>VLOOKUP($A263,'Plan de acci�n consolidado 2025'!$A$3:$V$504,T$1,0)</f>
        <v>#N/A</v>
      </c>
      <c r="U263" s="168" t="e">
        <f>VLOOKUP($A263,'Plan de acci�n consolidado 2025'!$A$3:$V$504,U$1,0)</f>
        <v>#N/A</v>
      </c>
      <c r="V263" t="e">
        <f>VLOOKUP($A263,'Plan de acci�n consolidado 2025'!$A$3:$V$504,V$1,0)</f>
        <v>#N/A</v>
      </c>
      <c r="W263" t="e">
        <f>VLOOKUP($A263,'Plan de acci�n consolidado 2025'!$A$3:$AZ$504,W$1,0)</f>
        <v>#N/A</v>
      </c>
      <c r="X263" t="e">
        <f>VLOOKUP($A263,'Plan de acci�n consolidado 2025'!$A$3:$AZ$504,X$1,0)</f>
        <v>#N/A</v>
      </c>
      <c r="Y263" t="e">
        <f>VLOOKUP($A263,'Plan de acci�n consolidado 2025'!$A$3:$AZ$504,Y$1,0)</f>
        <v>#N/A</v>
      </c>
      <c r="Z263" s="168" t="e">
        <f>VLOOKUP($A263,'Plan de acci�n consolidado 2025'!$A$3:$AZ$504,Z$1,0)</f>
        <v>#N/A</v>
      </c>
      <c r="AA263" t="e">
        <f>VLOOKUP($A263,'Plan de acci�n consolidado 2025'!$A$3:$AZ$504,AA$1,0)</f>
        <v>#N/A</v>
      </c>
      <c r="AB263" t="e">
        <f>VLOOKUP($A263,'Plan de acci�n consolidado 2025'!$A$3:$AZ$504,AB$1,0)</f>
        <v>#N/A</v>
      </c>
      <c r="AC263" s="168" t="e">
        <f>VLOOKUP($A263,'Plan de acci�n consolidado 2025'!$A$3:$AZ$504,AC$1,0)</f>
        <v>#N/A</v>
      </c>
      <c r="AD263" t="e">
        <f>VLOOKUP($A263,'Plan de acci�n consolidado 2025'!$A$3:$AZ$504,AD$1,0)</f>
        <v>#N/A</v>
      </c>
      <c r="AE263" t="e">
        <f>VLOOKUP($A263,'Plan de acci�n consolidado 2025'!$A$3:$AZ$504,AE$1,0)</f>
        <v>#N/A</v>
      </c>
    </row>
    <row r="264" spans="1:31" hidden="1" x14ac:dyDescent="0.25">
      <c r="A264" s="30" t="s">
        <v>1055</v>
      </c>
      <c r="B264" t="e">
        <f>VLOOKUP($A264,'Plan de acci�n consolidado 2025'!$A$3:$V$504,B$1,0)</f>
        <v>#N/A</v>
      </c>
      <c r="C264" t="e">
        <f>VLOOKUP($A264,'Plan de acci�n consolidado 2025'!$A$3:$V$504,C$1,0)</f>
        <v>#N/A</v>
      </c>
      <c r="D264" t="e">
        <f>VLOOKUP($A264,'Plan de acci�n consolidado 2025'!$A$3:$V$504,D$1,0)</f>
        <v>#N/A</v>
      </c>
      <c r="E264" t="e">
        <f>VLOOKUP($A264,'Plan de acci�n consolidado 2025'!$A$3:$V$504,E$1,0)</f>
        <v>#N/A</v>
      </c>
      <c r="F264" t="e">
        <f>VLOOKUP($A264,'Plan de acci�n consolidado 2025'!$A$3:$V$504,F$1,0)</f>
        <v>#N/A</v>
      </c>
      <c r="G264" t="e">
        <f>VLOOKUP($A264,'Plan de acci�n consolidado 2025'!$A$3:$V$504,G$1,0)</f>
        <v>#N/A</v>
      </c>
      <c r="H264" t="e">
        <f>VLOOKUP($A264,'Plan de acci�n consolidado 2025'!$A$3:$V$504,H$1,0)</f>
        <v>#N/A</v>
      </c>
      <c r="I264" t="e">
        <f>VLOOKUP($A264,'Plan de acci�n consolidado 2025'!$A$3:$V$504,I$1,0)</f>
        <v>#N/A</v>
      </c>
      <c r="J264" t="e">
        <f>VLOOKUP($A264,'Plan de acci�n consolidado 2025'!$A$3:$V$504,J$1,0)</f>
        <v>#N/A</v>
      </c>
      <c r="K264" t="e">
        <f>VLOOKUP($A264,'Plan de acci�n consolidado 2025'!$A$3:$V$504,K$1,0)</f>
        <v>#N/A</v>
      </c>
      <c r="L264" t="e">
        <f>VLOOKUP($A264,'Plan de acci�n consolidado 2025'!$A$3:$V$504,L$1,0)</f>
        <v>#N/A</v>
      </c>
      <c r="M264" t="e">
        <f>VLOOKUP($A264,'Plan de acci�n consolidado 2025'!$A$3:$V$504,M$1,0)</f>
        <v>#N/A</v>
      </c>
      <c r="N264" t="e">
        <f>VLOOKUP($A264,'Plan de acci�n consolidado 2025'!$A$3:$V$504,N$1,0)</f>
        <v>#N/A</v>
      </c>
      <c r="O264" t="e">
        <f>VLOOKUP($A264,'Plan de acci�n consolidado 2025'!$A$3:$V$504,O$1,0)</f>
        <v>#N/A</v>
      </c>
      <c r="P264" t="e">
        <f>VLOOKUP($A264,'Plan de acci�n consolidado 2025'!$A$3:$V$504,P$1,0)</f>
        <v>#N/A</v>
      </c>
      <c r="Q264" t="e">
        <f>VLOOKUP($A264,'Plan de acci�n consolidado 2025'!$A$3:$V$504,Q$1,0)</f>
        <v>#N/A</v>
      </c>
      <c r="R264" t="e">
        <f>VLOOKUP($A264,'Plan de acci�n consolidado 2025'!$A$3:$V$504,R$1,0)</f>
        <v>#N/A</v>
      </c>
      <c r="S264" t="e">
        <f>VLOOKUP($A264,'Plan de acci�n consolidado 2025'!$A$3:$V$504,S$1,0)</f>
        <v>#N/A</v>
      </c>
      <c r="T264" s="168" t="e">
        <f>VLOOKUP($A264,'Plan de acci�n consolidado 2025'!$A$3:$V$504,T$1,0)</f>
        <v>#N/A</v>
      </c>
      <c r="U264" s="168" t="e">
        <f>VLOOKUP($A264,'Plan de acci�n consolidado 2025'!$A$3:$V$504,U$1,0)</f>
        <v>#N/A</v>
      </c>
      <c r="V264" t="e">
        <f>VLOOKUP($A264,'Plan de acci�n consolidado 2025'!$A$3:$V$504,V$1,0)</f>
        <v>#N/A</v>
      </c>
      <c r="W264" t="e">
        <f>VLOOKUP($A264,'Plan de acci�n consolidado 2025'!$A$3:$AZ$504,W$1,0)</f>
        <v>#N/A</v>
      </c>
      <c r="X264" t="e">
        <f>VLOOKUP($A264,'Plan de acci�n consolidado 2025'!$A$3:$AZ$504,X$1,0)</f>
        <v>#N/A</v>
      </c>
      <c r="Y264" t="e">
        <f>VLOOKUP($A264,'Plan de acci�n consolidado 2025'!$A$3:$AZ$504,Y$1,0)</f>
        <v>#N/A</v>
      </c>
      <c r="Z264" s="168" t="e">
        <f>VLOOKUP($A264,'Plan de acci�n consolidado 2025'!$A$3:$AZ$504,Z$1,0)</f>
        <v>#N/A</v>
      </c>
      <c r="AA264" t="e">
        <f>VLOOKUP($A264,'Plan de acci�n consolidado 2025'!$A$3:$AZ$504,AA$1,0)</f>
        <v>#N/A</v>
      </c>
      <c r="AB264" t="e">
        <f>VLOOKUP($A264,'Plan de acci�n consolidado 2025'!$A$3:$AZ$504,AB$1,0)</f>
        <v>#N/A</v>
      </c>
      <c r="AC264" s="168" t="e">
        <f>VLOOKUP($A264,'Plan de acci�n consolidado 2025'!$A$3:$AZ$504,AC$1,0)</f>
        <v>#N/A</v>
      </c>
      <c r="AD264" t="e">
        <f>VLOOKUP($A264,'Plan de acci�n consolidado 2025'!$A$3:$AZ$504,AD$1,0)</f>
        <v>#N/A</v>
      </c>
      <c r="AE264" t="e">
        <f>VLOOKUP($A264,'Plan de acci�n consolidado 2025'!$A$3:$AZ$504,AE$1,0)</f>
        <v>#N/A</v>
      </c>
    </row>
    <row r="265" spans="1:31" hidden="1" x14ac:dyDescent="0.25">
      <c r="A265" s="30" t="s">
        <v>1056</v>
      </c>
      <c r="B265" t="e">
        <f>VLOOKUP($A265,'Plan de acci�n consolidado 2025'!$A$3:$V$504,B$1,0)</f>
        <v>#N/A</v>
      </c>
      <c r="C265" t="e">
        <f>VLOOKUP($A265,'Plan de acci�n consolidado 2025'!$A$3:$V$504,C$1,0)</f>
        <v>#N/A</v>
      </c>
      <c r="D265" t="e">
        <f>VLOOKUP($A265,'Plan de acci�n consolidado 2025'!$A$3:$V$504,D$1,0)</f>
        <v>#N/A</v>
      </c>
      <c r="E265" t="e">
        <f>VLOOKUP($A265,'Plan de acci�n consolidado 2025'!$A$3:$V$504,E$1,0)</f>
        <v>#N/A</v>
      </c>
      <c r="F265" t="e">
        <f>VLOOKUP($A265,'Plan de acci�n consolidado 2025'!$A$3:$V$504,F$1,0)</f>
        <v>#N/A</v>
      </c>
      <c r="G265" t="e">
        <f>VLOOKUP($A265,'Plan de acci�n consolidado 2025'!$A$3:$V$504,G$1,0)</f>
        <v>#N/A</v>
      </c>
      <c r="H265" t="e">
        <f>VLOOKUP($A265,'Plan de acci�n consolidado 2025'!$A$3:$V$504,H$1,0)</f>
        <v>#N/A</v>
      </c>
      <c r="I265" t="e">
        <f>VLOOKUP($A265,'Plan de acci�n consolidado 2025'!$A$3:$V$504,I$1,0)</f>
        <v>#N/A</v>
      </c>
      <c r="J265" t="e">
        <f>VLOOKUP($A265,'Plan de acci�n consolidado 2025'!$A$3:$V$504,J$1,0)</f>
        <v>#N/A</v>
      </c>
      <c r="K265" t="e">
        <f>VLOOKUP($A265,'Plan de acci�n consolidado 2025'!$A$3:$V$504,K$1,0)</f>
        <v>#N/A</v>
      </c>
      <c r="L265" t="e">
        <f>VLOOKUP($A265,'Plan de acci�n consolidado 2025'!$A$3:$V$504,L$1,0)</f>
        <v>#N/A</v>
      </c>
      <c r="M265" t="e">
        <f>VLOOKUP($A265,'Plan de acci�n consolidado 2025'!$A$3:$V$504,M$1,0)</f>
        <v>#N/A</v>
      </c>
      <c r="N265" t="e">
        <f>VLOOKUP($A265,'Plan de acci�n consolidado 2025'!$A$3:$V$504,N$1,0)</f>
        <v>#N/A</v>
      </c>
      <c r="O265" t="e">
        <f>VLOOKUP($A265,'Plan de acci�n consolidado 2025'!$A$3:$V$504,O$1,0)</f>
        <v>#N/A</v>
      </c>
      <c r="P265" t="e">
        <f>VLOOKUP($A265,'Plan de acci�n consolidado 2025'!$A$3:$V$504,P$1,0)</f>
        <v>#N/A</v>
      </c>
      <c r="Q265" t="e">
        <f>VLOOKUP($A265,'Plan de acci�n consolidado 2025'!$A$3:$V$504,Q$1,0)</f>
        <v>#N/A</v>
      </c>
      <c r="R265" t="e">
        <f>VLOOKUP($A265,'Plan de acci�n consolidado 2025'!$A$3:$V$504,R$1,0)</f>
        <v>#N/A</v>
      </c>
      <c r="S265" t="e">
        <f>VLOOKUP($A265,'Plan de acci�n consolidado 2025'!$A$3:$V$504,S$1,0)</f>
        <v>#N/A</v>
      </c>
      <c r="T265" s="168" t="e">
        <f>VLOOKUP($A265,'Plan de acci�n consolidado 2025'!$A$3:$V$504,T$1,0)</f>
        <v>#N/A</v>
      </c>
      <c r="U265" s="168" t="e">
        <f>VLOOKUP($A265,'Plan de acci�n consolidado 2025'!$A$3:$V$504,U$1,0)</f>
        <v>#N/A</v>
      </c>
      <c r="V265" t="e">
        <f>VLOOKUP($A265,'Plan de acci�n consolidado 2025'!$A$3:$V$504,V$1,0)</f>
        <v>#N/A</v>
      </c>
      <c r="W265" t="e">
        <f>VLOOKUP($A265,'Plan de acci�n consolidado 2025'!$A$3:$AZ$504,W$1,0)</f>
        <v>#N/A</v>
      </c>
      <c r="X265" t="e">
        <f>VLOOKUP($A265,'Plan de acci�n consolidado 2025'!$A$3:$AZ$504,X$1,0)</f>
        <v>#N/A</v>
      </c>
      <c r="Y265" t="e">
        <f>VLOOKUP($A265,'Plan de acci�n consolidado 2025'!$A$3:$AZ$504,Y$1,0)</f>
        <v>#N/A</v>
      </c>
      <c r="Z265" s="168" t="e">
        <f>VLOOKUP($A265,'Plan de acci�n consolidado 2025'!$A$3:$AZ$504,Z$1,0)</f>
        <v>#N/A</v>
      </c>
      <c r="AA265" t="e">
        <f>VLOOKUP($A265,'Plan de acci�n consolidado 2025'!$A$3:$AZ$504,AA$1,0)</f>
        <v>#N/A</v>
      </c>
      <c r="AB265" t="e">
        <f>VLOOKUP($A265,'Plan de acci�n consolidado 2025'!$A$3:$AZ$504,AB$1,0)</f>
        <v>#N/A</v>
      </c>
      <c r="AC265" s="168" t="e">
        <f>VLOOKUP($A265,'Plan de acci�n consolidado 2025'!$A$3:$AZ$504,AC$1,0)</f>
        <v>#N/A</v>
      </c>
      <c r="AD265" t="e">
        <f>VLOOKUP($A265,'Plan de acci�n consolidado 2025'!$A$3:$AZ$504,AD$1,0)</f>
        <v>#N/A</v>
      </c>
      <c r="AE265" t="e">
        <f>VLOOKUP($A265,'Plan de acci�n consolidado 2025'!$A$3:$AZ$504,AE$1,0)</f>
        <v>#N/A</v>
      </c>
    </row>
    <row r="266" spans="1:31" hidden="1" x14ac:dyDescent="0.25">
      <c r="A266" s="30" t="s">
        <v>1057</v>
      </c>
      <c r="B266" t="str">
        <f>VLOOKUP($A266,'Plan de acci�n consolidado 2025'!$A$3:$V$504,B$1,0)</f>
        <v>DESPACHO DEL SUPERINTENDENTE DELEGADO PARA ASUNTOS JURISDICCIONALES</v>
      </c>
      <c r="C266">
        <f>VLOOKUP($A266,'Plan de acci�n consolidado 2025'!$A$3:$V$504,C$1,0)</f>
        <v>3</v>
      </c>
      <c r="D266" t="str">
        <f>VLOOKUP($A266,'Plan de acci�n consolidado 2025'!$A$3:$V$504,D$1,0)</f>
        <v>Producto</v>
      </c>
      <c r="E266" t="str">
        <f>VLOOKUP($A266,'Plan de acci�n consolidado 2025'!$A$3:$V$504,E$1,0)</f>
        <v>4000.8</v>
      </c>
      <c r="F266" t="str">
        <f>VLOOKUP($A266,'Plan de acci�n consolidado 2025'!$A$3:$V$504,F$1,0)</f>
        <v>Innovador</v>
      </c>
      <c r="G266" t="str">
        <f>VLOOKUP($A266,'Plan de acci�n consolidado 2025'!$A$3:$V$504,G$1,0)</f>
        <v xml:space="preserve">Fortalecer la gestión de la información, el conocimiento y la innovación para optimizar la capacidad institucional 
</v>
      </c>
      <c r="H266" t="str">
        <f>VLOOKUP($A266,'Plan de acci�n consolidado 2025'!$A$3:$V$504,H$1,0)</f>
        <v xml:space="preserve">Cumplimiento de productos del PAI asociados a Fortalecer la gestión de la información, el conocimiento y la innovación para optimizar la capacidad institucional 
</v>
      </c>
      <c r="I266" t="str">
        <f>VLOOKUP($A266,'Plan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66" t="str">
        <f>VLOOKUP($A266,'Plan de acci�n consolidado 2025'!$A$3:$V$504,J$1,0)</f>
        <v>N/A</v>
      </c>
      <c r="K266">
        <f>VLOOKUP($A266,'Plan de acci�n consolidado 2025'!$A$3:$V$504,K$1,0)</f>
        <v>0</v>
      </c>
      <c r="L266" t="str">
        <f>VLOOKUP($A266,'Plan de acci�n consolidado 2025'!$A$3:$V$504,L$1,0)</f>
        <v>C-3503-0200-0011-40401c</v>
      </c>
      <c r="M266" t="str">
        <f>VLOOKUP($A266,'Plan de acci�n consolidado 2025'!$A$3:$V$504,M$1,0)</f>
        <v>Política Servicio al Ciudadano_DIMENSIÓN Gestión con Valores para Resultados</v>
      </c>
      <c r="N266" t="str">
        <f>VLOOKUP($A266,'Plan de acci�n consolidado 2025'!$A$3:$V$504,N$1,0)</f>
        <v>N/A</v>
      </c>
      <c r="O266" t="str">
        <f>VLOOKUP($A266,'Plan de acci�n consolidado 2025'!$A$3:$V$504,O$1,0)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266">
        <f>VLOOKUP($A266,'Plan de acci�n consolidado 2025'!$A$3:$V$504,P$1,0)</f>
        <v>5</v>
      </c>
      <c r="Q266">
        <f>VLOOKUP($A266,'Plan de acci�n consolidado 2025'!$A$3:$V$504,Q$1,0)</f>
        <v>1</v>
      </c>
      <c r="R266" t="str">
        <f>VLOOKUP($A266,'Plan de acci�n consolidado 2025'!$A$3:$V$504,R$1,0)</f>
        <v>Númerica</v>
      </c>
      <c r="S266" t="str">
        <f>VLOOKUP($A266,'Plan de acci�n consolidado 2025'!$A$3:$V$504,S$1,0)</f>
        <v># de Evidencias entregadas / 1 Evidencias programadas</v>
      </c>
      <c r="T266" s="168">
        <f>VLOOKUP($A266,'Plan de acci�n consolidado 2025'!$A$3:$V$504,T$1,0)</f>
        <v>45691</v>
      </c>
      <c r="U266" s="168">
        <f>VLOOKUP($A266,'Plan de acci�n consolidado 2025'!$A$3:$V$504,U$1,0)</f>
        <v>46003</v>
      </c>
      <c r="V266" t="str">
        <f>VLOOKUP($A266,'Plan de acci�n consolidado 2025'!$A$3:$V$504,V$1,0)</f>
        <v>4000-DESPACHO DEL SUPERINTENDENTE DELEGADO PARA ASUNTOS JURISDICCIONALES</v>
      </c>
      <c r="W266">
        <f>VLOOKUP($A266,'Plan de acci�n consolidado 2025'!$A$3:$AZ$504,W$1,0)</f>
        <v>5</v>
      </c>
      <c r="X266">
        <f>VLOOKUP($A266,'Plan de acci�n consolidado 2025'!$A$3:$AZ$504,X$1,0)</f>
        <v>0</v>
      </c>
      <c r="Y266">
        <f>VLOOKUP($A266,'Plan de acci�n consolidado 2025'!$A$3:$AZ$504,Y$1,0)</f>
        <v>0</v>
      </c>
      <c r="Z266" s="168">
        <f>VLOOKUP($A266,'Plan de acci�n consolidado 2025'!$A$3:$AZ$504,Z$1,0)</f>
        <v>0</v>
      </c>
      <c r="AA266">
        <f>VLOOKUP($A266,'Plan de acci�n consolidado 2025'!$A$3:$AZ$504,AA$1,0)</f>
        <v>0</v>
      </c>
      <c r="AB266">
        <f>VLOOKUP($A266,'Plan de acci�n consolidado 2025'!$A$3:$AZ$504,AB$1,0)</f>
        <v>0</v>
      </c>
      <c r="AC266" s="168">
        <f>VLOOKUP($A266,'Plan de acci�n consolidado 2025'!$A$3:$AZ$504,AC$1,0)</f>
        <v>0</v>
      </c>
      <c r="AD266">
        <f>VLOOKUP($A266,'Plan de acci�n consolidado 2025'!$A$3:$AZ$504,AD$1,0)</f>
        <v>0</v>
      </c>
      <c r="AE266">
        <f>VLOOKUP($A266,'Plan de acci�n consolidado 2025'!$A$3:$AZ$504,AE$1,0)</f>
        <v>0</v>
      </c>
    </row>
    <row r="267" spans="1:31" hidden="1" x14ac:dyDescent="0.25">
      <c r="A267" s="30" t="s">
        <v>1059</v>
      </c>
      <c r="B267" t="str">
        <f>VLOOKUP($A267,'Plan de acci�n consolidado 2025'!$A$3:$V$504,B$1,0)</f>
        <v>DESPACHO DEL SUPERINTENDENTE DELEGADO PARA ASUNTOS JURISDICCIONALES</v>
      </c>
      <c r="C267">
        <f>VLOOKUP($A267,'Plan de acci�n consolidado 2025'!$A$3:$V$504,C$1,0)</f>
        <v>3</v>
      </c>
      <c r="D267" t="str">
        <f>VLOOKUP($A267,'Plan de acci�n consolidado 2025'!$A$3:$V$504,D$1,0)</f>
        <v>Actividad propia</v>
      </c>
      <c r="E267" t="str">
        <f>VLOOKUP($A267,'Plan de acci�n consolidado 2025'!$A$3:$V$504,E$1,0)</f>
        <v>4000.8.1</v>
      </c>
      <c r="F267" t="str">
        <f>VLOOKUP($A267,'Plan de acci�n consolidado 2025'!$A$3:$V$504,F$1,0)</f>
        <v>N/A</v>
      </c>
      <c r="G267" t="str">
        <f>VLOOKUP($A267,'Plan de acci�n consolidado 2025'!$A$3:$V$504,G$1,0)</f>
        <v>N/A</v>
      </c>
      <c r="H267" t="str">
        <f>VLOOKUP($A267,'Plan de acci�n consolidado 2025'!$A$3:$V$504,H$1,0)</f>
        <v>N/A</v>
      </c>
      <c r="I267" t="str">
        <f>VLOOKUP($A267,'Plan de acci�n consolidado 2025'!$A$3:$V$504,I$1,0)</f>
        <v>N/A</v>
      </c>
      <c r="J267" t="str">
        <f>VLOOKUP($A267,'Plan de acci�n consolidado 2025'!$A$3:$V$504,J$1,0)</f>
        <v>N/A</v>
      </c>
      <c r="K267">
        <f>VLOOKUP($A267,'Plan de acci�n consolidado 2025'!$A$3:$V$504,K$1,0)</f>
        <v>0</v>
      </c>
      <c r="L267" t="str">
        <f>VLOOKUP($A267,'Plan de acci�n consolidado 2025'!$A$3:$V$504,L$1,0)</f>
        <v>N/A</v>
      </c>
      <c r="M267" t="str">
        <f>VLOOKUP($A267,'Plan de acci�n consolidado 2025'!$A$3:$V$504,M$1,0)</f>
        <v>N/A</v>
      </c>
      <c r="N267" t="str">
        <f>VLOOKUP($A267,'Plan de acci�n consolidado 2025'!$A$3:$V$504,N$1,0)</f>
        <v>N/A</v>
      </c>
      <c r="O267" t="str">
        <f>VLOOKUP($A267,'Plan de acci�n consolidado 2025'!$A$3:$V$504,O$1,0)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267">
        <f>VLOOKUP($A267,'Plan de acci�n consolidado 2025'!$A$3:$V$504,P$1,0)</f>
        <v>100</v>
      </c>
      <c r="Q267">
        <f>VLOOKUP($A267,'Plan de acci�n consolidado 2025'!$A$3:$V$504,Q$1,0)</f>
        <v>1</v>
      </c>
      <c r="R267" t="str">
        <f>VLOOKUP($A267,'Plan de acci�n consolidado 2025'!$A$3:$V$504,R$1,0)</f>
        <v>Númerica</v>
      </c>
      <c r="S267" t="str">
        <f>VLOOKUP($A267,'Plan de acci�n consolidado 2025'!$A$3:$V$504,S$1,0)</f>
        <v># de Evidencias entregadas / 1 Evidencias programadas</v>
      </c>
      <c r="T267" s="168">
        <f>VLOOKUP($A267,'Plan de acci�n consolidado 2025'!$A$3:$V$504,T$1,0)</f>
        <v>45691</v>
      </c>
      <c r="U267" s="168">
        <f>VLOOKUP($A267,'Plan de acci�n consolidado 2025'!$A$3:$V$504,U$1,0)</f>
        <v>46003</v>
      </c>
      <c r="V267" t="str">
        <f>VLOOKUP($A267,'Plan de acci�n consolidado 2025'!$A$3:$V$504,V$1,0)</f>
        <v>4000-DESPACHO DEL SUPERINTENDENTE DELEGADO PARA ASUNTOS JURISDICCIONALES</v>
      </c>
      <c r="W267">
        <f>VLOOKUP($A267,'Plan de acci�n consolidado 2025'!$A$3:$AZ$504,W$1,0)</f>
        <v>5</v>
      </c>
      <c r="X267">
        <f>VLOOKUP($A267,'Plan de acci�n consolidado 2025'!$A$3:$AZ$504,X$1,0)</f>
        <v>0</v>
      </c>
      <c r="Y267">
        <f>VLOOKUP($A267,'Plan de acci�n consolidado 2025'!$A$3:$AZ$504,Y$1,0)</f>
        <v>0</v>
      </c>
      <c r="Z267" s="168">
        <f>VLOOKUP($A267,'Plan de acci�n consolidado 2025'!$A$3:$AZ$504,Z$1,0)</f>
        <v>0</v>
      </c>
      <c r="AA267">
        <f>VLOOKUP($A267,'Plan de acci�n consolidado 2025'!$A$3:$AZ$504,AA$1,0)</f>
        <v>0</v>
      </c>
      <c r="AB267">
        <f>VLOOKUP($A267,'Plan de acci�n consolidado 2025'!$A$3:$AZ$504,AB$1,0)</f>
        <v>0</v>
      </c>
      <c r="AC267" s="168">
        <f>VLOOKUP($A267,'Plan de acci�n consolidado 2025'!$A$3:$AZ$504,AC$1,0)</f>
        <v>0</v>
      </c>
      <c r="AD267">
        <f>VLOOKUP($A267,'Plan de acci�n consolidado 2025'!$A$3:$AZ$504,AD$1,0)</f>
        <v>0</v>
      </c>
      <c r="AE267">
        <f>VLOOKUP($A267,'Plan de acci�n consolidado 2025'!$A$3:$AZ$504,AE$1,0)</f>
        <v>0</v>
      </c>
    </row>
    <row r="268" spans="1:31" hidden="1" x14ac:dyDescent="0.25">
      <c r="A268" s="30" t="s">
        <v>1297</v>
      </c>
      <c r="B268" t="str">
        <f>VLOOKUP($A268,'Plan de acci�n consolidado 2025'!$A$3:$V$504,B$1,0)</f>
        <v>DESPACHO DEL SUPERINTENDENTE DELEGADO PARA LA PROTECCIÓN DEL CONSUMIDOR</v>
      </c>
      <c r="C268">
        <f>VLOOKUP($A268,'Plan de acci�n consolidado 2025'!$A$3:$V$504,C$1,0)</f>
        <v>5</v>
      </c>
      <c r="D268" t="str">
        <f>VLOOKUP($A268,'Plan de acci�n consolidado 2025'!$A$3:$V$504,D$1,0)</f>
        <v>Producto</v>
      </c>
      <c r="E268" t="str">
        <f>VLOOKUP($A268,'Plan de acci�n consolidado 2025'!$A$3:$V$504,E$1,0)</f>
        <v>3000.1</v>
      </c>
      <c r="F268" t="str">
        <f>VLOOKUP($A268,'Plan de acci�n consolidado 2025'!$A$3:$V$504,F$1,0)</f>
        <v>Operativo</v>
      </c>
      <c r="G268" t="str">
        <f>VLOOKUP($A268,'Plan de acci�n consolidado 2025'!$A$3:$V$504,G$1,0)</f>
        <v xml:space="preserve">Promover el enfoque preventivo, diferencial y territorial en el que hacer misional de la entidad 
</v>
      </c>
      <c r="H268" t="str">
        <f>VLOOKUP($A268,'Plan de acci�n consolidado 2025'!$A$3:$V$504,H$1,0)</f>
        <v xml:space="preserve">Cumplimiento de productos del PAI asociados a Promover el enfoque preventivo, diferencial y territorial en el que hacer misional de la entidad 
</v>
      </c>
      <c r="I268" t="str">
        <f>VLOOKUP($A268,'Plan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68" t="str">
        <f>VLOOKUP($A268,'Plan de acci�n consolidado 2025'!$A$3:$V$504,J$1,0)</f>
        <v>Enfoque Estrategico _ Territorial</v>
      </c>
      <c r="K268">
        <f>VLOOKUP($A268,'Plan de acci�n consolidado 2025'!$A$3:$V$504,K$1,0)</f>
        <v>0</v>
      </c>
      <c r="L268" t="str">
        <f>VLOOKUP($A268,'Plan de acci�n consolidado 2025'!$A$3:$V$504,L$1,0)</f>
        <v>N/A</v>
      </c>
      <c r="M268" t="str">
        <f>VLOOKUP($A268,'Plan de acci�n consolidado 2025'!$A$3:$V$504,M$1,0)</f>
        <v>Política Servicio al Ciudadano_DIMENSIÓN Gestión con Valores para Resultados</v>
      </c>
      <c r="N268" t="str">
        <f>VLOOKUP($A268,'Plan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68" t="str">
        <f>VLOOKUP($A268,'Plan de acci�n consolidado 2025'!$A$3:$V$504,O$1,0)</f>
        <v>Plan de difusión para que el consumidor conozca sus derechos "ABC  de atención a los usuarios SIC / Supersolidaria, ejecutado Imágenes (fotografía o captura de pantalla) de la difusión realizada</v>
      </c>
      <c r="P268">
        <f>VLOOKUP($A268,'Plan de acci�n consolidado 2025'!$A$3:$V$504,P$1,0)</f>
        <v>20</v>
      </c>
      <c r="Q268">
        <f>VLOOKUP($A268,'Plan de acci�n consolidado 2025'!$A$3:$V$504,Q$1,0)</f>
        <v>1</v>
      </c>
      <c r="R268" t="str">
        <f>VLOOKUP($A268,'Plan de acci�n consolidado 2025'!$A$3:$V$504,R$1,0)</f>
        <v>Númerica</v>
      </c>
      <c r="S268" t="str">
        <f>VLOOKUP($A268,'Plan de acci�n consolidado 2025'!$A$3:$V$504,S$1,0)</f>
        <v># de documento difundido / 1 documento a difundir</v>
      </c>
      <c r="T268" s="168">
        <f>VLOOKUP($A268,'Plan de acci�n consolidado 2025'!$A$3:$V$504,T$1,0)</f>
        <v>45672</v>
      </c>
      <c r="U268" s="168">
        <f>VLOOKUP($A268,'Plan de acci�n consolidado 2025'!$A$3:$V$504,U$1,0)</f>
        <v>46021</v>
      </c>
      <c r="V268" t="str">
        <f>VLOOKUP($A268,'Plan de acci�n consolidado 2025'!$A$3:$V$504,V$1,0)</f>
        <v>3000-DESPACHO DEL SUPERINTENDENTE DELEGADO PARA LA PROTECCIÓN DEL CONSUMIDOR;
73-GRUPO DE TRABAJO DE COMUNICACION</v>
      </c>
      <c r="W268">
        <f>VLOOKUP($A268,'Plan de acci�n consolidado 2025'!$A$3:$AZ$504,W$1,0)</f>
        <v>20</v>
      </c>
      <c r="X268">
        <f>VLOOKUP($A268,'Plan de acci�n consolidado 2025'!$A$3:$AZ$504,X$1,0)</f>
        <v>100</v>
      </c>
      <c r="Y268" t="str">
        <f>VLOOKUP($A268,'Plan de acci�n consolidado 2025'!$A$3:$AZ$504,Y$1,0)</f>
        <v>Se llevó a cabo la publicación del documento elaborado conjuntamente por la Superintendencia de Industria y Comercio y la Superintendencia de la Economía Solidaria, titulado “Derechos de los consumidores de bienes y servicios”.
Asimismo, se realizó la difusión correspondiente a través de los canales oficiales de la SIC y de sus redes sociales.
Se anexan las evidencias de la publicación y difusión del documento, las cuales fueron cargadas en las actividades 3000.1.2 y 3000.1.3.</v>
      </c>
      <c r="Z268" s="168">
        <f>VLOOKUP($A268,'Plan de acci�n consolidado 2025'!$A$3:$AZ$504,Z$1,0)</f>
        <v>0</v>
      </c>
      <c r="AA268">
        <f>VLOOKUP($A268,'Plan de acci�n consolidado 2025'!$A$3:$AZ$504,AA$1,0)</f>
        <v>100</v>
      </c>
      <c r="AB268" t="str">
        <f>VLOOKUP($A268,'Plan de acci�n consolidado 2025'!$A$3:$AZ$504,AB$1,0)</f>
        <v>Con las evidencias aportadas se valida el cumplimiento del producto al 100%</v>
      </c>
      <c r="AC268" s="168">
        <f>VLOOKUP($A268,'Plan de acci�n consolidado 2025'!$A$3:$AZ$504,AC$1,0)</f>
        <v>0</v>
      </c>
      <c r="AD268">
        <f>VLOOKUP($A268,'Plan de acci�n consolidado 2025'!$A$3:$AZ$504,AD$1,0)</f>
        <v>0</v>
      </c>
      <c r="AE268">
        <f>VLOOKUP($A268,'Plan de acci�n consolidado 2025'!$A$3:$AZ$504,AE$1,0)</f>
        <v>20</v>
      </c>
    </row>
    <row r="269" spans="1:31" hidden="1" x14ac:dyDescent="0.25">
      <c r="A269" s="30" t="s">
        <v>1300</v>
      </c>
      <c r="B269" t="str">
        <f>VLOOKUP($A269,'Plan de acci�n consolidado 2025'!$A$3:$V$504,B$1,0)</f>
        <v>DESPACHO DEL SUPERINTENDENTE DELEGADO PARA LA PROTECCIÓN DEL CONSUMIDOR</v>
      </c>
      <c r="C269">
        <f>VLOOKUP($A269,'Plan de acci�n consolidado 2025'!$A$3:$V$504,C$1,0)</f>
        <v>5</v>
      </c>
      <c r="D269" t="str">
        <f>VLOOKUP($A269,'Plan de acci�n consolidado 2025'!$A$3:$V$504,D$1,0)</f>
        <v>Actividad propia</v>
      </c>
      <c r="E269" t="str">
        <f>VLOOKUP($A269,'Plan de acci�n consolidado 2025'!$A$3:$V$504,E$1,0)</f>
        <v>3000.1.1</v>
      </c>
      <c r="F269" t="str">
        <f>VLOOKUP($A269,'Plan de acci�n consolidado 2025'!$A$3:$V$504,F$1,0)</f>
        <v>N/A</v>
      </c>
      <c r="G269" t="str">
        <f>VLOOKUP($A269,'Plan de acci�n consolidado 2025'!$A$3:$V$504,G$1,0)</f>
        <v>N/A</v>
      </c>
      <c r="H269" t="str">
        <f>VLOOKUP($A269,'Plan de acci�n consolidado 2025'!$A$3:$V$504,H$1,0)</f>
        <v>N/A</v>
      </c>
      <c r="I269" t="str">
        <f>VLOOKUP($A269,'Plan de acci�n consolidado 2025'!$A$3:$V$504,I$1,0)</f>
        <v>N/A</v>
      </c>
      <c r="J269" t="str">
        <f>VLOOKUP($A269,'Plan de acci�n consolidado 2025'!$A$3:$V$504,J$1,0)</f>
        <v>N/A</v>
      </c>
      <c r="K269">
        <f>VLOOKUP($A269,'Plan de acci�n consolidado 2025'!$A$3:$V$504,K$1,0)</f>
        <v>0</v>
      </c>
      <c r="L269" t="str">
        <f>VLOOKUP($A269,'Plan de acci�n consolidado 2025'!$A$3:$V$504,L$1,0)</f>
        <v>N/A</v>
      </c>
      <c r="M269" t="str">
        <f>VLOOKUP($A269,'Plan de acci�n consolidado 2025'!$A$3:$V$504,M$1,0)</f>
        <v>N/A</v>
      </c>
      <c r="N269" t="str">
        <f>VLOOKUP($A269,'Plan de acci�n consolidado 2025'!$A$3:$V$504,N$1,0)</f>
        <v>N/A</v>
      </c>
      <c r="O269" t="str">
        <f>VLOOKUP($A269,'Plan de acci�n consolidado 2025'!$A$3:$V$504,O$1,0)</f>
        <v>Aprobar el documento final que se va a difundir a los consumidores (Documento final aprobado)</v>
      </c>
      <c r="P269">
        <f>VLOOKUP($A269,'Plan de acci�n consolidado 2025'!$A$3:$V$504,P$1,0)</f>
        <v>100</v>
      </c>
      <c r="Q269">
        <f>VLOOKUP($A269,'Plan de acci�n consolidado 2025'!$A$3:$V$504,Q$1,0)</f>
        <v>1</v>
      </c>
      <c r="R269" t="str">
        <f>VLOOKUP($A269,'Plan de acci�n consolidado 2025'!$A$3:$V$504,R$1,0)</f>
        <v>Númerica</v>
      </c>
      <c r="S269" t="str">
        <f>VLOOKUP($A269,'Plan de acci�n consolidado 2025'!$A$3:$V$504,S$1,0)</f>
        <v># de documento aprobados / 1 documentos a aprobar</v>
      </c>
      <c r="T269" s="168">
        <f>VLOOKUP($A269,'Plan de acci�n consolidado 2025'!$A$3:$V$504,T$1,0)</f>
        <v>45672</v>
      </c>
      <c r="U269" s="168">
        <f>VLOOKUP($A269,'Plan de acci�n consolidado 2025'!$A$3:$V$504,U$1,0)</f>
        <v>45839</v>
      </c>
      <c r="V269" t="str">
        <f>VLOOKUP($A269,'Plan de acci�n consolidado 2025'!$A$3:$V$504,V$1,0)</f>
        <v>3000-DESPACHO DEL SUPERINTENDENTE DELEGADO PARA LA PROTECCIÓN DEL CONSUMIDOR</v>
      </c>
      <c r="W269">
        <f>VLOOKUP($A269,'Plan de acci�n consolidado 2025'!$A$3:$AZ$504,W$1,0)</f>
        <v>20</v>
      </c>
      <c r="X269">
        <f>VLOOKUP($A269,'Plan de acci�n consolidado 2025'!$A$3:$AZ$504,X$1,0)</f>
        <v>100</v>
      </c>
      <c r="Y269" t="str">
        <f>VLOOKUP($A269,'Plan de acci�n consolidado 2025'!$A$3:$AZ$504,Y$1,0)</f>
        <v>Se remite correo electrónico con la aprobación del documento final del ABC SIC-Superintendencia Economía Solidaria, aprobado por la superintendente Cielo Rusinque.</v>
      </c>
      <c r="Z269" s="168">
        <f>VLOOKUP($A269,'Plan de acci�n consolidado 2025'!$A$3:$AZ$504,Z$1,0)</f>
        <v>0</v>
      </c>
      <c r="AA269">
        <f>VLOOKUP($A269,'Plan de acci�n consolidado 2025'!$A$3:$AZ$504,AA$1,0)</f>
        <v>100</v>
      </c>
      <c r="AB269" t="str">
        <f>VLOOKUP($A269,'Plan de acci�n consolidado 2025'!$A$3:$AZ$504,AB$1,0)</f>
        <v>Se valida el desarrollo de la actividad.</v>
      </c>
      <c r="AC269" s="168">
        <f>VLOOKUP($A269,'Plan de acci�n consolidado 2025'!$A$3:$AZ$504,AC$1,0)</f>
        <v>0</v>
      </c>
      <c r="AD269">
        <f>VLOOKUP($A269,'Plan de acci�n consolidado 2025'!$A$3:$AZ$504,AD$1,0)</f>
        <v>100</v>
      </c>
      <c r="AE269">
        <f>VLOOKUP($A269,'Plan de acci�n consolidado 2025'!$A$3:$AZ$504,AE$1,0)</f>
        <v>20</v>
      </c>
    </row>
    <row r="270" spans="1:31" hidden="1" x14ac:dyDescent="0.25">
      <c r="A270" s="30" t="s">
        <v>1302</v>
      </c>
      <c r="B270" t="str">
        <f>VLOOKUP($A270,'Plan de acci�n consolidado 2025'!$A$3:$V$504,B$1,0)</f>
        <v>DESPACHO DEL SUPERINTENDENTE DELEGADO PARA LA PROTECCIÓN DEL CONSUMIDOR</v>
      </c>
      <c r="C270">
        <f>VLOOKUP($A270,'Plan de acci�n consolidado 2025'!$A$3:$V$504,C$1,0)</f>
        <v>5</v>
      </c>
      <c r="D270" t="str">
        <f>VLOOKUP($A270,'Plan de acci�n consolidado 2025'!$A$3:$V$504,D$1,0)</f>
        <v>Actividad sin participación</v>
      </c>
      <c r="E270" t="str">
        <f>VLOOKUP($A270,'Plan de acci�n consolidado 2025'!$A$3:$V$504,E$1,0)</f>
        <v>3000.1.2</v>
      </c>
      <c r="F270" t="str">
        <f>VLOOKUP($A270,'Plan de acci�n consolidado 2025'!$A$3:$V$504,F$1,0)</f>
        <v>N/A</v>
      </c>
      <c r="G270" t="str">
        <f>VLOOKUP($A270,'Plan de acci�n consolidado 2025'!$A$3:$V$504,G$1,0)</f>
        <v>N/A</v>
      </c>
      <c r="H270" t="str">
        <f>VLOOKUP($A270,'Plan de acci�n consolidado 2025'!$A$3:$V$504,H$1,0)</f>
        <v>N/A</v>
      </c>
      <c r="I270" t="str">
        <f>VLOOKUP($A270,'Plan de acci�n consolidado 2025'!$A$3:$V$504,I$1,0)</f>
        <v>N/A</v>
      </c>
      <c r="J270" t="str">
        <f>VLOOKUP($A270,'Plan de acci�n consolidado 2025'!$A$3:$V$504,J$1,0)</f>
        <v>N/A</v>
      </c>
      <c r="K270">
        <f>VLOOKUP($A270,'Plan de acci�n consolidado 2025'!$A$3:$V$504,K$1,0)</f>
        <v>0</v>
      </c>
      <c r="L270" t="str">
        <f>VLOOKUP($A270,'Plan de acci�n consolidado 2025'!$A$3:$V$504,L$1,0)</f>
        <v>N/A</v>
      </c>
      <c r="M270" t="str">
        <f>VLOOKUP($A270,'Plan de acci�n consolidado 2025'!$A$3:$V$504,M$1,0)</f>
        <v>N/A</v>
      </c>
      <c r="N270" t="str">
        <f>VLOOKUP($A270,'Plan de acci�n consolidado 2025'!$A$3:$V$504,N$1,0)</f>
        <v>N/A</v>
      </c>
      <c r="O270" t="str">
        <f>VLOOKUP($A270,'Plan de acci�n consolidado 2025'!$A$3:$V$504,O$1,0)</f>
        <v>Publicar el documento final en la pagina web de la entidad (Captura de pantalla con la publicación del documento).</v>
      </c>
      <c r="P270">
        <f>VLOOKUP($A270,'Plan de acci�n consolidado 2025'!$A$3:$V$504,P$1,0)</f>
        <v>0</v>
      </c>
      <c r="Q270">
        <f>VLOOKUP($A270,'Plan de acci�n consolidado 2025'!$A$3:$V$504,Q$1,0)</f>
        <v>1</v>
      </c>
      <c r="R270" t="str">
        <f>VLOOKUP($A270,'Plan de acci�n consolidado 2025'!$A$3:$V$504,R$1,0)</f>
        <v>Númerica</v>
      </c>
      <c r="S270" t="str">
        <f>VLOOKUP($A270,'Plan de acci�n consolidado 2025'!$A$3:$V$504,S$1,0)</f>
        <v># de documento publicado / 1 documento a publicar</v>
      </c>
      <c r="T270" s="168">
        <f>VLOOKUP($A270,'Plan de acci�n consolidado 2025'!$A$3:$V$504,T$1,0)</f>
        <v>45840</v>
      </c>
      <c r="U270" s="168">
        <f>VLOOKUP($A270,'Plan de acci�n consolidado 2025'!$A$3:$V$504,U$1,0)</f>
        <v>45869</v>
      </c>
      <c r="V270" t="str">
        <f>VLOOKUP($A270,'Plan de acci�n consolidado 2025'!$A$3:$V$504,V$1,0)</f>
        <v>73-GRUPO DE TRABAJO DE COMUNICACION</v>
      </c>
      <c r="W270">
        <f>VLOOKUP($A270,'Plan de acci�n consolidado 2025'!$A$3:$AZ$504,W$1,0)</f>
        <v>0</v>
      </c>
      <c r="X270">
        <f>VLOOKUP($A270,'Plan de acci�n consolidado 2025'!$A$3:$AZ$504,X$1,0)</f>
        <v>100</v>
      </c>
      <c r="Y270" t="str">
        <f>VLOOKUP($A270,'Plan de acci�n consolidado 2025'!$A$3:$AZ$504,Y$1,0)</f>
        <v>Se remite publicación en la pagina web sede electrónica de la entidad, de la misma manera se remite el certificado de publicacion expedido por la OTI.</v>
      </c>
      <c r="Z270" s="168">
        <f>VLOOKUP($A270,'Plan de acci�n consolidado 2025'!$A$3:$AZ$504,Z$1,0)</f>
        <v>45862</v>
      </c>
      <c r="AA270">
        <f>VLOOKUP($A270,'Plan de acci�n consolidado 2025'!$A$3:$AZ$504,AA$1,0)</f>
        <v>100</v>
      </c>
      <c r="AB270" t="str">
        <f>VLOOKUP($A270,'Plan de acci�n consolidado 2025'!$A$3:$AZ$504,AB$1,0)</f>
        <v xml:space="preserve">Se verifica el cumplimiento de la actividad, los soportes corresponden con las evidencias definidas </v>
      </c>
      <c r="AC270" s="168">
        <f>VLOOKUP($A270,'Plan de acci�n consolidado 2025'!$A$3:$AZ$504,AC$1,0)</f>
        <v>45862</v>
      </c>
      <c r="AD270">
        <f>VLOOKUP($A270,'Plan de acci�n consolidado 2025'!$A$3:$AZ$504,AD$1,0)</f>
        <v>100</v>
      </c>
      <c r="AE270">
        <f>VLOOKUP($A270,'Plan de acci�n consolidado 2025'!$A$3:$AZ$504,AE$1,0)</f>
        <v>0</v>
      </c>
    </row>
    <row r="271" spans="1:31" hidden="1" x14ac:dyDescent="0.25">
      <c r="A271" s="30" t="s">
        <v>1304</v>
      </c>
      <c r="B271" t="str">
        <f>VLOOKUP($A271,'Plan de acci�n consolidado 2025'!$A$3:$V$504,B$1,0)</f>
        <v>DESPACHO DEL SUPERINTENDENTE DELEGADO PARA LA PROTECCIÓN DEL CONSUMIDOR</v>
      </c>
      <c r="C271">
        <f>VLOOKUP($A271,'Plan de acci�n consolidado 2025'!$A$3:$V$504,C$1,0)</f>
        <v>5</v>
      </c>
      <c r="D271" t="str">
        <f>VLOOKUP($A271,'Plan de acci�n consolidado 2025'!$A$3:$V$504,D$1,0)</f>
        <v>Actividad sin participación</v>
      </c>
      <c r="E271" t="str">
        <f>VLOOKUP($A271,'Plan de acci�n consolidado 2025'!$A$3:$V$504,E$1,0)</f>
        <v>3000.1.3</v>
      </c>
      <c r="F271" t="str">
        <f>VLOOKUP($A271,'Plan de acci�n consolidado 2025'!$A$3:$V$504,F$1,0)</f>
        <v>N/A</v>
      </c>
      <c r="G271" t="str">
        <f>VLOOKUP($A271,'Plan de acci�n consolidado 2025'!$A$3:$V$504,G$1,0)</f>
        <v>N/A</v>
      </c>
      <c r="H271" t="str">
        <f>VLOOKUP($A271,'Plan de acci�n consolidado 2025'!$A$3:$V$504,H$1,0)</f>
        <v>N/A</v>
      </c>
      <c r="I271" t="str">
        <f>VLOOKUP($A271,'Plan de acci�n consolidado 2025'!$A$3:$V$504,I$1,0)</f>
        <v>N/A</v>
      </c>
      <c r="J271" t="str">
        <f>VLOOKUP($A271,'Plan de acci�n consolidado 2025'!$A$3:$V$504,J$1,0)</f>
        <v>N/A</v>
      </c>
      <c r="K271">
        <f>VLOOKUP($A271,'Plan de acci�n consolidado 2025'!$A$3:$V$504,K$1,0)</f>
        <v>0</v>
      </c>
      <c r="L271" t="str">
        <f>VLOOKUP($A271,'Plan de acci�n consolidado 2025'!$A$3:$V$504,L$1,0)</f>
        <v>N/A</v>
      </c>
      <c r="M271" t="str">
        <f>VLOOKUP($A271,'Plan de acci�n consolidado 2025'!$A$3:$V$504,M$1,0)</f>
        <v>N/A</v>
      </c>
      <c r="N271" t="str">
        <f>VLOOKUP($A271,'Plan de acci�n consolidado 2025'!$A$3:$V$504,N$1,0)</f>
        <v>N/A</v>
      </c>
      <c r="O271" t="str">
        <f>VLOOKUP($A271,'Plan de acci�n consolidado 2025'!$A$3:$V$504,O$1,0)</f>
        <v>Realizar la difusión del ABC de atención a los usuarios SIC / Super Solidaria. - Imágenes (fotografía o captura de pantalla) de la difusión realizada</v>
      </c>
      <c r="P271">
        <f>VLOOKUP($A271,'Plan de acci�n consolidado 2025'!$A$3:$V$504,P$1,0)</f>
        <v>0</v>
      </c>
      <c r="Q271">
        <f>VLOOKUP($A271,'Plan de acci�n consolidado 2025'!$A$3:$V$504,Q$1,0)</f>
        <v>1</v>
      </c>
      <c r="R271" t="str">
        <f>VLOOKUP($A271,'Plan de acci�n consolidado 2025'!$A$3:$V$504,R$1,0)</f>
        <v>Númerica</v>
      </c>
      <c r="S271" t="str">
        <f>VLOOKUP($A271,'Plan de acci�n consolidado 2025'!$A$3:$V$504,S$1,0)</f>
        <v># de documento difundido / 1 documento a difundir</v>
      </c>
      <c r="T271" s="168">
        <f>VLOOKUP($A271,'Plan de acci�n consolidado 2025'!$A$3:$V$504,T$1,0)</f>
        <v>45870</v>
      </c>
      <c r="U271" s="168">
        <f>VLOOKUP($A271,'Plan de acci�n consolidado 2025'!$A$3:$V$504,U$1,0)</f>
        <v>46021</v>
      </c>
      <c r="V271" t="str">
        <f>VLOOKUP($A271,'Plan de acci�n consolidado 2025'!$A$3:$V$504,V$1,0)</f>
        <v>73-GRUPO DE TRABAJO DE COMUNICACION</v>
      </c>
      <c r="W271">
        <f>VLOOKUP($A271,'Plan de acci�n consolidado 2025'!$A$3:$AZ$504,W$1,0)</f>
        <v>0</v>
      </c>
      <c r="X271">
        <f>VLOOKUP($A271,'Plan de acci�n consolidado 2025'!$A$3:$AZ$504,X$1,0)</f>
        <v>100</v>
      </c>
      <c r="Y271" t="str">
        <f>VLOOKUP($A271,'Plan de acci�n consolidado 2025'!$A$3:$AZ$504,Y$1,0)</f>
        <v>Se remite publicación en la sede electrónica de la SIC, del ABC realizado entre la La Superintendencia de Industria y Comercio y la Superintendencia de la Economía Solidaria. 
Adicional, se adjunta publicación y difusión en las redes sociales de Instagram y X de la SIC</v>
      </c>
      <c r="Z271" s="168">
        <f>VLOOKUP($A271,'Plan de acci�n consolidado 2025'!$A$3:$AZ$504,Z$1,0)</f>
        <v>0</v>
      </c>
      <c r="AA271">
        <f>VLOOKUP($A271,'Plan de acci�n consolidado 2025'!$A$3:$AZ$504,AA$1,0)</f>
        <v>100</v>
      </c>
      <c r="AB271" t="str">
        <f>VLOOKUP($A271,'Plan de acci�n consolidado 2025'!$A$3:$AZ$504,AB$1,0)</f>
        <v>Se valida  cumplimiento de la actividad. Se evidencia publicación en sede electrónica y la difusión por redes sociales.</v>
      </c>
      <c r="AC271" s="168">
        <f>VLOOKUP($A271,'Plan de acci�n consolidado 2025'!$A$3:$AZ$504,AC$1,0)</f>
        <v>0</v>
      </c>
      <c r="AD271">
        <f>VLOOKUP($A271,'Plan de acci�n consolidado 2025'!$A$3:$AZ$504,AD$1,0)</f>
        <v>0</v>
      </c>
      <c r="AE271">
        <f>VLOOKUP($A271,'Plan de acci�n consolidado 2025'!$A$3:$AZ$504,AE$1,0)</f>
        <v>0</v>
      </c>
    </row>
    <row r="272" spans="1:31" hidden="1" x14ac:dyDescent="0.25">
      <c r="A272" s="30" t="s">
        <v>1305</v>
      </c>
      <c r="B272" t="str">
        <f>VLOOKUP($A272,'Plan de acci�n consolidado 2025'!$A$3:$V$504,B$1,0)</f>
        <v>DESPACHO DEL SUPERINTENDENTE DELEGADO PARA LA PROTECCIÓN DEL CONSUMIDOR</v>
      </c>
      <c r="C272">
        <f>VLOOKUP($A272,'Plan de acci�n consolidado 2025'!$A$3:$V$504,C$1,0)</f>
        <v>5</v>
      </c>
      <c r="D272" t="str">
        <f>VLOOKUP($A272,'Plan de acci�n consolidado 2025'!$A$3:$V$504,D$1,0)</f>
        <v>Producto</v>
      </c>
      <c r="E272" t="str">
        <f>VLOOKUP($A272,'Plan de acci�n consolidado 2025'!$A$3:$V$504,E$1,0)</f>
        <v>3000.2</v>
      </c>
      <c r="F272" t="str">
        <f>VLOOKUP($A272,'Plan de acci�n consolidado 2025'!$A$3:$V$504,F$1,0)</f>
        <v>Operativo</v>
      </c>
      <c r="G272" t="str">
        <f>VLOOKUP($A272,'Plan de acci�n consolidado 2025'!$A$3:$V$504,G$1,0)</f>
        <v xml:space="preserve">Promover el enfoque preventivo, diferencial y territorial en el que hacer misional de la entidad 
</v>
      </c>
      <c r="H272" t="str">
        <f>VLOOKUP($A272,'Plan de acci�n consolidado 2025'!$A$3:$V$504,H$1,0)</f>
        <v xml:space="preserve">Cumplimiento de productos del PAI asociados a Promover el enfoque preventivo, diferencial y territorial en el que hacer misional de la entidad 
</v>
      </c>
      <c r="I272" t="str">
        <f>VLOOKUP($A272,'Plan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2" t="str">
        <f>VLOOKUP($A272,'Plan de acci�n consolidado 2025'!$A$3:$V$504,J$1,0)</f>
        <v>Enfoque Estrategico _ Preventivó</v>
      </c>
      <c r="K272">
        <f>VLOOKUP($A272,'Plan de acci�n consolidado 2025'!$A$3:$V$504,K$1,0)</f>
        <v>0</v>
      </c>
      <c r="L272" t="str">
        <f>VLOOKUP($A272,'Plan de acci�n consolidado 2025'!$A$3:$V$504,L$1,0)</f>
        <v>N/A</v>
      </c>
      <c r="M272" t="str">
        <f>VLOOKUP($A272,'Plan de acci�n consolidado 2025'!$A$3:$V$504,M$1,0)</f>
        <v>Política Servicio al Ciudadano_DIMENSIÓN Gestión con Valores para Resultados</v>
      </c>
      <c r="N272" t="str">
        <f>VLOOKUP($A272,'Plan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72" t="str">
        <f>VLOOKUP($A272,'Plan de acci�n consolidado 2025'!$A$3:$V$504,O$1,0)</f>
        <v>Cursos virtuales en materia de protección al consumidor dirigidos a la ciudadanía interesada, publicados en campus virtual y difundidos (Capturas de pantalla de los cursos en el campus virtual y capturas de pantalla de la difusión).</v>
      </c>
      <c r="P272">
        <f>VLOOKUP($A272,'Plan de acci�n consolidado 2025'!$A$3:$V$504,P$1,0)</f>
        <v>20</v>
      </c>
      <c r="Q272">
        <f>VLOOKUP($A272,'Plan de acci�n consolidado 2025'!$A$3:$V$504,Q$1,0)</f>
        <v>2</v>
      </c>
      <c r="R272" t="str">
        <f>VLOOKUP($A272,'Plan de acci�n consolidado 2025'!$A$3:$V$504,R$1,0)</f>
        <v>Númerica</v>
      </c>
      <c r="S272" t="str">
        <f>VLOOKUP($A272,'Plan de acci�n consolidado 2025'!$A$3:$V$504,S$1,0)</f>
        <v># de curso publicado / 2 curso a publicar</v>
      </c>
      <c r="T272" s="168">
        <f>VLOOKUP($A272,'Plan de acci�n consolidado 2025'!$A$3:$V$504,T$1,0)</f>
        <v>45672</v>
      </c>
      <c r="U272" s="168">
        <f>VLOOKUP($A272,'Plan de acci�n consolidado 2025'!$A$3:$V$504,U$1,0)</f>
        <v>46006</v>
      </c>
      <c r="V272" t="str">
        <f>VLOOKUP($A272,'Plan de acci�n consolidado 2025'!$A$3:$V$504,V$1,0)</f>
        <v>3000-DESPACHO DEL SUPERINTENDENTE DELEGADO PARA LA PROTECCIÓN DEL CONSUMIDOR;
71-GRUPO DE TRABAJO DE FORMACION;
73-GRUPO DE TRABAJO DE COMUNICACION</v>
      </c>
      <c r="W272">
        <f>VLOOKUP($A272,'Plan de acci�n consolidado 2025'!$A$3:$AZ$504,W$1,0)</f>
        <v>20</v>
      </c>
      <c r="X272">
        <f>VLOOKUP($A272,'Plan de acci�n consolidado 2025'!$A$3:$AZ$504,X$1,0)</f>
        <v>0</v>
      </c>
      <c r="Y272">
        <f>VLOOKUP($A272,'Plan de acci�n consolidado 2025'!$A$3:$AZ$504,Y$1,0)</f>
        <v>0</v>
      </c>
      <c r="Z272" s="168">
        <f>VLOOKUP($A272,'Plan de acci�n consolidado 2025'!$A$3:$AZ$504,Z$1,0)</f>
        <v>0</v>
      </c>
      <c r="AA272">
        <f>VLOOKUP($A272,'Plan de acci�n consolidado 2025'!$A$3:$AZ$504,AA$1,0)</f>
        <v>0</v>
      </c>
      <c r="AB272">
        <f>VLOOKUP($A272,'Plan de acci�n consolidado 2025'!$A$3:$AZ$504,AB$1,0)</f>
        <v>0</v>
      </c>
      <c r="AC272" s="168">
        <f>VLOOKUP($A272,'Plan de acci�n consolidado 2025'!$A$3:$AZ$504,AC$1,0)</f>
        <v>0</v>
      </c>
      <c r="AD272">
        <f>VLOOKUP($A272,'Plan de acci�n consolidado 2025'!$A$3:$AZ$504,AD$1,0)</f>
        <v>0</v>
      </c>
      <c r="AE272">
        <f>VLOOKUP($A272,'Plan de acci�n consolidado 2025'!$A$3:$AZ$504,AE$1,0)</f>
        <v>0</v>
      </c>
    </row>
    <row r="273" spans="1:31" hidden="1" x14ac:dyDescent="0.25">
      <c r="A273" s="30" t="s">
        <v>1308</v>
      </c>
      <c r="B273" t="str">
        <f>VLOOKUP($A273,'Plan de acci�n consolidado 2025'!$A$3:$V$504,B$1,0)</f>
        <v>DESPACHO DEL SUPERINTENDENTE DELEGADO PARA LA PROTECCIÓN DEL CONSUMIDOR</v>
      </c>
      <c r="C273">
        <f>VLOOKUP($A273,'Plan de acci�n consolidado 2025'!$A$3:$V$504,C$1,0)</f>
        <v>5</v>
      </c>
      <c r="D273" t="str">
        <f>VLOOKUP($A273,'Plan de acci�n consolidado 2025'!$A$3:$V$504,D$1,0)</f>
        <v>Actividad propia</v>
      </c>
      <c r="E273" t="str">
        <f>VLOOKUP($A273,'Plan de acci�n consolidado 2025'!$A$3:$V$504,E$1,0)</f>
        <v>3000.2.1</v>
      </c>
      <c r="F273" t="str">
        <f>VLOOKUP($A273,'Plan de acci�n consolidado 2025'!$A$3:$V$504,F$1,0)</f>
        <v>N/A</v>
      </c>
      <c r="G273" t="str">
        <f>VLOOKUP($A273,'Plan de acci�n consolidado 2025'!$A$3:$V$504,G$1,0)</f>
        <v>N/A</v>
      </c>
      <c r="H273" t="str">
        <f>VLOOKUP($A273,'Plan de acci�n consolidado 2025'!$A$3:$V$504,H$1,0)</f>
        <v>N/A</v>
      </c>
      <c r="I273" t="str">
        <f>VLOOKUP($A273,'Plan de acci�n consolidado 2025'!$A$3:$V$504,I$1,0)</f>
        <v>N/A</v>
      </c>
      <c r="J273" t="str">
        <f>VLOOKUP($A273,'Plan de acci�n consolidado 2025'!$A$3:$V$504,J$1,0)</f>
        <v>N/A</v>
      </c>
      <c r="K273">
        <f>VLOOKUP($A273,'Plan de acci�n consolidado 2025'!$A$3:$V$504,K$1,0)</f>
        <v>0</v>
      </c>
      <c r="L273" t="str">
        <f>VLOOKUP($A273,'Plan de acci�n consolidado 2025'!$A$3:$V$504,L$1,0)</f>
        <v>N/A</v>
      </c>
      <c r="M273" t="str">
        <f>VLOOKUP($A273,'Plan de acci�n consolidado 2025'!$A$3:$V$504,M$1,0)</f>
        <v>N/A</v>
      </c>
      <c r="N273" t="str">
        <f>VLOOKUP($A273,'Plan de acci�n consolidado 2025'!$A$3:$V$504,N$1,0)</f>
        <v>N/A</v>
      </c>
      <c r="O273" t="str">
        <f>VLOOKUP($A273,'Plan de acci�n consolidado 2025'!$A$3:$V$504,O$1,0)</f>
        <v>Enviar a OSCAE las plantillas diligenciadas con el contenido para cursos virtuales (Responsable Delegatura) (Correo electrónico con  las plantillas diligenciadas)</v>
      </c>
      <c r="P273">
        <f>VLOOKUP($A273,'Plan de acci�n consolidado 2025'!$A$3:$V$504,P$1,0)</f>
        <v>30</v>
      </c>
      <c r="Q273">
        <f>VLOOKUP($A273,'Plan de acci�n consolidado 2025'!$A$3:$V$504,Q$1,0)</f>
        <v>2</v>
      </c>
      <c r="R273" t="str">
        <f>VLOOKUP($A273,'Plan de acci�n consolidado 2025'!$A$3:$V$504,R$1,0)</f>
        <v>Númerica</v>
      </c>
      <c r="S273" t="str">
        <f>VLOOKUP($A273,'Plan de acci�n consolidado 2025'!$A$3:$V$504,S$1,0)</f>
        <v># de documentos enviados / 2 documento a enviar</v>
      </c>
      <c r="T273" s="168">
        <f>VLOOKUP($A273,'Plan de acci�n consolidado 2025'!$A$3:$V$504,T$1,0)</f>
        <v>45672</v>
      </c>
      <c r="U273" s="168">
        <f>VLOOKUP($A273,'Plan de acci�n consolidado 2025'!$A$3:$V$504,U$1,0)</f>
        <v>45744</v>
      </c>
      <c r="V273" t="str">
        <f>VLOOKUP($A273,'Plan de acci�n consolidado 2025'!$A$3:$V$504,V$1,0)</f>
        <v>3000-DESPACHO DEL SUPERINTENDENTE DELEGADO PARA LA PROTECCIÓN DEL CONSUMIDOR</v>
      </c>
      <c r="W273">
        <f>VLOOKUP($A273,'Plan de acci�n consolidado 2025'!$A$3:$AZ$504,W$1,0)</f>
        <v>6</v>
      </c>
      <c r="X273">
        <f>VLOOKUP($A273,'Plan de acci�n consolidado 2025'!$A$3:$AZ$504,X$1,0)</f>
        <v>100</v>
      </c>
      <c r="Y273" t="str">
        <f>VLOOKUP($A273,'Plan de acci�n consolidado 2025'!$A$3:$AZ$504,Y$1,0)</f>
        <v>Se remite evidencias del envío de las plantillas a OSCAE respecto a los cursos virtuales que se requieren desarrollar en temas de Genero y FINTECH</v>
      </c>
      <c r="Z273" s="168">
        <f>VLOOKUP($A273,'Plan de acci�n consolidado 2025'!$A$3:$AZ$504,Z$1,0)</f>
        <v>45743</v>
      </c>
      <c r="AA273">
        <f>VLOOKUP($A273,'Plan de acci�n consolidado 2025'!$A$3:$AZ$504,AA$1,0)</f>
        <v>100</v>
      </c>
      <c r="AB273" t="str">
        <f>VLOOKUP($A273,'Plan de acci�n consolidado 2025'!$A$3:$AZ$504,AB$1,0)</f>
        <v>Se validan las evidencias presentadas por el área en cuanto a las plantillas de género y FINTECH</v>
      </c>
      <c r="AC273" s="168">
        <f>VLOOKUP($A273,'Plan de acci�n consolidado 2025'!$A$3:$AZ$504,AC$1,0)</f>
        <v>45743</v>
      </c>
      <c r="AD273">
        <f>VLOOKUP($A273,'Plan de acci�n consolidado 2025'!$A$3:$AZ$504,AD$1,0)</f>
        <v>100</v>
      </c>
      <c r="AE273">
        <f>VLOOKUP($A273,'Plan de acci�n consolidado 2025'!$A$3:$AZ$504,AE$1,0)</f>
        <v>6</v>
      </c>
    </row>
    <row r="274" spans="1:31" hidden="1" x14ac:dyDescent="0.25">
      <c r="A274" s="30" t="s">
        <v>1310</v>
      </c>
      <c r="B274" t="str">
        <f>VLOOKUP($A274,'Plan de acci�n consolidado 2025'!$A$3:$V$504,B$1,0)</f>
        <v>DESPACHO DEL SUPERINTENDENTE DELEGADO PARA LA PROTECCIÓN DEL CONSUMIDOR</v>
      </c>
      <c r="C274">
        <f>VLOOKUP($A274,'Plan de acci�n consolidado 2025'!$A$3:$V$504,C$1,0)</f>
        <v>5</v>
      </c>
      <c r="D274" t="str">
        <f>VLOOKUP($A274,'Plan de acci�n consolidado 2025'!$A$3:$V$504,D$1,0)</f>
        <v>Actividad sin participación</v>
      </c>
      <c r="E274" t="str">
        <f>VLOOKUP($A274,'Plan de acci�n consolidado 2025'!$A$3:$V$504,E$1,0)</f>
        <v>3000.2.2</v>
      </c>
      <c r="F274" t="str">
        <f>VLOOKUP($A274,'Plan de acci�n consolidado 2025'!$A$3:$V$504,F$1,0)</f>
        <v>N/A</v>
      </c>
      <c r="G274" t="str">
        <f>VLOOKUP($A274,'Plan de acci�n consolidado 2025'!$A$3:$V$504,G$1,0)</f>
        <v>N/A</v>
      </c>
      <c r="H274" t="str">
        <f>VLOOKUP($A274,'Plan de acci�n consolidado 2025'!$A$3:$V$504,H$1,0)</f>
        <v>N/A</v>
      </c>
      <c r="I274" t="str">
        <f>VLOOKUP($A274,'Plan de acci�n consolidado 2025'!$A$3:$V$504,I$1,0)</f>
        <v>N/A</v>
      </c>
      <c r="J274" t="str">
        <f>VLOOKUP($A274,'Plan de acci�n consolidado 2025'!$A$3:$V$504,J$1,0)</f>
        <v>N/A</v>
      </c>
      <c r="K274">
        <f>VLOOKUP($A274,'Plan de acci�n consolidado 2025'!$A$3:$V$504,K$1,0)</f>
        <v>0</v>
      </c>
      <c r="L274" t="str">
        <f>VLOOKUP($A274,'Plan de acci�n consolidado 2025'!$A$3:$V$504,L$1,0)</f>
        <v>N/A</v>
      </c>
      <c r="M274" t="str">
        <f>VLOOKUP($A274,'Plan de acci�n consolidado 2025'!$A$3:$V$504,M$1,0)</f>
        <v>N/A</v>
      </c>
      <c r="N274" t="str">
        <f>VLOOKUP($A274,'Plan de acci�n consolidado 2025'!$A$3:$V$504,N$1,0)</f>
        <v>N/A</v>
      </c>
      <c r="O274" t="str">
        <f>VLOOKUP($A274,'Plan de acci�n consolidado 2025'!$A$3:$V$504,O$1,0)</f>
        <v>Diseñar y presentar propuesta pedagógica de los contenidos presentados por la delegatura para cada uno de los cursos (Responsable OSCAE) (Documento con la propuesta)</v>
      </c>
      <c r="P274">
        <f>VLOOKUP($A274,'Plan de acci�n consolidado 2025'!$A$3:$V$504,P$1,0)</f>
        <v>0</v>
      </c>
      <c r="Q274">
        <f>VLOOKUP($A274,'Plan de acci�n consolidado 2025'!$A$3:$V$504,Q$1,0)</f>
        <v>2</v>
      </c>
      <c r="R274" t="str">
        <f>VLOOKUP($A274,'Plan de acci�n consolidado 2025'!$A$3:$V$504,R$1,0)</f>
        <v>Númerica</v>
      </c>
      <c r="S274" t="str">
        <f>VLOOKUP($A274,'Plan de acci�n consolidado 2025'!$A$3:$V$504,S$1,0)</f>
        <v># de documentos enviados / 2 documento a enviar</v>
      </c>
      <c r="T274" s="168">
        <f>VLOOKUP($A274,'Plan de acci�n consolidado 2025'!$A$3:$V$504,T$1,0)</f>
        <v>45719</v>
      </c>
      <c r="U274" s="168">
        <f>VLOOKUP($A274,'Plan de acci�n consolidado 2025'!$A$3:$V$504,U$1,0)</f>
        <v>45807</v>
      </c>
      <c r="V274" t="str">
        <f>VLOOKUP($A274,'Plan de acci�n consolidado 2025'!$A$3:$V$504,V$1,0)</f>
        <v>71-GRUPO DE TRABAJO DE FORMACION</v>
      </c>
      <c r="W274">
        <f>VLOOKUP($A274,'Plan de acci�n consolidado 2025'!$A$3:$AZ$504,W$1,0)</f>
        <v>0</v>
      </c>
      <c r="X274">
        <f>VLOOKUP($A274,'Plan de acci�n consolidado 2025'!$A$3:$AZ$504,X$1,0)</f>
        <v>100</v>
      </c>
      <c r="Y274" t="str">
        <f>VLOOKUP($A274,'Plan de acci�n consolidado 2025'!$A$3:$AZ$504,Y$1,0)</f>
        <v>Se adjuntan las propuestas pedagógicas realizadas por la oficina de Formación de OSCAE respecto a los cursos de Fintech y Genero. Adicionalmente se remite correo remitido por Formación.</v>
      </c>
      <c r="Z274" s="168">
        <f>VLOOKUP($A274,'Plan de acci�n consolidado 2025'!$A$3:$AZ$504,Z$1,0)</f>
        <v>45807</v>
      </c>
      <c r="AA274">
        <f>VLOOKUP($A274,'Plan de acci�n consolidado 2025'!$A$3:$AZ$504,AA$1,0)</f>
        <v>100</v>
      </c>
      <c r="AB274" t="str">
        <f>VLOOKUP($A274,'Plan de acci�n consolidado 2025'!$A$3:$AZ$504,AB$1,0)</f>
        <v>Se validan las dos propuestas pedagógicas: Fintech y Género</v>
      </c>
      <c r="AC274" s="168">
        <f>VLOOKUP($A274,'Plan de acci�n consolidado 2025'!$A$3:$AZ$504,AC$1,0)</f>
        <v>45806</v>
      </c>
      <c r="AD274">
        <f>VLOOKUP($A274,'Plan de acci�n consolidado 2025'!$A$3:$AZ$504,AD$1,0)</f>
        <v>100</v>
      </c>
      <c r="AE274">
        <f>VLOOKUP($A274,'Plan de acci�n consolidado 2025'!$A$3:$AZ$504,AE$1,0)</f>
        <v>0</v>
      </c>
    </row>
    <row r="275" spans="1:31" hidden="1" x14ac:dyDescent="0.25">
      <c r="A275" s="30" t="s">
        <v>1312</v>
      </c>
      <c r="B275" t="str">
        <f>VLOOKUP($A275,'Plan de acci�n consolidado 2025'!$A$3:$V$504,B$1,0)</f>
        <v>DESPACHO DEL SUPERINTENDENTE DELEGADO PARA LA PROTECCIÓN DEL CONSUMIDOR</v>
      </c>
      <c r="C275">
        <f>VLOOKUP($A275,'Plan de acci�n consolidado 2025'!$A$3:$V$504,C$1,0)</f>
        <v>5</v>
      </c>
      <c r="D275" t="str">
        <f>VLOOKUP($A275,'Plan de acci�n consolidado 2025'!$A$3:$V$504,D$1,0)</f>
        <v>Actividad propia</v>
      </c>
      <c r="E275" t="str">
        <f>VLOOKUP($A275,'Plan de acci�n consolidado 2025'!$A$3:$V$504,E$1,0)</f>
        <v>3000.2.3</v>
      </c>
      <c r="F275" t="str">
        <f>VLOOKUP($A275,'Plan de acci�n consolidado 2025'!$A$3:$V$504,F$1,0)</f>
        <v>N/A</v>
      </c>
      <c r="G275" t="str">
        <f>VLOOKUP($A275,'Plan de acci�n consolidado 2025'!$A$3:$V$504,G$1,0)</f>
        <v>N/A</v>
      </c>
      <c r="H275" t="str">
        <f>VLOOKUP($A275,'Plan de acci�n consolidado 2025'!$A$3:$V$504,H$1,0)</f>
        <v>N/A</v>
      </c>
      <c r="I275" t="str">
        <f>VLOOKUP($A275,'Plan de acci�n consolidado 2025'!$A$3:$V$504,I$1,0)</f>
        <v>N/A</v>
      </c>
      <c r="J275" t="str">
        <f>VLOOKUP($A275,'Plan de acci�n consolidado 2025'!$A$3:$V$504,J$1,0)</f>
        <v>N/A</v>
      </c>
      <c r="K275">
        <f>VLOOKUP($A275,'Plan de acci�n consolidado 2025'!$A$3:$V$504,K$1,0)</f>
        <v>0</v>
      </c>
      <c r="L275" t="str">
        <f>VLOOKUP($A275,'Plan de acci�n consolidado 2025'!$A$3:$V$504,L$1,0)</f>
        <v>N/A</v>
      </c>
      <c r="M275" t="str">
        <f>VLOOKUP($A275,'Plan de acci�n consolidado 2025'!$A$3:$V$504,M$1,0)</f>
        <v>N/A</v>
      </c>
      <c r="N275" t="str">
        <f>VLOOKUP($A275,'Plan de acci�n consolidado 2025'!$A$3:$V$504,N$1,0)</f>
        <v>N/A</v>
      </c>
      <c r="O275" t="str">
        <f>VLOOKUP($A275,'Plan de acci�n consolidado 2025'!$A$3:$V$504,O$1,0)</f>
        <v>Revisar y aprobar los contenidos propuestos por el equipo pedagógico de OSCAE (Responsable Delegatura) (Correo de aprobación de los contenidos propuestos por OSCAE)</v>
      </c>
      <c r="P275">
        <f>VLOOKUP($A275,'Plan de acci�n consolidado 2025'!$A$3:$V$504,P$1,0)</f>
        <v>30</v>
      </c>
      <c r="Q275">
        <f>VLOOKUP($A275,'Plan de acci�n consolidado 2025'!$A$3:$V$504,Q$1,0)</f>
        <v>2</v>
      </c>
      <c r="R275" t="str">
        <f>VLOOKUP($A275,'Plan de acci�n consolidado 2025'!$A$3:$V$504,R$1,0)</f>
        <v>Númerica</v>
      </c>
      <c r="S275" t="str">
        <f>VLOOKUP($A275,'Plan de acci�n consolidado 2025'!$A$3:$V$504,S$1,0)</f>
        <v># de documento revisado / 2 documento a revisar</v>
      </c>
      <c r="T275" s="168">
        <f>VLOOKUP($A275,'Plan de acci�n consolidado 2025'!$A$3:$V$504,T$1,0)</f>
        <v>45748</v>
      </c>
      <c r="U275" s="168">
        <f>VLOOKUP($A275,'Plan de acci�n consolidado 2025'!$A$3:$V$504,U$1,0)</f>
        <v>45828</v>
      </c>
      <c r="V275" t="str">
        <f>VLOOKUP($A275,'Plan de acci�n consolidado 2025'!$A$3:$V$504,V$1,0)</f>
        <v>3000-DESPACHO DEL SUPERINTENDENTE DELEGADO PARA LA PROTECCIÓN DEL CONSUMIDOR</v>
      </c>
      <c r="W275">
        <f>VLOOKUP($A275,'Plan de acci�n consolidado 2025'!$A$3:$AZ$504,W$1,0)</f>
        <v>6</v>
      </c>
      <c r="X275">
        <f>VLOOKUP($A275,'Plan de acci�n consolidado 2025'!$A$3:$AZ$504,X$1,0)</f>
        <v>100</v>
      </c>
      <c r="Y275" t="str">
        <f>VLOOKUP($A275,'Plan de acci�n consolidado 2025'!$A$3:$AZ$504,Y$1,0)</f>
        <v>Se remite correo de aprobación por parte de la Delegada María Carolina Ramírez, con respecto a las propuestas pedagógicas realizadas por el grupo de Formación de OSCAE.</v>
      </c>
      <c r="Z275" s="168">
        <f>VLOOKUP($A275,'Plan de acci�n consolidado 2025'!$A$3:$AZ$504,Z$1,0)</f>
        <v>45827</v>
      </c>
      <c r="AA275">
        <f>VLOOKUP($A275,'Plan de acci�n consolidado 2025'!$A$3:$AZ$504,AA$1,0)</f>
        <v>100</v>
      </c>
      <c r="AB275" t="str">
        <f>VLOOKUP($A275,'Plan de acci�n consolidado 2025'!$A$3:$AZ$504,AB$1,0)</f>
        <v xml:space="preserve">Se evidencia la aprobación de la Delegada de los contenidos propuesto por OSCAE para FINTECH y género. </v>
      </c>
      <c r="AC275" s="168">
        <f>VLOOKUP($A275,'Plan de acci�n consolidado 2025'!$A$3:$AZ$504,AC$1,0)</f>
        <v>45827</v>
      </c>
      <c r="AD275">
        <f>VLOOKUP($A275,'Plan de acci�n consolidado 2025'!$A$3:$AZ$504,AD$1,0)</f>
        <v>100</v>
      </c>
      <c r="AE275">
        <f>VLOOKUP($A275,'Plan de acci�n consolidado 2025'!$A$3:$AZ$504,AE$1,0)</f>
        <v>6</v>
      </c>
    </row>
    <row r="276" spans="1:31" hidden="1" x14ac:dyDescent="0.25">
      <c r="A276" s="30" t="s">
        <v>1314</v>
      </c>
      <c r="B276" t="str">
        <f>VLOOKUP($A276,'Plan de acci�n consolidado 2025'!$A$3:$V$504,B$1,0)</f>
        <v>DESPACHO DEL SUPERINTENDENTE DELEGADO PARA LA PROTECCIÓN DEL CONSUMIDOR</v>
      </c>
      <c r="C276">
        <f>VLOOKUP($A276,'Plan de acci�n consolidado 2025'!$A$3:$V$504,C$1,0)</f>
        <v>5</v>
      </c>
      <c r="D276" t="str">
        <f>VLOOKUP($A276,'Plan de acci�n consolidado 2025'!$A$3:$V$504,D$1,0)</f>
        <v>Actividad sin participación</v>
      </c>
      <c r="E276" t="str">
        <f>VLOOKUP($A276,'Plan de acci�n consolidado 2025'!$A$3:$V$504,E$1,0)</f>
        <v>3000.2.4</v>
      </c>
      <c r="F276" t="str">
        <f>VLOOKUP($A276,'Plan de acci�n consolidado 2025'!$A$3:$V$504,F$1,0)</f>
        <v>N/A</v>
      </c>
      <c r="G276" t="str">
        <f>VLOOKUP($A276,'Plan de acci�n consolidado 2025'!$A$3:$V$504,G$1,0)</f>
        <v>N/A</v>
      </c>
      <c r="H276" t="str">
        <f>VLOOKUP($A276,'Plan de acci�n consolidado 2025'!$A$3:$V$504,H$1,0)</f>
        <v>N/A</v>
      </c>
      <c r="I276" t="str">
        <f>VLOOKUP($A276,'Plan de acci�n consolidado 2025'!$A$3:$V$504,I$1,0)</f>
        <v>N/A</v>
      </c>
      <c r="J276" t="str">
        <f>VLOOKUP($A276,'Plan de acci�n consolidado 2025'!$A$3:$V$504,J$1,0)</f>
        <v>N/A</v>
      </c>
      <c r="K276">
        <f>VLOOKUP($A276,'Plan de acci�n consolidado 2025'!$A$3:$V$504,K$1,0)</f>
        <v>0</v>
      </c>
      <c r="L276" t="str">
        <f>VLOOKUP($A276,'Plan de acci�n consolidado 2025'!$A$3:$V$504,L$1,0)</f>
        <v>N/A</v>
      </c>
      <c r="M276" t="str">
        <f>VLOOKUP($A276,'Plan de acci�n consolidado 2025'!$A$3:$V$504,M$1,0)</f>
        <v>N/A</v>
      </c>
      <c r="N276" t="str">
        <f>VLOOKUP($A276,'Plan de acci�n consolidado 2025'!$A$3:$V$504,N$1,0)</f>
        <v>N/A</v>
      </c>
      <c r="O276" t="str">
        <f>VLOOKUP($A276,'Plan de acci�n consolidado 2025'!$A$3:$V$504,O$1,0)</f>
        <v>Virtualizar los contenidos (Responsable OSCAE) (Captura de pantalla con los cursos virtualizados)</v>
      </c>
      <c r="P276">
        <f>VLOOKUP($A276,'Plan de acci�n consolidado 2025'!$A$3:$V$504,P$1,0)</f>
        <v>0</v>
      </c>
      <c r="Q276">
        <f>VLOOKUP($A276,'Plan de acci�n consolidado 2025'!$A$3:$V$504,Q$1,0)</f>
        <v>2</v>
      </c>
      <c r="R276" t="str">
        <f>VLOOKUP($A276,'Plan de acci�n consolidado 2025'!$A$3:$V$504,R$1,0)</f>
        <v>Númerica</v>
      </c>
      <c r="S276" t="str">
        <f>VLOOKUP($A276,'Plan de acci�n consolidado 2025'!$A$3:$V$504,S$1,0)</f>
        <v># de contenido virtualizado / 2 contenido a virtualizar</v>
      </c>
      <c r="T276" s="168">
        <f>VLOOKUP($A276,'Plan de acci�n consolidado 2025'!$A$3:$V$504,T$1,0)</f>
        <v>45811</v>
      </c>
      <c r="U276" s="168">
        <f>VLOOKUP($A276,'Plan de acci�n consolidado 2025'!$A$3:$V$504,U$1,0)</f>
        <v>45947</v>
      </c>
      <c r="V276" t="str">
        <f>VLOOKUP($A276,'Plan de acci�n consolidado 2025'!$A$3:$V$504,V$1,0)</f>
        <v>71-GRUPO DE TRABAJO DE FORMACION</v>
      </c>
      <c r="W276">
        <f>VLOOKUP($A276,'Plan de acci�n consolidado 2025'!$A$3:$AZ$504,W$1,0)</f>
        <v>0</v>
      </c>
      <c r="X276">
        <f>VLOOKUP($A276,'Plan de acci�n consolidado 2025'!$A$3:$AZ$504,X$1,0)</f>
        <v>0</v>
      </c>
      <c r="Y276">
        <f>VLOOKUP($A276,'Plan de acci�n consolidado 2025'!$A$3:$AZ$504,Y$1,0)</f>
        <v>0</v>
      </c>
      <c r="Z276" s="168">
        <f>VLOOKUP($A276,'Plan de acci�n consolidado 2025'!$A$3:$AZ$504,Z$1,0)</f>
        <v>0</v>
      </c>
      <c r="AA276">
        <f>VLOOKUP($A276,'Plan de acci�n consolidado 2025'!$A$3:$AZ$504,AA$1,0)</f>
        <v>0</v>
      </c>
      <c r="AB276">
        <f>VLOOKUP($A276,'Plan de acci�n consolidado 2025'!$A$3:$AZ$504,AB$1,0)</f>
        <v>0</v>
      </c>
      <c r="AC276" s="168">
        <f>VLOOKUP($A276,'Plan de acci�n consolidado 2025'!$A$3:$AZ$504,AC$1,0)</f>
        <v>0</v>
      </c>
      <c r="AD276">
        <f>VLOOKUP($A276,'Plan de acci�n consolidado 2025'!$A$3:$AZ$504,AD$1,0)</f>
        <v>0</v>
      </c>
      <c r="AE276">
        <f>VLOOKUP($A276,'Plan de acci�n consolidado 2025'!$A$3:$AZ$504,AE$1,0)</f>
        <v>0</v>
      </c>
    </row>
    <row r="277" spans="1:31" hidden="1" x14ac:dyDescent="0.25">
      <c r="A277" s="30" t="s">
        <v>1316</v>
      </c>
      <c r="B277" t="str">
        <f>VLOOKUP($A277,'Plan de acci�n consolidado 2025'!$A$3:$V$504,B$1,0)</f>
        <v>DESPACHO DEL SUPERINTENDENTE DELEGADO PARA LA PROTECCIÓN DEL CONSUMIDOR</v>
      </c>
      <c r="C277">
        <f>VLOOKUP($A277,'Plan de acci�n consolidado 2025'!$A$3:$V$504,C$1,0)</f>
        <v>5</v>
      </c>
      <c r="D277" t="str">
        <f>VLOOKUP($A277,'Plan de acci�n consolidado 2025'!$A$3:$V$504,D$1,0)</f>
        <v>Actividad propia</v>
      </c>
      <c r="E277" t="str">
        <f>VLOOKUP($A277,'Plan de acci�n consolidado 2025'!$A$3:$V$504,E$1,0)</f>
        <v>3000.2.5</v>
      </c>
      <c r="F277" t="str">
        <f>VLOOKUP($A277,'Plan de acci�n consolidado 2025'!$A$3:$V$504,F$1,0)</f>
        <v>N/A</v>
      </c>
      <c r="G277" t="str">
        <f>VLOOKUP($A277,'Plan de acci�n consolidado 2025'!$A$3:$V$504,G$1,0)</f>
        <v>N/A</v>
      </c>
      <c r="H277" t="str">
        <f>VLOOKUP($A277,'Plan de acci�n consolidado 2025'!$A$3:$V$504,H$1,0)</f>
        <v>N/A</v>
      </c>
      <c r="I277" t="str">
        <f>VLOOKUP($A277,'Plan de acci�n consolidado 2025'!$A$3:$V$504,I$1,0)</f>
        <v>N/A</v>
      </c>
      <c r="J277" t="str">
        <f>VLOOKUP($A277,'Plan de acci�n consolidado 2025'!$A$3:$V$504,J$1,0)</f>
        <v>N/A</v>
      </c>
      <c r="K277">
        <f>VLOOKUP($A277,'Plan de acci�n consolidado 2025'!$A$3:$V$504,K$1,0)</f>
        <v>0</v>
      </c>
      <c r="L277" t="str">
        <f>VLOOKUP($A277,'Plan de acci�n consolidado 2025'!$A$3:$V$504,L$1,0)</f>
        <v>N/A</v>
      </c>
      <c r="M277" t="str">
        <f>VLOOKUP($A277,'Plan de acci�n consolidado 2025'!$A$3:$V$504,M$1,0)</f>
        <v>N/A</v>
      </c>
      <c r="N277" t="str">
        <f>VLOOKUP($A277,'Plan de acci�n consolidado 2025'!$A$3:$V$504,N$1,0)</f>
        <v>N/A</v>
      </c>
      <c r="O277" t="str">
        <f>VLOOKUP($A277,'Plan de acci�n consolidado 2025'!$A$3:$V$504,O$1,0)</f>
        <v>Recibir y aprobar el curso virtualizado (Responsable Delegatura) (Correo electrónico con la aprobación de los cursos)</v>
      </c>
      <c r="P277">
        <f>VLOOKUP($A277,'Plan de acci�n consolidado 2025'!$A$3:$V$504,P$1,0)</f>
        <v>40</v>
      </c>
      <c r="Q277">
        <f>VLOOKUP($A277,'Plan de acci�n consolidado 2025'!$A$3:$V$504,Q$1,0)</f>
        <v>2</v>
      </c>
      <c r="R277" t="str">
        <f>VLOOKUP($A277,'Plan de acci�n consolidado 2025'!$A$3:$V$504,R$1,0)</f>
        <v>Númerica</v>
      </c>
      <c r="S277" t="str">
        <f>VLOOKUP($A277,'Plan de acci�n consolidado 2025'!$A$3:$V$504,S$1,0)</f>
        <v># de documentos aprobados / 2 documentos recibidos</v>
      </c>
      <c r="T277" s="168">
        <f>VLOOKUP($A277,'Plan de acci�n consolidado 2025'!$A$3:$V$504,T$1,0)</f>
        <v>45915</v>
      </c>
      <c r="U277" s="168">
        <f>VLOOKUP($A277,'Plan de acci�n consolidado 2025'!$A$3:$V$504,U$1,0)</f>
        <v>45968</v>
      </c>
      <c r="V277" t="str">
        <f>VLOOKUP($A277,'Plan de acci�n consolidado 2025'!$A$3:$V$504,V$1,0)</f>
        <v>3000-DESPACHO DEL SUPERINTENDENTE DELEGADO PARA LA PROTECCIÓN DEL CONSUMIDOR</v>
      </c>
      <c r="W277">
        <f>VLOOKUP($A277,'Plan de acci�n consolidado 2025'!$A$3:$AZ$504,W$1,0)</f>
        <v>8</v>
      </c>
      <c r="X277">
        <f>VLOOKUP($A277,'Plan de acci�n consolidado 2025'!$A$3:$AZ$504,X$1,0)</f>
        <v>0</v>
      </c>
      <c r="Y277">
        <f>VLOOKUP($A277,'Plan de acci�n consolidado 2025'!$A$3:$AZ$504,Y$1,0)</f>
        <v>0</v>
      </c>
      <c r="Z277" s="168">
        <f>VLOOKUP($A277,'Plan de acci�n consolidado 2025'!$A$3:$AZ$504,Z$1,0)</f>
        <v>0</v>
      </c>
      <c r="AA277">
        <f>VLOOKUP($A277,'Plan de acci�n consolidado 2025'!$A$3:$AZ$504,AA$1,0)</f>
        <v>0</v>
      </c>
      <c r="AB277">
        <f>VLOOKUP($A277,'Plan de acci�n consolidado 2025'!$A$3:$AZ$504,AB$1,0)</f>
        <v>0</v>
      </c>
      <c r="AC277" s="168">
        <f>VLOOKUP($A277,'Plan de acci�n consolidado 2025'!$A$3:$AZ$504,AC$1,0)</f>
        <v>0</v>
      </c>
      <c r="AD277">
        <f>VLOOKUP($A277,'Plan de acci�n consolidado 2025'!$A$3:$AZ$504,AD$1,0)</f>
        <v>0</v>
      </c>
      <c r="AE277">
        <f>VLOOKUP($A277,'Plan de acci�n consolidado 2025'!$A$3:$AZ$504,AE$1,0)</f>
        <v>0</v>
      </c>
    </row>
    <row r="278" spans="1:31" hidden="1" x14ac:dyDescent="0.25">
      <c r="A278" s="30" t="s">
        <v>1317</v>
      </c>
      <c r="B278" t="str">
        <f>VLOOKUP($A278,'Plan de acci�n consolidado 2025'!$A$3:$V$504,B$1,0)</f>
        <v>DESPACHO DEL SUPERINTENDENTE DELEGADO PARA LA PROTECCIÓN DEL CONSUMIDOR</v>
      </c>
      <c r="C278">
        <f>VLOOKUP($A278,'Plan de acci�n consolidado 2025'!$A$3:$V$504,C$1,0)</f>
        <v>5</v>
      </c>
      <c r="D278" t="str">
        <f>VLOOKUP($A278,'Plan de acci�n consolidado 2025'!$A$3:$V$504,D$1,0)</f>
        <v>Actividad sin participación</v>
      </c>
      <c r="E278" t="str">
        <f>VLOOKUP($A278,'Plan de acci�n consolidado 2025'!$A$3:$V$504,E$1,0)</f>
        <v>3000.2.6</v>
      </c>
      <c r="F278" t="str">
        <f>VLOOKUP($A278,'Plan de acci�n consolidado 2025'!$A$3:$V$504,F$1,0)</f>
        <v>N/A</v>
      </c>
      <c r="G278" t="str">
        <f>VLOOKUP($A278,'Plan de acci�n consolidado 2025'!$A$3:$V$504,G$1,0)</f>
        <v>N/A</v>
      </c>
      <c r="H278" t="str">
        <f>VLOOKUP($A278,'Plan de acci�n consolidado 2025'!$A$3:$V$504,H$1,0)</f>
        <v>N/A</v>
      </c>
      <c r="I278" t="str">
        <f>VLOOKUP($A278,'Plan de acci�n consolidado 2025'!$A$3:$V$504,I$1,0)</f>
        <v>N/A</v>
      </c>
      <c r="J278" t="str">
        <f>VLOOKUP($A278,'Plan de acci�n consolidado 2025'!$A$3:$V$504,J$1,0)</f>
        <v>N/A</v>
      </c>
      <c r="K278">
        <f>VLOOKUP($A278,'Plan de acci�n consolidado 2025'!$A$3:$V$504,K$1,0)</f>
        <v>0</v>
      </c>
      <c r="L278" t="str">
        <f>VLOOKUP($A278,'Plan de acci�n consolidado 2025'!$A$3:$V$504,L$1,0)</f>
        <v>N/A</v>
      </c>
      <c r="M278" t="str">
        <f>VLOOKUP($A278,'Plan de acci�n consolidado 2025'!$A$3:$V$504,M$1,0)</f>
        <v>N/A</v>
      </c>
      <c r="N278" t="str">
        <f>VLOOKUP($A278,'Plan de acci�n consolidado 2025'!$A$3:$V$504,N$1,0)</f>
        <v>N/A</v>
      </c>
      <c r="O278" t="str">
        <f>VLOOKUP($A278,'Plan de acci�n consolidado 2025'!$A$3:$V$504,O$1,0)</f>
        <v>Publicar los cursos virtuales en el campus virtual de la SIC y difundirlos (Capturas de pantalla de los cursos en el campus virtual y capturas de pantalla de la difusión).</v>
      </c>
      <c r="P278">
        <f>VLOOKUP($A278,'Plan de acci�n consolidado 2025'!$A$3:$V$504,P$1,0)</f>
        <v>0</v>
      </c>
      <c r="Q278">
        <f>VLOOKUP($A278,'Plan de acci�n consolidado 2025'!$A$3:$V$504,Q$1,0)</f>
        <v>2</v>
      </c>
      <c r="R278" t="str">
        <f>VLOOKUP($A278,'Plan de acci�n consolidado 2025'!$A$3:$V$504,R$1,0)</f>
        <v>Númerica</v>
      </c>
      <c r="S278" t="str">
        <f>VLOOKUP($A278,'Plan de acci�n consolidado 2025'!$A$3:$V$504,S$1,0)</f>
        <v># de actividades difundidas / 2 actividades a difundir</v>
      </c>
      <c r="T278" s="168">
        <f>VLOOKUP($A278,'Plan de acci�n consolidado 2025'!$A$3:$V$504,T$1,0)</f>
        <v>45975</v>
      </c>
      <c r="U278" s="168">
        <f>VLOOKUP($A278,'Plan de acci�n consolidado 2025'!$A$3:$V$504,U$1,0)</f>
        <v>46006</v>
      </c>
      <c r="V278" t="str">
        <f>VLOOKUP($A278,'Plan de acci�n consolidado 2025'!$A$3:$V$504,V$1,0)</f>
        <v>71-GRUPO DE TRABAJO DE FORMACION;
73-GRUPO DE TRABAJO DE COMUNICACION</v>
      </c>
      <c r="W278">
        <f>VLOOKUP($A278,'Plan de acci�n consolidado 2025'!$A$3:$AZ$504,W$1,0)</f>
        <v>0</v>
      </c>
      <c r="X278">
        <f>VLOOKUP($A278,'Plan de acci�n consolidado 2025'!$A$3:$AZ$504,X$1,0)</f>
        <v>0</v>
      </c>
      <c r="Y278">
        <f>VLOOKUP($A278,'Plan de acci�n consolidado 2025'!$A$3:$AZ$504,Y$1,0)</f>
        <v>0</v>
      </c>
      <c r="Z278" s="168">
        <f>VLOOKUP($A278,'Plan de acci�n consolidado 2025'!$A$3:$AZ$504,Z$1,0)</f>
        <v>0</v>
      </c>
      <c r="AA278">
        <f>VLOOKUP($A278,'Plan de acci�n consolidado 2025'!$A$3:$AZ$504,AA$1,0)</f>
        <v>0</v>
      </c>
      <c r="AB278">
        <f>VLOOKUP($A278,'Plan de acci�n consolidado 2025'!$A$3:$AZ$504,AB$1,0)</f>
        <v>0</v>
      </c>
      <c r="AC278" s="168">
        <f>VLOOKUP($A278,'Plan de acci�n consolidado 2025'!$A$3:$AZ$504,AC$1,0)</f>
        <v>0</v>
      </c>
      <c r="AD278">
        <f>VLOOKUP($A278,'Plan de acci�n consolidado 2025'!$A$3:$AZ$504,AD$1,0)</f>
        <v>0</v>
      </c>
      <c r="AE278">
        <f>VLOOKUP($A278,'Plan de acci�n consolidado 2025'!$A$3:$AZ$504,AE$1,0)</f>
        <v>0</v>
      </c>
    </row>
    <row r="279" spans="1:31" hidden="1" x14ac:dyDescent="0.25">
      <c r="A279" s="30" t="s">
        <v>1320</v>
      </c>
      <c r="B279" t="str">
        <f>VLOOKUP($A279,'Plan de acci�n consolidado 2025'!$A$3:$V$504,B$1,0)</f>
        <v>DESPACHO DEL SUPERINTENDENTE DELEGADO PARA LA PROTECCIÓN DEL CONSUMIDOR</v>
      </c>
      <c r="C279">
        <f>VLOOKUP($A279,'Plan de acci�n consolidado 2025'!$A$3:$V$504,C$1,0)</f>
        <v>5</v>
      </c>
      <c r="D279" t="str">
        <f>VLOOKUP($A279,'Plan de acci�n consolidado 2025'!$A$3:$V$504,D$1,0)</f>
        <v>Producto</v>
      </c>
      <c r="E279" t="str">
        <f>VLOOKUP($A279,'Plan de acci�n consolidado 2025'!$A$3:$V$504,E$1,0)</f>
        <v>3000.3</v>
      </c>
      <c r="F279" t="str">
        <f>VLOOKUP($A279,'Plan de acci�n consolidado 2025'!$A$3:$V$504,F$1,0)</f>
        <v>Operativo</v>
      </c>
      <c r="G279" t="str">
        <f>VLOOKUP($A279,'Plan de acci�n consolidado 2025'!$A$3:$V$504,G$1,0)</f>
        <v xml:space="preserve">Promover el enfoque preventivo, diferencial y territorial en el que hacer misional de la entidad 
</v>
      </c>
      <c r="H279" t="str">
        <f>VLOOKUP($A279,'Plan de acci�n consolidado 2025'!$A$3:$V$504,H$1,0)</f>
        <v xml:space="preserve">Cumplimiento de productos del PAI asociados a Promover el enfoque preventivo, diferencial y territorial en el que hacer misional de la entidad 
</v>
      </c>
      <c r="I279" t="str">
        <f>VLOOKUP($A279,'Plan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9" t="str">
        <f>VLOOKUP($A279,'Plan de acci�n consolidado 2025'!$A$3:$V$504,J$1,0)</f>
        <v>Enfoque Estrategico _ Territorial</v>
      </c>
      <c r="K279">
        <f>VLOOKUP($A279,'Plan de acci�n consolidado 2025'!$A$3:$V$504,K$1,0)</f>
        <v>0</v>
      </c>
      <c r="L279" t="str">
        <f>VLOOKUP($A279,'Plan de acci�n consolidado 2025'!$A$3:$V$504,L$1,0)</f>
        <v>N/A</v>
      </c>
      <c r="M279" t="str">
        <f>VLOOKUP($A279,'Plan de acci�n consolidado 2025'!$A$3:$V$504,M$1,0)</f>
        <v>Política Servicio al Ciudadano_DIMENSIÓN Gestión con Valores para Resultados</v>
      </c>
      <c r="N279" t="str">
        <f>VLOOKUP($A279,'Plan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79" t="str">
        <f>VLOOKUP($A279,'Plan de acci�n consolidado 2025'!$A$3:$V$504,O$1,0)</f>
        <v>Jornadas de capacitación "Me informo y cuido mi dinero" dirigidas a usuarios, consumidores y ciudadanía en general, realizadas - Imágenes (fotografía o captura de pantalla) de la difusión realizada</v>
      </c>
      <c r="P279">
        <f>VLOOKUP($A279,'Plan de acci�n consolidado 2025'!$A$3:$V$504,P$1,0)</f>
        <v>20</v>
      </c>
      <c r="Q279">
        <f>VLOOKUP($A279,'Plan de acci�n consolidado 2025'!$A$3:$V$504,Q$1,0)</f>
        <v>8</v>
      </c>
      <c r="R279" t="str">
        <f>VLOOKUP($A279,'Plan de acci�n consolidado 2025'!$A$3:$V$504,R$1,0)</f>
        <v>Númerica</v>
      </c>
      <c r="S279" t="str">
        <f>VLOOKUP($A279,'Plan de acci�n consolidado 2025'!$A$3:$V$504,S$1,0)</f>
        <v># de capacitaciones ejecutadas / 8 capacitaciones a ejecutar</v>
      </c>
      <c r="T279" s="168">
        <f>VLOOKUP($A279,'Plan de acci�n consolidado 2025'!$A$3:$V$504,T$1,0)</f>
        <v>45672</v>
      </c>
      <c r="U279" s="168">
        <f>VLOOKUP($A279,'Plan de acci�n consolidado 2025'!$A$3:$V$504,U$1,0)</f>
        <v>46021</v>
      </c>
      <c r="V279" t="str">
        <f>VLOOKUP($A279,'Plan de acci�n consolidado 2025'!$A$3:$V$504,V$1,0)</f>
        <v>3000-DESPACHO DEL SUPERINTENDENTE DELEGADO PARA LA PROTECCIÓN DEL CONSUMIDOR</v>
      </c>
      <c r="W279">
        <f>VLOOKUP($A279,'Plan de acci�n consolidado 2025'!$A$3:$AZ$504,W$1,0)</f>
        <v>20</v>
      </c>
      <c r="X279">
        <f>VLOOKUP($A279,'Plan de acci�n consolidado 2025'!$A$3:$AZ$504,X$1,0)</f>
        <v>0</v>
      </c>
      <c r="Y279">
        <f>VLOOKUP($A279,'Plan de acci�n consolidado 2025'!$A$3:$AZ$504,Y$1,0)</f>
        <v>0</v>
      </c>
      <c r="Z279" s="168">
        <f>VLOOKUP($A279,'Plan de acci�n consolidado 2025'!$A$3:$AZ$504,Z$1,0)</f>
        <v>0</v>
      </c>
      <c r="AA279">
        <f>VLOOKUP($A279,'Plan de acci�n consolidado 2025'!$A$3:$AZ$504,AA$1,0)</f>
        <v>0</v>
      </c>
      <c r="AB279">
        <f>VLOOKUP($A279,'Plan de acci�n consolidado 2025'!$A$3:$AZ$504,AB$1,0)</f>
        <v>0</v>
      </c>
      <c r="AC279" s="168">
        <f>VLOOKUP($A279,'Plan de acci�n consolidado 2025'!$A$3:$AZ$504,AC$1,0)</f>
        <v>0</v>
      </c>
      <c r="AD279">
        <f>VLOOKUP($A279,'Plan de acci�n consolidado 2025'!$A$3:$AZ$504,AD$1,0)</f>
        <v>0</v>
      </c>
      <c r="AE279">
        <f>VLOOKUP($A279,'Plan de acci�n consolidado 2025'!$A$3:$AZ$504,AE$1,0)</f>
        <v>0</v>
      </c>
    </row>
    <row r="280" spans="1:31" hidden="1" x14ac:dyDescent="0.25">
      <c r="A280" s="30" t="s">
        <v>1322</v>
      </c>
      <c r="B280" t="str">
        <f>VLOOKUP($A280,'Plan de acci�n consolidado 2025'!$A$3:$V$504,B$1,0)</f>
        <v>DESPACHO DEL SUPERINTENDENTE DELEGADO PARA LA PROTECCIÓN DEL CONSUMIDOR</v>
      </c>
      <c r="C280">
        <f>VLOOKUP($A280,'Plan de acci�n consolidado 2025'!$A$3:$V$504,C$1,0)</f>
        <v>5</v>
      </c>
      <c r="D280" t="str">
        <f>VLOOKUP($A280,'Plan de acci�n consolidado 2025'!$A$3:$V$504,D$1,0)</f>
        <v>Actividad propia</v>
      </c>
      <c r="E280" t="str">
        <f>VLOOKUP($A280,'Plan de acci�n consolidado 2025'!$A$3:$V$504,E$1,0)</f>
        <v>3000.3.1</v>
      </c>
      <c r="F280" t="str">
        <f>VLOOKUP($A280,'Plan de acci�n consolidado 2025'!$A$3:$V$504,F$1,0)</f>
        <v>N/A</v>
      </c>
      <c r="G280" t="str">
        <f>VLOOKUP($A280,'Plan de acci�n consolidado 2025'!$A$3:$V$504,G$1,0)</f>
        <v>N/A</v>
      </c>
      <c r="H280" t="str">
        <f>VLOOKUP($A280,'Plan de acci�n consolidado 2025'!$A$3:$V$504,H$1,0)</f>
        <v>N/A</v>
      </c>
      <c r="I280" t="str">
        <f>VLOOKUP($A280,'Plan de acci�n consolidado 2025'!$A$3:$V$504,I$1,0)</f>
        <v>N/A</v>
      </c>
      <c r="J280" t="str">
        <f>VLOOKUP($A280,'Plan de acci�n consolidado 2025'!$A$3:$V$504,J$1,0)</f>
        <v>N/A</v>
      </c>
      <c r="K280">
        <f>VLOOKUP($A280,'Plan de acci�n consolidado 2025'!$A$3:$V$504,K$1,0)</f>
        <v>0</v>
      </c>
      <c r="L280" t="str">
        <f>VLOOKUP($A280,'Plan de acci�n consolidado 2025'!$A$3:$V$504,L$1,0)</f>
        <v>N/A</v>
      </c>
      <c r="M280" t="str">
        <f>VLOOKUP($A280,'Plan de acci�n consolidado 2025'!$A$3:$V$504,M$1,0)</f>
        <v>N/A</v>
      </c>
      <c r="N280" t="str">
        <f>VLOOKUP($A280,'Plan de acci�n consolidado 2025'!$A$3:$V$504,N$1,0)</f>
        <v>N/A</v>
      </c>
      <c r="O280" t="str">
        <f>VLOOKUP($A280,'Plan de acci�n consolidado 2025'!$A$3:$V$504,O$1,0)</f>
        <v>Definir la estrategia que se utilizará para las jornadas de capacitación  (Listado de asistencia a reunión)</v>
      </c>
      <c r="P280">
        <f>VLOOKUP($A280,'Plan de acci�n consolidado 2025'!$A$3:$V$504,P$1,0)</f>
        <v>20</v>
      </c>
      <c r="Q280">
        <f>VLOOKUP($A280,'Plan de acci�n consolidado 2025'!$A$3:$V$504,Q$1,0)</f>
        <v>1</v>
      </c>
      <c r="R280" t="str">
        <f>VLOOKUP($A280,'Plan de acci�n consolidado 2025'!$A$3:$V$504,R$1,0)</f>
        <v>Númerica</v>
      </c>
      <c r="S280" t="str">
        <f>VLOOKUP($A280,'Plan de acci�n consolidado 2025'!$A$3:$V$504,S$1,0)</f>
        <v># de reuniones realizadas / 1 reuniones a realizar</v>
      </c>
      <c r="T280" s="168">
        <f>VLOOKUP($A280,'Plan de acci�n consolidado 2025'!$A$3:$V$504,T$1,0)</f>
        <v>45672</v>
      </c>
      <c r="U280" s="168">
        <f>VLOOKUP($A280,'Plan de acci�n consolidado 2025'!$A$3:$V$504,U$1,0)</f>
        <v>45716</v>
      </c>
      <c r="V280" t="str">
        <f>VLOOKUP($A280,'Plan de acci�n consolidado 2025'!$A$3:$V$504,V$1,0)</f>
        <v>3000-DESPACHO DEL SUPERINTENDENTE DELEGADO PARA LA PROTECCIÓN DEL CONSUMIDOR</v>
      </c>
      <c r="W280">
        <f>VLOOKUP($A280,'Plan de acci�n consolidado 2025'!$A$3:$AZ$504,W$1,0)</f>
        <v>4</v>
      </c>
      <c r="X280">
        <f>VLOOKUP($A280,'Plan de acci�n consolidado 2025'!$A$3:$AZ$504,X$1,0)</f>
        <v>100</v>
      </c>
      <c r="Y280" t="str">
        <f>VLOOKUP($A280,'Plan de acci�n consolidado 2025'!$A$3:$AZ$504,Y$1,0)</f>
        <v>Se remite las evidencias respecto a la actividad 3000.3.1 para revisión</v>
      </c>
      <c r="Z280" s="168">
        <f>VLOOKUP($A280,'Plan de acci�n consolidado 2025'!$A$3:$AZ$504,Z$1,0)</f>
        <v>45687</v>
      </c>
      <c r="AA280">
        <f>VLOOKUP($A280,'Plan de acci�n consolidado 2025'!$A$3:$AZ$504,AA$1,0)</f>
        <v>100</v>
      </c>
      <c r="AB280" t="str">
        <f>VLOOKUP($A280,'Plan de acci�n consolidado 2025'!$A$3:$AZ$504,AB$1,0)</f>
        <v>Se valida informe y lista de asistencia de la campaña "Me informo y cuido mi dinero".</v>
      </c>
      <c r="AC280" s="168">
        <f>VLOOKUP($A280,'Plan de acci�n consolidado 2025'!$A$3:$AZ$504,AC$1,0)</f>
        <v>45687</v>
      </c>
      <c r="AD280">
        <f>VLOOKUP($A280,'Plan de acci�n consolidado 2025'!$A$3:$AZ$504,AD$1,0)</f>
        <v>100</v>
      </c>
      <c r="AE280">
        <f>VLOOKUP($A280,'Plan de acci�n consolidado 2025'!$A$3:$AZ$504,AE$1,0)</f>
        <v>4</v>
      </c>
    </row>
    <row r="281" spans="1:31" hidden="1" x14ac:dyDescent="0.25">
      <c r="A281" s="30" t="s">
        <v>1324</v>
      </c>
      <c r="B281" t="str">
        <f>VLOOKUP($A281,'Plan de acci�n consolidado 2025'!$A$3:$V$504,B$1,0)</f>
        <v>DESPACHO DEL SUPERINTENDENTE DELEGADO PARA LA PROTECCIÓN DEL CONSUMIDOR</v>
      </c>
      <c r="C281">
        <f>VLOOKUP($A281,'Plan de acci�n consolidado 2025'!$A$3:$V$504,C$1,0)</f>
        <v>5</v>
      </c>
      <c r="D281" t="str">
        <f>VLOOKUP($A281,'Plan de acci�n consolidado 2025'!$A$3:$V$504,D$1,0)</f>
        <v>Actividad propia</v>
      </c>
      <c r="E281" t="str">
        <f>VLOOKUP($A281,'Plan de acci�n consolidado 2025'!$A$3:$V$504,E$1,0)</f>
        <v>3000.3.2</v>
      </c>
      <c r="F281" t="str">
        <f>VLOOKUP($A281,'Plan de acci�n consolidado 2025'!$A$3:$V$504,F$1,0)</f>
        <v>N/A</v>
      </c>
      <c r="G281" t="str">
        <f>VLOOKUP($A281,'Plan de acci�n consolidado 2025'!$A$3:$V$504,G$1,0)</f>
        <v>N/A</v>
      </c>
      <c r="H281" t="str">
        <f>VLOOKUP($A281,'Plan de acci�n consolidado 2025'!$A$3:$V$504,H$1,0)</f>
        <v>N/A</v>
      </c>
      <c r="I281" t="str">
        <f>VLOOKUP($A281,'Plan de acci�n consolidado 2025'!$A$3:$V$504,I$1,0)</f>
        <v>N/A</v>
      </c>
      <c r="J281" t="str">
        <f>VLOOKUP($A281,'Plan de acci�n consolidado 2025'!$A$3:$V$504,J$1,0)</f>
        <v>N/A</v>
      </c>
      <c r="K281">
        <f>VLOOKUP($A281,'Plan de acci�n consolidado 2025'!$A$3:$V$504,K$1,0)</f>
        <v>0</v>
      </c>
      <c r="L281" t="str">
        <f>VLOOKUP($A281,'Plan de acci�n consolidado 2025'!$A$3:$V$504,L$1,0)</f>
        <v>N/A</v>
      </c>
      <c r="M281" t="str">
        <f>VLOOKUP($A281,'Plan de acci�n consolidado 2025'!$A$3:$V$504,M$1,0)</f>
        <v>N/A</v>
      </c>
      <c r="N281" t="str">
        <f>VLOOKUP($A281,'Plan de acci�n consolidado 2025'!$A$3:$V$504,N$1,0)</f>
        <v>N/A</v>
      </c>
      <c r="O281" t="str">
        <f>VLOOKUP($A281,'Plan de acci�n consolidado 2025'!$A$3:$V$504,O$1,0)</f>
        <v>Realizar las jornadas de capacitación - Imágenes (fotografía o captura de pantalla) de la difusión realizada</v>
      </c>
      <c r="P281">
        <f>VLOOKUP($A281,'Plan de acci�n consolidado 2025'!$A$3:$V$504,P$1,0)</f>
        <v>80</v>
      </c>
      <c r="Q281">
        <f>VLOOKUP($A281,'Plan de acci�n consolidado 2025'!$A$3:$V$504,Q$1,0)</f>
        <v>8</v>
      </c>
      <c r="R281" t="str">
        <f>VLOOKUP($A281,'Plan de acci�n consolidado 2025'!$A$3:$V$504,R$1,0)</f>
        <v>Númerica</v>
      </c>
      <c r="S281" t="str">
        <f>VLOOKUP($A281,'Plan de acci�n consolidado 2025'!$A$3:$V$504,S$1,0)</f>
        <v># de capacitaciones ejecutadas / 8 capacitaciones a ejecutar</v>
      </c>
      <c r="T281" s="168">
        <f>VLOOKUP($A281,'Plan de acci�n consolidado 2025'!$A$3:$V$504,T$1,0)</f>
        <v>45719</v>
      </c>
      <c r="U281" s="168">
        <f>VLOOKUP($A281,'Plan de acci�n consolidado 2025'!$A$3:$V$504,U$1,0)</f>
        <v>46021</v>
      </c>
      <c r="V281" t="str">
        <f>VLOOKUP($A281,'Plan de acci�n consolidado 2025'!$A$3:$V$504,V$1,0)</f>
        <v>3000-DESPACHO DEL SUPERINTENDENTE DELEGADO PARA LA PROTECCIÓN DEL CONSUMIDOR</v>
      </c>
      <c r="W281">
        <f>VLOOKUP($A281,'Plan de acci�n consolidado 2025'!$A$3:$AZ$504,W$1,0)</f>
        <v>16</v>
      </c>
      <c r="X281">
        <f>VLOOKUP($A281,'Plan de acci�n consolidado 2025'!$A$3:$AZ$504,X$1,0)</f>
        <v>87.5</v>
      </c>
      <c r="Y281" t="str">
        <f>VLOOKUP($A281,'Plan de acci�n consolidado 2025'!$A$3:$AZ$504,Y$1,0)</f>
        <v xml:space="preserve">Se remite el avance del seguimiento a la estrategia denominada “Me informo y cuido mi dinero”, esta fue desarrollada en la ciudad de Bogotá. En el marco de esta actividad, se presentó el alcance de la estrategia desde el año 2022 hasta el 2025.
Con la ejecución de esta jornada, se alcanza un 87,5 % de cumplimiento del plan establecido. Este porcentaje se fundamenta en que se proyectaron ocho (8) capacitaciones en total, de las cuales siete (7) se han llevado a cabo con corte a septiembre.
Dado que cada actividad equivale al 12,5 % del cumplimiento total, el cálculo del avance corresponde a:
12,5 % × 7 actividades = 87,5 %.
</v>
      </c>
      <c r="Z281" s="168">
        <f>VLOOKUP($A281,'Plan de acci�n consolidado 2025'!$A$3:$AZ$504,Z$1,0)</f>
        <v>0</v>
      </c>
      <c r="AA281">
        <f>VLOOKUP($A281,'Plan de acci�n consolidado 2025'!$A$3:$AZ$504,AA$1,0)</f>
        <v>87.5</v>
      </c>
      <c r="AB281" t="str">
        <f>VLOOKUP($A281,'Plan de acci�n consolidado 2025'!$A$3:$AZ$504,AB$1,0)</f>
        <v>Se valida el avance reportado</v>
      </c>
      <c r="AC281" s="168">
        <f>VLOOKUP($A281,'Plan de acci�n consolidado 2025'!$A$3:$AZ$504,AC$1,0)</f>
        <v>0</v>
      </c>
      <c r="AD281">
        <f>VLOOKUP($A281,'Plan de acci�n consolidado 2025'!$A$3:$AZ$504,AD$1,0)</f>
        <v>0</v>
      </c>
      <c r="AE281">
        <f>VLOOKUP($A281,'Plan de acci�n consolidado 2025'!$A$3:$AZ$504,AE$1,0)</f>
        <v>14</v>
      </c>
    </row>
    <row r="282" spans="1:31" hidden="1" x14ac:dyDescent="0.25">
      <c r="A282" s="30" t="s">
        <v>1325</v>
      </c>
      <c r="B282" t="str">
        <f>VLOOKUP($A282,'Plan de acci�n consolidado 2025'!$A$3:$V$504,B$1,0)</f>
        <v>DESPACHO DEL SUPERINTENDENTE DELEGADO PARA LA PROTECCIÓN DEL CONSUMIDOR</v>
      </c>
      <c r="C282">
        <f>VLOOKUP($A282,'Plan de acci�n consolidado 2025'!$A$3:$V$504,C$1,0)</f>
        <v>5</v>
      </c>
      <c r="D282" t="str">
        <f>VLOOKUP($A282,'Plan de acci�n consolidado 2025'!$A$3:$V$504,D$1,0)</f>
        <v>Producto</v>
      </c>
      <c r="E282" t="str">
        <f>VLOOKUP($A282,'Plan de acci�n consolidado 2025'!$A$3:$V$504,E$1,0)</f>
        <v>3000.4</v>
      </c>
      <c r="F282" t="str">
        <f>VLOOKUP($A282,'Plan de acci�n consolidado 2025'!$A$3:$V$504,F$1,0)</f>
        <v>Operativo</v>
      </c>
      <c r="G282" t="str">
        <f>VLOOKUP($A282,'Plan de acci�n consolidado 2025'!$A$3:$V$504,G$1,0)</f>
        <v xml:space="preserve">Promover el enfoque preventivo, diferencial y territorial en el que hacer misional de la entidad 
</v>
      </c>
      <c r="H282" t="str">
        <f>VLOOKUP($A282,'Plan de acci�n consolidado 2025'!$A$3:$V$504,H$1,0)</f>
        <v xml:space="preserve">Cumplimiento de productos del PAI asociados a Promover el enfoque preventivo, diferencial y territorial en el que hacer misional de la entidad 
</v>
      </c>
      <c r="I282" t="str">
        <f>VLOOKUP($A282,'Plan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2" t="str">
        <f>VLOOKUP($A282,'Plan de acci�n consolidado 2025'!$A$3:$V$504,J$1,0)</f>
        <v>Enfoque Estrategico _ Territorial</v>
      </c>
      <c r="K282">
        <f>VLOOKUP($A282,'Plan de acci�n consolidado 2025'!$A$3:$V$504,K$1,0)</f>
        <v>0</v>
      </c>
      <c r="L282" t="str">
        <f>VLOOKUP($A282,'Plan de acci�n consolidado 2025'!$A$3:$V$504,L$1,0)</f>
        <v>N/A</v>
      </c>
      <c r="M282" t="str">
        <f>VLOOKUP($A282,'Plan de acci�n consolidado 2025'!$A$3:$V$504,M$1,0)</f>
        <v>Política Servicio al Ciudadano_DIMENSIÓN Gestión con Valores para Resultados</v>
      </c>
      <c r="N282" t="str">
        <f>VLOOKUP($A282,'Plan de acci�n consolidado 2025'!$A$3:$V$504,N$1,0)</f>
        <v>C_COMPETENCIA 9. Sensibilizar a los empresarios que utilizan plataformas como nichos de mercado PND_TRANSF_ Productiva, internacionalización y acción clímatica _ c. políticas de competencia, consumidor e infraestructura de la calidad modernas</v>
      </c>
      <c r="O282" t="str">
        <f>VLOOKUP($A282,'Plan de acci�n consolidado 2025'!$A$3:$V$504,O$1,0)</f>
        <v>Campañas de difusión a nivel nacional, dirigidas a diversos grupos objetivo como herramienta de fortalecimiento del conocimiento, ejecutadas (Capturas de pantalla de las publicaciones de las campañas).</v>
      </c>
      <c r="P282">
        <f>VLOOKUP($A282,'Plan de acci�n consolidado 2025'!$A$3:$V$504,P$1,0)</f>
        <v>20</v>
      </c>
      <c r="Q282">
        <f>VLOOKUP($A282,'Plan de acci�n consolidado 2025'!$A$3:$V$504,Q$1,0)</f>
        <v>4</v>
      </c>
      <c r="R282" t="str">
        <f>VLOOKUP($A282,'Plan de acci�n consolidado 2025'!$A$3:$V$504,R$1,0)</f>
        <v>Númerica</v>
      </c>
      <c r="S282" t="str">
        <f>VLOOKUP($A282,'Plan de acci�n consolidado 2025'!$A$3:$V$504,S$1,0)</f>
        <v># de campañas ejecutas / 4 campañas a ejecutar</v>
      </c>
      <c r="T282" s="168">
        <f>VLOOKUP($A282,'Plan de acci�n consolidado 2025'!$A$3:$V$504,T$1,0)</f>
        <v>45672</v>
      </c>
      <c r="U282" s="168">
        <f>VLOOKUP($A282,'Plan de acci�n consolidado 2025'!$A$3:$V$504,U$1,0)</f>
        <v>46021</v>
      </c>
      <c r="V282" t="str">
        <f>VLOOKUP($A282,'Plan de acci�n consolidado 2025'!$A$3:$V$504,V$1,0)</f>
        <v>3000-DESPACHO DEL SUPERINTENDENTE DELEGADO PARA LA PROTECCIÓN DEL CONSUMIDOR;
3100-DIRECCION DE INVESTIGACIONES DE PROTECCION AL CONSUMIDOR;
3200-DIRECCIÓN DE INVESTIGACIONES DE PROTECCIÓN DE USUARIOS DE SERVICIOS DE COMUNICACIONES;
73-GRUPO DE TRABAJO DE COMUNICACION</v>
      </c>
      <c r="W282">
        <f>VLOOKUP($A282,'Plan de acci�n consolidado 2025'!$A$3:$AZ$504,W$1,0)</f>
        <v>20</v>
      </c>
      <c r="X282">
        <f>VLOOKUP($A282,'Plan de acci�n consolidado 2025'!$A$3:$AZ$504,X$1,0)</f>
        <v>100</v>
      </c>
      <c r="Y282" t="str">
        <f>VLOOKUP($A282,'Plan de acci�n consolidado 2025'!$A$3:$AZ$504,Y$1,0)</f>
        <v>Se adelantó la ejecución de cuatro campañas institucionales enmarcadas en las estrategias de protección al consumidor, conforme al cronograma establecido. A continuación, se relacionan las campañas desarrolladas y sus respectivos periodos de publicación:
25% de avance – Campaña “Greenwashing – ICPEN”: ejecutada durante la semana del 25 al 31 de marzo.
50% de avance – Campaña “Decálogo Vivienda”: ejecutada durante la semana del 12 al 19 de mayo.
75% de avance – Campaña “5G”: ejecutada durante la semana del 23 al 31 de julio.
100% de avance – Campaña “Takata – Vehículos”: ejecutada durante la semana del 11 al 24 de agosto.
De esta manera, se cumple con la ejecución total del producto.
Las evidencias de cumplimiento se adjuntan aqui.</v>
      </c>
      <c r="Z282" s="168">
        <f>VLOOKUP($A282,'Plan de acci�n consolidado 2025'!$A$3:$AZ$504,Z$1,0)</f>
        <v>0</v>
      </c>
      <c r="AA282">
        <f>VLOOKUP($A282,'Plan de acci�n consolidado 2025'!$A$3:$AZ$504,AA$1,0)</f>
        <v>100</v>
      </c>
      <c r="AB282" t="str">
        <f>VLOOKUP($A282,'Plan de acci�n consolidado 2025'!$A$3:$AZ$504,AB$1,0)</f>
        <v>Se valida el cumplimiento de la actividad al 100%</v>
      </c>
      <c r="AC282" s="168">
        <f>VLOOKUP($A282,'Plan de acci�n consolidado 2025'!$A$3:$AZ$504,AC$1,0)</f>
        <v>0</v>
      </c>
      <c r="AD282">
        <f>VLOOKUP($A282,'Plan de acci�n consolidado 2025'!$A$3:$AZ$504,AD$1,0)</f>
        <v>0</v>
      </c>
      <c r="AE282">
        <f>VLOOKUP($A282,'Plan de acci�n consolidado 2025'!$A$3:$AZ$504,AE$1,0)</f>
        <v>20</v>
      </c>
    </row>
    <row r="283" spans="1:31" hidden="1" x14ac:dyDescent="0.25">
      <c r="A283" s="30" t="s">
        <v>1328</v>
      </c>
      <c r="B283" t="str">
        <f>VLOOKUP($A283,'Plan de acci�n consolidado 2025'!$A$3:$V$504,B$1,0)</f>
        <v>DESPACHO DEL SUPERINTENDENTE DELEGADO PARA LA PROTECCIÓN DEL CONSUMIDOR</v>
      </c>
      <c r="C283">
        <f>VLOOKUP($A283,'Plan de acci�n consolidado 2025'!$A$3:$V$504,C$1,0)</f>
        <v>5</v>
      </c>
      <c r="D283" t="str">
        <f>VLOOKUP($A283,'Plan de acci�n consolidado 2025'!$A$3:$V$504,D$1,0)</f>
        <v>Actividad propia</v>
      </c>
      <c r="E283" t="str">
        <f>VLOOKUP($A283,'Plan de acci�n consolidado 2025'!$A$3:$V$504,E$1,0)</f>
        <v>3000.4.1</v>
      </c>
      <c r="F283" t="str">
        <f>VLOOKUP($A283,'Plan de acci�n consolidado 2025'!$A$3:$V$504,F$1,0)</f>
        <v>N/A</v>
      </c>
      <c r="G283" t="str">
        <f>VLOOKUP($A283,'Plan de acci�n consolidado 2025'!$A$3:$V$504,G$1,0)</f>
        <v>N/A</v>
      </c>
      <c r="H283" t="str">
        <f>VLOOKUP($A283,'Plan de acci�n consolidado 2025'!$A$3:$V$504,H$1,0)</f>
        <v>N/A</v>
      </c>
      <c r="I283" t="str">
        <f>VLOOKUP($A283,'Plan de acci�n consolidado 2025'!$A$3:$V$504,I$1,0)</f>
        <v>N/A</v>
      </c>
      <c r="J283" t="str">
        <f>VLOOKUP($A283,'Plan de acci�n consolidado 2025'!$A$3:$V$504,J$1,0)</f>
        <v>N/A</v>
      </c>
      <c r="K283">
        <f>VLOOKUP($A283,'Plan de acci�n consolidado 2025'!$A$3:$V$504,K$1,0)</f>
        <v>0</v>
      </c>
      <c r="L283" t="str">
        <f>VLOOKUP($A283,'Plan de acci�n consolidado 2025'!$A$3:$V$504,L$1,0)</f>
        <v>N/A</v>
      </c>
      <c r="M283" t="str">
        <f>VLOOKUP($A283,'Plan de acci�n consolidado 2025'!$A$3:$V$504,M$1,0)</f>
        <v>N/A</v>
      </c>
      <c r="N283" t="str">
        <f>VLOOKUP($A283,'Plan de acci�n consolidado 2025'!$A$3:$V$504,N$1,0)</f>
        <v>N/A</v>
      </c>
      <c r="O283" t="str">
        <f>VLOOKUP($A283,'Plan de acci�n consolidado 2025'!$A$3:$V$504,O$1,0)</f>
        <v>Elaborar el plan de difusión, definiendo los  grupos objetivos a los que se dirigirá. (Documento con el plan de difusión)</v>
      </c>
      <c r="P283">
        <f>VLOOKUP($A283,'Plan de acci�n consolidado 2025'!$A$3:$V$504,P$1,0)</f>
        <v>50</v>
      </c>
      <c r="Q283">
        <f>VLOOKUP($A283,'Plan de acci�n consolidado 2025'!$A$3:$V$504,Q$1,0)</f>
        <v>1</v>
      </c>
      <c r="R283" t="str">
        <f>VLOOKUP($A283,'Plan de acci�n consolidado 2025'!$A$3:$V$504,R$1,0)</f>
        <v>Númerica</v>
      </c>
      <c r="S283" t="str">
        <f>VLOOKUP($A283,'Plan de acci�n consolidado 2025'!$A$3:$V$504,S$1,0)</f>
        <v># de plan de difusión elaborado / 1 plan de difusión a elaborar</v>
      </c>
      <c r="T283" s="168">
        <f>VLOOKUP($A283,'Plan de acci�n consolidado 2025'!$A$3:$V$504,T$1,0)</f>
        <v>45672</v>
      </c>
      <c r="U283" s="168">
        <f>VLOOKUP($A283,'Plan de acci�n consolidado 2025'!$A$3:$V$504,U$1,0)</f>
        <v>45716</v>
      </c>
      <c r="V283" t="str">
        <f>VLOOKUP($A283,'Plan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3">
        <f>VLOOKUP($A283,'Plan de acci�n consolidado 2025'!$A$3:$AZ$504,W$1,0)</f>
        <v>10</v>
      </c>
      <c r="X283">
        <f>VLOOKUP($A283,'Plan de acci�n consolidado 2025'!$A$3:$AZ$504,X$1,0)</f>
        <v>100</v>
      </c>
      <c r="Y283" t="str">
        <f>VLOOKUP($A283,'Plan de acci�n consolidado 2025'!$A$3:$AZ$504,Y$1,0)</f>
        <v>Se realiza la reunión de definición del plan de difusión y los grupos objetivos, se remite los soportes requeridos</v>
      </c>
      <c r="Z283" s="168">
        <f>VLOOKUP($A283,'Plan de acci�n consolidado 2025'!$A$3:$AZ$504,Z$1,0)</f>
        <v>45705</v>
      </c>
      <c r="AA283">
        <f>VLOOKUP($A283,'Plan de acci�n consolidado 2025'!$A$3:$AZ$504,AA$1,0)</f>
        <v>100</v>
      </c>
      <c r="AB283" t="str">
        <f>VLOOKUP($A283,'Plan de acci�n consolidado 2025'!$A$3:$AZ$504,AB$1,0)</f>
        <v>Se valida evidencia presentada por el área que constata el cumplimiento de la actividad dentro de los tiempos.</v>
      </c>
      <c r="AC283" s="168">
        <f>VLOOKUP($A283,'Plan de acci�n consolidado 2025'!$A$3:$AZ$504,AC$1,0)</f>
        <v>45716</v>
      </c>
      <c r="AD283">
        <f>VLOOKUP($A283,'Plan de acci�n consolidado 2025'!$A$3:$AZ$504,AD$1,0)</f>
        <v>100</v>
      </c>
      <c r="AE283">
        <f>VLOOKUP($A283,'Plan de acci�n consolidado 2025'!$A$3:$AZ$504,AE$1,0)</f>
        <v>10</v>
      </c>
    </row>
    <row r="284" spans="1:31" hidden="1" x14ac:dyDescent="0.25">
      <c r="A284" s="30" t="s">
        <v>1331</v>
      </c>
      <c r="B284" t="str">
        <f>VLOOKUP($A284,'Plan de acci�n consolidado 2025'!$A$3:$V$504,B$1,0)</f>
        <v>DESPACHO DEL SUPERINTENDENTE DELEGADO PARA LA PROTECCIÓN DEL CONSUMIDOR</v>
      </c>
      <c r="C284">
        <f>VLOOKUP($A284,'Plan de acci�n consolidado 2025'!$A$3:$V$504,C$1,0)</f>
        <v>5</v>
      </c>
      <c r="D284" t="str">
        <f>VLOOKUP($A284,'Plan de acci�n consolidado 2025'!$A$3:$V$504,D$1,0)</f>
        <v>Actividad sin participación</v>
      </c>
      <c r="E284" t="str">
        <f>VLOOKUP($A284,'Plan de acci�n consolidado 2025'!$A$3:$V$504,E$1,0)</f>
        <v>3000.4.2</v>
      </c>
      <c r="F284" t="str">
        <f>VLOOKUP($A284,'Plan de acci�n consolidado 2025'!$A$3:$V$504,F$1,0)</f>
        <v>N/A</v>
      </c>
      <c r="G284" t="str">
        <f>VLOOKUP($A284,'Plan de acci�n consolidado 2025'!$A$3:$V$504,G$1,0)</f>
        <v>N/A</v>
      </c>
      <c r="H284" t="str">
        <f>VLOOKUP($A284,'Plan de acci�n consolidado 2025'!$A$3:$V$504,H$1,0)</f>
        <v>N/A</v>
      </c>
      <c r="I284" t="str">
        <f>VLOOKUP($A284,'Plan de acci�n consolidado 2025'!$A$3:$V$504,I$1,0)</f>
        <v>N/A</v>
      </c>
      <c r="J284" t="str">
        <f>VLOOKUP($A284,'Plan de acci�n consolidado 2025'!$A$3:$V$504,J$1,0)</f>
        <v>N/A</v>
      </c>
      <c r="K284">
        <f>VLOOKUP($A284,'Plan de acci�n consolidado 2025'!$A$3:$V$504,K$1,0)</f>
        <v>0</v>
      </c>
      <c r="L284" t="str">
        <f>VLOOKUP($A284,'Plan de acci�n consolidado 2025'!$A$3:$V$504,L$1,0)</f>
        <v>N/A</v>
      </c>
      <c r="M284" t="str">
        <f>VLOOKUP($A284,'Plan de acci�n consolidado 2025'!$A$3:$V$504,M$1,0)</f>
        <v>N/A</v>
      </c>
      <c r="N284" t="str">
        <f>VLOOKUP($A284,'Plan de acci�n consolidado 2025'!$A$3:$V$504,N$1,0)</f>
        <v>N/A</v>
      </c>
      <c r="O284" t="str">
        <f>VLOOKUP($A284,'Plan de acci�n consolidado 2025'!$A$3:$V$504,O$1,0)</f>
        <v>Elaborar y presentar el concepto grafico y racional de la campaña (Correo electrónico en que se observe el concepto gráfico y racional de la campaña)</v>
      </c>
      <c r="P284">
        <f>VLOOKUP($A284,'Plan de acci�n consolidado 2025'!$A$3:$V$504,P$1,0)</f>
        <v>0</v>
      </c>
      <c r="Q284">
        <f>VLOOKUP($A284,'Plan de acci�n consolidado 2025'!$A$3:$V$504,Q$1,0)</f>
        <v>4</v>
      </c>
      <c r="R284" t="str">
        <f>VLOOKUP($A284,'Plan de acci�n consolidado 2025'!$A$3:$V$504,R$1,0)</f>
        <v>Númerica</v>
      </c>
      <c r="S284" t="str">
        <f>VLOOKUP($A284,'Plan de acci�n consolidado 2025'!$A$3:$V$504,S$1,0)</f>
        <v># de concepto grafico elaborado / 4 concepto grafico a elaborar</v>
      </c>
      <c r="T284" s="168">
        <f>VLOOKUP($A284,'Plan de acci�n consolidado 2025'!$A$3:$V$504,T$1,0)</f>
        <v>45719</v>
      </c>
      <c r="U284" s="168">
        <f>VLOOKUP($A284,'Plan de acci�n consolidado 2025'!$A$3:$V$504,U$1,0)</f>
        <v>45989</v>
      </c>
      <c r="V284" t="str">
        <f>VLOOKUP($A284,'Plan de acci�n consolidado 2025'!$A$3:$V$504,V$1,0)</f>
        <v>73-GRUPO DE TRABAJO DE COMUNICACION</v>
      </c>
      <c r="W284">
        <f>VLOOKUP($A284,'Plan de acci�n consolidado 2025'!$A$3:$AZ$504,W$1,0)</f>
        <v>0</v>
      </c>
      <c r="X284">
        <f>VLOOKUP($A284,'Plan de acci�n consolidado 2025'!$A$3:$AZ$504,X$1,0)</f>
        <v>100</v>
      </c>
      <c r="Y284" t="str">
        <f>VLOOKUP($A284,'Plan de acci�n consolidado 2025'!$A$3:$AZ$504,Y$1,0)</f>
        <v>Se remite el concepto grafico y racional de la campaña vehicular de airbags TAKATA, realizada por OSCAE.</v>
      </c>
      <c r="Z284" s="168">
        <f>VLOOKUP($A284,'Plan de acci�n consolidado 2025'!$A$3:$AZ$504,Z$1,0)</f>
        <v>0</v>
      </c>
      <c r="AA284">
        <f>VLOOKUP($A284,'Plan de acci�n consolidado 2025'!$A$3:$AZ$504,AA$1,0)</f>
        <v>100</v>
      </c>
      <c r="AB284" t="str">
        <f>VLOOKUP($A284,'Plan de acci�n consolidado 2025'!$A$3:$AZ$504,AB$1,0)</f>
        <v>Se verifica el cumplimiento con las evidencias allegadas, Esta actividad  tiene fecha de vencimiento en el mes de noviembre, se sugiere cambiar la fecha de vencimiento de tal manera que se evidencie como cumplid.</v>
      </c>
      <c r="AC284" s="168">
        <f>VLOOKUP($A284,'Plan de acci�n consolidado 2025'!$A$3:$AZ$504,AC$1,0)</f>
        <v>0</v>
      </c>
      <c r="AD284">
        <f>VLOOKUP($A284,'Plan de acci�n consolidado 2025'!$A$3:$AZ$504,AD$1,0)</f>
        <v>0</v>
      </c>
      <c r="AE284">
        <f>VLOOKUP($A284,'Plan de acci�n consolidado 2025'!$A$3:$AZ$504,AE$1,0)</f>
        <v>0</v>
      </c>
    </row>
    <row r="285" spans="1:31" hidden="1" x14ac:dyDescent="0.25">
      <c r="A285" s="30" t="s">
        <v>1332</v>
      </c>
      <c r="B285" t="str">
        <f>VLOOKUP($A285,'Plan de acci�n consolidado 2025'!$A$3:$V$504,B$1,0)</f>
        <v>DESPACHO DEL SUPERINTENDENTE DELEGADO PARA LA PROTECCIÓN DEL CONSUMIDOR</v>
      </c>
      <c r="C285">
        <f>VLOOKUP($A285,'Plan de acci�n consolidado 2025'!$A$3:$V$504,C$1,0)</f>
        <v>5</v>
      </c>
      <c r="D285" t="str">
        <f>VLOOKUP($A285,'Plan de acci�n consolidado 2025'!$A$3:$V$504,D$1,0)</f>
        <v>Actividad propia</v>
      </c>
      <c r="E285" t="str">
        <f>VLOOKUP($A285,'Plan de acci�n consolidado 2025'!$A$3:$V$504,E$1,0)</f>
        <v>3000.4.3</v>
      </c>
      <c r="F285" t="str">
        <f>VLOOKUP($A285,'Plan de acci�n consolidado 2025'!$A$3:$V$504,F$1,0)</f>
        <v>N/A</v>
      </c>
      <c r="G285" t="str">
        <f>VLOOKUP($A285,'Plan de acci�n consolidado 2025'!$A$3:$V$504,G$1,0)</f>
        <v>N/A</v>
      </c>
      <c r="H285" t="str">
        <f>VLOOKUP($A285,'Plan de acci�n consolidado 2025'!$A$3:$V$504,H$1,0)</f>
        <v>N/A</v>
      </c>
      <c r="I285" t="str">
        <f>VLOOKUP($A285,'Plan de acci�n consolidado 2025'!$A$3:$V$504,I$1,0)</f>
        <v>N/A</v>
      </c>
      <c r="J285" t="str">
        <f>VLOOKUP($A285,'Plan de acci�n consolidado 2025'!$A$3:$V$504,J$1,0)</f>
        <v>N/A</v>
      </c>
      <c r="K285">
        <f>VLOOKUP($A285,'Plan de acci�n consolidado 2025'!$A$3:$V$504,K$1,0)</f>
        <v>0</v>
      </c>
      <c r="L285" t="str">
        <f>VLOOKUP($A285,'Plan de acci�n consolidado 2025'!$A$3:$V$504,L$1,0)</f>
        <v>N/A</v>
      </c>
      <c r="M285" t="str">
        <f>VLOOKUP($A285,'Plan de acci�n consolidado 2025'!$A$3:$V$504,M$1,0)</f>
        <v>N/A</v>
      </c>
      <c r="N285" t="str">
        <f>VLOOKUP($A285,'Plan de acci�n consolidado 2025'!$A$3:$V$504,N$1,0)</f>
        <v>N/A</v>
      </c>
      <c r="O285" t="str">
        <f>VLOOKUP($A285,'Plan de acci�n consolidado 2025'!$A$3:$V$504,O$1,0)</f>
        <v>Revisar y aprobar la propuesta (Correo electrónico con la propuesta aprobada)</v>
      </c>
      <c r="P285">
        <f>VLOOKUP($A285,'Plan de acci�n consolidado 2025'!$A$3:$V$504,P$1,0)</f>
        <v>50</v>
      </c>
      <c r="Q285">
        <f>VLOOKUP($A285,'Plan de acci�n consolidado 2025'!$A$3:$V$504,Q$1,0)</f>
        <v>4</v>
      </c>
      <c r="R285" t="str">
        <f>VLOOKUP($A285,'Plan de acci�n consolidado 2025'!$A$3:$V$504,R$1,0)</f>
        <v>Númerica</v>
      </c>
      <c r="S285" t="str">
        <f>VLOOKUP($A285,'Plan de acci�n consolidado 2025'!$A$3:$V$504,S$1,0)</f>
        <v># de propuestas revisadas / 4 propuestas a revisar</v>
      </c>
      <c r="T285" s="168">
        <f>VLOOKUP($A285,'Plan de acci�n consolidado 2025'!$A$3:$V$504,T$1,0)</f>
        <v>45719</v>
      </c>
      <c r="U285" s="168">
        <f>VLOOKUP($A285,'Plan de acci�n consolidado 2025'!$A$3:$V$504,U$1,0)</f>
        <v>45989</v>
      </c>
      <c r="V285" t="str">
        <f>VLOOKUP($A285,'Plan de acci�n consolidado 2025'!$A$3:$V$504,V$1,0)</f>
        <v>3000-DESPACHO DEL SUPERINTENDENTE DELEGADO PARA LA PROTECCIÓN DEL CONSUMIDOR</v>
      </c>
      <c r="W285">
        <f>VLOOKUP($A285,'Plan de acci�n consolidado 2025'!$A$3:$AZ$504,W$1,0)</f>
        <v>10</v>
      </c>
      <c r="X285">
        <f>VLOOKUP($A285,'Plan de acci�n consolidado 2025'!$A$3:$AZ$504,X$1,0)</f>
        <v>100</v>
      </c>
      <c r="Y285" t="str">
        <f>VLOOKUP($A285,'Plan de acci�n consolidado 2025'!$A$3:$AZ$504,Y$1,0)</f>
        <v>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
Con esta evidencia se logra el 100% de cumplimiento de la actividad. 
El calculo de indicador, se realizo de la siguiente manera:
         1 campaña * 100%
X=-----------------------------
         4 campañas
1ra campaña (ICPEN) = 25% aprobación realizada el 12 de marzo
2da campaña (sector inmobiliario) = 50% aprobación realizada el 09 de mayo
3ra campaña (5G) = 75% aprobación realizada el 24 de julio
4ta campaña (TAKATA) = 100% aprobación realizada el 04 de agosto
Con la aprobación de la campaña TAKATA se completa el 100% de la actividad.</v>
      </c>
      <c r="Z285" s="168">
        <f>VLOOKUP($A285,'Plan de acci�n consolidado 2025'!$A$3:$AZ$504,Z$1,0)</f>
        <v>0</v>
      </c>
      <c r="AA285">
        <f>VLOOKUP($A285,'Plan de acci�n consolidado 2025'!$A$3:$AZ$504,AA$1,0)</f>
        <v>100</v>
      </c>
      <c r="AB285" t="str">
        <f>VLOOKUP($A285,'Plan de acci�n consolidado 2025'!$A$3:$AZ$504,AB$1,0)</f>
        <v>Se valida cumplimiento de la actividad</v>
      </c>
      <c r="AC285" s="168">
        <f>VLOOKUP($A285,'Plan de acci�n consolidado 2025'!$A$3:$AZ$504,AC$1,0)</f>
        <v>0</v>
      </c>
      <c r="AD285">
        <f>VLOOKUP($A285,'Plan de acci�n consolidado 2025'!$A$3:$AZ$504,AD$1,0)</f>
        <v>0</v>
      </c>
      <c r="AE285">
        <f>VLOOKUP($A285,'Plan de acci�n consolidado 2025'!$A$3:$AZ$504,AE$1,0)</f>
        <v>10</v>
      </c>
    </row>
    <row r="286" spans="1:31" hidden="1" x14ac:dyDescent="0.25">
      <c r="A286" s="30" t="s">
        <v>1333</v>
      </c>
      <c r="B286" t="str">
        <f>VLOOKUP($A286,'Plan de acci�n consolidado 2025'!$A$3:$V$504,B$1,0)</f>
        <v>DESPACHO DEL SUPERINTENDENTE DELEGADO PARA LA PROTECCIÓN DEL CONSUMIDOR</v>
      </c>
      <c r="C286">
        <f>VLOOKUP($A286,'Plan de acci�n consolidado 2025'!$A$3:$V$504,C$1,0)</f>
        <v>5</v>
      </c>
      <c r="D286" t="str">
        <f>VLOOKUP($A286,'Plan de acci�n consolidado 2025'!$A$3:$V$504,D$1,0)</f>
        <v>Actividad sin participación</v>
      </c>
      <c r="E286" t="str">
        <f>VLOOKUP($A286,'Plan de acci�n consolidado 2025'!$A$3:$V$504,E$1,0)</f>
        <v>3000.4.4</v>
      </c>
      <c r="F286" t="str">
        <f>VLOOKUP($A286,'Plan de acci�n consolidado 2025'!$A$3:$V$504,F$1,0)</f>
        <v>N/A</v>
      </c>
      <c r="G286" t="str">
        <f>VLOOKUP($A286,'Plan de acci�n consolidado 2025'!$A$3:$V$504,G$1,0)</f>
        <v>N/A</v>
      </c>
      <c r="H286" t="str">
        <f>VLOOKUP($A286,'Plan de acci�n consolidado 2025'!$A$3:$V$504,H$1,0)</f>
        <v>N/A</v>
      </c>
      <c r="I286" t="str">
        <f>VLOOKUP($A286,'Plan de acci�n consolidado 2025'!$A$3:$V$504,I$1,0)</f>
        <v>N/A</v>
      </c>
      <c r="J286" t="str">
        <f>VLOOKUP($A286,'Plan de acci�n consolidado 2025'!$A$3:$V$504,J$1,0)</f>
        <v>N/A</v>
      </c>
      <c r="K286">
        <f>VLOOKUP($A286,'Plan de acci�n consolidado 2025'!$A$3:$V$504,K$1,0)</f>
        <v>0</v>
      </c>
      <c r="L286" t="str">
        <f>VLOOKUP($A286,'Plan de acci�n consolidado 2025'!$A$3:$V$504,L$1,0)</f>
        <v>N/A</v>
      </c>
      <c r="M286" t="str">
        <f>VLOOKUP($A286,'Plan de acci�n consolidado 2025'!$A$3:$V$504,M$1,0)</f>
        <v>N/A</v>
      </c>
      <c r="N286" t="str">
        <f>VLOOKUP($A286,'Plan de acci�n consolidado 2025'!$A$3:$V$504,N$1,0)</f>
        <v>N/A</v>
      </c>
      <c r="O286" t="str">
        <f>VLOOKUP($A286,'Plan de acci�n consolidado 2025'!$A$3:$V$504,O$1,0)</f>
        <v>Ejecutar las campañas (Captura de pantalla de publicación de las campañas)</v>
      </c>
      <c r="P286">
        <f>VLOOKUP($A286,'Plan de acci�n consolidado 2025'!$A$3:$V$504,P$1,0)</f>
        <v>0</v>
      </c>
      <c r="Q286">
        <f>VLOOKUP($A286,'Plan de acci�n consolidado 2025'!$A$3:$V$504,Q$1,0)</f>
        <v>4</v>
      </c>
      <c r="R286" t="str">
        <f>VLOOKUP($A286,'Plan de acci�n consolidado 2025'!$A$3:$V$504,R$1,0)</f>
        <v>Númerica</v>
      </c>
      <c r="S286" t="str">
        <f>VLOOKUP($A286,'Plan de acci�n consolidado 2025'!$A$3:$V$504,S$1,0)</f>
        <v># de campañas ejecutas / 4 campañas a ejecutar</v>
      </c>
      <c r="T286" s="168">
        <f>VLOOKUP($A286,'Plan de acci�n consolidado 2025'!$A$3:$V$504,T$1,0)</f>
        <v>45719</v>
      </c>
      <c r="U286" s="168">
        <f>VLOOKUP($A286,'Plan de acci�n consolidado 2025'!$A$3:$V$504,U$1,0)</f>
        <v>46021</v>
      </c>
      <c r="V286" t="str">
        <f>VLOOKUP($A286,'Plan de acci�n consolidado 2025'!$A$3:$V$504,V$1,0)</f>
        <v>73-GRUPO DE TRABAJO DE COMUNICACION</v>
      </c>
      <c r="W286">
        <f>VLOOKUP($A286,'Plan de acci�n consolidado 2025'!$A$3:$AZ$504,W$1,0)</f>
        <v>0</v>
      </c>
      <c r="X286">
        <f>VLOOKUP($A286,'Plan de acci�n consolidado 2025'!$A$3:$AZ$504,X$1,0)</f>
        <v>100</v>
      </c>
      <c r="Y286" t="str">
        <f>VLOOKUP($A286,'Plan de acci�n consolidado 2025'!$A$3:$AZ$504,Y$1,0)</f>
        <v xml:space="preserve">Se remite correo con la publicación de la campaña TAKATA en redes sociales de la SIC. Con esta publicación se tiene el 100% de cumplimiento de esta actividad.
Así se realizo el calculo de avance de cumplimiento de las publicaciones de las campañas:
       1 publicación *100%
X=-------------------------------
          4 publicaciones
1ra publicación = 25% publicación campaña GREENWASHIG - ICPEN realizada en la semana del 25 al 31 de marzo.
2da publicación = 50% publicación campaña DECALOGO VIVIENDA realizada en la semana del 12 al 19 de mayo.
3ra publicación = 75% publicación campaña 5G realizada en la semana del 23 al 31 de julio.
4ta publicación = 100% publicación campaña TAKATA vehículos realizada en la semana del 11 al 24 de agosto.
</v>
      </c>
      <c r="Z286" s="168">
        <f>VLOOKUP($A286,'Plan de acci�n consolidado 2025'!$A$3:$AZ$504,Z$1,0)</f>
        <v>0</v>
      </c>
      <c r="AA286">
        <f>VLOOKUP($A286,'Plan de acci�n consolidado 2025'!$A$3:$AZ$504,AA$1,0)</f>
        <v>100</v>
      </c>
      <c r="AB286" t="str">
        <f>VLOOKUP($A286,'Plan de acci�n consolidado 2025'!$A$3:$AZ$504,AB$1,0)</f>
        <v>Se avala cumplimiento de la actividad</v>
      </c>
      <c r="AC286" s="168">
        <f>VLOOKUP($A286,'Plan de acci�n consolidado 2025'!$A$3:$AZ$504,AC$1,0)</f>
        <v>0</v>
      </c>
      <c r="AD286">
        <f>VLOOKUP($A286,'Plan de acci�n consolidado 2025'!$A$3:$AZ$504,AD$1,0)</f>
        <v>0</v>
      </c>
      <c r="AE286">
        <f>VLOOKUP($A286,'Plan de acci�n consolidado 2025'!$A$3:$AZ$504,AE$1,0)</f>
        <v>0</v>
      </c>
    </row>
    <row r="287" spans="1:31" hidden="1" x14ac:dyDescent="0.25">
      <c r="A287" s="30" t="s">
        <v>1334</v>
      </c>
      <c r="B287" t="str">
        <f>VLOOKUP($A287,'Plan de acci�n consolidado 2025'!$A$3:$V$504,B$1,0)</f>
        <v>DESPACHO DEL SUPERINTENDENTE DELEGADO PARA LA PROTECCIÓN DEL CONSUMIDOR</v>
      </c>
      <c r="C287">
        <f>VLOOKUP($A287,'Plan de acci�n consolidado 2025'!$A$3:$V$504,C$1,0)</f>
        <v>5</v>
      </c>
      <c r="D287" t="str">
        <f>VLOOKUP($A287,'Plan de acci�n consolidado 2025'!$A$3:$V$504,D$1,0)</f>
        <v>Producto</v>
      </c>
      <c r="E287" t="str">
        <f>VLOOKUP($A287,'Plan de acci�n consolidado 2025'!$A$3:$V$504,E$1,0)</f>
        <v>3000.5</v>
      </c>
      <c r="F287" t="str">
        <f>VLOOKUP($A287,'Plan de acci�n consolidado 2025'!$A$3:$V$504,F$1,0)</f>
        <v>Operativo</v>
      </c>
      <c r="G287" t="str">
        <f>VLOOKUP($A287,'Plan de acci�n consolidado 2025'!$A$3:$V$504,G$1,0)</f>
        <v xml:space="preserve">Fortalecer la gestión de la información, el conocimiento y la innovación para optimizar la capacidad institucional 
</v>
      </c>
      <c r="H287" t="str">
        <f>VLOOKUP($A287,'Plan de acci�n consolidado 2025'!$A$3:$V$504,H$1,0)</f>
        <v xml:space="preserve">Cumplimiento de productos del PAI asociados a Fortalecer la gestión de la información, el conocimiento y la innovación para optimizar la capacidad institucional 
</v>
      </c>
      <c r="I287" t="str">
        <f>VLOOKUP($A287,'Plan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t="str">
        <f>VLOOKUP($A287,'Plan de acci�n consolidado 2025'!$A$3:$V$504,J$1,0)</f>
        <v>Enfoque Estrategico _ Territorial</v>
      </c>
      <c r="K287">
        <f>VLOOKUP($A287,'Plan de acci�n consolidado 2025'!$A$3:$V$504,K$1,0)</f>
        <v>0</v>
      </c>
      <c r="L287" t="str">
        <f>VLOOKUP($A287,'Plan de acci�n consolidado 2025'!$A$3:$V$504,L$1,0)</f>
        <v>N/A</v>
      </c>
      <c r="M287" t="str">
        <f>VLOOKUP($A287,'Plan de acci�n consolidado 2025'!$A$3:$V$504,M$1,0)</f>
        <v>Política Gestión del Conocimiento y la Innovación _DIMENSIÓN Gestión del conocimiento y la innovación</v>
      </c>
      <c r="N287" t="str">
        <f>VLOOKUP($A287,'Plan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87" t="str">
        <f>VLOOKUP($A287,'Plan de acci�n consolidado 2025'!$A$3:$V$504,O$1,0)</f>
        <v>Capacitaciones internas al personal que atiende y oriente a los usuarios en las Casas del Consumidor, realizadas - Imágenes (fotografía o captura de pantalla) de la difusión realizada</v>
      </c>
      <c r="P287">
        <f>VLOOKUP($A287,'Plan de acci�n consolidado 2025'!$A$3:$V$504,P$1,0)</f>
        <v>20</v>
      </c>
      <c r="Q287">
        <f>VLOOKUP($A287,'Plan de acci�n consolidado 2025'!$A$3:$V$504,Q$1,0)</f>
        <v>8</v>
      </c>
      <c r="R287" t="str">
        <f>VLOOKUP($A287,'Plan de acci�n consolidado 2025'!$A$3:$V$504,R$1,0)</f>
        <v>Númerica</v>
      </c>
      <c r="S287" t="str">
        <f>VLOOKUP($A287,'Plan de acci�n consolidado 2025'!$A$3:$V$504,S$1,0)</f>
        <v># de capacitaciones ejecutadas / 8 capacitaciones a ejecutar</v>
      </c>
      <c r="T287" s="168">
        <f>VLOOKUP($A287,'Plan de acci�n consolidado 2025'!$A$3:$V$504,T$1,0)</f>
        <v>45672</v>
      </c>
      <c r="U287" s="168">
        <f>VLOOKUP($A287,'Plan de acci�n consolidado 2025'!$A$3:$V$504,U$1,0)</f>
        <v>46021</v>
      </c>
      <c r="V287" t="str">
        <f>VLOOKUP($A287,'Plan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7">
        <f>VLOOKUP($A287,'Plan de acci�n consolidado 2025'!$A$3:$AZ$504,W$1,0)</f>
        <v>20</v>
      </c>
      <c r="X287">
        <f>VLOOKUP($A287,'Plan de acci�n consolidado 2025'!$A$3:$AZ$504,X$1,0)</f>
        <v>100</v>
      </c>
      <c r="Y287" t="str">
        <f>VLOOKUP($A287,'Plan de acci�n consolidado 2025'!$A$3:$AZ$504,Y$1,0)</f>
        <v>Se llevaron a cabo las ocho capacitaciones internas dirigidas al personal encargado de la atención y orientación a los usuarios en las Casas del Consumidor, con el fin de dar cumplimiento a lo establecido en este producto del Plan de Acción.
Las jornadas de capacitación se realizaron en las siguientes ciudades y el porcentaje de cumplimiento se calculo de la siguiente manera:
X=  (capacitación realizada / Ocho capacitaciones) X 100%
1 - Medellín - porcentaje de cumplimiento = 12.5%
2 - Pereira - porcentaje de cumplimiento = 25%
3 - Leticia - porcentaje de cumplimiento = 37,5%
4 - Bucaramanga - porcentaje de cumplimiento = 50%
5 - Popayán - porcentaje de cumplimiento = 62,5%
6 - Cali - porcentaje de cumplimiento = 75%
7 - Pasto - porcentaje de cumplimiento = 87,5% 
8 - Barranquilla - porcentaje de cumplimiento = 100%
Las evidencias de cumplimiento de este producto se encuentran cargadas en la actividad 3000.5.2.</v>
      </c>
      <c r="Z287" s="168">
        <f>VLOOKUP($A287,'Plan de acci�n consolidado 2025'!$A$3:$AZ$504,Z$1,0)</f>
        <v>0</v>
      </c>
      <c r="AA287">
        <f>VLOOKUP($A287,'Plan de acci�n consolidado 2025'!$A$3:$AZ$504,AA$1,0)</f>
        <v>100</v>
      </c>
      <c r="AB287" t="str">
        <f>VLOOKUP($A287,'Plan de acci�n consolidado 2025'!$A$3:$AZ$504,AB$1,0)</f>
        <v>Se valida cumplimiento del 100% de la actividad.</v>
      </c>
      <c r="AC287" s="168">
        <f>VLOOKUP($A287,'Plan de acci�n consolidado 2025'!$A$3:$AZ$504,AC$1,0)</f>
        <v>0</v>
      </c>
      <c r="AD287">
        <f>VLOOKUP($A287,'Plan de acci�n consolidado 2025'!$A$3:$AZ$504,AD$1,0)</f>
        <v>0</v>
      </c>
      <c r="AE287">
        <f>VLOOKUP($A287,'Plan de acci�n consolidado 2025'!$A$3:$AZ$504,AE$1,0)</f>
        <v>20</v>
      </c>
    </row>
    <row r="288" spans="1:31" hidden="1" x14ac:dyDescent="0.25">
      <c r="A288" s="30" t="s">
        <v>1335</v>
      </c>
      <c r="B288" t="str">
        <f>VLOOKUP($A288,'Plan de acci�n consolidado 2025'!$A$3:$V$504,B$1,0)</f>
        <v>DESPACHO DEL SUPERINTENDENTE DELEGADO PARA LA PROTECCIÓN DEL CONSUMIDOR</v>
      </c>
      <c r="C288">
        <f>VLOOKUP($A288,'Plan de acci�n consolidado 2025'!$A$3:$V$504,C$1,0)</f>
        <v>5</v>
      </c>
      <c r="D288" t="str">
        <f>VLOOKUP($A288,'Plan de acci�n consolidado 2025'!$A$3:$V$504,D$1,0)</f>
        <v>Actividad propia</v>
      </c>
      <c r="E288" t="str">
        <f>VLOOKUP($A288,'Plan de acci�n consolidado 2025'!$A$3:$V$504,E$1,0)</f>
        <v>3000.5.1</v>
      </c>
      <c r="F288" t="str">
        <f>VLOOKUP($A288,'Plan de acci�n consolidado 2025'!$A$3:$V$504,F$1,0)</f>
        <v>N/A</v>
      </c>
      <c r="G288" t="str">
        <f>VLOOKUP($A288,'Plan de acci�n consolidado 2025'!$A$3:$V$504,G$1,0)</f>
        <v>N/A</v>
      </c>
      <c r="H288" t="str">
        <f>VLOOKUP($A288,'Plan de acci�n consolidado 2025'!$A$3:$V$504,H$1,0)</f>
        <v>N/A</v>
      </c>
      <c r="I288" t="str">
        <f>VLOOKUP($A288,'Plan de acci�n consolidado 2025'!$A$3:$V$504,I$1,0)</f>
        <v>N/A</v>
      </c>
      <c r="J288" t="str">
        <f>VLOOKUP($A288,'Plan de acci�n consolidado 2025'!$A$3:$V$504,J$1,0)</f>
        <v>N/A</v>
      </c>
      <c r="K288">
        <f>VLOOKUP($A288,'Plan de acci�n consolidado 2025'!$A$3:$V$504,K$1,0)</f>
        <v>0</v>
      </c>
      <c r="L288" t="str">
        <f>VLOOKUP($A288,'Plan de acci�n consolidado 2025'!$A$3:$V$504,L$1,0)</f>
        <v>N/A</v>
      </c>
      <c r="M288" t="str">
        <f>VLOOKUP($A288,'Plan de acci�n consolidado 2025'!$A$3:$V$504,M$1,0)</f>
        <v>N/A</v>
      </c>
      <c r="N288" t="str">
        <f>VLOOKUP($A288,'Plan de acci�n consolidado 2025'!$A$3:$V$504,N$1,0)</f>
        <v>N/A</v>
      </c>
      <c r="O288" t="str">
        <f>VLOOKUP($A288,'Plan de acci�n consolidado 2025'!$A$3:$V$504,O$1,0)</f>
        <v>Definir el plan de trabajo de las jornadas a realizar ( Listado de asistencia a reunión)</v>
      </c>
      <c r="P288">
        <f>VLOOKUP($A288,'Plan de acci�n consolidado 2025'!$A$3:$V$504,P$1,0)</f>
        <v>20</v>
      </c>
      <c r="Q288">
        <f>VLOOKUP($A288,'Plan de acci�n consolidado 2025'!$A$3:$V$504,Q$1,0)</f>
        <v>1</v>
      </c>
      <c r="R288" t="str">
        <f>VLOOKUP($A288,'Plan de acci�n consolidado 2025'!$A$3:$V$504,R$1,0)</f>
        <v>Númerica</v>
      </c>
      <c r="S288" t="str">
        <f>VLOOKUP($A288,'Plan de acci�n consolidado 2025'!$A$3:$V$504,S$1,0)</f>
        <v># de reuniones realizadas / 1 reuniones a realizar</v>
      </c>
      <c r="T288" s="168">
        <f>VLOOKUP($A288,'Plan de acci�n consolidado 2025'!$A$3:$V$504,T$1,0)</f>
        <v>45672</v>
      </c>
      <c r="U288" s="168">
        <f>VLOOKUP($A288,'Plan de acci�n consolidado 2025'!$A$3:$V$504,U$1,0)</f>
        <v>45716</v>
      </c>
      <c r="V288" t="str">
        <f>VLOOKUP($A288,'Plan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8">
        <f>VLOOKUP($A288,'Plan de acci�n consolidado 2025'!$A$3:$AZ$504,W$1,0)</f>
        <v>4</v>
      </c>
      <c r="X288">
        <f>VLOOKUP($A288,'Plan de acci�n consolidado 2025'!$A$3:$AZ$504,X$1,0)</f>
        <v>100</v>
      </c>
      <c r="Y288" t="str">
        <f>VLOOKUP($A288,'Plan de acci�n consolidado 2025'!$A$3:$AZ$504,Y$1,0)</f>
        <v>Se remite las evidencias donde se definió el plan de trabajo para realizar las capacitaciones internas correspondientes a la actividad 3000.5.1</v>
      </c>
      <c r="Z288" s="168">
        <f>VLOOKUP($A288,'Plan de acci�n consolidado 2025'!$A$3:$AZ$504,Z$1,0)</f>
        <v>45702</v>
      </c>
      <c r="AA288">
        <f>VLOOKUP($A288,'Plan de acci�n consolidado 2025'!$A$3:$AZ$504,AA$1,0)</f>
        <v>100</v>
      </c>
      <c r="AB288" t="str">
        <f>VLOOKUP($A288,'Plan de acci�n consolidado 2025'!$A$3:$AZ$504,AB$1,0)</f>
        <v xml:space="preserve">Se establece plan de trabajo, informe de la reunión y listado de asistencia de las ciudades a visitar. </v>
      </c>
      <c r="AC288" s="168">
        <f>VLOOKUP($A288,'Plan de acci�n consolidado 2025'!$A$3:$AZ$504,AC$1,0)</f>
        <v>45702</v>
      </c>
      <c r="AD288">
        <f>VLOOKUP($A288,'Plan de acci�n consolidado 2025'!$A$3:$AZ$504,AD$1,0)</f>
        <v>100</v>
      </c>
      <c r="AE288">
        <f>VLOOKUP($A288,'Plan de acci�n consolidado 2025'!$A$3:$AZ$504,AE$1,0)</f>
        <v>4</v>
      </c>
    </row>
    <row r="289" spans="1:31" hidden="1" x14ac:dyDescent="0.25">
      <c r="A289" s="30" t="s">
        <v>1336</v>
      </c>
      <c r="B289" t="str">
        <f>VLOOKUP($A289,'Plan de acci�n consolidado 2025'!$A$3:$V$504,B$1,0)</f>
        <v>DESPACHO DEL SUPERINTENDENTE DELEGADO PARA LA PROTECCIÓN DEL CONSUMIDOR</v>
      </c>
      <c r="C289">
        <f>VLOOKUP($A289,'Plan de acci�n consolidado 2025'!$A$3:$V$504,C$1,0)</f>
        <v>5</v>
      </c>
      <c r="D289" t="str">
        <f>VLOOKUP($A289,'Plan de acci�n consolidado 2025'!$A$3:$V$504,D$1,0)</f>
        <v>Actividad propia</v>
      </c>
      <c r="E289" t="str">
        <f>VLOOKUP($A289,'Plan de acci�n consolidado 2025'!$A$3:$V$504,E$1,0)</f>
        <v>3000.5.2</v>
      </c>
      <c r="F289" t="str">
        <f>VLOOKUP($A289,'Plan de acci�n consolidado 2025'!$A$3:$V$504,F$1,0)</f>
        <v>N/A</v>
      </c>
      <c r="G289" t="str">
        <f>VLOOKUP($A289,'Plan de acci�n consolidado 2025'!$A$3:$V$504,G$1,0)</f>
        <v>N/A</v>
      </c>
      <c r="H289" t="str">
        <f>VLOOKUP($A289,'Plan de acci�n consolidado 2025'!$A$3:$V$504,H$1,0)</f>
        <v>N/A</v>
      </c>
      <c r="I289" t="str">
        <f>VLOOKUP($A289,'Plan de acci�n consolidado 2025'!$A$3:$V$504,I$1,0)</f>
        <v>N/A</v>
      </c>
      <c r="J289" t="str">
        <f>VLOOKUP($A289,'Plan de acci�n consolidado 2025'!$A$3:$V$504,J$1,0)</f>
        <v>N/A</v>
      </c>
      <c r="K289">
        <f>VLOOKUP($A289,'Plan de acci�n consolidado 2025'!$A$3:$V$504,K$1,0)</f>
        <v>0</v>
      </c>
      <c r="L289" t="str">
        <f>VLOOKUP($A289,'Plan de acci�n consolidado 2025'!$A$3:$V$504,L$1,0)</f>
        <v>N/A</v>
      </c>
      <c r="M289" t="str">
        <f>VLOOKUP($A289,'Plan de acci�n consolidado 2025'!$A$3:$V$504,M$1,0)</f>
        <v>N/A</v>
      </c>
      <c r="N289" t="str">
        <f>VLOOKUP($A289,'Plan de acci�n consolidado 2025'!$A$3:$V$504,N$1,0)</f>
        <v>N/A</v>
      </c>
      <c r="O289" t="str">
        <f>VLOOKUP($A289,'Plan de acci�n consolidado 2025'!$A$3:$V$504,O$1,0)</f>
        <v>Desarrollar las jornadas de capacitación - Imágenes (fotografía o captura de pantalla) de la difusión realizada.</v>
      </c>
      <c r="P289">
        <f>VLOOKUP($A289,'Plan de acci�n consolidado 2025'!$A$3:$V$504,P$1,0)</f>
        <v>80</v>
      </c>
      <c r="Q289">
        <f>VLOOKUP($A289,'Plan de acci�n consolidado 2025'!$A$3:$V$504,Q$1,0)</f>
        <v>8</v>
      </c>
      <c r="R289" t="str">
        <f>VLOOKUP($A289,'Plan de acci�n consolidado 2025'!$A$3:$V$504,R$1,0)</f>
        <v>Númerica</v>
      </c>
      <c r="S289" t="str">
        <f>VLOOKUP($A289,'Plan de acci�n consolidado 2025'!$A$3:$V$504,S$1,0)</f>
        <v># de capacitaciones ejecutadas / 8 capacitaciones a ejecutar</v>
      </c>
      <c r="T289" s="168">
        <f>VLOOKUP($A289,'Plan de acci�n consolidado 2025'!$A$3:$V$504,T$1,0)</f>
        <v>45719</v>
      </c>
      <c r="U289" s="168">
        <f>VLOOKUP($A289,'Plan de acci�n consolidado 2025'!$A$3:$V$504,U$1,0)</f>
        <v>46021</v>
      </c>
      <c r="V289" t="str">
        <f>VLOOKUP($A289,'Plan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9">
        <f>VLOOKUP($A289,'Plan de acci�n consolidado 2025'!$A$3:$AZ$504,W$1,0)</f>
        <v>16</v>
      </c>
      <c r="X289">
        <f>VLOOKUP($A289,'Plan de acci�n consolidado 2025'!$A$3:$AZ$504,X$1,0)</f>
        <v>100</v>
      </c>
      <c r="Y289" t="str">
        <f>VLOOKUP($A289,'Plan de acci�n consolidado 2025'!$A$3:$AZ$504,Y$1,0)</f>
        <v>Se remite informe de capacitación realizada en la ciudad de Barranquilla.
Con este informe, se completa las ocho capacitaciones requeridas para dar cumplimiento a este producto del plan de acción.</v>
      </c>
      <c r="Z289" s="168">
        <f>VLOOKUP($A289,'Plan de acci�n consolidado 2025'!$A$3:$AZ$504,Z$1,0)</f>
        <v>0</v>
      </c>
      <c r="AA289">
        <f>VLOOKUP($A289,'Plan de acci�n consolidado 2025'!$A$3:$AZ$504,AA$1,0)</f>
        <v>100</v>
      </c>
      <c r="AB289" t="str">
        <f>VLOOKUP($A289,'Plan de acci�n consolidado 2025'!$A$3:$AZ$504,AB$1,0)</f>
        <v xml:space="preserve">El avance porcentual registrado corresponde con el cálculo de la fórmula matemática definida y las evidencias reportadas, en anteriores seguimiento se recibieron los soportes de 
1 Medellín
2 Pereira
3 Leticia
4 Bucaramanga
5 Popayán 
6 Cali 
7 Pasto
En esta oportunidad se recibe el soporte de la 8 capacitaciones (ciudad faltante) = 100%
Esta actividad aun no esta vencida, si se requiere reportar como cumplida se hace necesario cambiar la fecha fin, y reportarla como cumplida </v>
      </c>
      <c r="AC289" s="168">
        <f>VLOOKUP($A289,'Plan de acci�n consolidado 2025'!$A$3:$AZ$504,AC$1,0)</f>
        <v>0</v>
      </c>
      <c r="AD289">
        <f>VLOOKUP($A289,'Plan de acci�n consolidado 2025'!$A$3:$AZ$504,AD$1,0)</f>
        <v>0</v>
      </c>
      <c r="AE289">
        <f>VLOOKUP($A289,'Plan de acci�n consolidado 2025'!$A$3:$AZ$504,AE$1,0)</f>
        <v>16</v>
      </c>
    </row>
    <row r="290" spans="1:31" hidden="1" x14ac:dyDescent="0.25">
      <c r="A290" s="30" t="s">
        <v>837</v>
      </c>
      <c r="B290" t="str">
        <f>VLOOKUP($A290,'Plan de acci�n consolidado 2025'!$A$3:$V$504,B$1,0)</f>
        <v>DESPACHO DEL SUPERINTENDENTE DELEGADO PARA LA PROTECCIÓN DE DATOS PERSONALES</v>
      </c>
      <c r="C290">
        <f>VLOOKUP($A290,'Plan de acci�n consolidado 2025'!$A$3:$V$504,C$1,0)</f>
        <v>3</v>
      </c>
      <c r="D290" t="str">
        <f>VLOOKUP($A290,'Plan de acci�n consolidado 2025'!$A$3:$V$504,D$1,0)</f>
        <v>Producto</v>
      </c>
      <c r="E290" t="str">
        <f>VLOOKUP($A290,'Plan de acci�n consolidado 2025'!$A$3:$V$504,E$1,0)</f>
        <v>7000.1</v>
      </c>
      <c r="F290" t="str">
        <f>VLOOKUP($A290,'Plan de acci�n consolidado 2025'!$A$3:$V$504,F$1,0)</f>
        <v>Innovador</v>
      </c>
      <c r="G290" t="str">
        <f>VLOOKUP($A290,'Plan de acci�n consolidado 2025'!$A$3:$V$504,G$1,0)</f>
        <v xml:space="preserve">Fortalecer la gestión de la información, el conocimiento y la innovación para optimizar la capacidad institucional 
</v>
      </c>
      <c r="H290" t="str">
        <f>VLOOKUP($A290,'Plan de acci�n consolidado 2025'!$A$3:$V$504,H$1,0)</f>
        <v xml:space="preserve">Cumplimiento de productos del PAI asociados a Fortacer el Sistema Integral de Gestión Institucional para mejorar la prestación del servicio. 
</v>
      </c>
      <c r="I290" t="str">
        <f>VLOOKUP($A290,'Plan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90" t="str">
        <f>VLOOKUP($A290,'Plan de acci�n consolidado 2025'!$A$3:$V$504,J$1,0)</f>
        <v>N/A</v>
      </c>
      <c r="K290">
        <f>VLOOKUP($A290,'Plan de acci�n consolidado 2025'!$A$3:$V$504,K$1,0)</f>
        <v>0</v>
      </c>
      <c r="L290" t="str">
        <f>VLOOKUP($A290,'Plan de acci�n consolidado 2025'!$A$3:$V$504,L$1,0)</f>
        <v>FUNCIONAMIENTO</v>
      </c>
      <c r="M290" t="str">
        <f>VLOOKUP($A290,'Plan de acci�n consolidado 2025'!$A$3:$V$504,M$1,0)</f>
        <v>Política Mejora Normativa _DIMENSIÓN Gestión con Valores para Resultados</v>
      </c>
      <c r="N290" t="str">
        <f>VLOOKUP($A290,'Plan de acci�n consolidado 2025'!$A$3:$V$504,N$1,0)</f>
        <v>N/A</v>
      </c>
      <c r="O290" t="str">
        <f>VLOOKUP($A290,'Plan de acci�n consolidado 2025'!$A$3:$V$504,O$1,0)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290">
        <f>VLOOKUP($A290,'Plan de acci�n consolidado 2025'!$A$3:$V$504,P$1,0)</f>
        <v>10</v>
      </c>
      <c r="Q290">
        <f>VLOOKUP($A290,'Plan de acci�n consolidado 2025'!$A$3:$V$504,Q$1,0)</f>
        <v>1</v>
      </c>
      <c r="R290" t="str">
        <f>VLOOKUP($A290,'Plan de acci�n consolidado 2025'!$A$3:$V$504,R$1,0)</f>
        <v>Númerica</v>
      </c>
      <c r="S290" t="str">
        <f>VLOOKUP($A290,'Plan de acci�n consolidado 2025'!$A$3:$V$504,S$1,0)</f>
        <v># de Documento publicado / 1 Documento programado</v>
      </c>
      <c r="T290" s="168">
        <f>VLOOKUP($A290,'Plan de acci�n consolidado 2025'!$A$3:$V$504,T$1,0)</f>
        <v>45691</v>
      </c>
      <c r="U290" s="168">
        <f>VLOOKUP($A290,'Plan de acci�n consolidado 2025'!$A$3:$V$504,U$1,0)</f>
        <v>45987</v>
      </c>
      <c r="V290" t="str">
        <f>VLOOKUP($A290,'Plan de acci�n consolidado 2025'!$A$3:$V$504,V$1,0)</f>
        <v>7000-DESPACHO DEL SUPERINTENDENTE DELEGADO PARA LA PROTECCIÓN DE DATOS PERSONALES</v>
      </c>
      <c r="W290">
        <f>VLOOKUP($A290,'Plan de acci�n consolidado 2025'!$A$3:$AZ$504,W$1,0)</f>
        <v>10</v>
      </c>
      <c r="X290">
        <f>VLOOKUP($A290,'Plan de acci�n consolidado 2025'!$A$3:$AZ$504,X$1,0)</f>
        <v>0</v>
      </c>
      <c r="Y290">
        <f>VLOOKUP($A290,'Plan de acci�n consolidado 2025'!$A$3:$AZ$504,Y$1,0)</f>
        <v>0</v>
      </c>
      <c r="Z290" s="168">
        <f>VLOOKUP($A290,'Plan de acci�n consolidado 2025'!$A$3:$AZ$504,Z$1,0)</f>
        <v>0</v>
      </c>
      <c r="AA290">
        <f>VLOOKUP($A290,'Plan de acci�n consolidado 2025'!$A$3:$AZ$504,AA$1,0)</f>
        <v>0</v>
      </c>
      <c r="AB290">
        <f>VLOOKUP($A290,'Plan de acci�n consolidado 2025'!$A$3:$AZ$504,AB$1,0)</f>
        <v>0</v>
      </c>
      <c r="AC290" s="168">
        <f>VLOOKUP($A290,'Plan de acci�n consolidado 2025'!$A$3:$AZ$504,AC$1,0)</f>
        <v>0</v>
      </c>
      <c r="AD290">
        <f>VLOOKUP($A290,'Plan de acci�n consolidado 2025'!$A$3:$AZ$504,AD$1,0)</f>
        <v>0</v>
      </c>
      <c r="AE290">
        <f>VLOOKUP($A290,'Plan de acci�n consolidado 2025'!$A$3:$AZ$504,AE$1,0)</f>
        <v>0</v>
      </c>
    </row>
    <row r="291" spans="1:31" hidden="1" x14ac:dyDescent="0.25">
      <c r="A291" s="30" t="s">
        <v>839</v>
      </c>
      <c r="B291" t="str">
        <f>VLOOKUP($A291,'Plan de acci�n consolidado 2025'!$A$3:$V$504,B$1,0)</f>
        <v>DESPACHO DEL SUPERINTENDENTE DELEGADO PARA LA PROTECCIÓN DE DATOS PERSONALES</v>
      </c>
      <c r="C291">
        <f>VLOOKUP($A291,'Plan de acci�n consolidado 2025'!$A$3:$V$504,C$1,0)</f>
        <v>3</v>
      </c>
      <c r="D291" t="str">
        <f>VLOOKUP($A291,'Plan de acci�n consolidado 2025'!$A$3:$V$504,D$1,0)</f>
        <v>Actividad propia</v>
      </c>
      <c r="E291" t="str">
        <f>VLOOKUP($A291,'Plan de acci�n consolidado 2025'!$A$3:$V$504,E$1,0)</f>
        <v>7000.1.1</v>
      </c>
      <c r="F291" t="str">
        <f>VLOOKUP($A291,'Plan de acci�n consolidado 2025'!$A$3:$V$504,F$1,0)</f>
        <v>N/A</v>
      </c>
      <c r="G291" t="str">
        <f>VLOOKUP($A291,'Plan de acci�n consolidado 2025'!$A$3:$V$504,G$1,0)</f>
        <v>N/A</v>
      </c>
      <c r="H291" t="str">
        <f>VLOOKUP($A291,'Plan de acci�n consolidado 2025'!$A$3:$V$504,H$1,0)</f>
        <v>N/A</v>
      </c>
      <c r="I291" t="str">
        <f>VLOOKUP($A291,'Plan de acci�n consolidado 2025'!$A$3:$V$504,I$1,0)</f>
        <v>N/A</v>
      </c>
      <c r="J291" t="str">
        <f>VLOOKUP($A291,'Plan de acci�n consolidado 2025'!$A$3:$V$504,J$1,0)</f>
        <v>N/A</v>
      </c>
      <c r="K291">
        <f>VLOOKUP($A291,'Plan de acci�n consolidado 2025'!$A$3:$V$504,K$1,0)</f>
        <v>0</v>
      </c>
      <c r="L291" t="str">
        <f>VLOOKUP($A291,'Plan de acci�n consolidado 2025'!$A$3:$V$504,L$1,0)</f>
        <v>N/A</v>
      </c>
      <c r="M291" t="str">
        <f>VLOOKUP($A291,'Plan de acci�n consolidado 2025'!$A$3:$V$504,M$1,0)</f>
        <v>N/A</v>
      </c>
      <c r="N291" t="str">
        <f>VLOOKUP($A291,'Plan de acci�n consolidado 2025'!$A$3:$V$504,N$1,0)</f>
        <v>N/A</v>
      </c>
      <c r="O291" t="str">
        <f>VLOOKUP($A291,'Plan de acci�n consolidado 2025'!$A$3:$V$504,O$1,0)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291">
        <f>VLOOKUP($A291,'Plan de acci�n consolidado 2025'!$A$3:$V$504,P$1,0)</f>
        <v>30</v>
      </c>
      <c r="Q291">
        <f>VLOOKUP($A291,'Plan de acci�n consolidado 2025'!$A$3:$V$504,Q$1,0)</f>
        <v>1</v>
      </c>
      <c r="R291" t="str">
        <f>VLOOKUP($A291,'Plan de acci�n consolidado 2025'!$A$3:$V$504,R$1,0)</f>
        <v>Númerica</v>
      </c>
      <c r="S291" t="str">
        <f>VLOOKUP($A291,'Plan de acci�n consolidado 2025'!$A$3:$V$504,S$1,0)</f>
        <v># de Informe realizado / 1 Informes a realizar</v>
      </c>
      <c r="T291" s="168">
        <f>VLOOKUP($A291,'Plan de acci�n consolidado 2025'!$A$3:$V$504,T$1,0)</f>
        <v>45691</v>
      </c>
      <c r="U291" s="168">
        <f>VLOOKUP($A291,'Plan de acci�n consolidado 2025'!$A$3:$V$504,U$1,0)</f>
        <v>45789</v>
      </c>
      <c r="V291" t="str">
        <f>VLOOKUP($A291,'Plan de acci�n consolidado 2025'!$A$3:$V$504,V$1,0)</f>
        <v>7000-DESPACHO DEL SUPERINTENDENTE DELEGADO PARA LA PROTECCIÓN DE DATOS PERSONALES</v>
      </c>
      <c r="W291">
        <f>VLOOKUP($A291,'Plan de acci�n consolidado 2025'!$A$3:$AZ$504,W$1,0)</f>
        <v>3</v>
      </c>
      <c r="X291">
        <f>VLOOKUP($A291,'Plan de acci�n consolidado 2025'!$A$3:$AZ$504,X$1,0)</f>
        <v>100</v>
      </c>
      <c r="Y291" t="str">
        <f>VLOOKUP($A291,'Plan de acci�n consolidado 2025'!$A$3:$AZ$504,Y$1,0)</f>
        <v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v>
      </c>
      <c r="Z291" s="168">
        <f>VLOOKUP($A291,'Plan de acci�n consolidado 2025'!$A$3:$AZ$504,Z$1,0)</f>
        <v>45785</v>
      </c>
      <c r="AA291">
        <f>VLOOKUP($A291,'Plan de acci�n consolidado 2025'!$A$3:$AZ$504,AA$1,0)</f>
        <v>100</v>
      </c>
      <c r="AB291" t="str">
        <f>VLOOKUP($A291,'Plan de acci�n consolidado 2025'!$A$3:$AZ$504,AB$1,0)</f>
        <v>Se valida el cumplimiento de la actividad.</v>
      </c>
      <c r="AC291" s="168">
        <f>VLOOKUP($A291,'Plan de acci�n consolidado 2025'!$A$3:$AZ$504,AC$1,0)</f>
        <v>45785</v>
      </c>
      <c r="AD291">
        <f>VLOOKUP($A291,'Plan de acci�n consolidado 2025'!$A$3:$AZ$504,AD$1,0)</f>
        <v>100</v>
      </c>
      <c r="AE291">
        <f>VLOOKUP($A291,'Plan de acci�n consolidado 2025'!$A$3:$AZ$504,AE$1,0)</f>
        <v>3</v>
      </c>
    </row>
    <row r="292" spans="1:31" hidden="1" x14ac:dyDescent="0.25">
      <c r="A292" s="30" t="s">
        <v>841</v>
      </c>
      <c r="B292" t="str">
        <f>VLOOKUP($A292,'Plan de acci�n consolidado 2025'!$A$3:$V$504,B$1,0)</f>
        <v>DESPACHO DEL SUPERINTENDENTE DELEGADO PARA LA PROTECCIÓN DE DATOS PERSONALES</v>
      </c>
      <c r="C292">
        <f>VLOOKUP($A292,'Plan de acci�n consolidado 2025'!$A$3:$V$504,C$1,0)</f>
        <v>3</v>
      </c>
      <c r="D292" t="str">
        <f>VLOOKUP($A292,'Plan de acci�n consolidado 2025'!$A$3:$V$504,D$1,0)</f>
        <v>Actividad propia</v>
      </c>
      <c r="E292" t="str">
        <f>VLOOKUP($A292,'Plan de acci�n consolidado 2025'!$A$3:$V$504,E$1,0)</f>
        <v>7000.1.2</v>
      </c>
      <c r="F292" t="str">
        <f>VLOOKUP($A292,'Plan de acci�n consolidado 2025'!$A$3:$V$504,F$1,0)</f>
        <v>N/A</v>
      </c>
      <c r="G292" t="str">
        <f>VLOOKUP($A292,'Plan de acci�n consolidado 2025'!$A$3:$V$504,G$1,0)</f>
        <v>N/A</v>
      </c>
      <c r="H292" t="str">
        <f>VLOOKUP($A292,'Plan de acci�n consolidado 2025'!$A$3:$V$504,H$1,0)</f>
        <v>N/A</v>
      </c>
      <c r="I292" t="str">
        <f>VLOOKUP($A292,'Plan de acci�n consolidado 2025'!$A$3:$V$504,I$1,0)</f>
        <v>N/A</v>
      </c>
      <c r="J292" t="str">
        <f>VLOOKUP($A292,'Plan de acci�n consolidado 2025'!$A$3:$V$504,J$1,0)</f>
        <v>N/A</v>
      </c>
      <c r="K292">
        <f>VLOOKUP($A292,'Plan de acci�n consolidado 2025'!$A$3:$V$504,K$1,0)</f>
        <v>0</v>
      </c>
      <c r="L292" t="str">
        <f>VLOOKUP($A292,'Plan de acci�n consolidado 2025'!$A$3:$V$504,L$1,0)</f>
        <v>N/A</v>
      </c>
      <c r="M292" t="str">
        <f>VLOOKUP($A292,'Plan de acci�n consolidado 2025'!$A$3:$V$504,M$1,0)</f>
        <v>N/A</v>
      </c>
      <c r="N292" t="str">
        <f>VLOOKUP($A292,'Plan de acci�n consolidado 2025'!$A$3:$V$504,N$1,0)</f>
        <v>N/A</v>
      </c>
      <c r="O292" t="str">
        <f>VLOOKUP($A292,'Plan de acci�n consolidado 2025'!$A$3:$V$504,O$1,0)</f>
        <v>Elaborar documento con el desarrollo del estudio comparativo y un apartado de recomendaciones para la adopción o adaptación de dichas medidas en el marco regulatorio colombiano (Documento)</v>
      </c>
      <c r="P292">
        <f>VLOOKUP($A292,'Plan de acci�n consolidado 2025'!$A$3:$V$504,P$1,0)</f>
        <v>60</v>
      </c>
      <c r="Q292">
        <f>VLOOKUP($A292,'Plan de acci�n consolidado 2025'!$A$3:$V$504,Q$1,0)</f>
        <v>1</v>
      </c>
      <c r="R292" t="str">
        <f>VLOOKUP($A292,'Plan de acci�n consolidado 2025'!$A$3:$V$504,R$1,0)</f>
        <v>Númerica</v>
      </c>
      <c r="S292" t="str">
        <f>VLOOKUP($A292,'Plan de acci�n consolidado 2025'!$A$3:$V$504,S$1,0)</f>
        <v># de Documento elaborado / 1 Documento programado</v>
      </c>
      <c r="T292" s="168">
        <f>VLOOKUP($A292,'Plan de acci�n consolidado 2025'!$A$3:$V$504,T$1,0)</f>
        <v>45790</v>
      </c>
      <c r="U292" s="168">
        <f>VLOOKUP($A292,'Plan de acci�n consolidado 2025'!$A$3:$V$504,U$1,0)</f>
        <v>45947</v>
      </c>
      <c r="V292" t="str">
        <f>VLOOKUP($A292,'Plan de acci�n consolidado 2025'!$A$3:$V$504,V$1,0)</f>
        <v>7000-DESPACHO DEL SUPERINTENDENTE DELEGADO PARA LA PROTECCIÓN DE DATOS PERSONALES</v>
      </c>
      <c r="W292">
        <f>VLOOKUP($A292,'Plan de acci�n consolidado 2025'!$A$3:$AZ$504,W$1,0)</f>
        <v>6</v>
      </c>
      <c r="X292">
        <f>VLOOKUP($A292,'Plan de acci�n consolidado 2025'!$A$3:$AZ$504,X$1,0)</f>
        <v>0</v>
      </c>
      <c r="Y292" t="str">
        <f>VLOOKUP($A292,'Plan de acci�n consolidado 2025'!$A$3:$AZ$504,Y$1,0)</f>
        <v>En el mes de junio se continuó con la investigación sobre derecho comparado con el fin de identificar las acciones que se han adelantado en otras jurisdicciones como insumo para preparar el marco regulatorio a la inteligencia artificial.</v>
      </c>
      <c r="Z292" s="168">
        <f>VLOOKUP($A292,'Plan de acci�n consolidado 2025'!$A$3:$AZ$504,Z$1,0)</f>
        <v>0</v>
      </c>
      <c r="AA292">
        <f>VLOOKUP($A292,'Plan de acci�n consolidado 2025'!$A$3:$AZ$504,AA$1,0)</f>
        <v>0</v>
      </c>
      <c r="AB292" t="str">
        <f>VLOOKUP($A292,'Plan de acci�n consolidado 2025'!$A$3:$AZ$504,AB$1,0)</f>
        <v xml:space="preserve">Se reporta avance cualitativo para el logro de la actividad la cual finaliza en el mes de octubre </v>
      </c>
      <c r="AC292" s="168">
        <f>VLOOKUP($A292,'Plan de acci�n consolidado 2025'!$A$3:$AZ$504,AC$1,0)</f>
        <v>0</v>
      </c>
      <c r="AD292">
        <f>VLOOKUP($A292,'Plan de acci�n consolidado 2025'!$A$3:$AZ$504,AD$1,0)</f>
        <v>0</v>
      </c>
      <c r="AE292">
        <f>VLOOKUP($A292,'Plan de acci�n consolidado 2025'!$A$3:$AZ$504,AE$1,0)</f>
        <v>0</v>
      </c>
    </row>
    <row r="293" spans="1:31" hidden="1" x14ac:dyDescent="0.25">
      <c r="A293" s="30" t="s">
        <v>843</v>
      </c>
      <c r="B293" t="str">
        <f>VLOOKUP($A293,'Plan de acci�n consolidado 2025'!$A$3:$V$504,B$1,0)</f>
        <v>DESPACHO DEL SUPERINTENDENTE DELEGADO PARA LA PROTECCIÓN DE DATOS PERSONALES</v>
      </c>
      <c r="C293">
        <f>VLOOKUP($A293,'Plan de acci�n consolidado 2025'!$A$3:$V$504,C$1,0)</f>
        <v>3</v>
      </c>
      <c r="D293" t="str">
        <f>VLOOKUP($A293,'Plan de acci�n consolidado 2025'!$A$3:$V$504,D$1,0)</f>
        <v>Actividad propia</v>
      </c>
      <c r="E293" t="str">
        <f>VLOOKUP($A293,'Plan de acci�n consolidado 2025'!$A$3:$V$504,E$1,0)</f>
        <v>7000.1.3</v>
      </c>
      <c r="F293" t="str">
        <f>VLOOKUP($A293,'Plan de acci�n consolidado 2025'!$A$3:$V$504,F$1,0)</f>
        <v>N/A</v>
      </c>
      <c r="G293" t="str">
        <f>VLOOKUP($A293,'Plan de acci�n consolidado 2025'!$A$3:$V$504,G$1,0)</f>
        <v>N/A</v>
      </c>
      <c r="H293" t="str">
        <f>VLOOKUP($A293,'Plan de acci�n consolidado 2025'!$A$3:$V$504,H$1,0)</f>
        <v>N/A</v>
      </c>
      <c r="I293" t="str">
        <f>VLOOKUP($A293,'Plan de acci�n consolidado 2025'!$A$3:$V$504,I$1,0)</f>
        <v>N/A</v>
      </c>
      <c r="J293" t="str">
        <f>VLOOKUP($A293,'Plan de acci�n consolidado 2025'!$A$3:$V$504,J$1,0)</f>
        <v>N/A</v>
      </c>
      <c r="K293">
        <f>VLOOKUP($A293,'Plan de acci�n consolidado 2025'!$A$3:$V$504,K$1,0)</f>
        <v>0</v>
      </c>
      <c r="L293" t="str">
        <f>VLOOKUP($A293,'Plan de acci�n consolidado 2025'!$A$3:$V$504,L$1,0)</f>
        <v>N/A</v>
      </c>
      <c r="M293" t="str">
        <f>VLOOKUP($A293,'Plan de acci�n consolidado 2025'!$A$3:$V$504,M$1,0)</f>
        <v>N/A</v>
      </c>
      <c r="N293" t="str">
        <f>VLOOKUP($A293,'Plan de acci�n consolidado 2025'!$A$3:$V$504,N$1,0)</f>
        <v>N/A</v>
      </c>
      <c r="O293" t="str">
        <f>VLOOKUP($A293,'Plan de acci�n consolidado 2025'!$A$3:$V$504,O$1,0)</f>
        <v>Solicitar la publicación del documento con el propósito que entidades públicas y privadas conozcan los efectos de la Inteligencia Artificial (IA) al derecho en cuestión (Link de publicación)</v>
      </c>
      <c r="P293">
        <f>VLOOKUP($A293,'Plan de acci�n consolidado 2025'!$A$3:$V$504,P$1,0)</f>
        <v>10</v>
      </c>
      <c r="Q293">
        <f>VLOOKUP($A293,'Plan de acci�n consolidado 2025'!$A$3:$V$504,Q$1,0)</f>
        <v>1</v>
      </c>
      <c r="R293" t="str">
        <f>VLOOKUP($A293,'Plan de acci�n consolidado 2025'!$A$3:$V$504,R$1,0)</f>
        <v>Númerica</v>
      </c>
      <c r="S293" t="str">
        <f>VLOOKUP($A293,'Plan de acci�n consolidado 2025'!$A$3:$V$504,S$1,0)</f>
        <v># de Documento publicado / 1 Documento programado</v>
      </c>
      <c r="T293" s="168">
        <f>VLOOKUP($A293,'Plan de acci�n consolidado 2025'!$A$3:$V$504,T$1,0)</f>
        <v>45947</v>
      </c>
      <c r="U293" s="168">
        <f>VLOOKUP($A293,'Plan de acci�n consolidado 2025'!$A$3:$V$504,U$1,0)</f>
        <v>45987</v>
      </c>
      <c r="V293" t="str">
        <f>VLOOKUP($A293,'Plan de acci�n consolidado 2025'!$A$3:$V$504,V$1,0)</f>
        <v>7000-DESPACHO DEL SUPERINTENDENTE DELEGADO PARA LA PROTECCIÓN DE DATOS PERSONALES</v>
      </c>
      <c r="W293">
        <f>VLOOKUP($A293,'Plan de acci�n consolidado 2025'!$A$3:$AZ$504,W$1,0)</f>
        <v>1</v>
      </c>
      <c r="X293">
        <f>VLOOKUP($A293,'Plan de acci�n consolidado 2025'!$A$3:$AZ$504,X$1,0)</f>
        <v>0</v>
      </c>
      <c r="Y293">
        <f>VLOOKUP($A293,'Plan de acci�n consolidado 2025'!$A$3:$AZ$504,Y$1,0)</f>
        <v>0</v>
      </c>
      <c r="Z293" s="168">
        <f>VLOOKUP($A293,'Plan de acci�n consolidado 2025'!$A$3:$AZ$504,Z$1,0)</f>
        <v>0</v>
      </c>
      <c r="AA293">
        <f>VLOOKUP($A293,'Plan de acci�n consolidado 2025'!$A$3:$AZ$504,AA$1,0)</f>
        <v>0</v>
      </c>
      <c r="AB293">
        <f>VLOOKUP($A293,'Plan de acci�n consolidado 2025'!$A$3:$AZ$504,AB$1,0)</f>
        <v>0</v>
      </c>
      <c r="AC293" s="168">
        <f>VLOOKUP($A293,'Plan de acci�n consolidado 2025'!$A$3:$AZ$504,AC$1,0)</f>
        <v>0</v>
      </c>
      <c r="AD293">
        <f>VLOOKUP($A293,'Plan de acci�n consolidado 2025'!$A$3:$AZ$504,AD$1,0)</f>
        <v>0</v>
      </c>
      <c r="AE293">
        <f>VLOOKUP($A293,'Plan de acci�n consolidado 2025'!$A$3:$AZ$504,AE$1,0)</f>
        <v>0</v>
      </c>
    </row>
    <row r="294" spans="1:31" hidden="1" x14ac:dyDescent="0.25">
      <c r="A294" s="30" t="s">
        <v>844</v>
      </c>
      <c r="B294" t="str">
        <f>VLOOKUP($A294,'Plan de acci�n consolidado 2025'!$A$3:$V$504,B$1,0)</f>
        <v>DESPACHO DEL SUPERINTENDENTE DELEGADO PARA LA PROTECCIÓN DE DATOS PERSONALES</v>
      </c>
      <c r="C294">
        <f>VLOOKUP($A294,'Plan de acci�n consolidado 2025'!$A$3:$V$504,C$1,0)</f>
        <v>3</v>
      </c>
      <c r="D294" t="str">
        <f>VLOOKUP($A294,'Plan de acci�n consolidado 2025'!$A$3:$V$504,D$1,0)</f>
        <v>Producto</v>
      </c>
      <c r="E294" t="str">
        <f>VLOOKUP($A294,'Plan de acci�n consolidado 2025'!$A$3:$V$504,E$1,0)</f>
        <v>7000.2</v>
      </c>
      <c r="F294" t="str">
        <f>VLOOKUP($A294,'Plan de acci�n consolidado 2025'!$A$3:$V$504,F$1,0)</f>
        <v>Innovador</v>
      </c>
      <c r="G294" t="str">
        <f>VLOOKUP($A294,'Plan de acci�n consolidado 2025'!$A$3:$V$504,G$1,0)</f>
        <v xml:space="preserve">Promover el enfoque preventivo, diferencial y territorial en el que hacer misional de la entidad 
</v>
      </c>
      <c r="H294" t="str">
        <f>VLOOKUP($A294,'Plan de acci�n consolidado 2025'!$A$3:$V$504,H$1,0)</f>
        <v xml:space="preserve">Cumplimiento de productos del PAI asociados a Promover el enfoque preventivo, diferencial y territorial en el que hacer misional de la entidad 
</v>
      </c>
      <c r="I294" t="str">
        <f>VLOOKUP($A294,'Plan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94" t="str">
        <f>VLOOKUP($A294,'Plan de acci�n consolidado 2025'!$A$3:$V$504,J$1,0)</f>
        <v>N/A</v>
      </c>
      <c r="K294">
        <f>VLOOKUP($A294,'Plan de acci�n consolidado 2025'!$A$3:$V$504,K$1,0)</f>
        <v>0</v>
      </c>
      <c r="L294" t="str">
        <f>VLOOKUP($A294,'Plan de acci�n consolidado 2025'!$A$3:$V$504,L$1,0)</f>
        <v>C-3503-0200-0012-20104c</v>
      </c>
      <c r="M294" t="str">
        <f>VLOOKUP($A294,'Plan de acci�n consolidado 2025'!$A$3:$V$504,M$1,0)</f>
        <v>Política Gestión del Conocimiento y la Innovación _DIMENSIÓN Gestión del conocimiento y la innovación</v>
      </c>
      <c r="N294" t="str">
        <f>VLOOKUP($A294,'Plan de acci�n consolidado 2025'!$A$3:$V$504,N$1,0)</f>
        <v>PEI_23;
PES_20230193</v>
      </c>
      <c r="O294" t="str">
        <f>VLOOKUP($A294,'Plan de acci�n consolidado 2025'!$A$3:$V$504,O$1,0)</f>
        <v>Lineamientos para generar conciencia sobre el debido tratamiento de datos personales en los procesos de transferencia de tecnología para salvaguardar el derecho en dichos procesos,  divulgado.  (informe de conclusiones/único entregable)</v>
      </c>
      <c r="P294">
        <f>VLOOKUP($A294,'Plan de acci�n consolidado 2025'!$A$3:$V$504,P$1,0)</f>
        <v>10</v>
      </c>
      <c r="Q294">
        <f>VLOOKUP($A294,'Plan de acci�n consolidado 2025'!$A$3:$V$504,Q$1,0)</f>
        <v>1</v>
      </c>
      <c r="R294" t="str">
        <f>VLOOKUP($A294,'Plan de acci�n consolidado 2025'!$A$3:$V$504,R$1,0)</f>
        <v>Númerica</v>
      </c>
      <c r="S294" t="str">
        <f>VLOOKUP($A294,'Plan de acci�n consolidado 2025'!$A$3:$V$504,S$1,0)</f>
        <v># de Sensibilización realizada / 1 Sensibilización programada</v>
      </c>
      <c r="T294" s="168">
        <f>VLOOKUP($A294,'Plan de acci�n consolidado 2025'!$A$3:$V$504,T$1,0)</f>
        <v>45720</v>
      </c>
      <c r="U294" s="168">
        <f>VLOOKUP($A294,'Plan de acci�n consolidado 2025'!$A$3:$V$504,U$1,0)</f>
        <v>45989</v>
      </c>
      <c r="V294" t="str">
        <f>VLOOKUP($A294,'Plan de acci�n consolidado 2025'!$A$3:$V$504,V$1,0)</f>
        <v>7000-DESPACHO DEL SUPERINTENDENTE DELEGADO PARA LA PROTECCIÓN DE DATOS PERSONALES</v>
      </c>
      <c r="W294">
        <f>VLOOKUP($A294,'Plan de acci�n consolidado 2025'!$A$3:$AZ$504,W$1,0)</f>
        <v>10</v>
      </c>
      <c r="X294">
        <f>VLOOKUP($A294,'Plan de acci�n consolidado 2025'!$A$3:$AZ$504,X$1,0)</f>
        <v>0</v>
      </c>
      <c r="Y294">
        <f>VLOOKUP($A294,'Plan de acci�n consolidado 2025'!$A$3:$AZ$504,Y$1,0)</f>
        <v>0</v>
      </c>
      <c r="Z294" s="168">
        <f>VLOOKUP($A294,'Plan de acci�n consolidado 2025'!$A$3:$AZ$504,Z$1,0)</f>
        <v>0</v>
      </c>
      <c r="AA294">
        <f>VLOOKUP($A294,'Plan de acci�n consolidado 2025'!$A$3:$AZ$504,AA$1,0)</f>
        <v>0</v>
      </c>
      <c r="AB294">
        <f>VLOOKUP($A294,'Plan de acci�n consolidado 2025'!$A$3:$AZ$504,AB$1,0)</f>
        <v>0</v>
      </c>
      <c r="AC294" s="168">
        <f>VLOOKUP($A294,'Plan de acci�n consolidado 2025'!$A$3:$AZ$504,AC$1,0)</f>
        <v>0</v>
      </c>
      <c r="AD294">
        <f>VLOOKUP($A294,'Plan de acci�n consolidado 2025'!$A$3:$AZ$504,AD$1,0)</f>
        <v>0</v>
      </c>
      <c r="AE294">
        <f>VLOOKUP($A294,'Plan de acci�n consolidado 2025'!$A$3:$AZ$504,AE$1,0)</f>
        <v>0</v>
      </c>
    </row>
    <row r="295" spans="1:31" hidden="1" x14ac:dyDescent="0.25">
      <c r="A295" s="30" t="s">
        <v>846</v>
      </c>
      <c r="B295" t="str">
        <f>VLOOKUP($A295,'Plan de acci�n consolidado 2025'!$A$3:$V$504,B$1,0)</f>
        <v>DESPACHO DEL SUPERINTENDENTE DELEGADO PARA LA PROTECCIÓN DE DATOS PERSONALES</v>
      </c>
      <c r="C295">
        <f>VLOOKUP($A295,'Plan de acci�n consolidado 2025'!$A$3:$V$504,C$1,0)</f>
        <v>3</v>
      </c>
      <c r="D295" t="str">
        <f>VLOOKUP($A295,'Plan de acci�n consolidado 2025'!$A$3:$V$504,D$1,0)</f>
        <v>Actividad propia</v>
      </c>
      <c r="E295" t="str">
        <f>VLOOKUP($A295,'Plan de acci�n consolidado 2025'!$A$3:$V$504,E$1,0)</f>
        <v>7000.2.1</v>
      </c>
      <c r="F295" t="str">
        <f>VLOOKUP($A295,'Plan de acci�n consolidado 2025'!$A$3:$V$504,F$1,0)</f>
        <v>N/A</v>
      </c>
      <c r="G295" t="str">
        <f>VLOOKUP($A295,'Plan de acci�n consolidado 2025'!$A$3:$V$504,G$1,0)</f>
        <v>N/A</v>
      </c>
      <c r="H295" t="str">
        <f>VLOOKUP($A295,'Plan de acci�n consolidado 2025'!$A$3:$V$504,H$1,0)</f>
        <v>N/A</v>
      </c>
      <c r="I295" t="str">
        <f>VLOOKUP($A295,'Plan de acci�n consolidado 2025'!$A$3:$V$504,I$1,0)</f>
        <v>N/A</v>
      </c>
      <c r="J295" t="str">
        <f>VLOOKUP($A295,'Plan de acci�n consolidado 2025'!$A$3:$V$504,J$1,0)</f>
        <v>N/A</v>
      </c>
      <c r="K295">
        <f>VLOOKUP($A295,'Plan de acci�n consolidado 2025'!$A$3:$V$504,K$1,0)</f>
        <v>0</v>
      </c>
      <c r="L295" t="str">
        <f>VLOOKUP($A295,'Plan de acci�n consolidado 2025'!$A$3:$V$504,L$1,0)</f>
        <v>N/A</v>
      </c>
      <c r="M295" t="str">
        <f>VLOOKUP($A295,'Plan de acci�n consolidado 2025'!$A$3:$V$504,M$1,0)</f>
        <v>N/A</v>
      </c>
      <c r="N295" t="str">
        <f>VLOOKUP($A295,'Plan de acci�n consolidado 2025'!$A$3:$V$504,N$1,0)</f>
        <v>N/A</v>
      </c>
      <c r="O295" t="str">
        <f>VLOOKUP($A295,'Plan de acci�n consolidado 2025'!$A$3:$V$504,O$1,0)</f>
        <v>Realizar sensibilización de los lineamientos sobre el tratamiento de datos personales en los procesos de transferencia de tecnología con los sectores instruidos. (Correo electrónico con la evidencia de la realización de la socialización/único entregable)</v>
      </c>
      <c r="P295">
        <f>VLOOKUP($A295,'Plan de acci�n consolidado 2025'!$A$3:$V$504,P$1,0)</f>
        <v>50</v>
      </c>
      <c r="Q295">
        <f>VLOOKUP($A295,'Plan de acci�n consolidado 2025'!$A$3:$V$504,Q$1,0)</f>
        <v>1</v>
      </c>
      <c r="R295" t="str">
        <f>VLOOKUP($A295,'Plan de acci�n consolidado 2025'!$A$3:$V$504,R$1,0)</f>
        <v>Númerica</v>
      </c>
      <c r="S295" t="str">
        <f>VLOOKUP($A295,'Plan de acci�n consolidado 2025'!$A$3:$V$504,S$1,0)</f>
        <v># de Sensibilización realizada / 1 Sensibilización programada</v>
      </c>
      <c r="T295" s="168">
        <f>VLOOKUP($A295,'Plan de acci�n consolidado 2025'!$A$3:$V$504,T$1,0)</f>
        <v>45720</v>
      </c>
      <c r="U295" s="168">
        <f>VLOOKUP($A295,'Plan de acci�n consolidado 2025'!$A$3:$V$504,U$1,0)</f>
        <v>45983</v>
      </c>
      <c r="V295" t="str">
        <f>VLOOKUP($A295,'Plan de acci�n consolidado 2025'!$A$3:$V$504,V$1,0)</f>
        <v>7000-DESPACHO DEL SUPERINTENDENTE DELEGADO PARA LA PROTECCIÓN DE DATOS PERSONALES</v>
      </c>
      <c r="W295">
        <f>VLOOKUP($A295,'Plan de acci�n consolidado 2025'!$A$3:$AZ$504,W$1,0)</f>
        <v>5</v>
      </c>
      <c r="X295">
        <f>VLOOKUP($A295,'Plan de acci�n consolidado 2025'!$A$3:$AZ$504,X$1,0)</f>
        <v>0</v>
      </c>
      <c r="Y295" t="str">
        <f>VLOOKUP($A295,'Plan de acci�n consolidado 2025'!$A$3:$AZ$504,Y$1,0)</f>
        <v>Durante el mes de agosto la Delegatura para la Protección de Datos Personales publicó para comentarios una primera versión del proyecto de circular sobre transferencia de tecnología. Entre el 6 y el 21 de agosto, el proyecto estuvo disponible para consulta ciudadana con el fin de que todas las personas interesadas envíen sus comentarios y sugerencias. Se recibieron múltiples comentarios, los cuales están siendo analizados. Luego de esta revisión, se procederá a realizar los ajustes a los que haya lugar con el fin de expedir los lineamientos. Una vez se expidan los lineamientos será posible realizar la sensibilización.</v>
      </c>
      <c r="Z295" s="168">
        <f>VLOOKUP($A295,'Plan de acci�n consolidado 2025'!$A$3:$AZ$504,Z$1,0)</f>
        <v>0</v>
      </c>
      <c r="AA295">
        <f>VLOOKUP($A295,'Plan de acci�n consolidado 2025'!$A$3:$AZ$504,AA$1,0)</f>
        <v>0</v>
      </c>
      <c r="AB295" t="str">
        <f>VLOOKUP($A295,'Plan de acci�n consolidado 2025'!$A$3:$AZ$504,AB$1,0)</f>
        <v xml:space="preserve">Se verifica el avance cualitativo de la actividad, la cual hace referencia a la publicación de la circular con los lineamientos donde se le socializó y se recibieron comentarios de la ciudadanía.  Comentarios que están en revisión y ajustes si da lugar. </v>
      </c>
      <c r="AC295" s="168">
        <f>VLOOKUP($A295,'Plan de acci�n consolidado 2025'!$A$3:$AZ$504,AC$1,0)</f>
        <v>0</v>
      </c>
      <c r="AD295">
        <f>VLOOKUP($A295,'Plan de acci�n consolidado 2025'!$A$3:$AZ$504,AD$1,0)</f>
        <v>0</v>
      </c>
      <c r="AE295">
        <f>VLOOKUP($A295,'Plan de acci�n consolidado 2025'!$A$3:$AZ$504,AE$1,0)</f>
        <v>0</v>
      </c>
    </row>
    <row r="296" spans="1:31" hidden="1" x14ac:dyDescent="0.25">
      <c r="A296" s="30" t="s">
        <v>847</v>
      </c>
      <c r="B296" t="str">
        <f>VLOOKUP($A296,'Plan de acci�n consolidado 2025'!$A$3:$V$504,B$1,0)</f>
        <v>DESPACHO DEL SUPERINTENDENTE DELEGADO PARA LA PROTECCIÓN DE DATOS PERSONALES</v>
      </c>
      <c r="C296">
        <f>VLOOKUP($A296,'Plan de acci�n consolidado 2025'!$A$3:$V$504,C$1,0)</f>
        <v>3</v>
      </c>
      <c r="D296" t="str">
        <f>VLOOKUP($A296,'Plan de acci�n consolidado 2025'!$A$3:$V$504,D$1,0)</f>
        <v>Actividad propia</v>
      </c>
      <c r="E296" t="str">
        <f>VLOOKUP($A296,'Plan de acci�n consolidado 2025'!$A$3:$V$504,E$1,0)</f>
        <v>7000.2.2</v>
      </c>
      <c r="F296" t="str">
        <f>VLOOKUP($A296,'Plan de acci�n consolidado 2025'!$A$3:$V$504,F$1,0)</f>
        <v>N/A</v>
      </c>
      <c r="G296" t="str">
        <f>VLOOKUP($A296,'Plan de acci�n consolidado 2025'!$A$3:$V$504,G$1,0)</f>
        <v>N/A</v>
      </c>
      <c r="H296" t="str">
        <f>VLOOKUP($A296,'Plan de acci�n consolidado 2025'!$A$3:$V$504,H$1,0)</f>
        <v>N/A</v>
      </c>
      <c r="I296" t="str">
        <f>VLOOKUP($A296,'Plan de acci�n consolidado 2025'!$A$3:$V$504,I$1,0)</f>
        <v>N/A</v>
      </c>
      <c r="J296" t="str">
        <f>VLOOKUP($A296,'Plan de acci�n consolidado 2025'!$A$3:$V$504,J$1,0)</f>
        <v>N/A</v>
      </c>
      <c r="K296">
        <f>VLOOKUP($A296,'Plan de acci�n consolidado 2025'!$A$3:$V$504,K$1,0)</f>
        <v>0</v>
      </c>
      <c r="L296" t="str">
        <f>VLOOKUP($A296,'Plan de acci�n consolidado 2025'!$A$3:$V$504,L$1,0)</f>
        <v>N/A</v>
      </c>
      <c r="M296" t="str">
        <f>VLOOKUP($A296,'Plan de acci�n consolidado 2025'!$A$3:$V$504,M$1,0)</f>
        <v>N/A</v>
      </c>
      <c r="N296" t="str">
        <f>VLOOKUP($A296,'Plan de acci�n consolidado 2025'!$A$3:$V$504,N$1,0)</f>
        <v>N/A</v>
      </c>
      <c r="O296" t="str">
        <f>VLOOKUP($A296,'Plan de acci�n consolidado 2025'!$A$3:$V$504,O$1,0)</f>
        <v>Realizar un informe con las conclusiones y reflexiones sobre la sinergias entre las propiedad industrial y el debido de tratamiento datos personales. (Informe elaborado)</v>
      </c>
      <c r="P296">
        <f>VLOOKUP($A296,'Plan de acci�n consolidado 2025'!$A$3:$V$504,P$1,0)</f>
        <v>50</v>
      </c>
      <c r="Q296">
        <f>VLOOKUP($A296,'Plan de acci�n consolidado 2025'!$A$3:$V$504,Q$1,0)</f>
        <v>1</v>
      </c>
      <c r="R296" t="str">
        <f>VLOOKUP($A296,'Plan de acci�n consolidado 2025'!$A$3:$V$504,R$1,0)</f>
        <v>Númerica</v>
      </c>
      <c r="S296" t="str">
        <f>VLOOKUP($A296,'Plan de acci�n consolidado 2025'!$A$3:$V$504,S$1,0)</f>
        <v># de Informe realizado / 1 Informes a realizar</v>
      </c>
      <c r="T296" s="168">
        <f>VLOOKUP($A296,'Plan de acci�n consolidado 2025'!$A$3:$V$504,T$1,0)</f>
        <v>45839</v>
      </c>
      <c r="U296" s="168">
        <f>VLOOKUP($A296,'Plan de acci�n consolidado 2025'!$A$3:$V$504,U$1,0)</f>
        <v>45989</v>
      </c>
      <c r="V296" t="str">
        <f>VLOOKUP($A296,'Plan de acci�n consolidado 2025'!$A$3:$V$504,V$1,0)</f>
        <v>7000-DESPACHO DEL SUPERINTENDENTE DELEGADO PARA LA PROTECCIÓN DE DATOS PERSONALES</v>
      </c>
      <c r="W296">
        <f>VLOOKUP($A296,'Plan de acci�n consolidado 2025'!$A$3:$AZ$504,W$1,0)</f>
        <v>5</v>
      </c>
      <c r="X296">
        <f>VLOOKUP($A296,'Plan de acci�n consolidado 2025'!$A$3:$AZ$504,X$1,0)</f>
        <v>0</v>
      </c>
      <c r="Y296">
        <f>VLOOKUP($A296,'Plan de acci�n consolidado 2025'!$A$3:$AZ$504,Y$1,0)</f>
        <v>0</v>
      </c>
      <c r="Z296" s="168">
        <f>VLOOKUP($A296,'Plan de acci�n consolidado 2025'!$A$3:$AZ$504,Z$1,0)</f>
        <v>0</v>
      </c>
      <c r="AA296">
        <f>VLOOKUP($A296,'Plan de acci�n consolidado 2025'!$A$3:$AZ$504,AA$1,0)</f>
        <v>0</v>
      </c>
      <c r="AB296">
        <f>VLOOKUP($A296,'Plan de acci�n consolidado 2025'!$A$3:$AZ$504,AB$1,0)</f>
        <v>0</v>
      </c>
      <c r="AC296" s="168">
        <f>VLOOKUP($A296,'Plan de acci�n consolidado 2025'!$A$3:$AZ$504,AC$1,0)</f>
        <v>0</v>
      </c>
      <c r="AD296">
        <f>VLOOKUP($A296,'Plan de acci�n consolidado 2025'!$A$3:$AZ$504,AD$1,0)</f>
        <v>0</v>
      </c>
      <c r="AE296">
        <f>VLOOKUP($A296,'Plan de acci�n consolidado 2025'!$A$3:$AZ$504,AE$1,0)</f>
        <v>0</v>
      </c>
    </row>
    <row r="297" spans="1:31" hidden="1" x14ac:dyDescent="0.25">
      <c r="A297" s="30" t="s">
        <v>848</v>
      </c>
      <c r="B297" t="str">
        <f>VLOOKUP($A297,'Plan de acci�n consolidado 2025'!$A$3:$V$504,B$1,0)</f>
        <v>DESPACHO DEL SUPERINTENDENTE DELEGADO PARA LA PROTECCIÓN DE DATOS PERSONALES</v>
      </c>
      <c r="C297">
        <f>VLOOKUP($A297,'Plan de acci�n consolidado 2025'!$A$3:$V$504,C$1,0)</f>
        <v>3</v>
      </c>
      <c r="D297" t="str">
        <f>VLOOKUP($A297,'Plan de acci�n consolidado 2025'!$A$3:$V$504,D$1,0)</f>
        <v>Producto</v>
      </c>
      <c r="E297" t="str">
        <f>VLOOKUP($A297,'Plan de acci�n consolidado 2025'!$A$3:$V$504,E$1,0)</f>
        <v>7000.3</v>
      </c>
      <c r="F297" t="str">
        <f>VLOOKUP($A297,'Plan de acci�n consolidado 2025'!$A$3:$V$504,F$1,0)</f>
        <v>Innovador</v>
      </c>
      <c r="G297" t="str">
        <f>VLOOKUP($A297,'Plan de acci�n consolidado 2025'!$A$3:$V$504,G$1,0)</f>
        <v xml:space="preserve">Generar sinergias con agentes nacionales e internacionales que permitan potenciar las capacidades de la SIC.
</v>
      </c>
      <c r="H297" t="str">
        <f>VLOOKUP($A297,'Plan de acci�n consolidado 2025'!$A$3:$V$504,H$1,0)</f>
        <v xml:space="preserve">Cumplimiento de productos del PAI asociados a Generar sinergias con agentes nacionales e internacionales que permitan potenciar las capacidades de la SIC.
</v>
      </c>
      <c r="I297" t="str">
        <f>VLOOKUP($A297,'Plan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97" t="str">
        <f>VLOOKUP($A297,'Plan de acci�n consolidado 2025'!$A$3:$V$504,J$1,0)</f>
        <v>N/A</v>
      </c>
      <c r="K297">
        <f>VLOOKUP($A297,'Plan de acci�n consolidado 2025'!$A$3:$V$504,K$1,0)</f>
        <v>0</v>
      </c>
      <c r="L297" t="str">
        <f>VLOOKUP($A297,'Plan de acci�n consolidado 2025'!$A$3:$V$504,L$1,0)</f>
        <v>FUNCIONAMIENTO</v>
      </c>
      <c r="M297" t="str">
        <f>VLOOKUP($A297,'Plan de acci�n consolidado 2025'!$A$3:$V$504,M$1,0)</f>
        <v>Política Participación Ciudadana en la Gestión Pública _DIMENSIÓN Gestión con Valores para Resultados</v>
      </c>
      <c r="N297" t="str">
        <f>VLOOKUP($A297,'Plan de acci�n consolidado 2025'!$A$3:$V$504,N$1,0)</f>
        <v>PEI_22;
PES_20230041</v>
      </c>
      <c r="O297" t="str">
        <f>VLOOKUP($A297,'Plan de acci�n consolidado 2025'!$A$3:$V$504,O$1,0)</f>
        <v>Actuaciones colaborativas con autoridades de protección de datos internacionales en busca de establecer buenas prácticas al momento de investigar compañías con presencia transfronteriza, realizada y documentada (Informe / único entregable)</v>
      </c>
      <c r="P297">
        <f>VLOOKUP($A297,'Plan de acci�n consolidado 2025'!$A$3:$V$504,P$1,0)</f>
        <v>10</v>
      </c>
      <c r="Q297">
        <f>VLOOKUP($A297,'Plan de acci�n consolidado 2025'!$A$3:$V$504,Q$1,0)</f>
        <v>1</v>
      </c>
      <c r="R297" t="str">
        <f>VLOOKUP($A297,'Plan de acci�n consolidado 2025'!$A$3:$V$504,R$1,0)</f>
        <v>Númerica</v>
      </c>
      <c r="S297" t="str">
        <f>VLOOKUP($A297,'Plan de acci�n consolidado 2025'!$A$3:$V$504,S$1,0)</f>
        <v># de Actuación colaborativa realizada y documentada / 1 Actuación colaborativa programada</v>
      </c>
      <c r="T297" s="168">
        <f>VLOOKUP($A297,'Plan de acci�n consolidado 2025'!$A$3:$V$504,T$1,0)</f>
        <v>45748</v>
      </c>
      <c r="U297" s="168">
        <f>VLOOKUP($A297,'Plan de acci�n consolidado 2025'!$A$3:$V$504,U$1,0)</f>
        <v>45897</v>
      </c>
      <c r="V297" t="str">
        <f>VLOOKUP($A297,'Plan de acci�n consolidado 2025'!$A$3:$V$504,V$1,0)</f>
        <v>7000-DESPACHO DEL SUPERINTENDENTE DELEGADO PARA LA PROTECCIÓN DE DATOS PERSONALES</v>
      </c>
      <c r="W297">
        <f>VLOOKUP($A297,'Plan de acci�n consolidado 2025'!$A$3:$AZ$504,W$1,0)</f>
        <v>10</v>
      </c>
      <c r="X297">
        <f>VLOOKUP($A297,'Plan de acci�n consolidado 2025'!$A$3:$AZ$504,X$1,0)</f>
        <v>100</v>
      </c>
      <c r="Y297" t="str">
        <f>VLOOKUP($A297,'Plan de acci�n consolidado 2025'!$A$3:$AZ$504,Y$1,0)</f>
        <v>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v>
      </c>
      <c r="Z297" s="168">
        <f>VLOOKUP($A297,'Plan de acci�n consolidado 2025'!$A$3:$AZ$504,Z$1,0)</f>
        <v>45875</v>
      </c>
      <c r="AA297">
        <f>VLOOKUP($A297,'Plan de acci�n consolidado 2025'!$A$3:$AZ$504,AA$1,0)</f>
        <v>100</v>
      </c>
      <c r="AB297" t="str">
        <f>VLOOKUP($A297,'Plan de acci�n consolidado 2025'!$A$3:$AZ$504,AB$1,0)</f>
        <v>Se validad el cumplimiento del producto por medio del entregable, informe de Buenas Prácticas de investigación frente a compañías con presencia transfronteriza.</v>
      </c>
      <c r="AC297" s="168">
        <f>VLOOKUP($A297,'Plan de acci�n consolidado 2025'!$A$3:$AZ$504,AC$1,0)</f>
        <v>45897</v>
      </c>
      <c r="AD297">
        <f>VLOOKUP($A297,'Plan de acci�n consolidado 2025'!$A$3:$AZ$504,AD$1,0)</f>
        <v>100</v>
      </c>
      <c r="AE297">
        <f>VLOOKUP($A297,'Plan de acci�n consolidado 2025'!$A$3:$AZ$504,AE$1,0)</f>
        <v>10</v>
      </c>
    </row>
    <row r="298" spans="1:31" hidden="1" x14ac:dyDescent="0.25">
      <c r="A298" s="30" t="s">
        <v>850</v>
      </c>
      <c r="B298" t="str">
        <f>VLOOKUP($A298,'Plan de acci�n consolidado 2025'!$A$3:$V$504,B$1,0)</f>
        <v>DESPACHO DEL SUPERINTENDENTE DELEGADO PARA LA PROTECCIÓN DE DATOS PERSONALES</v>
      </c>
      <c r="C298">
        <f>VLOOKUP($A298,'Plan de acci�n consolidado 2025'!$A$3:$V$504,C$1,0)</f>
        <v>3</v>
      </c>
      <c r="D298" t="str">
        <f>VLOOKUP($A298,'Plan de acci�n consolidado 2025'!$A$3:$V$504,D$1,0)</f>
        <v>Actividad propia</v>
      </c>
      <c r="E298" t="str">
        <f>VLOOKUP($A298,'Plan de acci�n consolidado 2025'!$A$3:$V$504,E$1,0)</f>
        <v>7000.3.1</v>
      </c>
      <c r="F298" t="str">
        <f>VLOOKUP($A298,'Plan de acci�n consolidado 2025'!$A$3:$V$504,F$1,0)</f>
        <v>N/A</v>
      </c>
      <c r="G298" t="str">
        <f>VLOOKUP($A298,'Plan de acci�n consolidado 2025'!$A$3:$V$504,G$1,0)</f>
        <v>N/A</v>
      </c>
      <c r="H298" t="str">
        <f>VLOOKUP($A298,'Plan de acci�n consolidado 2025'!$A$3:$V$504,H$1,0)</f>
        <v>N/A</v>
      </c>
      <c r="I298" t="str">
        <f>VLOOKUP($A298,'Plan de acci�n consolidado 2025'!$A$3:$V$504,I$1,0)</f>
        <v>N/A</v>
      </c>
      <c r="J298" t="str">
        <f>VLOOKUP($A298,'Plan de acci�n consolidado 2025'!$A$3:$V$504,J$1,0)</f>
        <v>N/A</v>
      </c>
      <c r="K298">
        <f>VLOOKUP($A298,'Plan de acci�n consolidado 2025'!$A$3:$V$504,K$1,0)</f>
        <v>0</v>
      </c>
      <c r="L298" t="str">
        <f>VLOOKUP($A298,'Plan de acci�n consolidado 2025'!$A$3:$V$504,L$1,0)</f>
        <v>N/A</v>
      </c>
      <c r="M298" t="str">
        <f>VLOOKUP($A298,'Plan de acci�n consolidado 2025'!$A$3:$V$504,M$1,0)</f>
        <v>N/A</v>
      </c>
      <c r="N298" t="str">
        <f>VLOOKUP($A298,'Plan de acci�n consolidado 2025'!$A$3:$V$504,N$1,0)</f>
        <v>N/A</v>
      </c>
      <c r="O298" t="str">
        <f>VLOOKUP($A298,'Plan de acci�n consolidado 2025'!$A$3:$V$504,O$1,0)</f>
        <v>Exponer ante un foro internacional las lecciones aprendidas de una actuación administrativa frente a una compañía con presencia transfronteriza (Captura de pantalla o imágenes de la exposición realizada/único entregable)</v>
      </c>
      <c r="P298">
        <f>VLOOKUP($A298,'Plan de acci�n consolidado 2025'!$A$3:$V$504,P$1,0)</f>
        <v>50</v>
      </c>
      <c r="Q298">
        <f>VLOOKUP($A298,'Plan de acci�n consolidado 2025'!$A$3:$V$504,Q$1,0)</f>
        <v>1</v>
      </c>
      <c r="R298" t="str">
        <f>VLOOKUP($A298,'Plan de acci�n consolidado 2025'!$A$3:$V$504,R$1,0)</f>
        <v>Númerica</v>
      </c>
      <c r="S298" t="str">
        <f>VLOOKUP($A298,'Plan de acci�n consolidado 2025'!$A$3:$V$504,S$1,0)</f>
        <v># de Actuaciones colaborativas realizadas / 1 Actuaciones colaborativas programadas</v>
      </c>
      <c r="T298" s="168">
        <f>VLOOKUP($A298,'Plan de acci�n consolidado 2025'!$A$3:$V$504,T$1,0)</f>
        <v>45748</v>
      </c>
      <c r="U298" s="168">
        <f>VLOOKUP($A298,'Plan de acci�n consolidado 2025'!$A$3:$V$504,U$1,0)</f>
        <v>45835</v>
      </c>
      <c r="V298" t="str">
        <f>VLOOKUP($A298,'Plan de acci�n consolidado 2025'!$A$3:$V$504,V$1,0)</f>
        <v>7000-DESPACHO DEL SUPERINTENDENTE DELEGADO PARA LA PROTECCIÓN DE DATOS PERSONALES</v>
      </c>
      <c r="W298">
        <f>VLOOKUP($A298,'Plan de acci�n consolidado 2025'!$A$3:$AZ$504,W$1,0)</f>
        <v>5</v>
      </c>
      <c r="X298">
        <f>VLOOKUP($A298,'Plan de acci�n consolidado 2025'!$A$3:$AZ$504,X$1,0)</f>
        <v>100</v>
      </c>
      <c r="Y298" t="str">
        <f>VLOOKUP($A298,'Plan de acci�n consolidado 2025'!$A$3:$AZ$504,Y$1,0)</f>
        <v>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v>
      </c>
      <c r="Z298" s="168">
        <f>VLOOKUP($A298,'Plan de acci�n consolidado 2025'!$A$3:$AZ$504,Z$1,0)</f>
        <v>45835</v>
      </c>
      <c r="AA298">
        <f>VLOOKUP($A298,'Plan de acci�n consolidado 2025'!$A$3:$AZ$504,AA$1,0)</f>
        <v>100</v>
      </c>
      <c r="AB298" t="str">
        <f>VLOOKUP($A298,'Plan de acci�n consolidado 2025'!$A$3:$AZ$504,AB$1,0)</f>
        <v xml:space="preserve">Se valida el seguimiento realizado por el área. </v>
      </c>
      <c r="AC298" s="168">
        <f>VLOOKUP($A298,'Plan de acci�n consolidado 2025'!$A$3:$AZ$504,AC$1,0)</f>
        <v>45835</v>
      </c>
      <c r="AD298">
        <f>VLOOKUP($A298,'Plan de acci�n consolidado 2025'!$A$3:$AZ$504,AD$1,0)</f>
        <v>100</v>
      </c>
      <c r="AE298">
        <f>VLOOKUP($A298,'Plan de acci�n consolidado 2025'!$A$3:$AZ$504,AE$1,0)</f>
        <v>5</v>
      </c>
    </row>
    <row r="299" spans="1:31" hidden="1" x14ac:dyDescent="0.25">
      <c r="A299" s="30" t="s">
        <v>852</v>
      </c>
      <c r="B299" t="str">
        <f>VLOOKUP($A299,'Plan de acci�n consolidado 2025'!$A$3:$V$504,B$1,0)</f>
        <v>DESPACHO DEL SUPERINTENDENTE DELEGADO PARA LA PROTECCIÓN DE DATOS PERSONALES</v>
      </c>
      <c r="C299">
        <f>VLOOKUP($A299,'Plan de acci�n consolidado 2025'!$A$3:$V$504,C$1,0)</f>
        <v>3</v>
      </c>
      <c r="D299" t="str">
        <f>VLOOKUP($A299,'Plan de acci�n consolidado 2025'!$A$3:$V$504,D$1,0)</f>
        <v>Actividad propia</v>
      </c>
      <c r="E299" t="str">
        <f>VLOOKUP($A299,'Plan de acci�n consolidado 2025'!$A$3:$V$504,E$1,0)</f>
        <v>7000.3.2</v>
      </c>
      <c r="F299" t="str">
        <f>VLOOKUP($A299,'Plan de acci�n consolidado 2025'!$A$3:$V$504,F$1,0)</f>
        <v>N/A</v>
      </c>
      <c r="G299" t="str">
        <f>VLOOKUP($A299,'Plan de acci�n consolidado 2025'!$A$3:$V$504,G$1,0)</f>
        <v>N/A</v>
      </c>
      <c r="H299" t="str">
        <f>VLOOKUP($A299,'Plan de acci�n consolidado 2025'!$A$3:$V$504,H$1,0)</f>
        <v>N/A</v>
      </c>
      <c r="I299" t="str">
        <f>VLOOKUP($A299,'Plan de acci�n consolidado 2025'!$A$3:$V$504,I$1,0)</f>
        <v>N/A</v>
      </c>
      <c r="J299" t="str">
        <f>VLOOKUP($A299,'Plan de acci�n consolidado 2025'!$A$3:$V$504,J$1,0)</f>
        <v>N/A</v>
      </c>
      <c r="K299">
        <f>VLOOKUP($A299,'Plan de acci�n consolidado 2025'!$A$3:$V$504,K$1,0)</f>
        <v>0</v>
      </c>
      <c r="L299" t="str">
        <f>VLOOKUP($A299,'Plan de acci�n consolidado 2025'!$A$3:$V$504,L$1,0)</f>
        <v>N/A</v>
      </c>
      <c r="M299" t="str">
        <f>VLOOKUP($A299,'Plan de acci�n consolidado 2025'!$A$3:$V$504,M$1,0)</f>
        <v>N/A</v>
      </c>
      <c r="N299" t="str">
        <f>VLOOKUP($A299,'Plan de acci�n consolidado 2025'!$A$3:$V$504,N$1,0)</f>
        <v>N/A</v>
      </c>
      <c r="O299" t="str">
        <f>VLOOKUP($A299,'Plan de acci�n consolidado 2025'!$A$3:$V$504,O$1,0)</f>
        <v>Elaborar informe que recopile las conclusiones con las autoridades de protección de datos internacionales de buenas prácticas al momento de investigar compañías con presencia transfronteriza. (Informe/único entregable)</v>
      </c>
      <c r="P299">
        <f>VLOOKUP($A299,'Plan de acci�n consolidado 2025'!$A$3:$V$504,P$1,0)</f>
        <v>50</v>
      </c>
      <c r="Q299">
        <f>VLOOKUP($A299,'Plan de acci�n consolidado 2025'!$A$3:$V$504,Q$1,0)</f>
        <v>1</v>
      </c>
      <c r="R299" t="str">
        <f>VLOOKUP($A299,'Plan de acci�n consolidado 2025'!$A$3:$V$504,R$1,0)</f>
        <v>Númerica</v>
      </c>
      <c r="S299" t="str">
        <f>VLOOKUP($A299,'Plan de acci�n consolidado 2025'!$A$3:$V$504,S$1,0)</f>
        <v># de Informe realizado / 1 Informes a realizar</v>
      </c>
      <c r="T299" s="168">
        <f>VLOOKUP($A299,'Plan de acci�n consolidado 2025'!$A$3:$V$504,T$1,0)</f>
        <v>45839</v>
      </c>
      <c r="U299" s="168">
        <f>VLOOKUP($A299,'Plan de acci�n consolidado 2025'!$A$3:$V$504,U$1,0)</f>
        <v>45897</v>
      </c>
      <c r="V299" t="str">
        <f>VLOOKUP($A299,'Plan de acci�n consolidado 2025'!$A$3:$V$504,V$1,0)</f>
        <v>7000-DESPACHO DEL SUPERINTENDENTE DELEGADO PARA LA PROTECCIÓN DE DATOS PERSONALES</v>
      </c>
      <c r="W299">
        <f>VLOOKUP($A299,'Plan de acci�n consolidado 2025'!$A$3:$AZ$504,W$1,0)</f>
        <v>5</v>
      </c>
      <c r="X299">
        <f>VLOOKUP($A299,'Plan de acci�n consolidado 2025'!$A$3:$AZ$504,X$1,0)</f>
        <v>100</v>
      </c>
      <c r="Y299" t="str">
        <f>VLOOKUP($A299,'Plan de acci�n consolidado 2025'!$A$3:$AZ$504,Y$1,0)</f>
        <v xml:space="preserve">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v>
      </c>
      <c r="Z299" s="168">
        <f>VLOOKUP($A299,'Plan de acci�n consolidado 2025'!$A$3:$AZ$504,Z$1,0)</f>
        <v>45875</v>
      </c>
      <c r="AA299">
        <f>VLOOKUP($A299,'Plan de acci�n consolidado 2025'!$A$3:$AZ$504,AA$1,0)</f>
        <v>100</v>
      </c>
      <c r="AB299" t="str">
        <f>VLOOKUP($A299,'Plan de acci�n consolidado 2025'!$A$3:$AZ$504,AB$1,0)</f>
        <v xml:space="preserve">Se avala el % de cumplimiento de la actividad. El anexo corresponde al entregaba propuesto, informe sobre las conclusiones al rededor la discusión de las prácticas de tratamiento de datos de las empresas transfronteriza. </v>
      </c>
      <c r="AC299" s="168">
        <f>VLOOKUP($A299,'Plan de acci�n consolidado 2025'!$A$3:$AZ$504,AC$1,0)</f>
        <v>45897</v>
      </c>
      <c r="AD299">
        <f>VLOOKUP($A299,'Plan de acci�n consolidado 2025'!$A$3:$AZ$504,AD$1,0)</f>
        <v>100</v>
      </c>
      <c r="AE299">
        <f>VLOOKUP($A299,'Plan de acci�n consolidado 2025'!$A$3:$AZ$504,AE$1,0)</f>
        <v>5</v>
      </c>
    </row>
    <row r="300" spans="1:31" hidden="1" x14ac:dyDescent="0.25">
      <c r="A300" s="30" t="s">
        <v>853</v>
      </c>
      <c r="B300" t="str">
        <f>VLOOKUP($A300,'Plan de acci�n consolidado 2025'!$A$3:$V$504,B$1,0)</f>
        <v>DESPACHO DEL SUPERINTENDENTE DELEGADO PARA LA PROTECCIÓN DE DATOS PERSONALES</v>
      </c>
      <c r="C300">
        <f>VLOOKUP($A300,'Plan de acci�n consolidado 2025'!$A$3:$V$504,C$1,0)</f>
        <v>3</v>
      </c>
      <c r="D300" t="str">
        <f>VLOOKUP($A300,'Plan de acci�n consolidado 2025'!$A$3:$V$504,D$1,0)</f>
        <v>Producto</v>
      </c>
      <c r="E300" t="str">
        <f>VLOOKUP($A300,'Plan de acci�n consolidado 2025'!$A$3:$V$504,E$1,0)</f>
        <v>7000.4</v>
      </c>
      <c r="F300" t="str">
        <f>VLOOKUP($A300,'Plan de acci�n consolidado 2025'!$A$3:$V$504,F$1,0)</f>
        <v>Operativo</v>
      </c>
      <c r="G300" t="str">
        <f>VLOOKUP($A300,'Plan de acci�n consolidado 2025'!$A$3:$V$504,G$1,0)</f>
        <v xml:space="preserve">Promover el enfoque preventivo, diferencial y territorial en el que hacer misional de la entidad 
</v>
      </c>
      <c r="H300" t="str">
        <f>VLOOKUP($A300,'Plan de acci�n consolidado 2025'!$A$3:$V$504,H$1,0)</f>
        <v xml:space="preserve">Cumplimiento de productos del PAI asociados a Promover el enfoque preventivo, diferencial y territorial en el que hacer misional de la entidad 
</v>
      </c>
      <c r="I300" t="str">
        <f>VLOOKUP($A300,'Plan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0" t="str">
        <f>VLOOKUP($A300,'Plan de acci�n consolidado 2025'!$A$3:$V$504,J$1,0)</f>
        <v xml:space="preserve">PND - 2-01-4-c- Seguridad humana y justicia social - Portabilidad de datos para el empoderamiento ciudadano </v>
      </c>
      <c r="K300">
        <f>VLOOKUP($A300,'Plan de acci�n consolidado 2025'!$A$3:$V$504,K$1,0)</f>
        <v>0</v>
      </c>
      <c r="L300" t="str">
        <f>VLOOKUP($A300,'Plan de acci�n consolidado 2025'!$A$3:$V$504,L$1,0)</f>
        <v>C-3503-0200-0012-20104c</v>
      </c>
      <c r="M300" t="str">
        <f>VLOOKUP($A300,'Plan de acci�n consolidado 2025'!$A$3:$V$504,M$1,0)</f>
        <v>Política Participación Ciudadana en la Gestión Pública _DIMENSIÓN Gestión con Valores para Resultados</v>
      </c>
      <c r="N300" t="str">
        <f>VLOOKUP($A300,'Plan de acci�n consolidado 2025'!$A$3:$V$504,N$1,0)</f>
        <v>PND_1_Fortalecer el empoderamientoDe lasPersonas sobre susDatos</v>
      </c>
      <c r="O300" t="str">
        <f>VLOOKUP($A300,'Plan de acci�n consolidado 2025'!$A$3:$V$504,O$1,0)</f>
        <v>Eventos en temas relacionados con datos personales, realizados  (Pantallazos o captura de pantalla /único entregable)</v>
      </c>
      <c r="P300">
        <f>VLOOKUP($A300,'Plan de acci�n consolidado 2025'!$A$3:$V$504,P$1,0)</f>
        <v>40</v>
      </c>
      <c r="Q300">
        <f>VLOOKUP($A300,'Plan de acci�n consolidado 2025'!$A$3:$V$504,Q$1,0)</f>
        <v>2</v>
      </c>
      <c r="R300" t="str">
        <f>VLOOKUP($A300,'Plan de acci�n consolidado 2025'!$A$3:$V$504,R$1,0)</f>
        <v>Númerica</v>
      </c>
      <c r="S300" t="str">
        <f>VLOOKUP($A300,'Plan de acci�n consolidado 2025'!$A$3:$V$504,S$1,0)</f>
        <v># de eventos realizados / 2 eventos a realizar</v>
      </c>
      <c r="T300" s="168">
        <f>VLOOKUP($A300,'Plan de acci�n consolidado 2025'!$A$3:$V$504,T$1,0)</f>
        <v>45692</v>
      </c>
      <c r="U300" s="168">
        <f>VLOOKUP($A300,'Plan de acci�n consolidado 2025'!$A$3:$V$504,U$1,0)</f>
        <v>45989</v>
      </c>
      <c r="V300" t="str">
        <f>VLOOKUP($A300,'Plan de acci�n consolidado 2025'!$A$3:$V$504,V$1,0)</f>
        <v>7000-DESPACHO DEL SUPERINTENDENTE DELEGADO PARA LA PROTECCIÓN DE DATOS PERSONALES;
73-GRUPO DE TRABAJO DE COMUNICACION</v>
      </c>
      <c r="W300">
        <f>VLOOKUP($A300,'Plan de acci�n consolidado 2025'!$A$3:$AZ$504,W$1,0)</f>
        <v>40</v>
      </c>
      <c r="X300">
        <f>VLOOKUP($A300,'Plan de acci�n consolidado 2025'!$A$3:$AZ$504,X$1,0)</f>
        <v>50</v>
      </c>
      <c r="Y300" t="str">
        <f>VLOOKUP($A300,'Plan de acci�n consolidado 2025'!$A$3:$AZ$504,Y$1,0)</f>
        <v>Se realizó el XII Congreso Internacional de Protección de Datos Personales en la Universidad Externado de Colombia los días 12 y 13 de agosto de 2025. El evento permitió la participación presencial y virtual de más de 500 personas.</v>
      </c>
      <c r="Z300" s="168">
        <f>VLOOKUP($A300,'Plan de acci�n consolidado 2025'!$A$3:$AZ$504,Z$1,0)</f>
        <v>0</v>
      </c>
      <c r="AA300">
        <f>VLOOKUP($A300,'Plan de acci�n consolidado 2025'!$A$3:$AZ$504,AA$1,0)</f>
        <v>50</v>
      </c>
      <c r="AB300" t="str">
        <f>VLOOKUP($A300,'Plan de acci�n consolidado 2025'!$A$3:$AZ$504,AB$1,0)</f>
        <v>Se adjunta el soporte de realización de uno (1) de los 2 eventos programados equivalente a un avance del 50%</v>
      </c>
      <c r="AC300" s="168">
        <f>VLOOKUP($A300,'Plan de acci�n consolidado 2025'!$A$3:$AZ$504,AC$1,0)</f>
        <v>0</v>
      </c>
      <c r="AD300">
        <f>VLOOKUP($A300,'Plan de acci�n consolidado 2025'!$A$3:$AZ$504,AD$1,0)</f>
        <v>0</v>
      </c>
      <c r="AE300">
        <f>VLOOKUP($A300,'Plan de acci�n consolidado 2025'!$A$3:$AZ$504,AE$1,0)</f>
        <v>20</v>
      </c>
    </row>
    <row r="301" spans="1:31" hidden="1" x14ac:dyDescent="0.25">
      <c r="A301" s="30" t="s">
        <v>856</v>
      </c>
      <c r="B301" t="str">
        <f>VLOOKUP($A301,'Plan de acci�n consolidado 2025'!$A$3:$V$504,B$1,0)</f>
        <v>DESPACHO DEL SUPERINTENDENTE DELEGADO PARA LA PROTECCIÓN DE DATOS PERSONALES</v>
      </c>
      <c r="C301">
        <f>VLOOKUP($A301,'Plan de acci�n consolidado 2025'!$A$3:$V$504,C$1,0)</f>
        <v>3</v>
      </c>
      <c r="D301" t="str">
        <f>VLOOKUP($A301,'Plan de acci�n consolidado 2025'!$A$3:$V$504,D$1,0)</f>
        <v>Actividad propia</v>
      </c>
      <c r="E301" t="str">
        <f>VLOOKUP($A301,'Plan de acci�n consolidado 2025'!$A$3:$V$504,E$1,0)</f>
        <v>7000.4.1</v>
      </c>
      <c r="F301" t="str">
        <f>VLOOKUP($A301,'Plan de acci�n consolidado 2025'!$A$3:$V$504,F$1,0)</f>
        <v>N/A</v>
      </c>
      <c r="G301" t="str">
        <f>VLOOKUP($A301,'Plan de acci�n consolidado 2025'!$A$3:$V$504,G$1,0)</f>
        <v>N/A</v>
      </c>
      <c r="H301" t="str">
        <f>VLOOKUP($A301,'Plan de acci�n consolidado 2025'!$A$3:$V$504,H$1,0)</f>
        <v>N/A</v>
      </c>
      <c r="I301" t="str">
        <f>VLOOKUP($A301,'Plan de acci�n consolidado 2025'!$A$3:$V$504,I$1,0)</f>
        <v>N/A</v>
      </c>
      <c r="J301" t="str">
        <f>VLOOKUP($A301,'Plan de acci�n consolidado 2025'!$A$3:$V$504,J$1,0)</f>
        <v>N/A</v>
      </c>
      <c r="K301">
        <f>VLOOKUP($A301,'Plan de acci�n consolidado 2025'!$A$3:$V$504,K$1,0)</f>
        <v>0</v>
      </c>
      <c r="L301" t="str">
        <f>VLOOKUP($A301,'Plan de acci�n consolidado 2025'!$A$3:$V$504,L$1,0)</f>
        <v>N/A</v>
      </c>
      <c r="M301" t="str">
        <f>VLOOKUP($A301,'Plan de acci�n consolidado 2025'!$A$3:$V$504,M$1,0)</f>
        <v>N/A</v>
      </c>
      <c r="N301" t="str">
        <f>VLOOKUP($A301,'Plan de acci�n consolidado 2025'!$A$3:$V$504,N$1,0)</f>
        <v>N/A</v>
      </c>
      <c r="O301" t="str">
        <f>VLOOKUP($A301,'Plan de acci�n consolidado 2025'!$A$3:$V$504,O$1,0)</f>
        <v>Solicitar publicación de la fecha del evento en el calendario de eventos de la entidad  al Grupo de Comunicaciones  (captura de pantalla de la publicación de la fecha del evento / único entregable)</v>
      </c>
      <c r="P301">
        <f>VLOOKUP($A301,'Plan de acci�n consolidado 2025'!$A$3:$V$504,P$1,0)</f>
        <v>5</v>
      </c>
      <c r="Q301">
        <f>VLOOKUP($A301,'Plan de acci�n consolidado 2025'!$A$3:$V$504,Q$1,0)</f>
        <v>2</v>
      </c>
      <c r="R301" t="str">
        <f>VLOOKUP($A301,'Plan de acci�n consolidado 2025'!$A$3:$V$504,R$1,0)</f>
        <v>Númerica</v>
      </c>
      <c r="S301" t="str">
        <f>VLOOKUP($A301,'Plan de acci�n consolidado 2025'!$A$3:$V$504,S$1,0)</f>
        <v># de correos electrónicos enviados / 2 correos electrónicos a enviar</v>
      </c>
      <c r="T301" s="168">
        <f>VLOOKUP($A301,'Plan de acci�n consolidado 2025'!$A$3:$V$504,T$1,0)</f>
        <v>45692</v>
      </c>
      <c r="U301" s="168">
        <f>VLOOKUP($A301,'Plan de acci�n consolidado 2025'!$A$3:$V$504,U$1,0)</f>
        <v>45933</v>
      </c>
      <c r="V301" t="str">
        <f>VLOOKUP($A301,'Plan de acci�n consolidado 2025'!$A$3:$V$504,V$1,0)</f>
        <v>7000-DESPACHO DEL SUPERINTENDENTE DELEGADO PARA LA PROTECCIÓN DE DATOS PERSONALES</v>
      </c>
      <c r="W301">
        <f>VLOOKUP($A301,'Plan de acci�n consolidado 2025'!$A$3:$AZ$504,W$1,0)</f>
        <v>2</v>
      </c>
      <c r="X301">
        <f>VLOOKUP($A301,'Plan de acci�n consolidado 2025'!$A$3:$AZ$504,X$1,0)</f>
        <v>100</v>
      </c>
      <c r="Y301" t="str">
        <f>VLOOKUP($A301,'Plan de acci�n consolidado 2025'!$A$3:$AZ$504,Y$1,0)</f>
        <v xml:space="preserve">El 26 de septiembre de 2025 se solicito al Grupo de Comunicaciones de OSCAE la publicación de la fecha del evento "Modernización de la Ley 1581 de 2012" en el calendario de eventos de la entidad. </v>
      </c>
      <c r="Z301" s="168">
        <f>VLOOKUP($A301,'Plan de acci�n consolidado 2025'!$A$3:$AZ$504,Z$1,0)</f>
        <v>45926</v>
      </c>
      <c r="AA301">
        <f>VLOOKUP($A301,'Plan de acci�n consolidado 2025'!$A$3:$AZ$504,AA$1,0)</f>
        <v>100</v>
      </c>
      <c r="AB301" t="str">
        <f>VLOOKUP($A301,'Plan de acci�n consolidado 2025'!$A$3:$AZ$504,AB$1,0)</f>
        <v xml:space="preserve">Se evidencia el cumplimiento de la actividad al 100%, con el soporte de captura de pantalla de la publicación de segundo evento programado "Modernización de la Ley 1581 de 2012". </v>
      </c>
      <c r="AC301" s="168">
        <f>VLOOKUP($A301,'Plan de acci�n consolidado 2025'!$A$3:$AZ$504,AC$1,0)</f>
        <v>45933</v>
      </c>
      <c r="AD301">
        <f>VLOOKUP($A301,'Plan de acci�n consolidado 2025'!$A$3:$AZ$504,AD$1,0)</f>
        <v>100</v>
      </c>
      <c r="AE301">
        <f>VLOOKUP($A301,'Plan de acci�n consolidado 2025'!$A$3:$AZ$504,AE$1,0)</f>
        <v>2</v>
      </c>
    </row>
    <row r="302" spans="1:31" hidden="1" x14ac:dyDescent="0.25">
      <c r="A302" s="30" t="s">
        <v>858</v>
      </c>
      <c r="B302" t="str">
        <f>VLOOKUP($A302,'Plan de acci�n consolidado 2025'!$A$3:$V$504,B$1,0)</f>
        <v>DESPACHO DEL SUPERINTENDENTE DELEGADO PARA LA PROTECCIÓN DE DATOS PERSONALES</v>
      </c>
      <c r="C302">
        <f>VLOOKUP($A302,'Plan de acci�n consolidado 2025'!$A$3:$V$504,C$1,0)</f>
        <v>3</v>
      </c>
      <c r="D302" t="str">
        <f>VLOOKUP($A302,'Plan de acci�n consolidado 2025'!$A$3:$V$504,D$1,0)</f>
        <v>Actividad propia</v>
      </c>
      <c r="E302" t="str">
        <f>VLOOKUP($A302,'Plan de acci�n consolidado 2025'!$A$3:$V$504,E$1,0)</f>
        <v>7000.4.2</v>
      </c>
      <c r="F302" t="str">
        <f>VLOOKUP($A302,'Plan de acci�n consolidado 2025'!$A$3:$V$504,F$1,0)</f>
        <v>N/A</v>
      </c>
      <c r="G302" t="str">
        <f>VLOOKUP($A302,'Plan de acci�n consolidado 2025'!$A$3:$V$504,G$1,0)</f>
        <v>N/A</v>
      </c>
      <c r="H302" t="str">
        <f>VLOOKUP($A302,'Plan de acci�n consolidado 2025'!$A$3:$V$504,H$1,0)</f>
        <v>N/A</v>
      </c>
      <c r="I302" t="str">
        <f>VLOOKUP($A302,'Plan de acci�n consolidado 2025'!$A$3:$V$504,I$1,0)</f>
        <v>N/A</v>
      </c>
      <c r="J302" t="str">
        <f>VLOOKUP($A302,'Plan de acci�n consolidado 2025'!$A$3:$V$504,J$1,0)</f>
        <v>N/A</v>
      </c>
      <c r="K302">
        <f>VLOOKUP($A302,'Plan de acci�n consolidado 2025'!$A$3:$V$504,K$1,0)</f>
        <v>0</v>
      </c>
      <c r="L302" t="str">
        <f>VLOOKUP($A302,'Plan de acci�n consolidado 2025'!$A$3:$V$504,L$1,0)</f>
        <v>N/A</v>
      </c>
      <c r="M302" t="str">
        <f>VLOOKUP($A302,'Plan de acci�n consolidado 2025'!$A$3:$V$504,M$1,0)</f>
        <v>N/A</v>
      </c>
      <c r="N302" t="str">
        <f>VLOOKUP($A302,'Plan de acci�n consolidado 2025'!$A$3:$V$504,N$1,0)</f>
        <v>N/A</v>
      </c>
      <c r="O302" t="str">
        <f>VLOOKUP($A302,'Plan de acci�n consolidado 2025'!$A$3:$V$504,O$1,0)</f>
        <v>Diligenciar check list del evento con la fecha definitiva igual a la publicada en el  calendario de eventos  (documento de check list para la realización del evento / único entregable)</v>
      </c>
      <c r="P302">
        <f>VLOOKUP($A302,'Plan de acci�n consolidado 2025'!$A$3:$V$504,P$1,0)</f>
        <v>15</v>
      </c>
      <c r="Q302">
        <f>VLOOKUP($A302,'Plan de acci�n consolidado 2025'!$A$3:$V$504,Q$1,0)</f>
        <v>2</v>
      </c>
      <c r="R302" t="str">
        <f>VLOOKUP($A302,'Plan de acci�n consolidado 2025'!$A$3:$V$504,R$1,0)</f>
        <v>Númerica</v>
      </c>
      <c r="S302" t="str">
        <f>VLOOKUP($A302,'Plan de acci�n consolidado 2025'!$A$3:$V$504,S$1,0)</f>
        <v># de check list diligenciados / 2 check list a diligenciar</v>
      </c>
      <c r="T302" s="168">
        <f>VLOOKUP($A302,'Plan de acci�n consolidado 2025'!$A$3:$V$504,T$1,0)</f>
        <v>45811</v>
      </c>
      <c r="U302" s="168">
        <f>VLOOKUP($A302,'Plan de acci�n consolidado 2025'!$A$3:$V$504,U$1,0)</f>
        <v>45947</v>
      </c>
      <c r="V302" t="str">
        <f>VLOOKUP($A302,'Plan de acci�n consolidado 2025'!$A$3:$V$504,V$1,0)</f>
        <v>7000-DESPACHO DEL SUPERINTENDENTE DELEGADO PARA LA PROTECCIÓN DE DATOS PERSONALES</v>
      </c>
      <c r="W302">
        <f>VLOOKUP($A302,'Plan de acci�n consolidado 2025'!$A$3:$AZ$504,W$1,0)</f>
        <v>6</v>
      </c>
      <c r="X302">
        <f>VLOOKUP($A302,'Plan de acci�n consolidado 2025'!$A$3:$AZ$504,X$1,0)</f>
        <v>50</v>
      </c>
      <c r="Y302" t="str">
        <f>VLOOKUP($A302,'Plan de acci�n consolidado 2025'!$A$3:$AZ$504,Y$1,0)</f>
        <v>Se diligenció el checklist definitivo para el evento XII Congreso Internacional de Datos Personales.</v>
      </c>
      <c r="Z302" s="168">
        <f>VLOOKUP($A302,'Plan de acci�n consolidado 2025'!$A$3:$AZ$504,Z$1,0)</f>
        <v>0</v>
      </c>
      <c r="AA302">
        <f>VLOOKUP($A302,'Plan de acci�n consolidado 2025'!$A$3:$AZ$504,AA$1,0)</f>
        <v>50</v>
      </c>
      <c r="AB302" t="str">
        <f>VLOOKUP($A302,'Plan de acci�n consolidado 2025'!$A$3:$AZ$504,AB$1,0)</f>
        <v>Se verificó el porcentaje de avance de la actividad, el adjunto corresponde al entregable definido (Check List del evento)</v>
      </c>
      <c r="AC302" s="168">
        <f>VLOOKUP($A302,'Plan de acci�n consolidado 2025'!$A$3:$AZ$504,AC$1,0)</f>
        <v>0</v>
      </c>
      <c r="AD302">
        <f>VLOOKUP($A302,'Plan de acci�n consolidado 2025'!$A$3:$AZ$504,AD$1,0)</f>
        <v>0</v>
      </c>
      <c r="AE302">
        <f>VLOOKUP($A302,'Plan de acci�n consolidado 2025'!$A$3:$AZ$504,AE$1,0)</f>
        <v>3</v>
      </c>
    </row>
    <row r="303" spans="1:31" hidden="1" x14ac:dyDescent="0.25">
      <c r="A303" s="30" t="s">
        <v>860</v>
      </c>
      <c r="B303" t="str">
        <f>VLOOKUP($A303,'Plan de acci�n consolidado 2025'!$A$3:$V$504,B$1,0)</f>
        <v>DESPACHO DEL SUPERINTENDENTE DELEGADO PARA LA PROTECCIÓN DE DATOS PERSONALES</v>
      </c>
      <c r="C303">
        <f>VLOOKUP($A303,'Plan de acci�n consolidado 2025'!$A$3:$V$504,C$1,0)</f>
        <v>3</v>
      </c>
      <c r="D303" t="str">
        <f>VLOOKUP($A303,'Plan de acci�n consolidado 2025'!$A$3:$V$504,D$1,0)</f>
        <v>Actividad propia</v>
      </c>
      <c r="E303" t="str">
        <f>VLOOKUP($A303,'Plan de acci�n consolidado 2025'!$A$3:$V$504,E$1,0)</f>
        <v>7000.4.3</v>
      </c>
      <c r="F303" t="str">
        <f>VLOOKUP($A303,'Plan de acci�n consolidado 2025'!$A$3:$V$504,F$1,0)</f>
        <v>N/A</v>
      </c>
      <c r="G303" t="str">
        <f>VLOOKUP($A303,'Plan de acci�n consolidado 2025'!$A$3:$V$504,G$1,0)</f>
        <v>N/A</v>
      </c>
      <c r="H303" t="str">
        <f>VLOOKUP($A303,'Plan de acci�n consolidado 2025'!$A$3:$V$504,H$1,0)</f>
        <v>N/A</v>
      </c>
      <c r="I303" t="str">
        <f>VLOOKUP($A303,'Plan de acci�n consolidado 2025'!$A$3:$V$504,I$1,0)</f>
        <v>N/A</v>
      </c>
      <c r="J303" t="str">
        <f>VLOOKUP($A303,'Plan de acci�n consolidado 2025'!$A$3:$V$504,J$1,0)</f>
        <v>N/A</v>
      </c>
      <c r="K303">
        <f>VLOOKUP($A303,'Plan de acci�n consolidado 2025'!$A$3:$V$504,K$1,0)</f>
        <v>0</v>
      </c>
      <c r="L303" t="str">
        <f>VLOOKUP($A303,'Plan de acci�n consolidado 2025'!$A$3:$V$504,L$1,0)</f>
        <v>N/A</v>
      </c>
      <c r="M303" t="str">
        <f>VLOOKUP($A303,'Plan de acci�n consolidado 2025'!$A$3:$V$504,M$1,0)</f>
        <v>N/A</v>
      </c>
      <c r="N303" t="str">
        <f>VLOOKUP($A303,'Plan de acci�n consolidado 2025'!$A$3:$V$504,N$1,0)</f>
        <v>N/A</v>
      </c>
      <c r="O303" t="str">
        <f>VLOOKUP($A303,'Plan de acci�n consolidado 2025'!$A$3:$V$504,O$1,0)</f>
        <v>Elaborar y enviar agenda definitiva para ser publicada  (correo electrónico con agenda definitiva / único entregable)</v>
      </c>
      <c r="P303">
        <f>VLOOKUP($A303,'Plan de acci�n consolidado 2025'!$A$3:$V$504,P$1,0)</f>
        <v>20</v>
      </c>
      <c r="Q303">
        <f>VLOOKUP($A303,'Plan de acci�n consolidado 2025'!$A$3:$V$504,Q$1,0)</f>
        <v>2</v>
      </c>
      <c r="R303" t="str">
        <f>VLOOKUP($A303,'Plan de acci�n consolidado 2025'!$A$3:$V$504,R$1,0)</f>
        <v>Númerica</v>
      </c>
      <c r="S303" t="str">
        <f>VLOOKUP($A303,'Plan de acci�n consolidado 2025'!$A$3:$V$504,S$1,0)</f>
        <v># de agendas definitivas elaboradas y enviadas / 2 agendas a elaborar y enviar</v>
      </c>
      <c r="T303" s="168">
        <f>VLOOKUP($A303,'Plan de acci�n consolidado 2025'!$A$3:$V$504,T$1,0)</f>
        <v>45811</v>
      </c>
      <c r="U303" s="168">
        <f>VLOOKUP($A303,'Plan de acci�n consolidado 2025'!$A$3:$V$504,U$1,0)</f>
        <v>45968</v>
      </c>
      <c r="V303" t="str">
        <f>VLOOKUP($A303,'Plan de acci�n consolidado 2025'!$A$3:$V$504,V$1,0)</f>
        <v>7000-DESPACHO DEL SUPERINTENDENTE DELEGADO PARA LA PROTECCIÓN DE DATOS PERSONALES</v>
      </c>
      <c r="W303">
        <f>VLOOKUP($A303,'Plan de acci�n consolidado 2025'!$A$3:$AZ$504,W$1,0)</f>
        <v>8</v>
      </c>
      <c r="X303">
        <f>VLOOKUP($A303,'Plan de acci�n consolidado 2025'!$A$3:$AZ$504,X$1,0)</f>
        <v>50</v>
      </c>
      <c r="Y303" t="str">
        <f>VLOOKUP($A303,'Plan de acci�n consolidado 2025'!$A$3:$AZ$504,Y$1,0)</f>
        <v>Se creó y envió la agenda del XII Congreso Internacional de Datos Personales.</v>
      </c>
      <c r="Z303" s="168">
        <f>VLOOKUP($A303,'Plan de acci�n consolidado 2025'!$A$3:$AZ$504,Z$1,0)</f>
        <v>0</v>
      </c>
      <c r="AA303">
        <f>VLOOKUP($A303,'Plan de acci�n consolidado 2025'!$A$3:$AZ$504,AA$1,0)</f>
        <v>50</v>
      </c>
      <c r="AB303" t="str">
        <f>VLOOKUP($A303,'Plan de acci�n consolidado 2025'!$A$3:$AZ$504,AB$1,0)</f>
        <v xml:space="preserve">De verificó el avance de la actividad. El soporte corresponde al entregable correo de envió de la agenda y la agenda. </v>
      </c>
      <c r="AC303" s="168">
        <f>VLOOKUP($A303,'Plan de acci�n consolidado 2025'!$A$3:$AZ$504,AC$1,0)</f>
        <v>0</v>
      </c>
      <c r="AD303">
        <f>VLOOKUP($A303,'Plan de acci�n consolidado 2025'!$A$3:$AZ$504,AD$1,0)</f>
        <v>0</v>
      </c>
      <c r="AE303">
        <f>VLOOKUP($A303,'Plan de acci�n consolidado 2025'!$A$3:$AZ$504,AE$1,0)</f>
        <v>4</v>
      </c>
    </row>
    <row r="304" spans="1:31" hidden="1" x14ac:dyDescent="0.25">
      <c r="A304" s="30" t="s">
        <v>862</v>
      </c>
      <c r="B304" t="str">
        <f>VLOOKUP($A304,'Plan de acci�n consolidado 2025'!$A$3:$V$504,B$1,0)</f>
        <v>DESPACHO DEL SUPERINTENDENTE DELEGADO PARA LA PROTECCIÓN DE DATOS PERSONALES</v>
      </c>
      <c r="C304">
        <f>VLOOKUP($A304,'Plan de acci�n consolidado 2025'!$A$3:$V$504,C$1,0)</f>
        <v>3</v>
      </c>
      <c r="D304" t="str">
        <f>VLOOKUP($A304,'Plan de acci�n consolidado 2025'!$A$3:$V$504,D$1,0)</f>
        <v>Actividad sin participación</v>
      </c>
      <c r="E304" t="str">
        <f>VLOOKUP($A304,'Plan de acci�n consolidado 2025'!$A$3:$V$504,E$1,0)</f>
        <v>7000.4.4</v>
      </c>
      <c r="F304" t="str">
        <f>VLOOKUP($A304,'Plan de acci�n consolidado 2025'!$A$3:$V$504,F$1,0)</f>
        <v>N/A</v>
      </c>
      <c r="G304" t="str">
        <f>VLOOKUP($A304,'Plan de acci�n consolidado 2025'!$A$3:$V$504,G$1,0)</f>
        <v>N/A</v>
      </c>
      <c r="H304" t="str">
        <f>VLOOKUP($A304,'Plan de acci�n consolidado 2025'!$A$3:$V$504,H$1,0)</f>
        <v>N/A</v>
      </c>
      <c r="I304" t="str">
        <f>VLOOKUP($A304,'Plan de acci�n consolidado 2025'!$A$3:$V$504,I$1,0)</f>
        <v>N/A</v>
      </c>
      <c r="J304" t="str">
        <f>VLOOKUP($A304,'Plan de acci�n consolidado 2025'!$A$3:$V$504,J$1,0)</f>
        <v>N/A</v>
      </c>
      <c r="K304">
        <f>VLOOKUP($A304,'Plan de acci�n consolidado 2025'!$A$3:$V$504,K$1,0)</f>
        <v>0</v>
      </c>
      <c r="L304" t="str">
        <f>VLOOKUP($A304,'Plan de acci�n consolidado 2025'!$A$3:$V$504,L$1,0)</f>
        <v>N/A</v>
      </c>
      <c r="M304" t="str">
        <f>VLOOKUP($A304,'Plan de acci�n consolidado 2025'!$A$3:$V$504,M$1,0)</f>
        <v>N/A</v>
      </c>
      <c r="N304" t="str">
        <f>VLOOKUP($A304,'Plan de acci�n consolidado 2025'!$A$3:$V$504,N$1,0)</f>
        <v>N/A</v>
      </c>
      <c r="O304" t="str">
        <f>VLOOKUP($A304,'Plan de acci�n consolidado 2025'!$A$3:$V$504,O$1,0)</f>
        <v>Publicar Agenda definitiva  (Captura de pantalla de la publicación)</v>
      </c>
      <c r="P304">
        <f>VLOOKUP($A304,'Plan de acci�n consolidado 2025'!$A$3:$V$504,P$1,0)</f>
        <v>0</v>
      </c>
      <c r="Q304">
        <f>VLOOKUP($A304,'Plan de acci�n consolidado 2025'!$A$3:$V$504,Q$1,0)</f>
        <v>2</v>
      </c>
      <c r="R304" t="str">
        <f>VLOOKUP($A304,'Plan de acci�n consolidado 2025'!$A$3:$V$504,R$1,0)</f>
        <v>Númerica</v>
      </c>
      <c r="S304" t="str">
        <f>VLOOKUP($A304,'Plan de acci�n consolidado 2025'!$A$3:$V$504,S$1,0)</f>
        <v># de agendas publicadas / 2 agendas a publicar</v>
      </c>
      <c r="T304" s="168">
        <f>VLOOKUP($A304,'Plan de acci�n consolidado 2025'!$A$3:$V$504,T$1,0)</f>
        <v>45811</v>
      </c>
      <c r="U304" s="168">
        <f>VLOOKUP($A304,'Plan de acci�n consolidado 2025'!$A$3:$V$504,U$1,0)</f>
        <v>45982</v>
      </c>
      <c r="V304" t="str">
        <f>VLOOKUP($A304,'Plan de acci�n consolidado 2025'!$A$3:$V$504,V$1,0)</f>
        <v>73-GRUPO DE TRABAJO DE COMUNICACION</v>
      </c>
      <c r="W304">
        <f>VLOOKUP($A304,'Plan de acci�n consolidado 2025'!$A$3:$AZ$504,W$1,0)</f>
        <v>0</v>
      </c>
      <c r="X304">
        <f>VLOOKUP($A304,'Plan de acci�n consolidado 2025'!$A$3:$AZ$504,X$1,0)</f>
        <v>50</v>
      </c>
      <c r="Y304" t="str">
        <f>VLOOKUP($A304,'Plan de acci�n consolidado 2025'!$A$3:$AZ$504,Y$1,0)</f>
        <v>Se publicó la agenda del XII Congreso Internacional de Datos Personales.</v>
      </c>
      <c r="Z304" s="168">
        <f>VLOOKUP($A304,'Plan de acci�n consolidado 2025'!$A$3:$AZ$504,Z$1,0)</f>
        <v>0</v>
      </c>
      <c r="AA304">
        <f>VLOOKUP($A304,'Plan de acci�n consolidado 2025'!$A$3:$AZ$504,AA$1,0)</f>
        <v>50</v>
      </c>
      <c r="AB304" t="str">
        <f>VLOOKUP($A304,'Plan de acci�n consolidado 2025'!$A$3:$AZ$504,AB$1,0)</f>
        <v xml:space="preserve">Se verifico el porcentaje de avance del 50% que corresponde a la publicación de la agenda del Congreso Internacional de Protección de Datos   Personales, 1 de 2 eventos programados en la vigencia. </v>
      </c>
      <c r="AC304" s="168">
        <f>VLOOKUP($A304,'Plan de acci�n consolidado 2025'!$A$3:$AZ$504,AC$1,0)</f>
        <v>0</v>
      </c>
      <c r="AD304">
        <f>VLOOKUP($A304,'Plan de acci�n consolidado 2025'!$A$3:$AZ$504,AD$1,0)</f>
        <v>0</v>
      </c>
      <c r="AE304">
        <f>VLOOKUP($A304,'Plan de acci�n consolidado 2025'!$A$3:$AZ$504,AE$1,0)</f>
        <v>0</v>
      </c>
    </row>
    <row r="305" spans="1:31" hidden="1" x14ac:dyDescent="0.25">
      <c r="A305" s="30" t="s">
        <v>864</v>
      </c>
      <c r="B305" t="str">
        <f>VLOOKUP($A305,'Plan de acci�n consolidado 2025'!$A$3:$V$504,B$1,0)</f>
        <v>DESPACHO DEL SUPERINTENDENTE DELEGADO PARA LA PROTECCIÓN DE DATOS PERSONALES</v>
      </c>
      <c r="C305">
        <f>VLOOKUP($A305,'Plan de acci�n consolidado 2025'!$A$3:$V$504,C$1,0)</f>
        <v>3</v>
      </c>
      <c r="D305" t="str">
        <f>VLOOKUP($A305,'Plan de acci�n consolidado 2025'!$A$3:$V$504,D$1,0)</f>
        <v>Actividad propia</v>
      </c>
      <c r="E305" t="str">
        <f>VLOOKUP($A305,'Plan de acci�n consolidado 2025'!$A$3:$V$504,E$1,0)</f>
        <v>7000.4.5</v>
      </c>
      <c r="F305" t="str">
        <f>VLOOKUP($A305,'Plan de acci�n consolidado 2025'!$A$3:$V$504,F$1,0)</f>
        <v>N/A</v>
      </c>
      <c r="G305" t="str">
        <f>VLOOKUP($A305,'Plan de acci�n consolidado 2025'!$A$3:$V$504,G$1,0)</f>
        <v>N/A</v>
      </c>
      <c r="H305" t="str">
        <f>VLOOKUP($A305,'Plan de acci�n consolidado 2025'!$A$3:$V$504,H$1,0)</f>
        <v>N/A</v>
      </c>
      <c r="I305" t="str">
        <f>VLOOKUP($A305,'Plan de acci�n consolidado 2025'!$A$3:$V$504,I$1,0)</f>
        <v>N/A</v>
      </c>
      <c r="J305" t="str">
        <f>VLOOKUP($A305,'Plan de acci�n consolidado 2025'!$A$3:$V$504,J$1,0)</f>
        <v>N/A</v>
      </c>
      <c r="K305">
        <f>VLOOKUP($A305,'Plan de acci�n consolidado 2025'!$A$3:$V$504,K$1,0)</f>
        <v>0</v>
      </c>
      <c r="L305" t="str">
        <f>VLOOKUP($A305,'Plan de acci�n consolidado 2025'!$A$3:$V$504,L$1,0)</f>
        <v>N/A</v>
      </c>
      <c r="M305" t="str">
        <f>VLOOKUP($A305,'Plan de acci�n consolidado 2025'!$A$3:$V$504,M$1,0)</f>
        <v>N/A</v>
      </c>
      <c r="N305" t="str">
        <f>VLOOKUP($A305,'Plan de acci�n consolidado 2025'!$A$3:$V$504,N$1,0)</f>
        <v>N/A</v>
      </c>
      <c r="O305" t="str">
        <f>VLOOKUP($A305,'Plan de acci�n consolidado 2025'!$A$3:$V$504,O$1,0)</f>
        <v>Realizar el evento (fotografías del evento realizado / único entregable)()</v>
      </c>
      <c r="P305">
        <f>VLOOKUP($A305,'Plan de acci�n consolidado 2025'!$A$3:$V$504,P$1,0)</f>
        <v>60</v>
      </c>
      <c r="Q305">
        <f>VLOOKUP($A305,'Plan de acci�n consolidado 2025'!$A$3:$V$504,Q$1,0)</f>
        <v>2</v>
      </c>
      <c r="R305" t="str">
        <f>VLOOKUP($A305,'Plan de acci�n consolidado 2025'!$A$3:$V$504,R$1,0)</f>
        <v>Númerica</v>
      </c>
      <c r="S305" t="str">
        <f>VLOOKUP($A305,'Plan de acci�n consolidado 2025'!$A$3:$V$504,S$1,0)</f>
        <v># de eventos realizados / 2 evento a realizar</v>
      </c>
      <c r="T305" s="168">
        <f>VLOOKUP($A305,'Plan de acci�n consolidado 2025'!$A$3:$V$504,T$1,0)</f>
        <v>45811</v>
      </c>
      <c r="U305" s="168">
        <f>VLOOKUP($A305,'Plan de acci�n consolidado 2025'!$A$3:$V$504,U$1,0)</f>
        <v>45989</v>
      </c>
      <c r="V305" t="str">
        <f>VLOOKUP($A305,'Plan de acci�n consolidado 2025'!$A$3:$V$504,V$1,0)</f>
        <v>7000-DESPACHO DEL SUPERINTENDENTE DELEGADO PARA LA PROTECCIÓN DE DATOS PERSONALES;
73-GRUPO DE TRABAJO DE COMUNICACION</v>
      </c>
      <c r="W305">
        <f>VLOOKUP($A305,'Plan de acci�n consolidado 2025'!$A$3:$AZ$504,W$1,0)</f>
        <v>24</v>
      </c>
      <c r="X305">
        <f>VLOOKUP($A305,'Plan de acci�n consolidado 2025'!$A$3:$AZ$504,X$1,0)</f>
        <v>50</v>
      </c>
      <c r="Y305" t="str">
        <f>VLOOKUP($A305,'Plan de acci�n consolidado 2025'!$A$3:$AZ$504,Y$1,0)</f>
        <v>Se realizó el XII Congreso Internacional de Protección de Datos Personales en la Universidad Externado de Colombia los días 12 y 13 de agosto de 2025. El evento permitió la participación presencial y virtual de más de 500 personas.</v>
      </c>
      <c r="Z305" s="168">
        <f>VLOOKUP($A305,'Plan de acci�n consolidado 2025'!$A$3:$AZ$504,Z$1,0)</f>
        <v>0</v>
      </c>
      <c r="AA305">
        <f>VLOOKUP($A305,'Plan de acci�n consolidado 2025'!$A$3:$AZ$504,AA$1,0)</f>
        <v>50</v>
      </c>
      <c r="AB305" t="str">
        <f>VLOOKUP($A305,'Plan de acci�n consolidado 2025'!$A$3:$AZ$504,AB$1,0)</f>
        <v xml:space="preserve">Se verificó el porcentaje del avance del 50% correspondientes a la realización de 1 de 2 eventos programados. El soporte corresponde al entregable definido. </v>
      </c>
      <c r="AC305" s="168">
        <f>VLOOKUP($A305,'Plan de acci�n consolidado 2025'!$A$3:$AZ$504,AC$1,0)</f>
        <v>0</v>
      </c>
      <c r="AD305">
        <f>VLOOKUP($A305,'Plan de acci�n consolidado 2025'!$A$3:$AZ$504,AD$1,0)</f>
        <v>0</v>
      </c>
      <c r="AE305">
        <f>VLOOKUP($A305,'Plan de acci�n consolidado 2025'!$A$3:$AZ$504,AE$1,0)</f>
        <v>12</v>
      </c>
    </row>
    <row r="306" spans="1:31" hidden="1" x14ac:dyDescent="0.25">
      <c r="A306" s="30" t="s">
        <v>866</v>
      </c>
      <c r="B306" t="str">
        <f>VLOOKUP($A306,'Plan de acci�n consolidado 2025'!$A$3:$V$504,B$1,0)</f>
        <v>DESPACHO DEL SUPERINTENDENTE DELEGADO PARA LA PROTECCIÓN DE DATOS PERSONALES</v>
      </c>
      <c r="C306">
        <f>VLOOKUP($A306,'Plan de acci�n consolidado 2025'!$A$3:$V$504,C$1,0)</f>
        <v>3</v>
      </c>
      <c r="D306" t="str">
        <f>VLOOKUP($A306,'Plan de acci�n consolidado 2025'!$A$3:$V$504,D$1,0)</f>
        <v>Producto</v>
      </c>
      <c r="E306" t="str">
        <f>VLOOKUP($A306,'Plan de acci�n consolidado 2025'!$A$3:$V$504,E$1,0)</f>
        <v>7000.5</v>
      </c>
      <c r="F306" t="str">
        <f>VLOOKUP($A306,'Plan de acci�n consolidado 2025'!$A$3:$V$504,F$1,0)</f>
        <v>Operativo</v>
      </c>
      <c r="G306" t="str">
        <f>VLOOKUP($A306,'Plan de acci�n consolidado 2025'!$A$3:$V$504,G$1,0)</f>
        <v xml:space="preserve">Promover el enfoque preventivo, diferencial y territorial en el que hacer misional de la entidad 
</v>
      </c>
      <c r="H306" t="str">
        <f>VLOOKUP($A306,'Plan de acci�n consolidado 2025'!$A$3:$V$504,H$1,0)</f>
        <v xml:space="preserve">Cumplimiento de productos del PAI asociados a Promover el enfoque preventivo, diferencial y territorial en el que hacer misional de la entidad 
</v>
      </c>
      <c r="I306" t="str">
        <f>VLOOKUP($A306,'Plan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6" t="str">
        <f>VLOOKUP($A306,'Plan de acci�n consolidado 2025'!$A$3:$V$504,J$1,0)</f>
        <v xml:space="preserve">PND - 2-01-4-c- Seguridad humana y justicia social - Portabilidad de datos para el empoderamiento ciudadano </v>
      </c>
      <c r="K306">
        <f>VLOOKUP($A306,'Plan de acci�n consolidado 2025'!$A$3:$V$504,K$1,0)</f>
        <v>0</v>
      </c>
      <c r="L306" t="str">
        <f>VLOOKUP($A306,'Plan de acci�n consolidado 2025'!$A$3:$V$504,L$1,0)</f>
        <v>FUNCIONAMIENTO</v>
      </c>
      <c r="M306" t="str">
        <f>VLOOKUP($A306,'Plan de acci�n consolidado 2025'!$A$3:$V$504,M$1,0)</f>
        <v>Política Servicio al Ciudadano_DIMENSIÓN Gestión con Valores para Resultados</v>
      </c>
      <c r="N306" t="str">
        <f>VLOOKUP($A306,'Plan de acci�n consolidado 2025'!$A$3:$V$504,N$1,0)</f>
        <v>PND_1_Fortalecer el empoderamientoDe lasPersonas sobre susDatos</v>
      </c>
      <c r="O306" t="str">
        <f>VLOOKUP($A306,'Plan de acci�n consolidado 2025'!$A$3:$V$504,O$1,0)</f>
        <v>Campaña de divulgación para fortalecer el empoderamiento de las personas sobre sus datos, ejecutada (Pantallazos con la publicación/único entregable)</v>
      </c>
      <c r="P306">
        <f>VLOOKUP($A306,'Plan de acci�n consolidado 2025'!$A$3:$V$504,P$1,0)</f>
        <v>30</v>
      </c>
      <c r="Q306">
        <f>VLOOKUP($A306,'Plan de acci�n consolidado 2025'!$A$3:$V$504,Q$1,0)</f>
        <v>1</v>
      </c>
      <c r="R306" t="str">
        <f>VLOOKUP($A306,'Plan de acci�n consolidado 2025'!$A$3:$V$504,R$1,0)</f>
        <v>Númerica</v>
      </c>
      <c r="S306" t="str">
        <f>VLOOKUP($A306,'Plan de acci�n consolidado 2025'!$A$3:$V$504,S$1,0)</f>
        <v># de Campañas publicadas / 1 Campañas a publicar</v>
      </c>
      <c r="T306" s="168">
        <f>VLOOKUP($A306,'Plan de acci�n consolidado 2025'!$A$3:$V$504,T$1,0)</f>
        <v>45691</v>
      </c>
      <c r="U306" s="168">
        <f>VLOOKUP($A306,'Plan de acci�n consolidado 2025'!$A$3:$V$504,U$1,0)</f>
        <v>45868</v>
      </c>
      <c r="V306" t="str">
        <f>VLOOKUP($A306,'Plan de acci�n consolidado 2025'!$A$3:$V$504,V$1,0)</f>
        <v>7000-DESPACHO DEL SUPERINTENDENTE DELEGADO PARA LA PROTECCIÓN DE DATOS PERSONALES;
73-GRUPO DE TRABAJO DE COMUNICACION</v>
      </c>
      <c r="W306">
        <f>VLOOKUP($A306,'Plan de acci�n consolidado 2025'!$A$3:$AZ$504,W$1,0)</f>
        <v>30</v>
      </c>
      <c r="X306">
        <f>VLOOKUP($A306,'Plan de acci�n consolidado 2025'!$A$3:$AZ$504,X$1,0)</f>
        <v>100</v>
      </c>
      <c r="Y306" t="str">
        <f>VLOOKUP($A306,'Plan de acci�n consolidado 2025'!$A$3:$AZ$504,Y$1,0)</f>
        <v xml:space="preserve">Se ejecutó una campaña de divulgación sobre el tratamiento de datos personales biométricos en copropiedades para fortalecer el empoderamiento de las personas sobre sus datos. </v>
      </c>
      <c r="Z306" s="168">
        <f>VLOOKUP($A306,'Plan de acci�n consolidado 2025'!$A$3:$AZ$504,Z$1,0)</f>
        <v>0</v>
      </c>
      <c r="AA306">
        <f>VLOOKUP($A306,'Plan de acci�n consolidado 2025'!$A$3:$AZ$504,AA$1,0)</f>
        <v>100</v>
      </c>
      <c r="AB306" t="str">
        <f>VLOOKUP($A306,'Plan de acci�n consolidado 2025'!$A$3:$AZ$504,AB$1,0)</f>
        <v xml:space="preserve">Se dio cumplimiento a la actividad propuesta antes de la fecha de culminación </v>
      </c>
      <c r="AC306" s="168">
        <f>VLOOKUP($A306,'Plan de acci�n consolidado 2025'!$A$3:$AZ$504,AC$1,0)</f>
        <v>0</v>
      </c>
      <c r="AD306">
        <f>VLOOKUP($A306,'Plan de acci�n consolidado 2025'!$A$3:$AZ$504,AD$1,0)</f>
        <v>100</v>
      </c>
      <c r="AE306">
        <f>VLOOKUP($A306,'Plan de acci�n consolidado 2025'!$A$3:$AZ$504,AE$1,0)</f>
        <v>30</v>
      </c>
    </row>
    <row r="307" spans="1:31" hidden="1" x14ac:dyDescent="0.25">
      <c r="A307" s="30" t="s">
        <v>868</v>
      </c>
      <c r="B307" t="str">
        <f>VLOOKUP($A307,'Plan de acci�n consolidado 2025'!$A$3:$V$504,B$1,0)</f>
        <v>DESPACHO DEL SUPERINTENDENTE DELEGADO PARA LA PROTECCIÓN DE DATOS PERSONALES</v>
      </c>
      <c r="C307">
        <f>VLOOKUP($A307,'Plan de acci�n consolidado 2025'!$A$3:$V$504,C$1,0)</f>
        <v>3</v>
      </c>
      <c r="D307" t="str">
        <f>VLOOKUP($A307,'Plan de acci�n consolidado 2025'!$A$3:$V$504,D$1,0)</f>
        <v>Actividad propia</v>
      </c>
      <c r="E307" t="str">
        <f>VLOOKUP($A307,'Plan de acci�n consolidado 2025'!$A$3:$V$504,E$1,0)</f>
        <v>7000.5.1</v>
      </c>
      <c r="F307" t="str">
        <f>VLOOKUP($A307,'Plan de acci�n consolidado 2025'!$A$3:$V$504,F$1,0)</f>
        <v>N/A</v>
      </c>
      <c r="G307" t="str">
        <f>VLOOKUP($A307,'Plan de acci�n consolidado 2025'!$A$3:$V$504,G$1,0)</f>
        <v>N/A</v>
      </c>
      <c r="H307" t="str">
        <f>VLOOKUP($A307,'Plan de acci�n consolidado 2025'!$A$3:$V$504,H$1,0)</f>
        <v>N/A</v>
      </c>
      <c r="I307" t="str">
        <f>VLOOKUP($A307,'Plan de acci�n consolidado 2025'!$A$3:$V$504,I$1,0)</f>
        <v>N/A</v>
      </c>
      <c r="J307" t="str">
        <f>VLOOKUP($A307,'Plan de acci�n consolidado 2025'!$A$3:$V$504,J$1,0)</f>
        <v>N/A</v>
      </c>
      <c r="K307">
        <f>VLOOKUP($A307,'Plan de acci�n consolidado 2025'!$A$3:$V$504,K$1,0)</f>
        <v>0</v>
      </c>
      <c r="L307" t="str">
        <f>VLOOKUP($A307,'Plan de acci�n consolidado 2025'!$A$3:$V$504,L$1,0)</f>
        <v>N/A</v>
      </c>
      <c r="M307" t="str">
        <f>VLOOKUP($A307,'Plan de acci�n consolidado 2025'!$A$3:$V$504,M$1,0)</f>
        <v>N/A</v>
      </c>
      <c r="N307" t="str">
        <f>VLOOKUP($A307,'Plan de acci�n consolidado 2025'!$A$3:$V$504,N$1,0)</f>
        <v>N/A</v>
      </c>
      <c r="O307" t="str">
        <f>VLOOKUP($A307,'Plan de acci�n consolidado 2025'!$A$3:$V$504,O$1,0)</f>
        <v>Diligenciar y enviar al Grupo de trabajo de comunicaciones el brief  de la campaña genérica previa concertación con OSCAE. (correo electrónico con el Brief diligenciado /único entregable)</v>
      </c>
      <c r="P307">
        <f>VLOOKUP($A307,'Plan de acci�n consolidado 2025'!$A$3:$V$504,P$1,0)</f>
        <v>50</v>
      </c>
      <c r="Q307">
        <f>VLOOKUP($A307,'Plan de acci�n consolidado 2025'!$A$3:$V$504,Q$1,0)</f>
        <v>1</v>
      </c>
      <c r="R307" t="str">
        <f>VLOOKUP($A307,'Plan de acci�n consolidado 2025'!$A$3:$V$504,R$1,0)</f>
        <v>Númerica</v>
      </c>
      <c r="S307" t="str">
        <f>VLOOKUP($A307,'Plan de acci�n consolidado 2025'!$A$3:$V$504,S$1,0)</f>
        <v># de Brief de la campaña genérica diligenciado y enviado / 1 Brief de campaña genérica a diligenciar y enviar</v>
      </c>
      <c r="T307" s="168">
        <f>VLOOKUP($A307,'Plan de acci�n consolidado 2025'!$A$3:$V$504,T$1,0)</f>
        <v>45691</v>
      </c>
      <c r="U307" s="168">
        <f>VLOOKUP($A307,'Plan de acci�n consolidado 2025'!$A$3:$V$504,U$1,0)</f>
        <v>45736</v>
      </c>
      <c r="V307" t="str">
        <f>VLOOKUP($A307,'Plan de acci�n consolidado 2025'!$A$3:$V$504,V$1,0)</f>
        <v>7000-DESPACHO DEL SUPERINTENDENTE DELEGADO PARA LA PROTECCIÓN DE DATOS PERSONALES</v>
      </c>
      <c r="W307">
        <f>VLOOKUP($A307,'Plan de acci�n consolidado 2025'!$A$3:$AZ$504,W$1,0)</f>
        <v>15</v>
      </c>
      <c r="X307">
        <f>VLOOKUP($A307,'Plan de acci�n consolidado 2025'!$A$3:$AZ$504,X$1,0)</f>
        <v>100</v>
      </c>
      <c r="Y307" t="str">
        <f>VLOOKUP($A307,'Plan de acci�n consolidado 2025'!$A$3:$AZ$504,Y$1,0)</f>
        <v xml:space="preserve">Se diligenció y envió al Grupo de Comunicaciones de OSCAE el brief de la campaña sobre datos biométricos en copropiedades. </v>
      </c>
      <c r="Z307" s="168">
        <f>VLOOKUP($A307,'Plan de acci�n consolidado 2025'!$A$3:$AZ$504,Z$1,0)</f>
        <v>45728</v>
      </c>
      <c r="AA307">
        <f>VLOOKUP($A307,'Plan de acci�n consolidado 2025'!$A$3:$AZ$504,AA$1,0)</f>
        <v>100</v>
      </c>
      <c r="AB307" t="str">
        <f>VLOOKUP($A307,'Plan de acci�n consolidado 2025'!$A$3:$AZ$504,AB$1,0)</f>
        <v>Se valida soporte correspondiente</v>
      </c>
      <c r="AC307" s="168">
        <f>VLOOKUP($A307,'Plan de acci�n consolidado 2025'!$A$3:$AZ$504,AC$1,0)</f>
        <v>45728</v>
      </c>
      <c r="AD307">
        <f>VLOOKUP($A307,'Plan de acci�n consolidado 2025'!$A$3:$AZ$504,AD$1,0)</f>
        <v>100</v>
      </c>
      <c r="AE307">
        <f>VLOOKUP($A307,'Plan de acci�n consolidado 2025'!$A$3:$AZ$504,AE$1,0)</f>
        <v>15</v>
      </c>
    </row>
    <row r="308" spans="1:31" hidden="1" x14ac:dyDescent="0.25">
      <c r="A308" s="30" t="s">
        <v>870</v>
      </c>
      <c r="B308" t="str">
        <f>VLOOKUP($A308,'Plan de acci�n consolidado 2025'!$A$3:$V$504,B$1,0)</f>
        <v>DESPACHO DEL SUPERINTENDENTE DELEGADO PARA LA PROTECCIÓN DE DATOS PERSONALES</v>
      </c>
      <c r="C308">
        <f>VLOOKUP($A308,'Plan de acci�n consolidado 2025'!$A$3:$V$504,C$1,0)</f>
        <v>3</v>
      </c>
      <c r="D308" t="str">
        <f>VLOOKUP($A308,'Plan de acci�n consolidado 2025'!$A$3:$V$504,D$1,0)</f>
        <v>Actividad sin participación</v>
      </c>
      <c r="E308" t="str">
        <f>VLOOKUP($A308,'Plan de acci�n consolidado 2025'!$A$3:$V$504,E$1,0)</f>
        <v>7000.5.2</v>
      </c>
      <c r="F308" t="str">
        <f>VLOOKUP($A308,'Plan de acci�n consolidado 2025'!$A$3:$V$504,F$1,0)</f>
        <v>N/A</v>
      </c>
      <c r="G308" t="str">
        <f>VLOOKUP($A308,'Plan de acci�n consolidado 2025'!$A$3:$V$504,G$1,0)</f>
        <v>N/A</v>
      </c>
      <c r="H308" t="str">
        <f>VLOOKUP($A308,'Plan de acci�n consolidado 2025'!$A$3:$V$504,H$1,0)</f>
        <v>N/A</v>
      </c>
      <c r="I308" t="str">
        <f>VLOOKUP($A308,'Plan de acci�n consolidado 2025'!$A$3:$V$504,I$1,0)</f>
        <v>N/A</v>
      </c>
      <c r="J308" t="str">
        <f>VLOOKUP($A308,'Plan de acci�n consolidado 2025'!$A$3:$V$504,J$1,0)</f>
        <v>N/A</v>
      </c>
      <c r="K308">
        <f>VLOOKUP($A308,'Plan de acci�n consolidado 2025'!$A$3:$V$504,K$1,0)</f>
        <v>0</v>
      </c>
      <c r="L308" t="str">
        <f>VLOOKUP($A308,'Plan de acci�n consolidado 2025'!$A$3:$V$504,L$1,0)</f>
        <v>N/A</v>
      </c>
      <c r="M308" t="str">
        <f>VLOOKUP($A308,'Plan de acci�n consolidado 2025'!$A$3:$V$504,M$1,0)</f>
        <v>N/A</v>
      </c>
      <c r="N308" t="str">
        <f>VLOOKUP($A308,'Plan de acci�n consolidado 2025'!$A$3:$V$504,N$1,0)</f>
        <v>N/A</v>
      </c>
      <c r="O308" t="str">
        <f>VLOOKUP($A308,'Plan de acci�n consolidado 2025'!$A$3:$V$504,O$1,0)</f>
        <v>Elaborar y presentar el concepto gráfico y racional de la campaña y sus diferentes ejes temáticos  (correo electrónico con Documento en el que se observe el concepto gráfico y racional de la campaña integral y sus diferentes ejes temáticos /único entregable)</v>
      </c>
      <c r="P308">
        <f>VLOOKUP($A308,'Plan de acci�n consolidado 2025'!$A$3:$V$504,P$1,0)</f>
        <v>0</v>
      </c>
      <c r="Q308">
        <f>VLOOKUP($A308,'Plan de acci�n consolidado 2025'!$A$3:$V$504,Q$1,0)</f>
        <v>1</v>
      </c>
      <c r="R308" t="str">
        <f>VLOOKUP($A308,'Plan de acci�n consolidado 2025'!$A$3:$V$504,R$1,0)</f>
        <v>Númerica</v>
      </c>
      <c r="S308" t="str">
        <f>VLOOKUP($A308,'Plan de acci�n consolidado 2025'!$A$3:$V$504,S$1,0)</f>
        <v># de conceptos gráficos elaborados y presentados / 1 conceptos gráficos a elaborar y presentar</v>
      </c>
      <c r="T308" s="168">
        <f>VLOOKUP($A308,'Plan de acci�n consolidado 2025'!$A$3:$V$504,T$1,0)</f>
        <v>45737</v>
      </c>
      <c r="U308" s="168">
        <f>VLOOKUP($A308,'Plan de acci�n consolidado 2025'!$A$3:$V$504,U$1,0)</f>
        <v>45782</v>
      </c>
      <c r="V308" t="str">
        <f>VLOOKUP($A308,'Plan de acci�n consolidado 2025'!$A$3:$V$504,V$1,0)</f>
        <v>73-GRUPO DE TRABAJO DE COMUNICACION</v>
      </c>
      <c r="W308">
        <f>VLOOKUP($A308,'Plan de acci�n consolidado 2025'!$A$3:$AZ$504,W$1,0)</f>
        <v>0</v>
      </c>
      <c r="X308">
        <f>VLOOKUP($A308,'Plan de acci�n consolidado 2025'!$A$3:$AZ$504,X$1,0)</f>
        <v>100</v>
      </c>
      <c r="Y308" t="str">
        <f>VLOOKUP($A308,'Plan de acci�n consolidado 2025'!$A$3:$AZ$504,Y$1,0)</f>
        <v>Se remitió el concepto gráfico y racional de la campaña y sus diferentes ejes temáticos a la Delegatura para la Protección de Datos Personales.</v>
      </c>
      <c r="Z308" s="168">
        <f>VLOOKUP($A308,'Plan de acci�n consolidado 2025'!$A$3:$AZ$504,Z$1,0)</f>
        <v>45796</v>
      </c>
      <c r="AA308">
        <f>VLOOKUP($A308,'Plan de acci�n consolidado 2025'!$A$3:$AZ$504,AA$1,0)</f>
        <v>100</v>
      </c>
      <c r="AB308" t="str">
        <f>VLOOKUP($A308,'Plan de acci�n consolidado 2025'!$A$3:$AZ$504,AB$1,0)</f>
        <v>Se valida el cumplimiento de la actividad. Se restan 5 puntos en eficiencia, ya que la evidencia no se cumplió en la fecha esperada (que era el 5 de mayo).</v>
      </c>
      <c r="AC308" s="168">
        <f>VLOOKUP($A308,'Plan de acci�n consolidado 2025'!$A$3:$AZ$504,AC$1,0)</f>
        <v>45796</v>
      </c>
      <c r="AD308">
        <f>VLOOKUP($A308,'Plan de acci�n consolidado 2025'!$A$3:$AZ$504,AD$1,0)</f>
        <v>95</v>
      </c>
      <c r="AE308">
        <f>VLOOKUP($A308,'Plan de acci�n consolidado 2025'!$A$3:$AZ$504,AE$1,0)</f>
        <v>0</v>
      </c>
    </row>
    <row r="309" spans="1:31" hidden="1" x14ac:dyDescent="0.25">
      <c r="A309" s="30" t="s">
        <v>872</v>
      </c>
      <c r="B309" t="str">
        <f>VLOOKUP($A309,'Plan de acci�n consolidado 2025'!$A$3:$V$504,B$1,0)</f>
        <v>DESPACHO DEL SUPERINTENDENTE DELEGADO PARA LA PROTECCIÓN DE DATOS PERSONALES</v>
      </c>
      <c r="C309">
        <f>VLOOKUP($A309,'Plan de acci�n consolidado 2025'!$A$3:$V$504,C$1,0)</f>
        <v>3</v>
      </c>
      <c r="D309" t="str">
        <f>VLOOKUP($A309,'Plan de acci�n consolidado 2025'!$A$3:$V$504,D$1,0)</f>
        <v>Actividad propia</v>
      </c>
      <c r="E309" t="str">
        <f>VLOOKUP($A309,'Plan de acci�n consolidado 2025'!$A$3:$V$504,E$1,0)</f>
        <v>7000.5.3</v>
      </c>
      <c r="F309" t="str">
        <f>VLOOKUP($A309,'Plan de acci�n consolidado 2025'!$A$3:$V$504,F$1,0)</f>
        <v>N/A</v>
      </c>
      <c r="G309" t="str">
        <f>VLOOKUP($A309,'Plan de acci�n consolidado 2025'!$A$3:$V$504,G$1,0)</f>
        <v>N/A</v>
      </c>
      <c r="H309" t="str">
        <f>VLOOKUP($A309,'Plan de acci�n consolidado 2025'!$A$3:$V$504,H$1,0)</f>
        <v>N/A</v>
      </c>
      <c r="I309" t="str">
        <f>VLOOKUP($A309,'Plan de acci�n consolidado 2025'!$A$3:$V$504,I$1,0)</f>
        <v>N/A</v>
      </c>
      <c r="J309" t="str">
        <f>VLOOKUP($A309,'Plan de acci�n consolidado 2025'!$A$3:$V$504,J$1,0)</f>
        <v>N/A</v>
      </c>
      <c r="K309">
        <f>VLOOKUP($A309,'Plan de acci�n consolidado 2025'!$A$3:$V$504,K$1,0)</f>
        <v>0</v>
      </c>
      <c r="L309" t="str">
        <f>VLOOKUP($A309,'Plan de acci�n consolidado 2025'!$A$3:$V$504,L$1,0)</f>
        <v>N/A</v>
      </c>
      <c r="M309" t="str">
        <f>VLOOKUP($A309,'Plan de acci�n consolidado 2025'!$A$3:$V$504,M$1,0)</f>
        <v>N/A</v>
      </c>
      <c r="N309" t="str">
        <f>VLOOKUP($A309,'Plan de acci�n consolidado 2025'!$A$3:$V$504,N$1,0)</f>
        <v>N/A</v>
      </c>
      <c r="O309" t="str">
        <f>VLOOKUP($A309,'Plan de acci�n consolidado 2025'!$A$3:$V$504,O$1,0)</f>
        <v>Revisar y aprobar la propuesta por parte del área responsable (única revisión) /correo electrónico con documento aprobado)</v>
      </c>
      <c r="P309">
        <f>VLOOKUP($A309,'Plan de acci�n consolidado 2025'!$A$3:$V$504,P$1,0)</f>
        <v>50</v>
      </c>
      <c r="Q309">
        <f>VLOOKUP($A309,'Plan de acci�n consolidado 2025'!$A$3:$V$504,Q$1,0)</f>
        <v>1</v>
      </c>
      <c r="R309" t="str">
        <f>VLOOKUP($A309,'Plan de acci�n consolidado 2025'!$A$3:$V$504,R$1,0)</f>
        <v>Númerica</v>
      </c>
      <c r="S309" t="str">
        <f>VLOOKUP($A309,'Plan de acci�n consolidado 2025'!$A$3:$V$504,S$1,0)</f>
        <v># de propuestas revisadas y aprobadas / 1 propuestas a revisar y aprobar</v>
      </c>
      <c r="T309" s="168">
        <f>VLOOKUP($A309,'Plan de acci�n consolidado 2025'!$A$3:$V$504,T$1,0)</f>
        <v>45783</v>
      </c>
      <c r="U309" s="168">
        <f>VLOOKUP($A309,'Plan de acci�n consolidado 2025'!$A$3:$V$504,U$1,0)</f>
        <v>45785</v>
      </c>
      <c r="V309" t="str">
        <f>VLOOKUP($A309,'Plan de acci�n consolidado 2025'!$A$3:$V$504,V$1,0)</f>
        <v>7000-DESPACHO DEL SUPERINTENDENTE DELEGADO PARA LA PROTECCIÓN DE DATOS PERSONALES</v>
      </c>
      <c r="W309">
        <f>VLOOKUP($A309,'Plan de acci�n consolidado 2025'!$A$3:$AZ$504,W$1,0)</f>
        <v>15</v>
      </c>
      <c r="X309">
        <f>VLOOKUP($A309,'Plan de acci�n consolidado 2025'!$A$3:$AZ$504,X$1,0)</f>
        <v>100</v>
      </c>
      <c r="Y309" t="str">
        <f>VLOOKUP($A309,'Plan de acci�n consolidado 2025'!$A$3:$AZ$504,Y$1,0)</f>
        <v>Se revisó y aprobó correo electrónico por medio del cual se revisa y aprueba la propuesta recibida con el fin de seguir el proceso de realización de la campaña acordada.</v>
      </c>
      <c r="Z309" s="168">
        <f>VLOOKUP($A309,'Plan de acci�n consolidado 2025'!$A$3:$AZ$504,Z$1,0)</f>
        <v>45798</v>
      </c>
      <c r="AA309">
        <f>VLOOKUP($A309,'Plan de acci�n consolidado 2025'!$A$3:$AZ$504,AA$1,0)</f>
        <v>100</v>
      </c>
      <c r="AB309" t="str">
        <f>VLOOKUP($A309,'Plan de acci�n consolidado 2025'!$A$3:$AZ$504,AB$1,0)</f>
        <v>Se valida en cumplimiento de la actividad. Se castigan 5 puntos en eficiencia, teniendo en cuenta que el entregable de la actividad se reportó después de la fecha de cumplimiento.</v>
      </c>
      <c r="AC309" s="168">
        <f>VLOOKUP($A309,'Plan de acci�n consolidado 2025'!$A$3:$AZ$504,AC$1,0)</f>
        <v>45798</v>
      </c>
      <c r="AD309">
        <f>VLOOKUP($A309,'Plan de acci�n consolidado 2025'!$A$3:$AZ$504,AD$1,0)</f>
        <v>95</v>
      </c>
      <c r="AE309">
        <f>VLOOKUP($A309,'Plan de acci�n consolidado 2025'!$A$3:$AZ$504,AE$1,0)</f>
        <v>15</v>
      </c>
    </row>
    <row r="310" spans="1:31" hidden="1" x14ac:dyDescent="0.25">
      <c r="A310" s="30" t="s">
        <v>874</v>
      </c>
      <c r="B310" t="str">
        <f>VLOOKUP($A310,'Plan de acci�n consolidado 2025'!$A$3:$V$504,B$1,0)</f>
        <v>DESPACHO DEL SUPERINTENDENTE DELEGADO PARA LA PROTECCIÓN DE DATOS PERSONALES</v>
      </c>
      <c r="C310">
        <f>VLOOKUP($A310,'Plan de acci�n consolidado 2025'!$A$3:$V$504,C$1,0)</f>
        <v>3</v>
      </c>
      <c r="D310" t="str">
        <f>VLOOKUP($A310,'Plan de acci�n consolidado 2025'!$A$3:$V$504,D$1,0)</f>
        <v>Actividad sin participación</v>
      </c>
      <c r="E310" t="str">
        <f>VLOOKUP($A310,'Plan de acci�n consolidado 2025'!$A$3:$V$504,E$1,0)</f>
        <v>7000.5.4</v>
      </c>
      <c r="F310" t="str">
        <f>VLOOKUP($A310,'Plan de acci�n consolidado 2025'!$A$3:$V$504,F$1,0)</f>
        <v>N/A</v>
      </c>
      <c r="G310" t="str">
        <f>VLOOKUP($A310,'Plan de acci�n consolidado 2025'!$A$3:$V$504,G$1,0)</f>
        <v>N/A</v>
      </c>
      <c r="H310" t="str">
        <f>VLOOKUP($A310,'Plan de acci�n consolidado 2025'!$A$3:$V$504,H$1,0)</f>
        <v>N/A</v>
      </c>
      <c r="I310" t="str">
        <f>VLOOKUP($A310,'Plan de acci�n consolidado 2025'!$A$3:$V$504,I$1,0)</f>
        <v>N/A</v>
      </c>
      <c r="J310" t="str">
        <f>VLOOKUP($A310,'Plan de acci�n consolidado 2025'!$A$3:$V$504,J$1,0)</f>
        <v>N/A</v>
      </c>
      <c r="K310">
        <f>VLOOKUP($A310,'Plan de acci�n consolidado 2025'!$A$3:$V$504,K$1,0)</f>
        <v>0</v>
      </c>
      <c r="L310" t="str">
        <f>VLOOKUP($A310,'Plan de acci�n consolidado 2025'!$A$3:$V$504,L$1,0)</f>
        <v>N/A</v>
      </c>
      <c r="M310" t="str">
        <f>VLOOKUP($A310,'Plan de acci�n consolidado 2025'!$A$3:$V$504,M$1,0)</f>
        <v>N/A</v>
      </c>
      <c r="N310" t="str">
        <f>VLOOKUP($A310,'Plan de acci�n consolidado 2025'!$A$3:$V$504,N$1,0)</f>
        <v>N/A</v>
      </c>
      <c r="O310" t="str">
        <f>VLOOKUP($A310,'Plan de acci�n consolidado 2025'!$A$3:$V$504,O$1,0)</f>
        <v>Ejecutar la campaña  (Capturas de pantalla de la publicación de la campaña)</v>
      </c>
      <c r="P310">
        <f>VLOOKUP($A310,'Plan de acci�n consolidado 2025'!$A$3:$V$504,P$1,0)</f>
        <v>0</v>
      </c>
      <c r="Q310">
        <f>VLOOKUP($A310,'Plan de acci�n consolidado 2025'!$A$3:$V$504,Q$1,0)</f>
        <v>1</v>
      </c>
      <c r="R310" t="str">
        <f>VLOOKUP($A310,'Plan de acci�n consolidado 2025'!$A$3:$V$504,R$1,0)</f>
        <v>Númerica</v>
      </c>
      <c r="S310" t="str">
        <f>VLOOKUP($A310,'Plan de acci�n consolidado 2025'!$A$3:$V$504,S$1,0)</f>
        <v># de Campañas ejecutadas / 1 Total de Campañas a ejecutar</v>
      </c>
      <c r="T310" s="168">
        <f>VLOOKUP($A310,'Plan de acci�n consolidado 2025'!$A$3:$V$504,T$1,0)</f>
        <v>45786</v>
      </c>
      <c r="U310" s="168">
        <f>VLOOKUP($A310,'Plan de acci�n consolidado 2025'!$A$3:$V$504,U$1,0)</f>
        <v>45868</v>
      </c>
      <c r="V310" t="str">
        <f>VLOOKUP($A310,'Plan de acci�n consolidado 2025'!$A$3:$V$504,V$1,0)</f>
        <v>73-GRUPO DE TRABAJO DE COMUNICACION</v>
      </c>
      <c r="W310">
        <f>VLOOKUP($A310,'Plan de acci�n consolidado 2025'!$A$3:$AZ$504,W$1,0)</f>
        <v>0</v>
      </c>
      <c r="X310">
        <f>VLOOKUP($A310,'Plan de acci�n consolidado 2025'!$A$3:$AZ$504,X$1,0)</f>
        <v>100</v>
      </c>
      <c r="Y310" t="str">
        <f>VLOOKUP($A310,'Plan de acci�n consolidado 2025'!$A$3:$AZ$504,Y$1,0)</f>
        <v xml:space="preserve">Se ejecutó la campaña sobre tratamiento de datos personales biométricos en copropiedades entre el 22 de mayo de 2025 y el 19 de junio de 2025. La campaña incluyo piezas y videos en distintas plataformas de redes sociales: Instagram, Facebook, TikTok, X, YouTube y LinkedIn. </v>
      </c>
      <c r="Z310" s="168">
        <f>VLOOKUP($A310,'Plan de acci�n consolidado 2025'!$A$3:$AZ$504,Z$1,0)</f>
        <v>0</v>
      </c>
      <c r="AA310">
        <f>VLOOKUP($A310,'Plan de acci�n consolidado 2025'!$A$3:$AZ$504,AA$1,0)</f>
        <v>100</v>
      </c>
      <c r="AB310" t="str">
        <f>VLOOKUP($A310,'Plan de acci�n consolidado 2025'!$A$3:$AZ$504,AB$1,0)</f>
        <v>El soporte evidencia el cumplimiento de actividad. Se dio cumplimiento antes de la fecha de culminación.</v>
      </c>
      <c r="AC310" s="168">
        <f>VLOOKUP($A310,'Plan de acci�n consolidado 2025'!$A$3:$AZ$504,AC$1,0)</f>
        <v>0</v>
      </c>
      <c r="AD310">
        <f>VLOOKUP($A310,'Plan de acci�n consolidado 2025'!$A$3:$AZ$504,AD$1,0)</f>
        <v>100</v>
      </c>
      <c r="AE310">
        <f>VLOOKUP($A310,'Plan de acci�n consolidado 2025'!$A$3:$AZ$504,AE$1,0)</f>
        <v>0</v>
      </c>
    </row>
    <row r="311" spans="1:31" hidden="1" x14ac:dyDescent="0.25">
      <c r="A311" s="30" t="s">
        <v>1177</v>
      </c>
      <c r="B311" t="str">
        <f>VLOOKUP($A311,'Plan de acci�n consolidado 2025'!$A$3:$V$504,B$1,0)</f>
        <v>DIRECCIÓN FINANCIERA</v>
      </c>
      <c r="C311">
        <f>VLOOKUP($A311,'Plan de acci�n consolidado 2025'!$A$3:$V$504,C$1,0)</f>
        <v>2</v>
      </c>
      <c r="D311" t="str">
        <f>VLOOKUP($A311,'Plan de acci�n consolidado 2025'!$A$3:$V$504,D$1,0)</f>
        <v>Producto</v>
      </c>
      <c r="E311" t="str">
        <f>VLOOKUP($A311,'Plan de acci�n consolidado 2025'!$A$3:$V$504,E$1,0)</f>
        <v>130.1</v>
      </c>
      <c r="F311" t="str">
        <f>VLOOKUP($A311,'Plan de acci�n consolidado 2025'!$A$3:$V$504,F$1,0)</f>
        <v>Innovador</v>
      </c>
      <c r="G311" t="str">
        <f>VLOOKUP($A311,'Plan de acci�n consolidado 2025'!$A$3:$V$504,G$1,0)</f>
        <v>Fortalecer el Sistema Integral de Gestión Institucional en el marco del Modelo Integrado de Planeación y gestión para mejorar la prestación del servicio.</v>
      </c>
      <c r="H311" t="str">
        <f>VLOOKUP($A311,'Plan de acci�n consolidado 2025'!$A$3:$V$504,H$1,0)</f>
        <v xml:space="preserve">Cumplimiento de productos del PAI asociados a Fortalecer la gestión de la información, el conocimiento y la innovación para optimizar la capacidad institucional 
</v>
      </c>
      <c r="I311" t="str">
        <f>VLOOKUP($A311,'Plan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1" t="str">
        <f>VLOOKUP($A311,'Plan de acci�n consolidado 2025'!$A$3:$V$504,J$1,0)</f>
        <v>N/A</v>
      </c>
      <c r="K311">
        <f>VLOOKUP($A311,'Plan de acci�n consolidado 2025'!$A$3:$V$504,K$1,0)</f>
        <v>0</v>
      </c>
      <c r="L311" t="str">
        <f>VLOOKUP($A311,'Plan de acci�n consolidado 2025'!$A$3:$V$504,L$1,0)</f>
        <v>N/A</v>
      </c>
      <c r="M311" t="str">
        <f>VLOOKUP($A311,'Plan de acci�n consolidado 2025'!$A$3:$V$504,M$1,0)</f>
        <v>Política Gestión Presupuestal y Eficiencia del Gasto Público _DIMENSIÓN Direccionamiento Estratégico y Planeación</v>
      </c>
      <c r="N311" t="str">
        <f>VLOOKUP($A311,'Plan de acci�n consolidado 2025'!$A$3:$V$504,N$1,0)</f>
        <v>N/A</v>
      </c>
      <c r="O311" t="str">
        <f>VLOOKUP($A311,'Plan de acci�n consolidado 2025'!$A$3:$V$504,O$1,0)</f>
        <v>Estrategia para incrementar los ingresos garantizando la sostenibilidad financiera de la Entidad, diseñada  (Documento de diseño de la estrategia para incrementar los ingresos)</v>
      </c>
      <c r="P311">
        <f>VLOOKUP($A311,'Plan de acci�n consolidado 2025'!$A$3:$V$504,P$1,0)</f>
        <v>100</v>
      </c>
      <c r="Q311">
        <f>VLOOKUP($A311,'Plan de acci�n consolidado 2025'!$A$3:$V$504,Q$1,0)</f>
        <v>1</v>
      </c>
      <c r="R311" t="str">
        <f>VLOOKUP($A311,'Plan de acci�n consolidado 2025'!$A$3:$V$504,R$1,0)</f>
        <v>Númerica</v>
      </c>
      <c r="S311" t="str">
        <f>VLOOKUP($A311,'Plan de acci�n consolidado 2025'!$A$3:$V$504,S$1,0)</f>
        <v># de soportes presentados / 1 soporte a presentar</v>
      </c>
      <c r="T311" s="168">
        <f>VLOOKUP($A311,'Plan de acci�n consolidado 2025'!$A$3:$V$504,T$1,0)</f>
        <v>45705</v>
      </c>
      <c r="U311" s="168">
        <f>VLOOKUP($A311,'Plan de acci�n consolidado 2025'!$A$3:$V$504,U$1,0)</f>
        <v>45978</v>
      </c>
      <c r="V311" t="str">
        <f>VLOOKUP($A311,'Plan de acci�n consolidado 2025'!$A$3:$V$504,V$1,0)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1">
        <f>VLOOKUP($A311,'Plan de acci�n consolidado 2025'!$A$3:$AZ$504,W$1,0)</f>
        <v>100</v>
      </c>
      <c r="X311">
        <f>VLOOKUP($A311,'Plan de acci�n consolidado 2025'!$A$3:$AZ$504,X$1,0)</f>
        <v>0</v>
      </c>
      <c r="Y311">
        <f>VLOOKUP($A311,'Plan de acci�n consolidado 2025'!$A$3:$AZ$504,Y$1,0)</f>
        <v>0</v>
      </c>
      <c r="Z311" s="168">
        <f>VLOOKUP($A311,'Plan de acci�n consolidado 2025'!$A$3:$AZ$504,Z$1,0)</f>
        <v>0</v>
      </c>
      <c r="AA311">
        <f>VLOOKUP($A311,'Plan de acci�n consolidado 2025'!$A$3:$AZ$504,AA$1,0)</f>
        <v>0</v>
      </c>
      <c r="AB311">
        <f>VLOOKUP($A311,'Plan de acci�n consolidado 2025'!$A$3:$AZ$504,AB$1,0)</f>
        <v>0</v>
      </c>
      <c r="AC311" s="168">
        <f>VLOOKUP($A311,'Plan de acci�n consolidado 2025'!$A$3:$AZ$504,AC$1,0)</f>
        <v>0</v>
      </c>
      <c r="AD311">
        <f>VLOOKUP($A311,'Plan de acci�n consolidado 2025'!$A$3:$AZ$504,AD$1,0)</f>
        <v>0</v>
      </c>
      <c r="AE311">
        <f>VLOOKUP($A311,'Plan de acci�n consolidado 2025'!$A$3:$AZ$504,AE$1,0)</f>
        <v>0</v>
      </c>
    </row>
    <row r="312" spans="1:31" hidden="1" x14ac:dyDescent="0.25">
      <c r="A312" s="30" t="s">
        <v>1180</v>
      </c>
      <c r="B312" t="str">
        <f>VLOOKUP($A312,'Plan de acci�n consolidado 2025'!$A$3:$V$504,B$1,0)</f>
        <v>DIRECCIÓN FINANCIERA</v>
      </c>
      <c r="C312">
        <f>VLOOKUP($A312,'Plan de acci�n consolidado 2025'!$A$3:$V$504,C$1,0)</f>
        <v>2</v>
      </c>
      <c r="D312" t="str">
        <f>VLOOKUP($A312,'Plan de acci�n consolidado 2025'!$A$3:$V$504,D$1,0)</f>
        <v>Actividad propia</v>
      </c>
      <c r="E312" t="str">
        <f>VLOOKUP($A312,'Plan de acci�n consolidado 2025'!$A$3:$V$504,E$1,0)</f>
        <v>130.1.1</v>
      </c>
      <c r="F312" t="str">
        <f>VLOOKUP($A312,'Plan de acci�n consolidado 2025'!$A$3:$V$504,F$1,0)</f>
        <v>N/A</v>
      </c>
      <c r="G312" t="str">
        <f>VLOOKUP($A312,'Plan de acci�n consolidado 2025'!$A$3:$V$504,G$1,0)</f>
        <v>N/A</v>
      </c>
      <c r="H312" t="str">
        <f>VLOOKUP($A312,'Plan de acci�n consolidado 2025'!$A$3:$V$504,H$1,0)</f>
        <v>N/A</v>
      </c>
      <c r="I312" t="str">
        <f>VLOOKUP($A312,'Plan de acci�n consolidado 2025'!$A$3:$V$504,I$1,0)</f>
        <v>N/A</v>
      </c>
      <c r="J312" t="str">
        <f>VLOOKUP($A312,'Plan de acci�n consolidado 2025'!$A$3:$V$504,J$1,0)</f>
        <v>N/A</v>
      </c>
      <c r="K312">
        <f>VLOOKUP($A312,'Plan de acci�n consolidado 2025'!$A$3:$V$504,K$1,0)</f>
        <v>0</v>
      </c>
      <c r="L312" t="str">
        <f>VLOOKUP($A312,'Plan de acci�n consolidado 2025'!$A$3:$V$504,L$1,0)</f>
        <v>N/A</v>
      </c>
      <c r="M312" t="str">
        <f>VLOOKUP($A312,'Plan de acci�n consolidado 2025'!$A$3:$V$504,M$1,0)</f>
        <v>N/A</v>
      </c>
      <c r="N312" t="str">
        <f>VLOOKUP($A312,'Plan de acci�n consolidado 2025'!$A$3:$V$504,N$1,0)</f>
        <v>N/A</v>
      </c>
      <c r="O312" t="str">
        <f>VLOOKUP($A312,'Plan de acci�n consolidado 2025'!$A$3:$V$504,O$1,0)</f>
        <v>Monitorear el comportamiento del recaudo por Delegatura y presentar reportes periódicos a los Delegados y al Secretario General (Tablero de control con el seguimiento del recaudo por delegatura  y Correos electrónicos)</v>
      </c>
      <c r="P312">
        <f>VLOOKUP($A312,'Plan de acci�n consolidado 2025'!$A$3:$V$504,P$1,0)</f>
        <v>10</v>
      </c>
      <c r="Q312">
        <f>VLOOKUP($A312,'Plan de acci�n consolidado 2025'!$A$3:$V$504,Q$1,0)</f>
        <v>6</v>
      </c>
      <c r="R312" t="str">
        <f>VLOOKUP($A312,'Plan de acci�n consolidado 2025'!$A$3:$V$504,R$1,0)</f>
        <v>Númerica</v>
      </c>
      <c r="S312" t="str">
        <f>VLOOKUP($A312,'Plan de acci�n consolidado 2025'!$A$3:$V$504,S$1,0)</f>
        <v># de Monitoreos Efectuados / 6 Monitoreos programados</v>
      </c>
      <c r="T312" s="168">
        <f>VLOOKUP($A312,'Plan de acci�n consolidado 2025'!$A$3:$V$504,T$1,0)</f>
        <v>45705</v>
      </c>
      <c r="U312" s="168">
        <f>VLOOKUP($A312,'Plan de acci�n consolidado 2025'!$A$3:$V$504,U$1,0)</f>
        <v>45978</v>
      </c>
      <c r="V312" t="str">
        <f>VLOOKUP($A312,'Plan de acci�n consolidado 2025'!$A$3:$V$504,V$1,0)</f>
        <v>100-SECRETARIA GENERAL;
130-DIRECCIÓN FINANCIERA</v>
      </c>
      <c r="W312">
        <f>VLOOKUP($A312,'Plan de acci�n consolidado 2025'!$A$3:$AZ$504,W$1,0)</f>
        <v>10</v>
      </c>
      <c r="X312">
        <f>VLOOKUP($A312,'Plan de acci�n consolidado 2025'!$A$3:$AZ$504,X$1,0)</f>
        <v>83.3</v>
      </c>
      <c r="Y312" t="str">
        <f>VLOOKUP($A312,'Plan de acci�n consolidado 2025'!$A$3:$AZ$504,Y$1,0)</f>
        <v>Se generó tablero de control de ingresos con corte a los meses de julio y agosto de 2025 y se efectuó el correspondiente envío de la información a las Delegaturas y a la Secretaría General, Por tanto se reporta un avance del 33,3% correspondiente a dos (2) monitoreos efectuado de los seis (6) programados correspondientes a los meses en mención, teniendo un avance acumulado del 83,3% total correspondiente a cinco (5) reportes de seis (6) programados</v>
      </c>
      <c r="Z312" s="168">
        <f>VLOOKUP($A312,'Plan de acci�n consolidado 2025'!$A$3:$AZ$504,Z$1,0)</f>
        <v>0</v>
      </c>
      <c r="AA312">
        <f>VLOOKUP($A312,'Plan de acci�n consolidado 2025'!$A$3:$AZ$504,AA$1,0)</f>
        <v>83</v>
      </c>
      <c r="AB312" t="str">
        <f>VLOOKUP($A312,'Plan de acci�n consolidado 2025'!$A$3:$AZ$504,AB$1,0)</f>
        <v xml:space="preserve">Se avala informe teniendo en cuenta evidencias presentadas.  </v>
      </c>
      <c r="AC312" s="168">
        <f>VLOOKUP($A312,'Plan de acci�n consolidado 2025'!$A$3:$AZ$504,AC$1,0)</f>
        <v>0</v>
      </c>
      <c r="AD312">
        <f>VLOOKUP($A312,'Plan de acci�n consolidado 2025'!$A$3:$AZ$504,AD$1,0)</f>
        <v>0</v>
      </c>
      <c r="AE312">
        <f>VLOOKUP($A312,'Plan de acci�n consolidado 2025'!$A$3:$AZ$504,AE$1,0)</f>
        <v>8.3000000000000007</v>
      </c>
    </row>
    <row r="313" spans="1:31" hidden="1" x14ac:dyDescent="0.25">
      <c r="A313" s="30" t="s">
        <v>1182</v>
      </c>
      <c r="B313" t="str">
        <f>VLOOKUP($A313,'Plan de acci�n consolidado 2025'!$A$3:$V$504,B$1,0)</f>
        <v>DIRECCIÓN FINANCIERA</v>
      </c>
      <c r="C313">
        <f>VLOOKUP($A313,'Plan de acci�n consolidado 2025'!$A$3:$V$504,C$1,0)</f>
        <v>2</v>
      </c>
      <c r="D313" t="str">
        <f>VLOOKUP($A313,'Plan de acci�n consolidado 2025'!$A$3:$V$504,D$1,0)</f>
        <v>Actividad propia</v>
      </c>
      <c r="E313" t="str">
        <f>VLOOKUP($A313,'Plan de acci�n consolidado 2025'!$A$3:$V$504,E$1,0)</f>
        <v>130.1.2</v>
      </c>
      <c r="F313" t="str">
        <f>VLOOKUP($A313,'Plan de acci�n consolidado 2025'!$A$3:$V$504,F$1,0)</f>
        <v>N/A</v>
      </c>
      <c r="G313" t="str">
        <f>VLOOKUP($A313,'Plan de acci�n consolidado 2025'!$A$3:$V$504,G$1,0)</f>
        <v>N/A</v>
      </c>
      <c r="H313" t="str">
        <f>VLOOKUP($A313,'Plan de acci�n consolidado 2025'!$A$3:$V$504,H$1,0)</f>
        <v>N/A</v>
      </c>
      <c r="I313" t="str">
        <f>VLOOKUP($A313,'Plan de acci�n consolidado 2025'!$A$3:$V$504,I$1,0)</f>
        <v>N/A</v>
      </c>
      <c r="J313" t="str">
        <f>VLOOKUP($A313,'Plan de acci�n consolidado 2025'!$A$3:$V$504,J$1,0)</f>
        <v>N/A</v>
      </c>
      <c r="K313">
        <f>VLOOKUP($A313,'Plan de acci�n consolidado 2025'!$A$3:$V$504,K$1,0)</f>
        <v>0</v>
      </c>
      <c r="L313" t="str">
        <f>VLOOKUP($A313,'Plan de acci�n consolidado 2025'!$A$3:$V$504,L$1,0)</f>
        <v>N/A</v>
      </c>
      <c r="M313" t="str">
        <f>VLOOKUP($A313,'Plan de acci�n consolidado 2025'!$A$3:$V$504,M$1,0)</f>
        <v>N/A</v>
      </c>
      <c r="N313" t="str">
        <f>VLOOKUP($A313,'Plan de acci�n consolidado 2025'!$A$3:$V$504,N$1,0)</f>
        <v>N/A</v>
      </c>
      <c r="O313" t="str">
        <f>VLOOKUP($A313,'Plan de acci�n consolidado 2025'!$A$3:$V$504,O$1,0)</f>
        <v>Elaborar y enviar vía correo electrónico a los delegados el estudio de análisis de nuevas fuentes de ingreso (Documento de estudio con identificación de nuevas fuentes de ingresos , y correo electrónico de envío a los Delegados)</v>
      </c>
      <c r="P313">
        <f>VLOOKUP($A313,'Plan de acci�n consolidado 2025'!$A$3:$V$504,P$1,0)</f>
        <v>30</v>
      </c>
      <c r="Q313">
        <f>VLOOKUP($A313,'Plan de acci�n consolidado 2025'!$A$3:$V$504,Q$1,0)</f>
        <v>1</v>
      </c>
      <c r="R313" t="str">
        <f>VLOOKUP($A313,'Plan de acci�n consolidado 2025'!$A$3:$V$504,R$1,0)</f>
        <v>Númerica</v>
      </c>
      <c r="S313" t="str">
        <f>VLOOKUP($A313,'Plan de acci�n consolidado 2025'!$A$3:$V$504,S$1,0)</f>
        <v># de Estudio enviado / 1 Estudio programado</v>
      </c>
      <c r="T313" s="168">
        <f>VLOOKUP($A313,'Plan de acci�n consolidado 2025'!$A$3:$V$504,T$1,0)</f>
        <v>45705</v>
      </c>
      <c r="U313" s="168">
        <f>VLOOKUP($A313,'Plan de acci�n consolidado 2025'!$A$3:$V$504,U$1,0)</f>
        <v>45961</v>
      </c>
      <c r="V313" t="str">
        <f>VLOOKUP($A313,'Plan de acci�n consolidado 2025'!$A$3:$V$504,V$1,0)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W313">
        <f>VLOOKUP($A313,'Plan de acci�n consolidado 2025'!$A$3:$AZ$504,W$1,0)</f>
        <v>30</v>
      </c>
      <c r="X313">
        <f>VLOOKUP($A313,'Plan de acci�n consolidado 2025'!$A$3:$AZ$504,X$1,0)</f>
        <v>0</v>
      </c>
      <c r="Y313" t="str">
        <f>VLOOKUP($A313,'Plan de acci�n consolidado 2025'!$A$3:$AZ$504,Y$1,0)</f>
        <v>Reuniones con Dirección Financiera (03/6), Delegatura para la Protección de la Competencia (03/6, y Delegatura para la Protección de Datos junto a la Secretaría General (16/6). Hemos recibido información de insumos de la Dirección Financiera, para avanzar con análisis desagregado por Delegatura. La OAJ y el GEE nos hemos reunimos con OSCAE (16/6), la Delegatura para la Protección de Datos Personales (17/7), y con Cobro Coactivo (18/7).
De la misma manera, finalizamos un estudio preliminar del efecto disuasorio de las sanciones impuestas por la Delegatura para la Protección de Datos Personales; no obstante, estamos a la espera de recibir bases de datos con mayor información (16/7)</v>
      </c>
      <c r="Z313" s="168">
        <f>VLOOKUP($A313,'Plan de acci�n consolidado 2025'!$A$3:$AZ$504,Z$1,0)</f>
        <v>0</v>
      </c>
      <c r="AA313">
        <f>VLOOKUP($A313,'Plan de acci�n consolidado 2025'!$A$3:$AZ$504,AA$1,0)</f>
        <v>0</v>
      </c>
      <c r="AB313" t="str">
        <f>VLOOKUP($A313,'Plan de acci�n consolidado 2025'!$A$3:$AZ$504,AB$1,0)</f>
        <v xml:space="preserve">Se registra un avance cualitativo de las acciones realizadas para la consecución de la actividad propuesta. </v>
      </c>
      <c r="AC313" s="168">
        <f>VLOOKUP($A313,'Plan de acci�n consolidado 2025'!$A$3:$AZ$504,AC$1,0)</f>
        <v>0</v>
      </c>
      <c r="AD313">
        <f>VLOOKUP($A313,'Plan de acci�n consolidado 2025'!$A$3:$AZ$504,AD$1,0)</f>
        <v>0</v>
      </c>
      <c r="AE313">
        <f>VLOOKUP($A313,'Plan de acci�n consolidado 2025'!$A$3:$AZ$504,AE$1,0)</f>
        <v>0</v>
      </c>
    </row>
    <row r="314" spans="1:31" hidden="1" x14ac:dyDescent="0.25">
      <c r="A314" s="30" t="s">
        <v>1184</v>
      </c>
      <c r="B314" t="str">
        <f>VLOOKUP($A314,'Plan de acci�n consolidado 2025'!$A$3:$V$504,B$1,0)</f>
        <v>DIRECCIÓN FINANCIERA</v>
      </c>
      <c r="C314">
        <f>VLOOKUP($A314,'Plan de acci�n consolidado 2025'!$A$3:$V$504,C$1,0)</f>
        <v>2</v>
      </c>
      <c r="D314" t="str">
        <f>VLOOKUP($A314,'Plan de acci�n consolidado 2025'!$A$3:$V$504,D$1,0)</f>
        <v>Actividad sin participación</v>
      </c>
      <c r="E314" t="str">
        <f>VLOOKUP($A314,'Plan de acci�n consolidado 2025'!$A$3:$V$504,E$1,0)</f>
        <v>130.1.3</v>
      </c>
      <c r="F314" t="str">
        <f>VLOOKUP($A314,'Plan de acci�n consolidado 2025'!$A$3:$V$504,F$1,0)</f>
        <v>N/A</v>
      </c>
      <c r="G314" t="str">
        <f>VLOOKUP($A314,'Plan de acci�n consolidado 2025'!$A$3:$V$504,G$1,0)</f>
        <v>N/A</v>
      </c>
      <c r="H314" t="str">
        <f>VLOOKUP($A314,'Plan de acci�n consolidado 2025'!$A$3:$V$504,H$1,0)</f>
        <v>N/A</v>
      </c>
      <c r="I314" t="str">
        <f>VLOOKUP($A314,'Plan de acci�n consolidado 2025'!$A$3:$V$504,I$1,0)</f>
        <v>N/A</v>
      </c>
      <c r="J314" t="str">
        <f>VLOOKUP($A314,'Plan de acci�n consolidado 2025'!$A$3:$V$504,J$1,0)</f>
        <v>N/A</v>
      </c>
      <c r="K314">
        <f>VLOOKUP($A314,'Plan de acci�n consolidado 2025'!$A$3:$V$504,K$1,0)</f>
        <v>0</v>
      </c>
      <c r="L314" t="str">
        <f>VLOOKUP($A314,'Plan de acci�n consolidado 2025'!$A$3:$V$504,L$1,0)</f>
        <v>N/A</v>
      </c>
      <c r="M314" t="str">
        <f>VLOOKUP($A314,'Plan de acci�n consolidado 2025'!$A$3:$V$504,M$1,0)</f>
        <v>N/A</v>
      </c>
      <c r="N314" t="str">
        <f>VLOOKUP($A314,'Plan de acci�n consolidado 2025'!$A$3:$V$504,N$1,0)</f>
        <v>N/A</v>
      </c>
      <c r="O314" t="str">
        <f>VLOOKUP($A314,'Plan de acci�n consolidado 2025'!$A$3:$V$504,O$1,0)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14">
        <f>VLOOKUP($A314,'Plan de acci�n consolidado 2025'!$A$3:$V$504,P$1,0)</f>
        <v>0</v>
      </c>
      <c r="Q314">
        <f>VLOOKUP($A314,'Plan de acci�n consolidado 2025'!$A$3:$V$504,Q$1,0)</f>
        <v>1</v>
      </c>
      <c r="R314" t="str">
        <f>VLOOKUP($A314,'Plan de acci�n consolidado 2025'!$A$3:$V$504,R$1,0)</f>
        <v>Númerica</v>
      </c>
      <c r="S314" t="str">
        <f>VLOOKUP($A314,'Plan de acci�n consolidado 2025'!$A$3:$V$504,S$1,0)</f>
        <v># de soportes presentados / 1 soporte a presentar</v>
      </c>
      <c r="T314" s="168">
        <f>VLOOKUP($A314,'Plan de acci�n consolidado 2025'!$A$3:$V$504,T$1,0)</f>
        <v>45705</v>
      </c>
      <c r="U314" s="168">
        <f>VLOOKUP($A314,'Plan de acci�n consolidado 2025'!$A$3:$V$504,U$1,0)</f>
        <v>45961</v>
      </c>
      <c r="V314" t="str">
        <f>VLOOKUP($A314,'Plan de acci�n consolidado 2025'!$A$3:$V$504,V$1,0)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4">
        <f>VLOOKUP($A314,'Plan de acci�n consolidado 2025'!$A$3:$AZ$504,W$1,0)</f>
        <v>0</v>
      </c>
      <c r="X314">
        <f>VLOOKUP($A314,'Plan de acci�n consolidado 2025'!$A$3:$AZ$504,X$1,0)</f>
        <v>0</v>
      </c>
      <c r="Y314" t="str">
        <f>VLOOKUP($A314,'Plan de acci�n consolidado 2025'!$A$3:$AZ$504,Y$1,0)</f>
        <v>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v>
      </c>
      <c r="Z314" s="168">
        <f>VLOOKUP($A314,'Plan de acci�n consolidado 2025'!$A$3:$AZ$504,Z$1,0)</f>
        <v>0</v>
      </c>
      <c r="AA314">
        <f>VLOOKUP($A314,'Plan de acci�n consolidado 2025'!$A$3:$AZ$504,AA$1,0)</f>
        <v>0</v>
      </c>
      <c r="AB314" t="str">
        <f>VLOOKUP($A314,'Plan de acci�n consolidado 2025'!$A$3:$AZ$504,AB$1,0)</f>
        <v xml:space="preserve">Se avala el avance cualitativo dado a la presente actividad </v>
      </c>
      <c r="AC314" s="168">
        <f>VLOOKUP($A314,'Plan de acci�n consolidado 2025'!$A$3:$AZ$504,AC$1,0)</f>
        <v>0</v>
      </c>
      <c r="AD314">
        <f>VLOOKUP($A314,'Plan de acci�n consolidado 2025'!$A$3:$AZ$504,AD$1,0)</f>
        <v>0</v>
      </c>
      <c r="AE314">
        <f>VLOOKUP($A314,'Plan de acci�n consolidado 2025'!$A$3:$AZ$504,AE$1,0)</f>
        <v>0</v>
      </c>
    </row>
    <row r="315" spans="1:31" hidden="1" x14ac:dyDescent="0.25">
      <c r="A315" s="30" t="s">
        <v>1186</v>
      </c>
      <c r="B315" t="str">
        <f>VLOOKUP($A315,'Plan de acci�n consolidado 2025'!$A$3:$V$506,B$1,0)</f>
        <v>DIRECCIÓN FINANCIERA</v>
      </c>
      <c r="C315">
        <f>VLOOKUP($A315,'Plan de acci�n consolidado 2025'!$A$3:$V$506,C$1,0)</f>
        <v>2</v>
      </c>
      <c r="D315" t="str">
        <f>VLOOKUP($A315,'Plan de acci�n consolidado 2025'!$A$3:$V$506,D$1,0)</f>
        <v>Actividad propia</v>
      </c>
      <c r="E315" t="str">
        <f>VLOOKUP($A315,'Plan de acci�n consolidado 2025'!$A$3:$V$506,E$1,0)</f>
        <v>130.1.4</v>
      </c>
      <c r="F315" t="str">
        <f>VLOOKUP($A315,'Plan de acci�n consolidado 2025'!$A$3:$V$506,F$1,0)</f>
        <v>N/A</v>
      </c>
      <c r="G315" t="str">
        <f>VLOOKUP($A315,'Plan de acci�n consolidado 2025'!$A$3:$V$506,G$1,0)</f>
        <v>N/A</v>
      </c>
      <c r="H315" t="str">
        <f>VLOOKUP($A315,'Plan de acci�n consolidado 2025'!$A$3:$V$506,H$1,0)</f>
        <v>N/A</v>
      </c>
      <c r="I315" t="str">
        <f>VLOOKUP($A315,'Plan de acci�n consolidado 2025'!$A$3:$V$506,I$1,0)</f>
        <v>N/A</v>
      </c>
      <c r="J315" t="str">
        <f>VLOOKUP($A315,'Plan de acci�n consolidado 2025'!$A$3:$V$506,J$1,0)</f>
        <v>N/A</v>
      </c>
      <c r="K315">
        <f>VLOOKUP($A315,'Plan de acci�n consolidado 2025'!$A$3:$V$506,K$1,0)</f>
        <v>0</v>
      </c>
      <c r="L315" t="str">
        <f>VLOOKUP($A315,'Plan de acci�n consolidado 2025'!$A$3:$V$506,L$1,0)</f>
        <v>N/A</v>
      </c>
      <c r="M315" t="str">
        <f>VLOOKUP($A315,'Plan de acci�n consolidado 2025'!$A$3:$V$506,M$1,0)</f>
        <v>N/A</v>
      </c>
      <c r="N315" t="str">
        <f>VLOOKUP($A315,'Plan de acci�n consolidado 2025'!$A$3:$V$506,N$1,0)</f>
        <v>N/A</v>
      </c>
      <c r="O315" t="str">
        <f>VLOOKUP($A315,'Plan de acci�n consolidado 2025'!$A$3:$V$506,O$1,0)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15">
        <f>VLOOKUP($A315,'Plan de acci�n consolidado 2025'!$A$3:$V$506,P$1,0)</f>
        <v>30</v>
      </c>
      <c r="Q315">
        <f>VLOOKUP($A315,'Plan de acci�n consolidado 2025'!$A$3:$V$506,Q$1,0)</f>
        <v>1</v>
      </c>
      <c r="R315" t="str">
        <f>VLOOKUP($A315,'Plan de acci�n consolidado 2025'!$A$3:$V$506,R$1,0)</f>
        <v>Númerica</v>
      </c>
      <c r="S315" t="str">
        <f>VLOOKUP($A315,'Plan de acci�n consolidado 2025'!$A$3:$V$506,S$1,0)</f>
        <v># de soportes presentados / 1 soporte a presentar</v>
      </c>
      <c r="T315" s="168">
        <f>VLOOKUP($A315,'Plan de acci�n consolidado 2025'!$A$3:$V$506,T$1,0)</f>
        <v>45705</v>
      </c>
      <c r="U315" s="168">
        <f>VLOOKUP($A315,'Plan de acci�n consolidado 2025'!$A$3:$V$506,U$1,0)</f>
        <v>45807</v>
      </c>
      <c r="V315" t="str">
        <f>VLOOKUP($A315,'Plan de acci�n consolidado 2025'!$A$3:$V$506,V$1,0)</f>
        <v>130-DIRECCIÓN FINANCIERA;
11-GRUPO DE TRABAJO DE COBRO COACTIVO</v>
      </c>
      <c r="W315">
        <f>VLOOKUP($A315,'Plan de acci�n consolidado 2025'!$A$3:$AZ$504,W$1,0)</f>
        <v>30</v>
      </c>
      <c r="X315">
        <f>VLOOKUP($A315,'Plan de acci�n consolidado 2025'!$A$3:$AZ$504,X$1,0)</f>
        <v>100</v>
      </c>
      <c r="Y315" t="str">
        <f>VLOOKUP($A315,'Plan de acci�n consolidado 2025'!$A$3:$AZ$504,Y$1,0)</f>
        <v>Se efectuaron mesas de trabajo conjuntas con el Grupo de Trabajo de Cobro Coactivo y la Dirección Financiera para establecer la metodología de análisis a implementar, porteriormente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v>
      </c>
      <c r="Z315" s="168">
        <f>VLOOKUP($A315,'Plan de acci�n consolidado 2025'!$A$3:$AZ$504,Z$1,0)</f>
        <v>45776</v>
      </c>
      <c r="AA315">
        <f>VLOOKUP($A315,'Plan de acci�n consolidado 2025'!$A$3:$AZ$504,AA$1,0)</f>
        <v>100</v>
      </c>
      <c r="AB315" t="str">
        <f>VLOOKUP($A315,'Plan de acci�n consolidado 2025'!$A$3:$AZ$504,AB$1,0)</f>
        <v xml:space="preserve">Se avala el cumplimiento de la presente actividad mediante documento que da cuenta del análisis de la cartea con los procesos de cobro coactivo de la SIC </v>
      </c>
      <c r="AC315" s="168">
        <f>VLOOKUP($A315,'Plan de acci�n consolidado 2025'!$A$3:$AZ$504,AC$1,0)</f>
        <v>45806</v>
      </c>
      <c r="AD315">
        <f>VLOOKUP($A315,'Plan de acci�n consolidado 2025'!$A$3:$AZ$504,AD$1,0)</f>
        <v>100</v>
      </c>
      <c r="AE315">
        <f>VLOOKUP($A315,'Plan de acci�n consolidado 2025'!$A$3:$AZ$504,AE$1,0)</f>
        <v>30</v>
      </c>
    </row>
    <row r="316" spans="1:31" hidden="1" x14ac:dyDescent="0.25">
      <c r="A316" s="30" t="s">
        <v>1188</v>
      </c>
      <c r="B316" t="str">
        <f>VLOOKUP($A316,'Plan de acci�n consolidado 2025'!$A$3:$V$506,B$1,0)</f>
        <v>DIRECCIÓN FINANCIERA</v>
      </c>
      <c r="C316">
        <f>VLOOKUP($A316,'Plan de acci�n consolidado 2025'!$A$3:$V$506,C$1,0)</f>
        <v>2</v>
      </c>
      <c r="D316" t="str">
        <f>VLOOKUP($A316,'Plan de acci�n consolidado 2025'!$A$3:$V$506,D$1,0)</f>
        <v>Actividad propia</v>
      </c>
      <c r="E316" t="str">
        <f>VLOOKUP($A316,'Plan de acci�n consolidado 2025'!$A$3:$V$506,E$1,0)</f>
        <v>130.1.5</v>
      </c>
      <c r="F316" t="str">
        <f>VLOOKUP($A316,'Plan de acci�n consolidado 2025'!$A$3:$V$506,F$1,0)</f>
        <v>N/A</v>
      </c>
      <c r="G316" t="str">
        <f>VLOOKUP($A316,'Plan de acci�n consolidado 2025'!$A$3:$V$506,G$1,0)</f>
        <v>N/A</v>
      </c>
      <c r="H316" t="str">
        <f>VLOOKUP($A316,'Plan de acci�n consolidado 2025'!$A$3:$V$506,H$1,0)</f>
        <v>N/A</v>
      </c>
      <c r="I316" t="str">
        <f>VLOOKUP($A316,'Plan de acci�n consolidado 2025'!$A$3:$V$506,I$1,0)</f>
        <v>N/A</v>
      </c>
      <c r="J316" t="str">
        <f>VLOOKUP($A316,'Plan de acci�n consolidado 2025'!$A$3:$V$506,J$1,0)</f>
        <v>N/A</v>
      </c>
      <c r="K316">
        <f>VLOOKUP($A316,'Plan de acci�n consolidado 2025'!$A$3:$V$506,K$1,0)</f>
        <v>0</v>
      </c>
      <c r="L316" t="str">
        <f>VLOOKUP($A316,'Plan de acci�n consolidado 2025'!$A$3:$V$506,L$1,0)</f>
        <v>N/A</v>
      </c>
      <c r="M316" t="str">
        <f>VLOOKUP($A316,'Plan de acci�n consolidado 2025'!$A$3:$V$506,M$1,0)</f>
        <v>N/A</v>
      </c>
      <c r="N316" t="str">
        <f>VLOOKUP($A316,'Plan de acci�n consolidado 2025'!$A$3:$V$506,N$1,0)</f>
        <v>N/A</v>
      </c>
      <c r="O316" t="str">
        <f>VLOOKUP($A316,'Plan de acci�n consolidado 2025'!$A$3:$V$506,O$1,0)</f>
        <v>Realizar mesa de trabajo para presentar el análisis de cartera y recaudo y elaborar de manera conjunta con las delegaturas los lineamientos en pro de un recaudo efectivo(Acta de reunión con lineamientos para un recaudo efectivo)</v>
      </c>
      <c r="P316">
        <f>VLOOKUP($A316,'Plan de acci�n consolidado 2025'!$A$3:$V$506,P$1,0)</f>
        <v>30</v>
      </c>
      <c r="Q316">
        <f>VLOOKUP($A316,'Plan de acci�n consolidado 2025'!$A$3:$V$506,Q$1,0)</f>
        <v>1</v>
      </c>
      <c r="R316" t="str">
        <f>VLOOKUP($A316,'Plan de acci�n consolidado 2025'!$A$3:$V$506,R$1,0)</f>
        <v>Númerica</v>
      </c>
      <c r="S316" t="str">
        <f>VLOOKUP($A316,'Plan de acci�n consolidado 2025'!$A$3:$V$506,S$1,0)</f>
        <v># de Mesas de trabajo efectuada / 1 Mesa de trabajo programada</v>
      </c>
      <c r="T316" s="168">
        <f>VLOOKUP($A316,'Plan de acci�n consolidado 2025'!$A$3:$V$506,T$1,0)</f>
        <v>45810</v>
      </c>
      <c r="U316" s="168">
        <f>VLOOKUP($A316,'Plan de acci�n consolidado 2025'!$A$3:$V$506,U$1,0)</f>
        <v>45978</v>
      </c>
      <c r="V316" t="str">
        <f>VLOOKUP($A316,'Plan de acci�n consolidado 2025'!$A$3:$V$506,V$1,0)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6">
        <f>VLOOKUP($A316,'Plan de acci�n consolidado 2025'!$A$3:$AZ$504,W$1,0)</f>
        <v>30</v>
      </c>
      <c r="X316">
        <f>VLOOKUP($A316,'Plan de acci�n consolidado 2025'!$A$3:$AZ$504,X$1,0)</f>
        <v>0</v>
      </c>
      <c r="Y316">
        <f>VLOOKUP($A316,'Plan de acci�n consolidado 2025'!$A$3:$AZ$504,Y$1,0)</f>
        <v>0</v>
      </c>
      <c r="Z316" s="168">
        <f>VLOOKUP($A316,'Plan de acci�n consolidado 2025'!$A$3:$AZ$504,Z$1,0)</f>
        <v>0</v>
      </c>
      <c r="AA316">
        <f>VLOOKUP($A316,'Plan de acci�n consolidado 2025'!$A$3:$AZ$504,AA$1,0)</f>
        <v>0</v>
      </c>
      <c r="AB316">
        <f>VLOOKUP($A316,'Plan de acci�n consolidado 2025'!$A$3:$AZ$504,AB$1,0)</f>
        <v>0</v>
      </c>
      <c r="AC316" s="168">
        <f>VLOOKUP($A316,'Plan de acci�n consolidado 2025'!$A$3:$AZ$504,AC$1,0)</f>
        <v>0</v>
      </c>
      <c r="AD316">
        <f>VLOOKUP($A316,'Plan de acci�n consolidado 2025'!$A$3:$AZ$504,AD$1,0)</f>
        <v>0</v>
      </c>
      <c r="AE316">
        <f>VLOOKUP($A316,'Plan de acci�n consolidado 2025'!$A$3:$AZ$504,AE$1,0)</f>
        <v>0</v>
      </c>
    </row>
    <row r="317" spans="1:31" hidden="1" x14ac:dyDescent="0.25">
      <c r="A317" s="30" t="s">
        <v>1338</v>
      </c>
      <c r="B317" t="str">
        <f>VLOOKUP($A317,'Plan de acci�n consolidado 2025'!$A$3:$V$504,B$1,0)</f>
        <v>SECRETARIA GENERAL</v>
      </c>
      <c r="C317">
        <f>VLOOKUP($A317,'Plan de acci�n consolidado 2025'!$A$3:$V$504,C$1,0)</f>
        <v>2</v>
      </c>
      <c r="D317" t="str">
        <f>VLOOKUP($A317,'Plan de acci�n consolidado 2025'!$A$3:$V$504,D$1,0)</f>
        <v>Producto</v>
      </c>
      <c r="E317" t="str">
        <f>VLOOKUP($A317,'Plan de acci�n consolidado 2025'!$A$3:$V$504,E$1,0)</f>
        <v>100.1</v>
      </c>
      <c r="F317" t="str">
        <f>VLOOKUP($A317,'Plan de acci�n consolidado 2025'!$A$3:$V$504,F$1,0)</f>
        <v>Innovador</v>
      </c>
      <c r="G317" t="str">
        <f>VLOOKUP($A317,'Plan de acci�n consolidado 2025'!$A$3:$V$504,G$1,0)</f>
        <v xml:space="preserve">Fortalecer la infraestructura, uso y aprovechamiento de las tecnologías de la información, para optimizar la capacidad institucional
</v>
      </c>
      <c r="H317" t="str">
        <f>VLOOKUP($A317,'Plan de acci�n consolidado 2025'!$A$3:$V$504,H$1,0)</f>
        <v xml:space="preserve">Cumplimiento de productos del PAI asociados a Fortalecer la infraestructura, uso y aprovechamiento de las tecnologías de la información, para optimizar la capacidad institucional
</v>
      </c>
      <c r="I317" t="str">
        <f>VLOOKUP($A317,'Plan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17" t="str">
        <f>VLOOKUP($A317,'Plan de acci�n consolidado 2025'!$A$3:$V$504,J$1,0)</f>
        <v>N/A</v>
      </c>
      <c r="K317">
        <f>VLOOKUP($A317,'Plan de acci�n consolidado 2025'!$A$3:$V$504,K$1,0)</f>
        <v>0</v>
      </c>
      <c r="L317" t="str">
        <f>VLOOKUP($A317,'Plan de acci�n consolidado 2025'!$A$3:$V$504,L$1,0)</f>
        <v>FUNCIONAMIENTO</v>
      </c>
      <c r="M317" t="str">
        <f>VLOOKUP($A317,'Plan de acci�n consolidado 2025'!$A$3:$V$504,M$1,0)</f>
        <v>Política Gobierno Digital _DIMENSIÓN Gestión con Valores para Resultados</v>
      </c>
      <c r="N317" t="str">
        <f>VLOOKUP($A317,'Plan de acci�n consolidado 2025'!$A$3:$V$504,N$1,0)</f>
        <v>N/A</v>
      </c>
      <c r="O317" t="str">
        <f>VLOOKUP($A317,'Plan de acci�n consolidado 2025'!$A$3:$V$504,O$1,0)</f>
        <v>Unificación y optimización de radicación en la Sede Electrónica de la SIC, implementada (Informe  que de cuenta de le unificación y optimización de radicación en la Sede Electrónica de la SIC)</v>
      </c>
      <c r="P317">
        <f>VLOOKUP($A317,'Plan de acci�n consolidado 2025'!$A$3:$V$504,P$1,0)</f>
        <v>25</v>
      </c>
      <c r="Q317">
        <f>VLOOKUP($A317,'Plan de acci�n consolidado 2025'!$A$3:$V$504,Q$1,0)</f>
        <v>100</v>
      </c>
      <c r="R317" t="str">
        <f>VLOOKUP($A317,'Plan de acci�n consolidado 2025'!$A$3:$V$504,R$1,0)</f>
        <v>Porcentual</v>
      </c>
      <c r="S317" t="str">
        <f>VLOOKUP($A317,'Plan de acci�n consolidado 2025'!$A$3:$V$504,S$1,0)</f>
        <v>% de Plan Ejecutado / 100% de Plan a ejecutar</v>
      </c>
      <c r="T317" s="168">
        <f>VLOOKUP($A317,'Plan de acci�n consolidado 2025'!$A$3:$V$504,T$1,0)</f>
        <v>45719</v>
      </c>
      <c r="U317" s="168">
        <f>VLOOKUP($A317,'Plan de acci�n consolidado 2025'!$A$3:$V$504,U$1,0)</f>
        <v>46007</v>
      </c>
      <c r="V317" t="str">
        <f>VLOOKUP($A317,'Plan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7">
        <f>VLOOKUP($A317,'Plan de acci�n consolidado 2025'!$A$3:$AZ$504,W$1,0)</f>
        <v>25</v>
      </c>
      <c r="X317">
        <f>VLOOKUP($A317,'Plan de acci�n consolidado 2025'!$A$3:$AZ$504,X$1,0)</f>
        <v>0</v>
      </c>
      <c r="Y317">
        <f>VLOOKUP($A317,'Plan de acci�n consolidado 2025'!$A$3:$AZ$504,Y$1,0)</f>
        <v>0</v>
      </c>
      <c r="Z317" s="168">
        <f>VLOOKUP($A317,'Plan de acci�n consolidado 2025'!$A$3:$AZ$504,Z$1,0)</f>
        <v>0</v>
      </c>
      <c r="AA317">
        <f>VLOOKUP($A317,'Plan de acci�n consolidado 2025'!$A$3:$AZ$504,AA$1,0)</f>
        <v>0</v>
      </c>
      <c r="AB317">
        <f>VLOOKUP($A317,'Plan de acci�n consolidado 2025'!$A$3:$AZ$504,AB$1,0)</f>
        <v>0</v>
      </c>
      <c r="AC317" s="168">
        <f>VLOOKUP($A317,'Plan de acci�n consolidado 2025'!$A$3:$AZ$504,AC$1,0)</f>
        <v>0</v>
      </c>
      <c r="AD317">
        <f>VLOOKUP($A317,'Plan de acci�n consolidado 2025'!$A$3:$AZ$504,AD$1,0)</f>
        <v>0</v>
      </c>
      <c r="AE317">
        <f>VLOOKUP($A317,'Plan de acci�n consolidado 2025'!$A$3:$AZ$504,AE$1,0)</f>
        <v>0</v>
      </c>
    </row>
    <row r="318" spans="1:31" hidden="1" x14ac:dyDescent="0.25">
      <c r="A318" s="30" t="s">
        <v>1341</v>
      </c>
      <c r="B318" t="str">
        <f>VLOOKUP($A318,'Plan de acci�n consolidado 2025'!$A$3:$V$504,B$1,0)</f>
        <v>SECRETARIA GENERAL</v>
      </c>
      <c r="C318">
        <f>VLOOKUP($A318,'Plan de acci�n consolidado 2025'!$A$3:$V$504,C$1,0)</f>
        <v>2</v>
      </c>
      <c r="D318" t="str">
        <f>VLOOKUP($A318,'Plan de acci�n consolidado 2025'!$A$3:$V$504,D$1,0)</f>
        <v>Actividad propia</v>
      </c>
      <c r="E318" t="str">
        <f>VLOOKUP($A318,'Plan de acci�n consolidado 2025'!$A$3:$V$504,E$1,0)</f>
        <v>100.1.1</v>
      </c>
      <c r="F318" t="str">
        <f>VLOOKUP($A318,'Plan de acci�n consolidado 2025'!$A$3:$V$504,F$1,0)</f>
        <v>N/A</v>
      </c>
      <c r="G318" t="str">
        <f>VLOOKUP($A318,'Plan de acci�n consolidado 2025'!$A$3:$V$504,G$1,0)</f>
        <v>N/A</v>
      </c>
      <c r="H318" t="str">
        <f>VLOOKUP($A318,'Plan de acci�n consolidado 2025'!$A$3:$V$504,H$1,0)</f>
        <v>N/A</v>
      </c>
      <c r="I318" t="str">
        <f>VLOOKUP($A318,'Plan de acci�n consolidado 2025'!$A$3:$V$504,I$1,0)</f>
        <v>N/A</v>
      </c>
      <c r="J318" t="str">
        <f>VLOOKUP($A318,'Plan de acci�n consolidado 2025'!$A$3:$V$504,J$1,0)</f>
        <v>N/A</v>
      </c>
      <c r="K318">
        <f>VLOOKUP($A318,'Plan de acci�n consolidado 2025'!$A$3:$V$504,K$1,0)</f>
        <v>0</v>
      </c>
      <c r="L318" t="str">
        <f>VLOOKUP($A318,'Plan de acci�n consolidado 2025'!$A$3:$V$504,L$1,0)</f>
        <v>N/A</v>
      </c>
      <c r="M318" t="str">
        <f>VLOOKUP($A318,'Plan de acci�n consolidado 2025'!$A$3:$V$504,M$1,0)</f>
        <v>N/A</v>
      </c>
      <c r="N318" t="str">
        <f>VLOOKUP($A318,'Plan de acci�n consolidado 2025'!$A$3:$V$504,N$1,0)</f>
        <v>N/A</v>
      </c>
      <c r="O318" t="str">
        <f>VLOOKUP($A318,'Plan de acci�n consolidado 2025'!$A$3:$V$504,O$1,0)</f>
        <v>Elaborar un diagnóstico para identificar los canales de radicación, el volumen de entradas y el grado de congestión de los mismos (Diagnóstico del estado de los canales de radicación y grado de congestión)</v>
      </c>
      <c r="P318">
        <f>VLOOKUP($A318,'Plan de acci�n consolidado 2025'!$A$3:$V$504,P$1,0)</f>
        <v>25</v>
      </c>
      <c r="Q318">
        <f>VLOOKUP($A318,'Plan de acci�n consolidado 2025'!$A$3:$V$504,Q$1,0)</f>
        <v>1</v>
      </c>
      <c r="R318" t="str">
        <f>VLOOKUP($A318,'Plan de acci�n consolidado 2025'!$A$3:$V$504,R$1,0)</f>
        <v>Númerica</v>
      </c>
      <c r="S318" t="str">
        <f>VLOOKUP($A318,'Plan de acci�n consolidado 2025'!$A$3:$V$504,S$1,0)</f>
        <v># de diagnóstico realizado / 1 Diagnostico a realizar</v>
      </c>
      <c r="T318" s="168">
        <f>VLOOKUP($A318,'Plan de acci�n consolidado 2025'!$A$3:$V$504,T$1,0)</f>
        <v>45719</v>
      </c>
      <c r="U318" s="168">
        <f>VLOOKUP($A318,'Plan de acci�n consolidado 2025'!$A$3:$V$504,U$1,0)</f>
        <v>45747</v>
      </c>
      <c r="V318" t="str">
        <f>VLOOKUP($A318,'Plan de acci�n consolidado 2025'!$A$3:$V$504,V$1,0)</f>
        <v>100-SECRETARIA GENERAL;
141-GRUPO DE TRABAJO DE GESTIÓN DOCUMENTAL Y ARCHIVO;
20-OFICINA DE TECNOLOGÍA E INFORMÁTICA;
72-GRUPO DE TRABAJO DE ATENCION AL CIUDADANO</v>
      </c>
      <c r="W318">
        <f>VLOOKUP($A318,'Plan de acci�n consolidado 2025'!$A$3:$AZ$504,W$1,0)</f>
        <v>6.25</v>
      </c>
      <c r="X318">
        <f>VLOOKUP($A318,'Plan de acci�n consolidado 2025'!$A$3:$AZ$504,X$1,0)</f>
        <v>100</v>
      </c>
      <c r="Y318" t="str">
        <f>VLOOKUP($A318,'Plan de acci�n consolidado 2025'!$A$3:$AZ$504,Y$1,0)</f>
        <v xml:space="preserve">Se remite el diagnóstico realizado sobre los canales de radicación de la Entidad y su grado de congestión. Este producto fue adelantando por la OTI, Atención al ciudadano y Gestión Documental. </v>
      </c>
      <c r="Z318" s="168">
        <f>VLOOKUP($A318,'Plan de acci�n consolidado 2025'!$A$3:$AZ$504,Z$1,0)</f>
        <v>45741</v>
      </c>
      <c r="AA318">
        <f>VLOOKUP($A318,'Plan de acci�n consolidado 2025'!$A$3:$AZ$504,AA$1,0)</f>
        <v>100</v>
      </c>
      <c r="AB318" t="str">
        <f>VLOOKUP($A318,'Plan de acci�n consolidado 2025'!$A$3:$AZ$504,AB$1,0)</f>
        <v xml:space="preserve">Se avala cumplimiento de la presente actividad </v>
      </c>
      <c r="AC318" s="168">
        <f>VLOOKUP($A318,'Plan de acci�n consolidado 2025'!$A$3:$AZ$504,AC$1,0)</f>
        <v>45741</v>
      </c>
      <c r="AD318">
        <f>VLOOKUP($A318,'Plan de acci�n consolidado 2025'!$A$3:$AZ$504,AD$1,0)</f>
        <v>100</v>
      </c>
      <c r="AE318">
        <f>VLOOKUP($A318,'Plan de acci�n consolidado 2025'!$A$3:$AZ$504,AE$1,0)</f>
        <v>6.25</v>
      </c>
    </row>
    <row r="319" spans="1:31" hidden="1" x14ac:dyDescent="0.25">
      <c r="A319" s="30" t="s">
        <v>1344</v>
      </c>
      <c r="B319" t="str">
        <f>VLOOKUP($A319,'Plan de acci�n consolidado 2025'!$A$3:$V$504,B$1,0)</f>
        <v>SECRETARIA GENERAL</v>
      </c>
      <c r="C319">
        <f>VLOOKUP($A319,'Plan de acci�n consolidado 2025'!$A$3:$V$504,C$1,0)</f>
        <v>2</v>
      </c>
      <c r="D319" t="str">
        <f>VLOOKUP($A319,'Plan de acci�n consolidado 2025'!$A$3:$V$504,D$1,0)</f>
        <v>Actividad propia</v>
      </c>
      <c r="E319" t="str">
        <f>VLOOKUP($A319,'Plan de acci�n consolidado 2025'!$A$3:$V$504,E$1,0)</f>
        <v>100.1.2</v>
      </c>
      <c r="F319" t="str">
        <f>VLOOKUP($A319,'Plan de acci�n consolidado 2025'!$A$3:$V$504,F$1,0)</f>
        <v>N/A</v>
      </c>
      <c r="G319" t="str">
        <f>VLOOKUP($A319,'Plan de acci�n consolidado 2025'!$A$3:$V$504,G$1,0)</f>
        <v>N/A</v>
      </c>
      <c r="H319" t="str">
        <f>VLOOKUP($A319,'Plan de acci�n consolidado 2025'!$A$3:$V$504,H$1,0)</f>
        <v>N/A</v>
      </c>
      <c r="I319" t="str">
        <f>VLOOKUP($A319,'Plan de acci�n consolidado 2025'!$A$3:$V$504,I$1,0)</f>
        <v>N/A</v>
      </c>
      <c r="J319" t="str">
        <f>VLOOKUP($A319,'Plan de acci�n consolidado 2025'!$A$3:$V$504,J$1,0)</f>
        <v>N/A</v>
      </c>
      <c r="K319">
        <f>VLOOKUP($A319,'Plan de acci�n consolidado 2025'!$A$3:$V$504,K$1,0)</f>
        <v>0</v>
      </c>
      <c r="L319" t="str">
        <f>VLOOKUP($A319,'Plan de acci�n consolidado 2025'!$A$3:$V$504,L$1,0)</f>
        <v>N/A</v>
      </c>
      <c r="M319" t="str">
        <f>VLOOKUP($A319,'Plan de acci�n consolidado 2025'!$A$3:$V$504,M$1,0)</f>
        <v>N/A</v>
      </c>
      <c r="N319" t="str">
        <f>VLOOKUP($A319,'Plan de acci�n consolidado 2025'!$A$3:$V$504,N$1,0)</f>
        <v>N/A</v>
      </c>
      <c r="O319" t="str">
        <f>VLOOKUP($A319,'Plan de acci�n consolidado 2025'!$A$3:$V$504,O$1,0)</f>
        <v>Realizar un plan de trabajo para la unificación y optimización de radicación en la Sede Electrónica de la SIC (Plan de trabajo para la implementación de la estrategia de unificación y optimización de radicación en la Sede Electrónica de la SIC)</v>
      </c>
      <c r="P319">
        <f>VLOOKUP($A319,'Plan de acci�n consolidado 2025'!$A$3:$V$504,P$1,0)</f>
        <v>15</v>
      </c>
      <c r="Q319">
        <f>VLOOKUP($A319,'Plan de acci�n consolidado 2025'!$A$3:$V$504,Q$1,0)</f>
        <v>1</v>
      </c>
      <c r="R319" t="str">
        <f>VLOOKUP($A319,'Plan de acci�n consolidado 2025'!$A$3:$V$504,R$1,0)</f>
        <v>Númerica</v>
      </c>
      <c r="S319" t="str">
        <f>VLOOKUP($A319,'Plan de acci�n consolidado 2025'!$A$3:$V$504,S$1,0)</f>
        <v># de planes de trabajo elaborados / 1 planes de trabajo programados</v>
      </c>
      <c r="T319" s="168">
        <f>VLOOKUP($A319,'Plan de acci�n consolidado 2025'!$A$3:$V$504,T$1,0)</f>
        <v>45748</v>
      </c>
      <c r="U319" s="168">
        <f>VLOOKUP($A319,'Plan de acci�n consolidado 2025'!$A$3:$V$504,U$1,0)</f>
        <v>45777</v>
      </c>
      <c r="V319" t="str">
        <f>VLOOKUP($A319,'Plan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9">
        <f>VLOOKUP($A319,'Plan de acci�n consolidado 2025'!$A$3:$AZ$504,W$1,0)</f>
        <v>3.75</v>
      </c>
      <c r="X319">
        <f>VLOOKUP($A319,'Plan de acci�n consolidado 2025'!$A$3:$AZ$504,X$1,0)</f>
        <v>100</v>
      </c>
      <c r="Y319" t="str">
        <f>VLOOKUP($A319,'Plan de acci�n consolidado 2025'!$A$3:$AZ$504,Y$1,0)</f>
        <v xml:space="preserve">Se remite el Plan de Trabajo inicial para la unificación y optimización de radicación en la Sede Electrónica. </v>
      </c>
      <c r="Z319" s="168">
        <f>VLOOKUP($A319,'Plan de acci�n consolidado 2025'!$A$3:$AZ$504,Z$1,0)</f>
        <v>45777</v>
      </c>
      <c r="AA319">
        <f>VLOOKUP($A319,'Plan de acci�n consolidado 2025'!$A$3:$AZ$504,AA$1,0)</f>
        <v>100</v>
      </c>
      <c r="AB319" t="str">
        <f>VLOOKUP($A319,'Plan de acci�n consolidado 2025'!$A$3:$AZ$504,AB$1,0)</f>
        <v>Se avala el cumplimiento de la presente actividad se evidencia plan de trabajo para la unificación y optimización de radicación en la sede electrónica.</v>
      </c>
      <c r="AC319" s="168">
        <f>VLOOKUP($A319,'Plan de acci�n consolidado 2025'!$A$3:$AZ$504,AC$1,0)</f>
        <v>45777</v>
      </c>
      <c r="AD319">
        <f>VLOOKUP($A319,'Plan de acci�n consolidado 2025'!$A$3:$AZ$504,AD$1,0)</f>
        <v>100</v>
      </c>
      <c r="AE319">
        <f>VLOOKUP($A319,'Plan de acci�n consolidado 2025'!$A$3:$AZ$504,AE$1,0)</f>
        <v>3.75</v>
      </c>
    </row>
    <row r="320" spans="1:31" hidden="1" x14ac:dyDescent="0.25">
      <c r="A320" s="30" t="s">
        <v>1346</v>
      </c>
      <c r="B320" t="str">
        <f>VLOOKUP($A320,'Plan de acci�n consolidado 2025'!$A$3:$V$504,B$1,0)</f>
        <v>SECRETARIA GENERAL</v>
      </c>
      <c r="C320">
        <f>VLOOKUP($A320,'Plan de acci�n consolidado 2025'!$A$3:$V$504,C$1,0)</f>
        <v>2</v>
      </c>
      <c r="D320" t="str">
        <f>VLOOKUP($A320,'Plan de acci�n consolidado 2025'!$A$3:$V$504,D$1,0)</f>
        <v>Actividad propia</v>
      </c>
      <c r="E320" t="str">
        <f>VLOOKUP($A320,'Plan de acci�n consolidado 2025'!$A$3:$V$504,E$1,0)</f>
        <v>100.1.3</v>
      </c>
      <c r="F320" t="str">
        <f>VLOOKUP($A320,'Plan de acci�n consolidado 2025'!$A$3:$V$504,F$1,0)</f>
        <v>N/A</v>
      </c>
      <c r="G320" t="str">
        <f>VLOOKUP($A320,'Plan de acci�n consolidado 2025'!$A$3:$V$504,G$1,0)</f>
        <v>N/A</v>
      </c>
      <c r="H320" t="str">
        <f>VLOOKUP($A320,'Plan de acci�n consolidado 2025'!$A$3:$V$504,H$1,0)</f>
        <v>N/A</v>
      </c>
      <c r="I320" t="str">
        <f>VLOOKUP($A320,'Plan de acci�n consolidado 2025'!$A$3:$V$504,I$1,0)</f>
        <v>N/A</v>
      </c>
      <c r="J320" t="str">
        <f>VLOOKUP($A320,'Plan de acci�n consolidado 2025'!$A$3:$V$504,J$1,0)</f>
        <v>N/A</v>
      </c>
      <c r="K320">
        <f>VLOOKUP($A320,'Plan de acci�n consolidado 2025'!$A$3:$V$504,K$1,0)</f>
        <v>0</v>
      </c>
      <c r="L320" t="str">
        <f>VLOOKUP($A320,'Plan de acci�n consolidado 2025'!$A$3:$V$504,L$1,0)</f>
        <v>N/A</v>
      </c>
      <c r="M320" t="str">
        <f>VLOOKUP($A320,'Plan de acci�n consolidado 2025'!$A$3:$V$504,M$1,0)</f>
        <v>N/A</v>
      </c>
      <c r="N320" t="str">
        <f>VLOOKUP($A320,'Plan de acci�n consolidado 2025'!$A$3:$V$504,N$1,0)</f>
        <v>N/A</v>
      </c>
      <c r="O320" t="str">
        <f>VLOOKUP($A320,'Plan de acci�n consolidado 2025'!$A$3:$V$504,O$1,0)</f>
        <v>Ejecutar el plan de trabajo para la unificación y optimización de radicación en la Sede Electrónica de la SIC (Plan de trabajo con seguimiento y sus respectivas evidencias)</v>
      </c>
      <c r="P320">
        <f>VLOOKUP($A320,'Plan de acci�n consolidado 2025'!$A$3:$V$504,P$1,0)</f>
        <v>60</v>
      </c>
      <c r="Q320">
        <f>VLOOKUP($A320,'Plan de acci�n consolidado 2025'!$A$3:$V$504,Q$1,0)</f>
        <v>100</v>
      </c>
      <c r="R320" t="str">
        <f>VLOOKUP($A320,'Plan de acci�n consolidado 2025'!$A$3:$V$504,R$1,0)</f>
        <v>Porcentual</v>
      </c>
      <c r="S320" t="str">
        <f>VLOOKUP($A320,'Plan de acci�n consolidado 2025'!$A$3:$V$504,S$1,0)</f>
        <v>% de Plan Ejecutado / 100% de Plan a ejecutar</v>
      </c>
      <c r="T320" s="168">
        <f>VLOOKUP($A320,'Plan de acci�n consolidado 2025'!$A$3:$V$504,T$1,0)</f>
        <v>45779</v>
      </c>
      <c r="U320" s="168">
        <f>VLOOKUP($A320,'Plan de acci�n consolidado 2025'!$A$3:$V$504,U$1,0)</f>
        <v>46007</v>
      </c>
      <c r="V320" t="str">
        <f>VLOOKUP($A320,'Plan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20">
        <f>VLOOKUP($A320,'Plan de acci�n consolidado 2025'!$A$3:$AZ$504,W$1,0)</f>
        <v>15</v>
      </c>
      <c r="X320">
        <f>VLOOKUP($A320,'Plan de acci�n consolidado 2025'!$A$3:$AZ$504,X$1,0)</f>
        <v>59</v>
      </c>
      <c r="Y320" t="str">
        <f>VLOOKUP($A320,'Plan de acci�n consolidado 2025'!$A$3:$AZ$504,Y$1,0)</f>
        <v xml:space="preserve">Se reporta avance cualitativo de las actividades 1,5 y 1,7. Así mismo, se reprograman fechas de actividades 1.8 y 2.4 esto atendiendo a que el 01 y 02 de octubre de 2025, fue recibido el requerimiento asociado con el formulario de desmonte de contáctenos como del rediseño del menú, validado y ajustado con OSCAE. Se sostiene avance de 47% aprobado por OAP.
</v>
      </c>
      <c r="Z320" s="168">
        <f>VLOOKUP($A320,'Plan de acci�n consolidado 2025'!$A$3:$AZ$504,Z$1,0)</f>
        <v>0</v>
      </c>
      <c r="AA320">
        <f>VLOOKUP($A320,'Plan de acci�n consolidado 2025'!$A$3:$AZ$504,AA$1,0)</f>
        <v>47</v>
      </c>
      <c r="AB320" t="str">
        <f>VLOOKUP($A320,'Plan de acci�n consolidado 2025'!$A$3:$AZ$504,AB$1,0)</f>
        <v>Conforme al Plan de trabajo, el porcentaje de avance aprobado es de 47%.</v>
      </c>
      <c r="AC320" s="168">
        <f>VLOOKUP($A320,'Plan de acci�n consolidado 2025'!$A$3:$AZ$504,AC$1,0)</f>
        <v>0</v>
      </c>
      <c r="AD320">
        <f>VLOOKUP($A320,'Plan de acci�n consolidado 2025'!$A$3:$AZ$504,AD$1,0)</f>
        <v>0</v>
      </c>
      <c r="AE320">
        <f>VLOOKUP($A320,'Plan de acci�n consolidado 2025'!$A$3:$AZ$504,AE$1,0)</f>
        <v>7.05</v>
      </c>
    </row>
    <row r="321" spans="1:31" hidden="1" x14ac:dyDescent="0.25">
      <c r="A321" s="30" t="s">
        <v>1347</v>
      </c>
      <c r="B321" t="str">
        <f>VLOOKUP($A321,'Plan de acci�n consolidado 2025'!$A$3:$V$504,B$1,0)</f>
        <v>SECRETARIA GENERAL</v>
      </c>
      <c r="C321">
        <f>VLOOKUP($A321,'Plan de acci�n consolidado 2025'!$A$3:$V$504,C$1,0)</f>
        <v>2</v>
      </c>
      <c r="D321" t="str">
        <f>VLOOKUP($A321,'Plan de acci�n consolidado 2025'!$A$3:$V$504,D$1,0)</f>
        <v>Producto</v>
      </c>
      <c r="E321" t="str">
        <f>VLOOKUP($A321,'Plan de acci�n consolidado 2025'!$A$3:$V$504,E$1,0)</f>
        <v>100.2</v>
      </c>
      <c r="F321" t="str">
        <f>VLOOKUP($A321,'Plan de acci�n consolidado 2025'!$A$3:$V$504,F$1,0)</f>
        <v>Innovador</v>
      </c>
      <c r="G321" t="str">
        <f>VLOOKUP($A321,'Plan de acci�n consolidado 2025'!$A$3:$V$504,G$1,0)</f>
        <v xml:space="preserve">Fortalecer la infraestructura, uso y aprovechamiento de las tecnologías de la información, para optimizar la capacidad institucional
</v>
      </c>
      <c r="H321" t="str">
        <f>VLOOKUP($A321,'Plan de acci�n consolidado 2025'!$A$3:$V$504,H$1,0)</f>
        <v xml:space="preserve">Cumplimiento de productos del PAI asociados a Fortalecer la infraestructura, uso y aprovechamiento de las tecnologías de la información, para optimizar la capacidad institucional
</v>
      </c>
      <c r="I321" t="str">
        <f>VLOOKUP($A321,'Plan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21" t="str">
        <f>VLOOKUP($A321,'Plan de acci�n consolidado 2025'!$A$3:$V$504,J$1,0)</f>
        <v xml:space="preserve">PND - 5-31-5-d- Convergencia regional - Gobierno digital para la gente </v>
      </c>
      <c r="K321">
        <f>VLOOKUP($A321,'Plan de acci�n consolidado 2025'!$A$3:$V$504,K$1,0)</f>
        <v>0</v>
      </c>
      <c r="L321" t="str">
        <f>VLOOKUP($A321,'Plan de acci�n consolidado 2025'!$A$3:$V$504,L$1,0)</f>
        <v>C-3599-0200-0005-53105b</v>
      </c>
      <c r="M321" t="str">
        <f>VLOOKUP($A321,'Plan de acci�n consolidado 2025'!$A$3:$V$504,M$1,0)</f>
        <v>Política Transparencia, acceso a la información pública y lucha contra la corrupción _DIMENSIÓN Gestión con Valores para Resultados</v>
      </c>
      <c r="N321" t="str">
        <f>VLOOKUP($A321,'Plan de acci�n consolidado 2025'!$A$3:$V$504,N$1,0)</f>
        <v>N/A</v>
      </c>
      <c r="O321" t="str">
        <f>VLOOKUP($A321,'Plan de acci�n consolidado 2025'!$A$3:$V$504,O$1,0)</f>
        <v>Sede electrónica de la SIC accesible, intuitiva y comprensible que acerque la oferta institucional a la ciudadanía, operando (Informe final de implementación de la Sede Electrónica accesible, intuitiva y comprensible para la ciudadanía)</v>
      </c>
      <c r="P321">
        <f>VLOOKUP($A321,'Plan de acci�n consolidado 2025'!$A$3:$V$504,P$1,0)</f>
        <v>25</v>
      </c>
      <c r="Q321">
        <f>VLOOKUP($A321,'Plan de acci�n consolidado 2025'!$A$3:$V$504,Q$1,0)</f>
        <v>1</v>
      </c>
      <c r="R321" t="str">
        <f>VLOOKUP($A321,'Plan de acci�n consolidado 2025'!$A$3:$V$504,R$1,0)</f>
        <v>Númerica</v>
      </c>
      <c r="S321" t="str">
        <f>VLOOKUP($A321,'Plan de acci�n consolidado 2025'!$A$3:$V$504,S$1,0)</f>
        <v># de informes elaborados / 1 Informes por elaborar</v>
      </c>
      <c r="T321" s="168">
        <f>VLOOKUP($A321,'Plan de acci�n consolidado 2025'!$A$3:$V$504,T$1,0)</f>
        <v>45691</v>
      </c>
      <c r="U321" s="168">
        <f>VLOOKUP($A321,'Plan de acci�n consolidado 2025'!$A$3:$V$504,U$1,0)</f>
        <v>46007</v>
      </c>
      <c r="V321" t="str">
        <f>VLOOKUP($A321,'Plan de acci�n consolidado 2025'!$A$3:$V$504,V$1,0)</f>
        <v>100-SECRETARIA GENERAL;
20-OFICINA DE TECNOLOGÍA E INFORMÁTICA;
73-GRUPO DE TRABAJO DE COMUNICACION</v>
      </c>
      <c r="W321">
        <f>VLOOKUP($A321,'Plan de acci�n consolidado 2025'!$A$3:$AZ$504,W$1,0)</f>
        <v>25</v>
      </c>
      <c r="X321">
        <f>VLOOKUP($A321,'Plan de acci�n consolidado 2025'!$A$3:$AZ$504,X$1,0)</f>
        <v>0</v>
      </c>
      <c r="Y321">
        <f>VLOOKUP($A321,'Plan de acci�n consolidado 2025'!$A$3:$AZ$504,Y$1,0)</f>
        <v>0</v>
      </c>
      <c r="Z321" s="168">
        <f>VLOOKUP($A321,'Plan de acci�n consolidado 2025'!$A$3:$AZ$504,Z$1,0)</f>
        <v>0</v>
      </c>
      <c r="AA321">
        <f>VLOOKUP($A321,'Plan de acci�n consolidado 2025'!$A$3:$AZ$504,AA$1,0)</f>
        <v>0</v>
      </c>
      <c r="AB321">
        <f>VLOOKUP($A321,'Plan de acci�n consolidado 2025'!$A$3:$AZ$504,AB$1,0)</f>
        <v>0</v>
      </c>
      <c r="AC321" s="168">
        <f>VLOOKUP($A321,'Plan de acci�n consolidado 2025'!$A$3:$AZ$504,AC$1,0)</f>
        <v>0</v>
      </c>
      <c r="AD321">
        <f>VLOOKUP($A321,'Plan de acci�n consolidado 2025'!$A$3:$AZ$504,AD$1,0)</f>
        <v>0</v>
      </c>
      <c r="AE321">
        <f>VLOOKUP($A321,'Plan de acci�n consolidado 2025'!$A$3:$AZ$504,AE$1,0)</f>
        <v>0</v>
      </c>
    </row>
    <row r="322" spans="1:31" hidden="1" x14ac:dyDescent="0.25">
      <c r="A322" s="30" t="s">
        <v>1350</v>
      </c>
      <c r="B322" t="str">
        <f>VLOOKUP($A322,'Plan de acci�n consolidado 2025'!$A$3:$V$504,B$1,0)</f>
        <v>SECRETARIA GENERAL</v>
      </c>
      <c r="C322">
        <f>VLOOKUP($A322,'Plan de acci�n consolidado 2025'!$A$3:$V$504,C$1,0)</f>
        <v>2</v>
      </c>
      <c r="D322" t="str">
        <f>VLOOKUP($A322,'Plan de acci�n consolidado 2025'!$A$3:$V$504,D$1,0)</f>
        <v>Actividad propia</v>
      </c>
      <c r="E322" t="str">
        <f>VLOOKUP($A322,'Plan de acci�n consolidado 2025'!$A$3:$V$504,E$1,0)</f>
        <v>100.2.1</v>
      </c>
      <c r="F322" t="str">
        <f>VLOOKUP($A322,'Plan de acci�n consolidado 2025'!$A$3:$V$504,F$1,0)</f>
        <v>N/A</v>
      </c>
      <c r="G322" t="str">
        <f>VLOOKUP($A322,'Plan de acci�n consolidado 2025'!$A$3:$V$504,G$1,0)</f>
        <v>N/A</v>
      </c>
      <c r="H322" t="str">
        <f>VLOOKUP($A322,'Plan de acci�n consolidado 2025'!$A$3:$V$504,H$1,0)</f>
        <v>N/A</v>
      </c>
      <c r="I322" t="str">
        <f>VLOOKUP($A322,'Plan de acci�n consolidado 2025'!$A$3:$V$504,I$1,0)</f>
        <v>N/A</v>
      </c>
      <c r="J322" t="str">
        <f>VLOOKUP($A322,'Plan de acci�n consolidado 2025'!$A$3:$V$504,J$1,0)</f>
        <v>N/A</v>
      </c>
      <c r="K322">
        <f>VLOOKUP($A322,'Plan de acci�n consolidado 2025'!$A$3:$V$504,K$1,0)</f>
        <v>0</v>
      </c>
      <c r="L322" t="str">
        <f>VLOOKUP($A322,'Plan de acci�n consolidado 2025'!$A$3:$V$504,L$1,0)</f>
        <v>N/A</v>
      </c>
      <c r="M322" t="str">
        <f>VLOOKUP($A322,'Plan de acci�n consolidado 2025'!$A$3:$V$504,M$1,0)</f>
        <v>N/A</v>
      </c>
      <c r="N322" t="str">
        <f>VLOOKUP($A322,'Plan de acci�n consolidado 2025'!$A$3:$V$504,N$1,0)</f>
        <v>N/A</v>
      </c>
      <c r="O322" t="str">
        <f>VLOOKUP($A322,'Plan de acci�n consolidado 2025'!$A$3:$V$504,O$1,0)</f>
        <v>Realizar un diagnóstico por un equipo especializado para determinar el grado de accesibilidad de la Sede Electrónica de la Entidad (Diagnóstico del estado de accesibilidad de la Sede Electrónica)</v>
      </c>
      <c r="P322">
        <f>VLOOKUP($A322,'Plan de acci�n consolidado 2025'!$A$3:$V$504,P$1,0)</f>
        <v>30</v>
      </c>
      <c r="Q322">
        <f>VLOOKUP($A322,'Plan de acci�n consolidado 2025'!$A$3:$V$504,Q$1,0)</f>
        <v>1</v>
      </c>
      <c r="R322" t="str">
        <f>VLOOKUP($A322,'Plan de acci�n consolidado 2025'!$A$3:$V$504,R$1,0)</f>
        <v>Númerica</v>
      </c>
      <c r="S322" t="str">
        <f>VLOOKUP($A322,'Plan de acci�n consolidado 2025'!$A$3:$V$504,S$1,0)</f>
        <v># de diagnósticos realizados / 1 Diagnostico a realizar</v>
      </c>
      <c r="T322" s="168">
        <f>VLOOKUP($A322,'Plan de acci�n consolidado 2025'!$A$3:$V$504,T$1,0)</f>
        <v>45691</v>
      </c>
      <c r="U322" s="168">
        <f>VLOOKUP($A322,'Plan de acci�n consolidado 2025'!$A$3:$V$504,U$1,0)</f>
        <v>45709</v>
      </c>
      <c r="V322" t="str">
        <f>VLOOKUP($A322,'Plan de acci�n consolidado 2025'!$A$3:$V$504,V$1,0)</f>
        <v>100-SECRETARIA GENERAL;
20-OFICINA DE TECNOLOGÍA E INFORMÁTICA</v>
      </c>
      <c r="W322">
        <f>VLOOKUP($A322,'Plan de acci�n consolidado 2025'!$A$3:$AZ$504,W$1,0)</f>
        <v>7.5</v>
      </c>
      <c r="X322">
        <f>VLOOKUP($A322,'Plan de acci�n consolidado 2025'!$A$3:$AZ$504,X$1,0)</f>
        <v>100</v>
      </c>
      <c r="Y322" t="str">
        <f>VLOOKUP($A322,'Plan de acci�n consolidado 2025'!$A$3:$AZ$504,Y$1,0)</f>
        <v xml:space="preserve">Se realiza el diagnostico y es socializado a las áreas pertinentes </v>
      </c>
      <c r="Z322" s="168">
        <f>VLOOKUP($A322,'Plan de acci�n consolidado 2025'!$A$3:$AZ$504,Z$1,0)</f>
        <v>45709</v>
      </c>
      <c r="AA322">
        <f>VLOOKUP($A322,'Plan de acci�n consolidado 2025'!$A$3:$AZ$504,AA$1,0)</f>
        <v>100</v>
      </c>
      <c r="AB322" t="str">
        <f>VLOOKUP($A322,'Plan de acci�n consolidado 2025'!$A$3:$AZ$504,AB$1,0)</f>
        <v xml:space="preserve">OAP  aprueba el cumplimiento de la presente actividad </v>
      </c>
      <c r="AC322" s="168">
        <f>VLOOKUP($A322,'Plan de acci�n consolidado 2025'!$A$3:$AZ$504,AC$1,0)</f>
        <v>45709</v>
      </c>
      <c r="AD322">
        <f>VLOOKUP($A322,'Plan de acci�n consolidado 2025'!$A$3:$AZ$504,AD$1,0)</f>
        <v>100</v>
      </c>
      <c r="AE322">
        <f>VLOOKUP($A322,'Plan de acci�n consolidado 2025'!$A$3:$AZ$504,AE$1,0)</f>
        <v>7.5</v>
      </c>
    </row>
    <row r="323" spans="1:31" hidden="1" x14ac:dyDescent="0.25">
      <c r="A323" s="30" t="s">
        <v>1353</v>
      </c>
      <c r="B323" t="str">
        <f>VLOOKUP($A323,'Plan de acci�n consolidado 2025'!$A$3:$V$504,B$1,0)</f>
        <v>SECRETARIA GENERAL</v>
      </c>
      <c r="C323">
        <f>VLOOKUP($A323,'Plan de acci�n consolidado 2025'!$A$3:$V$504,C$1,0)</f>
        <v>2</v>
      </c>
      <c r="D323" t="str">
        <f>VLOOKUP($A323,'Plan de acci�n consolidado 2025'!$A$3:$V$504,D$1,0)</f>
        <v>Actividad propia</v>
      </c>
      <c r="E323" t="str">
        <f>VLOOKUP($A323,'Plan de acci�n consolidado 2025'!$A$3:$V$504,E$1,0)</f>
        <v>100.2.2</v>
      </c>
      <c r="F323" t="str">
        <f>VLOOKUP($A323,'Plan de acci�n consolidado 2025'!$A$3:$V$504,F$1,0)</f>
        <v>N/A</v>
      </c>
      <c r="G323" t="str">
        <f>VLOOKUP($A323,'Plan de acci�n consolidado 2025'!$A$3:$V$504,G$1,0)</f>
        <v>N/A</v>
      </c>
      <c r="H323" t="str">
        <f>VLOOKUP($A323,'Plan de acci�n consolidado 2025'!$A$3:$V$504,H$1,0)</f>
        <v>N/A</v>
      </c>
      <c r="I323" t="str">
        <f>VLOOKUP($A323,'Plan de acci�n consolidado 2025'!$A$3:$V$504,I$1,0)</f>
        <v>N/A</v>
      </c>
      <c r="J323" t="str">
        <f>VLOOKUP($A323,'Plan de acci�n consolidado 2025'!$A$3:$V$504,J$1,0)</f>
        <v>N/A</v>
      </c>
      <c r="K323">
        <f>VLOOKUP($A323,'Plan de acci�n consolidado 2025'!$A$3:$V$504,K$1,0)</f>
        <v>0</v>
      </c>
      <c r="L323" t="str">
        <f>VLOOKUP($A323,'Plan de acci�n consolidado 2025'!$A$3:$V$504,L$1,0)</f>
        <v>N/A</v>
      </c>
      <c r="M323" t="str">
        <f>VLOOKUP($A323,'Plan de acci�n consolidado 2025'!$A$3:$V$504,M$1,0)</f>
        <v>N/A</v>
      </c>
      <c r="N323" t="str">
        <f>VLOOKUP($A323,'Plan de acci�n consolidado 2025'!$A$3:$V$504,N$1,0)</f>
        <v>N/A</v>
      </c>
      <c r="O323" t="str">
        <f>VLOOKUP($A323,'Plan de acci�n consolidado 2025'!$A$3:$V$504,O$1,0)</f>
        <v>Elaborar un plan de trabajo con las áreas participantes del producto, con el propósito de lograr una sede electrónica accesible, intuitiva y comprensible (Plan de Trabajo para una sede electrónica accesible)</v>
      </c>
      <c r="P323">
        <f>VLOOKUP($A323,'Plan de acci�n consolidado 2025'!$A$3:$V$504,P$1,0)</f>
        <v>10</v>
      </c>
      <c r="Q323">
        <f>VLOOKUP($A323,'Plan de acci�n consolidado 2025'!$A$3:$V$504,Q$1,0)</f>
        <v>1</v>
      </c>
      <c r="R323" t="str">
        <f>VLOOKUP($A323,'Plan de acci�n consolidado 2025'!$A$3:$V$504,R$1,0)</f>
        <v>Númerica</v>
      </c>
      <c r="S323" t="str">
        <f>VLOOKUP($A323,'Plan de acci�n consolidado 2025'!$A$3:$V$504,S$1,0)</f>
        <v># de planes de trabajo elaborados / 1 planes de trabajo programado</v>
      </c>
      <c r="T323" s="168">
        <f>VLOOKUP($A323,'Plan de acci�n consolidado 2025'!$A$3:$V$504,T$1,0)</f>
        <v>45705</v>
      </c>
      <c r="U323" s="168">
        <f>VLOOKUP($A323,'Plan de acci�n consolidado 2025'!$A$3:$V$504,U$1,0)</f>
        <v>45730</v>
      </c>
      <c r="V323" t="str">
        <f>VLOOKUP($A323,'Plan de acci�n consolidado 2025'!$A$3:$V$504,V$1,0)</f>
        <v>100-SECRETARIA GENERAL;
20-OFICINA DE TECNOLOGÍA E INFORMÁTICA;
73-GRUPO DE TRABAJO DE COMUNICACION</v>
      </c>
      <c r="W323">
        <f>VLOOKUP($A323,'Plan de acci�n consolidado 2025'!$A$3:$AZ$504,W$1,0)</f>
        <v>2.5</v>
      </c>
      <c r="X323">
        <f>VLOOKUP($A323,'Plan de acci�n consolidado 2025'!$A$3:$AZ$504,X$1,0)</f>
        <v>100</v>
      </c>
      <c r="Y323" t="str">
        <f>VLOOKUP($A323,'Plan de acci�n consolidado 2025'!$A$3:$AZ$504,Y$1,0)</f>
        <v xml:space="preserve">Se remite el Plan de Trabajo para una sede electrónica accesible que se realizó con base en el diagnóstico obtenido en la actividad anterior. </v>
      </c>
      <c r="Z323" s="168">
        <f>VLOOKUP($A323,'Plan de acci�n consolidado 2025'!$A$3:$AZ$504,Z$1,0)</f>
        <v>45727</v>
      </c>
      <c r="AA323">
        <f>VLOOKUP($A323,'Plan de acci�n consolidado 2025'!$A$3:$AZ$504,AA$1,0)</f>
        <v>100</v>
      </c>
      <c r="AB323" t="str">
        <f>VLOOKUP($A323,'Plan de acci�n consolidado 2025'!$A$3:$AZ$504,AB$1,0)</f>
        <v xml:space="preserve">Se avala el cumplimiento de la presente actividad con el plan de trabajo presentado </v>
      </c>
      <c r="AC323" s="168">
        <f>VLOOKUP($A323,'Plan de acci�n consolidado 2025'!$A$3:$AZ$504,AC$1,0)</f>
        <v>45727</v>
      </c>
      <c r="AD323">
        <f>VLOOKUP($A323,'Plan de acci�n consolidado 2025'!$A$3:$AZ$504,AD$1,0)</f>
        <v>100</v>
      </c>
      <c r="AE323">
        <f>VLOOKUP($A323,'Plan de acci�n consolidado 2025'!$A$3:$AZ$504,AE$1,0)</f>
        <v>2.5</v>
      </c>
    </row>
    <row r="324" spans="1:31" hidden="1" x14ac:dyDescent="0.25">
      <c r="A324" s="30" t="s">
        <v>1355</v>
      </c>
      <c r="B324" t="str">
        <f>VLOOKUP($A324,'Plan de acci�n consolidado 2025'!$A$3:$V$504,B$1,0)</f>
        <v>SECRETARIA GENERAL</v>
      </c>
      <c r="C324">
        <f>VLOOKUP($A324,'Plan de acci�n consolidado 2025'!$A$3:$V$504,C$1,0)</f>
        <v>2</v>
      </c>
      <c r="D324" t="str">
        <f>VLOOKUP($A324,'Plan de acci�n consolidado 2025'!$A$3:$V$504,D$1,0)</f>
        <v>Actividad propia</v>
      </c>
      <c r="E324" t="str">
        <f>VLOOKUP($A324,'Plan de acci�n consolidado 2025'!$A$3:$V$504,E$1,0)</f>
        <v>100.2.3</v>
      </c>
      <c r="F324" t="str">
        <f>VLOOKUP($A324,'Plan de acci�n consolidado 2025'!$A$3:$V$504,F$1,0)</f>
        <v>N/A</v>
      </c>
      <c r="G324" t="str">
        <f>VLOOKUP($A324,'Plan de acci�n consolidado 2025'!$A$3:$V$504,G$1,0)</f>
        <v>N/A</v>
      </c>
      <c r="H324" t="str">
        <f>VLOOKUP($A324,'Plan de acci�n consolidado 2025'!$A$3:$V$504,H$1,0)</f>
        <v>N/A</v>
      </c>
      <c r="I324" t="str">
        <f>VLOOKUP($A324,'Plan de acci�n consolidado 2025'!$A$3:$V$504,I$1,0)</f>
        <v>N/A</v>
      </c>
      <c r="J324" t="str">
        <f>VLOOKUP($A324,'Plan de acci�n consolidado 2025'!$A$3:$V$504,J$1,0)</f>
        <v>N/A</v>
      </c>
      <c r="K324">
        <f>VLOOKUP($A324,'Plan de acci�n consolidado 2025'!$A$3:$V$504,K$1,0)</f>
        <v>0</v>
      </c>
      <c r="L324" t="str">
        <f>VLOOKUP($A324,'Plan de acci�n consolidado 2025'!$A$3:$V$504,L$1,0)</f>
        <v>N/A</v>
      </c>
      <c r="M324" t="str">
        <f>VLOOKUP($A324,'Plan de acci�n consolidado 2025'!$A$3:$V$504,M$1,0)</f>
        <v>N/A</v>
      </c>
      <c r="N324" t="str">
        <f>VLOOKUP($A324,'Plan de acci�n consolidado 2025'!$A$3:$V$504,N$1,0)</f>
        <v>N/A</v>
      </c>
      <c r="O324" t="str">
        <f>VLOOKUP($A324,'Plan de acci�n consolidado 2025'!$A$3:$V$504,O$1,0)</f>
        <v>Ejecutar el plan de trabajo para una sede electrónica accesible, intuitiva y comprensible (Plan de trabajo con seguimiento y sus respectivas evidencias)</v>
      </c>
      <c r="P324">
        <f>VLOOKUP($A324,'Plan de acci�n consolidado 2025'!$A$3:$V$504,P$1,0)</f>
        <v>60</v>
      </c>
      <c r="Q324">
        <f>VLOOKUP($A324,'Plan de acci�n consolidado 2025'!$A$3:$V$504,Q$1,0)</f>
        <v>100</v>
      </c>
      <c r="R324" t="str">
        <f>VLOOKUP($A324,'Plan de acci�n consolidado 2025'!$A$3:$V$504,R$1,0)</f>
        <v>Porcentual</v>
      </c>
      <c r="S324" t="str">
        <f>VLOOKUP($A324,'Plan de acci�n consolidado 2025'!$A$3:$V$504,S$1,0)</f>
        <v>% de Plan Ejecutado / 100% de Plan a ejecutar</v>
      </c>
      <c r="T324" s="168">
        <f>VLOOKUP($A324,'Plan de acci�n consolidado 2025'!$A$3:$V$504,T$1,0)</f>
        <v>45733</v>
      </c>
      <c r="U324" s="168">
        <f>VLOOKUP($A324,'Plan de acci�n consolidado 2025'!$A$3:$V$504,U$1,0)</f>
        <v>46007</v>
      </c>
      <c r="V324" t="str">
        <f>VLOOKUP($A324,'Plan de acci�n consolidado 2025'!$A$3:$V$504,V$1,0)</f>
        <v>100-SECRETARIA GENERAL;
20-OFICINA DE TECNOLOGÍA E INFORMÁTICA;
73-GRUPO DE TRABAJO DE COMUNICACION</v>
      </c>
      <c r="W324">
        <f>VLOOKUP($A324,'Plan de acci�n consolidado 2025'!$A$3:$AZ$504,W$1,0)</f>
        <v>15</v>
      </c>
      <c r="X324">
        <f>VLOOKUP($A324,'Plan de acci�n consolidado 2025'!$A$3:$AZ$504,X$1,0)</f>
        <v>0</v>
      </c>
      <c r="Y324">
        <f>VLOOKUP($A324,'Plan de acci�n consolidado 2025'!$A$3:$AZ$504,Y$1,0)</f>
        <v>0</v>
      </c>
      <c r="Z324" s="168">
        <f>VLOOKUP($A324,'Plan de acci�n consolidado 2025'!$A$3:$AZ$504,Z$1,0)</f>
        <v>0</v>
      </c>
      <c r="AA324">
        <f>VLOOKUP($A324,'Plan de acci�n consolidado 2025'!$A$3:$AZ$504,AA$1,0)</f>
        <v>0</v>
      </c>
      <c r="AB324">
        <f>VLOOKUP($A324,'Plan de acci�n consolidado 2025'!$A$3:$AZ$504,AB$1,0)</f>
        <v>0</v>
      </c>
      <c r="AC324" s="168">
        <f>VLOOKUP($A324,'Plan de acci�n consolidado 2025'!$A$3:$AZ$504,AC$1,0)</f>
        <v>0</v>
      </c>
      <c r="AD324">
        <f>VLOOKUP($A324,'Plan de acci�n consolidado 2025'!$A$3:$AZ$504,AD$1,0)</f>
        <v>0</v>
      </c>
      <c r="AE324">
        <f>VLOOKUP($A324,'Plan de acci�n consolidado 2025'!$A$3:$AZ$504,AE$1,0)</f>
        <v>0</v>
      </c>
    </row>
    <row r="325" spans="1:31" hidden="1" x14ac:dyDescent="0.25">
      <c r="A325" s="30" t="s">
        <v>1356</v>
      </c>
      <c r="B325" t="str">
        <f>VLOOKUP($A325,'Plan de acci�n consolidado 2025'!$A$3:$V$504,B$1,0)</f>
        <v>SECRETARIA GENERAL</v>
      </c>
      <c r="C325">
        <f>VLOOKUP($A325,'Plan de acci�n consolidado 2025'!$A$3:$V$504,C$1,0)</f>
        <v>2</v>
      </c>
      <c r="D325" t="str">
        <f>VLOOKUP($A325,'Plan de acci�n consolidado 2025'!$A$3:$V$504,D$1,0)</f>
        <v>Producto</v>
      </c>
      <c r="E325" t="str">
        <f>VLOOKUP($A325,'Plan de acci�n consolidado 2025'!$A$3:$V$504,E$1,0)</f>
        <v>100.3</v>
      </c>
      <c r="F325" t="str">
        <f>VLOOKUP($A325,'Plan de acci�n consolidado 2025'!$A$3:$V$504,F$1,0)</f>
        <v>Innovador</v>
      </c>
      <c r="G325" t="str">
        <f>VLOOKUP($A325,'Plan de acci�n consolidado 2025'!$A$3:$V$504,G$1,0)</f>
        <v xml:space="preserve">Promover el enfoque preventivo, diferencial y territorial en el que hacer misional de la entidad 
</v>
      </c>
      <c r="H325" t="str">
        <f>VLOOKUP($A325,'Plan de acci�n consolidado 2025'!$A$3:$V$504,H$1,0)</f>
        <v xml:space="preserve">Cumplimiento de productos del PAI asociados a Promover el enfoque preventivo, diferencial y territorial en el que hacer misional de la entidad 
</v>
      </c>
      <c r="I325" t="str">
        <f>VLOOKUP($A325,'Plan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25" t="str">
        <f>VLOOKUP($A325,'Plan de acci�n consolidado 2025'!$A$3:$V$504,J$1,0)</f>
        <v xml:space="preserve">PND - 5-31-5-b- Convergencia regional - Entidades públicas territoriales y nacionales fortalecidas </v>
      </c>
      <c r="K325">
        <f>VLOOKUP($A325,'Plan de acci�n consolidado 2025'!$A$3:$V$504,K$1,0)</f>
        <v>0</v>
      </c>
      <c r="L325" t="str">
        <f>VLOOKUP($A325,'Plan de acci�n consolidado 2025'!$A$3:$V$504,L$1,0)</f>
        <v>FUNCIONAMIENTO</v>
      </c>
      <c r="M325" t="str">
        <f>VLOOKUP($A325,'Plan de acci�n consolidado 2025'!$A$3:$V$504,M$1,0)</f>
        <v>Política Participación Ciudadana en la Gestión Pública _DIMENSIÓN Gestión con Valores para Resultados</v>
      </c>
      <c r="N325" t="str">
        <f>VLOOKUP($A325,'Plan de acci�n consolidado 2025'!$A$3:$V$504,N$1,0)</f>
        <v>N/A</v>
      </c>
      <c r="O325" t="str">
        <f>VLOOKUP($A325,'Plan de acci�n consolidado 2025'!$A$3:$V$504,O$1,0)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325">
        <f>VLOOKUP($A325,'Plan de acci�n consolidado 2025'!$A$3:$V$504,P$1,0)</f>
        <v>25</v>
      </c>
      <c r="Q325">
        <f>VLOOKUP($A325,'Plan de acci�n consolidado 2025'!$A$3:$V$504,Q$1,0)</f>
        <v>1</v>
      </c>
      <c r="R325" t="str">
        <f>VLOOKUP($A325,'Plan de acci�n consolidado 2025'!$A$3:$V$504,R$1,0)</f>
        <v>Númerica</v>
      </c>
      <c r="S325" t="str">
        <f>VLOOKUP($A325,'Plan de acci�n consolidado 2025'!$A$3:$V$504,S$1,0)</f>
        <v># de informes elaborados / 1 Informes por elaborar</v>
      </c>
      <c r="T325" s="168">
        <f>VLOOKUP($A325,'Plan de acci�n consolidado 2025'!$A$3:$V$504,T$1,0)</f>
        <v>45684</v>
      </c>
      <c r="U325" s="168">
        <f>VLOOKUP($A325,'Plan de acci�n consolidado 2025'!$A$3:$V$504,U$1,0)</f>
        <v>46007</v>
      </c>
      <c r="V325" t="str">
        <f>VLOOKUP($A325,'Plan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5">
        <f>VLOOKUP($A325,'Plan de acci�n consolidado 2025'!$A$3:$AZ$504,W$1,0)</f>
        <v>25</v>
      </c>
      <c r="X325">
        <f>VLOOKUP($A325,'Plan de acci�n consolidado 2025'!$A$3:$AZ$504,X$1,0)</f>
        <v>0</v>
      </c>
      <c r="Y325">
        <f>VLOOKUP($A325,'Plan de acci�n consolidado 2025'!$A$3:$AZ$504,Y$1,0)</f>
        <v>0</v>
      </c>
      <c r="Z325" s="168">
        <f>VLOOKUP($A325,'Plan de acci�n consolidado 2025'!$A$3:$AZ$504,Z$1,0)</f>
        <v>0</v>
      </c>
      <c r="AA325">
        <f>VLOOKUP($A325,'Plan de acci�n consolidado 2025'!$A$3:$AZ$504,AA$1,0)</f>
        <v>0</v>
      </c>
      <c r="AB325">
        <f>VLOOKUP($A325,'Plan de acci�n consolidado 2025'!$A$3:$AZ$504,AB$1,0)</f>
        <v>0</v>
      </c>
      <c r="AC325" s="168">
        <f>VLOOKUP($A325,'Plan de acci�n consolidado 2025'!$A$3:$AZ$504,AC$1,0)</f>
        <v>0</v>
      </c>
      <c r="AD325">
        <f>VLOOKUP($A325,'Plan de acci�n consolidado 2025'!$A$3:$AZ$504,AD$1,0)</f>
        <v>0</v>
      </c>
      <c r="AE325">
        <f>VLOOKUP($A325,'Plan de acci�n consolidado 2025'!$A$3:$AZ$504,AE$1,0)</f>
        <v>0</v>
      </c>
    </row>
    <row r="326" spans="1:31" hidden="1" x14ac:dyDescent="0.25">
      <c r="A326" s="30" t="s">
        <v>1358</v>
      </c>
      <c r="B326" t="str">
        <f>VLOOKUP($A326,'Plan de acci�n consolidado 2025'!$A$3:$V$504,B$1,0)</f>
        <v>SECRETARIA GENERAL</v>
      </c>
      <c r="C326">
        <f>VLOOKUP($A326,'Plan de acci�n consolidado 2025'!$A$3:$V$504,C$1,0)</f>
        <v>2</v>
      </c>
      <c r="D326" t="str">
        <f>VLOOKUP($A326,'Plan de acci�n consolidado 2025'!$A$3:$V$504,D$1,0)</f>
        <v>Actividad propia</v>
      </c>
      <c r="E326" t="str">
        <f>VLOOKUP($A326,'Plan de acci�n consolidado 2025'!$A$3:$V$504,E$1,0)</f>
        <v>100.3.1</v>
      </c>
      <c r="F326" t="str">
        <f>VLOOKUP($A326,'Plan de acci�n consolidado 2025'!$A$3:$V$504,F$1,0)</f>
        <v>N/A</v>
      </c>
      <c r="G326" t="str">
        <f>VLOOKUP($A326,'Plan de acci�n consolidado 2025'!$A$3:$V$504,G$1,0)</f>
        <v>N/A</v>
      </c>
      <c r="H326" t="str">
        <f>VLOOKUP($A326,'Plan de acci�n consolidado 2025'!$A$3:$V$504,H$1,0)</f>
        <v>N/A</v>
      </c>
      <c r="I326" t="str">
        <f>VLOOKUP($A326,'Plan de acci�n consolidado 2025'!$A$3:$V$504,I$1,0)</f>
        <v>N/A</v>
      </c>
      <c r="J326" t="str">
        <f>VLOOKUP($A326,'Plan de acci�n consolidado 2025'!$A$3:$V$504,J$1,0)</f>
        <v>N/A</v>
      </c>
      <c r="K326">
        <f>VLOOKUP($A326,'Plan de acci�n consolidado 2025'!$A$3:$V$504,K$1,0)</f>
        <v>0</v>
      </c>
      <c r="L326" t="str">
        <f>VLOOKUP($A326,'Plan de acci�n consolidado 2025'!$A$3:$V$504,L$1,0)</f>
        <v>N/A</v>
      </c>
      <c r="M326" t="str">
        <f>VLOOKUP($A326,'Plan de acci�n consolidado 2025'!$A$3:$V$504,M$1,0)</f>
        <v>N/A</v>
      </c>
      <c r="N326" t="str">
        <f>VLOOKUP($A326,'Plan de acci�n consolidado 2025'!$A$3:$V$504,N$1,0)</f>
        <v>N/A</v>
      </c>
      <c r="O326" t="str">
        <f>VLOOKUP($A326,'Plan de acci�n consolidado 2025'!$A$3:$V$504,O$1,0)</f>
        <v>Actualizar la política de Derechos Humanos de la Entidad, incorporando el enfoque diferencial  (Política de Derechos Humanos Actualizada)</v>
      </c>
      <c r="P326">
        <f>VLOOKUP($A326,'Plan de acci�n consolidado 2025'!$A$3:$V$504,P$1,0)</f>
        <v>50</v>
      </c>
      <c r="Q326">
        <f>VLOOKUP($A326,'Plan de acci�n consolidado 2025'!$A$3:$V$504,Q$1,0)</f>
        <v>1</v>
      </c>
      <c r="R326" t="str">
        <f>VLOOKUP($A326,'Plan de acci�n consolidado 2025'!$A$3:$V$504,R$1,0)</f>
        <v>Númerica</v>
      </c>
      <c r="S326" t="str">
        <f>VLOOKUP($A326,'Plan de acci�n consolidado 2025'!$A$3:$V$504,S$1,0)</f>
        <v># de políticas actualizadas / 1 políticas programadas a ser actualizadas</v>
      </c>
      <c r="T326" s="168">
        <f>VLOOKUP($A326,'Plan de acci�n consolidado 2025'!$A$3:$V$504,T$1,0)</f>
        <v>45684</v>
      </c>
      <c r="U326" s="168">
        <f>VLOOKUP($A326,'Plan de acci�n consolidado 2025'!$A$3:$V$504,U$1,0)</f>
        <v>45989</v>
      </c>
      <c r="V326" t="str">
        <f>VLOOKUP($A326,'Plan de acci�n consolidado 2025'!$A$3:$V$504,V$1,0)</f>
        <v>100-SECRETARIA GENERAL</v>
      </c>
      <c r="W326">
        <f>VLOOKUP($A326,'Plan de acci�n consolidado 2025'!$A$3:$AZ$504,W$1,0)</f>
        <v>12.5</v>
      </c>
      <c r="X326">
        <f>VLOOKUP($A326,'Plan de acci�n consolidado 2025'!$A$3:$AZ$504,X$1,0)</f>
        <v>0</v>
      </c>
      <c r="Y326" t="str">
        <f>VLOOKUP($A326,'Plan de acci�n consolidado 2025'!$A$3:$AZ$504,Y$1,0)</f>
        <v>Se avanza en la construcción de documento de actualización de la Política de Derechos Humanos incorporando enfoque diferencial, en versión borrador, documento base para las revisiones de las dependencias relacionadas con la política.</v>
      </c>
      <c r="Z326" s="168">
        <f>VLOOKUP($A326,'Plan de acci�n consolidado 2025'!$A$3:$AZ$504,Z$1,0)</f>
        <v>0</v>
      </c>
      <c r="AA326">
        <f>VLOOKUP($A326,'Plan de acci�n consolidado 2025'!$A$3:$AZ$504,AA$1,0)</f>
        <v>0</v>
      </c>
      <c r="AB326" t="str">
        <f>VLOOKUP($A326,'Plan de acci�n consolidado 2025'!$A$3:$AZ$504,AB$1,0)</f>
        <v xml:space="preserve">Se verifica el avance cualitativo de la gestión realizada para dar cumplimiento a la actividad. </v>
      </c>
      <c r="AC326" s="168">
        <f>VLOOKUP($A326,'Plan de acci�n consolidado 2025'!$A$3:$AZ$504,AC$1,0)</f>
        <v>0</v>
      </c>
      <c r="AD326">
        <f>VLOOKUP($A326,'Plan de acci�n consolidado 2025'!$A$3:$AZ$504,AD$1,0)</f>
        <v>0</v>
      </c>
      <c r="AE326">
        <f>VLOOKUP($A326,'Plan de acci�n consolidado 2025'!$A$3:$AZ$504,AE$1,0)</f>
        <v>0</v>
      </c>
    </row>
    <row r="327" spans="1:31" hidden="1" x14ac:dyDescent="0.25">
      <c r="A327" s="30" t="s">
        <v>1360</v>
      </c>
      <c r="B327" t="str">
        <f>VLOOKUP($A327,'Plan de acci�n consolidado 2025'!$A$3:$V$504,B$1,0)</f>
        <v>SECRETARIA GENERAL</v>
      </c>
      <c r="C327">
        <f>VLOOKUP($A327,'Plan de acci�n consolidado 2025'!$A$3:$V$504,C$1,0)</f>
        <v>2</v>
      </c>
      <c r="D327" t="str">
        <f>VLOOKUP($A327,'Plan de acci�n consolidado 2025'!$A$3:$V$504,D$1,0)</f>
        <v>Actividad propia</v>
      </c>
      <c r="E327" t="str">
        <f>VLOOKUP($A327,'Plan de acci�n consolidado 2025'!$A$3:$V$504,E$1,0)</f>
        <v>100.3.2</v>
      </c>
      <c r="F327" t="str">
        <f>VLOOKUP($A327,'Plan de acci�n consolidado 2025'!$A$3:$V$504,F$1,0)</f>
        <v>N/A</v>
      </c>
      <c r="G327" t="str">
        <f>VLOOKUP($A327,'Plan de acci�n consolidado 2025'!$A$3:$V$504,G$1,0)</f>
        <v>N/A</v>
      </c>
      <c r="H327" t="str">
        <f>VLOOKUP($A327,'Plan de acci�n consolidado 2025'!$A$3:$V$504,H$1,0)</f>
        <v>N/A</v>
      </c>
      <c r="I327" t="str">
        <f>VLOOKUP($A327,'Plan de acci�n consolidado 2025'!$A$3:$V$504,I$1,0)</f>
        <v>N/A</v>
      </c>
      <c r="J327" t="str">
        <f>VLOOKUP($A327,'Plan de acci�n consolidado 2025'!$A$3:$V$504,J$1,0)</f>
        <v>N/A</v>
      </c>
      <c r="K327">
        <f>VLOOKUP($A327,'Plan de acci�n consolidado 2025'!$A$3:$V$504,K$1,0)</f>
        <v>0</v>
      </c>
      <c r="L327" t="str">
        <f>VLOOKUP($A327,'Plan de acci�n consolidado 2025'!$A$3:$V$504,L$1,0)</f>
        <v>N/A</v>
      </c>
      <c r="M327" t="str">
        <f>VLOOKUP($A327,'Plan de acci�n consolidado 2025'!$A$3:$V$504,M$1,0)</f>
        <v>N/A</v>
      </c>
      <c r="N327" t="str">
        <f>VLOOKUP($A327,'Plan de acci�n consolidado 2025'!$A$3:$V$504,N$1,0)</f>
        <v>N/A</v>
      </c>
      <c r="O327" t="str">
        <f>VLOOKUP($A327,'Plan de acci�n consolidado 2025'!$A$3:$V$504,O$1,0)</f>
        <v>Ejecutar el plan de trabajo de la Política de Equidad de Género y Diversidad, formulado en la vigencia 2024 (Plan de trabajo con seguimiento y sus respectivas evidencias)</v>
      </c>
      <c r="P327">
        <f>VLOOKUP($A327,'Plan de acci�n consolidado 2025'!$A$3:$V$504,P$1,0)</f>
        <v>50</v>
      </c>
      <c r="Q327">
        <f>VLOOKUP($A327,'Plan de acci�n consolidado 2025'!$A$3:$V$504,Q$1,0)</f>
        <v>100</v>
      </c>
      <c r="R327" t="str">
        <f>VLOOKUP($A327,'Plan de acci�n consolidado 2025'!$A$3:$V$504,R$1,0)</f>
        <v>Porcentual</v>
      </c>
      <c r="S327" t="str">
        <f>VLOOKUP($A327,'Plan de acci�n consolidado 2025'!$A$3:$V$504,S$1,0)</f>
        <v>% de Plan Ejecutado / 100% de Plan a ejecutar</v>
      </c>
      <c r="T327" s="168">
        <f>VLOOKUP($A327,'Plan de acci�n consolidado 2025'!$A$3:$V$504,T$1,0)</f>
        <v>45684</v>
      </c>
      <c r="U327" s="168">
        <f>VLOOKUP($A327,'Plan de acci�n consolidado 2025'!$A$3:$V$504,U$1,0)</f>
        <v>46007</v>
      </c>
      <c r="V327" t="str">
        <f>VLOOKUP($A327,'Plan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7">
        <f>VLOOKUP($A327,'Plan de acci�n consolidado 2025'!$A$3:$AZ$504,W$1,0)</f>
        <v>12.5</v>
      </c>
      <c r="X327">
        <f>VLOOKUP($A327,'Plan de acci�n consolidado 2025'!$A$3:$AZ$504,X$1,0)</f>
        <v>47</v>
      </c>
      <c r="Y327" t="str">
        <f>VLOOKUP($A327,'Plan de acci�n consolidado 2025'!$A$3:$AZ$504,Y$1,0)</f>
        <v xml:space="preserve">Avance en actividades 1.3, 2.1, 2.2, 5.1, 7.4 y 8.2  y modificación de Plan de trabajo en la reformulación de las actividades 11.4, 12.1, y 12,2. </v>
      </c>
      <c r="Z327" s="168">
        <f>VLOOKUP($A327,'Plan de acci�n consolidado 2025'!$A$3:$AZ$504,Z$1,0)</f>
        <v>0</v>
      </c>
      <c r="AA327">
        <f>VLOOKUP($A327,'Plan de acci�n consolidado 2025'!$A$3:$AZ$504,AA$1,0)</f>
        <v>47</v>
      </c>
      <c r="AB327" t="str">
        <f>VLOOKUP($A327,'Plan de acci�n consolidado 2025'!$A$3:$AZ$504,AB$1,0)</f>
        <v xml:space="preserve">De conformidad al plan de trabajo se tiene un avance de ejecución del 47% en el Plan de trabajo de la política de Equidad de Género y Diversidad. </v>
      </c>
      <c r="AC327" s="168">
        <f>VLOOKUP($A327,'Plan de acci�n consolidado 2025'!$A$3:$AZ$504,AC$1,0)</f>
        <v>0</v>
      </c>
      <c r="AD327">
        <f>VLOOKUP($A327,'Plan de acci�n consolidado 2025'!$A$3:$AZ$504,AD$1,0)</f>
        <v>0</v>
      </c>
      <c r="AE327">
        <f>VLOOKUP($A327,'Plan de acci�n consolidado 2025'!$A$3:$AZ$504,AE$1,0)</f>
        <v>5.875</v>
      </c>
    </row>
    <row r="328" spans="1:31" hidden="1" x14ac:dyDescent="0.25">
      <c r="A328" s="30" t="s">
        <v>1361</v>
      </c>
      <c r="B328" t="e">
        <f>VLOOKUP($A328,'Plan de acci�n consolidado 2025'!$A$3:$V$504,B$1,0)</f>
        <v>#N/A</v>
      </c>
      <c r="C328" t="e">
        <f>VLOOKUP($A328,'Plan de acci�n consolidado 2025'!$A$3:$V$504,C$1,0)</f>
        <v>#N/A</v>
      </c>
      <c r="D328" t="e">
        <f>VLOOKUP($A328,'Plan de acci�n consolidado 2025'!$A$3:$V$504,D$1,0)</f>
        <v>#N/A</v>
      </c>
      <c r="E328" t="e">
        <f>VLOOKUP($A328,'Plan de acci�n consolidado 2025'!$A$3:$V$504,E$1,0)</f>
        <v>#N/A</v>
      </c>
      <c r="F328" t="e">
        <f>VLOOKUP($A328,'Plan de acci�n consolidado 2025'!$A$3:$V$504,F$1,0)</f>
        <v>#N/A</v>
      </c>
      <c r="G328" t="e">
        <f>VLOOKUP($A328,'Plan de acci�n consolidado 2025'!$A$3:$V$504,G$1,0)</f>
        <v>#N/A</v>
      </c>
      <c r="H328" t="e">
        <f>VLOOKUP($A328,'Plan de acci�n consolidado 2025'!$A$3:$V$504,H$1,0)</f>
        <v>#N/A</v>
      </c>
      <c r="I328" t="e">
        <f>VLOOKUP($A328,'Plan de acci�n consolidado 2025'!$A$3:$V$504,I$1,0)</f>
        <v>#N/A</v>
      </c>
      <c r="J328" t="e">
        <f>VLOOKUP($A328,'Plan de acci�n consolidado 2025'!$A$3:$V$504,J$1,0)</f>
        <v>#N/A</v>
      </c>
      <c r="K328" t="e">
        <f>VLOOKUP($A328,'Plan de acci�n consolidado 2025'!$A$3:$V$504,K$1,0)</f>
        <v>#N/A</v>
      </c>
      <c r="L328" t="e">
        <f>VLOOKUP($A328,'Plan de acci�n consolidado 2025'!$A$3:$V$504,L$1,0)</f>
        <v>#N/A</v>
      </c>
      <c r="M328" t="e">
        <f>VLOOKUP($A328,'Plan de acci�n consolidado 2025'!$A$3:$V$504,M$1,0)</f>
        <v>#N/A</v>
      </c>
      <c r="N328" t="e">
        <f>VLOOKUP($A328,'Plan de acci�n consolidado 2025'!$A$3:$V$504,N$1,0)</f>
        <v>#N/A</v>
      </c>
      <c r="O328" t="e">
        <f>VLOOKUP($A328,'Plan de acci�n consolidado 2025'!$A$3:$V$504,O$1,0)</f>
        <v>#N/A</v>
      </c>
      <c r="P328" t="e">
        <f>VLOOKUP($A328,'Plan de acci�n consolidado 2025'!$A$3:$V$504,P$1,0)</f>
        <v>#N/A</v>
      </c>
      <c r="Q328" t="e">
        <f>VLOOKUP($A328,'Plan de acci�n consolidado 2025'!$A$3:$V$504,Q$1,0)</f>
        <v>#N/A</v>
      </c>
      <c r="R328" t="e">
        <f>VLOOKUP($A328,'Plan de acci�n consolidado 2025'!$A$3:$V$504,R$1,0)</f>
        <v>#N/A</v>
      </c>
      <c r="S328" t="e">
        <f>VLOOKUP($A328,'Plan de acci�n consolidado 2025'!$A$3:$V$504,S$1,0)</f>
        <v>#N/A</v>
      </c>
      <c r="T328" s="168" t="e">
        <f>VLOOKUP($A328,'Plan de acci�n consolidado 2025'!$A$3:$V$504,T$1,0)</f>
        <v>#N/A</v>
      </c>
      <c r="U328" s="168" t="e">
        <f>VLOOKUP($A328,'Plan de acci�n consolidado 2025'!$A$3:$V$504,U$1,0)</f>
        <v>#N/A</v>
      </c>
      <c r="V328" t="e">
        <f>VLOOKUP($A328,'Plan de acci�n consolidado 2025'!$A$3:$V$504,V$1,0)</f>
        <v>#N/A</v>
      </c>
      <c r="W328" t="e">
        <f>VLOOKUP($A328,'Plan de acci�n consolidado 2025'!$A$3:$AZ$504,W$1,0)</f>
        <v>#N/A</v>
      </c>
      <c r="X328" t="e">
        <f>VLOOKUP($A328,'Plan de acci�n consolidado 2025'!$A$3:$AZ$504,X$1,0)</f>
        <v>#N/A</v>
      </c>
      <c r="Y328" t="e">
        <f>VLOOKUP($A328,'Plan de acci�n consolidado 2025'!$A$3:$AZ$504,Y$1,0)</f>
        <v>#N/A</v>
      </c>
      <c r="Z328" s="168" t="e">
        <f>VLOOKUP($A328,'Plan de acci�n consolidado 2025'!$A$3:$AZ$504,Z$1,0)</f>
        <v>#N/A</v>
      </c>
      <c r="AA328" t="e">
        <f>VLOOKUP($A328,'Plan de acci�n consolidado 2025'!$A$3:$AZ$504,AA$1,0)</f>
        <v>#N/A</v>
      </c>
      <c r="AB328" t="e">
        <f>VLOOKUP($A328,'Plan de acci�n consolidado 2025'!$A$3:$AZ$504,AB$1,0)</f>
        <v>#N/A</v>
      </c>
      <c r="AC328" s="168" t="e">
        <f>VLOOKUP($A328,'Plan de acci�n consolidado 2025'!$A$3:$AZ$504,AC$1,0)</f>
        <v>#N/A</v>
      </c>
      <c r="AD328" t="e">
        <f>VLOOKUP($A328,'Plan de acci�n consolidado 2025'!$A$3:$AZ$504,AD$1,0)</f>
        <v>#N/A</v>
      </c>
      <c r="AE328" t="e">
        <f>VLOOKUP($A328,'Plan de acci�n consolidado 2025'!$A$3:$AZ$504,AE$1,0)</f>
        <v>#N/A</v>
      </c>
    </row>
    <row r="329" spans="1:31" hidden="1" x14ac:dyDescent="0.25">
      <c r="A329" s="30" t="s">
        <v>1362</v>
      </c>
      <c r="B329" t="e">
        <f>VLOOKUP($A329,'Plan de acci�n consolidado 2025'!$A$3:$V$504,B$1,0)</f>
        <v>#N/A</v>
      </c>
      <c r="C329" t="e">
        <f>VLOOKUP($A329,'Plan de acci�n consolidado 2025'!$A$3:$V$504,C$1,0)</f>
        <v>#N/A</v>
      </c>
      <c r="D329" t="e">
        <f>VLOOKUP($A329,'Plan de acci�n consolidado 2025'!$A$3:$V$504,D$1,0)</f>
        <v>#N/A</v>
      </c>
      <c r="E329" t="e">
        <f>VLOOKUP($A329,'Plan de acci�n consolidado 2025'!$A$3:$V$504,E$1,0)</f>
        <v>#N/A</v>
      </c>
      <c r="F329" t="e">
        <f>VLOOKUP($A329,'Plan de acci�n consolidado 2025'!$A$3:$V$504,F$1,0)</f>
        <v>#N/A</v>
      </c>
      <c r="G329" t="e">
        <f>VLOOKUP($A329,'Plan de acci�n consolidado 2025'!$A$3:$V$504,G$1,0)</f>
        <v>#N/A</v>
      </c>
      <c r="H329" t="e">
        <f>VLOOKUP($A329,'Plan de acci�n consolidado 2025'!$A$3:$V$504,H$1,0)</f>
        <v>#N/A</v>
      </c>
      <c r="I329" t="e">
        <f>VLOOKUP($A329,'Plan de acci�n consolidado 2025'!$A$3:$V$504,I$1,0)</f>
        <v>#N/A</v>
      </c>
      <c r="J329" t="e">
        <f>VLOOKUP($A329,'Plan de acci�n consolidado 2025'!$A$3:$V$504,J$1,0)</f>
        <v>#N/A</v>
      </c>
      <c r="K329" t="e">
        <f>VLOOKUP($A329,'Plan de acci�n consolidado 2025'!$A$3:$V$504,K$1,0)</f>
        <v>#N/A</v>
      </c>
      <c r="L329" t="e">
        <f>VLOOKUP($A329,'Plan de acci�n consolidado 2025'!$A$3:$V$504,L$1,0)</f>
        <v>#N/A</v>
      </c>
      <c r="M329" t="e">
        <f>VLOOKUP($A329,'Plan de acci�n consolidado 2025'!$A$3:$V$504,M$1,0)</f>
        <v>#N/A</v>
      </c>
      <c r="N329" t="e">
        <f>VLOOKUP($A329,'Plan de acci�n consolidado 2025'!$A$3:$V$504,N$1,0)</f>
        <v>#N/A</v>
      </c>
      <c r="O329" t="e">
        <f>VLOOKUP($A329,'Plan de acci�n consolidado 2025'!$A$3:$V$504,O$1,0)</f>
        <v>#N/A</v>
      </c>
      <c r="P329" t="e">
        <f>VLOOKUP($A329,'Plan de acci�n consolidado 2025'!$A$3:$V$504,P$1,0)</f>
        <v>#N/A</v>
      </c>
      <c r="Q329" t="e">
        <f>VLOOKUP($A329,'Plan de acci�n consolidado 2025'!$A$3:$V$504,Q$1,0)</f>
        <v>#N/A</v>
      </c>
      <c r="R329" t="e">
        <f>VLOOKUP($A329,'Plan de acci�n consolidado 2025'!$A$3:$V$504,R$1,0)</f>
        <v>#N/A</v>
      </c>
      <c r="S329" t="e">
        <f>VLOOKUP($A329,'Plan de acci�n consolidado 2025'!$A$3:$V$504,S$1,0)</f>
        <v>#N/A</v>
      </c>
      <c r="T329" s="168" t="e">
        <f>VLOOKUP($A329,'Plan de acci�n consolidado 2025'!$A$3:$V$504,T$1,0)</f>
        <v>#N/A</v>
      </c>
      <c r="U329" s="168" t="e">
        <f>VLOOKUP($A329,'Plan de acci�n consolidado 2025'!$A$3:$V$504,U$1,0)</f>
        <v>#N/A</v>
      </c>
      <c r="V329" t="e">
        <f>VLOOKUP($A329,'Plan de acci�n consolidado 2025'!$A$3:$V$504,V$1,0)</f>
        <v>#N/A</v>
      </c>
      <c r="W329" t="e">
        <f>VLOOKUP($A329,'Plan de acci�n consolidado 2025'!$A$3:$AZ$504,W$1,0)</f>
        <v>#N/A</v>
      </c>
      <c r="X329" t="e">
        <f>VLOOKUP($A329,'Plan de acci�n consolidado 2025'!$A$3:$AZ$504,X$1,0)</f>
        <v>#N/A</v>
      </c>
      <c r="Y329" t="e">
        <f>VLOOKUP($A329,'Plan de acci�n consolidado 2025'!$A$3:$AZ$504,Y$1,0)</f>
        <v>#N/A</v>
      </c>
      <c r="Z329" s="168" t="e">
        <f>VLOOKUP($A329,'Plan de acci�n consolidado 2025'!$A$3:$AZ$504,Z$1,0)</f>
        <v>#N/A</v>
      </c>
      <c r="AA329" t="e">
        <f>VLOOKUP($A329,'Plan de acci�n consolidado 2025'!$A$3:$AZ$504,AA$1,0)</f>
        <v>#N/A</v>
      </c>
      <c r="AB329" t="e">
        <f>VLOOKUP($A329,'Plan de acci�n consolidado 2025'!$A$3:$AZ$504,AB$1,0)</f>
        <v>#N/A</v>
      </c>
      <c r="AC329" s="168" t="e">
        <f>VLOOKUP($A329,'Plan de acci�n consolidado 2025'!$A$3:$AZ$504,AC$1,0)</f>
        <v>#N/A</v>
      </c>
      <c r="AD329" t="e">
        <f>VLOOKUP($A329,'Plan de acci�n consolidado 2025'!$A$3:$AZ$504,AD$1,0)</f>
        <v>#N/A</v>
      </c>
      <c r="AE329" t="e">
        <f>VLOOKUP($A329,'Plan de acci�n consolidado 2025'!$A$3:$AZ$504,AE$1,0)</f>
        <v>#N/A</v>
      </c>
    </row>
    <row r="330" spans="1:31" hidden="1" x14ac:dyDescent="0.25">
      <c r="A330" s="30" t="s">
        <v>1363</v>
      </c>
      <c r="B330" t="str">
        <f>VLOOKUP($A330,'Plan de acci�n consolidado 2025'!$A$3:$V$504,B$1,0)</f>
        <v>SECRETARIA GENERAL</v>
      </c>
      <c r="C330">
        <f>VLOOKUP($A330,'Plan de acci�n consolidado 2025'!$A$3:$V$504,C$1,0)</f>
        <v>2</v>
      </c>
      <c r="D330" t="str">
        <f>VLOOKUP($A330,'Plan de acci�n consolidado 2025'!$A$3:$V$504,D$1,0)</f>
        <v>Producto</v>
      </c>
      <c r="E330" t="str">
        <f>VLOOKUP($A330,'Plan de acci�n consolidado 2025'!$A$3:$V$504,E$1,0)</f>
        <v>100.4</v>
      </c>
      <c r="F330" t="str">
        <f>VLOOKUP($A330,'Plan de acci�n consolidado 2025'!$A$3:$V$504,F$1,0)</f>
        <v>Innovador</v>
      </c>
      <c r="G330" t="str">
        <f>VLOOKUP($A330,'Plan de acci�n consolidado 2025'!$A$3:$V$504,G$1,0)</f>
        <v>Fortalecer el Sistema Integral de Gestión Institucional en el marco del Modelo Integrado de Planeación y gestión para mejorar la prestación del servicio.</v>
      </c>
      <c r="H330" t="str">
        <f>VLOOKUP($A330,'Plan de acci�n consolidado 2025'!$A$3:$V$504,H$1,0)</f>
        <v xml:space="preserve">Cumplimiento de productos del PAI asociados a Fortacer el Sistema Integral de Gestión Institucional para mejorar la prestación del servicio. 
</v>
      </c>
      <c r="I330" t="str">
        <f>VLOOKUP($A330,'Plan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30" t="str">
        <f>VLOOKUP($A330,'Plan de acci�n consolidado 2025'!$A$3:$V$504,J$1,0)</f>
        <v>N/A</v>
      </c>
      <c r="K330">
        <f>VLOOKUP($A330,'Plan de acci�n consolidado 2025'!$A$3:$V$504,K$1,0)</f>
        <v>0</v>
      </c>
      <c r="L330" t="str">
        <f>VLOOKUP($A330,'Plan de acci�n consolidado 2025'!$A$3:$V$504,L$1,0)</f>
        <v>FUNCIONAMIENTO</v>
      </c>
      <c r="M330" t="str">
        <f>VLOOKUP($A330,'Plan de acci�n consolidado 2025'!$A$3:$V$504,M$1,0)</f>
        <v>Política Fortalecimiento Organizacional y Simplificación de Procesos _DIMENSIÓN Gestión con Valores para Resultados</v>
      </c>
      <c r="N330" t="str">
        <f>VLOOKUP($A330,'Plan de acci�n consolidado 2025'!$A$3:$V$504,N$1,0)</f>
        <v>N/A</v>
      </c>
      <c r="O330" t="str">
        <f>VLOOKUP($A330,'Plan de acci�n consolidado 2025'!$A$3:$V$504,O$1,0)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330">
        <f>VLOOKUP($A330,'Plan de acci�n consolidado 2025'!$A$3:$V$504,P$1,0)</f>
        <v>25</v>
      </c>
      <c r="Q330">
        <f>VLOOKUP($A330,'Plan de acci�n consolidado 2025'!$A$3:$V$504,Q$1,0)</f>
        <v>100</v>
      </c>
      <c r="R330" t="str">
        <f>VLOOKUP($A330,'Plan de acci�n consolidado 2025'!$A$3:$V$504,R$1,0)</f>
        <v>Porcentual</v>
      </c>
      <c r="S330" t="str">
        <f>VLOOKUP($A330,'Plan de acci�n consolidado 2025'!$A$3:$V$504,S$1,0)</f>
        <v>% de informes elaborados / 100% de Informes por elaborar</v>
      </c>
      <c r="T330" s="168">
        <f>VLOOKUP($A330,'Plan de acci�n consolidado 2025'!$A$3:$V$504,T$1,0)</f>
        <v>45684</v>
      </c>
      <c r="U330" s="168">
        <f>VLOOKUP($A330,'Plan de acci�n consolidado 2025'!$A$3:$V$504,U$1,0)</f>
        <v>46010</v>
      </c>
      <c r="V330" t="str">
        <f>VLOOKUP($A330,'Plan de acci�n consolidado 2025'!$A$3:$V$504,V$1,0)</f>
        <v>100-SECRETARIA GENERAL</v>
      </c>
      <c r="W330">
        <f>VLOOKUP($A330,'Plan de acci�n consolidado 2025'!$A$3:$AZ$504,W$1,0)</f>
        <v>25</v>
      </c>
      <c r="X330">
        <f>VLOOKUP($A330,'Plan de acci�n consolidado 2025'!$A$3:$AZ$504,X$1,0)</f>
        <v>0</v>
      </c>
      <c r="Y330">
        <f>VLOOKUP($A330,'Plan de acci�n consolidado 2025'!$A$3:$AZ$504,Y$1,0)</f>
        <v>0</v>
      </c>
      <c r="Z330" s="168">
        <f>VLOOKUP($A330,'Plan de acci�n consolidado 2025'!$A$3:$AZ$504,Z$1,0)</f>
        <v>0</v>
      </c>
      <c r="AA330">
        <f>VLOOKUP($A330,'Plan de acci�n consolidado 2025'!$A$3:$AZ$504,AA$1,0)</f>
        <v>0</v>
      </c>
      <c r="AB330">
        <f>VLOOKUP($A330,'Plan de acci�n consolidado 2025'!$A$3:$AZ$504,AB$1,0)</f>
        <v>0</v>
      </c>
      <c r="AC330" s="168">
        <f>VLOOKUP($A330,'Plan de acci�n consolidado 2025'!$A$3:$AZ$504,AC$1,0)</f>
        <v>0</v>
      </c>
      <c r="AD330">
        <f>VLOOKUP($A330,'Plan de acci�n consolidado 2025'!$A$3:$AZ$504,AD$1,0)</f>
        <v>0</v>
      </c>
      <c r="AE330">
        <f>VLOOKUP($A330,'Plan de acci�n consolidado 2025'!$A$3:$AZ$504,AE$1,0)</f>
        <v>0</v>
      </c>
    </row>
    <row r="331" spans="1:31" hidden="1" x14ac:dyDescent="0.25">
      <c r="A331" s="30" t="s">
        <v>1365</v>
      </c>
      <c r="B331" t="str">
        <f>VLOOKUP($A331,'Plan de acci�n consolidado 2025'!$A$3:$V$504,B$1,0)</f>
        <v>SECRETARIA GENERAL</v>
      </c>
      <c r="C331">
        <f>VLOOKUP($A331,'Plan de acci�n consolidado 2025'!$A$3:$V$504,C$1,0)</f>
        <v>2</v>
      </c>
      <c r="D331" t="str">
        <f>VLOOKUP($A331,'Plan de acci�n consolidado 2025'!$A$3:$V$504,D$1,0)</f>
        <v>Actividad propia</v>
      </c>
      <c r="E331" t="str">
        <f>VLOOKUP($A331,'Plan de acci�n consolidado 2025'!$A$3:$V$504,E$1,0)</f>
        <v>100.4.1</v>
      </c>
      <c r="F331" t="str">
        <f>VLOOKUP($A331,'Plan de acci�n consolidado 2025'!$A$3:$V$504,F$1,0)</f>
        <v>N/A</v>
      </c>
      <c r="G331" t="str">
        <f>VLOOKUP($A331,'Plan de acci�n consolidado 2025'!$A$3:$V$504,G$1,0)</f>
        <v>N/A</v>
      </c>
      <c r="H331" t="str">
        <f>VLOOKUP($A331,'Plan de acci�n consolidado 2025'!$A$3:$V$504,H$1,0)</f>
        <v>N/A</v>
      </c>
      <c r="I331" t="str">
        <f>VLOOKUP($A331,'Plan de acci�n consolidado 2025'!$A$3:$V$504,I$1,0)</f>
        <v>N/A</v>
      </c>
      <c r="J331" t="str">
        <f>VLOOKUP($A331,'Plan de acci�n consolidado 2025'!$A$3:$V$504,J$1,0)</f>
        <v>N/A</v>
      </c>
      <c r="K331">
        <f>VLOOKUP($A331,'Plan de acci�n consolidado 2025'!$A$3:$V$504,K$1,0)</f>
        <v>0</v>
      </c>
      <c r="L331" t="str">
        <f>VLOOKUP($A331,'Plan de acci�n consolidado 2025'!$A$3:$V$504,L$1,0)</f>
        <v>N/A</v>
      </c>
      <c r="M331" t="str">
        <f>VLOOKUP($A331,'Plan de acci�n consolidado 2025'!$A$3:$V$504,M$1,0)</f>
        <v>N/A</v>
      </c>
      <c r="N331" t="str">
        <f>VLOOKUP($A331,'Plan de acci�n consolidado 2025'!$A$3:$V$504,N$1,0)</f>
        <v>N/A</v>
      </c>
      <c r="O331" t="str">
        <f>VLOOKUP($A331,'Plan de acci�n consolidado 2025'!$A$3:$V$504,O$1,0)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331">
        <f>VLOOKUP($A331,'Plan de acci�n consolidado 2025'!$A$3:$V$504,P$1,0)</f>
        <v>10</v>
      </c>
      <c r="Q331">
        <f>VLOOKUP($A331,'Plan de acci�n consolidado 2025'!$A$3:$V$504,Q$1,0)</f>
        <v>1</v>
      </c>
      <c r="R331" t="str">
        <f>VLOOKUP($A331,'Plan de acci�n consolidado 2025'!$A$3:$V$504,R$1,0)</f>
        <v>Númerica</v>
      </c>
      <c r="S331" t="str">
        <f>VLOOKUP($A331,'Plan de acci�n consolidado 2025'!$A$3:$V$504,S$1,0)</f>
        <v># de Documento con la actualización de la materialidad y la identificación de la doble materialidad de la Entidad elaborado / 1 Documento con la actualización de la materialidad y la identificación de la doble materialidad de la Entidad a elaborar</v>
      </c>
      <c r="T331" s="168">
        <f>VLOOKUP($A331,'Plan de acci�n consolidado 2025'!$A$3:$V$504,T$1,0)</f>
        <v>45684</v>
      </c>
      <c r="U331" s="168">
        <f>VLOOKUP($A331,'Plan de acci�n consolidado 2025'!$A$3:$V$504,U$1,0)</f>
        <v>45716</v>
      </c>
      <c r="V331" t="str">
        <f>VLOOKUP($A331,'Plan de acci�n consolidado 2025'!$A$3:$V$504,V$1,0)</f>
        <v>100-SECRETARIA GENERAL</v>
      </c>
      <c r="W331">
        <f>VLOOKUP($A331,'Plan de acci�n consolidado 2025'!$A$3:$AZ$504,W$1,0)</f>
        <v>2.5</v>
      </c>
      <c r="X331">
        <f>VLOOKUP($A331,'Plan de acci�n consolidado 2025'!$A$3:$AZ$504,X$1,0)</f>
        <v>100</v>
      </c>
      <c r="Y331" t="str">
        <f>VLOOKUP($A331,'Plan de acci�n consolidado 2025'!$A$3:$AZ$504,Y$1,0)</f>
        <v>Se realizó el documento que expone la estrategia de sostenibilidad para la Entidad en el 2025.</v>
      </c>
      <c r="Z331" s="168">
        <f>VLOOKUP($A331,'Plan de acci�n consolidado 2025'!$A$3:$AZ$504,Z$1,0)</f>
        <v>45713</v>
      </c>
      <c r="AA331">
        <f>VLOOKUP($A331,'Plan de acci�n consolidado 2025'!$A$3:$AZ$504,AA$1,0)</f>
        <v>100</v>
      </c>
      <c r="AB331" t="str">
        <f>VLOOKUP($A331,'Plan de acci�n consolidado 2025'!$A$3:$AZ$504,AB$1,0)</f>
        <v xml:space="preserve">Se aprueba el cumplimiento de la presente actividad </v>
      </c>
      <c r="AC331" s="168">
        <f>VLOOKUP($A331,'Plan de acci�n consolidado 2025'!$A$3:$AZ$504,AC$1,0)</f>
        <v>45713</v>
      </c>
      <c r="AD331">
        <f>VLOOKUP($A331,'Plan de acci�n consolidado 2025'!$A$3:$AZ$504,AD$1,0)</f>
        <v>100</v>
      </c>
      <c r="AE331">
        <f>VLOOKUP($A331,'Plan de acci�n consolidado 2025'!$A$3:$AZ$504,AE$1,0)</f>
        <v>2.5</v>
      </c>
    </row>
    <row r="332" spans="1:31" hidden="1" x14ac:dyDescent="0.25">
      <c r="A332" s="30" t="s">
        <v>1367</v>
      </c>
      <c r="B332" t="str">
        <f>VLOOKUP($A332,'Plan de acci�n consolidado 2025'!$A$3:$V$504,B$1,0)</f>
        <v>SECRETARIA GENERAL</v>
      </c>
      <c r="C332">
        <f>VLOOKUP($A332,'Plan de acci�n consolidado 2025'!$A$3:$V$504,C$1,0)</f>
        <v>2</v>
      </c>
      <c r="D332" t="str">
        <f>VLOOKUP($A332,'Plan de acci�n consolidado 2025'!$A$3:$V$504,D$1,0)</f>
        <v>Actividad propia</v>
      </c>
      <c r="E332" t="str">
        <f>VLOOKUP($A332,'Plan de acci�n consolidado 2025'!$A$3:$V$504,E$1,0)</f>
        <v>100.4.2</v>
      </c>
      <c r="F332" t="str">
        <f>VLOOKUP($A332,'Plan de acci�n consolidado 2025'!$A$3:$V$504,F$1,0)</f>
        <v>N/A</v>
      </c>
      <c r="G332" t="str">
        <f>VLOOKUP($A332,'Plan de acci�n consolidado 2025'!$A$3:$V$504,G$1,0)</f>
        <v>N/A</v>
      </c>
      <c r="H332" t="str">
        <f>VLOOKUP($A332,'Plan de acci�n consolidado 2025'!$A$3:$V$504,H$1,0)</f>
        <v>N/A</v>
      </c>
      <c r="I332" t="str">
        <f>VLOOKUP($A332,'Plan de acci�n consolidado 2025'!$A$3:$V$504,I$1,0)</f>
        <v>N/A</v>
      </c>
      <c r="J332" t="str">
        <f>VLOOKUP($A332,'Plan de acci�n consolidado 2025'!$A$3:$V$504,J$1,0)</f>
        <v>N/A</v>
      </c>
      <c r="K332">
        <f>VLOOKUP($A332,'Plan de acci�n consolidado 2025'!$A$3:$V$504,K$1,0)</f>
        <v>0</v>
      </c>
      <c r="L332" t="str">
        <f>VLOOKUP($A332,'Plan de acci�n consolidado 2025'!$A$3:$V$504,L$1,0)</f>
        <v>N/A</v>
      </c>
      <c r="M332" t="str">
        <f>VLOOKUP($A332,'Plan de acci�n consolidado 2025'!$A$3:$V$504,M$1,0)</f>
        <v>N/A</v>
      </c>
      <c r="N332" t="str">
        <f>VLOOKUP($A332,'Plan de acci�n consolidado 2025'!$A$3:$V$504,N$1,0)</f>
        <v>N/A</v>
      </c>
      <c r="O332" t="str">
        <f>VLOOKUP($A332,'Plan de acci�n consolidado 2025'!$A$3:$V$504,O$1,0)</f>
        <v>Elaborar un plan de trabajo con las actividades propuestas dentro de la estrategia para fortalecer la cultura de sostenibilidad de la Entidad (Plan de Trabajo con las actividades de la Estrategia)</v>
      </c>
      <c r="P332">
        <f>VLOOKUP($A332,'Plan de acci�n consolidado 2025'!$A$3:$V$504,P$1,0)</f>
        <v>30</v>
      </c>
      <c r="Q332">
        <f>VLOOKUP($A332,'Plan de acci�n consolidado 2025'!$A$3:$V$504,Q$1,0)</f>
        <v>1</v>
      </c>
      <c r="R332" t="str">
        <f>VLOOKUP($A332,'Plan de acci�n consolidado 2025'!$A$3:$V$504,R$1,0)</f>
        <v>Númerica</v>
      </c>
      <c r="S332" t="str">
        <f>VLOOKUP($A332,'Plan de acci�n consolidado 2025'!$A$3:$V$504,S$1,0)</f>
        <v># de Plan de trabajo elaborado / 1 plan de trabajo programado</v>
      </c>
      <c r="T332" s="168">
        <f>VLOOKUP($A332,'Plan de acci�n consolidado 2025'!$A$3:$V$504,T$1,0)</f>
        <v>45719</v>
      </c>
      <c r="U332" s="168">
        <f>VLOOKUP($A332,'Plan de acci�n consolidado 2025'!$A$3:$V$504,U$1,0)</f>
        <v>45863</v>
      </c>
      <c r="V332" t="str">
        <f>VLOOKUP($A332,'Plan de acci�n consolidado 2025'!$A$3:$V$504,V$1,0)</f>
        <v>100-SECRETARIA GENERAL</v>
      </c>
      <c r="W332">
        <f>VLOOKUP($A332,'Plan de acci�n consolidado 2025'!$A$3:$AZ$504,W$1,0)</f>
        <v>7.5</v>
      </c>
      <c r="X332">
        <f>VLOOKUP($A332,'Plan de acci�n consolidado 2025'!$A$3:$AZ$504,X$1,0)</f>
        <v>100</v>
      </c>
      <c r="Y332" t="str">
        <f>VLOOKUP($A332,'Plan de acci�n consolidado 2025'!$A$3:$AZ$504,Y$1,0)</f>
        <v>Se remite Plan de Trabajo de Sostenibilidad conforme la estrategia formaulada.</v>
      </c>
      <c r="Z332" s="168">
        <f>VLOOKUP($A332,'Plan de acci�n consolidado 2025'!$A$3:$AZ$504,Z$1,0)</f>
        <v>45863</v>
      </c>
      <c r="AA332">
        <f>VLOOKUP($A332,'Plan de acci�n consolidado 2025'!$A$3:$AZ$504,AA$1,0)</f>
        <v>100</v>
      </c>
      <c r="AB332" t="str">
        <f>VLOOKUP($A332,'Plan de acci�n consolidado 2025'!$A$3:$AZ$504,AB$1,0)</f>
        <v>Se verifica el cumplimiento de la actividad, la cual estaba dirigida a la elaboración de un Plan de Trabajo con las actividades propuestas dentro de la estrategia para la fortalecer la cultura de sostenibilidad de la entidad.</v>
      </c>
      <c r="AC332" s="168">
        <f>VLOOKUP($A332,'Plan de acci�n consolidado 2025'!$A$3:$AZ$504,AC$1,0)</f>
        <v>45863</v>
      </c>
      <c r="AD332">
        <f>VLOOKUP($A332,'Plan de acci�n consolidado 2025'!$A$3:$AZ$504,AD$1,0)</f>
        <v>100</v>
      </c>
      <c r="AE332">
        <f>VLOOKUP($A332,'Plan de acci�n consolidado 2025'!$A$3:$AZ$504,AE$1,0)</f>
        <v>7.5</v>
      </c>
    </row>
    <row r="333" spans="1:31" hidden="1" x14ac:dyDescent="0.25">
      <c r="A333" s="30" t="s">
        <v>1368</v>
      </c>
      <c r="B333" t="str">
        <f>VLOOKUP($A333,'Plan de acci�n consolidado 2025'!$A$3:$V$504,B$1,0)</f>
        <v>SECRETARIA GENERAL</v>
      </c>
      <c r="C333">
        <f>VLOOKUP($A333,'Plan de acci�n consolidado 2025'!$A$3:$V$504,C$1,0)</f>
        <v>2</v>
      </c>
      <c r="D333" t="str">
        <f>VLOOKUP($A333,'Plan de acci�n consolidado 2025'!$A$3:$V$504,D$1,0)</f>
        <v>Actividad propia</v>
      </c>
      <c r="E333" t="str">
        <f>VLOOKUP($A333,'Plan de acci�n consolidado 2025'!$A$3:$V$504,E$1,0)</f>
        <v>100.4.3</v>
      </c>
      <c r="F333" t="str">
        <f>VLOOKUP($A333,'Plan de acci�n consolidado 2025'!$A$3:$V$504,F$1,0)</f>
        <v>N/A</v>
      </c>
      <c r="G333" t="str">
        <f>VLOOKUP($A333,'Plan de acci�n consolidado 2025'!$A$3:$V$504,G$1,0)</f>
        <v>N/A</v>
      </c>
      <c r="H333" t="str">
        <f>VLOOKUP($A333,'Plan de acci�n consolidado 2025'!$A$3:$V$504,H$1,0)</f>
        <v>N/A</v>
      </c>
      <c r="I333" t="str">
        <f>VLOOKUP($A333,'Plan de acci�n consolidado 2025'!$A$3:$V$504,I$1,0)</f>
        <v>N/A</v>
      </c>
      <c r="J333" t="str">
        <f>VLOOKUP($A333,'Plan de acci�n consolidado 2025'!$A$3:$V$504,J$1,0)</f>
        <v>N/A</v>
      </c>
      <c r="K333">
        <f>VLOOKUP($A333,'Plan de acci�n consolidado 2025'!$A$3:$V$504,K$1,0)</f>
        <v>0</v>
      </c>
      <c r="L333" t="str">
        <f>VLOOKUP($A333,'Plan de acci�n consolidado 2025'!$A$3:$V$504,L$1,0)</f>
        <v>N/A</v>
      </c>
      <c r="M333" t="str">
        <f>VLOOKUP($A333,'Plan de acci�n consolidado 2025'!$A$3:$V$504,M$1,0)</f>
        <v>N/A</v>
      </c>
      <c r="N333" t="str">
        <f>VLOOKUP($A333,'Plan de acci�n consolidado 2025'!$A$3:$V$504,N$1,0)</f>
        <v>N/A</v>
      </c>
      <c r="O333" t="str">
        <f>VLOOKUP($A333,'Plan de acci�n consolidado 2025'!$A$3:$V$504,O$1,0)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333">
        <f>VLOOKUP($A333,'Plan de acci�n consolidado 2025'!$A$3:$V$504,P$1,0)</f>
        <v>60</v>
      </c>
      <c r="Q333">
        <f>VLOOKUP($A333,'Plan de acci�n consolidado 2025'!$A$3:$V$504,Q$1,0)</f>
        <v>100</v>
      </c>
      <c r="R333" t="str">
        <f>VLOOKUP($A333,'Plan de acci�n consolidado 2025'!$A$3:$V$504,R$1,0)</f>
        <v>Porcentual</v>
      </c>
      <c r="S333" t="str">
        <f>VLOOKUP($A333,'Plan de acci�n consolidado 2025'!$A$3:$V$504,S$1,0)</f>
        <v>% de Plan Ejecutado / 100% de Plan a ejecutar</v>
      </c>
      <c r="T333" s="168">
        <f>VLOOKUP($A333,'Plan de acci�n consolidado 2025'!$A$3:$V$504,T$1,0)</f>
        <v>45719</v>
      </c>
      <c r="U333" s="168">
        <f>VLOOKUP($A333,'Plan de acci�n consolidado 2025'!$A$3:$V$504,U$1,0)</f>
        <v>46010</v>
      </c>
      <c r="V333" t="str">
        <f>VLOOKUP($A333,'Plan de acci�n consolidado 2025'!$A$3:$V$504,V$1,0)</f>
        <v>100-SECRETARIA GENERAL</v>
      </c>
      <c r="W333">
        <f>VLOOKUP($A333,'Plan de acci�n consolidado 2025'!$A$3:$AZ$504,W$1,0)</f>
        <v>15</v>
      </c>
      <c r="X333">
        <f>VLOOKUP($A333,'Plan de acci�n consolidado 2025'!$A$3:$AZ$504,X$1,0)</f>
        <v>0</v>
      </c>
      <c r="Y333">
        <f>VLOOKUP($A333,'Plan de acci�n consolidado 2025'!$A$3:$AZ$504,Y$1,0)</f>
        <v>0</v>
      </c>
      <c r="Z333" s="168">
        <f>VLOOKUP($A333,'Plan de acci�n consolidado 2025'!$A$3:$AZ$504,Z$1,0)</f>
        <v>0</v>
      </c>
      <c r="AA333">
        <f>VLOOKUP($A333,'Plan de acci�n consolidado 2025'!$A$3:$AZ$504,AA$1,0)</f>
        <v>0</v>
      </c>
      <c r="AB333">
        <f>VLOOKUP($A333,'Plan de acci�n consolidado 2025'!$A$3:$AZ$504,AB$1,0)</f>
        <v>0</v>
      </c>
      <c r="AC333" s="168">
        <f>VLOOKUP($A333,'Plan de acci�n consolidado 2025'!$A$3:$AZ$504,AC$1,0)</f>
        <v>0</v>
      </c>
      <c r="AD333">
        <f>VLOOKUP($A333,'Plan de acci�n consolidado 2025'!$A$3:$AZ$504,AD$1,0)</f>
        <v>0</v>
      </c>
      <c r="AE333">
        <f>VLOOKUP($A333,'Plan de acci�n consolidado 2025'!$A$3:$AZ$504,AE$1,0)</f>
        <v>0</v>
      </c>
    </row>
    <row r="334" spans="1:31" hidden="1" x14ac:dyDescent="0.25">
      <c r="A334" s="30" t="s">
        <v>1369</v>
      </c>
      <c r="B334" t="e">
        <f>VLOOKUP($A334,'Plan de acci�n consolidado 2025'!$A$3:$V$504,B$1,0)</f>
        <v>#N/A</v>
      </c>
      <c r="C334" t="e">
        <f>VLOOKUP($A334,'Plan de acci�n consolidado 2025'!$A$3:$V$504,C$1,0)</f>
        <v>#N/A</v>
      </c>
      <c r="D334" t="e">
        <f>VLOOKUP($A334,'Plan de acci�n consolidado 2025'!$A$3:$V$504,D$1,0)</f>
        <v>#N/A</v>
      </c>
      <c r="E334" t="e">
        <f>VLOOKUP($A334,'Plan de acci�n consolidado 2025'!$A$3:$V$504,E$1,0)</f>
        <v>#N/A</v>
      </c>
      <c r="F334" t="e">
        <f>VLOOKUP($A334,'Plan de acci�n consolidado 2025'!$A$3:$V$504,F$1,0)</f>
        <v>#N/A</v>
      </c>
      <c r="G334" t="e">
        <f>VLOOKUP($A334,'Plan de acci�n consolidado 2025'!$A$3:$V$504,G$1,0)</f>
        <v>#N/A</v>
      </c>
      <c r="H334" t="e">
        <f>VLOOKUP($A334,'Plan de acci�n consolidado 2025'!$A$3:$V$504,H$1,0)</f>
        <v>#N/A</v>
      </c>
      <c r="I334" t="e">
        <f>VLOOKUP($A334,'Plan de acci�n consolidado 2025'!$A$3:$V$504,I$1,0)</f>
        <v>#N/A</v>
      </c>
      <c r="J334" t="e">
        <f>VLOOKUP($A334,'Plan de acci�n consolidado 2025'!$A$3:$V$504,J$1,0)</f>
        <v>#N/A</v>
      </c>
      <c r="K334" t="e">
        <f>VLOOKUP($A334,'Plan de acci�n consolidado 2025'!$A$3:$V$504,K$1,0)</f>
        <v>#N/A</v>
      </c>
      <c r="L334" t="e">
        <f>VLOOKUP($A334,'Plan de acci�n consolidado 2025'!$A$3:$V$504,L$1,0)</f>
        <v>#N/A</v>
      </c>
      <c r="M334" t="e">
        <f>VLOOKUP($A334,'Plan de acci�n consolidado 2025'!$A$3:$V$504,M$1,0)</f>
        <v>#N/A</v>
      </c>
      <c r="N334" t="e">
        <f>VLOOKUP($A334,'Plan de acci�n consolidado 2025'!$A$3:$V$504,N$1,0)</f>
        <v>#N/A</v>
      </c>
      <c r="O334" t="e">
        <f>VLOOKUP($A334,'Plan de acci�n consolidado 2025'!$A$3:$V$504,O$1,0)</f>
        <v>#N/A</v>
      </c>
      <c r="P334" t="e">
        <f>VLOOKUP($A334,'Plan de acci�n consolidado 2025'!$A$3:$V$504,P$1,0)</f>
        <v>#N/A</v>
      </c>
      <c r="Q334" t="e">
        <f>VLOOKUP($A334,'Plan de acci�n consolidado 2025'!$A$3:$V$504,Q$1,0)</f>
        <v>#N/A</v>
      </c>
      <c r="R334" t="e">
        <f>VLOOKUP($A334,'Plan de acci�n consolidado 2025'!$A$3:$V$504,R$1,0)</f>
        <v>#N/A</v>
      </c>
      <c r="S334" t="e">
        <f>VLOOKUP($A334,'Plan de acci�n consolidado 2025'!$A$3:$V$504,S$1,0)</f>
        <v>#N/A</v>
      </c>
      <c r="T334" s="168" t="e">
        <f>VLOOKUP($A334,'Plan de acci�n consolidado 2025'!$A$3:$V$504,T$1,0)</f>
        <v>#N/A</v>
      </c>
      <c r="U334" s="168" t="e">
        <f>VLOOKUP($A334,'Plan de acci�n consolidado 2025'!$A$3:$V$504,U$1,0)</f>
        <v>#N/A</v>
      </c>
      <c r="V334" t="e">
        <f>VLOOKUP($A334,'Plan de acci�n consolidado 2025'!$A$3:$V$504,V$1,0)</f>
        <v>#N/A</v>
      </c>
      <c r="W334" t="e">
        <f>VLOOKUP($A334,'Plan de acci�n consolidado 2025'!$A$3:$AZ$504,W$1,0)</f>
        <v>#N/A</v>
      </c>
      <c r="X334" t="e">
        <f>VLOOKUP($A334,'Plan de acci�n consolidado 2025'!$A$3:$AZ$504,X$1,0)</f>
        <v>#N/A</v>
      </c>
      <c r="Y334" t="e">
        <f>VLOOKUP($A334,'Plan de acci�n consolidado 2025'!$A$3:$AZ$504,Y$1,0)</f>
        <v>#N/A</v>
      </c>
      <c r="Z334" s="168" t="e">
        <f>VLOOKUP($A334,'Plan de acci�n consolidado 2025'!$A$3:$AZ$504,Z$1,0)</f>
        <v>#N/A</v>
      </c>
      <c r="AA334" t="e">
        <f>VLOOKUP($A334,'Plan de acci�n consolidado 2025'!$A$3:$AZ$504,AA$1,0)</f>
        <v>#N/A</v>
      </c>
      <c r="AB334" t="e">
        <f>VLOOKUP($A334,'Plan de acci�n consolidado 2025'!$A$3:$AZ$504,AB$1,0)</f>
        <v>#N/A</v>
      </c>
      <c r="AC334" s="168" t="e">
        <f>VLOOKUP($A334,'Plan de acci�n consolidado 2025'!$A$3:$AZ$504,AC$1,0)</f>
        <v>#N/A</v>
      </c>
      <c r="AD334" t="e">
        <f>VLOOKUP($A334,'Plan de acci�n consolidado 2025'!$A$3:$AZ$504,AD$1,0)</f>
        <v>#N/A</v>
      </c>
      <c r="AE334" t="e">
        <f>VLOOKUP($A334,'Plan de acci�n consolidado 2025'!$A$3:$AZ$504,AE$1,0)</f>
        <v>#N/A</v>
      </c>
    </row>
    <row r="335" spans="1:31" hidden="1" x14ac:dyDescent="0.25">
      <c r="A335" s="30" t="s">
        <v>1370</v>
      </c>
      <c r="B335" t="e">
        <f>VLOOKUP($A335,'Plan de acci�n consolidado 2025'!$A$3:$V$504,B$1,0)</f>
        <v>#N/A</v>
      </c>
      <c r="C335" t="e">
        <f>VLOOKUP($A335,'Plan de acci�n consolidado 2025'!$A$3:$V$504,C$1,0)</f>
        <v>#N/A</v>
      </c>
      <c r="D335" t="e">
        <f>VLOOKUP($A335,'Plan de acci�n consolidado 2025'!$A$3:$V$504,D$1,0)</f>
        <v>#N/A</v>
      </c>
      <c r="E335" t="e">
        <f>VLOOKUP($A335,'Plan de acci�n consolidado 2025'!$A$3:$V$504,E$1,0)</f>
        <v>#N/A</v>
      </c>
      <c r="F335" t="e">
        <f>VLOOKUP($A335,'Plan de acci�n consolidado 2025'!$A$3:$V$504,F$1,0)</f>
        <v>#N/A</v>
      </c>
      <c r="G335" t="e">
        <f>VLOOKUP($A335,'Plan de acci�n consolidado 2025'!$A$3:$V$504,G$1,0)</f>
        <v>#N/A</v>
      </c>
      <c r="H335" t="e">
        <f>VLOOKUP($A335,'Plan de acci�n consolidado 2025'!$A$3:$V$504,H$1,0)</f>
        <v>#N/A</v>
      </c>
      <c r="I335" t="e">
        <f>VLOOKUP($A335,'Plan de acci�n consolidado 2025'!$A$3:$V$504,I$1,0)</f>
        <v>#N/A</v>
      </c>
      <c r="J335" t="e">
        <f>VLOOKUP($A335,'Plan de acci�n consolidado 2025'!$A$3:$V$504,J$1,0)</f>
        <v>#N/A</v>
      </c>
      <c r="K335" t="e">
        <f>VLOOKUP($A335,'Plan de acci�n consolidado 2025'!$A$3:$V$504,K$1,0)</f>
        <v>#N/A</v>
      </c>
      <c r="L335" t="e">
        <f>VLOOKUP($A335,'Plan de acci�n consolidado 2025'!$A$3:$V$504,L$1,0)</f>
        <v>#N/A</v>
      </c>
      <c r="M335" t="e">
        <f>VLOOKUP($A335,'Plan de acci�n consolidado 2025'!$A$3:$V$504,M$1,0)</f>
        <v>#N/A</v>
      </c>
      <c r="N335" t="e">
        <f>VLOOKUP($A335,'Plan de acci�n consolidado 2025'!$A$3:$V$504,N$1,0)</f>
        <v>#N/A</v>
      </c>
      <c r="O335" t="e">
        <f>VLOOKUP($A335,'Plan de acci�n consolidado 2025'!$A$3:$V$504,O$1,0)</f>
        <v>#N/A</v>
      </c>
      <c r="P335" t="e">
        <f>VLOOKUP($A335,'Plan de acci�n consolidado 2025'!$A$3:$V$504,P$1,0)</f>
        <v>#N/A</v>
      </c>
      <c r="Q335" t="e">
        <f>VLOOKUP($A335,'Plan de acci�n consolidado 2025'!$A$3:$V$504,Q$1,0)</f>
        <v>#N/A</v>
      </c>
      <c r="R335" t="e">
        <f>VLOOKUP($A335,'Plan de acci�n consolidado 2025'!$A$3:$V$504,R$1,0)</f>
        <v>#N/A</v>
      </c>
      <c r="S335" t="e">
        <f>VLOOKUP($A335,'Plan de acci�n consolidado 2025'!$A$3:$V$504,S$1,0)</f>
        <v>#N/A</v>
      </c>
      <c r="T335" s="168" t="e">
        <f>VLOOKUP($A335,'Plan de acci�n consolidado 2025'!$A$3:$V$504,T$1,0)</f>
        <v>#N/A</v>
      </c>
      <c r="U335" s="168" t="e">
        <f>VLOOKUP($A335,'Plan de acci�n consolidado 2025'!$A$3:$V$504,U$1,0)</f>
        <v>#N/A</v>
      </c>
      <c r="V335" t="e">
        <f>VLOOKUP($A335,'Plan de acci�n consolidado 2025'!$A$3:$V$504,V$1,0)</f>
        <v>#N/A</v>
      </c>
      <c r="W335" t="e">
        <f>VLOOKUP($A335,'Plan de acci�n consolidado 2025'!$A$3:$AZ$504,W$1,0)</f>
        <v>#N/A</v>
      </c>
      <c r="X335" t="e">
        <f>VLOOKUP($A335,'Plan de acci�n consolidado 2025'!$A$3:$AZ$504,X$1,0)</f>
        <v>#N/A</v>
      </c>
      <c r="Y335" t="e">
        <f>VLOOKUP($A335,'Plan de acci�n consolidado 2025'!$A$3:$AZ$504,Y$1,0)</f>
        <v>#N/A</v>
      </c>
      <c r="Z335" s="168" t="e">
        <f>VLOOKUP($A335,'Plan de acci�n consolidado 2025'!$A$3:$AZ$504,Z$1,0)</f>
        <v>#N/A</v>
      </c>
      <c r="AA335" t="e">
        <f>VLOOKUP($A335,'Plan de acci�n consolidado 2025'!$A$3:$AZ$504,AA$1,0)</f>
        <v>#N/A</v>
      </c>
      <c r="AB335" t="e">
        <f>VLOOKUP($A335,'Plan de acci�n consolidado 2025'!$A$3:$AZ$504,AB$1,0)</f>
        <v>#N/A</v>
      </c>
      <c r="AC335" s="168" t="e">
        <f>VLOOKUP($A335,'Plan de acci�n consolidado 2025'!$A$3:$AZ$504,AC$1,0)</f>
        <v>#N/A</v>
      </c>
      <c r="AD335" t="e">
        <f>VLOOKUP($A335,'Plan de acci�n consolidado 2025'!$A$3:$AZ$504,AD$1,0)</f>
        <v>#N/A</v>
      </c>
      <c r="AE335" t="e">
        <f>VLOOKUP($A335,'Plan de acci�n consolidado 2025'!$A$3:$AZ$504,AE$1,0)</f>
        <v>#N/A</v>
      </c>
    </row>
    <row r="336" spans="1:31" hidden="1" x14ac:dyDescent="0.25">
      <c r="A336" s="30" t="s">
        <v>972</v>
      </c>
      <c r="B336" t="str">
        <f>VLOOKUP($A336,'Plan de acci�n consolidado 2025'!$A$3:$V$504,B$1,0)</f>
        <v>DESPACHO DEL SUPERINTENDENTE DELEGADO PARA LA PROPIEDAD INDUSTRIAL</v>
      </c>
      <c r="C336">
        <f>VLOOKUP($A336,'Plan de acci�n consolidado 2025'!$A$3:$V$504,C$1,0)</f>
        <v>1</v>
      </c>
      <c r="D336" t="str">
        <f>VLOOKUP($A336,'Plan de acci�n consolidado 2025'!$A$3:$V$504,D$1,0)</f>
        <v>Producto</v>
      </c>
      <c r="E336" t="str">
        <f>VLOOKUP($A336,'Plan de acci�n consolidado 2025'!$A$3:$V$504,E$1,0)</f>
        <v>2000.1</v>
      </c>
      <c r="F336" t="str">
        <f>VLOOKUP($A336,'Plan de acci�n consolidado 2025'!$A$3:$V$504,F$1,0)</f>
        <v>Operativo SI</v>
      </c>
      <c r="G336" t="str">
        <f>VLOOKUP($A336,'Plan de acci�n consolidado 2025'!$A$3:$V$504,G$1,0)</f>
        <v>Mejorar la oportunidad en la atención de trámites y servicios.</v>
      </c>
      <c r="H336" t="str">
        <f>VLOOKUP($A336,'Plan de acci�n consolidado 2025'!$A$3:$V$504,H$1,0)</f>
        <v>Avance promedio de cumplimiento de productos asociados a mejorar la oportunidad en la atención de trámites y servicios.</v>
      </c>
      <c r="I336" t="str">
        <f>VLOOKUP($A336,'Plan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6" t="str">
        <f>VLOOKUP($A336,'Plan de acci�n consolidado 2025'!$A$3:$V$504,J$1,0)</f>
        <v xml:space="preserve">PND - 5-31-5-b- Convergencia regional - Entidades públicas territoriales y nacionales fortalecidas </v>
      </c>
      <c r="K336">
        <f>VLOOKUP($A336,'Plan de acci�n consolidado 2025'!$A$3:$V$504,K$1,0)</f>
        <v>0</v>
      </c>
      <c r="L336" t="str">
        <f>VLOOKUP($A336,'Plan de acci�n consolidado 2025'!$A$3:$V$504,L$1,0)</f>
        <v>C-3503-0200-0014-20309b</v>
      </c>
      <c r="M336" t="str">
        <f>VLOOKUP($A336,'Plan de acci�n consolidado 2025'!$A$3:$V$504,M$1,0)</f>
        <v>Política Servicio al Ciudadano_DIMENSIÓN Gestión con Valores para Resultados</v>
      </c>
      <c r="N336" t="str">
        <f>VLOOKUP($A336,'Plan de acci�n consolidado 2025'!$A$3:$V$504,N$1,0)</f>
        <v>N/A</v>
      </c>
      <c r="O336" t="str">
        <f>VLOOKUP($A336,'Plan de acci�n consolidado 2025'!$A$3:$V$504,O$1,0)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336">
        <f>VLOOKUP($A336,'Plan de acci�n consolidado 2025'!$A$3:$V$504,P$1,0)</f>
        <v>50</v>
      </c>
      <c r="Q336">
        <f>VLOOKUP($A336,'Plan de acci�n consolidado 2025'!$A$3:$V$504,Q$1,0)</f>
        <v>60</v>
      </c>
      <c r="R336" t="str">
        <f>VLOOKUP($A336,'Plan de acci�n consolidado 2025'!$A$3:$V$504,R$1,0)</f>
        <v>Porcentual</v>
      </c>
      <c r="S336" t="str">
        <f>VLOOKUP($A336,'Plan de acci�n consolidado 2025'!$A$3:$V$504,S$1,0)</f>
        <v>% de Recursos decididos / 60% de Recursos por decidir</v>
      </c>
      <c r="T336" s="168">
        <f>VLOOKUP($A336,'Plan de acci�n consolidado 2025'!$A$3:$V$504,T$1,0)</f>
        <v>45659</v>
      </c>
      <c r="U336" s="168">
        <f>VLOOKUP($A336,'Plan de acci�n consolidado 2025'!$A$3:$V$504,U$1,0)</f>
        <v>46022</v>
      </c>
      <c r="V336" t="str">
        <f>VLOOKUP($A336,'Plan de acci�n consolidado 2025'!$A$3:$V$504,V$1,0)</f>
        <v>2000-DESPACHO DEL SUPERINTENDENTE DELEGADO PARA LA PROPIEDAD INDUSTRIAL</v>
      </c>
      <c r="W336">
        <f>VLOOKUP($A336,'Plan de acci�n consolidado 2025'!$A$3:$AZ$504,W$1,0)</f>
        <v>50</v>
      </c>
      <c r="X336">
        <f>VLOOKUP($A336,'Plan de acci�n consolidado 2025'!$A$3:$AZ$504,X$1,0)</f>
        <v>42.7</v>
      </c>
      <c r="Y336" t="str">
        <f>VLOOKUP($A336,'Plan de acci�n consolidado 2025'!$A$3:$AZ$504,Y$1,0)</f>
        <v>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v>
      </c>
      <c r="Z336" s="168">
        <f>VLOOKUP($A336,'Plan de acci�n consolidado 2025'!$A$3:$AZ$504,Z$1,0)</f>
        <v>0</v>
      </c>
      <c r="AA336">
        <f>VLOOKUP($A336,'Plan de acci�n consolidado 2025'!$A$3:$AZ$504,AA$1,0)</f>
        <v>43</v>
      </c>
      <c r="AB336" t="str">
        <f>VLOOKUP($A336,'Plan de acci�n consolidado 2025'!$A$3:$AZ$504,AB$1,0)</f>
        <v>Al 30 de septiembre se han decido 5306 recursos de 12422 para un avance del 43%</v>
      </c>
      <c r="AC336" s="168">
        <f>VLOOKUP($A336,'Plan de acci�n consolidado 2025'!$A$3:$AZ$504,AC$1,0)</f>
        <v>0</v>
      </c>
      <c r="AD336">
        <f>VLOOKUP($A336,'Plan de acci�n consolidado 2025'!$A$3:$AZ$504,AD$1,0)</f>
        <v>0</v>
      </c>
      <c r="AE336">
        <f>VLOOKUP($A336,'Plan de acci�n consolidado 2025'!$A$3:$AZ$504,AE$1,0)</f>
        <v>21.5</v>
      </c>
    </row>
    <row r="337" spans="1:31" hidden="1" x14ac:dyDescent="0.25">
      <c r="A337" s="30" t="s">
        <v>974</v>
      </c>
      <c r="B337" t="str">
        <f>VLOOKUP($A337,'Plan de acci�n consolidado 2025'!$A$3:$V$504,B$1,0)</f>
        <v>DESPACHO DEL SUPERINTENDENTE DELEGADO PARA LA PROPIEDAD INDUSTRIAL</v>
      </c>
      <c r="C337">
        <f>VLOOKUP($A337,'Plan de acci�n consolidado 2025'!$A$3:$V$504,C$1,0)</f>
        <v>1</v>
      </c>
      <c r="D337" t="str">
        <f>VLOOKUP($A337,'Plan de acci�n consolidado 2025'!$A$3:$V$504,D$1,0)</f>
        <v>Actividad propia</v>
      </c>
      <c r="E337" t="str">
        <f>VLOOKUP($A337,'Plan de acci�n consolidado 2025'!$A$3:$V$504,E$1,0)</f>
        <v>2000.1.1</v>
      </c>
      <c r="F337" t="str">
        <f>VLOOKUP($A337,'Plan de acci�n consolidado 2025'!$A$3:$V$504,F$1,0)</f>
        <v>N/A</v>
      </c>
      <c r="G337" t="str">
        <f>VLOOKUP($A337,'Plan de acci�n consolidado 2025'!$A$3:$V$504,G$1,0)</f>
        <v>N/A</v>
      </c>
      <c r="H337" t="str">
        <f>VLOOKUP($A337,'Plan de acci�n consolidado 2025'!$A$3:$V$504,H$1,0)</f>
        <v>N/A</v>
      </c>
      <c r="I337" t="str">
        <f>VLOOKUP($A337,'Plan de acci�n consolidado 2025'!$A$3:$V$504,I$1,0)</f>
        <v>N/A</v>
      </c>
      <c r="J337" t="str">
        <f>VLOOKUP($A337,'Plan de acci�n consolidado 2025'!$A$3:$V$504,J$1,0)</f>
        <v>N/A</v>
      </c>
      <c r="K337">
        <f>VLOOKUP($A337,'Plan de acci�n consolidado 2025'!$A$3:$V$504,K$1,0)</f>
        <v>0</v>
      </c>
      <c r="L337" t="str">
        <f>VLOOKUP($A337,'Plan de acci�n consolidado 2025'!$A$3:$V$504,L$1,0)</f>
        <v>N/A</v>
      </c>
      <c r="M337" t="str">
        <f>VLOOKUP($A337,'Plan de acci�n consolidado 2025'!$A$3:$V$504,M$1,0)</f>
        <v>N/A</v>
      </c>
      <c r="N337" t="str">
        <f>VLOOKUP($A337,'Plan de acci�n consolidado 2025'!$A$3:$V$504,N$1,0)</f>
        <v>N/A</v>
      </c>
      <c r="O337" t="str">
        <f>VLOOKUP($A337,'Plan de acci�n consolidado 2025'!$A$3:$V$504,O$1,0)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337">
        <f>VLOOKUP($A337,'Plan de acci�n consolidado 2025'!$A$3:$V$504,P$1,0)</f>
        <v>100</v>
      </c>
      <c r="Q337">
        <f>VLOOKUP($A337,'Plan de acci�n consolidado 2025'!$A$3:$V$504,Q$1,0)</f>
        <v>60</v>
      </c>
      <c r="R337" t="str">
        <f>VLOOKUP($A337,'Plan de acci�n consolidado 2025'!$A$3:$V$504,R$1,0)</f>
        <v>Porcentual</v>
      </c>
      <c r="S337" t="str">
        <f>VLOOKUP($A337,'Plan de acci�n consolidado 2025'!$A$3:$V$504,S$1,0)</f>
        <v>% de Recursos decididos / 60% de Recursos por decidir</v>
      </c>
      <c r="T337" s="168">
        <f>VLOOKUP($A337,'Plan de acci�n consolidado 2025'!$A$3:$V$504,T$1,0)</f>
        <v>45659</v>
      </c>
      <c r="U337" s="168">
        <f>VLOOKUP($A337,'Plan de acci�n consolidado 2025'!$A$3:$V$504,U$1,0)</f>
        <v>46022</v>
      </c>
      <c r="V337" t="str">
        <f>VLOOKUP($A337,'Plan de acci�n consolidado 2025'!$A$3:$V$504,V$1,0)</f>
        <v>2000-DESPACHO DEL SUPERINTENDENTE DELEGADO PARA LA PROPIEDAD INDUSTRIAL</v>
      </c>
      <c r="W337">
        <f>VLOOKUP($A337,'Plan de acci�n consolidado 2025'!$A$3:$AZ$504,W$1,0)</f>
        <v>50</v>
      </c>
      <c r="X337">
        <f>VLOOKUP($A337,'Plan de acci�n consolidado 2025'!$A$3:$AZ$504,X$1,0)</f>
        <v>42.7</v>
      </c>
      <c r="Y337" t="str">
        <f>VLOOKUP($A337,'Plan de acci�n consolidado 2025'!$A$3:$AZ$504,Y$1,0)</f>
        <v>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v>
      </c>
      <c r="Z337" s="168">
        <f>VLOOKUP($A337,'Plan de acci�n consolidado 2025'!$A$3:$AZ$504,Z$1,0)</f>
        <v>0</v>
      </c>
      <c r="AA337">
        <f>VLOOKUP($A337,'Plan de acci�n consolidado 2025'!$A$3:$AZ$504,AA$1,0)</f>
        <v>43</v>
      </c>
      <c r="AB337" t="str">
        <f>VLOOKUP($A337,'Plan de acci�n consolidado 2025'!$A$3:$AZ$504,AB$1,0)</f>
        <v>Al 30 de septiembre se han decidio 5306 recursos de 12422 para un avance del 43%</v>
      </c>
      <c r="AC337" s="168">
        <f>VLOOKUP($A337,'Plan de acci�n consolidado 2025'!$A$3:$AZ$504,AC$1,0)</f>
        <v>0</v>
      </c>
      <c r="AD337">
        <f>VLOOKUP($A337,'Plan de acci�n consolidado 2025'!$A$3:$AZ$504,AD$1,0)</f>
        <v>0</v>
      </c>
      <c r="AE337">
        <f>VLOOKUP($A337,'Plan de acci�n consolidado 2025'!$A$3:$AZ$504,AE$1,0)</f>
        <v>21.5</v>
      </c>
    </row>
    <row r="338" spans="1:31" hidden="1" x14ac:dyDescent="0.25">
      <c r="A338" s="30" t="s">
        <v>975</v>
      </c>
      <c r="B338" t="str">
        <f>VLOOKUP($A338,'Plan de acci�n consolidado 2025'!$A$3:$V$504,B$1,0)</f>
        <v>DESPACHO DEL SUPERINTENDENTE DELEGADO PARA LA PROPIEDAD INDUSTRIAL</v>
      </c>
      <c r="C338">
        <f>VLOOKUP($A338,'Plan de acci�n consolidado 2025'!$A$3:$V$504,C$1,0)</f>
        <v>1</v>
      </c>
      <c r="D338" t="str">
        <f>VLOOKUP($A338,'Plan de acci�n consolidado 2025'!$A$3:$V$504,D$1,0)</f>
        <v>Producto</v>
      </c>
      <c r="E338" t="str">
        <f>VLOOKUP($A338,'Plan de acci�n consolidado 2025'!$A$3:$V$504,E$1,0)</f>
        <v>2000.2</v>
      </c>
      <c r="F338" t="str">
        <f>VLOOKUP($A338,'Plan de acci�n consolidado 2025'!$A$3:$V$504,F$1,0)</f>
        <v>N/A</v>
      </c>
      <c r="G338" t="str">
        <f>VLOOKUP($A338,'Plan de acci�n consolidado 2025'!$A$3:$V$504,G$1,0)</f>
        <v xml:space="preserve">Fortalecer la gestión de la información, el conocimiento y la innovación para optimizar la capacidad institucional 
</v>
      </c>
      <c r="H338" t="str">
        <f>VLOOKUP($A338,'Plan de acci�n consolidado 2025'!$A$3:$V$504,H$1,0)</f>
        <v xml:space="preserve">Cumplimiento de productos del PAI asociados a Fortalecer la gestión de la información, el conocimiento y la innovación para optimizar la capacidad institucional 
</v>
      </c>
      <c r="I338" t="str">
        <f>VLOOKUP($A338,'Plan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8" t="str">
        <f>VLOOKUP($A338,'Plan de acci�n consolidado 2025'!$A$3:$V$504,J$1,0)</f>
        <v xml:space="preserve">PND - 5-31-5-b- Convergencia regional - Entidades públicas territoriales y nacionales fortalecidas </v>
      </c>
      <c r="K338">
        <f>VLOOKUP($A338,'Plan de acci�n consolidado 2025'!$A$3:$V$504,K$1,0)</f>
        <v>0</v>
      </c>
      <c r="L338" t="str">
        <f>VLOOKUP($A338,'Plan de acci�n consolidado 2025'!$A$3:$V$504,L$1,0)</f>
        <v>N/A</v>
      </c>
      <c r="M338" t="str">
        <f>VLOOKUP($A338,'Plan de acci�n consolidado 2025'!$A$3:$V$504,M$1,0)</f>
        <v>Política Servicio al Ciudadano_DIMENSIÓN Gestión con Valores para Resultados</v>
      </c>
      <c r="N338" t="str">
        <f>VLOOKUP($A338,'Plan de acci�n consolidado 2025'!$A$3:$V$504,N$1,0)</f>
        <v>N/A</v>
      </c>
      <c r="O338" t="str">
        <f>VLOOKUP($A338,'Plan de acci�n consolidado 2025'!$A$3:$V$504,O$1,0)</f>
        <v>Protocolo para la promoción, sensibilización y orientación al ciudadano en temas de Propiedad Industrial, mediante comunicación clara, oportuna y veraz, socializado (Acta de socialización firmada)</v>
      </c>
      <c r="P338">
        <f>VLOOKUP($A338,'Plan de acci�n consolidado 2025'!$A$3:$V$504,P$1,0)</f>
        <v>10</v>
      </c>
      <c r="Q338">
        <f>VLOOKUP($A338,'Plan de acci�n consolidado 2025'!$A$3:$V$504,Q$1,0)</f>
        <v>1</v>
      </c>
      <c r="R338" t="str">
        <f>VLOOKUP($A338,'Plan de acci�n consolidado 2025'!$A$3:$V$504,R$1,0)</f>
        <v>Númerica</v>
      </c>
      <c r="S338" t="str">
        <f>VLOOKUP($A338,'Plan de acci�n consolidado 2025'!$A$3:$V$504,S$1,0)</f>
        <v># de Protocolos socializados / 1 Protocolo por socializar</v>
      </c>
      <c r="T338" s="168">
        <f>VLOOKUP($A338,'Plan de acci�n consolidado 2025'!$A$3:$V$504,T$1,0)</f>
        <v>45719</v>
      </c>
      <c r="U338" s="168">
        <f>VLOOKUP($A338,'Plan de acci�n consolidado 2025'!$A$3:$V$504,U$1,0)</f>
        <v>45961</v>
      </c>
      <c r="V338" t="str">
        <f>VLOOKUP($A338,'Plan de acci�n consolidado 2025'!$A$3:$V$504,V$1,0)</f>
        <v>2000-DESPACHO DEL SUPERINTENDENTE DELEGADO PARA LA PROPIEDAD INDUSTRIAL;
2023-GRUPO DE TRABAJO DE CENTRO DE INFORMACIÓN TECNOLÓGICA Y APOYO A LA GESTIÓN DE PROPIEDAD LA INDUSTRIAL</v>
      </c>
      <c r="W338">
        <f>VLOOKUP($A338,'Plan de acci�n consolidado 2025'!$A$3:$AZ$504,W$1,0)</f>
        <v>10</v>
      </c>
      <c r="X338">
        <f>VLOOKUP($A338,'Plan de acci�n consolidado 2025'!$A$3:$AZ$504,X$1,0)</f>
        <v>0</v>
      </c>
      <c r="Y338" t="str">
        <f>VLOOKUP($A338,'Plan de acci�n consolidado 2025'!$A$3:$AZ$504,Y$1,0)</f>
        <v>Mediante los memorandos 25-466267 y 25-468293 del 23 de septiembre, se remitió a la Oficina de Servicios al Consumidor y Apoyo Empresarial (OSCAE) y a la Red Nacional de Protección al Consumidor (RNPC) el Protocolo para la Promoción, Sensibilización y Orientación al Ciudadano en Temas de Propiedad Industrial.
Adicionalmente, el documento fue enviado por correo electrónico a los coordinadores de los grupos de Atención al Ciudadano, Comunicaciones, y Formación, con el fin de facilitar la socialización del documento.
En respuesta a esta socialización, se recibieron comentarios el 24 de septiembre por parte del Grupo de Comunicaciones, el 26 de septiembre de la RNPC y el 29 de septiembre del Grupo de Atención al Ciudadano.</v>
      </c>
      <c r="Z338" s="168">
        <f>VLOOKUP($A338,'Plan de acci�n consolidado 2025'!$A$3:$AZ$504,Z$1,0)</f>
        <v>0</v>
      </c>
      <c r="AA338">
        <f>VLOOKUP($A338,'Plan de acci�n consolidado 2025'!$A$3:$AZ$504,AA$1,0)</f>
        <v>0</v>
      </c>
      <c r="AB338" t="str">
        <f>VLOOKUP($A338,'Plan de acci�n consolidado 2025'!$A$3:$AZ$504,AB$1,0)</f>
        <v>Una vez revisados ítems del producto: unidad de medida, fórmula de avance, fecha fin, y la descripción de avance, se avala informe cualitativo.</v>
      </c>
      <c r="AC338" s="168">
        <f>VLOOKUP($A338,'Plan de acci�n consolidado 2025'!$A$3:$AZ$504,AC$1,0)</f>
        <v>0</v>
      </c>
      <c r="AD338">
        <f>VLOOKUP($A338,'Plan de acci�n consolidado 2025'!$A$3:$AZ$504,AD$1,0)</f>
        <v>0</v>
      </c>
      <c r="AE338">
        <f>VLOOKUP($A338,'Plan de acci�n consolidado 2025'!$A$3:$AZ$504,AE$1,0)</f>
        <v>0</v>
      </c>
    </row>
    <row r="339" spans="1:31" hidden="1" x14ac:dyDescent="0.25">
      <c r="A339" s="30" t="s">
        <v>978</v>
      </c>
      <c r="B339" t="str">
        <f>VLOOKUP($A339,'Plan de acci�n consolidado 2025'!$A$3:$V$504,B$1,0)</f>
        <v>DESPACHO DEL SUPERINTENDENTE DELEGADO PARA LA PROPIEDAD INDUSTRIAL</v>
      </c>
      <c r="C339">
        <f>VLOOKUP($A339,'Plan de acci�n consolidado 2025'!$A$3:$V$504,C$1,0)</f>
        <v>1</v>
      </c>
      <c r="D339" t="str">
        <f>VLOOKUP($A339,'Plan de acci�n consolidado 2025'!$A$3:$V$504,D$1,0)</f>
        <v>Actividad sin participación</v>
      </c>
      <c r="E339" t="str">
        <f>VLOOKUP($A339,'Plan de acci�n consolidado 2025'!$A$3:$V$504,E$1,0)</f>
        <v>2000.2.1</v>
      </c>
      <c r="F339" t="str">
        <f>VLOOKUP($A339,'Plan de acci�n consolidado 2025'!$A$3:$V$504,F$1,0)</f>
        <v>N/A</v>
      </c>
      <c r="G339" t="str">
        <f>VLOOKUP($A339,'Plan de acci�n consolidado 2025'!$A$3:$V$504,G$1,0)</f>
        <v>N/A</v>
      </c>
      <c r="H339" t="str">
        <f>VLOOKUP($A339,'Plan de acci�n consolidado 2025'!$A$3:$V$504,H$1,0)</f>
        <v>N/A</v>
      </c>
      <c r="I339" t="str">
        <f>VLOOKUP($A339,'Plan de acci�n consolidado 2025'!$A$3:$V$504,I$1,0)</f>
        <v>N/A</v>
      </c>
      <c r="J339" t="str">
        <f>VLOOKUP($A339,'Plan de acci�n consolidado 2025'!$A$3:$V$504,J$1,0)</f>
        <v>N/A</v>
      </c>
      <c r="K339">
        <f>VLOOKUP($A339,'Plan de acci�n consolidado 2025'!$A$3:$V$504,K$1,0)</f>
        <v>0</v>
      </c>
      <c r="L339" t="str">
        <f>VLOOKUP($A339,'Plan de acci�n consolidado 2025'!$A$3:$V$504,L$1,0)</f>
        <v>N/A</v>
      </c>
      <c r="M339" t="str">
        <f>VLOOKUP($A339,'Plan de acci�n consolidado 2025'!$A$3:$V$504,M$1,0)</f>
        <v>N/A</v>
      </c>
      <c r="N339" t="str">
        <f>VLOOKUP($A339,'Plan de acci�n consolidado 2025'!$A$3:$V$504,N$1,0)</f>
        <v>N/A</v>
      </c>
      <c r="O339" t="str">
        <f>VLOOKUP($A339,'Plan de acci�n consolidado 2025'!$A$3:$V$504,O$1,0)</f>
        <v>Definir la estructura y contenido del protocolo (Estructura y contenido del Protocolo definida)</v>
      </c>
      <c r="P339">
        <f>VLOOKUP($A339,'Plan de acci�n consolidado 2025'!$A$3:$V$504,P$1,0)</f>
        <v>0</v>
      </c>
      <c r="Q339">
        <f>VLOOKUP($A339,'Plan de acci�n consolidado 2025'!$A$3:$V$504,Q$1,0)</f>
        <v>1</v>
      </c>
      <c r="R339" t="str">
        <f>VLOOKUP($A339,'Plan de acci�n consolidado 2025'!$A$3:$V$504,R$1,0)</f>
        <v>Númerica</v>
      </c>
      <c r="S339" t="str">
        <f>VLOOKUP($A339,'Plan de acci�n consolidado 2025'!$A$3:$V$504,S$1,0)</f>
        <v># de Estructuras y contenidos definidos / 1 Estructura y contenido por definir</v>
      </c>
      <c r="T339" s="168">
        <f>VLOOKUP($A339,'Plan de acci�n consolidado 2025'!$A$3:$V$504,T$1,0)</f>
        <v>45719</v>
      </c>
      <c r="U339" s="168">
        <f>VLOOKUP($A339,'Plan de acci�n consolidado 2025'!$A$3:$V$504,U$1,0)</f>
        <v>45747</v>
      </c>
      <c r="V339" t="str">
        <f>VLOOKUP($A339,'Plan de acci�n consolidado 2025'!$A$3:$V$504,V$1,0)</f>
        <v>2023-GRUPO DE TRABAJO DE CENTRO DE INFORMACIÓN TECNOLÓGICA Y APOYO A LA GESTIÓN DE PROPIEDAD LA INDUSTRIAL</v>
      </c>
      <c r="W339">
        <f>VLOOKUP($A339,'Plan de acci�n consolidado 2025'!$A$3:$AZ$504,W$1,0)</f>
        <v>0</v>
      </c>
      <c r="X339">
        <f>VLOOKUP($A339,'Plan de acci�n consolidado 2025'!$A$3:$AZ$504,X$1,0)</f>
        <v>100</v>
      </c>
      <c r="Y339" t="str">
        <f>VLOOKUP($A339,'Plan de acci�n consolidado 2025'!$A$3:$AZ$504,Y$1,0)</f>
        <v>Se elaboró la estructura del protocolo y se definió el contenido del mismo. Este documento ha sido desarrollado con base en los modelos establecidos por el Sistema Integrado de Gestión Institucional (SIGI)</v>
      </c>
      <c r="Z339" s="168">
        <f>VLOOKUP($A339,'Plan de acci�n consolidado 2025'!$A$3:$AZ$504,Z$1,0)</f>
        <v>45742</v>
      </c>
      <c r="AA339">
        <f>VLOOKUP($A339,'Plan de acci�n consolidado 2025'!$A$3:$AZ$504,AA$1,0)</f>
        <v>100</v>
      </c>
      <c r="AB339" t="str">
        <f>VLOOKUP($A339,'Plan de acci�n consolidado 2025'!$A$3:$AZ$504,AB$1,0)</f>
        <v>Se evidencia el cumplimiento de la actividad.</v>
      </c>
      <c r="AC339" s="168">
        <f>VLOOKUP($A339,'Plan de acci�n consolidado 2025'!$A$3:$AZ$504,AC$1,0)</f>
        <v>45742</v>
      </c>
      <c r="AD339">
        <f>VLOOKUP($A339,'Plan de acci�n consolidado 2025'!$A$3:$AZ$504,AD$1,0)</f>
        <v>100</v>
      </c>
      <c r="AE339">
        <f>VLOOKUP($A339,'Plan de acci�n consolidado 2025'!$A$3:$AZ$504,AE$1,0)</f>
        <v>0</v>
      </c>
    </row>
    <row r="340" spans="1:31" hidden="1" x14ac:dyDescent="0.25">
      <c r="A340" s="30" t="s">
        <v>980</v>
      </c>
      <c r="B340" t="str">
        <f>VLOOKUP($A340,'Plan de acci�n consolidado 2025'!$A$3:$V$504,B$1,0)</f>
        <v>DESPACHO DEL SUPERINTENDENTE DELEGADO PARA LA PROPIEDAD INDUSTRIAL</v>
      </c>
      <c r="C340">
        <f>VLOOKUP($A340,'Plan de acci�n consolidado 2025'!$A$3:$V$504,C$1,0)</f>
        <v>1</v>
      </c>
      <c r="D340" t="str">
        <f>VLOOKUP($A340,'Plan de acci�n consolidado 2025'!$A$3:$V$504,D$1,0)</f>
        <v>Actividad propia</v>
      </c>
      <c r="E340" t="str">
        <f>VLOOKUP($A340,'Plan de acci�n consolidado 2025'!$A$3:$V$504,E$1,0)</f>
        <v>2000.2.2</v>
      </c>
      <c r="F340" t="str">
        <f>VLOOKUP($A340,'Plan de acci�n consolidado 2025'!$A$3:$V$504,F$1,0)</f>
        <v>N/A</v>
      </c>
      <c r="G340" t="str">
        <f>VLOOKUP($A340,'Plan de acci�n consolidado 2025'!$A$3:$V$504,G$1,0)</f>
        <v>N/A</v>
      </c>
      <c r="H340" t="str">
        <f>VLOOKUP($A340,'Plan de acci�n consolidado 2025'!$A$3:$V$504,H$1,0)</f>
        <v>N/A</v>
      </c>
      <c r="I340" t="str">
        <f>VLOOKUP($A340,'Plan de acci�n consolidado 2025'!$A$3:$V$504,I$1,0)</f>
        <v>N/A</v>
      </c>
      <c r="J340" t="str">
        <f>VLOOKUP($A340,'Plan de acci�n consolidado 2025'!$A$3:$V$504,J$1,0)</f>
        <v>N/A</v>
      </c>
      <c r="K340">
        <f>VLOOKUP($A340,'Plan de acci�n consolidado 2025'!$A$3:$V$504,K$1,0)</f>
        <v>0</v>
      </c>
      <c r="L340" t="str">
        <f>VLOOKUP($A340,'Plan de acci�n consolidado 2025'!$A$3:$V$504,L$1,0)</f>
        <v>N/A</v>
      </c>
      <c r="M340" t="str">
        <f>VLOOKUP($A340,'Plan de acci�n consolidado 2025'!$A$3:$V$504,M$1,0)</f>
        <v>N/A</v>
      </c>
      <c r="N340" t="str">
        <f>VLOOKUP($A340,'Plan de acci�n consolidado 2025'!$A$3:$V$504,N$1,0)</f>
        <v>N/A</v>
      </c>
      <c r="O340" t="str">
        <f>VLOOKUP($A340,'Plan de acci�n consolidado 2025'!$A$3:$V$504,O$1,0)</f>
        <v>Definir los lineamientos para la promoción,  sensibilización y orientación en temas de Propiedad Industrial que se desarrollarán en el protocolo (Lineamientos para la promoción definidos)</v>
      </c>
      <c r="P340">
        <f>VLOOKUP($A340,'Plan de acci�n consolidado 2025'!$A$3:$V$504,P$1,0)</f>
        <v>50</v>
      </c>
      <c r="Q340">
        <f>VLOOKUP($A340,'Plan de acci�n consolidado 2025'!$A$3:$V$504,Q$1,0)</f>
        <v>1</v>
      </c>
      <c r="R340" t="str">
        <f>VLOOKUP($A340,'Plan de acci�n consolidado 2025'!$A$3:$V$504,R$1,0)</f>
        <v>Númerica</v>
      </c>
      <c r="S340" t="str">
        <f>VLOOKUP($A340,'Plan de acci�n consolidado 2025'!$A$3:$V$504,S$1,0)</f>
        <v># de Lineamientos definidos / 1 Lineamientos por definir</v>
      </c>
      <c r="T340" s="168">
        <f>VLOOKUP($A340,'Plan de acci�n consolidado 2025'!$A$3:$V$504,T$1,0)</f>
        <v>45748</v>
      </c>
      <c r="U340" s="168">
        <f>VLOOKUP($A340,'Plan de acci�n consolidado 2025'!$A$3:$V$504,U$1,0)</f>
        <v>45807</v>
      </c>
      <c r="V340" t="str">
        <f>VLOOKUP($A340,'Plan de acci�n consolidado 2025'!$A$3:$V$504,V$1,0)</f>
        <v>2000-DESPACHO DEL SUPERINTENDENTE DELEGADO PARA LA PROPIEDAD INDUSTRIAL;
2023-GRUPO DE TRABAJO DE CENTRO DE INFORMACIÓN TECNOLÓGICA Y APOYO A LA GESTIÓN DE PROPIEDAD LA INDUSTRIAL</v>
      </c>
      <c r="W340">
        <f>VLOOKUP($A340,'Plan de acci�n consolidado 2025'!$A$3:$AZ$504,W$1,0)</f>
        <v>5</v>
      </c>
      <c r="X340">
        <f>VLOOKUP($A340,'Plan de acci�n consolidado 2025'!$A$3:$AZ$504,X$1,0)</f>
        <v>100</v>
      </c>
      <c r="Y340" t="str">
        <f>VLOOKUP($A340,'Plan de acci�n consolidado 2025'!$A$3:$AZ$504,Y$1,0)</f>
        <v>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v>
      </c>
      <c r="Z340" s="168">
        <f>VLOOKUP($A340,'Plan de acci�n consolidado 2025'!$A$3:$AZ$504,Z$1,0)</f>
        <v>45806</v>
      </c>
      <c r="AA340">
        <f>VLOOKUP($A340,'Plan de acci�n consolidado 2025'!$A$3:$AZ$504,AA$1,0)</f>
        <v>100</v>
      </c>
      <c r="AB340" t="str">
        <f>VLOOKUP($A340,'Plan de acci�n consolidado 2025'!$A$3:$AZ$504,AB$1,0)</f>
        <v>Se valida entregable de la actividad.</v>
      </c>
      <c r="AC340" s="168">
        <f>VLOOKUP($A340,'Plan de acci�n consolidado 2025'!$A$3:$AZ$504,AC$1,0)</f>
        <v>45806</v>
      </c>
      <c r="AD340">
        <f>VLOOKUP($A340,'Plan de acci�n consolidado 2025'!$A$3:$AZ$504,AD$1,0)</f>
        <v>100</v>
      </c>
      <c r="AE340">
        <f>VLOOKUP($A340,'Plan de acci�n consolidado 2025'!$A$3:$AZ$504,AE$1,0)</f>
        <v>5</v>
      </c>
    </row>
    <row r="341" spans="1:31" hidden="1" x14ac:dyDescent="0.25">
      <c r="A341" s="30" t="s">
        <v>982</v>
      </c>
      <c r="B341" t="str">
        <f>VLOOKUP($A341,'Plan de acci�n consolidado 2025'!$A$3:$V$504,B$1,0)</f>
        <v>DESPACHO DEL SUPERINTENDENTE DELEGADO PARA LA PROPIEDAD INDUSTRIAL</v>
      </c>
      <c r="C341">
        <f>VLOOKUP($A341,'Plan de acci�n consolidado 2025'!$A$3:$V$504,C$1,0)</f>
        <v>1</v>
      </c>
      <c r="D341" t="str">
        <f>VLOOKUP($A341,'Plan de acci�n consolidado 2025'!$A$3:$V$504,D$1,0)</f>
        <v>Actividad sin participación</v>
      </c>
      <c r="E341" t="str">
        <f>VLOOKUP($A341,'Plan de acci�n consolidado 2025'!$A$3:$V$504,E$1,0)</f>
        <v>2000.2.3</v>
      </c>
      <c r="F341" t="str">
        <f>VLOOKUP($A341,'Plan de acci�n consolidado 2025'!$A$3:$V$504,F$1,0)</f>
        <v>N/A</v>
      </c>
      <c r="G341" t="str">
        <f>VLOOKUP($A341,'Plan de acci�n consolidado 2025'!$A$3:$V$504,G$1,0)</f>
        <v>N/A</v>
      </c>
      <c r="H341" t="str">
        <f>VLOOKUP($A341,'Plan de acci�n consolidado 2025'!$A$3:$V$504,H$1,0)</f>
        <v>N/A</v>
      </c>
      <c r="I341" t="str">
        <f>VLOOKUP($A341,'Plan de acci�n consolidado 2025'!$A$3:$V$504,I$1,0)</f>
        <v>N/A</v>
      </c>
      <c r="J341" t="str">
        <f>VLOOKUP($A341,'Plan de acci�n consolidado 2025'!$A$3:$V$504,J$1,0)</f>
        <v>N/A</v>
      </c>
      <c r="K341">
        <f>VLOOKUP($A341,'Plan de acci�n consolidado 2025'!$A$3:$V$504,K$1,0)</f>
        <v>0</v>
      </c>
      <c r="L341" t="str">
        <f>VLOOKUP($A341,'Plan de acci�n consolidado 2025'!$A$3:$V$504,L$1,0)</f>
        <v>N/A</v>
      </c>
      <c r="M341" t="str">
        <f>VLOOKUP($A341,'Plan de acci�n consolidado 2025'!$A$3:$V$504,M$1,0)</f>
        <v>N/A</v>
      </c>
      <c r="N341" t="str">
        <f>VLOOKUP($A341,'Plan de acci�n consolidado 2025'!$A$3:$V$504,N$1,0)</f>
        <v>N/A</v>
      </c>
      <c r="O341" t="str">
        <f>VLOOKUP($A341,'Plan de acci�n consolidado 2025'!$A$3:$V$504,O$1,0)</f>
        <v>Elaborar el protocolo para la promoción,  sensibilización y orientación en temas de Propiedad Industrial (Protocolo elaborado)</v>
      </c>
      <c r="P341">
        <f>VLOOKUP($A341,'Plan de acci�n consolidado 2025'!$A$3:$V$504,P$1,0)</f>
        <v>0</v>
      </c>
      <c r="Q341">
        <f>VLOOKUP($A341,'Plan de acci�n consolidado 2025'!$A$3:$V$504,Q$1,0)</f>
        <v>1</v>
      </c>
      <c r="R341" t="str">
        <f>VLOOKUP($A341,'Plan de acci�n consolidado 2025'!$A$3:$V$504,R$1,0)</f>
        <v>Númerica</v>
      </c>
      <c r="S341" t="str">
        <f>VLOOKUP($A341,'Plan de acci�n consolidado 2025'!$A$3:$V$504,S$1,0)</f>
        <v># de Protocolos elaborados / 1 Protocolo por elaborar</v>
      </c>
      <c r="T341" s="168">
        <f>VLOOKUP($A341,'Plan de acci�n consolidado 2025'!$A$3:$V$504,T$1,0)</f>
        <v>45811</v>
      </c>
      <c r="U341" s="168">
        <f>VLOOKUP($A341,'Plan de acci�n consolidado 2025'!$A$3:$V$504,U$1,0)</f>
        <v>45898</v>
      </c>
      <c r="V341" t="str">
        <f>VLOOKUP($A341,'Plan de acci�n consolidado 2025'!$A$3:$V$504,V$1,0)</f>
        <v>2023-GRUPO DE TRABAJO DE CENTRO DE INFORMACIÓN TECNOLÓGICA Y APOYO A LA GESTIÓN DE PROPIEDAD LA INDUSTRIAL</v>
      </c>
      <c r="W341">
        <f>VLOOKUP($A341,'Plan de acci�n consolidado 2025'!$A$3:$AZ$504,W$1,0)</f>
        <v>0</v>
      </c>
      <c r="X341">
        <f>VLOOKUP($A341,'Plan de acci�n consolidado 2025'!$A$3:$AZ$504,X$1,0)</f>
        <v>100</v>
      </c>
      <c r="Y341" t="str">
        <f>VLOOKUP($A341,'Plan de acci�n consolidado 2025'!$A$3:$AZ$504,Y$1,0)</f>
        <v xml:space="preserve">El 15 de agosto se remitió al CIGEPI el documento "Protocolo de Promoción, Sensibilización y Orientación en Propiedad Industrial",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
</v>
      </c>
      <c r="Z341" s="168">
        <f>VLOOKUP($A341,'Plan de acci�n consolidado 2025'!$A$3:$AZ$504,Z$1,0)</f>
        <v>45897</v>
      </c>
      <c r="AA341">
        <f>VLOOKUP($A341,'Plan de acci�n consolidado 2025'!$A$3:$AZ$504,AA$1,0)</f>
        <v>100</v>
      </c>
      <c r="AB341" t="str">
        <f>VLOOKUP($A341,'Plan de acci�n consolidado 2025'!$A$3:$AZ$504,AB$1,0)</f>
        <v>Se valida cumplimiento de la actividad.</v>
      </c>
      <c r="AC341" s="168">
        <f>VLOOKUP($A341,'Plan de acci�n consolidado 2025'!$A$3:$AZ$504,AC$1,0)</f>
        <v>45897</v>
      </c>
      <c r="AD341">
        <f>VLOOKUP($A341,'Plan de acci�n consolidado 2025'!$A$3:$AZ$504,AD$1,0)</f>
        <v>100</v>
      </c>
      <c r="AE341">
        <f>VLOOKUP($A341,'Plan de acci�n consolidado 2025'!$A$3:$AZ$504,AE$1,0)</f>
        <v>0</v>
      </c>
    </row>
    <row r="342" spans="1:31" hidden="1" x14ac:dyDescent="0.25">
      <c r="A342" s="30" t="s">
        <v>984</v>
      </c>
      <c r="B342" t="str">
        <f>VLOOKUP($A342,'Plan de acci�n consolidado 2025'!$A$3:$V$504,B$1,0)</f>
        <v>DESPACHO DEL SUPERINTENDENTE DELEGADO PARA LA PROPIEDAD INDUSTRIAL</v>
      </c>
      <c r="C342">
        <f>VLOOKUP($A342,'Plan de acci�n consolidado 2025'!$A$3:$V$504,C$1,0)</f>
        <v>1</v>
      </c>
      <c r="D342" t="str">
        <f>VLOOKUP($A342,'Plan de acci�n consolidado 2025'!$A$3:$V$504,D$1,0)</f>
        <v>Actividad propia</v>
      </c>
      <c r="E342" t="str">
        <f>VLOOKUP($A342,'Plan de acci�n consolidado 2025'!$A$3:$V$504,E$1,0)</f>
        <v>2000.2.4</v>
      </c>
      <c r="F342" t="str">
        <f>VLOOKUP($A342,'Plan de acci�n consolidado 2025'!$A$3:$V$504,F$1,0)</f>
        <v>N/A</v>
      </c>
      <c r="G342" t="str">
        <f>VLOOKUP($A342,'Plan de acci�n consolidado 2025'!$A$3:$V$504,G$1,0)</f>
        <v>N/A</v>
      </c>
      <c r="H342" t="str">
        <f>VLOOKUP($A342,'Plan de acci�n consolidado 2025'!$A$3:$V$504,H$1,0)</f>
        <v>N/A</v>
      </c>
      <c r="I342" t="str">
        <f>VLOOKUP($A342,'Plan de acci�n consolidado 2025'!$A$3:$V$504,I$1,0)</f>
        <v>N/A</v>
      </c>
      <c r="J342" t="str">
        <f>VLOOKUP($A342,'Plan de acci�n consolidado 2025'!$A$3:$V$504,J$1,0)</f>
        <v>N/A</v>
      </c>
      <c r="K342">
        <f>VLOOKUP($A342,'Plan de acci�n consolidado 2025'!$A$3:$V$504,K$1,0)</f>
        <v>0</v>
      </c>
      <c r="L342" t="str">
        <f>VLOOKUP($A342,'Plan de acci�n consolidado 2025'!$A$3:$V$504,L$1,0)</f>
        <v>N/A</v>
      </c>
      <c r="M342" t="str">
        <f>VLOOKUP($A342,'Plan de acci�n consolidado 2025'!$A$3:$V$504,M$1,0)</f>
        <v>N/A</v>
      </c>
      <c r="N342" t="str">
        <f>VLOOKUP($A342,'Plan de acci�n consolidado 2025'!$A$3:$V$504,N$1,0)</f>
        <v>N/A</v>
      </c>
      <c r="O342" t="str">
        <f>VLOOKUP($A342,'Plan de acci�n consolidado 2025'!$A$3:$V$504,O$1,0)</f>
        <v>Socializar a OSCAE y a la Red de Protección al Consumidor, el protocolo para la promoción,  sensibilización y orientación en temas de Propiedad Industrial (Acta de socialización firmada)</v>
      </c>
      <c r="P342">
        <f>VLOOKUP($A342,'Plan de acci�n consolidado 2025'!$A$3:$V$504,P$1,0)</f>
        <v>50</v>
      </c>
      <c r="Q342">
        <f>VLOOKUP($A342,'Plan de acci�n consolidado 2025'!$A$3:$V$504,Q$1,0)</f>
        <v>1</v>
      </c>
      <c r="R342" t="str">
        <f>VLOOKUP($A342,'Plan de acci�n consolidado 2025'!$A$3:$V$504,R$1,0)</f>
        <v>Númerica</v>
      </c>
      <c r="S342" t="str">
        <f>VLOOKUP($A342,'Plan de acci�n consolidado 2025'!$A$3:$V$504,S$1,0)</f>
        <v># de Protocolos socializados / 1 Protocolo por socializar</v>
      </c>
      <c r="T342" s="168">
        <f>VLOOKUP($A342,'Plan de acci�n consolidado 2025'!$A$3:$V$504,T$1,0)</f>
        <v>45901</v>
      </c>
      <c r="U342" s="168">
        <f>VLOOKUP($A342,'Plan de acci�n consolidado 2025'!$A$3:$V$504,U$1,0)</f>
        <v>45961</v>
      </c>
      <c r="V342" t="str">
        <f>VLOOKUP($A342,'Plan de acci�n consolidado 2025'!$A$3:$V$504,V$1,0)</f>
        <v>2000-DESPACHO DEL SUPERINTENDENTE DELEGADO PARA LA PROPIEDAD INDUSTRIAL;
2023-GRUPO DE TRABAJO DE CENTRO DE INFORMACIÓN TECNOLÓGICA Y APOYO A LA GESTIÓN DE PROPIEDAD LA INDUSTRIAL</v>
      </c>
      <c r="W342">
        <f>VLOOKUP($A342,'Plan de acci�n consolidado 2025'!$A$3:$AZ$504,W$1,0)</f>
        <v>5</v>
      </c>
      <c r="X342">
        <f>VLOOKUP($A342,'Plan de acci�n consolidado 2025'!$A$3:$AZ$504,X$1,0)</f>
        <v>0</v>
      </c>
      <c r="Y342" t="str">
        <f>VLOOKUP($A342,'Plan de acci�n consolidado 2025'!$A$3:$AZ$504,Y$1,0)</f>
        <v>Mediante los memorandos 25-466267 y 25-468293 del 23 de septiembre, se remitió a la Oficina de Servicios al Consumidor y Apoyo Empresarial (OSCAE) y a la Red Nacional de Protección al Consumidor (RNPC) el Protocolo para la Promoción, Sensibilización y Orientación al Ciudadano en Temas de Propiedad Industrial.
Adicionalmente, el documento fue enviado por correo electrónico a los coordinadores de los grupos de Atención al Ciudadano, Comunicaciones, y Formación, con el fin de facilitar la socialización del documento.
En respuesta a esta socialización, se recibieron comentarios el 24 de septiembre por parte del Grupo de Comunicaciones, el 26 de septiembre de la RNPC y el 29 de septiembre del Grupo de Atención al Ciudadano.</v>
      </c>
      <c r="Z342" s="168">
        <f>VLOOKUP($A342,'Plan de acci�n consolidado 2025'!$A$3:$AZ$504,Z$1,0)</f>
        <v>0</v>
      </c>
      <c r="AA342">
        <f>VLOOKUP($A342,'Plan de acci�n consolidado 2025'!$A$3:$AZ$504,AA$1,0)</f>
        <v>0</v>
      </c>
      <c r="AB342" t="str">
        <f>VLOOKUP($A342,'Plan de acci�n consolidado 2025'!$A$3:$AZ$504,AB$1,0)</f>
        <v>Una vez revisada la justificación, al igual que la descripción de la actividad, fórmula de avance y fecha de fin, se avala avance cualitativo.</v>
      </c>
      <c r="AC342" s="168">
        <f>VLOOKUP($A342,'Plan de acci�n consolidado 2025'!$A$3:$AZ$504,AC$1,0)</f>
        <v>0</v>
      </c>
      <c r="AD342">
        <f>VLOOKUP($A342,'Plan de acci�n consolidado 2025'!$A$3:$AZ$504,AD$1,0)</f>
        <v>0</v>
      </c>
      <c r="AE342">
        <f>VLOOKUP($A342,'Plan de acci�n consolidado 2025'!$A$3:$AZ$504,AE$1,0)</f>
        <v>0</v>
      </c>
    </row>
    <row r="343" spans="1:31" hidden="1" x14ac:dyDescent="0.25">
      <c r="A343" s="30" t="s">
        <v>985</v>
      </c>
      <c r="B343" t="str">
        <f>VLOOKUP($A343,'Plan de acci�n consolidado 2025'!$A$3:$V$504,B$1,0)</f>
        <v>DESPACHO DEL SUPERINTENDENTE DELEGADO PARA LA PROPIEDAD INDUSTRIAL</v>
      </c>
      <c r="C343">
        <f>VLOOKUP($A343,'Plan de acci�n consolidado 2025'!$A$3:$V$504,C$1,0)</f>
        <v>1</v>
      </c>
      <c r="D343" t="str">
        <f>VLOOKUP($A343,'Plan de acci�n consolidado 2025'!$A$3:$V$504,D$1,0)</f>
        <v>Producto</v>
      </c>
      <c r="E343" t="str">
        <f>VLOOKUP($A343,'Plan de acci�n consolidado 2025'!$A$3:$V$504,E$1,0)</f>
        <v>2000.3</v>
      </c>
      <c r="F343" t="str">
        <f>VLOOKUP($A343,'Plan de acci�n consolidado 2025'!$A$3:$V$504,F$1,0)</f>
        <v>Operativo</v>
      </c>
      <c r="G343" t="str">
        <f>VLOOKUP($A343,'Plan de acci�n consolidado 2025'!$A$3:$V$504,G$1,0)</f>
        <v xml:space="preserve">Fortalecer la infraestructura, uso y aprovechamiento de las tecnologías de la información, para optimizar la capacidad institucional
</v>
      </c>
      <c r="H343" t="str">
        <f>VLOOKUP($A343,'Plan de acci�n consolidado 2025'!$A$3:$V$504,H$1,0)</f>
        <v xml:space="preserve">Cumplimiento de productos del PAI asociados a Fortalecer la infraestructura, uso y aprovechamiento de las tecnologías de la información, para optimizar la capacidad institucional
</v>
      </c>
      <c r="I343" t="str">
        <f>VLOOKUP($A343,'Plan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3" t="str">
        <f>VLOOKUP($A343,'Plan de acci�n consolidado 2025'!$A$3:$V$504,J$1,0)</f>
        <v xml:space="preserve">PND - 5-31-5-d- Convergencia regional - Gobierno digital para la gente </v>
      </c>
      <c r="K343">
        <f>VLOOKUP($A343,'Plan de acci�n consolidado 2025'!$A$3:$V$504,K$1,0)</f>
        <v>0</v>
      </c>
      <c r="L343" t="str">
        <f>VLOOKUP($A343,'Plan de acci�n consolidado 2025'!$A$3:$V$504,L$1,0)</f>
        <v>N/A</v>
      </c>
      <c r="M343" t="str">
        <f>VLOOKUP($A343,'Plan de acci�n consolidado 2025'!$A$3:$V$504,M$1,0)</f>
        <v>Política Gestión Documental _DIMENSIÓN Información y Comunicación</v>
      </c>
      <c r="N343" t="str">
        <f>VLOOKUP($A343,'Plan de acci�n consolidado 2025'!$A$3:$V$504,N$1,0)</f>
        <v>N/A</v>
      </c>
      <c r="O343" t="str">
        <f>VLOOKUP($A343,'Plan de acci�n consolidado 2025'!$A$3:$V$504,O$1,0)</f>
        <v>Solución, mapa de ruta y documentación inicial en materia procedimental para el manejo del expediente electrónico - Segunda fase de estructura de expediente electrónico, realizada  (Informe elaborado)</v>
      </c>
      <c r="P343">
        <f>VLOOKUP($A343,'Plan de acci�n consolidado 2025'!$A$3:$V$504,P$1,0)</f>
        <v>10</v>
      </c>
      <c r="Q343">
        <f>VLOOKUP($A343,'Plan de acci�n consolidado 2025'!$A$3:$V$504,Q$1,0)</f>
        <v>1</v>
      </c>
      <c r="R343" t="str">
        <f>VLOOKUP($A343,'Plan de acci�n consolidado 2025'!$A$3:$V$504,R$1,0)</f>
        <v>Númerica</v>
      </c>
      <c r="S343" t="str">
        <f>VLOOKUP($A343,'Plan de acci�n consolidado 2025'!$A$3:$V$504,S$1,0)</f>
        <v># de soluciones realizadas / 1 Solución por realizar</v>
      </c>
      <c r="T343" s="168">
        <f>VLOOKUP($A343,'Plan de acci�n consolidado 2025'!$A$3:$V$504,T$1,0)</f>
        <v>45691</v>
      </c>
      <c r="U343" s="168">
        <f>VLOOKUP($A343,'Plan de acci�n consolidado 2025'!$A$3:$V$504,U$1,0)</f>
        <v>45989</v>
      </c>
      <c r="V343" t="str">
        <f>VLOOKUP($A343,'Plan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3">
        <f>VLOOKUP($A343,'Plan de acci�n consolidado 2025'!$A$3:$AZ$504,W$1,0)</f>
        <v>10</v>
      </c>
      <c r="X343">
        <f>VLOOKUP($A343,'Plan de acci�n consolidado 2025'!$A$3:$AZ$504,X$1,0)</f>
        <v>0</v>
      </c>
      <c r="Y343" t="str">
        <f>VLOOKUP($A343,'Plan de acci�n consolidado 2025'!$A$3:$AZ$504,Y$1,0)</f>
        <v>Se realizó el séptimo seguimiento correspondiente al mes de septiembre de 2025. En el que se evidencia el avance del producto en atención al plan de trabajo establecido. Se presenta el 7mo informe de seguimiento donde se evidencian los avances revisión y verificación tipología TRD Vs los documentos internos y externos generados en el Sistema de Información de Propiedad Industrial –SIPI de la Dirección de Nuevas Creaciones, para el proceso de concesión de Patentes de Invención y Patentes de Modelo Utilidad.</v>
      </c>
      <c r="Z343" s="168">
        <f>VLOOKUP($A343,'Plan de acci�n consolidado 2025'!$A$3:$AZ$504,Z$1,0)</f>
        <v>0</v>
      </c>
      <c r="AA343">
        <f>VLOOKUP($A343,'Plan de acci�n consolidado 2025'!$A$3:$AZ$504,AA$1,0)</f>
        <v>0</v>
      </c>
      <c r="AB343" t="str">
        <f>VLOOKUP($A343,'Plan de acci�n consolidado 2025'!$A$3:$AZ$504,AB$1,0)</f>
        <v>Una vez revisados ítems del producto: unidad de medida, fórmula de avance y fecha fin, y la descripción de avance, se avala informe cualitativo.</v>
      </c>
      <c r="AC343" s="168">
        <f>VLOOKUP($A343,'Plan de acci�n consolidado 2025'!$A$3:$AZ$504,AC$1,0)</f>
        <v>0</v>
      </c>
      <c r="AD343">
        <f>VLOOKUP($A343,'Plan de acci�n consolidado 2025'!$A$3:$AZ$504,AD$1,0)</f>
        <v>0</v>
      </c>
      <c r="AE343">
        <f>VLOOKUP($A343,'Plan de acci�n consolidado 2025'!$A$3:$AZ$504,AE$1,0)</f>
        <v>0</v>
      </c>
    </row>
    <row r="344" spans="1:31" hidden="1" x14ac:dyDescent="0.25">
      <c r="A344" s="30" t="s">
        <v>989</v>
      </c>
      <c r="B344" t="str">
        <f>VLOOKUP($A344,'Plan de acci�n consolidado 2025'!$A$3:$V$504,B$1,0)</f>
        <v>DESPACHO DEL SUPERINTENDENTE DELEGADO PARA LA PROPIEDAD INDUSTRIAL</v>
      </c>
      <c r="C344">
        <f>VLOOKUP($A344,'Plan de acci�n consolidado 2025'!$A$3:$V$504,C$1,0)</f>
        <v>1</v>
      </c>
      <c r="D344" t="str">
        <f>VLOOKUP($A344,'Plan de acci�n consolidado 2025'!$A$3:$V$504,D$1,0)</f>
        <v>Actividad propia</v>
      </c>
      <c r="E344" t="str">
        <f>VLOOKUP($A344,'Plan de acci�n consolidado 2025'!$A$3:$V$504,E$1,0)</f>
        <v>2000.3.1</v>
      </c>
      <c r="F344" t="str">
        <f>VLOOKUP($A344,'Plan de acci�n consolidado 2025'!$A$3:$V$504,F$1,0)</f>
        <v>N/A</v>
      </c>
      <c r="G344" t="str">
        <f>VLOOKUP($A344,'Plan de acci�n consolidado 2025'!$A$3:$V$504,G$1,0)</f>
        <v>N/A</v>
      </c>
      <c r="H344" t="str">
        <f>VLOOKUP($A344,'Plan de acci�n consolidado 2025'!$A$3:$V$504,H$1,0)</f>
        <v>N/A</v>
      </c>
      <c r="I344" t="str">
        <f>VLOOKUP($A344,'Plan de acci�n consolidado 2025'!$A$3:$V$504,I$1,0)</f>
        <v>N/A</v>
      </c>
      <c r="J344" t="str">
        <f>VLOOKUP($A344,'Plan de acci�n consolidado 2025'!$A$3:$V$504,J$1,0)</f>
        <v>N/A</v>
      </c>
      <c r="K344">
        <f>VLOOKUP($A344,'Plan de acci�n consolidado 2025'!$A$3:$V$504,K$1,0)</f>
        <v>0</v>
      </c>
      <c r="L344" t="str">
        <f>VLOOKUP($A344,'Plan de acci�n consolidado 2025'!$A$3:$V$504,L$1,0)</f>
        <v>N/A</v>
      </c>
      <c r="M344" t="str">
        <f>VLOOKUP($A344,'Plan de acci�n consolidado 2025'!$A$3:$V$504,M$1,0)</f>
        <v>N/A</v>
      </c>
      <c r="N344" t="str">
        <f>VLOOKUP($A344,'Plan de acci�n consolidado 2025'!$A$3:$V$504,N$1,0)</f>
        <v>N/A</v>
      </c>
      <c r="O344" t="str">
        <f>VLOOKUP($A344,'Plan de acci�n consolidado 2025'!$A$3:$V$504,O$1,0)</f>
        <v>Establecer cronograma para identificar el plan de trabajo a desarrollar (Cronograma establecido)</v>
      </c>
      <c r="P344">
        <f>VLOOKUP($A344,'Plan de acci�n consolidado 2025'!$A$3:$V$504,P$1,0)</f>
        <v>10</v>
      </c>
      <c r="Q344">
        <f>VLOOKUP($A344,'Plan de acci�n consolidado 2025'!$A$3:$V$504,Q$1,0)</f>
        <v>1</v>
      </c>
      <c r="R344" t="str">
        <f>VLOOKUP($A344,'Plan de acci�n consolidado 2025'!$A$3:$V$504,R$1,0)</f>
        <v>Númerica</v>
      </c>
      <c r="S344" t="str">
        <f>VLOOKUP($A344,'Plan de acci�n consolidado 2025'!$A$3:$V$504,S$1,0)</f>
        <v># de cronogramas establecidos / 1 Cronograma por establecer</v>
      </c>
      <c r="T344" s="168">
        <f>VLOOKUP($A344,'Plan de acci�n consolidado 2025'!$A$3:$V$504,T$1,0)</f>
        <v>45691</v>
      </c>
      <c r="U344" s="168">
        <f>VLOOKUP($A344,'Plan de acci�n consolidado 2025'!$A$3:$V$504,U$1,0)</f>
        <v>45716</v>
      </c>
      <c r="V344" t="str">
        <f>VLOOKUP($A344,'Plan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4">
        <f>VLOOKUP($A344,'Plan de acci�n consolidado 2025'!$A$3:$AZ$504,W$1,0)</f>
        <v>1</v>
      </c>
      <c r="X344">
        <f>VLOOKUP($A344,'Plan de acci�n consolidado 2025'!$A$3:$AZ$504,X$1,0)</f>
        <v>100</v>
      </c>
      <c r="Y344" t="str">
        <f>VLOOKUP($A344,'Plan de acci�n consolidado 2025'!$A$3:$AZ$504,Y$1,0)</f>
        <v>En sesión de trabajo realizada el 10 de febrero de 2025, se concertó y aprobó el cronograma para identificar el plan de trabajo a desarrollar para el diseño de la solución, mapa de ruta y documentación inicial para el manejo del expediente electrónico.</v>
      </c>
      <c r="Z344" s="168">
        <f>VLOOKUP($A344,'Plan de acci�n consolidado 2025'!$A$3:$AZ$504,Z$1,0)</f>
        <v>45698</v>
      </c>
      <c r="AA344">
        <f>VLOOKUP($A344,'Plan de acci�n consolidado 2025'!$A$3:$AZ$504,AA$1,0)</f>
        <v>100</v>
      </c>
      <c r="AB344" t="str">
        <f>VLOOKUP($A344,'Plan de acci�n consolidado 2025'!$A$3:$AZ$504,AB$1,0)</f>
        <v>Se adjuntan los documentos requeridos para validar el seguimiento.</v>
      </c>
      <c r="AC344" s="168">
        <f>VLOOKUP($A344,'Plan de acci�n consolidado 2025'!$A$3:$AZ$504,AC$1,0)</f>
        <v>45716</v>
      </c>
      <c r="AD344">
        <f>VLOOKUP($A344,'Plan de acci�n consolidado 2025'!$A$3:$AZ$504,AD$1,0)</f>
        <v>100</v>
      </c>
      <c r="AE344">
        <f>VLOOKUP($A344,'Plan de acci�n consolidado 2025'!$A$3:$AZ$504,AE$1,0)</f>
        <v>1</v>
      </c>
    </row>
    <row r="345" spans="1:31" hidden="1" x14ac:dyDescent="0.25">
      <c r="A345" s="30" t="s">
        <v>991</v>
      </c>
      <c r="B345" t="str">
        <f>VLOOKUP($A345,'Plan de acci�n consolidado 2025'!$A$3:$V$504,B$1,0)</f>
        <v>DESPACHO DEL SUPERINTENDENTE DELEGADO PARA LA PROPIEDAD INDUSTRIAL</v>
      </c>
      <c r="C345">
        <f>VLOOKUP($A345,'Plan de acci�n consolidado 2025'!$A$3:$V$504,C$1,0)</f>
        <v>1</v>
      </c>
      <c r="D345" t="str">
        <f>VLOOKUP($A345,'Plan de acci�n consolidado 2025'!$A$3:$V$504,D$1,0)</f>
        <v>Actividad propia</v>
      </c>
      <c r="E345" t="str">
        <f>VLOOKUP($A345,'Plan de acci�n consolidado 2025'!$A$3:$V$504,E$1,0)</f>
        <v>2000.3.2</v>
      </c>
      <c r="F345" t="str">
        <f>VLOOKUP($A345,'Plan de acci�n consolidado 2025'!$A$3:$V$504,F$1,0)</f>
        <v>N/A</v>
      </c>
      <c r="G345" t="str">
        <f>VLOOKUP($A345,'Plan de acci�n consolidado 2025'!$A$3:$V$504,G$1,0)</f>
        <v>N/A</v>
      </c>
      <c r="H345" t="str">
        <f>VLOOKUP($A345,'Plan de acci�n consolidado 2025'!$A$3:$V$504,H$1,0)</f>
        <v>N/A</v>
      </c>
      <c r="I345" t="str">
        <f>VLOOKUP($A345,'Plan de acci�n consolidado 2025'!$A$3:$V$504,I$1,0)</f>
        <v>N/A</v>
      </c>
      <c r="J345" t="str">
        <f>VLOOKUP($A345,'Plan de acci�n consolidado 2025'!$A$3:$V$504,J$1,0)</f>
        <v>N/A</v>
      </c>
      <c r="K345">
        <f>VLOOKUP($A345,'Plan de acci�n consolidado 2025'!$A$3:$V$504,K$1,0)</f>
        <v>0</v>
      </c>
      <c r="L345" t="str">
        <f>VLOOKUP($A345,'Plan de acci�n consolidado 2025'!$A$3:$V$504,L$1,0)</f>
        <v>N/A</v>
      </c>
      <c r="M345" t="str">
        <f>VLOOKUP($A345,'Plan de acci�n consolidado 2025'!$A$3:$V$504,M$1,0)</f>
        <v>N/A</v>
      </c>
      <c r="N345" t="str">
        <f>VLOOKUP($A345,'Plan de acci�n consolidado 2025'!$A$3:$V$504,N$1,0)</f>
        <v>N/A</v>
      </c>
      <c r="O345" t="str">
        <f>VLOOKUP($A345,'Plan de acci�n consolidado 2025'!$A$3:$V$504,O$1,0)</f>
        <v>Realizar el seguimiento a las actividades planeadas en el cronograma (Informes de seguimiento a las actividades planeadas en el cronograma)</v>
      </c>
      <c r="P345">
        <f>VLOOKUP($A345,'Plan de acci�n consolidado 2025'!$A$3:$V$504,P$1,0)</f>
        <v>60</v>
      </c>
      <c r="Q345">
        <f>VLOOKUP($A345,'Plan de acci�n consolidado 2025'!$A$3:$V$504,Q$1,0)</f>
        <v>8</v>
      </c>
      <c r="R345" t="str">
        <f>VLOOKUP($A345,'Plan de acci�n consolidado 2025'!$A$3:$V$504,R$1,0)</f>
        <v>Númerica</v>
      </c>
      <c r="S345" t="str">
        <f>VLOOKUP($A345,'Plan de acci�n consolidado 2025'!$A$3:$V$504,S$1,0)</f>
        <v># de seguimientos realizados / 8 seguimientos por realizar</v>
      </c>
      <c r="T345" s="168">
        <f>VLOOKUP($A345,'Plan de acci�n consolidado 2025'!$A$3:$V$504,T$1,0)</f>
        <v>45719</v>
      </c>
      <c r="U345" s="168">
        <f>VLOOKUP($A345,'Plan de acci�n consolidado 2025'!$A$3:$V$504,U$1,0)</f>
        <v>45961</v>
      </c>
      <c r="V345" t="str">
        <f>VLOOKUP($A345,'Plan de acci�n consolidado 2025'!$A$3:$V$504,V$1,0)</f>
        <v>2000-DESPACHO DEL SUPERINTENDENTE DELEGADO PARA LA PROPIEDAD INDUSTRIAL</v>
      </c>
      <c r="W345">
        <f>VLOOKUP($A345,'Plan de acci�n consolidado 2025'!$A$3:$AZ$504,W$1,0)</f>
        <v>6</v>
      </c>
      <c r="X345">
        <f>VLOOKUP($A345,'Plan de acci�n consolidado 2025'!$A$3:$AZ$504,X$1,0)</f>
        <v>87.5</v>
      </c>
      <c r="Y345" t="str">
        <f>VLOOKUP($A345,'Plan de acci�n consolidado 2025'!$A$3:$AZ$504,Y$1,0)</f>
        <v>El cronograma elaborado contempla otros hitos para el desarrollo del producto, por tanto, se presenta el plan de trabajo a corte 30 de septiembre de 2025. 
Respecto del avance de la actividad se realizó el informe de seguimiento a las actividades planeadas en el cronograma de trabajo para el expediente electrónico del mes de septiembre siendo este el séptimo seguimiento de la actividad, lo que equivale a un 87,5 % de cumplimiento.</v>
      </c>
      <c r="Z345" s="168">
        <f>VLOOKUP($A345,'Plan de acci�n consolidado 2025'!$A$3:$AZ$504,Z$1,0)</f>
        <v>0</v>
      </c>
      <c r="AA345">
        <f>VLOOKUP($A345,'Plan de acci�n consolidado 2025'!$A$3:$AZ$504,AA$1,0)</f>
        <v>87.5</v>
      </c>
      <c r="AB345" t="str">
        <f>VLOOKUP($A345,'Plan de acci�n consolidado 2025'!$A$3:$AZ$504,AB$1,0)</f>
        <v>Una vez revisada la justificación, al igual que la descripción de la actividad, fórmula de avance, fecha de fin, y el informe de seguimiento y cronograma, se avala avance cualitativo.</v>
      </c>
      <c r="AC345" s="168">
        <f>VLOOKUP($A345,'Plan de acci�n consolidado 2025'!$A$3:$AZ$504,AC$1,0)</f>
        <v>0</v>
      </c>
      <c r="AD345">
        <f>VLOOKUP($A345,'Plan de acci�n consolidado 2025'!$A$3:$AZ$504,AD$1,0)</f>
        <v>0</v>
      </c>
      <c r="AE345">
        <f>VLOOKUP($A345,'Plan de acci�n consolidado 2025'!$A$3:$AZ$504,AE$1,0)</f>
        <v>5.25</v>
      </c>
    </row>
    <row r="346" spans="1:31" hidden="1" x14ac:dyDescent="0.25">
      <c r="A346" s="30" t="s">
        <v>993</v>
      </c>
      <c r="B346" t="str">
        <f>VLOOKUP($A346,'Plan de acci�n consolidado 2025'!$A$3:$V$504,B$1,0)</f>
        <v>DESPACHO DEL SUPERINTENDENTE DELEGADO PARA LA PROPIEDAD INDUSTRIAL</v>
      </c>
      <c r="C346">
        <f>VLOOKUP($A346,'Plan de acci�n consolidado 2025'!$A$3:$V$504,C$1,0)</f>
        <v>1</v>
      </c>
      <c r="D346" t="str">
        <f>VLOOKUP($A346,'Plan de acci�n consolidado 2025'!$A$3:$V$504,D$1,0)</f>
        <v>Actividad propia</v>
      </c>
      <c r="E346" t="str">
        <f>VLOOKUP($A346,'Plan de acci�n consolidado 2025'!$A$3:$V$504,E$1,0)</f>
        <v>2000.3.3</v>
      </c>
      <c r="F346" t="str">
        <f>VLOOKUP($A346,'Plan de acci�n consolidado 2025'!$A$3:$V$504,F$1,0)</f>
        <v>N/A</v>
      </c>
      <c r="G346" t="str">
        <f>VLOOKUP($A346,'Plan de acci�n consolidado 2025'!$A$3:$V$504,G$1,0)</f>
        <v>N/A</v>
      </c>
      <c r="H346" t="str">
        <f>VLOOKUP($A346,'Plan de acci�n consolidado 2025'!$A$3:$V$504,H$1,0)</f>
        <v>N/A</v>
      </c>
      <c r="I346" t="str">
        <f>VLOOKUP($A346,'Plan de acci�n consolidado 2025'!$A$3:$V$504,I$1,0)</f>
        <v>N/A</v>
      </c>
      <c r="J346" t="str">
        <f>VLOOKUP($A346,'Plan de acci�n consolidado 2025'!$A$3:$V$504,J$1,0)</f>
        <v>N/A</v>
      </c>
      <c r="K346">
        <f>VLOOKUP($A346,'Plan de acci�n consolidado 2025'!$A$3:$V$504,K$1,0)</f>
        <v>0</v>
      </c>
      <c r="L346" t="str">
        <f>VLOOKUP($A346,'Plan de acci�n consolidado 2025'!$A$3:$V$504,L$1,0)</f>
        <v>N/A</v>
      </c>
      <c r="M346" t="str">
        <f>VLOOKUP($A346,'Plan de acci�n consolidado 2025'!$A$3:$V$504,M$1,0)</f>
        <v>N/A</v>
      </c>
      <c r="N346" t="str">
        <f>VLOOKUP($A346,'Plan de acci�n consolidado 2025'!$A$3:$V$504,N$1,0)</f>
        <v>N/A</v>
      </c>
      <c r="O346" t="str">
        <f>VLOOKUP($A346,'Plan de acci�n consolidado 2025'!$A$3:$V$504,O$1,0)</f>
        <v>Elaborar informe de brechas (Informe elaborado)</v>
      </c>
      <c r="P346">
        <f>VLOOKUP($A346,'Plan de acci�n consolidado 2025'!$A$3:$V$504,P$1,0)</f>
        <v>30</v>
      </c>
      <c r="Q346">
        <f>VLOOKUP($A346,'Plan de acci�n consolidado 2025'!$A$3:$V$504,Q$1,0)</f>
        <v>1</v>
      </c>
      <c r="R346" t="str">
        <f>VLOOKUP($A346,'Plan de acci�n consolidado 2025'!$A$3:$V$504,R$1,0)</f>
        <v>Númerica</v>
      </c>
      <c r="S346" t="str">
        <f>VLOOKUP($A346,'Plan de acci�n consolidado 2025'!$A$3:$V$504,S$1,0)</f>
        <v># de informes realizados / 1 informes por realizar</v>
      </c>
      <c r="T346" s="168">
        <f>VLOOKUP($A346,'Plan de acci�n consolidado 2025'!$A$3:$V$504,T$1,0)</f>
        <v>45965</v>
      </c>
      <c r="U346" s="168">
        <f>VLOOKUP($A346,'Plan de acci�n consolidado 2025'!$A$3:$V$504,U$1,0)</f>
        <v>45989</v>
      </c>
      <c r="V346" t="str">
        <f>VLOOKUP($A346,'Plan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6">
        <f>VLOOKUP($A346,'Plan de acci�n consolidado 2025'!$A$3:$AZ$504,W$1,0)</f>
        <v>3</v>
      </c>
      <c r="X346">
        <f>VLOOKUP($A346,'Plan de acci�n consolidado 2025'!$A$3:$AZ$504,X$1,0)</f>
        <v>0</v>
      </c>
      <c r="Y346">
        <f>VLOOKUP($A346,'Plan de acci�n consolidado 2025'!$A$3:$AZ$504,Y$1,0)</f>
        <v>0</v>
      </c>
      <c r="Z346" s="168">
        <f>VLOOKUP($A346,'Plan de acci�n consolidado 2025'!$A$3:$AZ$504,Z$1,0)</f>
        <v>0</v>
      </c>
      <c r="AA346">
        <f>VLOOKUP($A346,'Plan de acci�n consolidado 2025'!$A$3:$AZ$504,AA$1,0)</f>
        <v>0</v>
      </c>
      <c r="AB346">
        <f>VLOOKUP($A346,'Plan de acci�n consolidado 2025'!$A$3:$AZ$504,AB$1,0)</f>
        <v>0</v>
      </c>
      <c r="AC346" s="168">
        <f>VLOOKUP($A346,'Plan de acci�n consolidado 2025'!$A$3:$AZ$504,AC$1,0)</f>
        <v>0</v>
      </c>
      <c r="AD346">
        <f>VLOOKUP($A346,'Plan de acci�n consolidado 2025'!$A$3:$AZ$504,AD$1,0)</f>
        <v>0</v>
      </c>
      <c r="AE346">
        <f>VLOOKUP($A346,'Plan de acci�n consolidado 2025'!$A$3:$AZ$504,AE$1,0)</f>
        <v>0</v>
      </c>
    </row>
    <row r="347" spans="1:31" hidden="1" x14ac:dyDescent="0.25">
      <c r="A347" s="30" t="s">
        <v>995</v>
      </c>
      <c r="B347" t="str">
        <f>VLOOKUP($A347,'Plan de acci�n consolidado 2025'!$A$3:$V$504,B$1,0)</f>
        <v>DESPACHO DEL SUPERINTENDENTE DELEGADO PARA LA PROPIEDAD INDUSTRIAL</v>
      </c>
      <c r="C347">
        <f>VLOOKUP($A347,'Plan de acci�n consolidado 2025'!$A$3:$V$504,C$1,0)</f>
        <v>1</v>
      </c>
      <c r="D347" t="str">
        <f>VLOOKUP($A347,'Plan de acci�n consolidado 2025'!$A$3:$V$504,D$1,0)</f>
        <v>Producto</v>
      </c>
      <c r="E347" t="str">
        <f>VLOOKUP($A347,'Plan de acci�n consolidado 2025'!$A$3:$V$504,E$1,0)</f>
        <v>2000.4</v>
      </c>
      <c r="F347" t="str">
        <f>VLOOKUP($A347,'Plan de acci�n consolidado 2025'!$A$3:$V$504,F$1,0)</f>
        <v>Innovador</v>
      </c>
      <c r="G347" t="str">
        <f>VLOOKUP($A347,'Plan de acci�n consolidado 2025'!$A$3:$V$504,G$1,0)</f>
        <v xml:space="preserve">Fortalecer la infraestructura, uso y aprovechamiento de las tecnologías de la información, para optimizar la capacidad institucional
</v>
      </c>
      <c r="H347" t="str">
        <f>VLOOKUP($A347,'Plan de acci�n consolidado 2025'!$A$3:$V$504,H$1,0)</f>
        <v xml:space="preserve">Cumplimiento de productos del PAI asociados a Fortalecer la infraestructura, uso y aprovechamiento de las tecnologías de la información, para optimizar la capacidad institucional
</v>
      </c>
      <c r="I347" t="str">
        <f>VLOOKUP($A347,'Plan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7" t="str">
        <f>VLOOKUP($A347,'Plan de acci�n consolidado 2025'!$A$3:$V$504,J$1,0)</f>
        <v>N/A</v>
      </c>
      <c r="K347">
        <f>VLOOKUP($A347,'Plan de acci�n consolidado 2025'!$A$3:$V$504,K$1,0)</f>
        <v>0</v>
      </c>
      <c r="L347" t="str">
        <f>VLOOKUP($A347,'Plan de acci�n consolidado 2025'!$A$3:$V$504,L$1,0)</f>
        <v>N/A</v>
      </c>
      <c r="M347" t="str">
        <f>VLOOKUP($A347,'Plan de acci�n consolidado 2025'!$A$3:$V$504,M$1,0)</f>
        <v>Política Gestión Documental _DIMENSIÓN Información y Comunicación</v>
      </c>
      <c r="N347" t="str">
        <f>VLOOKUP($A347,'Plan de acci�n consolidado 2025'!$A$3:$V$504,N$1,0)</f>
        <v>N/A</v>
      </c>
      <c r="O347" t="str">
        <f>VLOOKUP($A347,'Plan de acci�n consolidado 2025'!$A$3:$V$504,O$1,0)</f>
        <v>Protocolo para la conservación de evidencias en el entorno digital, gestión de pruebas digitales y el aseguramiento del acervo probatorio en entornos digitales, elaborado. (Protocolo elaborado)</v>
      </c>
      <c r="P347">
        <f>VLOOKUP($A347,'Plan de acci�n consolidado 2025'!$A$3:$V$504,P$1,0)</f>
        <v>10</v>
      </c>
      <c r="Q347">
        <f>VLOOKUP($A347,'Plan de acci�n consolidado 2025'!$A$3:$V$504,Q$1,0)</f>
        <v>1</v>
      </c>
      <c r="R347" t="str">
        <f>VLOOKUP($A347,'Plan de acci�n consolidado 2025'!$A$3:$V$504,R$1,0)</f>
        <v>Númerica</v>
      </c>
      <c r="S347" t="str">
        <f>VLOOKUP($A347,'Plan de acci�n consolidado 2025'!$A$3:$V$504,S$1,0)</f>
        <v># de Protocolos elaborados / 1 Protocolo por elaborar</v>
      </c>
      <c r="T347" s="168">
        <f>VLOOKUP($A347,'Plan de acci�n consolidado 2025'!$A$3:$V$504,T$1,0)</f>
        <v>45677</v>
      </c>
      <c r="U347" s="168">
        <f>VLOOKUP($A347,'Plan de acci�n consolidado 2025'!$A$3:$V$504,U$1,0)</f>
        <v>45989</v>
      </c>
      <c r="V347" t="str">
        <f>VLOOKUP($A347,'Plan de acci�n consolidado 2025'!$A$3:$V$504,V$1,0)</f>
        <v>10-OFICINA  ASESORA JURÍDICA;
20-OFICINA DE TECNOLOGÍA E INFORMÁTICA;
2000-DESPACHO DEL SUPERINTENDENTE DELEGADO PARA LA PROPIEDAD INDUSTRIAL;
2010-DIRECCION DE SIGNOS DISTINTIVOS;
2020-DIRECCIÓN DE NUEVAS CREACIONES</v>
      </c>
      <c r="W347">
        <f>VLOOKUP($A347,'Plan de acci�n consolidado 2025'!$A$3:$AZ$504,W$1,0)</f>
        <v>10</v>
      </c>
      <c r="X347">
        <f>VLOOKUP($A347,'Plan de acci�n consolidado 2025'!$A$3:$AZ$504,X$1,0)</f>
        <v>0</v>
      </c>
      <c r="Y347" t="str">
        <f>VLOOKUP($A347,'Plan de acci�n consolidado 2025'!$A$3:$AZ$504,Y$1,0)</f>
        <v xml:space="preserve">Se ha venido trabajando en el documento del protocolo para la conservación de evidencias en el entorno digital, y con el fin de realizar la respectiva revisión de los aspectos técnicos, se realizó una segunda mesa de trabajo con la OTI para posteriormente realizar la revisión de aspectos jurídicos con la Oficina Asesora Jurídica. </v>
      </c>
      <c r="Z347" s="168">
        <f>VLOOKUP($A347,'Plan de acci�n consolidado 2025'!$A$3:$AZ$504,Z$1,0)</f>
        <v>0</v>
      </c>
      <c r="AA347">
        <f>VLOOKUP($A347,'Plan de acci�n consolidado 2025'!$A$3:$AZ$504,AA$1,0)</f>
        <v>0</v>
      </c>
      <c r="AB347" t="str">
        <f>VLOOKUP($A347,'Plan de acci�n consolidado 2025'!$A$3:$AZ$504,AB$1,0)</f>
        <v>Una vez revisada la justificación, al igual que la descripción de la actividad, fórmula de avance y fecha de fin, se avala avance cualitativo.</v>
      </c>
      <c r="AC347" s="168">
        <f>VLOOKUP($A347,'Plan de acci�n consolidado 2025'!$A$3:$AZ$504,AC$1,0)</f>
        <v>0</v>
      </c>
      <c r="AD347">
        <f>VLOOKUP($A347,'Plan de acci�n consolidado 2025'!$A$3:$AZ$504,AD$1,0)</f>
        <v>0</v>
      </c>
      <c r="AE347">
        <f>VLOOKUP($A347,'Plan de acci�n consolidado 2025'!$A$3:$AZ$504,AE$1,0)</f>
        <v>0</v>
      </c>
    </row>
    <row r="348" spans="1:31" hidden="1" x14ac:dyDescent="0.25">
      <c r="A348" s="30" t="s">
        <v>997</v>
      </c>
      <c r="B348" t="str">
        <f>VLOOKUP($A348,'Plan de acci�n consolidado 2025'!$A$3:$V$504,B$1,0)</f>
        <v>DESPACHO DEL SUPERINTENDENTE DELEGADO PARA LA PROPIEDAD INDUSTRIAL</v>
      </c>
      <c r="C348">
        <f>VLOOKUP($A348,'Plan de acci�n consolidado 2025'!$A$3:$V$504,C$1,0)</f>
        <v>1</v>
      </c>
      <c r="D348" t="str">
        <f>VLOOKUP($A348,'Plan de acci�n consolidado 2025'!$A$3:$V$504,D$1,0)</f>
        <v>Actividad propia</v>
      </c>
      <c r="E348" t="str">
        <f>VLOOKUP($A348,'Plan de acci�n consolidado 2025'!$A$3:$V$504,E$1,0)</f>
        <v>2000.4.1</v>
      </c>
      <c r="F348" t="str">
        <f>VLOOKUP($A348,'Plan de acci�n consolidado 2025'!$A$3:$V$504,F$1,0)</f>
        <v>N/A</v>
      </c>
      <c r="G348" t="str">
        <f>VLOOKUP($A348,'Plan de acci�n consolidado 2025'!$A$3:$V$504,G$1,0)</f>
        <v>N/A</v>
      </c>
      <c r="H348" t="str">
        <f>VLOOKUP($A348,'Plan de acci�n consolidado 2025'!$A$3:$V$504,H$1,0)</f>
        <v>N/A</v>
      </c>
      <c r="I348" t="str">
        <f>VLOOKUP($A348,'Plan de acci�n consolidado 2025'!$A$3:$V$504,I$1,0)</f>
        <v>N/A</v>
      </c>
      <c r="J348" t="str">
        <f>VLOOKUP($A348,'Plan de acci�n consolidado 2025'!$A$3:$V$504,J$1,0)</f>
        <v>N/A</v>
      </c>
      <c r="K348">
        <f>VLOOKUP($A348,'Plan de acci�n consolidado 2025'!$A$3:$V$504,K$1,0)</f>
        <v>0</v>
      </c>
      <c r="L348" t="str">
        <f>VLOOKUP($A348,'Plan de acci�n consolidado 2025'!$A$3:$V$504,L$1,0)</f>
        <v>N/A</v>
      </c>
      <c r="M348" t="str">
        <f>VLOOKUP($A348,'Plan de acci�n consolidado 2025'!$A$3:$V$504,M$1,0)</f>
        <v>N/A</v>
      </c>
      <c r="N348" t="str">
        <f>VLOOKUP($A348,'Plan de acci�n consolidado 2025'!$A$3:$V$504,N$1,0)</f>
        <v>N/A</v>
      </c>
      <c r="O348" t="str">
        <f>VLOOKUP($A348,'Plan de acci�n consolidado 2025'!$A$3:$V$504,O$1,0)</f>
        <v>Identificar los tipos de evidencia y fuentes que requieren de conservación en los trámites de PI  (Informe sobre tipos de evidencia y fuentes de conservación elaborado)</v>
      </c>
      <c r="P348">
        <f>VLOOKUP($A348,'Plan de acci�n consolidado 2025'!$A$3:$V$504,P$1,0)</f>
        <v>40</v>
      </c>
      <c r="Q348">
        <f>VLOOKUP($A348,'Plan de acci�n consolidado 2025'!$A$3:$V$504,Q$1,0)</f>
        <v>1</v>
      </c>
      <c r="R348" t="str">
        <f>VLOOKUP($A348,'Plan de acci�n consolidado 2025'!$A$3:$V$504,R$1,0)</f>
        <v>Númerica</v>
      </c>
      <c r="S348" t="str">
        <f>VLOOKUP($A348,'Plan de acci�n consolidado 2025'!$A$3:$V$504,S$1,0)</f>
        <v># de Identificación de evidencias y fuentes realizadas / 1 Identificación de evidencias y fuentes por realizar</v>
      </c>
      <c r="T348" s="168">
        <f>VLOOKUP($A348,'Plan de acci�n consolidado 2025'!$A$3:$V$504,T$1,0)</f>
        <v>45677</v>
      </c>
      <c r="U348" s="168">
        <f>VLOOKUP($A348,'Plan de acci�n consolidado 2025'!$A$3:$V$504,U$1,0)</f>
        <v>45716</v>
      </c>
      <c r="V348" t="str">
        <f>VLOOKUP($A348,'Plan de acci�n consolidado 2025'!$A$3:$V$504,V$1,0)</f>
        <v>20-OFICINA DE TECNOLOGÍA E INFORMÁTICA;
2000-DESPACHO DEL SUPERINTENDENTE DELEGADO PARA LA PROPIEDAD INDUSTRIAL;
2010-DIRECCION DE SIGNOS DISTINTIVOS;
2020-DIRECCIÓN DE NUEVAS CREACIONES</v>
      </c>
      <c r="W348">
        <f>VLOOKUP($A348,'Plan de acci�n consolidado 2025'!$A$3:$AZ$504,W$1,0)</f>
        <v>4</v>
      </c>
      <c r="X348">
        <f>VLOOKUP($A348,'Plan de acci�n consolidado 2025'!$A$3:$AZ$504,X$1,0)</f>
        <v>100</v>
      </c>
      <c r="Y348" t="str">
        <f>VLOOKUP($A348,'Plan de acci�n consolidado 2025'!$A$3:$AZ$504,Y$1,0)</f>
        <v>Se identificaron los tipos de evidencia y fuentes que requieren conservación en los trámites de PI, actividad liderada por la Dirección de Nuevas Creaciones, en concurso con la Dirección de Signos Distintivos, la OTI y el GT de Vía Administrativa de la Delegatura de PI.</v>
      </c>
      <c r="Z348" s="168">
        <f>VLOOKUP($A348,'Plan de acci�n consolidado 2025'!$A$3:$AZ$504,Z$1,0)</f>
        <v>45712</v>
      </c>
      <c r="AA348">
        <f>VLOOKUP($A348,'Plan de acci�n consolidado 2025'!$A$3:$AZ$504,AA$1,0)</f>
        <v>100</v>
      </c>
      <c r="AB348" t="str">
        <f>VLOOKUP($A348,'Plan de acci�n consolidado 2025'!$A$3:$AZ$504,AB$1,0)</f>
        <v>Se constata el cumplimiento de la evidencia, conforme a lo dispuesto en la actividad del plan de acción.</v>
      </c>
      <c r="AC348" s="168">
        <f>VLOOKUP($A348,'Plan de acci�n consolidado 2025'!$A$3:$AZ$504,AC$1,0)</f>
        <v>45716</v>
      </c>
      <c r="AD348">
        <f>VLOOKUP($A348,'Plan de acci�n consolidado 2025'!$A$3:$AZ$504,AD$1,0)</f>
        <v>100</v>
      </c>
      <c r="AE348">
        <f>VLOOKUP($A348,'Plan de acci�n consolidado 2025'!$A$3:$AZ$504,AE$1,0)</f>
        <v>4</v>
      </c>
    </row>
    <row r="349" spans="1:31" hidden="1" x14ac:dyDescent="0.25">
      <c r="A349" s="30" t="s">
        <v>1000</v>
      </c>
      <c r="B349" t="str">
        <f>VLOOKUP($A349,'Plan de acci�n consolidado 2025'!$A$3:$V$504,B$1,0)</f>
        <v>DESPACHO DEL SUPERINTENDENTE DELEGADO PARA LA PROPIEDAD INDUSTRIAL</v>
      </c>
      <c r="C349">
        <f>VLOOKUP($A349,'Plan de acci�n consolidado 2025'!$A$3:$V$504,C$1,0)</f>
        <v>1</v>
      </c>
      <c r="D349" t="str">
        <f>VLOOKUP($A349,'Plan de acci�n consolidado 2025'!$A$3:$V$504,D$1,0)</f>
        <v>Actividad sin participación</v>
      </c>
      <c r="E349" t="str">
        <f>VLOOKUP($A349,'Plan de acci�n consolidado 2025'!$A$3:$V$504,E$1,0)</f>
        <v>2000.4.2</v>
      </c>
      <c r="F349" t="str">
        <f>VLOOKUP($A349,'Plan de acci�n consolidado 2025'!$A$3:$V$504,F$1,0)</f>
        <v>N/A</v>
      </c>
      <c r="G349" t="str">
        <f>VLOOKUP($A349,'Plan de acci�n consolidado 2025'!$A$3:$V$504,G$1,0)</f>
        <v>N/A</v>
      </c>
      <c r="H349" t="str">
        <f>VLOOKUP($A349,'Plan de acci�n consolidado 2025'!$A$3:$V$504,H$1,0)</f>
        <v>N/A</v>
      </c>
      <c r="I349" t="str">
        <f>VLOOKUP($A349,'Plan de acci�n consolidado 2025'!$A$3:$V$504,I$1,0)</f>
        <v>N/A</v>
      </c>
      <c r="J349" t="str">
        <f>VLOOKUP($A349,'Plan de acci�n consolidado 2025'!$A$3:$V$504,J$1,0)</f>
        <v>N/A</v>
      </c>
      <c r="K349">
        <f>VLOOKUP($A349,'Plan de acci�n consolidado 2025'!$A$3:$V$504,K$1,0)</f>
        <v>0</v>
      </c>
      <c r="L349" t="str">
        <f>VLOOKUP($A349,'Plan de acci�n consolidado 2025'!$A$3:$V$504,L$1,0)</f>
        <v>N/A</v>
      </c>
      <c r="M349" t="str">
        <f>VLOOKUP($A349,'Plan de acci�n consolidado 2025'!$A$3:$V$504,M$1,0)</f>
        <v>N/A</v>
      </c>
      <c r="N349" t="str">
        <f>VLOOKUP($A349,'Plan de acci�n consolidado 2025'!$A$3:$V$504,N$1,0)</f>
        <v>N/A</v>
      </c>
      <c r="O349" t="str">
        <f>VLOOKUP($A349,'Plan de acci�n consolidado 2025'!$A$3:$V$504,O$1,0)</f>
        <v>Realizar un análisis de las leyes y regulaciones sobre la conservación de evidencias digitales  (Documento de análisis elaborado)</v>
      </c>
      <c r="P349">
        <f>VLOOKUP($A349,'Plan de acci�n consolidado 2025'!$A$3:$V$504,P$1,0)</f>
        <v>0</v>
      </c>
      <c r="Q349">
        <f>VLOOKUP($A349,'Plan de acci�n consolidado 2025'!$A$3:$V$504,Q$1,0)</f>
        <v>1</v>
      </c>
      <c r="R349" t="str">
        <f>VLOOKUP($A349,'Plan de acci�n consolidado 2025'!$A$3:$V$504,R$1,0)</f>
        <v>Númerica</v>
      </c>
      <c r="S349" t="str">
        <f>VLOOKUP($A349,'Plan de acci�n consolidado 2025'!$A$3:$V$504,S$1,0)</f>
        <v># de Análisis de las leyes y regulaciones realizadas / 1 Análisis de las leyes y regulaciones por realizar</v>
      </c>
      <c r="T349" s="168">
        <f>VLOOKUP($A349,'Plan de acci�n consolidado 2025'!$A$3:$V$504,T$1,0)</f>
        <v>45677</v>
      </c>
      <c r="U349" s="168">
        <f>VLOOKUP($A349,'Plan de acci�n consolidado 2025'!$A$3:$V$504,U$1,0)</f>
        <v>45716</v>
      </c>
      <c r="V349" t="str">
        <f>VLOOKUP($A349,'Plan de acci�n consolidado 2025'!$A$3:$V$504,V$1,0)</f>
        <v>10-OFICINA  ASESORA JURÍDICA</v>
      </c>
      <c r="W349">
        <f>VLOOKUP($A349,'Plan de acci�n consolidado 2025'!$A$3:$AZ$504,W$1,0)</f>
        <v>0</v>
      </c>
      <c r="X349">
        <f>VLOOKUP($A349,'Plan de acci�n consolidado 2025'!$A$3:$AZ$504,X$1,0)</f>
        <v>100</v>
      </c>
      <c r="Y349" t="str">
        <f>VLOOKUP($A349,'Plan de acci�n consolidado 2025'!$A$3:$AZ$504,Y$1,0)</f>
        <v>Se realizó el análisis de las leyes  y regulaciones sobre la conservación de evidencias digitales por parte de la OAJ (radicado 25-67392) y se realizó un documento complementario por parte de la Dirección de Nuevas Creaciones que está liderando las actividades de este producto.</v>
      </c>
      <c r="Z349" s="168">
        <f>VLOOKUP($A349,'Plan de acci�n consolidado 2025'!$A$3:$AZ$504,Z$1,0)</f>
        <v>45712</v>
      </c>
      <c r="AA349">
        <f>VLOOKUP($A349,'Plan de acci�n consolidado 2025'!$A$3:$AZ$504,AA$1,0)</f>
        <v>100</v>
      </c>
      <c r="AB349" t="str">
        <f>VLOOKUP($A349,'Plan de acci�n consolidado 2025'!$A$3:$AZ$504,AB$1,0)</f>
        <v>Se valida la evidencia, conforme a la actividad del plan de acción.</v>
      </c>
      <c r="AC349" s="168">
        <f>VLOOKUP($A349,'Plan de acci�n consolidado 2025'!$A$3:$AZ$504,AC$1,0)</f>
        <v>45712</v>
      </c>
      <c r="AD349">
        <f>VLOOKUP($A349,'Plan de acci�n consolidado 2025'!$A$3:$AZ$504,AD$1,0)</f>
        <v>100</v>
      </c>
      <c r="AE349">
        <f>VLOOKUP($A349,'Plan de acci�n consolidado 2025'!$A$3:$AZ$504,AE$1,0)</f>
        <v>0</v>
      </c>
    </row>
    <row r="350" spans="1:31" hidden="1" x14ac:dyDescent="0.25">
      <c r="A350" s="30" t="s">
        <v>1003</v>
      </c>
      <c r="B350" t="str">
        <f>VLOOKUP($A350,'Plan de acci�n consolidado 2025'!$A$3:$V$504,B$1,0)</f>
        <v>DESPACHO DEL SUPERINTENDENTE DELEGADO PARA LA PROPIEDAD INDUSTRIAL</v>
      </c>
      <c r="C350">
        <f>VLOOKUP($A350,'Plan de acci�n consolidado 2025'!$A$3:$V$504,C$1,0)</f>
        <v>1</v>
      </c>
      <c r="D350" t="str">
        <f>VLOOKUP($A350,'Plan de acci�n consolidado 2025'!$A$3:$V$504,D$1,0)</f>
        <v>Actividad propia</v>
      </c>
      <c r="E350" t="str">
        <f>VLOOKUP($A350,'Plan de acci�n consolidado 2025'!$A$3:$V$504,E$1,0)</f>
        <v>2000.4.3</v>
      </c>
      <c r="F350" t="str">
        <f>VLOOKUP($A350,'Plan de acci�n consolidado 2025'!$A$3:$V$504,F$1,0)</f>
        <v>N/A</v>
      </c>
      <c r="G350" t="str">
        <f>VLOOKUP($A350,'Plan de acci�n consolidado 2025'!$A$3:$V$504,G$1,0)</f>
        <v>N/A</v>
      </c>
      <c r="H350" t="str">
        <f>VLOOKUP($A350,'Plan de acci�n consolidado 2025'!$A$3:$V$504,H$1,0)</f>
        <v>N/A</v>
      </c>
      <c r="I350" t="str">
        <f>VLOOKUP($A350,'Plan de acci�n consolidado 2025'!$A$3:$V$504,I$1,0)</f>
        <v>N/A</v>
      </c>
      <c r="J350" t="str">
        <f>VLOOKUP($A350,'Plan de acci�n consolidado 2025'!$A$3:$V$504,J$1,0)</f>
        <v>N/A</v>
      </c>
      <c r="K350">
        <f>VLOOKUP($A350,'Plan de acci�n consolidado 2025'!$A$3:$V$504,K$1,0)</f>
        <v>0</v>
      </c>
      <c r="L350" t="str">
        <f>VLOOKUP($A350,'Plan de acci�n consolidado 2025'!$A$3:$V$504,L$1,0)</f>
        <v>N/A</v>
      </c>
      <c r="M350" t="str">
        <f>VLOOKUP($A350,'Plan de acci�n consolidado 2025'!$A$3:$V$504,M$1,0)</f>
        <v>N/A</v>
      </c>
      <c r="N350" t="str">
        <f>VLOOKUP($A350,'Plan de acci�n consolidado 2025'!$A$3:$V$504,N$1,0)</f>
        <v>N/A</v>
      </c>
      <c r="O350" t="str">
        <f>VLOOKUP($A350,'Plan de acci�n consolidado 2025'!$A$3:$V$504,O$1,0)</f>
        <v>Definir la estructura y contenido del Protocolo (Documento con la estructura y contenido definido)</v>
      </c>
      <c r="P350">
        <f>VLOOKUP($A350,'Plan de acci�n consolidado 2025'!$A$3:$V$504,P$1,0)</f>
        <v>30</v>
      </c>
      <c r="Q350">
        <f>VLOOKUP($A350,'Plan de acci�n consolidado 2025'!$A$3:$V$504,Q$1,0)</f>
        <v>1</v>
      </c>
      <c r="R350" t="str">
        <f>VLOOKUP($A350,'Plan de acci�n consolidado 2025'!$A$3:$V$504,R$1,0)</f>
        <v>Númerica</v>
      </c>
      <c r="S350" t="str">
        <f>VLOOKUP($A350,'Plan de acci�n consolidado 2025'!$A$3:$V$504,S$1,0)</f>
        <v># de Estructuras y contenidos definidos / 1 Estructura y contenido por definir</v>
      </c>
      <c r="T350" s="168">
        <f>VLOOKUP($A350,'Plan de acci�n consolidado 2025'!$A$3:$V$504,T$1,0)</f>
        <v>45719</v>
      </c>
      <c r="U350" s="168">
        <f>VLOOKUP($A350,'Plan de acci�n consolidado 2025'!$A$3:$V$504,U$1,0)</f>
        <v>45777</v>
      </c>
      <c r="V350" t="str">
        <f>VLOOKUP($A350,'Plan de acci�n consolidado 2025'!$A$3:$V$504,V$1,0)</f>
        <v>20-OFICINA DE TECNOLOGÍA E INFORMÁTICA;
2000-DESPACHO DEL SUPERINTENDENTE DELEGADO PARA LA PROPIEDAD INDUSTRIAL;
2010-DIRECCION DE SIGNOS DISTINTIVOS;
2020-DIRECCIÓN DE NUEVAS CREACIONES</v>
      </c>
      <c r="W350">
        <f>VLOOKUP($A350,'Plan de acci�n consolidado 2025'!$A$3:$AZ$504,W$1,0)</f>
        <v>3</v>
      </c>
      <c r="X350">
        <f>VLOOKUP($A350,'Plan de acci�n consolidado 2025'!$A$3:$AZ$504,X$1,0)</f>
        <v>100</v>
      </c>
      <c r="Y350" t="str">
        <f>VLOOKUP($A350,'Plan de acci�n consolidado 2025'!$A$3:$AZ$504,Y$1,0)</f>
        <v>Se Definió la estructura y el contenido del Protocolo, actividad liderada por la Dirección de Nuevas creaciones, en conjunto con la Dirección de Signos Distintivos, la OTI y el GT de Vía administrativa de la Delegatura de PI.</v>
      </c>
      <c r="Z350" s="168">
        <f>VLOOKUP($A350,'Plan de acci�n consolidado 2025'!$A$3:$AZ$504,Z$1,0)</f>
        <v>45775</v>
      </c>
      <c r="AA350">
        <f>VLOOKUP($A350,'Plan de acci�n consolidado 2025'!$A$3:$AZ$504,AA$1,0)</f>
        <v>100</v>
      </c>
      <c r="AB350" t="str">
        <f>VLOOKUP($A350,'Plan de acci�n consolidado 2025'!$A$3:$AZ$504,AB$1,0)</f>
        <v>Se valida estructura del protocolo</v>
      </c>
      <c r="AC350" s="168">
        <f>VLOOKUP($A350,'Plan de acci�n consolidado 2025'!$A$3:$AZ$504,AC$1,0)</f>
        <v>45775</v>
      </c>
      <c r="AD350">
        <f>VLOOKUP($A350,'Plan de acci�n consolidado 2025'!$A$3:$AZ$504,AD$1,0)</f>
        <v>100</v>
      </c>
      <c r="AE350">
        <f>VLOOKUP($A350,'Plan de acci�n consolidado 2025'!$A$3:$AZ$504,AE$1,0)</f>
        <v>3</v>
      </c>
    </row>
    <row r="351" spans="1:31" hidden="1" x14ac:dyDescent="0.25">
      <c r="A351" s="30" t="s">
        <v>1004</v>
      </c>
      <c r="B351" t="str">
        <f>VLOOKUP($A351,'Plan de acci�n consolidado 2025'!$A$3:$V$504,B$1,0)</f>
        <v>DESPACHO DEL SUPERINTENDENTE DELEGADO PARA LA PROPIEDAD INDUSTRIAL</v>
      </c>
      <c r="C351">
        <f>VLOOKUP($A351,'Plan de acci�n consolidado 2025'!$A$3:$V$504,C$1,0)</f>
        <v>1</v>
      </c>
      <c r="D351" t="str">
        <f>VLOOKUP($A351,'Plan de acci�n consolidado 2025'!$A$3:$V$504,D$1,0)</f>
        <v>Actividad propia</v>
      </c>
      <c r="E351" t="str">
        <f>VLOOKUP($A351,'Plan de acci�n consolidado 2025'!$A$3:$V$504,E$1,0)</f>
        <v>2000.4.4</v>
      </c>
      <c r="F351" t="str">
        <f>VLOOKUP($A351,'Plan de acci�n consolidado 2025'!$A$3:$V$504,F$1,0)</f>
        <v>N/A</v>
      </c>
      <c r="G351" t="str">
        <f>VLOOKUP($A351,'Plan de acci�n consolidado 2025'!$A$3:$V$504,G$1,0)</f>
        <v>N/A</v>
      </c>
      <c r="H351" t="str">
        <f>VLOOKUP($A351,'Plan de acci�n consolidado 2025'!$A$3:$V$504,H$1,0)</f>
        <v>N/A</v>
      </c>
      <c r="I351" t="str">
        <f>VLOOKUP($A351,'Plan de acci�n consolidado 2025'!$A$3:$V$504,I$1,0)</f>
        <v>N/A</v>
      </c>
      <c r="J351" t="str">
        <f>VLOOKUP($A351,'Plan de acci�n consolidado 2025'!$A$3:$V$504,J$1,0)</f>
        <v>N/A</v>
      </c>
      <c r="K351">
        <f>VLOOKUP($A351,'Plan de acci�n consolidado 2025'!$A$3:$V$504,K$1,0)</f>
        <v>0</v>
      </c>
      <c r="L351" t="str">
        <f>VLOOKUP($A351,'Plan de acci�n consolidado 2025'!$A$3:$V$504,L$1,0)</f>
        <v>N/A</v>
      </c>
      <c r="M351" t="str">
        <f>VLOOKUP($A351,'Plan de acci�n consolidado 2025'!$A$3:$V$504,M$1,0)</f>
        <v>N/A</v>
      </c>
      <c r="N351" t="str">
        <f>VLOOKUP($A351,'Plan de acci�n consolidado 2025'!$A$3:$V$504,N$1,0)</f>
        <v>N/A</v>
      </c>
      <c r="O351" t="str">
        <f>VLOOKUP($A351,'Plan de acci�n consolidado 2025'!$A$3:$V$504,O$1,0)</f>
        <v>Elaborar el protocolo para la conservación de evidencias en el entorno digital (Protocolo elaborado)</v>
      </c>
      <c r="P351">
        <f>VLOOKUP($A351,'Plan de acci�n consolidado 2025'!$A$3:$V$504,P$1,0)</f>
        <v>30</v>
      </c>
      <c r="Q351">
        <f>VLOOKUP($A351,'Plan de acci�n consolidado 2025'!$A$3:$V$504,Q$1,0)</f>
        <v>1</v>
      </c>
      <c r="R351" t="str">
        <f>VLOOKUP($A351,'Plan de acci�n consolidado 2025'!$A$3:$V$504,R$1,0)</f>
        <v>Númerica</v>
      </c>
      <c r="S351" t="str">
        <f>VLOOKUP($A351,'Plan de acci�n consolidado 2025'!$A$3:$V$504,S$1,0)</f>
        <v># de Protocolos elaborados / 1 Protocolo por elaborar</v>
      </c>
      <c r="T351" s="168">
        <f>VLOOKUP($A351,'Plan de acci�n consolidado 2025'!$A$3:$V$504,T$1,0)</f>
        <v>45782</v>
      </c>
      <c r="U351" s="168">
        <f>VLOOKUP($A351,'Plan de acci�n consolidado 2025'!$A$3:$V$504,U$1,0)</f>
        <v>45989</v>
      </c>
      <c r="V351" t="str">
        <f>VLOOKUP($A351,'Plan de acci�n consolidado 2025'!$A$3:$V$504,V$1,0)</f>
        <v>20-OFICINA DE TECNOLOGÍA E INFORMÁTICA;
2000-DESPACHO DEL SUPERINTENDENTE DELEGADO PARA LA PROPIEDAD INDUSTRIAL;
2010-DIRECCION DE SIGNOS DISTINTIVOS;
2020-DIRECCIÓN DE NUEVAS CREACIONES</v>
      </c>
      <c r="W351">
        <f>VLOOKUP($A351,'Plan de acci�n consolidado 2025'!$A$3:$AZ$504,W$1,0)</f>
        <v>3</v>
      </c>
      <c r="X351">
        <f>VLOOKUP($A351,'Plan de acci�n consolidado 2025'!$A$3:$AZ$504,X$1,0)</f>
        <v>0</v>
      </c>
      <c r="Y351" t="str">
        <f>VLOOKUP($A351,'Plan de acci�n consolidado 2025'!$A$3:$AZ$504,Y$1,0)</f>
        <v xml:space="preserve">Se ha venido trabajando en el documento del protocolo para la conservación de evidencias en el entorno digital, y con el fin de realizar la respectiva revisión de los aspectos técnicos, se realizó una segunda mesa de trabajo con la OTI para posteriormente realizar la revisión de aspectos jurídicos con la Oficina Asesora Jurídica. </v>
      </c>
      <c r="Z351" s="168">
        <f>VLOOKUP($A351,'Plan de acci�n consolidado 2025'!$A$3:$AZ$504,Z$1,0)</f>
        <v>0</v>
      </c>
      <c r="AA351">
        <f>VLOOKUP($A351,'Plan de acci�n consolidado 2025'!$A$3:$AZ$504,AA$1,0)</f>
        <v>0</v>
      </c>
      <c r="AB351" t="str">
        <f>VLOOKUP($A351,'Plan de acci�n consolidado 2025'!$A$3:$AZ$504,AB$1,0)</f>
        <v>Una vez revisada la justificación, al igual que la descripción de la actividad, fórmula de avance, fecha de fin, y el informe de seguimiento y cronograma, se avala avance cualitativo.</v>
      </c>
      <c r="AC351" s="168">
        <f>VLOOKUP($A351,'Plan de acci�n consolidado 2025'!$A$3:$AZ$504,AC$1,0)</f>
        <v>0</v>
      </c>
      <c r="AD351">
        <f>VLOOKUP($A351,'Plan de acci�n consolidado 2025'!$A$3:$AZ$504,AD$1,0)</f>
        <v>0</v>
      </c>
      <c r="AE351">
        <f>VLOOKUP($A351,'Plan de acci�n consolidado 2025'!$A$3:$AZ$504,AE$1,0)</f>
        <v>0</v>
      </c>
    </row>
    <row r="352" spans="1:31" hidden="1" x14ac:dyDescent="0.25">
      <c r="A352" s="30" t="s">
        <v>1005</v>
      </c>
      <c r="B352" t="str">
        <f>VLOOKUP($A352,'Plan de acci�n consolidado 2025'!$A$3:$V$504,B$1,0)</f>
        <v>DESPACHO DEL SUPERINTENDENTE DELEGADO PARA LA PROPIEDAD INDUSTRIAL</v>
      </c>
      <c r="C352">
        <f>VLOOKUP($A352,'Plan de acci�n consolidado 2025'!$A$3:$V$504,C$1,0)</f>
        <v>1</v>
      </c>
      <c r="D352" t="str">
        <f>VLOOKUP($A352,'Plan de acci�n consolidado 2025'!$A$3:$V$504,D$1,0)</f>
        <v>Producto</v>
      </c>
      <c r="E352" t="str">
        <f>VLOOKUP($A352,'Plan de acci�n consolidado 2025'!$A$3:$V$504,E$1,0)</f>
        <v>2000.5</v>
      </c>
      <c r="F352" t="str">
        <f>VLOOKUP($A352,'Plan de acci�n consolidado 2025'!$A$3:$V$504,F$1,0)</f>
        <v>Operativo</v>
      </c>
      <c r="G352" t="str">
        <f>VLOOKUP($A352,'Plan de acci�n consolidado 2025'!$A$3:$V$504,G$1,0)</f>
        <v xml:space="preserve">Fortalecer la infraestructura, uso y aprovechamiento de las tecnologías de la información, para optimizar la capacidad institucional
</v>
      </c>
      <c r="H352" t="str">
        <f>VLOOKUP($A352,'Plan de acci�n consolidado 2025'!$A$3:$V$504,H$1,0)</f>
        <v xml:space="preserve">Cumplimiento de productos del PAI asociados a Fortalecer la infraestructura, uso y aprovechamiento de las tecnologías de la información, para optimizar la capacidad institucional
</v>
      </c>
      <c r="I352" t="str">
        <f>VLOOKUP($A352,'Plan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52" t="str">
        <f>VLOOKUP($A352,'Plan de acci�n consolidado 2025'!$A$3:$V$504,J$1,0)</f>
        <v xml:space="preserve">PND - 5-31-5-d- Convergencia regional - Gobierno digital para la gente </v>
      </c>
      <c r="K352">
        <f>VLOOKUP($A352,'Plan de acci�n consolidado 2025'!$A$3:$V$504,K$1,0)</f>
        <v>0</v>
      </c>
      <c r="L352" t="str">
        <f>VLOOKUP($A352,'Plan de acci�n consolidado 2025'!$A$3:$V$504,L$1,0)</f>
        <v>FUNCIONAMIENTO</v>
      </c>
      <c r="M352" t="str">
        <f>VLOOKUP($A352,'Plan de acci�n consolidado 2025'!$A$3:$V$504,M$1,0)</f>
        <v>Política Gobierno Digital _DIMENSIÓN Gestión con Valores para Resultados</v>
      </c>
      <c r="N352" t="str">
        <f>VLOOKUP($A352,'Plan de acci�n consolidado 2025'!$A$3:$V$504,N$1,0)</f>
        <v>N/A</v>
      </c>
      <c r="O352" t="str">
        <f>VLOOKUP($A352,'Plan de acci�n consolidado 2025'!$A$3:$V$504,O$1,0)</f>
        <v>Intervenciones en el sistema de información SIPI respecto a temas funcionales y técnicos, puestas en producción (Correos electrónicos del proveedor indicando la puesta en producción)</v>
      </c>
      <c r="P352">
        <f>VLOOKUP($A352,'Plan de acci�n consolidado 2025'!$A$3:$V$504,P$1,0)</f>
        <v>10</v>
      </c>
      <c r="Q352">
        <f>VLOOKUP($A352,'Plan de acci�n consolidado 2025'!$A$3:$V$504,Q$1,0)</f>
        <v>4</v>
      </c>
      <c r="R352" t="str">
        <f>VLOOKUP($A352,'Plan de acci�n consolidado 2025'!$A$3:$V$504,R$1,0)</f>
        <v>Númerica</v>
      </c>
      <c r="S352" t="str">
        <f>VLOOKUP($A352,'Plan de acci�n consolidado 2025'!$A$3:$V$504,S$1,0)</f>
        <v># de intervenciones en el sistema de información SIPI puestas en producción / 4 intervenciones en el sistema de información SIPI por poner en producción</v>
      </c>
      <c r="T352" s="168">
        <f>VLOOKUP($A352,'Plan de acci�n consolidado 2025'!$A$3:$V$504,T$1,0)</f>
        <v>45664</v>
      </c>
      <c r="U352" s="168">
        <f>VLOOKUP($A352,'Plan de acci�n consolidado 2025'!$A$3:$V$504,U$1,0)</f>
        <v>45989</v>
      </c>
      <c r="V352" t="str">
        <f>VLOOKUP($A352,'Plan de acci�n consolidado 2025'!$A$3:$V$504,V$1,0)</f>
        <v>20-OFICINA DE TECNOLOGÍA E INFORMÁTICA;
2000-DESPACHO DEL SUPERINTENDENTE DELEGADO PARA LA PROPIEDAD INDUSTRIAL</v>
      </c>
      <c r="W352">
        <f>VLOOKUP($A352,'Plan de acci�n consolidado 2025'!$A$3:$AZ$504,W$1,0)</f>
        <v>10</v>
      </c>
      <c r="X352">
        <f>VLOOKUP($A352,'Plan de acci�n consolidado 2025'!$A$3:$AZ$504,X$1,0)</f>
        <v>75</v>
      </c>
      <c r="Y352" t="str">
        <f>VLOOKUP($A352,'Plan de acci�n consolidado 2025'!$A$3:$AZ$504,Y$1,0)</f>
        <v>Se realizó la puesta en producción de la versión 2.7 y la versión 2.7.12 (soporte urgente).</v>
      </c>
      <c r="Z352" s="168">
        <f>VLOOKUP($A352,'Plan de acci�n consolidado 2025'!$A$3:$AZ$504,Z$1,0)</f>
        <v>0</v>
      </c>
      <c r="AA352">
        <f>VLOOKUP($A352,'Plan de acci�n consolidado 2025'!$A$3:$AZ$504,AA$1,0)</f>
        <v>75</v>
      </c>
      <c r="AB352" t="str">
        <f>VLOOKUP($A352,'Plan de acci�n consolidado 2025'!$A$3:$AZ$504,AB$1,0)</f>
        <v>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v>
      </c>
      <c r="AC352" s="168">
        <f>VLOOKUP($A352,'Plan de acci�n consolidado 2025'!$A$3:$AZ$504,AC$1,0)</f>
        <v>0</v>
      </c>
      <c r="AD352">
        <f>VLOOKUP($A352,'Plan de acci�n consolidado 2025'!$A$3:$AZ$504,AD$1,0)</f>
        <v>0</v>
      </c>
      <c r="AE352">
        <f>VLOOKUP($A352,'Plan de acci�n consolidado 2025'!$A$3:$AZ$504,AE$1,0)</f>
        <v>7.5</v>
      </c>
    </row>
    <row r="353" spans="1:31" hidden="1" x14ac:dyDescent="0.25">
      <c r="A353" s="30" t="s">
        <v>1008</v>
      </c>
      <c r="B353" t="str">
        <f>VLOOKUP($A353,'Plan de acci�n consolidado 2025'!$A$3:$V$504,B$1,0)</f>
        <v>DESPACHO DEL SUPERINTENDENTE DELEGADO PARA LA PROPIEDAD INDUSTRIAL</v>
      </c>
      <c r="C353">
        <f>VLOOKUP($A353,'Plan de acci�n consolidado 2025'!$A$3:$V$504,C$1,0)</f>
        <v>1</v>
      </c>
      <c r="D353" t="str">
        <f>VLOOKUP($A353,'Plan de acci�n consolidado 2025'!$A$3:$V$504,D$1,0)</f>
        <v>Actividad propia</v>
      </c>
      <c r="E353" t="str">
        <f>VLOOKUP($A353,'Plan de acci�n consolidado 2025'!$A$3:$V$504,E$1,0)</f>
        <v>2000.5.1</v>
      </c>
      <c r="F353" t="str">
        <f>VLOOKUP($A353,'Plan de acci�n consolidado 2025'!$A$3:$V$504,F$1,0)</f>
        <v>N/A</v>
      </c>
      <c r="G353" t="str">
        <f>VLOOKUP($A353,'Plan de acci�n consolidado 2025'!$A$3:$V$504,G$1,0)</f>
        <v>N/A</v>
      </c>
      <c r="H353" t="str">
        <f>VLOOKUP($A353,'Plan de acci�n consolidado 2025'!$A$3:$V$504,H$1,0)</f>
        <v>N/A</v>
      </c>
      <c r="I353" t="str">
        <f>VLOOKUP($A353,'Plan de acci�n consolidado 2025'!$A$3:$V$504,I$1,0)</f>
        <v>N/A</v>
      </c>
      <c r="J353" t="str">
        <f>VLOOKUP($A353,'Plan de acci�n consolidado 2025'!$A$3:$V$504,J$1,0)</f>
        <v>N/A</v>
      </c>
      <c r="K353">
        <f>VLOOKUP($A353,'Plan de acci�n consolidado 2025'!$A$3:$V$504,K$1,0)</f>
        <v>0</v>
      </c>
      <c r="L353" t="str">
        <f>VLOOKUP($A353,'Plan de acci�n consolidado 2025'!$A$3:$V$504,L$1,0)</f>
        <v>N/A</v>
      </c>
      <c r="M353" t="str">
        <f>VLOOKUP($A353,'Plan de acci�n consolidado 2025'!$A$3:$V$504,M$1,0)</f>
        <v>N/A</v>
      </c>
      <c r="N353" t="str">
        <f>VLOOKUP($A353,'Plan de acci�n consolidado 2025'!$A$3:$V$504,N$1,0)</f>
        <v>N/A</v>
      </c>
      <c r="O353" t="str">
        <f>VLOOKUP($A353,'Plan de acci�n consolidado 2025'!$A$3:$V$504,O$1,0)</f>
        <v>Priorizar y enviar los requerimientos previstos para las 4 versiones de fortalecimiento del SIPI (Correos electrónicos de la OTI al proveedor informando los requerimientos priorizados)</v>
      </c>
      <c r="P353">
        <f>VLOOKUP($A353,'Plan de acci�n consolidado 2025'!$A$3:$V$504,P$1,0)</f>
        <v>50</v>
      </c>
      <c r="Q353">
        <f>VLOOKUP($A353,'Plan de acci�n consolidado 2025'!$A$3:$V$504,Q$1,0)</f>
        <v>4</v>
      </c>
      <c r="R353" t="str">
        <f>VLOOKUP($A353,'Plan de acci�n consolidado 2025'!$A$3:$V$504,R$1,0)</f>
        <v>Númerica</v>
      </c>
      <c r="S353" t="str">
        <f>VLOOKUP($A353,'Plan de acci�n consolidado 2025'!$A$3:$V$504,S$1,0)</f>
        <v># de priorizaciones enviadas / 4 priorizaciones por  enviar</v>
      </c>
      <c r="T353" s="168">
        <f>VLOOKUP($A353,'Plan de acci�n consolidado 2025'!$A$3:$V$504,T$1,0)</f>
        <v>45664</v>
      </c>
      <c r="U353" s="168">
        <f>VLOOKUP($A353,'Plan de acci�n consolidado 2025'!$A$3:$V$504,U$1,0)</f>
        <v>45989</v>
      </c>
      <c r="V353" t="str">
        <f>VLOOKUP($A353,'Plan de acci�n consolidado 2025'!$A$3:$V$504,V$1,0)</f>
        <v>20-OFICINA DE TECNOLOGÍA E INFORMÁTICA;
2000-DESPACHO DEL SUPERINTENDENTE DELEGADO PARA LA PROPIEDAD INDUSTRIAL</v>
      </c>
      <c r="W353">
        <f>VLOOKUP($A353,'Plan de acci�n consolidado 2025'!$A$3:$AZ$504,W$1,0)</f>
        <v>5</v>
      </c>
      <c r="X353">
        <f>VLOOKUP($A353,'Plan de acci�n consolidado 2025'!$A$3:$AZ$504,X$1,0)</f>
        <v>75</v>
      </c>
      <c r="Y353" t="str">
        <f>VLOOKUP($A353,'Plan de acci�n consolidado 2025'!$A$3:$AZ$504,Y$1,0)</f>
        <v>Se realizó la priorización de los requerimientos para el desarrollo de la versión  2.7.12 (soporte urgente) solicitud relacionada en el mantis 0175499.</v>
      </c>
      <c r="Z353" s="168">
        <f>VLOOKUP($A353,'Plan de acci�n consolidado 2025'!$A$3:$AZ$504,Z$1,0)</f>
        <v>0</v>
      </c>
      <c r="AA353">
        <f>VLOOKUP($A353,'Plan de acci�n consolidado 2025'!$A$3:$AZ$504,AA$1,0)</f>
        <v>75</v>
      </c>
      <c r="AB353" t="str">
        <f>VLOOKUP($A353,'Plan de acci�n consolidado 2025'!$A$3:$AZ$504,AB$1,0)</f>
        <v>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v>
      </c>
      <c r="AC353" s="168">
        <f>VLOOKUP($A353,'Plan de acci�n consolidado 2025'!$A$3:$AZ$504,AC$1,0)</f>
        <v>0</v>
      </c>
      <c r="AD353">
        <f>VLOOKUP($A353,'Plan de acci�n consolidado 2025'!$A$3:$AZ$504,AD$1,0)</f>
        <v>0</v>
      </c>
      <c r="AE353">
        <f>VLOOKUP($A353,'Plan de acci�n consolidado 2025'!$A$3:$AZ$504,AE$1,0)</f>
        <v>3.75</v>
      </c>
    </row>
    <row r="354" spans="1:31" hidden="1" x14ac:dyDescent="0.25">
      <c r="A354" s="30" t="s">
        <v>1010</v>
      </c>
      <c r="B354" t="str">
        <f>VLOOKUP($A354,'Plan de acci�n consolidado 2025'!$A$3:$V$504,B$1,0)</f>
        <v>DESPACHO DEL SUPERINTENDENTE DELEGADO PARA LA PROPIEDAD INDUSTRIAL</v>
      </c>
      <c r="C354">
        <f>VLOOKUP($A354,'Plan de acci�n consolidado 2025'!$A$3:$V$504,C$1,0)</f>
        <v>1</v>
      </c>
      <c r="D354" t="str">
        <f>VLOOKUP($A354,'Plan de acci�n consolidado 2025'!$A$3:$V$504,D$1,0)</f>
        <v>Actividad propia</v>
      </c>
      <c r="E354" t="str">
        <f>VLOOKUP($A354,'Plan de acci�n consolidado 2025'!$A$3:$V$504,E$1,0)</f>
        <v>2000.5.2</v>
      </c>
      <c r="F354" t="str">
        <f>VLOOKUP($A354,'Plan de acci�n consolidado 2025'!$A$3:$V$504,F$1,0)</f>
        <v>N/A</v>
      </c>
      <c r="G354" t="str">
        <f>VLOOKUP($A354,'Plan de acci�n consolidado 2025'!$A$3:$V$504,G$1,0)</f>
        <v>N/A</v>
      </c>
      <c r="H354" t="str">
        <f>VLOOKUP($A354,'Plan de acci�n consolidado 2025'!$A$3:$V$504,H$1,0)</f>
        <v>N/A</v>
      </c>
      <c r="I354" t="str">
        <f>VLOOKUP($A354,'Plan de acci�n consolidado 2025'!$A$3:$V$504,I$1,0)</f>
        <v>N/A</v>
      </c>
      <c r="J354" t="str">
        <f>VLOOKUP($A354,'Plan de acci�n consolidado 2025'!$A$3:$V$504,J$1,0)</f>
        <v>N/A</v>
      </c>
      <c r="K354">
        <f>VLOOKUP($A354,'Plan de acci�n consolidado 2025'!$A$3:$V$504,K$1,0)</f>
        <v>0</v>
      </c>
      <c r="L354" t="str">
        <f>VLOOKUP($A354,'Plan de acci�n consolidado 2025'!$A$3:$V$504,L$1,0)</f>
        <v>N/A</v>
      </c>
      <c r="M354" t="str">
        <f>VLOOKUP($A354,'Plan de acci�n consolidado 2025'!$A$3:$V$504,M$1,0)</f>
        <v>N/A</v>
      </c>
      <c r="N354" t="str">
        <f>VLOOKUP($A354,'Plan de acci�n consolidado 2025'!$A$3:$V$504,N$1,0)</f>
        <v>N/A</v>
      </c>
      <c r="O354" t="str">
        <f>VLOOKUP($A354,'Plan de acci�n consolidado 2025'!$A$3:$V$504,O$1,0)</f>
        <v>Realizar seguimiento al desarrollo, prueba y puesta en producción de los requerimientos priorizados en las 4 versiones (Correos electrónicos del proveedor indicando la puesta en producción)</v>
      </c>
      <c r="P354">
        <f>VLOOKUP($A354,'Plan de acci�n consolidado 2025'!$A$3:$V$504,P$1,0)</f>
        <v>50</v>
      </c>
      <c r="Q354">
        <f>VLOOKUP($A354,'Plan de acci�n consolidado 2025'!$A$3:$V$504,Q$1,0)</f>
        <v>4</v>
      </c>
      <c r="R354" t="str">
        <f>VLOOKUP($A354,'Plan de acci�n consolidado 2025'!$A$3:$V$504,R$1,0)</f>
        <v>Númerica</v>
      </c>
      <c r="S354" t="str">
        <f>VLOOKUP($A354,'Plan de acci�n consolidado 2025'!$A$3:$V$504,S$1,0)</f>
        <v># de intervenciones en el sistema de información SIPI puestas en producción / 4 intervenciones en el sistema de información SIPI por poner en producción</v>
      </c>
      <c r="T354" s="168">
        <f>VLOOKUP($A354,'Plan de acci�n consolidado 2025'!$A$3:$V$504,T$1,0)</f>
        <v>45748</v>
      </c>
      <c r="U354" s="168">
        <f>VLOOKUP($A354,'Plan de acci�n consolidado 2025'!$A$3:$V$504,U$1,0)</f>
        <v>45989</v>
      </c>
      <c r="V354" t="str">
        <f>VLOOKUP($A354,'Plan de acci�n consolidado 2025'!$A$3:$V$504,V$1,0)</f>
        <v>20-OFICINA DE TECNOLOGÍA E INFORMÁTICA;
2000-DESPACHO DEL SUPERINTENDENTE DELEGADO PARA LA PROPIEDAD INDUSTRIAL</v>
      </c>
      <c r="W354">
        <f>VLOOKUP($A354,'Plan de acci�n consolidado 2025'!$A$3:$AZ$504,W$1,0)</f>
        <v>5</v>
      </c>
      <c r="X354">
        <f>VLOOKUP($A354,'Plan de acci�n consolidado 2025'!$A$3:$AZ$504,X$1,0)</f>
        <v>75</v>
      </c>
      <c r="Y354" t="str">
        <f>VLOOKUP($A354,'Plan de acci�n consolidado 2025'!$A$3:$AZ$504,Y$1,0)</f>
        <v>Durante el mes de julio de 2025 se realizó la puesta en producción de la versión 2.7 y la versión 2.7.12 (soporte urgente).</v>
      </c>
      <c r="Z354" s="168">
        <f>VLOOKUP($A354,'Plan de acci�n consolidado 2025'!$A$3:$AZ$504,Z$1,0)</f>
        <v>0</v>
      </c>
      <c r="AA354">
        <f>VLOOKUP($A354,'Plan de acci�n consolidado 2025'!$A$3:$AZ$504,AA$1,0)</f>
        <v>75</v>
      </c>
      <c r="AB354" t="str">
        <f>VLOOKUP($A354,'Plan de acci�n consolidado 2025'!$A$3:$AZ$504,AB$1,0)</f>
        <v>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v>
      </c>
      <c r="AC354" s="168">
        <f>VLOOKUP($A354,'Plan de acci�n consolidado 2025'!$A$3:$AZ$504,AC$1,0)</f>
        <v>0</v>
      </c>
      <c r="AD354">
        <f>VLOOKUP($A354,'Plan de acci�n consolidado 2025'!$A$3:$AZ$504,AD$1,0)</f>
        <v>0</v>
      </c>
      <c r="AE354">
        <f>VLOOKUP($A354,'Plan de acci�n consolidado 2025'!$A$3:$AZ$504,AE$1,0)</f>
        <v>3.75</v>
      </c>
    </row>
    <row r="355" spans="1:31" hidden="1" x14ac:dyDescent="0.25">
      <c r="A355" s="30" t="s">
        <v>1011</v>
      </c>
      <c r="B355" t="str">
        <f>VLOOKUP($A355,'Plan de acci�n consolidado 2025'!$A$3:$V$504,B$1,0)</f>
        <v>DESPACHO DEL SUPERINTENDENTE DELEGADO PARA LA PROPIEDAD INDUSTRIAL</v>
      </c>
      <c r="C355">
        <f>VLOOKUP($A355,'Plan de acci�n consolidado 2025'!$A$3:$V$504,C$1,0)</f>
        <v>1</v>
      </c>
      <c r="D355" t="str">
        <f>VLOOKUP($A355,'Plan de acci�n consolidado 2025'!$A$3:$V$504,D$1,0)</f>
        <v>Producto</v>
      </c>
      <c r="E355" t="str">
        <f>VLOOKUP($A355,'Plan de acci�n consolidado 2025'!$A$3:$V$504,E$1,0)</f>
        <v>2000.6</v>
      </c>
      <c r="F355" t="str">
        <f>VLOOKUP($A355,'Plan de acci�n consolidado 2025'!$A$3:$V$504,F$1,0)</f>
        <v>Operativo</v>
      </c>
      <c r="G355" t="str">
        <f>VLOOKUP($A355,'Plan de acci�n consolidado 2025'!$A$3:$V$504,G$1,0)</f>
        <v>Fortalecer el Sistema Integral de Gestión Institucional en el marco del Modelo Integrado de Planeación y gestión para mejorar la prestación del servicio.</v>
      </c>
      <c r="H355" t="str">
        <f>VLOOKUP($A355,'Plan de acci�n consolidado 2025'!$A$3:$V$504,H$1,0)</f>
        <v xml:space="preserve">Cumplimiento de productos del PAI asociados a Fortalecer la infraestructura, uso y aprovechamiento de las tecnologías de la información, para optimizar la capacidad institucional
</v>
      </c>
      <c r="I355" t="str">
        <f>VLOOKUP($A355,'Plan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5" t="str">
        <f>VLOOKUP($A355,'Plan de acci�n consolidado 2025'!$A$3:$V$504,J$1,0)</f>
        <v>N/A</v>
      </c>
      <c r="K355">
        <f>VLOOKUP($A355,'Plan de acci�n consolidado 2025'!$A$3:$V$504,K$1,0)</f>
        <v>0</v>
      </c>
      <c r="L355" t="str">
        <f>VLOOKUP($A355,'Plan de acci�n consolidado 2025'!$A$3:$V$504,L$1,0)</f>
        <v>N/A</v>
      </c>
      <c r="M355" t="str">
        <f>VLOOKUP($A355,'Plan de acci�n consolidado 2025'!$A$3:$V$504,M$1,0)</f>
        <v>Política Mejora Normativa _DIMENSIÓN Gestión con Valores para Resultados</v>
      </c>
      <c r="N355" t="str">
        <f>VLOOKUP($A355,'Plan de acci�n consolidado 2025'!$A$3:$V$504,N$1,0)</f>
        <v>N/A</v>
      </c>
      <c r="O355" t="str">
        <f>VLOOKUP($A355,'Plan de acci�n consolidado 2025'!$A$3:$V$504,O$1,0)</f>
        <v>Propuestas de modificación y actualización del Título X de la Circular Única de la Superintendencia de Industria y Comercio en materia de Propiedad Industrial, remitida al grupo de regulación (Propuestas de modificación enviadas por memorando)</v>
      </c>
      <c r="P355">
        <f>VLOOKUP($A355,'Plan de acci�n consolidado 2025'!$A$3:$V$504,P$1,0)</f>
        <v>10</v>
      </c>
      <c r="Q355">
        <f>VLOOKUP($A355,'Plan de acci�n consolidado 2025'!$A$3:$V$504,Q$1,0)</f>
        <v>2</v>
      </c>
      <c r="R355" t="str">
        <f>VLOOKUP($A355,'Plan de acci�n consolidado 2025'!$A$3:$V$504,R$1,0)</f>
        <v>Númerica</v>
      </c>
      <c r="S355" t="str">
        <f>VLOOKUP($A355,'Plan de acci�n consolidado 2025'!$A$3:$V$504,S$1,0)</f>
        <v># de Propuestas enviadas / 2 Propuesta por enviar</v>
      </c>
      <c r="T355" s="168">
        <f>VLOOKUP($A355,'Plan de acci�n consolidado 2025'!$A$3:$V$504,T$1,0)</f>
        <v>45677</v>
      </c>
      <c r="U355" s="168">
        <f>VLOOKUP($A355,'Plan de acci�n consolidado 2025'!$A$3:$V$504,U$1,0)</f>
        <v>45856</v>
      </c>
      <c r="V355" t="str">
        <f>VLOOKUP($A355,'Plan de acci�n consolidado 2025'!$A$3:$V$504,V$1,0)</f>
        <v>2000-DESPACHO DEL SUPERINTENDENTE DELEGADO PARA LA PROPIEDAD INDUSTRIAL;
2010-DIRECCION DE SIGNOS DISTINTIVOS;
2020-DIRECCIÓN DE NUEVAS CREACIONES</v>
      </c>
      <c r="W355">
        <f>VLOOKUP($A355,'Plan de acci�n consolidado 2025'!$A$3:$AZ$504,W$1,0)</f>
        <v>10</v>
      </c>
      <c r="X355">
        <f>VLOOKUP($A355,'Plan de acci�n consolidado 2025'!$A$3:$AZ$504,X$1,0)</f>
        <v>100</v>
      </c>
      <c r="Y355" t="str">
        <f>VLOOKUP($A355,'Plan de acci�n consolidado 2025'!$A$3:$AZ$504,Y$1,0)</f>
        <v>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v>
      </c>
      <c r="Z355" s="168">
        <f>VLOOKUP($A355,'Plan de acci�n consolidado 2025'!$A$3:$AZ$504,Z$1,0)</f>
        <v>45856</v>
      </c>
      <c r="AA355">
        <f>VLOOKUP($A355,'Plan de acci�n consolidado 2025'!$A$3:$AZ$504,AA$1,0)</f>
        <v>100</v>
      </c>
      <c r="AB355" t="str">
        <f>VLOOKUP($A355,'Plan de acci�n consolidado 2025'!$A$3:$AZ$504,AB$1,0)</f>
        <v>Se verifica el cumplimiento del producto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v>
      </c>
      <c r="AC355" s="168">
        <f>VLOOKUP($A355,'Plan de acci�n consolidado 2025'!$A$3:$AZ$504,AC$1,0)</f>
        <v>45856</v>
      </c>
      <c r="AD355">
        <f>VLOOKUP($A355,'Plan de acci�n consolidado 2025'!$A$3:$AZ$504,AD$1,0)</f>
        <v>95</v>
      </c>
      <c r="AE355">
        <f>VLOOKUP($A355,'Plan de acci�n consolidado 2025'!$A$3:$AZ$504,AE$1,0)</f>
        <v>10</v>
      </c>
    </row>
    <row r="356" spans="1:31" hidden="1" x14ac:dyDescent="0.25">
      <c r="A356" s="30" t="s">
        <v>1013</v>
      </c>
      <c r="B356" t="str">
        <f>VLOOKUP($A356,'Plan de acci�n consolidado 2025'!$A$3:$V$504,B$1,0)</f>
        <v>DESPACHO DEL SUPERINTENDENTE DELEGADO PARA LA PROPIEDAD INDUSTRIAL</v>
      </c>
      <c r="C356">
        <f>VLOOKUP($A356,'Plan de acci�n consolidado 2025'!$A$3:$V$504,C$1,0)</f>
        <v>1</v>
      </c>
      <c r="D356" t="str">
        <f>VLOOKUP($A356,'Plan de acci�n consolidado 2025'!$A$3:$V$504,D$1,0)</f>
        <v>Actividad sin participación</v>
      </c>
      <c r="E356" t="str">
        <f>VLOOKUP($A356,'Plan de acci�n consolidado 2025'!$A$3:$V$504,E$1,0)</f>
        <v>2000.6.1</v>
      </c>
      <c r="F356" t="str">
        <f>VLOOKUP($A356,'Plan de acci�n consolidado 2025'!$A$3:$V$504,F$1,0)</f>
        <v>N/A</v>
      </c>
      <c r="G356" t="str">
        <f>VLOOKUP($A356,'Plan de acci�n consolidado 2025'!$A$3:$V$504,G$1,0)</f>
        <v>N/A</v>
      </c>
      <c r="H356" t="str">
        <f>VLOOKUP($A356,'Plan de acci�n consolidado 2025'!$A$3:$V$504,H$1,0)</f>
        <v>N/A</v>
      </c>
      <c r="I356" t="str">
        <f>VLOOKUP($A356,'Plan de acci�n consolidado 2025'!$A$3:$V$504,I$1,0)</f>
        <v>N/A</v>
      </c>
      <c r="J356" t="str">
        <f>VLOOKUP($A356,'Plan de acci�n consolidado 2025'!$A$3:$V$504,J$1,0)</f>
        <v>N/A</v>
      </c>
      <c r="K356">
        <f>VLOOKUP($A356,'Plan de acci�n consolidado 2025'!$A$3:$V$504,K$1,0)</f>
        <v>0</v>
      </c>
      <c r="L356" t="str">
        <f>VLOOKUP($A356,'Plan de acci�n consolidado 2025'!$A$3:$V$504,L$1,0)</f>
        <v>N/A</v>
      </c>
      <c r="M356" t="str">
        <f>VLOOKUP($A356,'Plan de acci�n consolidado 2025'!$A$3:$V$504,M$1,0)</f>
        <v>N/A</v>
      </c>
      <c r="N356" t="str">
        <f>VLOOKUP($A356,'Plan de acci�n consolidado 2025'!$A$3:$V$504,N$1,0)</f>
        <v>N/A</v>
      </c>
      <c r="O356" t="str">
        <f>VLOOKUP($A356,'Plan de acci�n consolidado 2025'!$A$3:$V$504,O$1,0)</f>
        <v>Identificar necesidades de regulación en materia de Propiedad Industrial para mejora de los trámites (Documento de identificación de necesidades elaborado)</v>
      </c>
      <c r="P356">
        <f>VLOOKUP($A356,'Plan de acci�n consolidado 2025'!$A$3:$V$504,P$1,0)</f>
        <v>0</v>
      </c>
      <c r="Q356">
        <f>VLOOKUP($A356,'Plan de acci�n consolidado 2025'!$A$3:$V$504,Q$1,0)</f>
        <v>2</v>
      </c>
      <c r="R356" t="str">
        <f>VLOOKUP($A356,'Plan de acci�n consolidado 2025'!$A$3:$V$504,R$1,0)</f>
        <v>Númerica</v>
      </c>
      <c r="S356" t="str">
        <f>VLOOKUP($A356,'Plan de acci�n consolidado 2025'!$A$3:$V$504,S$1,0)</f>
        <v># de Análisis realizados / 2 Análisis por realizar</v>
      </c>
      <c r="T356" s="168">
        <f>VLOOKUP($A356,'Plan de acci�n consolidado 2025'!$A$3:$V$504,T$1,0)</f>
        <v>45677</v>
      </c>
      <c r="U356" s="168">
        <f>VLOOKUP($A356,'Plan de acci�n consolidado 2025'!$A$3:$V$504,U$1,0)</f>
        <v>45807</v>
      </c>
      <c r="V356" t="str">
        <f>VLOOKUP($A356,'Plan de acci�n consolidado 2025'!$A$3:$V$504,V$1,0)</f>
        <v>2010-DIRECCION DE SIGNOS DISTINTIVOS;
2020-DIRECCIÓN DE NUEVAS CREACIONES</v>
      </c>
      <c r="W356">
        <f>VLOOKUP($A356,'Plan de acci�n consolidado 2025'!$A$3:$AZ$504,W$1,0)</f>
        <v>0</v>
      </c>
      <c r="X356">
        <f>VLOOKUP($A356,'Plan de acci�n consolidado 2025'!$A$3:$AZ$504,X$1,0)</f>
        <v>100</v>
      </c>
      <c r="Y356" t="str">
        <f>VLOOKUP($A356,'Plan de acci�n consolidado 2025'!$A$3:$AZ$504,Y$1,0)</f>
        <v>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v>
      </c>
      <c r="Z356" s="168">
        <f>VLOOKUP($A356,'Plan de acci�n consolidado 2025'!$A$3:$AZ$504,Z$1,0)</f>
        <v>45807</v>
      </c>
      <c r="AA356">
        <f>VLOOKUP($A356,'Plan de acci�n consolidado 2025'!$A$3:$AZ$504,AA$1,0)</f>
        <v>100</v>
      </c>
      <c r="AB356" t="str">
        <f>VLOOKUP($A356,'Plan de acci�n consolidado 2025'!$A$3:$AZ$504,AB$1,0)</f>
        <v>Se valida identificación de necesidades para: (i) Vía administrativa y (ii) las Direcciones de Nuevas Creación, Signos distintivos.</v>
      </c>
      <c r="AC356" s="168">
        <f>VLOOKUP($A356,'Plan de acci�n consolidado 2025'!$A$3:$AZ$504,AC$1,0)</f>
        <v>45797</v>
      </c>
      <c r="AD356">
        <f>VLOOKUP($A356,'Plan de acci�n consolidado 2025'!$A$3:$AZ$504,AD$1,0)</f>
        <v>100</v>
      </c>
      <c r="AE356">
        <f>VLOOKUP($A356,'Plan de acci�n consolidado 2025'!$A$3:$AZ$504,AE$1,0)</f>
        <v>0</v>
      </c>
    </row>
    <row r="357" spans="1:31" hidden="1" x14ac:dyDescent="0.25">
      <c r="A357" s="30" t="s">
        <v>1016</v>
      </c>
      <c r="B357" t="str">
        <f>VLOOKUP($A357,'Plan de acci�n consolidado 2025'!$A$3:$V$504,B$1,0)</f>
        <v>DESPACHO DEL SUPERINTENDENTE DELEGADO PARA LA PROPIEDAD INDUSTRIAL</v>
      </c>
      <c r="C357">
        <f>VLOOKUP($A357,'Plan de acci�n consolidado 2025'!$A$3:$V$504,C$1,0)</f>
        <v>1</v>
      </c>
      <c r="D357" t="str">
        <f>VLOOKUP($A357,'Plan de acci�n consolidado 2025'!$A$3:$V$504,D$1,0)</f>
        <v>Actividad sin participación</v>
      </c>
      <c r="E357" t="str">
        <f>VLOOKUP($A357,'Plan de acci�n consolidado 2025'!$A$3:$V$504,E$1,0)</f>
        <v>2000.6.2</v>
      </c>
      <c r="F357" t="str">
        <f>VLOOKUP($A357,'Plan de acci�n consolidado 2025'!$A$3:$V$504,F$1,0)</f>
        <v>N/A</v>
      </c>
      <c r="G357" t="str">
        <f>VLOOKUP($A357,'Plan de acci�n consolidado 2025'!$A$3:$V$504,G$1,0)</f>
        <v>N/A</v>
      </c>
      <c r="H357" t="str">
        <f>VLOOKUP($A357,'Plan de acci�n consolidado 2025'!$A$3:$V$504,H$1,0)</f>
        <v>N/A</v>
      </c>
      <c r="I357" t="str">
        <f>VLOOKUP($A357,'Plan de acci�n consolidado 2025'!$A$3:$V$504,I$1,0)</f>
        <v>N/A</v>
      </c>
      <c r="J357" t="str">
        <f>VLOOKUP($A357,'Plan de acci�n consolidado 2025'!$A$3:$V$504,J$1,0)</f>
        <v>N/A</v>
      </c>
      <c r="K357">
        <f>VLOOKUP($A357,'Plan de acci�n consolidado 2025'!$A$3:$V$504,K$1,0)</f>
        <v>0</v>
      </c>
      <c r="L357" t="str">
        <f>VLOOKUP($A357,'Plan de acci�n consolidado 2025'!$A$3:$V$504,L$1,0)</f>
        <v>N/A</v>
      </c>
      <c r="M357" t="str">
        <f>VLOOKUP($A357,'Plan de acci�n consolidado 2025'!$A$3:$V$504,M$1,0)</f>
        <v>N/A</v>
      </c>
      <c r="N357" t="str">
        <f>VLOOKUP($A357,'Plan de acci�n consolidado 2025'!$A$3:$V$504,N$1,0)</f>
        <v>N/A</v>
      </c>
      <c r="O357" t="str">
        <f>VLOOKUP($A357,'Plan de acci�n consolidado 2025'!$A$3:$V$504,O$1,0)</f>
        <v>Elaborar propuesta de modificación y actualización del Título X de la Circular Única de la Superintendencia de Industria y Comercio en materia de Nuevas Creaciones y  Signos Distintivos (Propuestas de modificación entregadas al Despacho de PI)</v>
      </c>
      <c r="P357">
        <f>VLOOKUP($A357,'Plan de acci�n consolidado 2025'!$A$3:$V$504,P$1,0)</f>
        <v>0</v>
      </c>
      <c r="Q357">
        <f>VLOOKUP($A357,'Plan de acci�n consolidado 2025'!$A$3:$V$504,Q$1,0)</f>
        <v>2</v>
      </c>
      <c r="R357" t="str">
        <f>VLOOKUP($A357,'Plan de acci�n consolidado 2025'!$A$3:$V$504,R$1,0)</f>
        <v>Númerica</v>
      </c>
      <c r="S357" t="str">
        <f>VLOOKUP($A357,'Plan de acci�n consolidado 2025'!$A$3:$V$504,S$1,0)</f>
        <v># de Propuestas elaboradas / 2 Propuestas por elaborar</v>
      </c>
      <c r="T357" s="168">
        <f>VLOOKUP($A357,'Plan de acci�n consolidado 2025'!$A$3:$V$504,T$1,0)</f>
        <v>45677</v>
      </c>
      <c r="U357" s="168">
        <f>VLOOKUP($A357,'Plan de acci�n consolidado 2025'!$A$3:$V$504,U$1,0)</f>
        <v>45807</v>
      </c>
      <c r="V357" t="str">
        <f>VLOOKUP($A357,'Plan de acci�n consolidado 2025'!$A$3:$V$504,V$1,0)</f>
        <v>2010-DIRECCION DE SIGNOS DISTINTIVOS;
2020-DIRECCIÓN DE NUEVAS CREACIONES</v>
      </c>
      <c r="W357">
        <f>VLOOKUP($A357,'Plan de acci�n consolidado 2025'!$A$3:$AZ$504,W$1,0)</f>
        <v>0</v>
      </c>
      <c r="X357">
        <f>VLOOKUP($A357,'Plan de acci�n consolidado 2025'!$A$3:$AZ$504,X$1,0)</f>
        <v>100</v>
      </c>
      <c r="Y357" t="str">
        <f>VLOOKUP($A357,'Plan de acci�n consolidado 2025'!$A$3:$AZ$504,Y$1,0)</f>
        <v>Se elaboraron y entregaron al despacho de la Delegada para la Propiedad Industrial las 2 propuestas de modificación y actualización de la Circular Única.</v>
      </c>
      <c r="Z357" s="168">
        <f>VLOOKUP($A357,'Plan de acci�n consolidado 2025'!$A$3:$AZ$504,Z$1,0)</f>
        <v>45792</v>
      </c>
      <c r="AA357">
        <f>VLOOKUP($A357,'Plan de acci�n consolidado 2025'!$A$3:$AZ$504,AA$1,0)</f>
        <v>100</v>
      </c>
      <c r="AB357" t="str">
        <f>VLOOKUP($A357,'Plan de acci�n consolidado 2025'!$A$3:$AZ$504,AB$1,0)</f>
        <v>Se valida ejecución de la actividad</v>
      </c>
      <c r="AC357" s="168">
        <f>VLOOKUP($A357,'Plan de acci�n consolidado 2025'!$A$3:$AZ$504,AC$1,0)</f>
        <v>45792</v>
      </c>
      <c r="AD357">
        <f>VLOOKUP($A357,'Plan de acci�n consolidado 2025'!$A$3:$AZ$504,AD$1,0)</f>
        <v>100</v>
      </c>
      <c r="AE357">
        <f>VLOOKUP($A357,'Plan de acci�n consolidado 2025'!$A$3:$AZ$504,AE$1,0)</f>
        <v>0</v>
      </c>
    </row>
    <row r="358" spans="1:31" hidden="1" x14ac:dyDescent="0.25">
      <c r="A358" s="30" t="s">
        <v>1018</v>
      </c>
      <c r="B358" t="str">
        <f>VLOOKUP($A358,'Plan de acci�n consolidado 2025'!$A$3:$V$504,B$1,0)</f>
        <v>DESPACHO DEL SUPERINTENDENTE DELEGADO PARA LA PROPIEDAD INDUSTRIAL</v>
      </c>
      <c r="C358">
        <f>VLOOKUP($A358,'Plan de acci�n consolidado 2025'!$A$3:$V$504,C$1,0)</f>
        <v>1</v>
      </c>
      <c r="D358" t="str">
        <f>VLOOKUP($A358,'Plan de acci�n consolidado 2025'!$A$3:$V$504,D$1,0)</f>
        <v>Actividad propia</v>
      </c>
      <c r="E358" t="str">
        <f>VLOOKUP($A358,'Plan de acci�n consolidado 2025'!$A$3:$V$504,E$1,0)</f>
        <v>2000.6.3</v>
      </c>
      <c r="F358" t="str">
        <f>VLOOKUP($A358,'Plan de acci�n consolidado 2025'!$A$3:$V$504,F$1,0)</f>
        <v>N/A</v>
      </c>
      <c r="G358" t="str">
        <f>VLOOKUP($A358,'Plan de acci�n consolidado 2025'!$A$3:$V$504,G$1,0)</f>
        <v>N/A</v>
      </c>
      <c r="H358" t="str">
        <f>VLOOKUP($A358,'Plan de acci�n consolidado 2025'!$A$3:$V$504,H$1,0)</f>
        <v>N/A</v>
      </c>
      <c r="I358" t="str">
        <f>VLOOKUP($A358,'Plan de acci�n consolidado 2025'!$A$3:$V$504,I$1,0)</f>
        <v>N/A</v>
      </c>
      <c r="J358" t="str">
        <f>VLOOKUP($A358,'Plan de acci�n consolidado 2025'!$A$3:$V$504,J$1,0)</f>
        <v>N/A</v>
      </c>
      <c r="K358">
        <f>VLOOKUP($A358,'Plan de acci�n consolidado 2025'!$A$3:$V$504,K$1,0)</f>
        <v>0</v>
      </c>
      <c r="L358" t="str">
        <f>VLOOKUP($A358,'Plan de acci�n consolidado 2025'!$A$3:$V$504,L$1,0)</f>
        <v>N/A</v>
      </c>
      <c r="M358" t="str">
        <f>VLOOKUP($A358,'Plan de acci�n consolidado 2025'!$A$3:$V$504,M$1,0)</f>
        <v>N/A</v>
      </c>
      <c r="N358" t="str">
        <f>VLOOKUP($A358,'Plan de acci�n consolidado 2025'!$A$3:$V$504,N$1,0)</f>
        <v>N/A</v>
      </c>
      <c r="O358" t="str">
        <f>VLOOKUP($A358,'Plan de acci�n consolidado 2025'!$A$3:$V$504,O$1,0)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P358">
        <f>VLOOKUP($A358,'Plan de acci�n consolidado 2025'!$A$3:$V$504,P$1,0)</f>
        <v>50</v>
      </c>
      <c r="Q358">
        <f>VLOOKUP($A358,'Plan de acci�n consolidado 2025'!$A$3:$V$504,Q$1,0)</f>
        <v>2</v>
      </c>
      <c r="R358" t="str">
        <f>VLOOKUP($A358,'Plan de acci�n consolidado 2025'!$A$3:$V$504,R$1,0)</f>
        <v>Númerica</v>
      </c>
      <c r="S358" t="str">
        <f>VLOOKUP($A358,'Plan de acci�n consolidado 2025'!$A$3:$V$504,S$1,0)</f>
        <v># de Propuestas enviadas / 2 Propuestas por enviar</v>
      </c>
      <c r="T358" s="168">
        <f>VLOOKUP($A358,'Plan de acci�n consolidado 2025'!$A$3:$V$504,T$1,0)</f>
        <v>45811</v>
      </c>
      <c r="U358" s="168">
        <f>VLOOKUP($A358,'Plan de acci�n consolidado 2025'!$A$3:$V$504,U$1,0)</f>
        <v>45835</v>
      </c>
      <c r="V358" t="str">
        <f>VLOOKUP($A358,'Plan de acci�n consolidado 2025'!$A$3:$V$504,V$1,0)</f>
        <v>2000-DESPACHO DEL SUPERINTENDENTE DELEGADO PARA LA PROPIEDAD INDUSTRIAL</v>
      </c>
      <c r="W358">
        <f>VLOOKUP($A358,'Plan de acci�n consolidado 2025'!$A$3:$AZ$504,W$1,0)</f>
        <v>5</v>
      </c>
      <c r="X358">
        <f>VLOOKUP($A358,'Plan de acci�n consolidado 2025'!$A$3:$AZ$504,X$1,0)</f>
        <v>100</v>
      </c>
      <c r="Y358" t="str">
        <f>VLOOKUP($A358,'Plan de acci�n consolidado 2025'!$A$3:$AZ$504,Y$1,0)</f>
        <v>Mediante memorando 25-290436- -0 y 25-291631- -0-, se remitieron a la OAJ las propuestas de modificación al Título X de la Circular Única.</v>
      </c>
      <c r="Z358" s="168">
        <f>VLOOKUP($A358,'Plan de acci�n consolidado 2025'!$A$3:$AZ$504,Z$1,0)</f>
        <v>45828</v>
      </c>
      <c r="AA358">
        <f>VLOOKUP($A358,'Plan de acci�n consolidado 2025'!$A$3:$AZ$504,AA$1,0)</f>
        <v>100</v>
      </c>
      <c r="AB358" t="str">
        <f>VLOOKUP($A358,'Plan de acci�n consolidado 2025'!$A$3:$AZ$504,AB$1,0)</f>
        <v>Se avala el cumplimiento de la presente actividad en la cual se evidencian 2 propuestas de modificación al Titulo X de la circular única en temas de propiedad industrial.</v>
      </c>
      <c r="AC358" s="168">
        <f>VLOOKUP($A358,'Plan de acci�n consolidado 2025'!$A$3:$AZ$504,AC$1,0)</f>
        <v>45828</v>
      </c>
      <c r="AD358">
        <f>VLOOKUP($A358,'Plan de acci�n consolidado 2025'!$A$3:$AZ$504,AD$1,0)</f>
        <v>100</v>
      </c>
      <c r="AE358">
        <f>VLOOKUP($A358,'Plan de acci�n consolidado 2025'!$A$3:$AZ$504,AE$1,0)</f>
        <v>5</v>
      </c>
    </row>
    <row r="359" spans="1:31" hidden="1" x14ac:dyDescent="0.25">
      <c r="A359" s="30" t="s">
        <v>1019</v>
      </c>
      <c r="B359" t="str">
        <f>VLOOKUP($A359,'Plan de acci�n consolidado 2025'!$A$3:$V$504,B$1,0)</f>
        <v>DESPACHO DEL SUPERINTENDENTE DELEGADO PARA LA PROPIEDAD INDUSTRIAL</v>
      </c>
      <c r="C359">
        <f>VLOOKUP($A359,'Plan de acci�n consolidado 2025'!$A$3:$V$504,C$1,0)</f>
        <v>1</v>
      </c>
      <c r="D359" t="str">
        <f>VLOOKUP($A359,'Plan de acci�n consolidado 2025'!$A$3:$V$504,D$1,0)</f>
        <v>Actividad propia</v>
      </c>
      <c r="E359" t="str">
        <f>VLOOKUP($A359,'Plan de acci�n consolidado 2025'!$A$3:$V$504,E$1,0)</f>
        <v>2000.6.4</v>
      </c>
      <c r="F359" t="str">
        <f>VLOOKUP($A359,'Plan de acci�n consolidado 2025'!$A$3:$V$504,F$1,0)</f>
        <v>N/A</v>
      </c>
      <c r="G359" t="str">
        <f>VLOOKUP($A359,'Plan de acci�n consolidado 2025'!$A$3:$V$504,G$1,0)</f>
        <v>N/A</v>
      </c>
      <c r="H359" t="str">
        <f>VLOOKUP($A359,'Plan de acci�n consolidado 2025'!$A$3:$V$504,H$1,0)</f>
        <v>N/A</v>
      </c>
      <c r="I359" t="str">
        <f>VLOOKUP($A359,'Plan de acci�n consolidado 2025'!$A$3:$V$504,I$1,0)</f>
        <v>N/A</v>
      </c>
      <c r="J359" t="str">
        <f>VLOOKUP($A359,'Plan de acci�n consolidado 2025'!$A$3:$V$504,J$1,0)</f>
        <v>N/A</v>
      </c>
      <c r="K359">
        <f>VLOOKUP($A359,'Plan de acci�n consolidado 2025'!$A$3:$V$504,K$1,0)</f>
        <v>0</v>
      </c>
      <c r="L359" t="str">
        <f>VLOOKUP($A359,'Plan de acci�n consolidado 2025'!$A$3:$V$504,L$1,0)</f>
        <v>N/A</v>
      </c>
      <c r="M359" t="str">
        <f>VLOOKUP($A359,'Plan de acci�n consolidado 2025'!$A$3:$V$504,M$1,0)</f>
        <v>N/A</v>
      </c>
      <c r="N359" t="str">
        <f>VLOOKUP($A359,'Plan de acci�n consolidado 2025'!$A$3:$V$504,N$1,0)</f>
        <v>N/A</v>
      </c>
      <c r="O359" t="str">
        <f>VLOOKUP($A359,'Plan de acci�n consolidado 2025'!$A$3:$V$504,O$1,0)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P359">
        <f>VLOOKUP($A359,'Plan de acci�n consolidado 2025'!$A$3:$V$504,P$1,0)</f>
        <v>50</v>
      </c>
      <c r="Q359">
        <f>VLOOKUP($A359,'Plan de acci�n consolidado 2025'!$A$3:$V$504,Q$1,0)</f>
        <v>2</v>
      </c>
      <c r="R359" t="str">
        <f>VLOOKUP($A359,'Plan de acci�n consolidado 2025'!$A$3:$V$504,R$1,0)</f>
        <v>Númerica</v>
      </c>
      <c r="S359" t="str">
        <f>VLOOKUP($A359,'Plan de acci�n consolidado 2025'!$A$3:$V$504,S$1,0)</f>
        <v># de Propuestas enviadas / 2 Propuestas por enviar</v>
      </c>
      <c r="T359" s="168">
        <f>VLOOKUP($A359,'Plan de acci�n consolidado 2025'!$A$3:$V$504,T$1,0)</f>
        <v>45839</v>
      </c>
      <c r="U359" s="168">
        <f>VLOOKUP($A359,'Plan de acci�n consolidado 2025'!$A$3:$V$504,U$1,0)</f>
        <v>45856</v>
      </c>
      <c r="V359" t="str">
        <f>VLOOKUP($A359,'Plan de acci�n consolidado 2025'!$A$3:$V$504,V$1,0)</f>
        <v>2000-DESPACHO DEL SUPERINTENDENTE DELEGADO PARA LA PROPIEDAD INDUSTRIAL</v>
      </c>
      <c r="W359">
        <f>VLOOKUP($A359,'Plan de acci�n consolidado 2025'!$A$3:$AZ$504,W$1,0)</f>
        <v>5</v>
      </c>
      <c r="X359">
        <f>VLOOKUP($A359,'Plan de acci�n consolidado 2025'!$A$3:$AZ$504,X$1,0)</f>
        <v>100</v>
      </c>
      <c r="Y359" t="str">
        <f>VLOOKUP($A359,'Plan de acci�n consolidado 2025'!$A$3:$AZ$504,Y$1,0)</f>
        <v>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v>
      </c>
      <c r="Z359" s="168">
        <f>VLOOKUP($A359,'Plan de acci�n consolidado 2025'!$A$3:$AZ$504,Z$1,0)</f>
        <v>45856</v>
      </c>
      <c r="AA359">
        <f>VLOOKUP($A359,'Plan de acci�n consolidado 2025'!$A$3:$AZ$504,AA$1,0)</f>
        <v>100</v>
      </c>
      <c r="AB359" t="str">
        <f>VLOOKUP($A359,'Plan de acci�n consolidado 2025'!$A$3:$AZ$504,AB$1,0)</f>
        <v>Se verifica el cumplimiento de la actividad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v>
      </c>
      <c r="AC359" s="168">
        <f>VLOOKUP($A359,'Plan de acci�n consolidado 2025'!$A$3:$AZ$504,AC$1,0)</f>
        <v>45856</v>
      </c>
      <c r="AD359">
        <f>VLOOKUP($A359,'Plan de acci�n consolidado 2025'!$A$3:$AZ$504,AD$1,0)</f>
        <v>95</v>
      </c>
      <c r="AE359">
        <f>VLOOKUP($A359,'Plan de acci�n consolidado 2025'!$A$3:$AZ$504,AE$1,0)</f>
        <v>5</v>
      </c>
    </row>
    <row r="360" spans="1:31" hidden="1" x14ac:dyDescent="0.25">
      <c r="A360" s="30" t="s">
        <v>491</v>
      </c>
      <c r="B360" t="str">
        <f>VLOOKUP($A360,'Plan de acci�n consolidado 2025'!$A$3:$V$504,B$1,0)</f>
        <v>OFICINA DE CONTROL INTERNO</v>
      </c>
      <c r="C360">
        <f>VLOOKUP($A360,'Plan de acci�n consolidado 2025'!$A$3:$V$504,C$1,0)</f>
        <v>4</v>
      </c>
      <c r="D360" t="str">
        <f>VLOOKUP($A360,'Plan de acci�n consolidado 2025'!$A$3:$V$504,D$1,0)</f>
        <v>Producto</v>
      </c>
      <c r="E360" t="str">
        <f>VLOOKUP($A360,'Plan de acci�n consolidado 2025'!$A$3:$V$504,E$1,0)</f>
        <v>50.1</v>
      </c>
      <c r="F360" t="str">
        <f>VLOOKUP($A360,'Plan de acci�n consolidado 2025'!$A$3:$V$504,F$1,0)</f>
        <v>Operativo</v>
      </c>
      <c r="G360" t="str">
        <f>VLOOKUP($A360,'Plan de acci�n consolidado 2025'!$A$3:$V$504,G$1,0)</f>
        <v>Fortalecer el Sistema Integral de Gestión Institucional en el marco del Modelo Integrado de Planeación y gestión para mejorar la prestación del servicio.</v>
      </c>
      <c r="H360" t="str">
        <f>VLOOKUP($A360,'Plan de acci�n consolidado 2025'!$A$3:$V$504,H$1,0)</f>
        <v xml:space="preserve">Cumplimiento de productos del PAI asociados a Fortacer el Sistema Integral de Gestión Institucional para mejorar la prestación del servicio. 
</v>
      </c>
      <c r="I360" t="str">
        <f>VLOOKUP($A360,'Plan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0" t="str">
        <f>VLOOKUP($A360,'Plan de acci�n consolidado 2025'!$A$3:$V$504,J$1,0)</f>
        <v>N/A</v>
      </c>
      <c r="K360">
        <f>VLOOKUP($A360,'Plan de acci�n consolidado 2025'!$A$3:$V$504,K$1,0)</f>
        <v>0</v>
      </c>
      <c r="L360" t="str">
        <f>VLOOKUP($A360,'Plan de acci�n consolidado 2025'!$A$3:$V$504,L$1,0)</f>
        <v>N/A</v>
      </c>
      <c r="M360" t="str">
        <f>VLOOKUP($A360,'Plan de acci�n consolidado 2025'!$A$3:$V$504,M$1,0)</f>
        <v>Política Control Interno _DIMENSIÓN Control Interno</v>
      </c>
      <c r="N360" t="str">
        <f>VLOOKUP($A360,'Plan de acci�n consolidado 2025'!$A$3:$V$504,N$1,0)</f>
        <v>N/A</v>
      </c>
      <c r="O360" t="str">
        <f>VLOOKUP($A360,'Plan de acci�n consolidado 2025'!$A$3:$V$504,O$1,0)</f>
        <v>Plan Anual de Auditorías ejecutado y presentado al CICCI (actas del CICCI firmadas semestralmente por Superintendente y jefe OCI)</v>
      </c>
      <c r="P360">
        <f>VLOOKUP($A360,'Plan de acci�n consolidado 2025'!$A$3:$V$504,P$1,0)</f>
        <v>50</v>
      </c>
      <c r="Q360">
        <f>VLOOKUP($A360,'Plan de acci�n consolidado 2025'!$A$3:$V$504,Q$1,0)</f>
        <v>100</v>
      </c>
      <c r="R360" t="str">
        <f>VLOOKUP($A360,'Plan de acci�n consolidado 2025'!$A$3:$V$504,R$1,0)</f>
        <v>Porcentual</v>
      </c>
      <c r="S360" t="str">
        <f>VLOOKUP($A360,'Plan de acci�n consolidado 2025'!$A$3:$V$504,S$1,0)</f>
        <v>% de plan ejecutado / 100% de plan a ejecutar</v>
      </c>
      <c r="T360" s="168">
        <f>VLOOKUP($A360,'Plan de acci�n consolidado 2025'!$A$3:$V$504,T$1,0)</f>
        <v>45659</v>
      </c>
      <c r="U360" s="168">
        <f>VLOOKUP($A360,'Plan de acci�n consolidado 2025'!$A$3:$V$504,U$1,0)</f>
        <v>46022</v>
      </c>
      <c r="V360" t="str">
        <f>VLOOKUP($A360,'Plan de acci�n consolidado 2025'!$A$3:$V$504,V$1,0)</f>
        <v>50-OFICINA DE CONTROL INTERNO</v>
      </c>
      <c r="W360">
        <f>VLOOKUP($A360,'Plan de acci�n consolidado 2025'!$A$3:$AZ$504,W$1,0)</f>
        <v>50</v>
      </c>
      <c r="X360">
        <f>VLOOKUP($A360,'Plan de acci�n consolidado 2025'!$A$3:$AZ$504,X$1,0)</f>
        <v>0</v>
      </c>
      <c r="Y360">
        <f>VLOOKUP($A360,'Plan de acci�n consolidado 2025'!$A$3:$AZ$504,Y$1,0)</f>
        <v>0</v>
      </c>
      <c r="Z360" s="168">
        <f>VLOOKUP($A360,'Plan de acci�n consolidado 2025'!$A$3:$AZ$504,Z$1,0)</f>
        <v>0</v>
      </c>
      <c r="AA360">
        <f>VLOOKUP($A360,'Plan de acci�n consolidado 2025'!$A$3:$AZ$504,AA$1,0)</f>
        <v>0</v>
      </c>
      <c r="AB360">
        <f>VLOOKUP($A360,'Plan de acci�n consolidado 2025'!$A$3:$AZ$504,AB$1,0)</f>
        <v>0</v>
      </c>
      <c r="AC360" s="168">
        <f>VLOOKUP($A360,'Plan de acci�n consolidado 2025'!$A$3:$AZ$504,AC$1,0)</f>
        <v>0</v>
      </c>
      <c r="AD360">
        <f>VLOOKUP($A360,'Plan de acci�n consolidado 2025'!$A$3:$AZ$504,AD$1,0)</f>
        <v>0</v>
      </c>
      <c r="AE360">
        <f>VLOOKUP($A360,'Plan de acci�n consolidado 2025'!$A$3:$AZ$504,AE$1,0)</f>
        <v>0</v>
      </c>
    </row>
    <row r="361" spans="1:31" hidden="1" x14ac:dyDescent="0.25">
      <c r="A361" s="30" t="s">
        <v>495</v>
      </c>
      <c r="B361" t="str">
        <f>VLOOKUP($A361,'Plan de acci�n consolidado 2025'!$A$3:$V$504,B$1,0)</f>
        <v>OFICINA DE CONTROL INTERNO</v>
      </c>
      <c r="C361">
        <f>VLOOKUP($A361,'Plan de acci�n consolidado 2025'!$A$3:$V$504,C$1,0)</f>
        <v>4</v>
      </c>
      <c r="D361" t="str">
        <f>VLOOKUP($A361,'Plan de acci�n consolidado 2025'!$A$3:$V$504,D$1,0)</f>
        <v>Actividad propia</v>
      </c>
      <c r="E361" t="str">
        <f>VLOOKUP($A361,'Plan de acci�n consolidado 2025'!$A$3:$V$504,E$1,0)</f>
        <v>50.1.1</v>
      </c>
      <c r="F361" t="str">
        <f>VLOOKUP($A361,'Plan de acci�n consolidado 2025'!$A$3:$V$504,F$1,0)</f>
        <v>N/A</v>
      </c>
      <c r="G361" t="str">
        <f>VLOOKUP($A361,'Plan de acci�n consolidado 2025'!$A$3:$V$504,G$1,0)</f>
        <v>N/A</v>
      </c>
      <c r="H361" t="str">
        <f>VLOOKUP($A361,'Plan de acci�n consolidado 2025'!$A$3:$V$504,H$1,0)</f>
        <v>N/A</v>
      </c>
      <c r="I361" t="str">
        <f>VLOOKUP($A361,'Plan de acci�n consolidado 2025'!$A$3:$V$504,I$1,0)</f>
        <v>N/A</v>
      </c>
      <c r="J361" t="str">
        <f>VLOOKUP($A361,'Plan de acci�n consolidado 2025'!$A$3:$V$504,J$1,0)</f>
        <v>N/A</v>
      </c>
      <c r="K361">
        <f>VLOOKUP($A361,'Plan de acci�n consolidado 2025'!$A$3:$V$504,K$1,0)</f>
        <v>0</v>
      </c>
      <c r="L361" t="str">
        <f>VLOOKUP($A361,'Plan de acci�n consolidado 2025'!$A$3:$V$504,L$1,0)</f>
        <v>N/A</v>
      </c>
      <c r="M361" t="str">
        <f>VLOOKUP($A361,'Plan de acci�n consolidado 2025'!$A$3:$V$504,M$1,0)</f>
        <v>N/A</v>
      </c>
      <c r="N361" t="str">
        <f>VLOOKUP($A361,'Plan de acci�n consolidado 2025'!$A$3:$V$504,N$1,0)</f>
        <v>N/A</v>
      </c>
      <c r="O361" t="str">
        <f>VLOOKUP($A361,'Plan de acci�n consolidado 2025'!$A$3:$V$504,O$1,0)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361">
        <f>VLOOKUP($A361,'Plan de acci�n consolidado 2025'!$A$3:$V$504,P$1,0)</f>
        <v>80</v>
      </c>
      <c r="Q361">
        <f>VLOOKUP($A361,'Plan de acci�n consolidado 2025'!$A$3:$V$504,Q$1,0)</f>
        <v>100</v>
      </c>
      <c r="R361" t="str">
        <f>VLOOKUP($A361,'Plan de acci�n consolidado 2025'!$A$3:$V$504,R$1,0)</f>
        <v>Porcentual</v>
      </c>
      <c r="S361" t="str">
        <f>VLOOKUP($A361,'Plan de acci�n consolidado 2025'!$A$3:$V$504,S$1,0)</f>
        <v>% de plan ejecutado / 100% de plan a ejecutar</v>
      </c>
      <c r="T361" s="168">
        <f>VLOOKUP($A361,'Plan de acci�n consolidado 2025'!$A$3:$V$504,T$1,0)</f>
        <v>45659</v>
      </c>
      <c r="U361" s="168">
        <f>VLOOKUP($A361,'Plan de acci�n consolidado 2025'!$A$3:$V$504,U$1,0)</f>
        <v>46022</v>
      </c>
      <c r="V361" t="str">
        <f>VLOOKUP($A361,'Plan de acci�n consolidado 2025'!$A$3:$V$504,V$1,0)</f>
        <v>50-OFICINA DE CONTROL INTERNO</v>
      </c>
      <c r="W361">
        <f>VLOOKUP($A361,'Plan de acci�n consolidado 2025'!$A$3:$AZ$504,W$1,0)</f>
        <v>40</v>
      </c>
      <c r="X361">
        <f>VLOOKUP($A361,'Plan de acci�n consolidado 2025'!$A$3:$AZ$504,X$1,0)</f>
        <v>60</v>
      </c>
      <c r="Y361" t="str">
        <f>VLOOKUP($A361,'Plan de acci�n consolidado 2025'!$A$3:$AZ$504,Y$1,0)</f>
        <v xml:space="preserve">La Oficina de Control Interno en su plan anual de auditoría 2025 tiene programado 77 actividades, de las cuales, para el tercer trimestre del corriente, reporta un total de trece (13) informes, conformados por una (1) auditoría Servicio a la Ciudadanía y 12 Informes de Ley/seguimiento y otros. 
Su avance porcentual es del 60%, debido a que: 
Primer seguimiento se reportó 16 informes (ley/seguimiento/otros) 
Segundo seguimiento se reportó 17 informes (3 auditorías y 14 ley/seguimiento/otros) 
Tercer seguimiento se reporta 13 informes (1 auditoría y 12 Ley/seguimiento/otros). 
Para un total de 46 informes realizados. </v>
      </c>
      <c r="Z361" s="168">
        <f>VLOOKUP($A361,'Plan de acci�n consolidado 2025'!$A$3:$AZ$504,Z$1,0)</f>
        <v>0</v>
      </c>
      <c r="AA361">
        <f>VLOOKUP($A361,'Plan de acci�n consolidado 2025'!$A$3:$AZ$504,AA$1,0)</f>
        <v>60</v>
      </c>
      <c r="AB361" t="str">
        <f>VLOOKUP($A361,'Plan de acci�n consolidado 2025'!$A$3:$AZ$504,AB$1,0)</f>
        <v xml:space="preserve">De acuerdo con el plan anual de auditorias anexo, se evidencias cerca de 50 actividades reportadas de las cuales 31 ya fueron reportadas como ejecutadas </v>
      </c>
      <c r="AC361" s="168">
        <f>VLOOKUP($A361,'Plan de acci�n consolidado 2025'!$A$3:$AZ$504,AC$1,0)</f>
        <v>0</v>
      </c>
      <c r="AD361">
        <f>VLOOKUP($A361,'Plan de acci�n consolidado 2025'!$A$3:$AZ$504,AD$1,0)</f>
        <v>0</v>
      </c>
      <c r="AE361">
        <f>VLOOKUP($A361,'Plan de acci�n consolidado 2025'!$A$3:$AZ$504,AE$1,0)</f>
        <v>24</v>
      </c>
    </row>
    <row r="362" spans="1:31" hidden="1" x14ac:dyDescent="0.25">
      <c r="A362" s="30" t="s">
        <v>496</v>
      </c>
      <c r="B362" t="str">
        <f>VLOOKUP($A362,'Plan de acci�n consolidado 2025'!$A$3:$V$504,B$1,0)</f>
        <v>OFICINA DE CONTROL INTERNO</v>
      </c>
      <c r="C362">
        <f>VLOOKUP($A362,'Plan de acci�n consolidado 2025'!$A$3:$V$504,C$1,0)</f>
        <v>4</v>
      </c>
      <c r="D362" t="str">
        <f>VLOOKUP($A362,'Plan de acci�n consolidado 2025'!$A$3:$V$504,D$1,0)</f>
        <v>Actividad propia</v>
      </c>
      <c r="E362" t="str">
        <f>VLOOKUP($A362,'Plan de acci�n consolidado 2025'!$A$3:$V$504,E$1,0)</f>
        <v>50.1.2</v>
      </c>
      <c r="F362" t="str">
        <f>VLOOKUP($A362,'Plan de acci�n consolidado 2025'!$A$3:$V$504,F$1,0)</f>
        <v>N/A</v>
      </c>
      <c r="G362" t="str">
        <f>VLOOKUP($A362,'Plan de acci�n consolidado 2025'!$A$3:$V$504,G$1,0)</f>
        <v>N/A</v>
      </c>
      <c r="H362" t="str">
        <f>VLOOKUP($A362,'Plan de acci�n consolidado 2025'!$A$3:$V$504,H$1,0)</f>
        <v>N/A</v>
      </c>
      <c r="I362" t="str">
        <f>VLOOKUP($A362,'Plan de acci�n consolidado 2025'!$A$3:$V$504,I$1,0)</f>
        <v>N/A</v>
      </c>
      <c r="J362" t="str">
        <f>VLOOKUP($A362,'Plan de acci�n consolidado 2025'!$A$3:$V$504,J$1,0)</f>
        <v>N/A</v>
      </c>
      <c r="K362">
        <f>VLOOKUP($A362,'Plan de acci�n consolidado 2025'!$A$3:$V$504,K$1,0)</f>
        <v>0</v>
      </c>
      <c r="L362" t="str">
        <f>VLOOKUP($A362,'Plan de acci�n consolidado 2025'!$A$3:$V$504,L$1,0)</f>
        <v>N/A</v>
      </c>
      <c r="M362" t="str">
        <f>VLOOKUP($A362,'Plan de acci�n consolidado 2025'!$A$3:$V$504,M$1,0)</f>
        <v>N/A</v>
      </c>
      <c r="N362" t="str">
        <f>VLOOKUP($A362,'Plan de acci�n consolidado 2025'!$A$3:$V$504,N$1,0)</f>
        <v>N/A</v>
      </c>
      <c r="O362" t="str">
        <f>VLOOKUP($A362,'Plan de acci�n consolidado 2025'!$A$3:$V$504,O$1,0)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362">
        <f>VLOOKUP($A362,'Plan de acci�n consolidado 2025'!$A$3:$V$504,P$1,0)</f>
        <v>20</v>
      </c>
      <c r="Q362">
        <f>VLOOKUP($A362,'Plan de acci�n consolidado 2025'!$A$3:$V$504,Q$1,0)</f>
        <v>2</v>
      </c>
      <c r="R362" t="str">
        <f>VLOOKUP($A362,'Plan de acci�n consolidado 2025'!$A$3:$V$504,R$1,0)</f>
        <v>Númerica</v>
      </c>
      <c r="S362" t="str">
        <f>VLOOKUP($A362,'Plan de acci�n consolidado 2025'!$A$3:$V$504,S$1,0)</f>
        <v># de Comités ejecutados / 2 Comités Programados</v>
      </c>
      <c r="T362" s="168">
        <f>VLOOKUP($A362,'Plan de acci�n consolidado 2025'!$A$3:$V$504,T$1,0)</f>
        <v>45811</v>
      </c>
      <c r="U362" s="168">
        <f>VLOOKUP($A362,'Plan de acci�n consolidado 2025'!$A$3:$V$504,U$1,0)</f>
        <v>46022</v>
      </c>
      <c r="V362" t="str">
        <f>VLOOKUP($A362,'Plan de acci�n consolidado 2025'!$A$3:$V$504,V$1,0)</f>
        <v>50-OFICINA DE CONTROL INTERNO</v>
      </c>
      <c r="W362">
        <f>VLOOKUP($A362,'Plan de acci�n consolidado 2025'!$A$3:$AZ$504,W$1,0)</f>
        <v>10</v>
      </c>
      <c r="X362">
        <f>VLOOKUP($A362,'Plan de acci�n consolidado 2025'!$A$3:$AZ$504,X$1,0)</f>
        <v>0</v>
      </c>
      <c r="Y362">
        <f>VLOOKUP($A362,'Plan de acci�n consolidado 2025'!$A$3:$AZ$504,Y$1,0)</f>
        <v>0</v>
      </c>
      <c r="Z362" s="168">
        <f>VLOOKUP($A362,'Plan de acci�n consolidado 2025'!$A$3:$AZ$504,Z$1,0)</f>
        <v>0</v>
      </c>
      <c r="AA362">
        <f>VLOOKUP($A362,'Plan de acci�n consolidado 2025'!$A$3:$AZ$504,AA$1,0)</f>
        <v>0</v>
      </c>
      <c r="AB362">
        <f>VLOOKUP($A362,'Plan de acci�n consolidado 2025'!$A$3:$AZ$504,AB$1,0)</f>
        <v>0</v>
      </c>
      <c r="AC362" s="168">
        <f>VLOOKUP($A362,'Plan de acci�n consolidado 2025'!$A$3:$AZ$504,AC$1,0)</f>
        <v>0</v>
      </c>
      <c r="AD362">
        <f>VLOOKUP($A362,'Plan de acci�n consolidado 2025'!$A$3:$AZ$504,AD$1,0)</f>
        <v>0</v>
      </c>
      <c r="AE362">
        <f>VLOOKUP($A362,'Plan de acci�n consolidado 2025'!$A$3:$AZ$504,AE$1,0)</f>
        <v>0</v>
      </c>
    </row>
    <row r="363" spans="1:31" hidden="1" x14ac:dyDescent="0.25">
      <c r="A363" s="30" t="s">
        <v>498</v>
      </c>
      <c r="B363" t="str">
        <f>VLOOKUP($A363,'Plan de acci�n consolidado 2025'!$A$3:$V$504,B$1,0)</f>
        <v>OFICINA DE CONTROL INTERNO</v>
      </c>
      <c r="C363">
        <f>VLOOKUP($A363,'Plan de acci�n consolidado 2025'!$A$3:$V$504,C$1,0)</f>
        <v>4</v>
      </c>
      <c r="D363" t="str">
        <f>VLOOKUP($A363,'Plan de acci�n consolidado 2025'!$A$3:$V$504,D$1,0)</f>
        <v>Producto</v>
      </c>
      <c r="E363" t="str">
        <f>VLOOKUP($A363,'Plan de acci�n consolidado 2025'!$A$3:$V$504,E$1,0)</f>
        <v>50.2</v>
      </c>
      <c r="F363" t="str">
        <f>VLOOKUP($A363,'Plan de acci�n consolidado 2025'!$A$3:$V$504,F$1,0)</f>
        <v>Operativo</v>
      </c>
      <c r="G363" t="str">
        <f>VLOOKUP($A363,'Plan de acci�n consolidado 2025'!$A$3:$V$504,G$1,0)</f>
        <v>Fortalecer el Sistema Integral de Gestión Institucional en el marco del Modelo Integrado de Planeación y gestión para mejorar la prestación del servicio.</v>
      </c>
      <c r="H363" t="str">
        <f>VLOOKUP($A363,'Plan de acci�n consolidado 2025'!$A$3:$V$504,H$1,0)</f>
        <v xml:space="preserve">Cumplimiento de productos del PAI asociados a Fortacer el Sistema Integral de Gestión Institucional para mejorar la prestación del servicio. 
</v>
      </c>
      <c r="I363" t="str">
        <f>VLOOKUP($A363,'Plan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3" t="str">
        <f>VLOOKUP($A363,'Plan de acci�n consolidado 2025'!$A$3:$V$504,J$1,0)</f>
        <v xml:space="preserve">PND - 5-31-5-b- Convergencia regional - Entidades públicas territoriales y nacionales fortalecidas </v>
      </c>
      <c r="K363">
        <f>VLOOKUP($A363,'Plan de acci�n consolidado 2025'!$A$3:$V$504,K$1,0)</f>
        <v>0</v>
      </c>
      <c r="L363" t="str">
        <f>VLOOKUP($A363,'Plan de acci�n consolidado 2025'!$A$3:$V$504,L$1,0)</f>
        <v>N/A</v>
      </c>
      <c r="M363" t="str">
        <f>VLOOKUP($A363,'Plan de acci�n consolidado 2025'!$A$3:$V$504,M$1,0)</f>
        <v>Política Control Interno _DIMENSIÓN Control Interno</v>
      </c>
      <c r="N363" t="str">
        <f>VLOOKUP($A363,'Plan de acci�n consolidado 2025'!$A$3:$V$504,N$1,0)</f>
        <v>N/A</v>
      </c>
      <c r="O363" t="str">
        <f>VLOOKUP($A363,'Plan de acci�n consolidado 2025'!$A$3:$V$504,O$1,0)</f>
        <v>Seguimiento Planes de trabajo MIPG en el marco de la Política Control Interno, con seguimiento realizado y radicado ante la OAP  (Informe)Entregable: (Informes de seguimiento  a la implementación y actas del comité)</v>
      </c>
      <c r="P363">
        <f>VLOOKUP($A363,'Plan de acci�n consolidado 2025'!$A$3:$V$504,P$1,0)</f>
        <v>25</v>
      </c>
      <c r="Q363">
        <f>VLOOKUP($A363,'Plan de acci�n consolidado 2025'!$A$3:$V$504,Q$1,0)</f>
        <v>1</v>
      </c>
      <c r="R363" t="str">
        <f>VLOOKUP($A363,'Plan de acci�n consolidado 2025'!$A$3:$V$504,R$1,0)</f>
        <v>Númerica</v>
      </c>
      <c r="S363" t="str">
        <f>VLOOKUP($A363,'Plan de acci�n consolidado 2025'!$A$3:$V$504,S$1,0)</f>
        <v># de Informe realizado y presentado / 1 Informe programado</v>
      </c>
      <c r="T363" s="168">
        <f>VLOOKUP($A363,'Plan de acci�n consolidado 2025'!$A$3:$V$504,T$1,0)</f>
        <v>45748</v>
      </c>
      <c r="U363" s="168">
        <f>VLOOKUP($A363,'Plan de acci�n consolidado 2025'!$A$3:$V$504,U$1,0)</f>
        <v>45869</v>
      </c>
      <c r="V363" t="str">
        <f>VLOOKUP($A363,'Plan de acci�n consolidado 2025'!$A$3:$V$504,V$1,0)</f>
        <v>50-OFICINA DE CONTROL INTERNO</v>
      </c>
      <c r="W363">
        <f>VLOOKUP($A363,'Plan de acci�n consolidado 2025'!$A$3:$AZ$504,W$1,0)</f>
        <v>25</v>
      </c>
      <c r="X363">
        <f>VLOOKUP($A363,'Plan de acci�n consolidado 2025'!$A$3:$AZ$504,X$1,0)</f>
        <v>100</v>
      </c>
      <c r="Y363" t="str">
        <f>VLOOKUP($A363,'Plan de acci�n consolidado 2025'!$A$3:$AZ$504,Y$1,0)</f>
        <v xml:space="preserve">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
</v>
      </c>
      <c r="Z363" s="168">
        <f>VLOOKUP($A363,'Plan de acci�n consolidado 2025'!$A$3:$AZ$504,Z$1,0)</f>
        <v>45768</v>
      </c>
      <c r="AA363">
        <f>VLOOKUP($A363,'Plan de acci�n consolidado 2025'!$A$3:$AZ$504,AA$1,0)</f>
        <v>100</v>
      </c>
      <c r="AB363" t="str">
        <f>VLOOKUP($A363,'Plan de acci�n consolidado 2025'!$A$3:$AZ$504,AB$1,0)</f>
        <v xml:space="preserve">Se verifica el cumplimiento con las evidencias allegadas </v>
      </c>
      <c r="AC363" s="168">
        <f>VLOOKUP($A363,'Plan de acci�n consolidado 2025'!$A$3:$AZ$504,AC$1,0)</f>
        <v>45804</v>
      </c>
      <c r="AD363">
        <f>VLOOKUP($A363,'Plan de acci�n consolidado 2025'!$A$3:$AZ$504,AD$1,0)</f>
        <v>100</v>
      </c>
      <c r="AE363">
        <f>VLOOKUP($A363,'Plan de acci�n consolidado 2025'!$A$3:$AZ$504,AE$1,0)</f>
        <v>25</v>
      </c>
    </row>
    <row r="364" spans="1:31" hidden="1" x14ac:dyDescent="0.25">
      <c r="A364" s="30" t="s">
        <v>500</v>
      </c>
      <c r="B364" t="str">
        <f>VLOOKUP($A364,'Plan de acci�n consolidado 2025'!$A$3:$V$504,B$1,0)</f>
        <v>OFICINA DE CONTROL INTERNO</v>
      </c>
      <c r="C364">
        <f>VLOOKUP($A364,'Plan de acci�n consolidado 2025'!$A$3:$V$504,C$1,0)</f>
        <v>4</v>
      </c>
      <c r="D364" t="str">
        <f>VLOOKUP($A364,'Plan de acci�n consolidado 2025'!$A$3:$V$504,D$1,0)</f>
        <v>Actividad propia</v>
      </c>
      <c r="E364" t="str">
        <f>VLOOKUP($A364,'Plan de acci�n consolidado 2025'!$A$3:$V$504,E$1,0)</f>
        <v>50.2.1</v>
      </c>
      <c r="F364" t="str">
        <f>VLOOKUP($A364,'Plan de acci�n consolidado 2025'!$A$3:$V$504,F$1,0)</f>
        <v>N/A</v>
      </c>
      <c r="G364" t="str">
        <f>VLOOKUP($A364,'Plan de acci�n consolidado 2025'!$A$3:$V$504,G$1,0)</f>
        <v>N/A</v>
      </c>
      <c r="H364" t="str">
        <f>VLOOKUP($A364,'Plan de acci�n consolidado 2025'!$A$3:$V$504,H$1,0)</f>
        <v>N/A</v>
      </c>
      <c r="I364" t="str">
        <f>VLOOKUP($A364,'Plan de acci�n consolidado 2025'!$A$3:$V$504,I$1,0)</f>
        <v>N/A</v>
      </c>
      <c r="J364" t="str">
        <f>VLOOKUP($A364,'Plan de acci�n consolidado 2025'!$A$3:$V$504,J$1,0)</f>
        <v>N/A</v>
      </c>
      <c r="K364">
        <f>VLOOKUP($A364,'Plan de acci�n consolidado 2025'!$A$3:$V$504,K$1,0)</f>
        <v>0</v>
      </c>
      <c r="L364" t="str">
        <f>VLOOKUP($A364,'Plan de acci�n consolidado 2025'!$A$3:$V$504,L$1,0)</f>
        <v>N/A</v>
      </c>
      <c r="M364" t="str">
        <f>VLOOKUP($A364,'Plan de acci�n consolidado 2025'!$A$3:$V$504,M$1,0)</f>
        <v>N/A</v>
      </c>
      <c r="N364" t="str">
        <f>VLOOKUP($A364,'Plan de acci�n consolidado 2025'!$A$3:$V$504,N$1,0)</f>
        <v>N/A</v>
      </c>
      <c r="O364" t="str">
        <f>VLOOKUP($A364,'Plan de acci�n consolidado 2025'!$A$3:$V$504,O$1,0)</f>
        <v>Realizar seguimiento a  los Planes de trabajo MIPG que afectan a la Política Control Interno, conforme a las recomendaciones del FURAG (Correo de solicitud de información a las áreas frente a los seguimientos de las MIPG cuando aplique)</v>
      </c>
      <c r="P364">
        <f>VLOOKUP($A364,'Plan de acci�n consolidado 2025'!$A$3:$V$504,P$1,0)</f>
        <v>80</v>
      </c>
      <c r="Q364">
        <f>VLOOKUP($A364,'Plan de acci�n consolidado 2025'!$A$3:$V$504,Q$1,0)</f>
        <v>1</v>
      </c>
      <c r="R364" t="str">
        <f>VLOOKUP($A364,'Plan de acci�n consolidado 2025'!$A$3:$V$504,R$1,0)</f>
        <v>Númerica</v>
      </c>
      <c r="S364" t="str">
        <f>VLOOKUP($A364,'Plan de acci�n consolidado 2025'!$A$3:$V$504,S$1,0)</f>
        <v># de Informe realizado / 1 Informe programado</v>
      </c>
      <c r="T364" s="168">
        <f>VLOOKUP($A364,'Plan de acci�n consolidado 2025'!$A$3:$V$504,T$1,0)</f>
        <v>45748</v>
      </c>
      <c r="U364" s="168">
        <f>VLOOKUP($A364,'Plan de acci�n consolidado 2025'!$A$3:$V$504,U$1,0)</f>
        <v>45869</v>
      </c>
      <c r="V364" t="str">
        <f>VLOOKUP($A364,'Plan de acci�n consolidado 2025'!$A$3:$V$504,V$1,0)</f>
        <v>50-OFICINA DE CONTROL INTERNO</v>
      </c>
      <c r="W364">
        <f>VLOOKUP($A364,'Plan de acci�n consolidado 2025'!$A$3:$AZ$504,W$1,0)</f>
        <v>20</v>
      </c>
      <c r="X364">
        <f>VLOOKUP($A364,'Plan de acci�n consolidado 2025'!$A$3:$AZ$504,X$1,0)</f>
        <v>100</v>
      </c>
      <c r="Y364" t="str">
        <f>VLOOKUP($A364,'Plan de acci�n consolidado 2025'!$A$3:$AZ$504,Y$1,0)</f>
        <v>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v>
      </c>
      <c r="Z364" s="168">
        <f>VLOOKUP($A364,'Plan de acci�n consolidado 2025'!$A$3:$AZ$504,Z$1,0)</f>
        <v>45869</v>
      </c>
      <c r="AA364">
        <f>VLOOKUP($A364,'Plan de acci�n consolidado 2025'!$A$3:$AZ$504,AA$1,0)</f>
        <v>100</v>
      </c>
      <c r="AB364" t="str">
        <f>VLOOKUP($A364,'Plan de acci�n consolidado 2025'!$A$3:$AZ$504,AB$1,0)</f>
        <v xml:space="preserve">Se verifica el cumplimiento de la actividad con los soportes anexos </v>
      </c>
      <c r="AC364" s="168">
        <f>VLOOKUP($A364,'Plan de acci�n consolidado 2025'!$A$3:$AZ$504,AC$1,0)</f>
        <v>45733</v>
      </c>
      <c r="AD364">
        <f>VLOOKUP($A364,'Plan de acci�n consolidado 2025'!$A$3:$AZ$504,AD$1,0)</f>
        <v>100</v>
      </c>
      <c r="AE364">
        <f>VLOOKUP($A364,'Plan de acci�n consolidado 2025'!$A$3:$AZ$504,AE$1,0)</f>
        <v>20</v>
      </c>
    </row>
    <row r="365" spans="1:31" hidden="1" x14ac:dyDescent="0.25">
      <c r="A365" s="30" t="s">
        <v>501</v>
      </c>
      <c r="B365" t="str">
        <f>VLOOKUP($A365,'Plan de acci�n consolidado 2025'!$A$3:$V$504,B$1,0)</f>
        <v>OFICINA DE CONTROL INTERNO</v>
      </c>
      <c r="C365">
        <f>VLOOKUP($A365,'Plan de acci�n consolidado 2025'!$A$3:$V$504,C$1,0)</f>
        <v>4</v>
      </c>
      <c r="D365" t="str">
        <f>VLOOKUP($A365,'Plan de acci�n consolidado 2025'!$A$3:$V$504,D$1,0)</f>
        <v>Actividad propia</v>
      </c>
      <c r="E365" t="str">
        <f>VLOOKUP($A365,'Plan de acci�n consolidado 2025'!$A$3:$V$504,E$1,0)</f>
        <v>50.2.2</v>
      </c>
      <c r="F365" t="str">
        <f>VLOOKUP($A365,'Plan de acci�n consolidado 2025'!$A$3:$V$504,F$1,0)</f>
        <v>N/A</v>
      </c>
      <c r="G365" t="str">
        <f>VLOOKUP($A365,'Plan de acci�n consolidado 2025'!$A$3:$V$504,G$1,0)</f>
        <v>N/A</v>
      </c>
      <c r="H365" t="str">
        <f>VLOOKUP($A365,'Plan de acci�n consolidado 2025'!$A$3:$V$504,H$1,0)</f>
        <v>N/A</v>
      </c>
      <c r="I365" t="str">
        <f>VLOOKUP($A365,'Plan de acci�n consolidado 2025'!$A$3:$V$504,I$1,0)</f>
        <v>N/A</v>
      </c>
      <c r="J365" t="str">
        <f>VLOOKUP($A365,'Plan de acci�n consolidado 2025'!$A$3:$V$504,J$1,0)</f>
        <v>N/A</v>
      </c>
      <c r="K365">
        <f>VLOOKUP($A365,'Plan de acci�n consolidado 2025'!$A$3:$V$504,K$1,0)</f>
        <v>0</v>
      </c>
      <c r="L365" t="str">
        <f>VLOOKUP($A365,'Plan de acci�n consolidado 2025'!$A$3:$V$504,L$1,0)</f>
        <v>N/A</v>
      </c>
      <c r="M365" t="str">
        <f>VLOOKUP($A365,'Plan de acci�n consolidado 2025'!$A$3:$V$504,M$1,0)</f>
        <v>N/A</v>
      </c>
      <c r="N365" t="str">
        <f>VLOOKUP($A365,'Plan de acci�n consolidado 2025'!$A$3:$V$504,N$1,0)</f>
        <v>N/A</v>
      </c>
      <c r="O365" t="str">
        <f>VLOOKUP($A365,'Plan de acci�n consolidado 2025'!$A$3:$V$504,O$1,0)</f>
        <v>Elaborar y presentar al Comité Institucional de Gestión y Desempeño el informe de seguimiento a la implementación del MIPG (Actas de CIGD)</v>
      </c>
      <c r="P365">
        <f>VLOOKUP($A365,'Plan de acci�n consolidado 2025'!$A$3:$V$504,P$1,0)</f>
        <v>20</v>
      </c>
      <c r="Q365">
        <f>VLOOKUP($A365,'Plan de acci�n consolidado 2025'!$A$3:$V$504,Q$1,0)</f>
        <v>1</v>
      </c>
      <c r="R365" t="str">
        <f>VLOOKUP($A365,'Plan de acci�n consolidado 2025'!$A$3:$V$504,R$1,0)</f>
        <v>Númerica</v>
      </c>
      <c r="S365" t="str">
        <f>VLOOKUP($A365,'Plan de acci�n consolidado 2025'!$A$3:$V$504,S$1,0)</f>
        <v># de Acta presentada / 1 Acta programada</v>
      </c>
      <c r="T365" s="168">
        <f>VLOOKUP($A365,'Plan de acci�n consolidado 2025'!$A$3:$V$504,T$1,0)</f>
        <v>45748</v>
      </c>
      <c r="U365" s="168">
        <f>VLOOKUP($A365,'Plan de acci�n consolidado 2025'!$A$3:$V$504,U$1,0)</f>
        <v>45869</v>
      </c>
      <c r="V365" t="str">
        <f>VLOOKUP($A365,'Plan de acci�n consolidado 2025'!$A$3:$V$504,V$1,0)</f>
        <v>50-OFICINA DE CONTROL INTERNO</v>
      </c>
      <c r="W365">
        <f>VLOOKUP($A365,'Plan de acci�n consolidado 2025'!$A$3:$AZ$504,W$1,0)</f>
        <v>5</v>
      </c>
      <c r="X365">
        <f>VLOOKUP($A365,'Plan de acci�n consolidado 2025'!$A$3:$AZ$504,X$1,0)</f>
        <v>100</v>
      </c>
      <c r="Y365" t="str">
        <f>VLOOKUP($A365,'Plan de acci�n consolidado 2025'!$A$3:$AZ$504,Y$1,0)</f>
        <v>Se aporta Acta de Comité de  Gestión y Desempeño No. 6 del día 27 de mayo de 2025, donde la OCI socializo el Informe de MIPG punto número cinco (5) del contenido del documento. Por lo anterior la actividad queda terminada.</v>
      </c>
      <c r="Z365" s="168">
        <f>VLOOKUP($A365,'Plan de acci�n consolidado 2025'!$A$3:$AZ$504,Z$1,0)</f>
        <v>45869</v>
      </c>
      <c r="AA365">
        <f>VLOOKUP($A365,'Plan de acci�n consolidado 2025'!$A$3:$AZ$504,AA$1,0)</f>
        <v>100</v>
      </c>
      <c r="AB365" t="str">
        <f>VLOOKUP($A365,'Plan de acci�n consolidado 2025'!$A$3:$AZ$504,AB$1,0)</f>
        <v xml:space="preserve">Se verifica el cumplimiento de la actividad con los soportes anexos </v>
      </c>
      <c r="AC365" s="168">
        <f>VLOOKUP($A365,'Plan de acci�n consolidado 2025'!$A$3:$AZ$504,AC$1,0)</f>
        <v>45804</v>
      </c>
      <c r="AD365">
        <f>VLOOKUP($A365,'Plan de acci�n consolidado 2025'!$A$3:$AZ$504,AD$1,0)</f>
        <v>100</v>
      </c>
      <c r="AE365">
        <f>VLOOKUP($A365,'Plan de acci�n consolidado 2025'!$A$3:$AZ$504,AE$1,0)</f>
        <v>5</v>
      </c>
    </row>
    <row r="366" spans="1:31" hidden="1" x14ac:dyDescent="0.25">
      <c r="A366" s="30" t="s">
        <v>502</v>
      </c>
      <c r="B366" t="str">
        <f>VLOOKUP($A366,'Plan de acci�n consolidado 2025'!$A$3:$V$504,B$1,0)</f>
        <v>OFICINA DE CONTROL INTERNO</v>
      </c>
      <c r="C366">
        <f>VLOOKUP($A366,'Plan de acci�n consolidado 2025'!$A$3:$V$504,C$1,0)</f>
        <v>4</v>
      </c>
      <c r="D366" t="str">
        <f>VLOOKUP($A366,'Plan de acci�n consolidado 2025'!$A$3:$V$504,D$1,0)</f>
        <v>Producto</v>
      </c>
      <c r="E366" t="str">
        <f>VLOOKUP($A366,'Plan de acci�n consolidado 2025'!$A$3:$V$504,E$1,0)</f>
        <v>50.3</v>
      </c>
      <c r="F366" t="str">
        <f>VLOOKUP($A366,'Plan de acci�n consolidado 2025'!$A$3:$V$504,F$1,0)</f>
        <v>Operativo</v>
      </c>
      <c r="G366" t="str">
        <f>VLOOKUP($A366,'Plan de acci�n consolidado 2025'!$A$3:$V$504,G$1,0)</f>
        <v>Fortalecer el Sistema Integral de Gestión Institucional en el marco del Modelo Integrado de Planeación y gestión para mejorar la prestación del servicio.</v>
      </c>
      <c r="H366" t="str">
        <f>VLOOKUP($A366,'Plan de acci�n consolidado 2025'!$A$3:$V$504,H$1,0)</f>
        <v xml:space="preserve">Cumplimiento de productos del PAI asociados a Fortacer el Sistema Integral de Gestión Institucional para mejorar la prestación del servicio. 
</v>
      </c>
      <c r="I366" t="str">
        <f>VLOOKUP($A366,'Plan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6" t="str">
        <f>VLOOKUP($A366,'Plan de acci�n consolidado 2025'!$A$3:$V$504,J$1,0)</f>
        <v>N/A</v>
      </c>
      <c r="K366">
        <f>VLOOKUP($A366,'Plan de acci�n consolidado 2025'!$A$3:$V$504,K$1,0)</f>
        <v>0</v>
      </c>
      <c r="L366" t="str">
        <f>VLOOKUP($A366,'Plan de acci�n consolidado 2025'!$A$3:$V$504,L$1,0)</f>
        <v>N/A</v>
      </c>
      <c r="M366" t="str">
        <f>VLOOKUP($A366,'Plan de acci�n consolidado 2025'!$A$3:$V$504,M$1,0)</f>
        <v>Política Control Interno _DIMENSIÓN Control Interno</v>
      </c>
      <c r="N366" t="str">
        <f>VLOOKUP($A366,'Plan de acci�n consolidado 2025'!$A$3:$V$504,N$1,0)</f>
        <v>N/A</v>
      </c>
      <c r="O366" t="str">
        <f>VLOOKUP($A366,'Plan de acci�n consolidado 2025'!$A$3:$V$504,O$1,0)</f>
        <v>Objetivos estratégicos y orientaciones PND, evaluados frente a la planeación 2025 y el PES (Informe elaborado y enviado a Despacho y OAP/memorando o correo)</v>
      </c>
      <c r="P366">
        <f>VLOOKUP($A366,'Plan de acci�n consolidado 2025'!$A$3:$V$504,P$1,0)</f>
        <v>25</v>
      </c>
      <c r="Q366">
        <f>VLOOKUP($A366,'Plan de acci�n consolidado 2025'!$A$3:$V$504,Q$1,0)</f>
        <v>1</v>
      </c>
      <c r="R366" t="str">
        <f>VLOOKUP($A366,'Plan de acci�n consolidado 2025'!$A$3:$V$504,R$1,0)</f>
        <v>Númerica</v>
      </c>
      <c r="S366" t="str">
        <f>VLOOKUP($A366,'Plan de acci�n consolidado 2025'!$A$3:$V$504,S$1,0)</f>
        <v># de Informe radicado / 1 Informe programado</v>
      </c>
      <c r="T366" s="168">
        <f>VLOOKUP($A366,'Plan de acci�n consolidado 2025'!$A$3:$V$504,T$1,0)</f>
        <v>45707</v>
      </c>
      <c r="U366" s="168">
        <f>VLOOKUP($A366,'Plan de acci�n consolidado 2025'!$A$3:$V$504,U$1,0)</f>
        <v>45873</v>
      </c>
      <c r="V366" t="str">
        <f>VLOOKUP($A366,'Plan de acci�n consolidado 2025'!$A$3:$V$504,V$1,0)</f>
        <v>50-OFICINA DE CONTROL INTERNO</v>
      </c>
      <c r="W366">
        <f>VLOOKUP($A366,'Plan de acci�n consolidado 2025'!$A$3:$AZ$504,W$1,0)</f>
        <v>25</v>
      </c>
      <c r="X366">
        <f>VLOOKUP($A366,'Plan de acci�n consolidado 2025'!$A$3:$AZ$504,X$1,0)</f>
        <v>100</v>
      </c>
      <c r="Y366" t="str">
        <f>VLOOKUP($A366,'Plan de acci�n consolidado 2025'!$A$3:$AZ$504,Y$1,0)</f>
        <v xml:space="preserve">Se reporta Memorando con radicado 25-165192 dirigido a la OAP e Informe Seguimiento: “VERIFICACIÓN DEL CUMPLIMIENTO DE LOS COMPROMISOS ASIGNADOS A LA SIC DE ACUERDO CON EL PLAN NACIONAL DE DESARROLLO”. Por lo anterior esta actividad queda terminada.
</v>
      </c>
      <c r="Z366" s="168">
        <f>VLOOKUP($A366,'Plan de acci�n consolidado 2025'!$A$3:$AZ$504,Z$1,0)</f>
        <v>45873</v>
      </c>
      <c r="AA366">
        <f>VLOOKUP($A366,'Plan de acci�n consolidado 2025'!$A$3:$AZ$504,AA$1,0)</f>
        <v>100</v>
      </c>
      <c r="AB366" t="str">
        <f>VLOOKUP($A366,'Plan de acci�n consolidado 2025'!$A$3:$AZ$504,AB$1,0)</f>
        <v xml:space="preserve">Se verifica  el cumplimiento de la actividad con los soportes anexos </v>
      </c>
      <c r="AC366" s="168">
        <f>VLOOKUP($A366,'Plan de acci�n consolidado 2025'!$A$3:$AZ$504,AC$1,0)</f>
        <v>45873</v>
      </c>
      <c r="AD366">
        <f>VLOOKUP($A366,'Plan de acci�n consolidado 2025'!$A$3:$AZ$504,AD$1,0)</f>
        <v>100</v>
      </c>
      <c r="AE366">
        <f>VLOOKUP($A366,'Plan de acci�n consolidado 2025'!$A$3:$AZ$504,AE$1,0)</f>
        <v>25</v>
      </c>
    </row>
    <row r="367" spans="1:31" hidden="1" x14ac:dyDescent="0.25">
      <c r="A367" s="30" t="s">
        <v>504</v>
      </c>
      <c r="B367" t="str">
        <f>VLOOKUP($A367,'Plan de acci�n consolidado 2025'!$A$3:$V$504,B$1,0)</f>
        <v>OFICINA DE CONTROL INTERNO</v>
      </c>
      <c r="C367">
        <f>VLOOKUP($A367,'Plan de acci�n consolidado 2025'!$A$3:$V$504,C$1,0)</f>
        <v>4</v>
      </c>
      <c r="D367" t="str">
        <f>VLOOKUP($A367,'Plan de acci�n consolidado 2025'!$A$3:$V$504,D$1,0)</f>
        <v>Actividad propia</v>
      </c>
      <c r="E367" t="str">
        <f>VLOOKUP($A367,'Plan de acci�n consolidado 2025'!$A$3:$V$504,E$1,0)</f>
        <v>50.3.1</v>
      </c>
      <c r="F367" t="str">
        <f>VLOOKUP($A367,'Plan de acci�n consolidado 2025'!$A$3:$V$504,F$1,0)</f>
        <v>N/A</v>
      </c>
      <c r="G367" t="str">
        <f>VLOOKUP($A367,'Plan de acci�n consolidado 2025'!$A$3:$V$504,G$1,0)</f>
        <v>N/A</v>
      </c>
      <c r="H367" t="str">
        <f>VLOOKUP($A367,'Plan de acci�n consolidado 2025'!$A$3:$V$504,H$1,0)</f>
        <v>N/A</v>
      </c>
      <c r="I367" t="str">
        <f>VLOOKUP($A367,'Plan de acci�n consolidado 2025'!$A$3:$V$504,I$1,0)</f>
        <v>N/A</v>
      </c>
      <c r="J367" t="str">
        <f>VLOOKUP($A367,'Plan de acci�n consolidado 2025'!$A$3:$V$504,J$1,0)</f>
        <v>N/A</v>
      </c>
      <c r="K367">
        <f>VLOOKUP($A367,'Plan de acci�n consolidado 2025'!$A$3:$V$504,K$1,0)</f>
        <v>0</v>
      </c>
      <c r="L367" t="str">
        <f>VLOOKUP($A367,'Plan de acci�n consolidado 2025'!$A$3:$V$504,L$1,0)</f>
        <v>N/A</v>
      </c>
      <c r="M367" t="str">
        <f>VLOOKUP($A367,'Plan de acci�n consolidado 2025'!$A$3:$V$504,M$1,0)</f>
        <v>N/A</v>
      </c>
      <c r="N367" t="str">
        <f>VLOOKUP($A367,'Plan de acci�n consolidado 2025'!$A$3:$V$504,N$1,0)</f>
        <v>N/A</v>
      </c>
      <c r="O367" t="str">
        <f>VLOOKUP($A367,'Plan de acci�n consolidado 2025'!$A$3:$V$504,O$1,0)</f>
        <v>Evaluar el cumplimiento de compromisos que la Superintendencia  tiene en el Plan Estratégico Sectorial frente a los objetivos estratégicos del ministerio (informe con los resultados de la evaluación elaborado)</v>
      </c>
      <c r="P367">
        <f>VLOOKUP($A367,'Plan de acci�n consolidado 2025'!$A$3:$V$504,P$1,0)</f>
        <v>80</v>
      </c>
      <c r="Q367">
        <f>VLOOKUP($A367,'Plan de acci�n consolidado 2025'!$A$3:$V$504,Q$1,0)</f>
        <v>1</v>
      </c>
      <c r="R367" t="str">
        <f>VLOOKUP($A367,'Plan de acci�n consolidado 2025'!$A$3:$V$504,R$1,0)</f>
        <v>Númerica</v>
      </c>
      <c r="S367" t="str">
        <f>VLOOKUP($A367,'Plan de acci�n consolidado 2025'!$A$3:$V$504,S$1,0)</f>
        <v># de Documento soporte realizado / 1 Documento soporte programado</v>
      </c>
      <c r="T367" s="168">
        <f>VLOOKUP($A367,'Plan de acci�n consolidado 2025'!$A$3:$V$504,T$1,0)</f>
        <v>45707</v>
      </c>
      <c r="U367" s="168">
        <f>VLOOKUP($A367,'Plan de acci�n consolidado 2025'!$A$3:$V$504,U$1,0)</f>
        <v>45873</v>
      </c>
      <c r="V367" t="str">
        <f>VLOOKUP($A367,'Plan de acci�n consolidado 2025'!$A$3:$V$504,V$1,0)</f>
        <v>50-OFICINA DE CONTROL INTERNO</v>
      </c>
      <c r="W367">
        <f>VLOOKUP($A367,'Plan de acci�n consolidado 2025'!$A$3:$AZ$504,W$1,0)</f>
        <v>20</v>
      </c>
      <c r="X367">
        <f>VLOOKUP($A367,'Plan de acci�n consolidado 2025'!$A$3:$AZ$504,X$1,0)</f>
        <v>100</v>
      </c>
      <c r="Y367" t="str">
        <f>VLOOKUP($A367,'Plan de acci�n consolidado 2025'!$A$3:$AZ$504,Y$1,0)</f>
        <v>Se presenta Informe de Seguimiento “VERIFICACIÓN DEL CUMPLIMIENTO DE LOS COMPROMISOS ASIGNADOS A LA SIC DE ACUERDO CON EL PLAN NACIONAL DE DESARROLLO”, de fecha 22 de abril de 2025. Por lo anterior la actividad se da por terminada.</v>
      </c>
      <c r="Z367" s="168">
        <f>VLOOKUP($A367,'Plan de acci�n consolidado 2025'!$A$3:$AZ$504,Z$1,0)</f>
        <v>45873</v>
      </c>
      <c r="AA367">
        <f>VLOOKUP($A367,'Plan de acci�n consolidado 2025'!$A$3:$AZ$504,AA$1,0)</f>
        <v>100</v>
      </c>
      <c r="AB367" t="str">
        <f>VLOOKUP($A367,'Plan de acci�n consolidado 2025'!$A$3:$AZ$504,AB$1,0)</f>
        <v xml:space="preserve">Se verificó el cumplimiento de la actividad con los soportes anexos </v>
      </c>
      <c r="AC367" s="168">
        <f>VLOOKUP($A367,'Plan de acci�n consolidado 2025'!$A$3:$AZ$504,AC$1,0)</f>
        <v>45769</v>
      </c>
      <c r="AD367">
        <f>VLOOKUP($A367,'Plan de acci�n consolidado 2025'!$A$3:$AZ$504,AD$1,0)</f>
        <v>100</v>
      </c>
      <c r="AE367">
        <f>VLOOKUP($A367,'Plan de acci�n consolidado 2025'!$A$3:$AZ$504,AE$1,0)</f>
        <v>20</v>
      </c>
    </row>
    <row r="368" spans="1:31" hidden="1" x14ac:dyDescent="0.25">
      <c r="A368" s="30" t="s">
        <v>506</v>
      </c>
      <c r="B368" t="e">
        <f>VLOOKUP($A368,'Plan de acci�n consolidado 2025'!$A$3:$V$504,B$1,0)</f>
        <v>#N/A</v>
      </c>
      <c r="C368" t="e">
        <f>VLOOKUP($A368,'Plan de acci�n consolidado 2025'!$A$3:$V$504,C$1,0)</f>
        <v>#N/A</v>
      </c>
      <c r="D368" t="e">
        <f>VLOOKUP($A368,'Plan de acci�n consolidado 2025'!$A$3:$V$504,D$1,0)</f>
        <v>#N/A</v>
      </c>
      <c r="E368" t="e">
        <f>VLOOKUP($A368,'Plan de acci�n consolidado 2025'!$A$3:$V$504,E$1,0)</f>
        <v>#N/A</v>
      </c>
      <c r="F368" t="e">
        <f>VLOOKUP($A368,'Plan de acci�n consolidado 2025'!$A$3:$V$504,F$1,0)</f>
        <v>#N/A</v>
      </c>
      <c r="G368" t="e">
        <f>VLOOKUP($A368,'Plan de acci�n consolidado 2025'!$A$3:$V$504,G$1,0)</f>
        <v>#N/A</v>
      </c>
      <c r="H368" t="e">
        <f>VLOOKUP($A368,'Plan de acci�n consolidado 2025'!$A$3:$V$504,H$1,0)</f>
        <v>#N/A</v>
      </c>
      <c r="I368" t="e">
        <f>VLOOKUP($A368,'Plan de acci�n consolidado 2025'!$A$3:$V$504,I$1,0)</f>
        <v>#N/A</v>
      </c>
      <c r="J368" t="e">
        <f>VLOOKUP($A368,'Plan de acci�n consolidado 2025'!$A$3:$V$504,J$1,0)</f>
        <v>#N/A</v>
      </c>
      <c r="K368" t="e">
        <f>VLOOKUP($A368,'Plan de acci�n consolidado 2025'!$A$3:$V$504,K$1,0)</f>
        <v>#N/A</v>
      </c>
      <c r="L368" t="e">
        <f>VLOOKUP($A368,'Plan de acci�n consolidado 2025'!$A$3:$V$504,L$1,0)</f>
        <v>#N/A</v>
      </c>
      <c r="M368" t="e">
        <f>VLOOKUP($A368,'Plan de acci�n consolidado 2025'!$A$3:$V$504,M$1,0)</f>
        <v>#N/A</v>
      </c>
      <c r="N368" t="e">
        <f>VLOOKUP($A368,'Plan de acci�n consolidado 2025'!$A$3:$V$504,N$1,0)</f>
        <v>#N/A</v>
      </c>
      <c r="O368" t="e">
        <f>VLOOKUP($A368,'Plan de acci�n consolidado 2025'!$A$3:$V$504,O$1,0)</f>
        <v>#N/A</v>
      </c>
      <c r="P368" t="e">
        <f>VLOOKUP($A368,'Plan de acci�n consolidado 2025'!$A$3:$V$504,P$1,0)</f>
        <v>#N/A</v>
      </c>
      <c r="Q368" t="e">
        <f>VLOOKUP($A368,'Plan de acci�n consolidado 2025'!$A$3:$V$504,Q$1,0)</f>
        <v>#N/A</v>
      </c>
      <c r="R368" t="e">
        <f>VLOOKUP($A368,'Plan de acci�n consolidado 2025'!$A$3:$V$504,R$1,0)</f>
        <v>#N/A</v>
      </c>
      <c r="S368" t="e">
        <f>VLOOKUP($A368,'Plan de acci�n consolidado 2025'!$A$3:$V$504,S$1,0)</f>
        <v>#N/A</v>
      </c>
      <c r="T368" s="168" t="e">
        <f>VLOOKUP($A368,'Plan de acci�n consolidado 2025'!$A$3:$V$504,T$1,0)</f>
        <v>#N/A</v>
      </c>
      <c r="U368" s="168" t="e">
        <f>VLOOKUP($A368,'Plan de acci�n consolidado 2025'!$A$3:$V$504,U$1,0)</f>
        <v>#N/A</v>
      </c>
      <c r="V368" t="e">
        <f>VLOOKUP($A368,'Plan de acci�n consolidado 2025'!$A$3:$V$504,V$1,0)</f>
        <v>#N/A</v>
      </c>
      <c r="W368" t="e">
        <f>VLOOKUP($A368,'Plan de acci�n consolidado 2025'!$A$3:$AZ$504,W$1,0)</f>
        <v>#N/A</v>
      </c>
      <c r="X368" t="e">
        <f>VLOOKUP($A368,'Plan de acci�n consolidado 2025'!$A$3:$AZ$504,X$1,0)</f>
        <v>#N/A</v>
      </c>
      <c r="Y368" t="e">
        <f>VLOOKUP($A368,'Plan de acci�n consolidado 2025'!$A$3:$AZ$504,Y$1,0)</f>
        <v>#N/A</v>
      </c>
      <c r="Z368" s="168" t="e">
        <f>VLOOKUP($A368,'Plan de acci�n consolidado 2025'!$A$3:$AZ$504,Z$1,0)</f>
        <v>#N/A</v>
      </c>
      <c r="AA368" t="e">
        <f>VLOOKUP($A368,'Plan de acci�n consolidado 2025'!$A$3:$AZ$504,AA$1,0)</f>
        <v>#N/A</v>
      </c>
      <c r="AB368" t="e">
        <f>VLOOKUP($A368,'Plan de acci�n consolidado 2025'!$A$3:$AZ$504,AB$1,0)</f>
        <v>#N/A</v>
      </c>
      <c r="AC368" s="168" t="e">
        <f>VLOOKUP($A368,'Plan de acci�n consolidado 2025'!$A$3:$AZ$504,AC$1,0)</f>
        <v>#N/A</v>
      </c>
      <c r="AD368" t="e">
        <f>VLOOKUP($A368,'Plan de acci�n consolidado 2025'!$A$3:$AZ$504,AD$1,0)</f>
        <v>#N/A</v>
      </c>
      <c r="AE368" t="e">
        <f>VLOOKUP($A368,'Plan de acci�n consolidado 2025'!$A$3:$AZ$504,AE$1,0)</f>
        <v>#N/A</v>
      </c>
    </row>
    <row r="369" spans="1:31" hidden="1" x14ac:dyDescent="0.25">
      <c r="A369" s="30" t="s">
        <v>507</v>
      </c>
      <c r="B369" t="str">
        <f>VLOOKUP($A369,'Plan de acci�n consolidado 2025'!$A$3:$V$504,B$1,0)</f>
        <v>OFICINA DE CONTROL INTERNO</v>
      </c>
      <c r="C369">
        <f>VLOOKUP($A369,'Plan de acci�n consolidado 2025'!$A$3:$V$504,C$1,0)</f>
        <v>4</v>
      </c>
      <c r="D369" t="str">
        <f>VLOOKUP($A369,'Plan de acci�n consolidado 2025'!$A$3:$V$504,D$1,0)</f>
        <v>Actividad propia</v>
      </c>
      <c r="E369" t="str">
        <f>VLOOKUP($A369,'Plan de acci�n consolidado 2025'!$A$3:$V$504,E$1,0)</f>
        <v>50.3.3</v>
      </c>
      <c r="F369" t="str">
        <f>VLOOKUP($A369,'Plan de acci�n consolidado 2025'!$A$3:$V$504,F$1,0)</f>
        <v>N/A</v>
      </c>
      <c r="G369" t="str">
        <f>VLOOKUP($A369,'Plan de acci�n consolidado 2025'!$A$3:$V$504,G$1,0)</f>
        <v>N/A</v>
      </c>
      <c r="H369" t="str">
        <f>VLOOKUP($A369,'Plan de acci�n consolidado 2025'!$A$3:$V$504,H$1,0)</f>
        <v>N/A</v>
      </c>
      <c r="I369" t="str">
        <f>VLOOKUP($A369,'Plan de acci�n consolidado 2025'!$A$3:$V$504,I$1,0)</f>
        <v>N/A</v>
      </c>
      <c r="J369" t="str">
        <f>VLOOKUP($A369,'Plan de acci�n consolidado 2025'!$A$3:$V$504,J$1,0)</f>
        <v>N/A</v>
      </c>
      <c r="K369">
        <f>VLOOKUP($A369,'Plan de acci�n consolidado 2025'!$A$3:$V$504,K$1,0)</f>
        <v>0</v>
      </c>
      <c r="L369" t="str">
        <f>VLOOKUP($A369,'Plan de acci�n consolidado 2025'!$A$3:$V$504,L$1,0)</f>
        <v>N/A</v>
      </c>
      <c r="M369" t="str">
        <f>VLOOKUP($A369,'Plan de acci�n consolidado 2025'!$A$3:$V$504,M$1,0)</f>
        <v>N/A</v>
      </c>
      <c r="N369" t="str">
        <f>VLOOKUP($A369,'Plan de acci�n consolidado 2025'!$A$3:$V$504,N$1,0)</f>
        <v>N/A</v>
      </c>
      <c r="O369" t="str">
        <f>VLOOKUP($A369,'Plan de acci�n consolidado 2025'!$A$3:$V$504,O$1,0)</f>
        <v>Elaborar y radicar ante los responsables, el informe. (informe con los resultados de la evaluación elaborado y radicado al Superintendente y OAP / Correo-Memorando)</v>
      </c>
      <c r="P369">
        <f>VLOOKUP($A369,'Plan de acci�n consolidado 2025'!$A$3:$V$504,P$1,0)</f>
        <v>20</v>
      </c>
      <c r="Q369">
        <f>VLOOKUP($A369,'Plan de acci�n consolidado 2025'!$A$3:$V$504,Q$1,0)</f>
        <v>1</v>
      </c>
      <c r="R369" t="str">
        <f>VLOOKUP($A369,'Plan de acci�n consolidado 2025'!$A$3:$V$504,R$1,0)</f>
        <v>Númerica</v>
      </c>
      <c r="S369" t="str">
        <f>VLOOKUP($A369,'Plan de acci�n consolidado 2025'!$A$3:$V$504,S$1,0)</f>
        <v># de Informe radicado / 1 Informe programado</v>
      </c>
      <c r="T369" s="168">
        <f>VLOOKUP($A369,'Plan de acci�n consolidado 2025'!$A$3:$V$504,T$1,0)</f>
        <v>45707</v>
      </c>
      <c r="U369" s="168">
        <f>VLOOKUP($A369,'Plan de acci�n consolidado 2025'!$A$3:$V$504,U$1,0)</f>
        <v>45873</v>
      </c>
      <c r="V369" t="str">
        <f>VLOOKUP($A369,'Plan de acci�n consolidado 2025'!$A$3:$V$504,V$1,0)</f>
        <v>50-OFICINA DE CONTROL INTERNO</v>
      </c>
      <c r="W369">
        <f>VLOOKUP($A369,'Plan de acci�n consolidado 2025'!$A$3:$AZ$504,W$1,0)</f>
        <v>5</v>
      </c>
      <c r="X369">
        <f>VLOOKUP($A369,'Plan de acci�n consolidado 2025'!$A$3:$AZ$504,X$1,0)</f>
        <v>100</v>
      </c>
      <c r="Y369" t="str">
        <f>VLOOKUP($A369,'Plan de acci�n consolidado 2025'!$A$3:$AZ$504,Y$1,0)</f>
        <v>Se presenta Informe de Seguimiento “VERIFICACIÓN DEL CUMPLIMIENTO DE LOS COMPROMISOS ASIGNADOS A LA SIC DE ACUERDO CON EL PLAN NACIONAL DE DESARROLLO”, de fecha 22 de abril de 2025 y Memorando de envío con Rad. 25-165192.  Por lo anterior la actividad se da por terminada.</v>
      </c>
      <c r="Z369" s="168">
        <f>VLOOKUP($A369,'Plan de acci�n consolidado 2025'!$A$3:$AZ$504,Z$1,0)</f>
        <v>45873</v>
      </c>
      <c r="AA369">
        <f>VLOOKUP($A369,'Plan de acci�n consolidado 2025'!$A$3:$AZ$504,AA$1,0)</f>
        <v>100</v>
      </c>
      <c r="AB369" t="str">
        <f>VLOOKUP($A369,'Plan de acci�n consolidado 2025'!$A$3:$AZ$504,AB$1,0)</f>
        <v xml:space="preserve">Se aprueba cumplimiento con las evidencias allegadas </v>
      </c>
      <c r="AC369" s="168">
        <f>VLOOKUP($A369,'Plan de acci�n consolidado 2025'!$A$3:$AZ$504,AC$1,0)</f>
        <v>45769</v>
      </c>
      <c r="AD369">
        <f>VLOOKUP($A369,'Plan de acci�n consolidado 2025'!$A$3:$AZ$504,AD$1,0)</f>
        <v>100</v>
      </c>
      <c r="AE369">
        <f>VLOOKUP($A369,'Plan de acci�n consolidado 2025'!$A$3:$AZ$504,AE$1,0)</f>
        <v>5</v>
      </c>
    </row>
    <row r="370" spans="1:31" hidden="1" x14ac:dyDescent="0.25">
      <c r="A370" s="30" t="s">
        <v>911</v>
      </c>
      <c r="B370" t="str">
        <f>VLOOKUP($A370,'Plan de acci�n consolidado 2025'!$A$3:$V$504,B$1,0)</f>
        <v>GRUPO DE TRABAJO DE ATENCION AL CIUDADANO</v>
      </c>
      <c r="C370">
        <f>VLOOKUP($A370,'Plan de acci�n consolidado 2025'!$A$3:$V$504,C$1,0)</f>
        <v>2</v>
      </c>
      <c r="D370" t="str">
        <f>VLOOKUP($A370,'Plan de acci�n consolidado 2025'!$A$3:$V$504,D$1,0)</f>
        <v>Producto</v>
      </c>
      <c r="E370" t="str">
        <f>VLOOKUP($A370,'Plan de acci�n consolidado 2025'!$A$3:$V$504,E$1,0)</f>
        <v>72.1</v>
      </c>
      <c r="F370" t="str">
        <f>VLOOKUP($A370,'Plan de acci�n consolidado 2025'!$A$3:$V$504,F$1,0)</f>
        <v>Operativo</v>
      </c>
      <c r="G370" t="str">
        <f>VLOOKUP($A370,'Plan de acci�n consolidado 2025'!$A$3:$V$504,G$1,0)</f>
        <v>Fortalecer el Sistema Integral de Gestión Institucional en el marco del Modelo Integrado de Planeación y gestión para mejorar la prestación del servicio.</v>
      </c>
      <c r="H370" t="str">
        <f>VLOOKUP($A370,'Plan de acci�n consolidado 2025'!$A$3:$V$504,H$1,0)</f>
        <v xml:space="preserve">Cumplimiento de productos del PAI asociados a Promover el enfoque preventivo, diferencial y territorial en el que hacer misional de la entidad 
</v>
      </c>
      <c r="I370" t="str">
        <f>VLOOKUP($A370,'Plan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t="str">
        <f>VLOOKUP($A370,'Plan de acci�n consolidado 2025'!$A$3:$V$504,J$1,0)</f>
        <v>N/A</v>
      </c>
      <c r="K370">
        <f>VLOOKUP($A370,'Plan de acci�n consolidado 2025'!$A$3:$V$504,K$1,0)</f>
        <v>0</v>
      </c>
      <c r="L370" t="str">
        <f>VLOOKUP($A370,'Plan de acci�n consolidado 2025'!$A$3:$V$504,L$1,0)</f>
        <v>C-3599-0200-0005-53105b</v>
      </c>
      <c r="M370" t="str">
        <f>VLOOKUP($A370,'Plan de acci�n consolidado 2025'!$A$3:$V$504,M$1,0)</f>
        <v>Política Participación Ciudadana en la Gestión Pública _DIMENSIÓN Gestión con Valores para Resultados</v>
      </c>
      <c r="N370" t="str">
        <f>VLOOKUP($A370,'Plan de acci�n consolidado 2025'!$A$3:$V$504,N$1,0)</f>
        <v>N/A</v>
      </c>
      <c r="O370" t="str">
        <f>VLOOKUP($A370,'Plan de acci�n consolidado 2025'!$A$3:$V$504,O$1,0)</f>
        <v>Estrategia Integral de Relacionamiento Ciudadano, orientada al fortalecimiento de la relación entre la entidad y los ciudadanos, promoviendo la participación, el servicio eficiente y la confianza mutua, ejecutada (Informe de actividades realizadas )</v>
      </c>
      <c r="P370">
        <f>VLOOKUP($A370,'Plan de acci�n consolidado 2025'!$A$3:$V$504,P$1,0)</f>
        <v>30</v>
      </c>
      <c r="Q370">
        <f>VLOOKUP($A370,'Plan de acci�n consolidado 2025'!$A$3:$V$504,Q$1,0)</f>
        <v>100</v>
      </c>
      <c r="R370" t="str">
        <f>VLOOKUP($A370,'Plan de acci�n consolidado 2025'!$A$3:$V$504,R$1,0)</f>
        <v>Porcentual</v>
      </c>
      <c r="S370" t="str">
        <f>VLOOKUP($A370,'Plan de acci�n consolidado 2025'!$A$3:$V$504,S$1,0)</f>
        <v>% de informes elaborados / 100% de informes planeados a elaborar</v>
      </c>
      <c r="T370" s="168">
        <f>VLOOKUP($A370,'Plan de acci�n consolidado 2025'!$A$3:$V$504,T$1,0)</f>
        <v>45672</v>
      </c>
      <c r="U370" s="168">
        <f>VLOOKUP($A370,'Plan de acci�n consolidado 2025'!$A$3:$V$504,U$1,0)</f>
        <v>45975</v>
      </c>
      <c r="V370" t="str">
        <f>VLOOKUP($A370,'Plan de acci�n consolidado 2025'!$A$3:$V$504,V$1,0)</f>
        <v>72-GRUPO DE TRABAJO DE ATENCION AL CIUDADANO</v>
      </c>
      <c r="W370">
        <f>VLOOKUP($A370,'Plan de acci�n consolidado 2025'!$A$3:$AZ$504,W$1,0)</f>
        <v>30</v>
      </c>
      <c r="X370">
        <f>VLOOKUP($A370,'Plan de acci�n consolidado 2025'!$A$3:$AZ$504,X$1,0)</f>
        <v>0</v>
      </c>
      <c r="Y370" t="str">
        <f>VLOOKUP($A370,'Plan de acci�n consolidado 2025'!$A$3:$AZ$504,Y$1,0)</f>
        <v>Se ha desarrollado 2 de las 8 actividades formuladas para la vigencia.</v>
      </c>
      <c r="Z370" s="168">
        <f>VLOOKUP($A370,'Plan de acci�n consolidado 2025'!$A$3:$AZ$504,Z$1,0)</f>
        <v>0</v>
      </c>
      <c r="AA370">
        <f>VLOOKUP($A370,'Plan de acci�n consolidado 2025'!$A$3:$AZ$504,AA$1,0)</f>
        <v>0</v>
      </c>
      <c r="AB370" t="str">
        <f>VLOOKUP($A370,'Plan de acci�n consolidado 2025'!$A$3:$AZ$504,AB$1,0)</f>
        <v>se avala el avance cualitativo dado a la presente actividad</v>
      </c>
      <c r="AC370" s="168">
        <f>VLOOKUP($A370,'Plan de acci�n consolidado 2025'!$A$3:$AZ$504,AC$1,0)</f>
        <v>0</v>
      </c>
      <c r="AD370">
        <f>VLOOKUP($A370,'Plan de acci�n consolidado 2025'!$A$3:$AZ$504,AD$1,0)</f>
        <v>0</v>
      </c>
      <c r="AE370">
        <f>VLOOKUP($A370,'Plan de acci�n consolidado 2025'!$A$3:$AZ$504,AE$1,0)</f>
        <v>0</v>
      </c>
    </row>
    <row r="371" spans="1:31" hidden="1" x14ac:dyDescent="0.25">
      <c r="A371" s="30" t="s">
        <v>913</v>
      </c>
      <c r="B371" t="str">
        <f>VLOOKUP($A371,'Plan de acci�n consolidado 2025'!$A$3:$V$504,B$1,0)</f>
        <v>GRUPO DE TRABAJO DE ATENCION AL CIUDADANO</v>
      </c>
      <c r="C371">
        <f>VLOOKUP($A371,'Plan de acci�n consolidado 2025'!$A$3:$V$504,C$1,0)</f>
        <v>2</v>
      </c>
      <c r="D371" t="str">
        <f>VLOOKUP($A371,'Plan de acci�n consolidado 2025'!$A$3:$V$504,D$1,0)</f>
        <v>Actividad propia</v>
      </c>
      <c r="E371" t="str">
        <f>VLOOKUP($A371,'Plan de acci�n consolidado 2025'!$A$3:$V$504,E$1,0)</f>
        <v>72.1.1</v>
      </c>
      <c r="F371" t="str">
        <f>VLOOKUP($A371,'Plan de acci�n consolidado 2025'!$A$3:$V$504,F$1,0)</f>
        <v>N/A</v>
      </c>
      <c r="G371" t="str">
        <f>VLOOKUP($A371,'Plan de acci�n consolidado 2025'!$A$3:$V$504,G$1,0)</f>
        <v>N/A</v>
      </c>
      <c r="H371" t="str">
        <f>VLOOKUP($A371,'Plan de acci�n consolidado 2025'!$A$3:$V$504,H$1,0)</f>
        <v>N/A</v>
      </c>
      <c r="I371" t="str">
        <f>VLOOKUP($A371,'Plan de acci�n consolidado 2025'!$A$3:$V$504,I$1,0)</f>
        <v>N/A</v>
      </c>
      <c r="J371" t="str">
        <f>VLOOKUP($A371,'Plan de acci�n consolidado 2025'!$A$3:$V$504,J$1,0)</f>
        <v>N/A</v>
      </c>
      <c r="K371">
        <f>VLOOKUP($A371,'Plan de acci�n consolidado 2025'!$A$3:$V$504,K$1,0)</f>
        <v>0</v>
      </c>
      <c r="L371" t="str">
        <f>VLOOKUP($A371,'Plan de acci�n consolidado 2025'!$A$3:$V$504,L$1,0)</f>
        <v>N/A</v>
      </c>
      <c r="M371" t="str">
        <f>VLOOKUP($A371,'Plan de acci�n consolidado 2025'!$A$3:$V$504,M$1,0)</f>
        <v>N/A</v>
      </c>
      <c r="N371" t="str">
        <f>VLOOKUP($A371,'Plan de acci�n consolidado 2025'!$A$3:$V$504,N$1,0)</f>
        <v>N/A</v>
      </c>
      <c r="O371" t="str">
        <f>VLOOKUP($A371,'Plan de acci�n consolidado 2025'!$A$3:$V$504,O$1,0)</f>
        <v>Diseñar la estrategia de relacionamiento con la ciudadanía SIC 2025  que incluya el plan de trabajo para su ejecución (Documento de estrategia que incluya plan de trabajo)</v>
      </c>
      <c r="P371">
        <f>VLOOKUP($A371,'Plan de acci�n consolidado 2025'!$A$3:$V$504,P$1,0)</f>
        <v>10</v>
      </c>
      <c r="Q371">
        <f>VLOOKUP($A371,'Plan de acci�n consolidado 2025'!$A$3:$V$504,Q$1,0)</f>
        <v>1</v>
      </c>
      <c r="R371" t="str">
        <f>VLOOKUP($A371,'Plan de acci�n consolidado 2025'!$A$3:$V$504,R$1,0)</f>
        <v>Númerica</v>
      </c>
      <c r="S371" t="str">
        <f>VLOOKUP($A371,'Plan de acci�n consolidado 2025'!$A$3:$V$504,S$1,0)</f>
        <v># de estrategias de relacionamiento diseñadas / 1 Estrategias de relacionamiento a diseñar</v>
      </c>
      <c r="T371" s="168">
        <f>VLOOKUP($A371,'Plan de acci�n consolidado 2025'!$A$3:$V$504,T$1,0)</f>
        <v>45672</v>
      </c>
      <c r="U371" s="168">
        <f>VLOOKUP($A371,'Plan de acci�n consolidado 2025'!$A$3:$V$504,U$1,0)</f>
        <v>45706</v>
      </c>
      <c r="V371" t="str">
        <f>VLOOKUP($A371,'Plan de acci�n consolidado 2025'!$A$3:$V$504,V$1,0)</f>
        <v>72-GRUPO DE TRABAJO DE ATENCION AL CIUDADANO</v>
      </c>
      <c r="W371">
        <f>VLOOKUP($A371,'Plan de acci�n consolidado 2025'!$A$3:$AZ$504,W$1,0)</f>
        <v>3</v>
      </c>
      <c r="X371">
        <f>VLOOKUP($A371,'Plan de acci�n consolidado 2025'!$A$3:$AZ$504,X$1,0)</f>
        <v>100</v>
      </c>
      <c r="Y371" t="str">
        <f>VLOOKUP($A371,'Plan de acci�n consolidado 2025'!$A$3:$AZ$504,Y$1,0)</f>
        <v>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v>
      </c>
      <c r="Z371" s="168">
        <f>VLOOKUP($A371,'Plan de acci�n consolidado 2025'!$A$3:$AZ$504,Z$1,0)</f>
        <v>45706</v>
      </c>
      <c r="AA371">
        <f>VLOOKUP($A371,'Plan de acci�n consolidado 2025'!$A$3:$AZ$504,AA$1,0)</f>
        <v>100</v>
      </c>
      <c r="AB371" t="str">
        <f>VLOOKUP($A371,'Plan de acci�n consolidado 2025'!$A$3:$AZ$504,AB$1,0)</f>
        <v xml:space="preserve">Se avala el cumplimiento de la presente actividad mediante documento donde se evidencia la estrategia de relacionamiento con el ciudadano  </v>
      </c>
      <c r="AC371" s="168">
        <f>VLOOKUP($A371,'Plan de acci�n consolidado 2025'!$A$3:$AZ$504,AC$1,0)</f>
        <v>45706</v>
      </c>
      <c r="AD371">
        <f>VLOOKUP($A371,'Plan de acci�n consolidado 2025'!$A$3:$AZ$504,AD$1,0)</f>
        <v>100</v>
      </c>
      <c r="AE371">
        <f>VLOOKUP($A371,'Plan de acci�n consolidado 2025'!$A$3:$AZ$504,AE$1,0)</f>
        <v>3</v>
      </c>
    </row>
    <row r="372" spans="1:31" hidden="1" x14ac:dyDescent="0.25">
      <c r="A372" s="30" t="s">
        <v>915</v>
      </c>
      <c r="B372" t="str">
        <f>VLOOKUP($A372,'Plan de acci�n consolidado 2025'!$A$3:$V$504,B$1,0)</f>
        <v>GRUPO DE TRABAJO DE ATENCION AL CIUDADANO</v>
      </c>
      <c r="C372">
        <f>VLOOKUP($A372,'Plan de acci�n consolidado 2025'!$A$3:$V$504,C$1,0)</f>
        <v>2</v>
      </c>
      <c r="D372" t="str">
        <f>VLOOKUP($A372,'Plan de acci�n consolidado 2025'!$A$3:$V$504,D$1,0)</f>
        <v>Actividad propia</v>
      </c>
      <c r="E372" t="str">
        <f>VLOOKUP($A372,'Plan de acci�n consolidado 2025'!$A$3:$V$504,E$1,0)</f>
        <v>72.1.2</v>
      </c>
      <c r="F372" t="str">
        <f>VLOOKUP($A372,'Plan de acci�n consolidado 2025'!$A$3:$V$504,F$1,0)</f>
        <v>N/A</v>
      </c>
      <c r="G372" t="str">
        <f>VLOOKUP($A372,'Plan de acci�n consolidado 2025'!$A$3:$V$504,G$1,0)</f>
        <v>N/A</v>
      </c>
      <c r="H372" t="str">
        <f>VLOOKUP($A372,'Plan de acci�n consolidado 2025'!$A$3:$V$504,H$1,0)</f>
        <v>N/A</v>
      </c>
      <c r="I372" t="str">
        <f>VLOOKUP($A372,'Plan de acci�n consolidado 2025'!$A$3:$V$504,I$1,0)</f>
        <v>N/A</v>
      </c>
      <c r="J372" t="str">
        <f>VLOOKUP($A372,'Plan de acci�n consolidado 2025'!$A$3:$V$504,J$1,0)</f>
        <v>N/A</v>
      </c>
      <c r="K372">
        <f>VLOOKUP($A372,'Plan de acci�n consolidado 2025'!$A$3:$V$504,K$1,0)</f>
        <v>0</v>
      </c>
      <c r="L372" t="str">
        <f>VLOOKUP($A372,'Plan de acci�n consolidado 2025'!$A$3:$V$504,L$1,0)</f>
        <v>N/A</v>
      </c>
      <c r="M372" t="str">
        <f>VLOOKUP($A372,'Plan de acci�n consolidado 2025'!$A$3:$V$504,M$1,0)</f>
        <v>N/A</v>
      </c>
      <c r="N372" t="str">
        <f>VLOOKUP($A372,'Plan de acci�n consolidado 2025'!$A$3:$V$504,N$1,0)</f>
        <v>N/A</v>
      </c>
      <c r="O372" t="str">
        <f>VLOOKUP($A372,'Plan de acci�n consolidado 2025'!$A$3:$V$504,O$1,0)</f>
        <v>Comunicar a los grupos de valor la Estrategia de relacionamiento diseñada  (Capturas de pantalla de la divulgación en la página web y redes sociales)</v>
      </c>
      <c r="P372">
        <f>VLOOKUP($A372,'Plan de acci�n consolidado 2025'!$A$3:$V$504,P$1,0)</f>
        <v>10</v>
      </c>
      <c r="Q372">
        <f>VLOOKUP($A372,'Plan de acci�n consolidado 2025'!$A$3:$V$504,Q$1,0)</f>
        <v>1</v>
      </c>
      <c r="R372" t="str">
        <f>VLOOKUP($A372,'Plan de acci�n consolidado 2025'!$A$3:$V$504,R$1,0)</f>
        <v>Númerica</v>
      </c>
      <c r="S372" t="str">
        <f>VLOOKUP($A372,'Plan de acci�n consolidado 2025'!$A$3:$V$504,S$1,0)</f>
        <v># de estrategias de relacionamiento divulgadas / 1 estrategias de relacionamiento a divulgar</v>
      </c>
      <c r="T372" s="168">
        <f>VLOOKUP($A372,'Plan de acci�n consolidado 2025'!$A$3:$V$504,T$1,0)</f>
        <v>45707</v>
      </c>
      <c r="U372" s="168">
        <f>VLOOKUP($A372,'Plan de acci�n consolidado 2025'!$A$3:$V$504,U$1,0)</f>
        <v>45716</v>
      </c>
      <c r="V372" t="str">
        <f>VLOOKUP($A372,'Plan de acci�n consolidado 2025'!$A$3:$V$504,V$1,0)</f>
        <v>72-GRUPO DE TRABAJO DE ATENCION AL CIUDADANO</v>
      </c>
      <c r="W372">
        <f>VLOOKUP($A372,'Plan de acci�n consolidado 2025'!$A$3:$AZ$504,W$1,0)</f>
        <v>3</v>
      </c>
      <c r="X372">
        <f>VLOOKUP($A372,'Plan de acci�n consolidado 2025'!$A$3:$AZ$504,X$1,0)</f>
        <v>100</v>
      </c>
      <c r="Y372" t="str">
        <f>VLOOKUP($A372,'Plan de acci�n consolidado 2025'!$A$3:$AZ$504,Y$1,0)</f>
        <v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v>
      </c>
      <c r="Z372" s="168">
        <f>VLOOKUP($A372,'Plan de acci�n consolidado 2025'!$A$3:$AZ$504,Z$1,0)</f>
        <v>45716</v>
      </c>
      <c r="AA372">
        <f>VLOOKUP($A372,'Plan de acci�n consolidado 2025'!$A$3:$AZ$504,AA$1,0)</f>
        <v>100</v>
      </c>
      <c r="AB372" t="str">
        <f>VLOOKUP($A372,'Plan de acci�n consolidado 2025'!$A$3:$AZ$504,AB$1,0)</f>
        <v xml:space="preserve">Se avala el cumplimiento de la presente actividad con las capturas e pantalla y link de publicación estrategias  </v>
      </c>
      <c r="AC372" s="168">
        <f>VLOOKUP($A372,'Plan de acci�n consolidado 2025'!$A$3:$AZ$504,AC$1,0)</f>
        <v>45716</v>
      </c>
      <c r="AD372">
        <f>VLOOKUP($A372,'Plan de acci�n consolidado 2025'!$A$3:$AZ$504,AD$1,0)</f>
        <v>100</v>
      </c>
      <c r="AE372">
        <f>VLOOKUP($A372,'Plan de acci�n consolidado 2025'!$A$3:$AZ$504,AE$1,0)</f>
        <v>3</v>
      </c>
    </row>
    <row r="373" spans="1:31" hidden="1" x14ac:dyDescent="0.25">
      <c r="A373" s="30" t="s">
        <v>917</v>
      </c>
      <c r="B373" t="str">
        <f>VLOOKUP($A373,'Plan de acci�n consolidado 2025'!$A$3:$V$504,B$1,0)</f>
        <v>GRUPO DE TRABAJO DE ATENCION AL CIUDADANO</v>
      </c>
      <c r="C373">
        <f>VLOOKUP($A373,'Plan de acci�n consolidado 2025'!$A$3:$V$504,C$1,0)</f>
        <v>2</v>
      </c>
      <c r="D373" t="str">
        <f>VLOOKUP($A373,'Plan de acci�n consolidado 2025'!$A$3:$V$504,D$1,0)</f>
        <v>Actividad propia</v>
      </c>
      <c r="E373" t="str">
        <f>VLOOKUP($A373,'Plan de acci�n consolidado 2025'!$A$3:$V$504,E$1,0)</f>
        <v>72.1.3</v>
      </c>
      <c r="F373" t="str">
        <f>VLOOKUP($A373,'Plan de acci�n consolidado 2025'!$A$3:$V$504,F$1,0)</f>
        <v>N/A</v>
      </c>
      <c r="G373" t="str">
        <f>VLOOKUP($A373,'Plan de acci�n consolidado 2025'!$A$3:$V$504,G$1,0)</f>
        <v>N/A</v>
      </c>
      <c r="H373" t="str">
        <f>VLOOKUP($A373,'Plan de acci�n consolidado 2025'!$A$3:$V$504,H$1,0)</f>
        <v>N/A</v>
      </c>
      <c r="I373" t="str">
        <f>VLOOKUP($A373,'Plan de acci�n consolidado 2025'!$A$3:$V$504,I$1,0)</f>
        <v>N/A</v>
      </c>
      <c r="J373" t="str">
        <f>VLOOKUP($A373,'Plan de acci�n consolidado 2025'!$A$3:$V$504,J$1,0)</f>
        <v>N/A</v>
      </c>
      <c r="K373">
        <f>VLOOKUP($A373,'Plan de acci�n consolidado 2025'!$A$3:$V$504,K$1,0)</f>
        <v>0</v>
      </c>
      <c r="L373" t="str">
        <f>VLOOKUP($A373,'Plan de acci�n consolidado 2025'!$A$3:$V$504,L$1,0)</f>
        <v>N/A</v>
      </c>
      <c r="M373" t="str">
        <f>VLOOKUP($A373,'Plan de acci�n consolidado 2025'!$A$3:$V$504,M$1,0)</f>
        <v>N/A</v>
      </c>
      <c r="N373" t="str">
        <f>VLOOKUP($A373,'Plan de acci�n consolidado 2025'!$A$3:$V$504,N$1,0)</f>
        <v>N/A</v>
      </c>
      <c r="O373" t="str">
        <f>VLOOKUP($A373,'Plan de acci�n consolidado 2025'!$A$3:$V$504,O$1,0)</f>
        <v>Desarrollar laboratorios de simplicidad para traducir a lenguaje claro documentos de alto tráfico de cara a la ciudadanía  (Informe con el resultado de los laboratorios)</v>
      </c>
      <c r="P373">
        <f>VLOOKUP($A373,'Plan de acci�n consolidado 2025'!$A$3:$V$504,P$1,0)</f>
        <v>15</v>
      </c>
      <c r="Q373">
        <f>VLOOKUP($A373,'Plan de acci�n consolidado 2025'!$A$3:$V$504,Q$1,0)</f>
        <v>2</v>
      </c>
      <c r="R373" t="str">
        <f>VLOOKUP($A373,'Plan de acci�n consolidado 2025'!$A$3:$V$504,R$1,0)</f>
        <v>Númerica</v>
      </c>
      <c r="S373" t="str">
        <f>VLOOKUP($A373,'Plan de acci�n consolidado 2025'!$A$3:$V$504,S$1,0)</f>
        <v># de laboratorios de simplicidad desarrollados / 2 laboratorios de simplicidad a desarrollar</v>
      </c>
      <c r="T373" s="168">
        <f>VLOOKUP($A373,'Plan de acci�n consolidado 2025'!$A$3:$V$504,T$1,0)</f>
        <v>45719</v>
      </c>
      <c r="U373" s="168">
        <f>VLOOKUP($A373,'Plan de acci�n consolidado 2025'!$A$3:$V$504,U$1,0)</f>
        <v>45930</v>
      </c>
      <c r="V373" t="str">
        <f>VLOOKUP($A373,'Plan de acci�n consolidado 2025'!$A$3:$V$504,V$1,0)</f>
        <v>72-GRUPO DE TRABAJO DE ATENCION AL CIUDADANO</v>
      </c>
      <c r="W373">
        <f>VLOOKUP($A373,'Plan de acci�n consolidado 2025'!$A$3:$AZ$504,W$1,0)</f>
        <v>4.5</v>
      </c>
      <c r="X373">
        <f>VLOOKUP($A373,'Plan de acci�n consolidado 2025'!$A$3:$AZ$504,X$1,0)</f>
        <v>100</v>
      </c>
      <c r="Y373" t="str">
        <f>VLOOKUP($A373,'Plan de acci�n consolidado 2025'!$A$3:$AZ$504,Y$1,0)</f>
        <v>Se llevaron a cabo los dos laboratorios de simplicidad programados, durante los cuales los grupos de valor identificaron aquellas palabras o expresiones de difícil comprensión. Como resultado de este ejercicio, se realizaron las correspondientes traducciones a lenguaje claro, las cuales fueron incorporadas en el Instructivo del Protocolo de Atención al Ciudadano y en en el contenido del portal de SIC Facilita y en la sección de Preguntas Frecuentes.</v>
      </c>
      <c r="Z373" s="168">
        <f>VLOOKUP($A373,'Plan de acci�n consolidado 2025'!$A$3:$AZ$504,Z$1,0)</f>
        <v>45930</v>
      </c>
      <c r="AA373">
        <f>VLOOKUP($A373,'Plan de acci�n consolidado 2025'!$A$3:$AZ$504,AA$1,0)</f>
        <v>100</v>
      </c>
      <c r="AB373" t="str">
        <f>VLOOKUP($A373,'Plan de acci�n consolidado 2025'!$A$3:$AZ$504,AB$1,0)</f>
        <v>Se avala el cumplimiento de la presente actividad en el informe se evidencia laboratorio de simplicidad permitió cumplir satisfactoriamente con el objetivo propuesto, orientado a facilitar la comprensión de la información dirigida a los ciudadanos mediante la aplicación de lenguaje claro. Como resultado del trabajo colaborativo con los grupos de valor, se logró la actualización de los contenidos pertinentes, los cuales ya se encuentran en proceso de publicación en el SIGI, garantizando así su di</v>
      </c>
      <c r="AC373" s="168">
        <f>VLOOKUP($A373,'Plan de acci�n consolidado 2025'!$A$3:$AZ$504,AC$1,0)</f>
        <v>45930</v>
      </c>
      <c r="AD373">
        <f>VLOOKUP($A373,'Plan de acci�n consolidado 2025'!$A$3:$AZ$504,AD$1,0)</f>
        <v>100</v>
      </c>
      <c r="AE373">
        <f>VLOOKUP($A373,'Plan de acci�n consolidado 2025'!$A$3:$AZ$504,AE$1,0)</f>
        <v>4.5</v>
      </c>
    </row>
    <row r="374" spans="1:31" hidden="1" x14ac:dyDescent="0.25">
      <c r="A374" s="30" t="s">
        <v>919</v>
      </c>
      <c r="B374" t="str">
        <f>VLOOKUP($A374,'Plan de acci�n consolidado 2025'!$A$3:$V$504,B$1,0)</f>
        <v>GRUPO DE TRABAJO DE ATENCION AL CIUDADANO</v>
      </c>
      <c r="C374">
        <f>VLOOKUP($A374,'Plan de acci�n consolidado 2025'!$A$3:$V$504,C$1,0)</f>
        <v>2</v>
      </c>
      <c r="D374" t="str">
        <f>VLOOKUP($A374,'Plan de acci�n consolidado 2025'!$A$3:$V$504,D$1,0)</f>
        <v>Actividad propia</v>
      </c>
      <c r="E374" t="str">
        <f>VLOOKUP($A374,'Plan de acci�n consolidado 2025'!$A$3:$V$504,E$1,0)</f>
        <v>72.1.4</v>
      </c>
      <c r="F374" t="str">
        <f>VLOOKUP($A374,'Plan de acci�n consolidado 2025'!$A$3:$V$504,F$1,0)</f>
        <v>N/A</v>
      </c>
      <c r="G374" t="str">
        <f>VLOOKUP($A374,'Plan de acci�n consolidado 2025'!$A$3:$V$504,G$1,0)</f>
        <v>N/A</v>
      </c>
      <c r="H374" t="str">
        <f>VLOOKUP($A374,'Plan de acci�n consolidado 2025'!$A$3:$V$504,H$1,0)</f>
        <v>N/A</v>
      </c>
      <c r="I374" t="str">
        <f>VLOOKUP($A374,'Plan de acci�n consolidado 2025'!$A$3:$V$504,I$1,0)</f>
        <v>N/A</v>
      </c>
      <c r="J374" t="str">
        <f>VLOOKUP($A374,'Plan de acci�n consolidado 2025'!$A$3:$V$504,J$1,0)</f>
        <v>N/A</v>
      </c>
      <c r="K374">
        <f>VLOOKUP($A374,'Plan de acci�n consolidado 2025'!$A$3:$V$504,K$1,0)</f>
        <v>0</v>
      </c>
      <c r="L374" t="str">
        <f>VLOOKUP($A374,'Plan de acci�n consolidado 2025'!$A$3:$V$504,L$1,0)</f>
        <v>N/A</v>
      </c>
      <c r="M374" t="str">
        <f>VLOOKUP($A374,'Plan de acci�n consolidado 2025'!$A$3:$V$504,M$1,0)</f>
        <v>N/A</v>
      </c>
      <c r="N374" t="str">
        <f>VLOOKUP($A374,'Plan de acci�n consolidado 2025'!$A$3:$V$504,N$1,0)</f>
        <v>N/A</v>
      </c>
      <c r="O374" t="str">
        <f>VLOOKUP($A374,'Plan de acci�n consolidado 2025'!$A$3:$V$504,O$1,0)</f>
        <v>Traducir la Carta de Trato Digno dirigida a la ciudadanía en una lengua étnica y en braille  (Dos traducciones realizadas)</v>
      </c>
      <c r="P374">
        <f>VLOOKUP($A374,'Plan de acci�n consolidado 2025'!$A$3:$V$504,P$1,0)</f>
        <v>20</v>
      </c>
      <c r="Q374">
        <f>VLOOKUP($A374,'Plan de acci�n consolidado 2025'!$A$3:$V$504,Q$1,0)</f>
        <v>2</v>
      </c>
      <c r="R374" t="str">
        <f>VLOOKUP($A374,'Plan de acci�n consolidado 2025'!$A$3:$V$504,R$1,0)</f>
        <v>Númerica</v>
      </c>
      <c r="S374" t="str">
        <f>VLOOKUP($A374,'Plan de acci�n consolidado 2025'!$A$3:$V$504,S$1,0)</f>
        <v># de traducciones en lenguas étnicas y en braille realizadas / 2 traducciones en lenguas étnicas y en braille a realizar</v>
      </c>
      <c r="T374" s="168">
        <f>VLOOKUP($A374,'Plan de acci�n consolidado 2025'!$A$3:$V$504,T$1,0)</f>
        <v>45748</v>
      </c>
      <c r="U374" s="168">
        <f>VLOOKUP($A374,'Plan de acci�n consolidado 2025'!$A$3:$V$504,U$1,0)</f>
        <v>45961</v>
      </c>
      <c r="V374" t="str">
        <f>VLOOKUP($A374,'Plan de acci�n consolidado 2025'!$A$3:$V$504,V$1,0)</f>
        <v>72-GRUPO DE TRABAJO DE ATENCION AL CIUDADANO</v>
      </c>
      <c r="W374">
        <f>VLOOKUP($A374,'Plan de acci�n consolidado 2025'!$A$3:$AZ$504,W$1,0)</f>
        <v>6</v>
      </c>
      <c r="X374">
        <f>VLOOKUP($A374,'Plan de acci�n consolidado 2025'!$A$3:$AZ$504,X$1,0)</f>
        <v>0</v>
      </c>
      <c r="Y374">
        <f>VLOOKUP($A374,'Plan de acci�n consolidado 2025'!$A$3:$AZ$504,Y$1,0)</f>
        <v>0</v>
      </c>
      <c r="Z374" s="168">
        <f>VLOOKUP($A374,'Plan de acci�n consolidado 2025'!$A$3:$AZ$504,Z$1,0)</f>
        <v>0</v>
      </c>
      <c r="AA374">
        <f>VLOOKUP($A374,'Plan de acci�n consolidado 2025'!$A$3:$AZ$504,AA$1,0)</f>
        <v>0</v>
      </c>
      <c r="AB374">
        <f>VLOOKUP($A374,'Plan de acci�n consolidado 2025'!$A$3:$AZ$504,AB$1,0)</f>
        <v>0</v>
      </c>
      <c r="AC374" s="168">
        <f>VLOOKUP($A374,'Plan de acci�n consolidado 2025'!$A$3:$AZ$504,AC$1,0)</f>
        <v>0</v>
      </c>
      <c r="AD374">
        <f>VLOOKUP($A374,'Plan de acci�n consolidado 2025'!$A$3:$AZ$504,AD$1,0)</f>
        <v>0</v>
      </c>
      <c r="AE374">
        <f>VLOOKUP($A374,'Plan de acci�n consolidado 2025'!$A$3:$AZ$504,AE$1,0)</f>
        <v>0</v>
      </c>
    </row>
    <row r="375" spans="1:31" hidden="1" x14ac:dyDescent="0.25">
      <c r="A375" s="30" t="s">
        <v>921</v>
      </c>
      <c r="B375" t="str">
        <f>VLOOKUP($A375,'Plan de acci�n consolidado 2025'!$A$3:$V$504,B$1,0)</f>
        <v>GRUPO DE TRABAJO DE ATENCION AL CIUDADANO</v>
      </c>
      <c r="C375">
        <f>VLOOKUP($A375,'Plan de acci�n consolidado 2025'!$A$3:$V$504,C$1,0)</f>
        <v>2</v>
      </c>
      <c r="D375" t="str">
        <f>VLOOKUP($A375,'Plan de acci�n consolidado 2025'!$A$3:$V$504,D$1,0)</f>
        <v>Actividad propia</v>
      </c>
      <c r="E375" t="str">
        <f>VLOOKUP($A375,'Plan de acci�n consolidado 2025'!$A$3:$V$504,E$1,0)</f>
        <v>72.1.5</v>
      </c>
      <c r="F375" t="str">
        <f>VLOOKUP($A375,'Plan de acci�n consolidado 2025'!$A$3:$V$504,F$1,0)</f>
        <v>N/A</v>
      </c>
      <c r="G375" t="str">
        <f>VLOOKUP($A375,'Plan de acci�n consolidado 2025'!$A$3:$V$504,G$1,0)</f>
        <v>N/A</v>
      </c>
      <c r="H375" t="str">
        <f>VLOOKUP($A375,'Plan de acci�n consolidado 2025'!$A$3:$V$504,H$1,0)</f>
        <v>N/A</v>
      </c>
      <c r="I375" t="str">
        <f>VLOOKUP($A375,'Plan de acci�n consolidado 2025'!$A$3:$V$504,I$1,0)</f>
        <v>N/A</v>
      </c>
      <c r="J375" t="str">
        <f>VLOOKUP($A375,'Plan de acci�n consolidado 2025'!$A$3:$V$504,J$1,0)</f>
        <v>N/A</v>
      </c>
      <c r="K375">
        <f>VLOOKUP($A375,'Plan de acci�n consolidado 2025'!$A$3:$V$504,K$1,0)</f>
        <v>0</v>
      </c>
      <c r="L375" t="str">
        <f>VLOOKUP($A375,'Plan de acci�n consolidado 2025'!$A$3:$V$504,L$1,0)</f>
        <v>N/A</v>
      </c>
      <c r="M375" t="str">
        <f>VLOOKUP($A375,'Plan de acci�n consolidado 2025'!$A$3:$V$504,M$1,0)</f>
        <v>N/A</v>
      </c>
      <c r="N375" t="str">
        <f>VLOOKUP($A375,'Plan de acci�n consolidado 2025'!$A$3:$V$504,N$1,0)</f>
        <v>N/A</v>
      </c>
      <c r="O375" t="str">
        <f>VLOOKUP($A375,'Plan de acci�n consolidado 2025'!$A$3:$V$504,O$1,0)</f>
        <v>Promover el uso de los canales virtuales a través de campañas de comunicación interna y externa  (Evidencias de las campañas realizadas)</v>
      </c>
      <c r="P375">
        <f>VLOOKUP($A375,'Plan de acci�n consolidado 2025'!$A$3:$V$504,P$1,0)</f>
        <v>15</v>
      </c>
      <c r="Q375">
        <f>VLOOKUP($A375,'Plan de acci�n consolidado 2025'!$A$3:$V$504,Q$1,0)</f>
        <v>2</v>
      </c>
      <c r="R375" t="str">
        <f>VLOOKUP($A375,'Plan de acci�n consolidado 2025'!$A$3:$V$504,R$1,0)</f>
        <v>Númerica</v>
      </c>
      <c r="S375" t="str">
        <f>VLOOKUP($A375,'Plan de acci�n consolidado 2025'!$A$3:$V$504,S$1,0)</f>
        <v># de campañas de comunicación interna y externa realizadas / 2 Campañas de comunicación interna y externa a realizar</v>
      </c>
      <c r="T375" s="168">
        <f>VLOOKUP($A375,'Plan de acci�n consolidado 2025'!$A$3:$V$504,T$1,0)</f>
        <v>45754</v>
      </c>
      <c r="U375" s="168">
        <f>VLOOKUP($A375,'Plan de acci�n consolidado 2025'!$A$3:$V$504,U$1,0)</f>
        <v>45930</v>
      </c>
      <c r="V375" t="str">
        <f>VLOOKUP($A375,'Plan de acci�n consolidado 2025'!$A$3:$V$504,V$1,0)</f>
        <v>72-GRUPO DE TRABAJO DE ATENCION AL CIUDADANO</v>
      </c>
      <c r="W375">
        <f>VLOOKUP($A375,'Plan de acci�n consolidado 2025'!$A$3:$AZ$504,W$1,0)</f>
        <v>4.5</v>
      </c>
      <c r="X375">
        <f>VLOOKUP($A375,'Plan de acci�n consolidado 2025'!$A$3:$AZ$504,X$1,0)</f>
        <v>50</v>
      </c>
      <c r="Y375" t="str">
        <f>VLOOKUP($A375,'Plan de acci�n consolidado 2025'!$A$3:$AZ$504,Y$1,0)</f>
        <v xml:space="preserve">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La campaña buscó fomentar el uso de medios digitales para facilitar la interacción entre la ciudadanía y la entidad, promoviendo la eficiencia, accesibilidad y gratuidad en la gestión de reclamaciones.
</v>
      </c>
      <c r="Z375" s="168">
        <f>VLOOKUP($A375,'Plan de acci�n consolidado 2025'!$A$3:$AZ$504,Z$1,0)</f>
        <v>0</v>
      </c>
      <c r="AA375">
        <f>VLOOKUP($A375,'Plan de acci�n consolidado 2025'!$A$3:$AZ$504,AA$1,0)</f>
        <v>50</v>
      </c>
      <c r="AB375" t="str">
        <f>VLOOKUP($A375,'Plan de acci�n consolidado 2025'!$A$3:$AZ$504,AB$1,0)</f>
        <v xml:space="preserve">Se avala el avance a la presente actividad por cuanto se realizo la primera campaña de comunicación interna. </v>
      </c>
      <c r="AC375" s="168">
        <f>VLOOKUP($A375,'Plan de acci�n consolidado 2025'!$A$3:$AZ$504,AC$1,0)</f>
        <v>0</v>
      </c>
      <c r="AD375">
        <f>VLOOKUP($A375,'Plan de acci�n consolidado 2025'!$A$3:$AZ$504,AD$1,0)</f>
        <v>0</v>
      </c>
      <c r="AE375">
        <f>VLOOKUP($A375,'Plan de acci�n consolidado 2025'!$A$3:$AZ$504,AE$1,0)</f>
        <v>2.25</v>
      </c>
    </row>
    <row r="376" spans="1:31" hidden="1" x14ac:dyDescent="0.25">
      <c r="A376" s="30" t="s">
        <v>923</v>
      </c>
      <c r="B376" t="str">
        <f>VLOOKUP($A376,'Plan de acci�n consolidado 2025'!$A$3:$V$504,B$1,0)</f>
        <v>GRUPO DE TRABAJO DE ATENCION AL CIUDADANO</v>
      </c>
      <c r="C376">
        <f>VLOOKUP($A376,'Plan de acci�n consolidado 2025'!$A$3:$V$504,C$1,0)</f>
        <v>2</v>
      </c>
      <c r="D376" t="str">
        <f>VLOOKUP($A376,'Plan de acci�n consolidado 2025'!$A$3:$V$504,D$1,0)</f>
        <v>Actividad propia</v>
      </c>
      <c r="E376" t="str">
        <f>VLOOKUP($A376,'Plan de acci�n consolidado 2025'!$A$3:$V$504,E$1,0)</f>
        <v>72.1.6</v>
      </c>
      <c r="F376" t="str">
        <f>VLOOKUP($A376,'Plan de acci�n consolidado 2025'!$A$3:$V$504,F$1,0)</f>
        <v>N/A</v>
      </c>
      <c r="G376" t="str">
        <f>VLOOKUP($A376,'Plan de acci�n consolidado 2025'!$A$3:$V$504,G$1,0)</f>
        <v>N/A</v>
      </c>
      <c r="H376" t="str">
        <f>VLOOKUP($A376,'Plan de acci�n consolidado 2025'!$A$3:$V$504,H$1,0)</f>
        <v>N/A</v>
      </c>
      <c r="I376" t="str">
        <f>VLOOKUP($A376,'Plan de acci�n consolidado 2025'!$A$3:$V$504,I$1,0)</f>
        <v>N/A</v>
      </c>
      <c r="J376" t="str">
        <f>VLOOKUP($A376,'Plan de acci�n consolidado 2025'!$A$3:$V$504,J$1,0)</f>
        <v>N/A</v>
      </c>
      <c r="K376">
        <f>VLOOKUP($A376,'Plan de acci�n consolidado 2025'!$A$3:$V$504,K$1,0)</f>
        <v>0</v>
      </c>
      <c r="L376" t="str">
        <f>VLOOKUP($A376,'Plan de acci�n consolidado 2025'!$A$3:$V$504,L$1,0)</f>
        <v>N/A</v>
      </c>
      <c r="M376" t="str">
        <f>VLOOKUP($A376,'Plan de acci�n consolidado 2025'!$A$3:$V$504,M$1,0)</f>
        <v>N/A</v>
      </c>
      <c r="N376" t="str">
        <f>VLOOKUP($A376,'Plan de acci�n consolidado 2025'!$A$3:$V$504,N$1,0)</f>
        <v>N/A</v>
      </c>
      <c r="O376" t="str">
        <f>VLOOKUP($A376,'Plan de acci�n consolidado 2025'!$A$3:$V$504,O$1,0)</f>
        <v>Desarrollar jornadas de socialización de lineamientos de Atención al Ciudadano a nivel interno  (Evidencias de socialización)</v>
      </c>
      <c r="P376">
        <f>VLOOKUP($A376,'Plan de acci�n consolidado 2025'!$A$3:$V$504,P$1,0)</f>
        <v>10</v>
      </c>
      <c r="Q376">
        <f>VLOOKUP($A376,'Plan de acci�n consolidado 2025'!$A$3:$V$504,Q$1,0)</f>
        <v>2</v>
      </c>
      <c r="R376" t="str">
        <f>VLOOKUP($A376,'Plan de acci�n consolidado 2025'!$A$3:$V$504,R$1,0)</f>
        <v>Númerica</v>
      </c>
      <c r="S376" t="str">
        <f>VLOOKUP($A376,'Plan de acci�n consolidado 2025'!$A$3:$V$504,S$1,0)</f>
        <v># de jornadas de socialización realizadas / 2 jornadas de socialización a realizar</v>
      </c>
      <c r="T376" s="168">
        <f>VLOOKUP($A376,'Plan de acci�n consolidado 2025'!$A$3:$V$504,T$1,0)</f>
        <v>45779</v>
      </c>
      <c r="U376" s="168">
        <f>VLOOKUP($A376,'Plan de acci�n consolidado 2025'!$A$3:$V$504,U$1,0)</f>
        <v>45930</v>
      </c>
      <c r="V376" t="str">
        <f>VLOOKUP($A376,'Plan de acci�n consolidado 2025'!$A$3:$V$504,V$1,0)</f>
        <v>72-GRUPO DE TRABAJO DE ATENCION AL CIUDADANO</v>
      </c>
      <c r="W376">
        <f>VLOOKUP($A376,'Plan de acci�n consolidado 2025'!$A$3:$AZ$504,W$1,0)</f>
        <v>3</v>
      </c>
      <c r="X376">
        <f>VLOOKUP($A376,'Plan de acci�n consolidado 2025'!$A$3:$AZ$504,X$1,0)</f>
        <v>100</v>
      </c>
      <c r="Y376" t="str">
        <f>VLOOKUP($A376,'Plan de acci�n consolidado 2025'!$A$3:$AZ$504,Y$1,0)</f>
        <v>La segunda jornada de socialización de lineamientos de Atención al ciudadano se realizó el 24 de septiembre con la temática Sistema de trámites - Trámite 397. Contó con la participación de 112 asistentes.</v>
      </c>
      <c r="Z376" s="168">
        <f>VLOOKUP($A376,'Plan de acci�n consolidado 2025'!$A$3:$AZ$504,Z$1,0)</f>
        <v>45924</v>
      </c>
      <c r="AA376">
        <f>VLOOKUP($A376,'Plan de acci�n consolidado 2025'!$A$3:$AZ$504,AA$1,0)</f>
        <v>100</v>
      </c>
      <c r="AB376" t="str">
        <f>VLOOKUP($A376,'Plan de acci�n consolidado 2025'!$A$3:$AZ$504,AB$1,0)</f>
        <v xml:space="preserve">Se aala el cumplimiento de la presene actividadd mediante registro de asistencia y Capacitación generalidades y Gestión Efectiva de PQRSF - SISTEMA DE TRÁMITES dirigida a los ciudadanos. </v>
      </c>
      <c r="AC376" s="168">
        <f>VLOOKUP($A376,'Plan de acci�n consolidado 2025'!$A$3:$AZ$504,AC$1,0)</f>
        <v>45924</v>
      </c>
      <c r="AD376">
        <f>VLOOKUP($A376,'Plan de acci�n consolidado 2025'!$A$3:$AZ$504,AD$1,0)</f>
        <v>100</v>
      </c>
      <c r="AE376">
        <f>VLOOKUP($A376,'Plan de acci�n consolidado 2025'!$A$3:$AZ$504,AE$1,0)</f>
        <v>3</v>
      </c>
    </row>
    <row r="377" spans="1:31" hidden="1" x14ac:dyDescent="0.25">
      <c r="A377" s="30" t="s">
        <v>925</v>
      </c>
      <c r="B377" t="str">
        <f>VLOOKUP($A377,'Plan de acci�n consolidado 2025'!$A$3:$V$504,B$1,0)</f>
        <v>GRUPO DE TRABAJO DE ATENCION AL CIUDADANO</v>
      </c>
      <c r="C377">
        <f>VLOOKUP($A377,'Plan de acci�n consolidado 2025'!$A$3:$V$504,C$1,0)</f>
        <v>2</v>
      </c>
      <c r="D377" t="str">
        <f>VLOOKUP($A377,'Plan de acci�n consolidado 2025'!$A$3:$V$504,D$1,0)</f>
        <v>Actividad propia</v>
      </c>
      <c r="E377" t="str">
        <f>VLOOKUP($A377,'Plan de acci�n consolidado 2025'!$A$3:$V$504,E$1,0)</f>
        <v>72.1.7</v>
      </c>
      <c r="F377" t="str">
        <f>VLOOKUP($A377,'Plan de acci�n consolidado 2025'!$A$3:$V$504,F$1,0)</f>
        <v>N/A</v>
      </c>
      <c r="G377" t="str">
        <f>VLOOKUP($A377,'Plan de acci�n consolidado 2025'!$A$3:$V$504,G$1,0)</f>
        <v>N/A</v>
      </c>
      <c r="H377" t="str">
        <f>VLOOKUP($A377,'Plan de acci�n consolidado 2025'!$A$3:$V$504,H$1,0)</f>
        <v>N/A</v>
      </c>
      <c r="I377" t="str">
        <f>VLOOKUP($A377,'Plan de acci�n consolidado 2025'!$A$3:$V$504,I$1,0)</f>
        <v>N/A</v>
      </c>
      <c r="J377" t="str">
        <f>VLOOKUP($A377,'Plan de acci�n consolidado 2025'!$A$3:$V$504,J$1,0)</f>
        <v>N/A</v>
      </c>
      <c r="K377">
        <f>VLOOKUP($A377,'Plan de acci�n consolidado 2025'!$A$3:$V$504,K$1,0)</f>
        <v>0</v>
      </c>
      <c r="L377" t="str">
        <f>VLOOKUP($A377,'Plan de acci�n consolidado 2025'!$A$3:$V$504,L$1,0)</f>
        <v>N/A</v>
      </c>
      <c r="M377" t="str">
        <f>VLOOKUP($A377,'Plan de acci�n consolidado 2025'!$A$3:$V$504,M$1,0)</f>
        <v>N/A</v>
      </c>
      <c r="N377" t="str">
        <f>VLOOKUP($A377,'Plan de acci�n consolidado 2025'!$A$3:$V$504,N$1,0)</f>
        <v>N/A</v>
      </c>
      <c r="O377" t="str">
        <f>VLOOKUP($A377,'Plan de acci�n consolidado 2025'!$A$3:$V$504,O$1,0)</f>
        <v>Ejecutar el plan de trabajo de la estrategia de relacionamiento con la ciudadanía SIC 2025 (Informe de ejecución de estrategia de relacionamiento elaborado)</v>
      </c>
      <c r="P377">
        <f>VLOOKUP($A377,'Plan de acci�n consolidado 2025'!$A$3:$V$504,P$1,0)</f>
        <v>10</v>
      </c>
      <c r="Q377">
        <f>VLOOKUP($A377,'Plan de acci�n consolidado 2025'!$A$3:$V$504,Q$1,0)</f>
        <v>100</v>
      </c>
      <c r="R377" t="str">
        <f>VLOOKUP($A377,'Plan de acci�n consolidado 2025'!$A$3:$V$504,R$1,0)</f>
        <v>Porcentual</v>
      </c>
      <c r="S377" t="str">
        <f>VLOOKUP($A377,'Plan de acci�n consolidado 2025'!$A$3:$V$504,S$1,0)</f>
        <v>% de Avance logrado plan de trabajo / 100% de Avance propuesto plan de trabajo</v>
      </c>
      <c r="T377" s="168">
        <f>VLOOKUP($A377,'Plan de acci�n consolidado 2025'!$A$3:$V$504,T$1,0)</f>
        <v>45779</v>
      </c>
      <c r="U377" s="168">
        <f>VLOOKUP($A377,'Plan de acci�n consolidado 2025'!$A$3:$V$504,U$1,0)</f>
        <v>45930</v>
      </c>
      <c r="V377" t="str">
        <f>VLOOKUP($A377,'Plan de acci�n consolidado 2025'!$A$3:$V$504,V$1,0)</f>
        <v>72-GRUPO DE TRABAJO DE ATENCION AL CIUDADANO</v>
      </c>
      <c r="W377">
        <f>VLOOKUP($A377,'Plan de acci�n consolidado 2025'!$A$3:$AZ$504,W$1,0)</f>
        <v>3</v>
      </c>
      <c r="X377">
        <f>VLOOKUP($A377,'Plan de acci�n consolidado 2025'!$A$3:$AZ$504,X$1,0)</f>
        <v>48</v>
      </c>
      <c r="Y377" t="str">
        <f>VLOOKUP($A377,'Plan de acci�n consolidado 2025'!$A$3:$AZ$504,Y$1,0)</f>
        <v>De las 16 actividades propuestas en la Estrategia de Relacionamiento con la Ciudadanía SIC 2025, se han ejecutado en su totalidad tres. Adicionalmente, se han adelantado las siguientes acciones: 
Se llevó a cabo la primera jornada de socialización de los lineamientos sobre la gestión de PQRSF.
Se realizó la primera campaña para promover el canal virtual SIC Facilita.
Se desarrolló la primera jornada de difusión del Código de Integridad.
Se iniciaron dos laboratorios de simplicidad, según lo programado.
Actualmente, continúan en ejecución actividades como el monitoreo de canales de atención, así como la identificación y puesta en marcha de mejoras orientadas a incrementar la satisfacción de los usuarios.</v>
      </c>
      <c r="Z377" s="168">
        <f>VLOOKUP($A377,'Plan de acci�n consolidado 2025'!$A$3:$AZ$504,Z$1,0)</f>
        <v>0</v>
      </c>
      <c r="AA377">
        <f>VLOOKUP($A377,'Plan de acci�n consolidado 2025'!$A$3:$AZ$504,AA$1,0)</f>
        <v>28</v>
      </c>
      <c r="AB377" t="str">
        <f>VLOOKUP($A377,'Plan de acci�n consolidado 2025'!$A$3:$AZ$504,AB$1,0)</f>
        <v>Se ajusta el porcentaje de avance dado a la presente actividad dado que de acuerdo a las metas establecidas en el plan de trabajo, se han cumplido 3 actividades y 3 tienen un avance del 50% de acuerdo con la meta establecida. Es importante resaltar que las actividades de unico entregable solamente serán verificados cuando se tenga su totalidad. Tambien se recomienda subir los entregable de las actividades finalizadas o cuya meta sea mas de uno.</v>
      </c>
      <c r="AC377" s="168">
        <f>VLOOKUP($A377,'Plan de acci�n consolidado 2025'!$A$3:$AZ$504,AC$1,0)</f>
        <v>0</v>
      </c>
      <c r="AD377">
        <f>VLOOKUP($A377,'Plan de acci�n consolidado 2025'!$A$3:$AZ$504,AD$1,0)</f>
        <v>0</v>
      </c>
      <c r="AE377">
        <f>VLOOKUP($A377,'Plan de acci�n consolidado 2025'!$A$3:$AZ$504,AE$1,0)</f>
        <v>0.84</v>
      </c>
    </row>
    <row r="378" spans="1:31" hidden="1" x14ac:dyDescent="0.25">
      <c r="A378" s="30" t="s">
        <v>926</v>
      </c>
      <c r="B378" t="str">
        <f>VLOOKUP($A378,'Plan de acci�n consolidado 2025'!$A$3:$V$504,B$1,0)</f>
        <v>GRUPO DE TRABAJO DE ATENCION AL CIUDADANO</v>
      </c>
      <c r="C378">
        <f>VLOOKUP($A378,'Plan de acci�n consolidado 2025'!$A$3:$V$504,C$1,0)</f>
        <v>2</v>
      </c>
      <c r="D378" t="str">
        <f>VLOOKUP($A378,'Plan de acci�n consolidado 2025'!$A$3:$V$504,D$1,0)</f>
        <v>Actividad propia</v>
      </c>
      <c r="E378" t="str">
        <f>VLOOKUP($A378,'Plan de acci�n consolidado 2025'!$A$3:$V$504,E$1,0)</f>
        <v>72.1.8</v>
      </c>
      <c r="F378" t="str">
        <f>VLOOKUP($A378,'Plan de acci�n consolidado 2025'!$A$3:$V$504,F$1,0)</f>
        <v>N/A</v>
      </c>
      <c r="G378" t="str">
        <f>VLOOKUP($A378,'Plan de acci�n consolidado 2025'!$A$3:$V$504,G$1,0)</f>
        <v>N/A</v>
      </c>
      <c r="H378" t="str">
        <f>VLOOKUP($A378,'Plan de acci�n consolidado 2025'!$A$3:$V$504,H$1,0)</f>
        <v>N/A</v>
      </c>
      <c r="I378" t="str">
        <f>VLOOKUP($A378,'Plan de acci�n consolidado 2025'!$A$3:$V$504,I$1,0)</f>
        <v>N/A</v>
      </c>
      <c r="J378" t="str">
        <f>VLOOKUP($A378,'Plan de acci�n consolidado 2025'!$A$3:$V$504,J$1,0)</f>
        <v>N/A</v>
      </c>
      <c r="K378">
        <f>VLOOKUP($A378,'Plan de acci�n consolidado 2025'!$A$3:$V$504,K$1,0)</f>
        <v>0</v>
      </c>
      <c r="L378" t="str">
        <f>VLOOKUP($A378,'Plan de acci�n consolidado 2025'!$A$3:$V$504,L$1,0)</f>
        <v>N/A</v>
      </c>
      <c r="M378" t="str">
        <f>VLOOKUP($A378,'Plan de acci�n consolidado 2025'!$A$3:$V$504,M$1,0)</f>
        <v>N/A</v>
      </c>
      <c r="N378" t="str">
        <f>VLOOKUP($A378,'Plan de acci�n consolidado 2025'!$A$3:$V$504,N$1,0)</f>
        <v>N/A</v>
      </c>
      <c r="O378" t="str">
        <f>VLOOKUP($A378,'Plan de acci�n consolidado 2025'!$A$3:$V$504,O$1,0)</f>
        <v>Elaborar y publicar informe con el resultado de la implementación de la estrategia de relacionamiento  (Informe publicado en el página web)</v>
      </c>
      <c r="P378">
        <f>VLOOKUP($A378,'Plan de acci�n consolidado 2025'!$A$3:$V$504,P$1,0)</f>
        <v>10</v>
      </c>
      <c r="Q378">
        <f>VLOOKUP($A378,'Plan de acci�n consolidado 2025'!$A$3:$V$504,Q$1,0)</f>
        <v>1</v>
      </c>
      <c r="R378" t="str">
        <f>VLOOKUP($A378,'Plan de acci�n consolidado 2025'!$A$3:$V$504,R$1,0)</f>
        <v>Númerica</v>
      </c>
      <c r="S378" t="str">
        <f>VLOOKUP($A378,'Plan de acci�n consolidado 2025'!$A$3:$V$504,S$1,0)</f>
        <v># de informes del resultado de la implementación de la estrategia de relacionamiento elaborados y publicados / 1 informes del resultado de la implementación de la estrategia de relacionamiento a elaborar y a publicar</v>
      </c>
      <c r="T378" s="168">
        <f>VLOOKUP($A378,'Plan de acci�n consolidado 2025'!$A$3:$V$504,T$1,0)</f>
        <v>45931</v>
      </c>
      <c r="U378" s="168">
        <f>VLOOKUP($A378,'Plan de acci�n consolidado 2025'!$A$3:$V$504,U$1,0)</f>
        <v>45975</v>
      </c>
      <c r="V378" t="str">
        <f>VLOOKUP($A378,'Plan de acci�n consolidado 2025'!$A$3:$V$504,V$1,0)</f>
        <v>72-GRUPO DE TRABAJO DE ATENCION AL CIUDADANO</v>
      </c>
      <c r="W378">
        <f>VLOOKUP($A378,'Plan de acci�n consolidado 2025'!$A$3:$AZ$504,W$1,0)</f>
        <v>3</v>
      </c>
      <c r="X378">
        <f>VLOOKUP($A378,'Plan de acci�n consolidado 2025'!$A$3:$AZ$504,X$1,0)</f>
        <v>0</v>
      </c>
      <c r="Y378">
        <f>VLOOKUP($A378,'Plan de acci�n consolidado 2025'!$A$3:$AZ$504,Y$1,0)</f>
        <v>0</v>
      </c>
      <c r="Z378" s="168">
        <f>VLOOKUP($A378,'Plan de acci�n consolidado 2025'!$A$3:$AZ$504,Z$1,0)</f>
        <v>0</v>
      </c>
      <c r="AA378">
        <f>VLOOKUP($A378,'Plan de acci�n consolidado 2025'!$A$3:$AZ$504,AA$1,0)</f>
        <v>0</v>
      </c>
      <c r="AB378">
        <f>VLOOKUP($A378,'Plan de acci�n consolidado 2025'!$A$3:$AZ$504,AB$1,0)</f>
        <v>0</v>
      </c>
      <c r="AC378" s="168">
        <f>VLOOKUP($A378,'Plan de acci�n consolidado 2025'!$A$3:$AZ$504,AC$1,0)</f>
        <v>0</v>
      </c>
      <c r="AD378">
        <f>VLOOKUP($A378,'Plan de acci�n consolidado 2025'!$A$3:$AZ$504,AD$1,0)</f>
        <v>0</v>
      </c>
      <c r="AE378">
        <f>VLOOKUP($A378,'Plan de acci�n consolidado 2025'!$A$3:$AZ$504,AE$1,0)</f>
        <v>0</v>
      </c>
    </row>
    <row r="379" spans="1:31" hidden="1" x14ac:dyDescent="0.25">
      <c r="A379" s="30" t="s">
        <v>928</v>
      </c>
      <c r="B379" t="str">
        <f>VLOOKUP($A379,'Plan de acci�n consolidado 2025'!$A$3:$V$504,B$1,0)</f>
        <v>GRUPO DE TRABAJO DE ATENCION AL CIUDADANO</v>
      </c>
      <c r="C379">
        <f>VLOOKUP($A379,'Plan de acci�n consolidado 2025'!$A$3:$V$504,C$1,0)</f>
        <v>2</v>
      </c>
      <c r="D379" t="str">
        <f>VLOOKUP($A379,'Plan de acci�n consolidado 2025'!$A$3:$V$504,D$1,0)</f>
        <v>Producto</v>
      </c>
      <c r="E379" t="str">
        <f>VLOOKUP($A379,'Plan de acci�n consolidado 2025'!$A$3:$V$504,E$1,0)</f>
        <v>72.2</v>
      </c>
      <c r="F379" t="str">
        <f>VLOOKUP($A379,'Plan de acci�n consolidado 2025'!$A$3:$V$504,F$1,0)</f>
        <v>Operativo</v>
      </c>
      <c r="G379" t="str">
        <f>VLOOKUP($A379,'Plan de acci�n consolidado 2025'!$A$3:$V$504,G$1,0)</f>
        <v>Mejorar la oportunidad en la atención de trámites y servicios.</v>
      </c>
      <c r="H379" t="str">
        <f>VLOOKUP($A379,'Plan de acci�n consolidado 2025'!$A$3:$V$504,H$1,0)</f>
        <v>Avance promedio de cumplimiento de productos asociados a mejorar la oportunidad en la atención de trámites y servicios.</v>
      </c>
      <c r="I379" t="str">
        <f>VLOOKUP($A379,'Plan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79" t="str">
        <f>VLOOKUP($A379,'Plan de acci�n consolidado 2025'!$A$3:$V$504,J$1,0)</f>
        <v>N/A</v>
      </c>
      <c r="K379">
        <f>VLOOKUP($A379,'Plan de acci�n consolidado 2025'!$A$3:$V$504,K$1,0)</f>
        <v>0</v>
      </c>
      <c r="L379" t="str">
        <f>VLOOKUP($A379,'Plan de acci�n consolidado 2025'!$A$3:$V$504,L$1,0)</f>
        <v>C-3599-0200-0005-53105b</v>
      </c>
      <c r="M379" t="str">
        <f>VLOOKUP($A379,'Plan de acci�n consolidado 2025'!$A$3:$V$504,M$1,0)</f>
        <v>Política Servicio al Ciudadano_DIMENSIÓN Gestión con Valores para Resultados</v>
      </c>
      <c r="N379" t="str">
        <f>VLOOKUP($A379,'Plan de acci�n consolidado 2025'!$A$3:$V$504,N$1,0)</f>
        <v>N/A</v>
      </c>
      <c r="O379" t="str">
        <f>VLOOKUP($A379,'Plan de acci�n consolidado 2025'!$A$3:$V$504,O$1,0)</f>
        <v>Estrategia de Sinergia Interinstitucional para Jornadas Conjuntas de  Atención a la Ciudadanía, diseñada e implementada (Informe de actividades realizadas)</v>
      </c>
      <c r="P379">
        <f>VLOOKUP($A379,'Plan de acci�n consolidado 2025'!$A$3:$V$504,P$1,0)</f>
        <v>25</v>
      </c>
      <c r="Q379">
        <f>VLOOKUP($A379,'Plan de acci�n consolidado 2025'!$A$3:$V$504,Q$1,0)</f>
        <v>1</v>
      </c>
      <c r="R379" t="str">
        <f>VLOOKUP($A379,'Plan de acci�n consolidado 2025'!$A$3:$V$504,R$1,0)</f>
        <v>Númerica</v>
      </c>
      <c r="S379" t="str">
        <f>VLOOKUP($A379,'Plan de acci�n consolidado 2025'!$A$3:$V$504,S$1,0)</f>
        <v># de Informes realizados / 1 Total de Informes programados</v>
      </c>
      <c r="T379" s="168">
        <f>VLOOKUP($A379,'Plan de acci�n consolidado 2025'!$A$3:$V$504,T$1,0)</f>
        <v>45691</v>
      </c>
      <c r="U379" s="168">
        <f>VLOOKUP($A379,'Plan de acci�n consolidado 2025'!$A$3:$V$504,U$1,0)</f>
        <v>46022</v>
      </c>
      <c r="V379" t="str">
        <f>VLOOKUP($A379,'Plan de acci�n consolidado 2025'!$A$3:$V$504,V$1,0)</f>
        <v>72-GRUPO DE TRABAJO DE ATENCION AL CIUDADANO</v>
      </c>
      <c r="W379">
        <f>VLOOKUP($A379,'Plan de acci�n consolidado 2025'!$A$3:$AZ$504,W$1,0)</f>
        <v>25</v>
      </c>
      <c r="X379">
        <f>VLOOKUP($A379,'Plan de acci�n consolidado 2025'!$A$3:$AZ$504,X$1,0)</f>
        <v>0</v>
      </c>
      <c r="Y379" t="str">
        <f>VLOOKUP($A379,'Plan de acci�n consolidado 2025'!$A$3:$AZ$504,Y$1,0)</f>
        <v>Se encuenta en ejecución 1 de 3 actividades, relacionada con el diseño de la Estrategia Sinergia.</v>
      </c>
      <c r="Z379" s="168">
        <f>VLOOKUP($A379,'Plan de acci�n consolidado 2025'!$A$3:$AZ$504,Z$1,0)</f>
        <v>0</v>
      </c>
      <c r="AA379">
        <f>VLOOKUP($A379,'Plan de acci�n consolidado 2025'!$A$3:$AZ$504,AA$1,0)</f>
        <v>0</v>
      </c>
      <c r="AB379" t="str">
        <f>VLOOKUP($A379,'Plan de acci�n consolidado 2025'!$A$3:$AZ$504,AB$1,0)</f>
        <v>Se avala el avance dado a la presente actividad</v>
      </c>
      <c r="AC379" s="168">
        <f>VLOOKUP($A379,'Plan de acci�n consolidado 2025'!$A$3:$AZ$504,AC$1,0)</f>
        <v>0</v>
      </c>
      <c r="AD379">
        <f>VLOOKUP($A379,'Plan de acci�n consolidado 2025'!$A$3:$AZ$504,AD$1,0)</f>
        <v>0</v>
      </c>
      <c r="AE379">
        <f>VLOOKUP($A379,'Plan de acci�n consolidado 2025'!$A$3:$AZ$504,AE$1,0)</f>
        <v>0</v>
      </c>
    </row>
    <row r="380" spans="1:31" hidden="1" x14ac:dyDescent="0.25">
      <c r="A380" s="30" t="s">
        <v>930</v>
      </c>
      <c r="B380" t="str">
        <f>VLOOKUP($A380,'Plan de acci�n consolidado 2025'!$A$3:$V$504,B$1,0)</f>
        <v>GRUPO DE TRABAJO DE ATENCION AL CIUDADANO</v>
      </c>
      <c r="C380">
        <f>VLOOKUP($A380,'Plan de acci�n consolidado 2025'!$A$3:$V$504,C$1,0)</f>
        <v>2</v>
      </c>
      <c r="D380" t="str">
        <f>VLOOKUP($A380,'Plan de acci�n consolidado 2025'!$A$3:$V$504,D$1,0)</f>
        <v>Actividad propia</v>
      </c>
      <c r="E380" t="str">
        <f>VLOOKUP($A380,'Plan de acci�n consolidado 2025'!$A$3:$V$504,E$1,0)</f>
        <v>72.2.1</v>
      </c>
      <c r="F380" t="str">
        <f>VLOOKUP($A380,'Plan de acci�n consolidado 2025'!$A$3:$V$504,F$1,0)</f>
        <v>N/A</v>
      </c>
      <c r="G380" t="str">
        <f>VLOOKUP($A380,'Plan de acci�n consolidado 2025'!$A$3:$V$504,G$1,0)</f>
        <v>N/A</v>
      </c>
      <c r="H380" t="str">
        <f>VLOOKUP($A380,'Plan de acci�n consolidado 2025'!$A$3:$V$504,H$1,0)</f>
        <v>N/A</v>
      </c>
      <c r="I380" t="str">
        <f>VLOOKUP($A380,'Plan de acci�n consolidado 2025'!$A$3:$V$504,I$1,0)</f>
        <v>N/A</v>
      </c>
      <c r="J380" t="str">
        <f>VLOOKUP($A380,'Plan de acci�n consolidado 2025'!$A$3:$V$504,J$1,0)</f>
        <v>N/A</v>
      </c>
      <c r="K380">
        <f>VLOOKUP($A380,'Plan de acci�n consolidado 2025'!$A$3:$V$504,K$1,0)</f>
        <v>0</v>
      </c>
      <c r="L380" t="str">
        <f>VLOOKUP($A380,'Plan de acci�n consolidado 2025'!$A$3:$V$504,L$1,0)</f>
        <v>N/A</v>
      </c>
      <c r="M380" t="str">
        <f>VLOOKUP($A380,'Plan de acci�n consolidado 2025'!$A$3:$V$504,M$1,0)</f>
        <v>N/A</v>
      </c>
      <c r="N380" t="str">
        <f>VLOOKUP($A380,'Plan de acci�n consolidado 2025'!$A$3:$V$504,N$1,0)</f>
        <v>N/A</v>
      </c>
      <c r="O380" t="str">
        <f>VLOOKUP($A380,'Plan de acci�n consolidado 2025'!$A$3:$V$504,O$1,0)</f>
        <v>Diseñar la estrategia de sinergia con otras entidades que incluya plan de trabajo   (Documento estrategia (incluye plan de trabajo)</v>
      </c>
      <c r="P380">
        <f>VLOOKUP($A380,'Plan de acci�n consolidado 2025'!$A$3:$V$504,P$1,0)</f>
        <v>30</v>
      </c>
      <c r="Q380">
        <f>VLOOKUP($A380,'Plan de acci�n consolidado 2025'!$A$3:$V$504,Q$1,0)</f>
        <v>1</v>
      </c>
      <c r="R380" t="str">
        <f>VLOOKUP($A380,'Plan de acci�n consolidado 2025'!$A$3:$V$504,R$1,0)</f>
        <v>Númerica</v>
      </c>
      <c r="S380" t="str">
        <f>VLOOKUP($A380,'Plan de acci�n consolidado 2025'!$A$3:$V$504,S$1,0)</f>
        <v># de estrategias de sinergia diseñada / 1 estrategias de sinergia a diseñar</v>
      </c>
      <c r="T380" s="168">
        <f>VLOOKUP($A380,'Plan de acci�n consolidado 2025'!$A$3:$V$504,T$1,0)</f>
        <v>45691</v>
      </c>
      <c r="U380" s="168">
        <f>VLOOKUP($A380,'Plan de acci�n consolidado 2025'!$A$3:$V$504,U$1,0)</f>
        <v>45747</v>
      </c>
      <c r="V380" t="str">
        <f>VLOOKUP($A380,'Plan de acci�n consolidado 2025'!$A$3:$V$504,V$1,0)</f>
        <v>72-GRUPO DE TRABAJO DE ATENCION AL CIUDADANO</v>
      </c>
      <c r="W380">
        <f>VLOOKUP($A380,'Plan de acci�n consolidado 2025'!$A$3:$AZ$504,W$1,0)</f>
        <v>7.5</v>
      </c>
      <c r="X380">
        <f>VLOOKUP($A380,'Plan de acci�n consolidado 2025'!$A$3:$AZ$504,X$1,0)</f>
        <v>100</v>
      </c>
      <c r="Y380" t="str">
        <f>VLOOKUP($A380,'Plan de acci�n consolidado 2025'!$A$3:$AZ$504,Y$1,0)</f>
        <v>Se diseñó la Estrategia Sinergia Interinstitucional para jornadas conjuntas de atención a la ciudadanía 2025 la cual tiene objetivos, contextos y el paso a paso para desarrollar las jornadas de relacionamiento con las superintendencias prioriadas. El documento incluye el plan de trabajo y cronograma con cada una de las etapas para su ejecución.</v>
      </c>
      <c r="Z380" s="168">
        <f>VLOOKUP($A380,'Plan de acci�n consolidado 2025'!$A$3:$AZ$504,Z$1,0)</f>
        <v>45748</v>
      </c>
      <c r="AA380">
        <f>VLOOKUP($A380,'Plan de acci�n consolidado 2025'!$A$3:$AZ$504,AA$1,0)</f>
        <v>100</v>
      </c>
      <c r="AB380" t="str">
        <f>VLOOKUP($A380,'Plan de acci�n consolidado 2025'!$A$3:$AZ$504,AB$1,0)</f>
        <v xml:space="preserve">Se avala el cumplimiento de la presente actividad, Se ajusta el eficacia al 95% por cuanto la fecha de cumplimiento era 31-03-2025 y su cumplimiento fue el 01-04-2025. </v>
      </c>
      <c r="AC380" s="168">
        <f>VLOOKUP($A380,'Plan de acci�n consolidado 2025'!$A$3:$AZ$504,AC$1,0)</f>
        <v>45748</v>
      </c>
      <c r="AD380">
        <f>VLOOKUP($A380,'Plan de acci�n consolidado 2025'!$A$3:$AZ$504,AD$1,0)</f>
        <v>95</v>
      </c>
      <c r="AE380">
        <f>VLOOKUP($A380,'Plan de acci�n consolidado 2025'!$A$3:$AZ$504,AE$1,0)</f>
        <v>7.5</v>
      </c>
    </row>
    <row r="381" spans="1:31" hidden="1" x14ac:dyDescent="0.25">
      <c r="A381" s="30" t="s">
        <v>932</v>
      </c>
      <c r="B381" t="str">
        <f>VLOOKUP($A381,'Plan de acci�n consolidado 2025'!$A$3:$V$504,B$1,0)</f>
        <v>GRUPO DE TRABAJO DE ATENCION AL CIUDADANO</v>
      </c>
      <c r="C381">
        <f>VLOOKUP($A381,'Plan de acci�n consolidado 2025'!$A$3:$V$504,C$1,0)</f>
        <v>2</v>
      </c>
      <c r="D381" t="str">
        <f>VLOOKUP($A381,'Plan de acci�n consolidado 2025'!$A$3:$V$504,D$1,0)</f>
        <v>Actividad propia</v>
      </c>
      <c r="E381" t="str">
        <f>VLOOKUP($A381,'Plan de acci�n consolidado 2025'!$A$3:$V$504,E$1,0)</f>
        <v>72.2.2</v>
      </c>
      <c r="F381" t="str">
        <f>VLOOKUP($A381,'Plan de acci�n consolidado 2025'!$A$3:$V$504,F$1,0)</f>
        <v>N/A</v>
      </c>
      <c r="G381" t="str">
        <f>VLOOKUP($A381,'Plan de acci�n consolidado 2025'!$A$3:$V$504,G$1,0)</f>
        <v>N/A</v>
      </c>
      <c r="H381" t="str">
        <f>VLOOKUP($A381,'Plan de acci�n consolidado 2025'!$A$3:$V$504,H$1,0)</f>
        <v>N/A</v>
      </c>
      <c r="I381" t="str">
        <f>VLOOKUP($A381,'Plan de acci�n consolidado 2025'!$A$3:$V$504,I$1,0)</f>
        <v>N/A</v>
      </c>
      <c r="J381" t="str">
        <f>VLOOKUP($A381,'Plan de acci�n consolidado 2025'!$A$3:$V$504,J$1,0)</f>
        <v>N/A</v>
      </c>
      <c r="K381">
        <f>VLOOKUP($A381,'Plan de acci�n consolidado 2025'!$A$3:$V$504,K$1,0)</f>
        <v>0</v>
      </c>
      <c r="L381" t="str">
        <f>VLOOKUP($A381,'Plan de acci�n consolidado 2025'!$A$3:$V$504,L$1,0)</f>
        <v>N/A</v>
      </c>
      <c r="M381" t="str">
        <f>VLOOKUP($A381,'Plan de acci�n consolidado 2025'!$A$3:$V$504,M$1,0)</f>
        <v>N/A</v>
      </c>
      <c r="N381" t="str">
        <f>VLOOKUP($A381,'Plan de acci�n consolidado 2025'!$A$3:$V$504,N$1,0)</f>
        <v>N/A</v>
      </c>
      <c r="O381" t="str">
        <f>VLOOKUP($A381,'Plan de acci�n consolidado 2025'!$A$3:$V$504,O$1,0)</f>
        <v>Ejecutar el plan de trabajo de la estrategia de sinergia (Documento de seguimiento trimestral)</v>
      </c>
      <c r="P381">
        <f>VLOOKUP($A381,'Plan de acci�n consolidado 2025'!$A$3:$V$504,P$1,0)</f>
        <v>60</v>
      </c>
      <c r="Q381">
        <f>VLOOKUP($A381,'Plan de acci�n consolidado 2025'!$A$3:$V$504,Q$1,0)</f>
        <v>100</v>
      </c>
      <c r="R381" t="str">
        <f>VLOOKUP($A381,'Plan de acci�n consolidado 2025'!$A$3:$V$504,R$1,0)</f>
        <v>Porcentual</v>
      </c>
      <c r="S381" t="str">
        <f>VLOOKUP($A381,'Plan de acci�n consolidado 2025'!$A$3:$V$504,S$1,0)</f>
        <v xml:space="preserve">% de # de actividades realizadas  / 100% de # de actividades a realizar </v>
      </c>
      <c r="T381" s="168">
        <f>VLOOKUP($A381,'Plan de acci�n consolidado 2025'!$A$3:$V$504,T$1,0)</f>
        <v>45748</v>
      </c>
      <c r="U381" s="168">
        <f>VLOOKUP($A381,'Plan de acci�n consolidado 2025'!$A$3:$V$504,U$1,0)</f>
        <v>46022</v>
      </c>
      <c r="V381" t="str">
        <f>VLOOKUP($A381,'Plan de acci�n consolidado 2025'!$A$3:$V$504,V$1,0)</f>
        <v>72-GRUPO DE TRABAJO DE ATENCION AL CIUDADANO</v>
      </c>
      <c r="W381">
        <f>VLOOKUP($A381,'Plan de acci�n consolidado 2025'!$A$3:$AZ$504,W$1,0)</f>
        <v>15</v>
      </c>
      <c r="X381">
        <f>VLOOKUP($A381,'Plan de acci�n consolidado 2025'!$A$3:$AZ$504,X$1,0)</f>
        <v>36</v>
      </c>
      <c r="Y381" t="str">
        <f>VLOOKUP($A381,'Plan de acci�n consolidado 2025'!$A$3:$AZ$504,Y$1,0)</f>
        <v>Al corte 31 de julio la Estrategia Sinergia presenta un avance del 36%, con tres de las siete actividades programadas ejecutadas en su totalidad. El pasado 22 de julio se llevó a cabo una mesa de trabajo con los delegados de las cuatro Superintendencias convocadas, en la cual la SIC presentó su propuesta para el desarrollo de la Estrategia Sinergia. Durante la sesión, se revisaron las principales apuestas y se concretó el inicio de la primera jornada en la ciudad de Bogotá. Actualmente, se están adelantando las gestiones de coordinación necesarias para definir la fecha de la primera jornada conjunta de atención a la ciudadanía.
Se ajustaron las fechas de cumplimiento de dos actividades del plan, correspondientes a la formalización y comunicación del evento, en atención a los aspectos revisados durante el encuentro con los enlaces de cada entidad.</v>
      </c>
      <c r="Z381" s="168">
        <f>VLOOKUP($A381,'Plan de acci�n consolidado 2025'!$A$3:$AZ$504,Z$1,0)</f>
        <v>0</v>
      </c>
      <c r="AA381">
        <f>VLOOKUP($A381,'Plan de acci�n consolidado 2025'!$A$3:$AZ$504,AA$1,0)</f>
        <v>36</v>
      </c>
      <c r="AB381" t="str">
        <f>VLOOKUP($A381,'Plan de acci�n consolidado 2025'!$A$3:$AZ$504,AB$1,0)</f>
        <v xml:space="preserve">Se avala el avance dado a la presente actividad se ejecuto al 100% 1 actividad para el mes de julio.Se recomienda registrar el logro en el mes que se cumple la actividad propuesta no es acumulativo.   </v>
      </c>
      <c r="AC381" s="168">
        <f>VLOOKUP($A381,'Plan de acci�n consolidado 2025'!$A$3:$AZ$504,AC$1,0)</f>
        <v>0</v>
      </c>
      <c r="AD381">
        <f>VLOOKUP($A381,'Plan de acci�n consolidado 2025'!$A$3:$AZ$504,AD$1,0)</f>
        <v>0</v>
      </c>
      <c r="AE381">
        <f>VLOOKUP($A381,'Plan de acci�n consolidado 2025'!$A$3:$AZ$504,AE$1,0)</f>
        <v>5.4</v>
      </c>
    </row>
    <row r="382" spans="1:31" hidden="1" x14ac:dyDescent="0.25">
      <c r="A382" s="30" t="s">
        <v>933</v>
      </c>
      <c r="B382" t="str">
        <f>VLOOKUP($A382,'Plan de acci�n consolidado 2025'!$A$3:$V$504,B$1,0)</f>
        <v>GRUPO DE TRABAJO DE ATENCION AL CIUDADANO</v>
      </c>
      <c r="C382">
        <f>VLOOKUP($A382,'Plan de acci�n consolidado 2025'!$A$3:$V$504,C$1,0)</f>
        <v>2</v>
      </c>
      <c r="D382" t="str">
        <f>VLOOKUP($A382,'Plan de acci�n consolidado 2025'!$A$3:$V$504,D$1,0)</f>
        <v>Actividad propia</v>
      </c>
      <c r="E382" t="str">
        <f>VLOOKUP($A382,'Plan de acci�n consolidado 2025'!$A$3:$V$504,E$1,0)</f>
        <v>72.2.3</v>
      </c>
      <c r="F382" t="str">
        <f>VLOOKUP($A382,'Plan de acci�n consolidado 2025'!$A$3:$V$504,F$1,0)</f>
        <v>N/A</v>
      </c>
      <c r="G382" t="str">
        <f>VLOOKUP($A382,'Plan de acci�n consolidado 2025'!$A$3:$V$504,G$1,0)</f>
        <v>N/A</v>
      </c>
      <c r="H382" t="str">
        <f>VLOOKUP($A382,'Plan de acci�n consolidado 2025'!$A$3:$V$504,H$1,0)</f>
        <v>N/A</v>
      </c>
      <c r="I382" t="str">
        <f>VLOOKUP($A382,'Plan de acci�n consolidado 2025'!$A$3:$V$504,I$1,0)</f>
        <v>N/A</v>
      </c>
      <c r="J382" t="str">
        <f>VLOOKUP($A382,'Plan de acci�n consolidado 2025'!$A$3:$V$504,J$1,0)</f>
        <v>N/A</v>
      </c>
      <c r="K382">
        <f>VLOOKUP($A382,'Plan de acci�n consolidado 2025'!$A$3:$V$504,K$1,0)</f>
        <v>0</v>
      </c>
      <c r="L382" t="str">
        <f>VLOOKUP($A382,'Plan de acci�n consolidado 2025'!$A$3:$V$504,L$1,0)</f>
        <v>N/A</v>
      </c>
      <c r="M382" t="str">
        <f>VLOOKUP($A382,'Plan de acci�n consolidado 2025'!$A$3:$V$504,M$1,0)</f>
        <v>N/A</v>
      </c>
      <c r="N382" t="str">
        <f>VLOOKUP($A382,'Plan de acci�n consolidado 2025'!$A$3:$V$504,N$1,0)</f>
        <v>N/A</v>
      </c>
      <c r="O382" t="str">
        <f>VLOOKUP($A382,'Plan de acci�n consolidado 2025'!$A$3:$V$504,O$1,0)</f>
        <v>Elaborar informe final de la estrategia (Informe elaborado)</v>
      </c>
      <c r="P382">
        <f>VLOOKUP($A382,'Plan de acci�n consolidado 2025'!$A$3:$V$504,P$1,0)</f>
        <v>10</v>
      </c>
      <c r="Q382">
        <f>VLOOKUP($A382,'Plan de acci�n consolidado 2025'!$A$3:$V$504,Q$1,0)</f>
        <v>1</v>
      </c>
      <c r="R382" t="str">
        <f>VLOOKUP($A382,'Plan de acci�n consolidado 2025'!$A$3:$V$504,R$1,0)</f>
        <v>Númerica</v>
      </c>
      <c r="S382" t="str">
        <f>VLOOKUP($A382,'Plan de acci�n consolidado 2025'!$A$3:$V$504,S$1,0)</f>
        <v># de informes de resultados de la implementación de la estrategia de elaborados / 1 informes de resultados de la implementación de la estrategia a elaborar</v>
      </c>
      <c r="T382" s="168">
        <f>VLOOKUP($A382,'Plan de acci�n consolidado 2025'!$A$3:$V$504,T$1,0)</f>
        <v>45992</v>
      </c>
      <c r="U382" s="168">
        <f>VLOOKUP($A382,'Plan de acci�n consolidado 2025'!$A$3:$V$504,U$1,0)</f>
        <v>46022</v>
      </c>
      <c r="V382" t="str">
        <f>VLOOKUP($A382,'Plan de acci�n consolidado 2025'!$A$3:$V$504,V$1,0)</f>
        <v>72-GRUPO DE TRABAJO DE ATENCION AL CIUDADANO</v>
      </c>
      <c r="W382">
        <f>VLOOKUP($A382,'Plan de acci�n consolidado 2025'!$A$3:$AZ$504,W$1,0)</f>
        <v>2.5</v>
      </c>
      <c r="X382">
        <f>VLOOKUP($A382,'Plan de acci�n consolidado 2025'!$A$3:$AZ$504,X$1,0)</f>
        <v>0</v>
      </c>
      <c r="Y382">
        <f>VLOOKUP($A382,'Plan de acci�n consolidado 2025'!$A$3:$AZ$504,Y$1,0)</f>
        <v>0</v>
      </c>
      <c r="Z382" s="168">
        <f>VLOOKUP($A382,'Plan de acci�n consolidado 2025'!$A$3:$AZ$504,Z$1,0)</f>
        <v>0</v>
      </c>
      <c r="AA382">
        <f>VLOOKUP($A382,'Plan de acci�n consolidado 2025'!$A$3:$AZ$504,AA$1,0)</f>
        <v>0</v>
      </c>
      <c r="AB382">
        <f>VLOOKUP($A382,'Plan de acci�n consolidado 2025'!$A$3:$AZ$504,AB$1,0)</f>
        <v>0</v>
      </c>
      <c r="AC382" s="168">
        <f>VLOOKUP($A382,'Plan de acci�n consolidado 2025'!$A$3:$AZ$504,AC$1,0)</f>
        <v>0</v>
      </c>
      <c r="AD382">
        <f>VLOOKUP($A382,'Plan de acci�n consolidado 2025'!$A$3:$AZ$504,AD$1,0)</f>
        <v>0</v>
      </c>
      <c r="AE382">
        <f>VLOOKUP($A382,'Plan de acci�n consolidado 2025'!$A$3:$AZ$504,AE$1,0)</f>
        <v>0</v>
      </c>
    </row>
    <row r="383" spans="1:31" hidden="1" x14ac:dyDescent="0.25">
      <c r="A383" s="30" t="s">
        <v>935</v>
      </c>
      <c r="B383" t="str">
        <f>VLOOKUP($A383,'Plan de acci�n consolidado 2025'!$A$3:$V$504,B$1,0)</f>
        <v>GRUPO DE TRABAJO DE ATENCION AL CIUDADANO</v>
      </c>
      <c r="C383">
        <f>VLOOKUP($A383,'Plan de acci�n consolidado 2025'!$A$3:$V$504,C$1,0)</f>
        <v>2</v>
      </c>
      <c r="D383" t="str">
        <f>VLOOKUP($A383,'Plan de acci�n consolidado 2025'!$A$3:$V$504,D$1,0)</f>
        <v>Producto</v>
      </c>
      <c r="E383" t="str">
        <f>VLOOKUP($A383,'Plan de acci�n consolidado 2025'!$A$3:$V$504,E$1,0)</f>
        <v>72.3</v>
      </c>
      <c r="F383" t="str">
        <f>VLOOKUP($A383,'Plan de acci�n consolidado 2025'!$A$3:$V$504,F$1,0)</f>
        <v>Innovador</v>
      </c>
      <c r="G383" t="str">
        <f>VLOOKUP($A383,'Plan de acci�n consolidado 2025'!$A$3:$V$504,G$1,0)</f>
        <v xml:space="preserve">Promover el enfoque preventivo, diferencial y territorial en el que hacer misional de la entidad 
</v>
      </c>
      <c r="H383" t="str">
        <f>VLOOKUP($A383,'Plan de acci�n consolidado 2025'!$A$3:$V$504,H$1,0)</f>
        <v xml:space="preserve">Cumplimiento de productos del PAI asociados a Promover el enfoque preventivo, diferencial y territorial en el que hacer misional de la entidad 
</v>
      </c>
      <c r="I383" t="str">
        <f>VLOOKUP($A383,'Plan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3" t="str">
        <f>VLOOKUP($A383,'Plan de acci�n consolidado 2025'!$A$3:$V$504,J$1,0)</f>
        <v>N/A</v>
      </c>
      <c r="K383">
        <f>VLOOKUP($A383,'Plan de acci�n consolidado 2025'!$A$3:$V$504,K$1,0)</f>
        <v>0</v>
      </c>
      <c r="L383" t="str">
        <f>VLOOKUP($A383,'Plan de acci�n consolidado 2025'!$A$3:$V$504,L$1,0)</f>
        <v>C-3599-0200-0005-53105b</v>
      </c>
      <c r="M383" t="str">
        <f>VLOOKUP($A383,'Plan de acci�n consolidado 2025'!$A$3:$V$504,M$1,0)</f>
        <v>Política Participación Ciudadana en la Gestión Pública _DIMENSIÓN Gestión con Valores para Resultados</v>
      </c>
      <c r="N383" t="str">
        <f>VLOOKUP($A383,'Plan de acci�n consolidado 2025'!$A$3:$V$504,N$1,0)</f>
        <v>N/A</v>
      </c>
      <c r="O383" t="str">
        <f>VLOOKUP($A383,'Plan de acci�n consolidado 2025'!$A$3:$V$504,O$1,0)</f>
        <v>Programa de atención a la ciudadanía con enfoque diferencial implementado. (Informe de actividades realizadas )</v>
      </c>
      <c r="P383">
        <f>VLOOKUP($A383,'Plan de acci�n consolidado 2025'!$A$3:$V$504,P$1,0)</f>
        <v>25</v>
      </c>
      <c r="Q383">
        <f>VLOOKUP($A383,'Plan de acci�n consolidado 2025'!$A$3:$V$504,Q$1,0)</f>
        <v>1</v>
      </c>
      <c r="R383" t="str">
        <f>VLOOKUP($A383,'Plan de acci�n consolidado 2025'!$A$3:$V$504,R$1,0)</f>
        <v>Númerica</v>
      </c>
      <c r="S383" t="str">
        <f>VLOOKUP($A383,'Plan de acci�n consolidado 2025'!$A$3:$V$504,S$1,0)</f>
        <v># de Informes realizados / 1 Total de Informes programados</v>
      </c>
      <c r="T383" s="168">
        <f>VLOOKUP($A383,'Plan de acci�n consolidado 2025'!$A$3:$V$504,T$1,0)</f>
        <v>45691</v>
      </c>
      <c r="U383" s="168">
        <f>VLOOKUP($A383,'Plan de acci�n consolidado 2025'!$A$3:$V$504,U$1,0)</f>
        <v>45989</v>
      </c>
      <c r="V383" t="str">
        <f>VLOOKUP($A383,'Plan de acci�n consolidado 2025'!$A$3:$V$504,V$1,0)</f>
        <v>142-GRUPO DE TRABAJO DE SERVICIOS ADMINISTRATIVOS Y RECURSOS FÍSICOS;
20-OFICINA DE TECNOLOGÍA E INFORMÁTICA;
72-GRUPO DE TRABAJO DE ATENCION AL CIUDADANO</v>
      </c>
      <c r="W383">
        <f>VLOOKUP($A383,'Plan de acci�n consolidado 2025'!$A$3:$AZ$504,W$1,0)</f>
        <v>25</v>
      </c>
      <c r="X383">
        <f>VLOOKUP($A383,'Plan de acci�n consolidado 2025'!$A$3:$AZ$504,X$1,0)</f>
        <v>0</v>
      </c>
      <c r="Y383" t="str">
        <f>VLOOKUP($A383,'Plan de acci�n consolidado 2025'!$A$3:$AZ$504,Y$1,0)</f>
        <v xml:space="preserve">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v>
      </c>
      <c r="Z383" s="168">
        <f>VLOOKUP($A383,'Plan de acci�n consolidado 2025'!$A$3:$AZ$504,Z$1,0)</f>
        <v>0</v>
      </c>
      <c r="AA383">
        <f>VLOOKUP($A383,'Plan de acci�n consolidado 2025'!$A$3:$AZ$504,AA$1,0)</f>
        <v>0</v>
      </c>
      <c r="AB383" t="str">
        <f>VLOOKUP($A383,'Plan de acci�n consolidado 2025'!$A$3:$AZ$504,AB$1,0)</f>
        <v xml:space="preserve">Se avala cualitativo dado al presente producto. Se recomienda ajustar la unidad de medida y la formula de calculo del presente producto. </v>
      </c>
      <c r="AC383" s="168">
        <f>VLOOKUP($A383,'Plan de acci�n consolidado 2025'!$A$3:$AZ$504,AC$1,0)</f>
        <v>0</v>
      </c>
      <c r="AD383">
        <f>VLOOKUP($A383,'Plan de acci�n consolidado 2025'!$A$3:$AZ$504,AD$1,0)</f>
        <v>0</v>
      </c>
      <c r="AE383">
        <f>VLOOKUP($A383,'Plan de acci�n consolidado 2025'!$A$3:$AZ$504,AE$1,0)</f>
        <v>0</v>
      </c>
    </row>
    <row r="384" spans="1:31" hidden="1" x14ac:dyDescent="0.25">
      <c r="A384" s="30" t="s">
        <v>937</v>
      </c>
      <c r="B384" t="str">
        <f>VLOOKUP($A384,'Plan de acci�n consolidado 2025'!$A$3:$V$504,B$1,0)</f>
        <v>GRUPO DE TRABAJO DE ATENCION AL CIUDADANO</v>
      </c>
      <c r="C384">
        <f>VLOOKUP($A384,'Plan de acci�n consolidado 2025'!$A$3:$V$504,C$1,0)</f>
        <v>2</v>
      </c>
      <c r="D384" t="str">
        <f>VLOOKUP($A384,'Plan de acci�n consolidado 2025'!$A$3:$V$504,D$1,0)</f>
        <v>Actividad propia</v>
      </c>
      <c r="E384" t="str">
        <f>VLOOKUP($A384,'Plan de acci�n consolidado 2025'!$A$3:$V$504,E$1,0)</f>
        <v>72.3.1</v>
      </c>
      <c r="F384" t="str">
        <f>VLOOKUP($A384,'Plan de acci�n consolidado 2025'!$A$3:$V$504,F$1,0)</f>
        <v>N/A</v>
      </c>
      <c r="G384" t="str">
        <f>VLOOKUP($A384,'Plan de acci�n consolidado 2025'!$A$3:$V$504,G$1,0)</f>
        <v>N/A</v>
      </c>
      <c r="H384" t="str">
        <f>VLOOKUP($A384,'Plan de acci�n consolidado 2025'!$A$3:$V$504,H$1,0)</f>
        <v>N/A</v>
      </c>
      <c r="I384" t="str">
        <f>VLOOKUP($A384,'Plan de acci�n consolidado 2025'!$A$3:$V$504,I$1,0)</f>
        <v>N/A</v>
      </c>
      <c r="J384" t="str">
        <f>VLOOKUP($A384,'Plan de acci�n consolidado 2025'!$A$3:$V$504,J$1,0)</f>
        <v>N/A</v>
      </c>
      <c r="K384">
        <f>VLOOKUP($A384,'Plan de acci�n consolidado 2025'!$A$3:$V$504,K$1,0)</f>
        <v>0</v>
      </c>
      <c r="L384" t="str">
        <f>VLOOKUP($A384,'Plan de acci�n consolidado 2025'!$A$3:$V$504,L$1,0)</f>
        <v>N/A</v>
      </c>
      <c r="M384" t="str">
        <f>VLOOKUP($A384,'Plan de acci�n consolidado 2025'!$A$3:$V$504,M$1,0)</f>
        <v>N/A</v>
      </c>
      <c r="N384" t="str">
        <f>VLOOKUP($A384,'Plan de acci�n consolidado 2025'!$A$3:$V$504,N$1,0)</f>
        <v>N/A</v>
      </c>
      <c r="O384" t="str">
        <f>VLOOKUP($A384,'Plan de acci�n consolidado 2025'!$A$3:$V$504,O$1,0)</f>
        <v>Identificar e intervenir los canales y servicios a los que se aplicará el enfoque diferencial (Documento con la propuesta de intervención de canales/servicios)</v>
      </c>
      <c r="P384">
        <f>VLOOKUP($A384,'Plan de acci�n consolidado 2025'!$A$3:$V$504,P$1,0)</f>
        <v>15</v>
      </c>
      <c r="Q384">
        <f>VLOOKUP($A384,'Plan de acci�n consolidado 2025'!$A$3:$V$504,Q$1,0)</f>
        <v>1</v>
      </c>
      <c r="R384" t="str">
        <f>VLOOKUP($A384,'Plan de acci�n consolidado 2025'!$A$3:$V$504,R$1,0)</f>
        <v>Númerica</v>
      </c>
      <c r="S384" t="str">
        <f>VLOOKUP($A384,'Plan de acci�n consolidado 2025'!$A$3:$V$504,S$1,0)</f>
        <v># de documentos con propuesta de intervención realizados / 1 documentos con propuesta de intervención a realizar</v>
      </c>
      <c r="T384" s="168">
        <f>VLOOKUP($A384,'Plan de acci�n consolidado 2025'!$A$3:$V$504,T$1,0)</f>
        <v>45691</v>
      </c>
      <c r="U384" s="168">
        <f>VLOOKUP($A384,'Plan de acci�n consolidado 2025'!$A$3:$V$504,U$1,0)</f>
        <v>45730</v>
      </c>
      <c r="V384" t="str">
        <f>VLOOKUP($A384,'Plan de acci�n consolidado 2025'!$A$3:$V$504,V$1,0)</f>
        <v>72-GRUPO DE TRABAJO DE ATENCION AL CIUDADANO</v>
      </c>
      <c r="W384">
        <f>VLOOKUP($A384,'Plan de acci�n consolidado 2025'!$A$3:$AZ$504,W$1,0)</f>
        <v>3.75</v>
      </c>
      <c r="X384">
        <f>VLOOKUP($A384,'Plan de acci�n consolidado 2025'!$A$3:$AZ$504,X$1,0)</f>
        <v>100</v>
      </c>
      <c r="Y384" t="str">
        <f>VLOOKUP($A384,'Plan de acci�n consolidado 2025'!$A$3:$AZ$504,Y$1,0)</f>
        <v>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v>
      </c>
      <c r="Z384" s="168">
        <f>VLOOKUP($A384,'Plan de acci�n consolidado 2025'!$A$3:$AZ$504,Z$1,0)</f>
        <v>45730</v>
      </c>
      <c r="AA384">
        <f>VLOOKUP($A384,'Plan de acci�n consolidado 2025'!$A$3:$AZ$504,AA$1,0)</f>
        <v>100</v>
      </c>
      <c r="AB384" t="str">
        <f>VLOOKUP($A384,'Plan de acci�n consolidado 2025'!$A$3:$AZ$504,AB$1,0)</f>
        <v xml:space="preserve">OAP avala el cumplimiento de la presente actividad con el entregable que da cuenta la intervención de canales </v>
      </c>
      <c r="AC384" s="168">
        <f>VLOOKUP($A384,'Plan de acci�n consolidado 2025'!$A$3:$AZ$504,AC$1,0)</f>
        <v>45730</v>
      </c>
      <c r="AD384">
        <f>VLOOKUP($A384,'Plan de acci�n consolidado 2025'!$A$3:$AZ$504,AD$1,0)</f>
        <v>100</v>
      </c>
      <c r="AE384">
        <f>VLOOKUP($A384,'Plan de acci�n consolidado 2025'!$A$3:$AZ$504,AE$1,0)</f>
        <v>3.75</v>
      </c>
    </row>
    <row r="385" spans="1:31" hidden="1" x14ac:dyDescent="0.25">
      <c r="A385" s="30" t="s">
        <v>939</v>
      </c>
      <c r="B385" t="str">
        <f>VLOOKUP($A385,'Plan de acci�n consolidado 2025'!$A$3:$V$504,B$1,0)</f>
        <v>GRUPO DE TRABAJO DE ATENCION AL CIUDADANO</v>
      </c>
      <c r="C385">
        <f>VLOOKUP($A385,'Plan de acci�n consolidado 2025'!$A$3:$V$504,C$1,0)</f>
        <v>2</v>
      </c>
      <c r="D385" t="str">
        <f>VLOOKUP($A385,'Plan de acci�n consolidado 2025'!$A$3:$V$504,D$1,0)</f>
        <v>Actividad propia</v>
      </c>
      <c r="E385" t="str">
        <f>VLOOKUP($A385,'Plan de acci�n consolidado 2025'!$A$3:$V$504,E$1,0)</f>
        <v>72.3.2</v>
      </c>
      <c r="F385" t="str">
        <f>VLOOKUP($A385,'Plan de acci�n consolidado 2025'!$A$3:$V$504,F$1,0)</f>
        <v>N/A</v>
      </c>
      <c r="G385" t="str">
        <f>VLOOKUP($A385,'Plan de acci�n consolidado 2025'!$A$3:$V$504,G$1,0)</f>
        <v>N/A</v>
      </c>
      <c r="H385" t="str">
        <f>VLOOKUP($A385,'Plan de acci�n consolidado 2025'!$A$3:$V$504,H$1,0)</f>
        <v>N/A</v>
      </c>
      <c r="I385" t="str">
        <f>VLOOKUP($A385,'Plan de acci�n consolidado 2025'!$A$3:$V$504,I$1,0)</f>
        <v>N/A</v>
      </c>
      <c r="J385" t="str">
        <f>VLOOKUP($A385,'Plan de acci�n consolidado 2025'!$A$3:$V$504,J$1,0)</f>
        <v>N/A</v>
      </c>
      <c r="K385">
        <f>VLOOKUP($A385,'Plan de acci�n consolidado 2025'!$A$3:$V$504,K$1,0)</f>
        <v>0</v>
      </c>
      <c r="L385" t="str">
        <f>VLOOKUP($A385,'Plan de acci�n consolidado 2025'!$A$3:$V$504,L$1,0)</f>
        <v>N/A</v>
      </c>
      <c r="M385" t="str">
        <f>VLOOKUP($A385,'Plan de acci�n consolidado 2025'!$A$3:$V$504,M$1,0)</f>
        <v>N/A</v>
      </c>
      <c r="N385" t="str">
        <f>VLOOKUP($A385,'Plan de acci�n consolidado 2025'!$A$3:$V$504,N$1,0)</f>
        <v>N/A</v>
      </c>
      <c r="O385" t="str">
        <f>VLOOKUP($A385,'Plan de acci�n consolidado 2025'!$A$3:$V$504,O$1,0)</f>
        <v>Implementar la señalización inclusiva en otro lenguaje o idioma para los puntos priorizados de atención al ciudadano presenciales a nivel nacional (Informe de implementación)</v>
      </c>
      <c r="P385">
        <f>VLOOKUP($A385,'Plan de acci�n consolidado 2025'!$A$3:$V$504,P$1,0)</f>
        <v>15</v>
      </c>
      <c r="Q385">
        <f>VLOOKUP($A385,'Plan de acci�n consolidado 2025'!$A$3:$V$504,Q$1,0)</f>
        <v>1</v>
      </c>
      <c r="R385" t="str">
        <f>VLOOKUP($A385,'Plan de acci�n consolidado 2025'!$A$3:$V$504,R$1,0)</f>
        <v>Númerica</v>
      </c>
      <c r="S385" t="str">
        <f>VLOOKUP($A385,'Plan de acci�n consolidado 2025'!$A$3:$V$504,S$1,0)</f>
        <v># de conceptos de viabilidad emitidos / 1 conceptos de viabilidad a emitir</v>
      </c>
      <c r="T385" s="168">
        <f>VLOOKUP($A385,'Plan de acci�n consolidado 2025'!$A$3:$V$504,T$1,0)</f>
        <v>45734</v>
      </c>
      <c r="U385" s="168">
        <f>VLOOKUP($A385,'Plan de acci�n consolidado 2025'!$A$3:$V$504,U$1,0)</f>
        <v>45898</v>
      </c>
      <c r="V385" t="str">
        <f>VLOOKUP($A385,'Plan de acci�n consolidado 2025'!$A$3:$V$504,V$1,0)</f>
        <v>142-GRUPO DE TRABAJO DE SERVICIOS ADMINISTRATIVOS Y RECURSOS FÍSICOS;
72-GRUPO DE TRABAJO DE ATENCION AL CIUDADANO</v>
      </c>
      <c r="W385">
        <f>VLOOKUP($A385,'Plan de acci�n consolidado 2025'!$A$3:$AZ$504,W$1,0)</f>
        <v>3.75</v>
      </c>
      <c r="X385">
        <f>VLOOKUP($A385,'Plan de acci�n consolidado 2025'!$A$3:$AZ$504,X$1,0)</f>
        <v>100</v>
      </c>
      <c r="Y385" t="str">
        <f>VLOOKUP($A385,'Plan de acci�n consolidado 2025'!$A$3:$AZ$504,Y$1,0)</f>
        <v>Se elaboró el reporte de implementación de la señalética inclusiva en el nuevo local de Atención al ciudadano en donde se obtuvo favorabilidad frente a las necesidades identificadas. La señalética diseñada cuenta con el idioma de inglés/español, lenguaje de señas y braille conforme con los lineamientos de la NTC 6047</v>
      </c>
      <c r="Z385" s="168">
        <f>VLOOKUP($A385,'Plan de acci�n consolidado 2025'!$A$3:$AZ$504,Z$1,0)</f>
        <v>45929</v>
      </c>
      <c r="AA385">
        <f>VLOOKUP($A385,'Plan de acci�n consolidado 2025'!$A$3:$AZ$504,AA$1,0)</f>
        <v>100</v>
      </c>
      <c r="AB385" t="str">
        <f>VLOOKUP($A385,'Plan de acci�n consolidado 2025'!$A$3:$AZ$504,AB$1,0)</f>
        <v>Se avala el cumplimiento de la presente actividad mediante acta en la cual se incluye el concepto de viabilidad es favorable  de la señalética en idioma inglés, en sistema Braille y con apoyo en Lengua de Señas. Se ajusta la eficiencia al 95% por cuanto la actividad debió ser cumplida en el mes de agosto.</v>
      </c>
      <c r="AC385" s="168">
        <f>VLOOKUP($A385,'Plan de acci�n consolidado 2025'!$A$3:$AZ$504,AC$1,0)</f>
        <v>45929</v>
      </c>
      <c r="AD385">
        <f>VLOOKUP($A385,'Plan de acci�n consolidado 2025'!$A$3:$AZ$504,AD$1,0)</f>
        <v>95</v>
      </c>
      <c r="AE385">
        <f>VLOOKUP($A385,'Plan de acci�n consolidado 2025'!$A$3:$AZ$504,AE$1,0)</f>
        <v>3.75</v>
      </c>
    </row>
    <row r="386" spans="1:31" hidden="1" x14ac:dyDescent="0.25">
      <c r="A386" s="30" t="s">
        <v>942</v>
      </c>
      <c r="B386" t="str">
        <f>VLOOKUP($A386,'Plan de acci�n consolidado 2025'!$A$3:$V$504,B$1,0)</f>
        <v>GRUPO DE TRABAJO DE ATENCION AL CIUDADANO</v>
      </c>
      <c r="C386">
        <f>VLOOKUP($A386,'Plan de acci�n consolidado 2025'!$A$3:$V$504,C$1,0)</f>
        <v>2</v>
      </c>
      <c r="D386" t="str">
        <f>VLOOKUP($A386,'Plan de acci�n consolidado 2025'!$A$3:$V$504,D$1,0)</f>
        <v>Actividad propia</v>
      </c>
      <c r="E386" t="str">
        <f>VLOOKUP($A386,'Plan de acci�n consolidado 2025'!$A$3:$V$504,E$1,0)</f>
        <v>72.3.3</v>
      </c>
      <c r="F386" t="str">
        <f>VLOOKUP($A386,'Plan de acci�n consolidado 2025'!$A$3:$V$504,F$1,0)</f>
        <v>N/A</v>
      </c>
      <c r="G386" t="str">
        <f>VLOOKUP($A386,'Plan de acci�n consolidado 2025'!$A$3:$V$504,G$1,0)</f>
        <v>N/A</v>
      </c>
      <c r="H386" t="str">
        <f>VLOOKUP($A386,'Plan de acci�n consolidado 2025'!$A$3:$V$504,H$1,0)</f>
        <v>N/A</v>
      </c>
      <c r="I386" t="str">
        <f>VLOOKUP($A386,'Plan de acci�n consolidado 2025'!$A$3:$V$504,I$1,0)</f>
        <v>N/A</v>
      </c>
      <c r="J386" t="str">
        <f>VLOOKUP($A386,'Plan de acci�n consolidado 2025'!$A$3:$V$504,J$1,0)</f>
        <v>N/A</v>
      </c>
      <c r="K386">
        <f>VLOOKUP($A386,'Plan de acci�n consolidado 2025'!$A$3:$V$504,K$1,0)</f>
        <v>0</v>
      </c>
      <c r="L386" t="str">
        <f>VLOOKUP($A386,'Plan de acci�n consolidado 2025'!$A$3:$V$504,L$1,0)</f>
        <v>N/A</v>
      </c>
      <c r="M386" t="str">
        <f>VLOOKUP($A386,'Plan de acci�n consolidado 2025'!$A$3:$V$504,M$1,0)</f>
        <v>N/A</v>
      </c>
      <c r="N386" t="str">
        <f>VLOOKUP($A386,'Plan de acci�n consolidado 2025'!$A$3:$V$504,N$1,0)</f>
        <v>N/A</v>
      </c>
      <c r="O386" t="str">
        <f>VLOOKUP($A386,'Plan de acci�n consolidado 2025'!$A$3:$V$504,O$1,0)</f>
        <v>Desarrolla jornada  con las entidades líderes en la atención incluyente y documentar las buenas prácticas en la materia (Documento de buenas prácticas identificadas)</v>
      </c>
      <c r="P386">
        <f>VLOOKUP($A386,'Plan de acci�n consolidado 2025'!$A$3:$V$504,P$1,0)</f>
        <v>20</v>
      </c>
      <c r="Q386">
        <f>VLOOKUP($A386,'Plan de acci�n consolidado 2025'!$A$3:$V$504,Q$1,0)</f>
        <v>1</v>
      </c>
      <c r="R386" t="str">
        <f>VLOOKUP($A386,'Plan de acci�n consolidado 2025'!$A$3:$V$504,R$1,0)</f>
        <v>Númerica</v>
      </c>
      <c r="S386" t="str">
        <f>VLOOKUP($A386,'Plan de acci�n consolidado 2025'!$A$3:$V$504,S$1,0)</f>
        <v># de documentos de buenas prácticas generados / 1 documentos de buenas prácticas a generar</v>
      </c>
      <c r="T386" s="168">
        <f>VLOOKUP($A386,'Plan de acci�n consolidado 2025'!$A$3:$V$504,T$1,0)</f>
        <v>45748</v>
      </c>
      <c r="U386" s="168">
        <f>VLOOKUP($A386,'Plan de acci�n consolidado 2025'!$A$3:$V$504,U$1,0)</f>
        <v>45812</v>
      </c>
      <c r="V386" t="str">
        <f>VLOOKUP($A386,'Plan de acci�n consolidado 2025'!$A$3:$V$504,V$1,0)</f>
        <v>72-GRUPO DE TRABAJO DE ATENCION AL CIUDADANO</v>
      </c>
      <c r="W386">
        <f>VLOOKUP($A386,'Plan de acci�n consolidado 2025'!$A$3:$AZ$504,W$1,0)</f>
        <v>5</v>
      </c>
      <c r="X386">
        <f>VLOOKUP($A386,'Plan de acci�n consolidado 2025'!$A$3:$AZ$504,X$1,0)</f>
        <v>100</v>
      </c>
      <c r="Y386" t="str">
        <f>VLOOKUP($A386,'Plan de acci�n consolidado 2025'!$A$3:$AZ$504,Y$1,0)</f>
        <v xml:space="preserve">
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v>
      </c>
      <c r="Z386" s="168">
        <f>VLOOKUP($A386,'Plan de acci�n consolidado 2025'!$A$3:$AZ$504,Z$1,0)</f>
        <v>45811</v>
      </c>
      <c r="AA386">
        <f>VLOOKUP($A386,'Plan de acci�n consolidado 2025'!$A$3:$AZ$504,AA$1,0)</f>
        <v>100</v>
      </c>
      <c r="AB386" t="str">
        <f>VLOOKUP($A386,'Plan de acci�n consolidado 2025'!$A$3:$AZ$504,AB$1,0)</f>
        <v>Se avala el cumplimiento de la presente actividad donde mediante un informe se relaciona la los temas que se trataron con el el instituto INCI y que van encaminados a fortalecer las buenas practicas con las personas con discapacidad.</v>
      </c>
      <c r="AC386" s="168">
        <f>VLOOKUP($A386,'Plan de acci�n consolidado 2025'!$A$3:$AZ$504,AC$1,0)</f>
        <v>45811</v>
      </c>
      <c r="AD386">
        <f>VLOOKUP($A386,'Plan de acci�n consolidado 2025'!$A$3:$AZ$504,AD$1,0)</f>
        <v>100</v>
      </c>
      <c r="AE386">
        <f>VLOOKUP($A386,'Plan de acci�n consolidado 2025'!$A$3:$AZ$504,AE$1,0)</f>
        <v>5</v>
      </c>
    </row>
    <row r="387" spans="1:31" hidden="1" x14ac:dyDescent="0.25">
      <c r="A387" s="30" t="s">
        <v>944</v>
      </c>
      <c r="B387" t="e">
        <f>VLOOKUP($A387,'Plan de acci�n consolidado 2025'!$A$3:$V$504,B$1,0)</f>
        <v>#N/A</v>
      </c>
      <c r="C387" t="e">
        <f>VLOOKUP($A387,'Plan de acci�n consolidado 2025'!$A$3:$V$504,C$1,0)</f>
        <v>#N/A</v>
      </c>
      <c r="D387" t="e">
        <f>VLOOKUP($A387,'Plan de acci�n consolidado 2025'!$A$3:$V$504,D$1,0)</f>
        <v>#N/A</v>
      </c>
      <c r="E387" t="e">
        <f>VLOOKUP($A387,'Plan de acci�n consolidado 2025'!$A$3:$V$504,E$1,0)</f>
        <v>#N/A</v>
      </c>
      <c r="F387" t="e">
        <f>VLOOKUP($A387,'Plan de acci�n consolidado 2025'!$A$3:$V$504,F$1,0)</f>
        <v>#N/A</v>
      </c>
      <c r="G387" t="e">
        <f>VLOOKUP($A387,'Plan de acci�n consolidado 2025'!$A$3:$V$504,G$1,0)</f>
        <v>#N/A</v>
      </c>
      <c r="H387" t="e">
        <f>VLOOKUP($A387,'Plan de acci�n consolidado 2025'!$A$3:$V$504,H$1,0)</f>
        <v>#N/A</v>
      </c>
      <c r="I387" t="e">
        <f>VLOOKUP($A387,'Plan de acci�n consolidado 2025'!$A$3:$V$504,I$1,0)</f>
        <v>#N/A</v>
      </c>
      <c r="J387" t="e">
        <f>VLOOKUP($A387,'Plan de acci�n consolidado 2025'!$A$3:$V$504,J$1,0)</f>
        <v>#N/A</v>
      </c>
      <c r="K387" t="e">
        <f>VLOOKUP($A387,'Plan de acci�n consolidado 2025'!$A$3:$V$504,K$1,0)</f>
        <v>#N/A</v>
      </c>
      <c r="L387" t="e">
        <f>VLOOKUP($A387,'Plan de acci�n consolidado 2025'!$A$3:$V$504,L$1,0)</f>
        <v>#N/A</v>
      </c>
      <c r="M387" t="e">
        <f>VLOOKUP($A387,'Plan de acci�n consolidado 2025'!$A$3:$V$504,M$1,0)</f>
        <v>#N/A</v>
      </c>
      <c r="N387" t="e">
        <f>VLOOKUP($A387,'Plan de acci�n consolidado 2025'!$A$3:$V$504,N$1,0)</f>
        <v>#N/A</v>
      </c>
      <c r="O387" t="e">
        <f>VLOOKUP($A387,'Plan de acci�n consolidado 2025'!$A$3:$V$504,O$1,0)</f>
        <v>#N/A</v>
      </c>
      <c r="P387" t="e">
        <f>VLOOKUP($A387,'Plan de acci�n consolidado 2025'!$A$3:$V$504,P$1,0)</f>
        <v>#N/A</v>
      </c>
      <c r="Q387" t="e">
        <f>VLOOKUP($A387,'Plan de acci�n consolidado 2025'!$A$3:$V$504,Q$1,0)</f>
        <v>#N/A</v>
      </c>
      <c r="R387" t="e">
        <f>VLOOKUP($A387,'Plan de acci�n consolidado 2025'!$A$3:$V$504,R$1,0)</f>
        <v>#N/A</v>
      </c>
      <c r="S387" t="e">
        <f>VLOOKUP($A387,'Plan de acci�n consolidado 2025'!$A$3:$V$504,S$1,0)</f>
        <v>#N/A</v>
      </c>
      <c r="T387" s="168" t="e">
        <f>VLOOKUP($A387,'Plan de acci�n consolidado 2025'!$A$3:$V$504,T$1,0)</f>
        <v>#N/A</v>
      </c>
      <c r="U387" s="168" t="e">
        <f>VLOOKUP($A387,'Plan de acci�n consolidado 2025'!$A$3:$V$504,U$1,0)</f>
        <v>#N/A</v>
      </c>
      <c r="V387" t="e">
        <f>VLOOKUP($A387,'Plan de acci�n consolidado 2025'!$A$3:$V$504,V$1,0)</f>
        <v>#N/A</v>
      </c>
      <c r="W387" t="e">
        <f>VLOOKUP($A387,'Plan de acci�n consolidado 2025'!$A$3:$AZ$504,W$1,0)</f>
        <v>#N/A</v>
      </c>
      <c r="X387" t="e">
        <f>VLOOKUP($A387,'Plan de acci�n consolidado 2025'!$A$3:$AZ$504,X$1,0)</f>
        <v>#N/A</v>
      </c>
      <c r="Y387" t="e">
        <f>VLOOKUP($A387,'Plan de acci�n consolidado 2025'!$A$3:$AZ$504,Y$1,0)</f>
        <v>#N/A</v>
      </c>
      <c r="Z387" s="168" t="e">
        <f>VLOOKUP($A387,'Plan de acci�n consolidado 2025'!$A$3:$AZ$504,Z$1,0)</f>
        <v>#N/A</v>
      </c>
      <c r="AA387" t="e">
        <f>VLOOKUP($A387,'Plan de acci�n consolidado 2025'!$A$3:$AZ$504,AA$1,0)</f>
        <v>#N/A</v>
      </c>
      <c r="AB387" t="e">
        <f>VLOOKUP($A387,'Plan de acci�n consolidado 2025'!$A$3:$AZ$504,AB$1,0)</f>
        <v>#N/A</v>
      </c>
      <c r="AC387" s="168" t="e">
        <f>VLOOKUP($A387,'Plan de acci�n consolidado 2025'!$A$3:$AZ$504,AC$1,0)</f>
        <v>#N/A</v>
      </c>
      <c r="AD387" t="e">
        <f>VLOOKUP($A387,'Plan de acci�n consolidado 2025'!$A$3:$AZ$504,AD$1,0)</f>
        <v>#N/A</v>
      </c>
      <c r="AE387" t="e">
        <f>VLOOKUP($A387,'Plan de acci�n consolidado 2025'!$A$3:$AZ$504,AE$1,0)</f>
        <v>#N/A</v>
      </c>
    </row>
    <row r="388" spans="1:31" hidden="1" x14ac:dyDescent="0.25">
      <c r="A388" s="30" t="s">
        <v>946</v>
      </c>
      <c r="B388" t="str">
        <f>VLOOKUP($A388,'Plan de acci�n consolidado 2025'!$A$3:$V$504,B$1,0)</f>
        <v>GRUPO DE TRABAJO DE ATENCION AL CIUDADANO</v>
      </c>
      <c r="C388">
        <f>VLOOKUP($A388,'Plan de acci�n consolidado 2025'!$A$3:$V$504,C$1,0)</f>
        <v>2</v>
      </c>
      <c r="D388" t="str">
        <f>VLOOKUP($A388,'Plan de acci�n consolidado 2025'!$A$3:$V$504,D$1,0)</f>
        <v>Actividad propia</v>
      </c>
      <c r="E388" t="str">
        <f>VLOOKUP($A388,'Plan de acci�n consolidado 2025'!$A$3:$V$504,E$1,0)</f>
        <v>72.3.5</v>
      </c>
      <c r="F388" t="str">
        <f>VLOOKUP($A388,'Plan de acci�n consolidado 2025'!$A$3:$V$504,F$1,0)</f>
        <v>N/A</v>
      </c>
      <c r="G388" t="str">
        <f>VLOOKUP($A388,'Plan de acci�n consolidado 2025'!$A$3:$V$504,G$1,0)</f>
        <v>N/A</v>
      </c>
      <c r="H388" t="str">
        <f>VLOOKUP($A388,'Plan de acci�n consolidado 2025'!$A$3:$V$504,H$1,0)</f>
        <v>N/A</v>
      </c>
      <c r="I388" t="str">
        <f>VLOOKUP($A388,'Plan de acci�n consolidado 2025'!$A$3:$V$504,I$1,0)</f>
        <v>N/A</v>
      </c>
      <c r="J388" t="str">
        <f>VLOOKUP($A388,'Plan de acci�n consolidado 2025'!$A$3:$V$504,J$1,0)</f>
        <v>N/A</v>
      </c>
      <c r="K388">
        <f>VLOOKUP($A388,'Plan de acci�n consolidado 2025'!$A$3:$V$504,K$1,0)</f>
        <v>0</v>
      </c>
      <c r="L388" t="str">
        <f>VLOOKUP($A388,'Plan de acci�n consolidado 2025'!$A$3:$V$504,L$1,0)</f>
        <v>N/A</v>
      </c>
      <c r="M388" t="str">
        <f>VLOOKUP($A388,'Plan de acci�n consolidado 2025'!$A$3:$V$504,M$1,0)</f>
        <v>N/A</v>
      </c>
      <c r="N388" t="str">
        <f>VLOOKUP($A388,'Plan de acci�n consolidado 2025'!$A$3:$V$504,N$1,0)</f>
        <v>N/A</v>
      </c>
      <c r="O388" t="str">
        <f>VLOOKUP($A388,'Plan de acci�n consolidado 2025'!$A$3:$V$504,O$1,0)</f>
        <v>Implementar fase 2 del traductor interactivo  (Adquisición pantalla y en funcionamiento)</v>
      </c>
      <c r="P388">
        <f>VLOOKUP($A388,'Plan de acci�n consolidado 2025'!$A$3:$V$504,P$1,0)</f>
        <v>50</v>
      </c>
      <c r="Q388">
        <f>VLOOKUP($A388,'Plan de acci�n consolidado 2025'!$A$3:$V$504,Q$1,0)</f>
        <v>1</v>
      </c>
      <c r="R388" t="str">
        <f>VLOOKUP($A388,'Plan de acci�n consolidado 2025'!$A$3:$V$504,R$1,0)</f>
        <v>Númerica</v>
      </c>
      <c r="S388" t="str">
        <f>VLOOKUP($A388,'Plan de acci�n consolidado 2025'!$A$3:$V$504,S$1,0)</f>
        <v># de pantallas adquiridas y puestas en funcionamiento / 1 pantallas programas para su adquisición y puesta en funcionamiento</v>
      </c>
      <c r="T388" s="168">
        <f>VLOOKUP($A388,'Plan de acci�n consolidado 2025'!$A$3:$V$504,T$1,0)</f>
        <v>45828</v>
      </c>
      <c r="U388" s="168">
        <f>VLOOKUP($A388,'Plan de acci�n consolidado 2025'!$A$3:$V$504,U$1,0)</f>
        <v>45989</v>
      </c>
      <c r="V388" t="str">
        <f>VLOOKUP($A388,'Plan de acci�n consolidado 2025'!$A$3:$V$504,V$1,0)</f>
        <v>20-OFICINA DE TECNOLOGÍA E INFORMÁTICA;
72-GRUPO DE TRABAJO DE ATENCION AL CIUDADANO</v>
      </c>
      <c r="W388">
        <f>VLOOKUP($A388,'Plan de acci�n consolidado 2025'!$A$3:$AZ$504,W$1,0)</f>
        <v>12.5</v>
      </c>
      <c r="X388">
        <f>VLOOKUP($A388,'Plan de acci�n consolidado 2025'!$A$3:$AZ$504,X$1,0)</f>
        <v>30</v>
      </c>
      <c r="Y388" t="str">
        <f>VLOOKUP($A388,'Plan de acci�n consolidado 2025'!$A$3:$AZ$504,Y$1,0)</f>
        <v>La pantalla interactiva ya fue adquirida, ya se encuenta instaladad en el nuevo Local de atención al ciudadano y se encuentra en proceso de pruebas para su puesta en funcionamiento aproximadamente el 10 de octubre de 2025.</v>
      </c>
      <c r="Z388" s="168">
        <f>VLOOKUP($A388,'Plan de acci�n consolidado 2025'!$A$3:$AZ$504,Z$1,0)</f>
        <v>0</v>
      </c>
      <c r="AA388">
        <f>VLOOKUP($A388,'Plan de acci�n consolidado 2025'!$A$3:$AZ$504,AA$1,0)</f>
        <v>0</v>
      </c>
      <c r="AB388" t="str">
        <f>VLOOKUP($A388,'Plan de acci�n consolidado 2025'!$A$3:$AZ$504,AB$1,0)</f>
        <v>Se avala el avance cualitativo dado a la presente actividad.Se ajusta el porntaje de avance a cero,por cuanto la meta 1 e indica pantallas adquiridas y puestas en funcionamiento.</v>
      </c>
      <c r="AC388" s="168">
        <f>VLOOKUP($A388,'Plan de acci�n consolidado 2025'!$A$3:$AZ$504,AC$1,0)</f>
        <v>0</v>
      </c>
      <c r="AD388">
        <f>VLOOKUP($A388,'Plan de acci�n consolidado 2025'!$A$3:$AZ$504,AD$1,0)</f>
        <v>0</v>
      </c>
      <c r="AE388">
        <f>VLOOKUP($A388,'Plan de acci�n consolidado 2025'!$A$3:$AZ$504,AE$1,0)</f>
        <v>0</v>
      </c>
    </row>
    <row r="389" spans="1:31" hidden="1" x14ac:dyDescent="0.25">
      <c r="A389" s="30" t="s">
        <v>948</v>
      </c>
      <c r="B389" t="str">
        <f>VLOOKUP($A389,'Plan de acci�n consolidado 2025'!$A$3:$V$504,B$1,0)</f>
        <v>GRUPO DE TRABAJO DE ATENCION AL CIUDADANO</v>
      </c>
      <c r="C389">
        <f>VLOOKUP($A389,'Plan de acci�n consolidado 2025'!$A$3:$V$504,C$1,0)</f>
        <v>2</v>
      </c>
      <c r="D389" t="str">
        <f>VLOOKUP($A389,'Plan de acci�n consolidado 2025'!$A$3:$V$504,D$1,0)</f>
        <v>Producto</v>
      </c>
      <c r="E389" t="str">
        <f>VLOOKUP($A389,'Plan de acci�n consolidado 2025'!$A$3:$V$504,E$1,0)</f>
        <v>72.4</v>
      </c>
      <c r="F389" t="str">
        <f>VLOOKUP($A389,'Plan de acci�n consolidado 2025'!$A$3:$V$504,F$1,0)</f>
        <v>Operativo</v>
      </c>
      <c r="G389" t="str">
        <f>VLOOKUP($A389,'Plan de acci�n consolidado 2025'!$A$3:$V$504,G$1,0)</f>
        <v>Fortalecer el Sistema Integral de Gestión Institucional en el marco del Modelo Integrado de Planeación y gestión para mejorar la prestación del servicio.</v>
      </c>
      <c r="H389" t="str">
        <f>VLOOKUP($A389,'Plan de acci�n consolidado 2025'!$A$3:$V$504,H$1,0)</f>
        <v xml:space="preserve">Cumplimiento de productos del PAI asociados a Fortacer el Sistema Integral de Gestión Institucional para mejorar la prestación del servicio. 
</v>
      </c>
      <c r="I389" t="str">
        <f>VLOOKUP($A389,'Plan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9" t="str">
        <f>VLOOKUP($A389,'Plan de acci�n consolidado 2025'!$A$3:$V$504,J$1,0)</f>
        <v xml:space="preserve">PND - 5-31-5-b- Convergencia regional - Entidades públicas territoriales y nacionales fortalecidas </v>
      </c>
      <c r="K389">
        <f>VLOOKUP($A389,'Plan de acci�n consolidado 2025'!$A$3:$V$504,K$1,0)</f>
        <v>0</v>
      </c>
      <c r="L389" t="str">
        <f>VLOOKUP($A389,'Plan de acci�n consolidado 2025'!$A$3:$V$504,L$1,0)</f>
        <v>C-3599-0200-0005-53105b</v>
      </c>
      <c r="M389" t="str">
        <f>VLOOKUP($A389,'Plan de acci�n consolidado 2025'!$A$3:$V$504,M$1,0)</f>
        <v>Política Participación Ciudadana en la Gestión Pública _DIMENSIÓN Gestión con Valores para Resultados</v>
      </c>
      <c r="N389" t="str">
        <f>VLOOKUP($A389,'Plan de acci�n consolidado 2025'!$A$3:$V$504,N$1,0)</f>
        <v>PEI_24;
PES_20230281</v>
      </c>
      <c r="O389" t="str">
        <f>VLOOKUP($A389,'Plan de acci�n consolidado 2025'!$A$3:$V$504,O$1,0)</f>
        <v>Estrategia de promoción de la participación ciudadana en la SIC, formulada e implementada  (Informe de actividades realizadas )</v>
      </c>
      <c r="P389">
        <f>VLOOKUP($A389,'Plan de acci�n consolidado 2025'!$A$3:$V$504,P$1,0)</f>
        <v>20</v>
      </c>
      <c r="Q389">
        <f>VLOOKUP($A389,'Plan de acci�n consolidado 2025'!$A$3:$V$504,Q$1,0)</f>
        <v>30</v>
      </c>
      <c r="R389" t="str">
        <f>VLOOKUP($A389,'Plan de acci�n consolidado 2025'!$A$3:$V$504,R$1,0)</f>
        <v>Porcentual</v>
      </c>
      <c r="S389" t="str">
        <f>VLOOKUP($A389,'Plan de acci�n consolidado 2025'!$A$3:$V$504,S$1,0)</f>
        <v>% de actividades de participación ciudadana formuladas e implementadas / 30% de actividades de participación ciudadana a formular e implementar</v>
      </c>
      <c r="T389" s="168">
        <f>VLOOKUP($A389,'Plan de acci�n consolidado 2025'!$A$3:$V$504,T$1,0)</f>
        <v>45672</v>
      </c>
      <c r="U389" s="168">
        <f>VLOOKUP($A389,'Plan de acci�n consolidado 2025'!$A$3:$V$504,U$1,0)</f>
        <v>46006</v>
      </c>
      <c r="V389" t="str">
        <f>VLOOKUP($A389,'Plan de acci�n consolidado 2025'!$A$3:$V$504,V$1,0)</f>
        <v>72-GRUPO DE TRABAJO DE ATENCION AL CIUDADANO</v>
      </c>
      <c r="W389">
        <f>VLOOKUP($A389,'Plan de acci�n consolidado 2025'!$A$3:$AZ$504,W$1,0)</f>
        <v>20</v>
      </c>
      <c r="X389">
        <f>VLOOKUP($A389,'Plan de acci�n consolidado 2025'!$A$3:$AZ$504,X$1,0)</f>
        <v>23</v>
      </c>
      <c r="Y389" t="str">
        <f>VLOOKUP($A389,'Plan de acci�n consolidado 2025'!$A$3:$AZ$504,Y$1,0)</f>
        <v>Durante el mes de septiembre, la Superintendencia de Industria y Comercio realizó diversas actividades destacadas, organizadas por semanas:
Semana del 4 al 10 de septiembre: Se desarrollaron 2 actividades: Proyecto de Resolución para modificar el Capítulo Quinto del Título VI de la Circular Única y derogar la Resolución 33882 de 2021 y Espacio de diálogo territorial: ¡La Super en el Territorio llega a Ibagué! (5 de sept).
Semana del 18 al 24 de septiembre: Se realizó 1 espacio de diálogo: Mesas de Integración 2025, reuniendo actores clave del ecosistema de innovación para construir colectivamente.
Semana del 24 de septiembre al 1 de octubre:Se ejecutó 1 proyecto normativo: Evaluación ex post de la Resolución 88918 de 2017 sobre el control metrológico de taxímetros electrónicos.
Se alcanzó un 73% de cumplimiento en la estrategia de participación ciudadana, con 7 actividades finalizadas al 100%.</v>
      </c>
      <c r="Z389" s="168">
        <f>VLOOKUP($A389,'Plan de acci�n consolidado 2025'!$A$3:$AZ$504,Z$1,0)</f>
        <v>0</v>
      </c>
      <c r="AA389">
        <f>VLOOKUP($A389,'Plan de acci�n consolidado 2025'!$A$3:$AZ$504,AA$1,0)</f>
        <v>23</v>
      </c>
      <c r="AB389" t="str">
        <f>VLOOKUP($A389,'Plan de acci�n consolidado 2025'!$A$3:$AZ$504,AB$1,0)</f>
        <v xml:space="preserve">Se avala el avance dado a la presente actividad el cronograma se viene ejecutado de acuerdo con lo programado se evidencian evidencias tales como : proyecto de resolución para modificar el capitulo 5 de la circular unica, espacio de dialogo territorial mesas de inegración 2025 y proyecto normativo entre otros. </v>
      </c>
      <c r="AC389" s="168">
        <f>VLOOKUP($A389,'Plan de acci�n consolidado 2025'!$A$3:$AZ$504,AC$1,0)</f>
        <v>0</v>
      </c>
      <c r="AD389">
        <f>VLOOKUP($A389,'Plan de acci�n consolidado 2025'!$A$3:$AZ$504,AD$1,0)</f>
        <v>0</v>
      </c>
      <c r="AE389">
        <f>VLOOKUP($A389,'Plan de acci�n consolidado 2025'!$A$3:$AZ$504,AE$1,0)</f>
        <v>4.5999999999999996</v>
      </c>
    </row>
    <row r="390" spans="1:31" hidden="1" x14ac:dyDescent="0.25">
      <c r="A390" s="30" t="s">
        <v>950</v>
      </c>
      <c r="B390" t="str">
        <f>VLOOKUP($A390,'Plan de acci�n consolidado 2025'!$A$3:$V$504,B$1,0)</f>
        <v>GRUPO DE TRABAJO DE ATENCION AL CIUDADANO</v>
      </c>
      <c r="C390">
        <f>VLOOKUP($A390,'Plan de acci�n consolidado 2025'!$A$3:$V$504,C$1,0)</f>
        <v>2</v>
      </c>
      <c r="D390" t="str">
        <f>VLOOKUP($A390,'Plan de acci�n consolidado 2025'!$A$3:$V$504,D$1,0)</f>
        <v>Actividad propia</v>
      </c>
      <c r="E390" t="str">
        <f>VLOOKUP($A390,'Plan de acci�n consolidado 2025'!$A$3:$V$504,E$1,0)</f>
        <v>72.4.1</v>
      </c>
      <c r="F390" t="str">
        <f>VLOOKUP($A390,'Plan de acci�n consolidado 2025'!$A$3:$V$504,F$1,0)</f>
        <v>N/A</v>
      </c>
      <c r="G390" t="str">
        <f>VLOOKUP($A390,'Plan de acci�n consolidado 2025'!$A$3:$V$504,G$1,0)</f>
        <v>N/A</v>
      </c>
      <c r="H390" t="str">
        <f>VLOOKUP($A390,'Plan de acci�n consolidado 2025'!$A$3:$V$504,H$1,0)</f>
        <v>N/A</v>
      </c>
      <c r="I390" t="str">
        <f>VLOOKUP($A390,'Plan de acci�n consolidado 2025'!$A$3:$V$504,I$1,0)</f>
        <v>N/A</v>
      </c>
      <c r="J390" t="str">
        <f>VLOOKUP($A390,'Plan de acci�n consolidado 2025'!$A$3:$V$504,J$1,0)</f>
        <v>N/A</v>
      </c>
      <c r="K390">
        <f>VLOOKUP($A390,'Plan de acci�n consolidado 2025'!$A$3:$V$504,K$1,0)</f>
        <v>0</v>
      </c>
      <c r="L390" t="str">
        <f>VLOOKUP($A390,'Plan de acci�n consolidado 2025'!$A$3:$V$504,L$1,0)</f>
        <v>N/A</v>
      </c>
      <c r="M390" t="str">
        <f>VLOOKUP($A390,'Plan de acci�n consolidado 2025'!$A$3:$V$504,M$1,0)</f>
        <v>N/A</v>
      </c>
      <c r="N390" t="str">
        <f>VLOOKUP($A390,'Plan de acci�n consolidado 2025'!$A$3:$V$504,N$1,0)</f>
        <v>N/A</v>
      </c>
      <c r="O390" t="str">
        <f>VLOOKUP($A390,'Plan de acci�n consolidado 2025'!$A$3:$V$504,O$1,0)</f>
        <v>Diseñar la estrategia de participación ciudadanía SIC 2025 que incluya el plan detrabajo para su ejecución (Documento de estrategia)</v>
      </c>
      <c r="P390">
        <f>VLOOKUP($A390,'Plan de acci�n consolidado 2025'!$A$3:$V$504,P$1,0)</f>
        <v>25</v>
      </c>
      <c r="Q390">
        <f>VLOOKUP($A390,'Plan de acci�n consolidado 2025'!$A$3:$V$504,Q$1,0)</f>
        <v>1</v>
      </c>
      <c r="R390" t="str">
        <f>VLOOKUP($A390,'Plan de acci�n consolidado 2025'!$A$3:$V$504,R$1,0)</f>
        <v>Númerica</v>
      </c>
      <c r="S390" t="str">
        <f>VLOOKUP($A390,'Plan de acci�n consolidado 2025'!$A$3:$V$504,S$1,0)</f>
        <v># de estrategias de participación ciudadana diseñadas / 1 estrategias de participación ciudadana a diseñar</v>
      </c>
      <c r="T390" s="168">
        <f>VLOOKUP($A390,'Plan de acci�n consolidado 2025'!$A$3:$V$504,T$1,0)</f>
        <v>45672</v>
      </c>
      <c r="U390" s="168">
        <f>VLOOKUP($A390,'Plan de acci�n consolidado 2025'!$A$3:$V$504,U$1,0)</f>
        <v>45706</v>
      </c>
      <c r="V390" t="str">
        <f>VLOOKUP($A390,'Plan de acci�n consolidado 2025'!$A$3:$V$504,V$1,0)</f>
        <v>72-GRUPO DE TRABAJO DE ATENCION AL CIUDADANO</v>
      </c>
      <c r="W390">
        <f>VLOOKUP($A390,'Plan de acci�n consolidado 2025'!$A$3:$AZ$504,W$1,0)</f>
        <v>5</v>
      </c>
      <c r="X390">
        <f>VLOOKUP($A390,'Plan de acci�n consolidado 2025'!$A$3:$AZ$504,X$1,0)</f>
        <v>100</v>
      </c>
      <c r="Y390" t="str">
        <f>VLOOKUP($A390,'Plan de acci�n consolidado 2025'!$A$3:$AZ$504,Y$1,0)</f>
        <v xml:space="preserve">Se elaboró la Estrategia de Participación Ciudadana SIC 2025 V01 y el plan de trabajo para su realización. El plan de trabajo está formulado en el formato dispuesto por la Función Pública.
 </v>
      </c>
      <c r="Z390" s="168">
        <f>VLOOKUP($A390,'Plan de acci�n consolidado 2025'!$A$3:$AZ$504,Z$1,0)</f>
        <v>45716</v>
      </c>
      <c r="AA390">
        <f>VLOOKUP($A390,'Plan de acci�n consolidado 2025'!$A$3:$AZ$504,AA$1,0)</f>
        <v>100</v>
      </c>
      <c r="AB390" t="str">
        <f>VLOOKUP($A390,'Plan de acci�n consolidado 2025'!$A$3:$AZ$504,AB$1,0)</f>
        <v xml:space="preserve">Se avala el cumplimiento de la presente actividad </v>
      </c>
      <c r="AC390" s="168">
        <f>VLOOKUP($A390,'Plan de acci�n consolidado 2025'!$A$3:$AZ$504,AC$1,0)</f>
        <v>45744</v>
      </c>
      <c r="AD390">
        <f>VLOOKUP($A390,'Plan de acci�n consolidado 2025'!$A$3:$AZ$504,AD$1,0)</f>
        <v>100</v>
      </c>
      <c r="AE390">
        <f>VLOOKUP($A390,'Plan de acci�n consolidado 2025'!$A$3:$AZ$504,AE$1,0)</f>
        <v>5</v>
      </c>
    </row>
    <row r="391" spans="1:31" hidden="1" x14ac:dyDescent="0.25">
      <c r="A391" s="30" t="s">
        <v>952</v>
      </c>
      <c r="B391" t="str">
        <f>VLOOKUP($A391,'Plan de acci�n consolidado 2025'!$A$3:$V$504,B$1,0)</f>
        <v>GRUPO DE TRABAJO DE ATENCION AL CIUDADANO</v>
      </c>
      <c r="C391">
        <f>VLOOKUP($A391,'Plan de acci�n consolidado 2025'!$A$3:$V$504,C$1,0)</f>
        <v>2</v>
      </c>
      <c r="D391" t="str">
        <f>VLOOKUP($A391,'Plan de acci�n consolidado 2025'!$A$3:$V$504,D$1,0)</f>
        <v>Actividad propia</v>
      </c>
      <c r="E391" t="str">
        <f>VLOOKUP($A391,'Plan de acci�n consolidado 2025'!$A$3:$V$504,E$1,0)</f>
        <v>72.4.2</v>
      </c>
      <c r="F391" t="str">
        <f>VLOOKUP($A391,'Plan de acci�n consolidado 2025'!$A$3:$V$504,F$1,0)</f>
        <v>N/A</v>
      </c>
      <c r="G391" t="str">
        <f>VLOOKUP($A391,'Plan de acci�n consolidado 2025'!$A$3:$V$504,G$1,0)</f>
        <v>N/A</v>
      </c>
      <c r="H391" t="str">
        <f>VLOOKUP($A391,'Plan de acci�n consolidado 2025'!$A$3:$V$504,H$1,0)</f>
        <v>N/A</v>
      </c>
      <c r="I391" t="str">
        <f>VLOOKUP($A391,'Plan de acci�n consolidado 2025'!$A$3:$V$504,I$1,0)</f>
        <v>N/A</v>
      </c>
      <c r="J391" t="str">
        <f>VLOOKUP($A391,'Plan de acci�n consolidado 2025'!$A$3:$V$504,J$1,0)</f>
        <v>N/A</v>
      </c>
      <c r="K391">
        <f>VLOOKUP($A391,'Plan de acci�n consolidado 2025'!$A$3:$V$504,K$1,0)</f>
        <v>0</v>
      </c>
      <c r="L391" t="str">
        <f>VLOOKUP($A391,'Plan de acci�n consolidado 2025'!$A$3:$V$504,L$1,0)</f>
        <v>N/A</v>
      </c>
      <c r="M391" t="str">
        <f>VLOOKUP($A391,'Plan de acci�n consolidado 2025'!$A$3:$V$504,M$1,0)</f>
        <v>N/A</v>
      </c>
      <c r="N391" t="str">
        <f>VLOOKUP($A391,'Plan de acci�n consolidado 2025'!$A$3:$V$504,N$1,0)</f>
        <v>N/A</v>
      </c>
      <c r="O391" t="str">
        <f>VLOOKUP($A391,'Plan de acci�n consolidado 2025'!$A$3:$V$504,O$1,0)</f>
        <v>Comunicar a los grupos de valor la Estrategia de participación ciudadana diseñada  (Capturas de pantalla de la divulgación en la página web y redes sociales)</v>
      </c>
      <c r="P391">
        <f>VLOOKUP($A391,'Plan de acci�n consolidado 2025'!$A$3:$V$504,P$1,0)</f>
        <v>20</v>
      </c>
      <c r="Q391">
        <f>VLOOKUP($A391,'Plan de acci�n consolidado 2025'!$A$3:$V$504,Q$1,0)</f>
        <v>1</v>
      </c>
      <c r="R391" t="str">
        <f>VLOOKUP($A391,'Plan de acci�n consolidado 2025'!$A$3:$V$504,R$1,0)</f>
        <v>Númerica</v>
      </c>
      <c r="S391" t="str">
        <f>VLOOKUP($A391,'Plan de acci�n consolidado 2025'!$A$3:$V$504,S$1,0)</f>
        <v># de estrategias de participación ciudadana comunicadas a la ciudadanía / 1 estrategias de participación ciudadana a comunicar a la ciudadanía</v>
      </c>
      <c r="T391" s="168">
        <f>VLOOKUP($A391,'Plan de acci�n consolidado 2025'!$A$3:$V$504,T$1,0)</f>
        <v>45707</v>
      </c>
      <c r="U391" s="168">
        <f>VLOOKUP($A391,'Plan de acci�n consolidado 2025'!$A$3:$V$504,U$1,0)</f>
        <v>45716</v>
      </c>
      <c r="V391" t="str">
        <f>VLOOKUP($A391,'Plan de acci�n consolidado 2025'!$A$3:$V$504,V$1,0)</f>
        <v>72-GRUPO DE TRABAJO DE ATENCION AL CIUDADANO</v>
      </c>
      <c r="W391">
        <f>VLOOKUP($A391,'Plan de acci�n consolidado 2025'!$A$3:$AZ$504,W$1,0)</f>
        <v>4</v>
      </c>
      <c r="X391">
        <f>VLOOKUP($A391,'Plan de acci�n consolidado 2025'!$A$3:$AZ$504,X$1,0)</f>
        <v>100</v>
      </c>
      <c r="Y391" t="str">
        <f>VLOOKUP($A391,'Plan de acci�n consolidado 2025'!$A$3:$AZ$504,Y$1,0)</f>
        <v>Se sometió a consulta de la ciudadanía en general la Estrategia de Participación Ciudadana y se divulgó a través de la página web y en las redes sociales.</v>
      </c>
      <c r="Z391" s="168">
        <f>VLOOKUP($A391,'Plan de acci�n consolidado 2025'!$A$3:$AZ$504,Z$1,0)</f>
        <v>45716</v>
      </c>
      <c r="AA391">
        <f>VLOOKUP($A391,'Plan de acci�n consolidado 2025'!$A$3:$AZ$504,AA$1,0)</f>
        <v>100</v>
      </c>
      <c r="AB391" t="str">
        <f>VLOOKUP($A391,'Plan de acci�n consolidado 2025'!$A$3:$AZ$504,AB$1,0)</f>
        <v xml:space="preserve">Se avala cumplimiento de la presente actividad mediante la publicación en la sede electrónica estrategia participación y relacionamiento 2025 </v>
      </c>
      <c r="AC391" s="168">
        <f>VLOOKUP($A391,'Plan de acci�n consolidado 2025'!$A$3:$AZ$504,AC$1,0)</f>
        <v>45716</v>
      </c>
      <c r="AD391">
        <f>VLOOKUP($A391,'Plan de acci�n consolidado 2025'!$A$3:$AZ$504,AD$1,0)</f>
        <v>100</v>
      </c>
      <c r="AE391">
        <f>VLOOKUP($A391,'Plan de acci�n consolidado 2025'!$A$3:$AZ$504,AE$1,0)</f>
        <v>4</v>
      </c>
    </row>
    <row r="392" spans="1:31" hidden="1" x14ac:dyDescent="0.25">
      <c r="A392" s="30" t="s">
        <v>954</v>
      </c>
      <c r="B392" t="str">
        <f>VLOOKUP($A392,'Plan de acci�n consolidado 2025'!$A$3:$V$504,B$1,0)</f>
        <v>GRUPO DE TRABAJO DE ATENCION AL CIUDADANO</v>
      </c>
      <c r="C392">
        <f>VLOOKUP($A392,'Plan de acci�n consolidado 2025'!$A$3:$V$504,C$1,0)</f>
        <v>2</v>
      </c>
      <c r="D392" t="str">
        <f>VLOOKUP($A392,'Plan de acci�n consolidado 2025'!$A$3:$V$504,D$1,0)</f>
        <v>Actividad propia</v>
      </c>
      <c r="E392" t="str">
        <f>VLOOKUP($A392,'Plan de acci�n consolidado 2025'!$A$3:$V$504,E$1,0)</f>
        <v>72.4.3</v>
      </c>
      <c r="F392" t="str">
        <f>VLOOKUP($A392,'Plan de acci�n consolidado 2025'!$A$3:$V$504,F$1,0)</f>
        <v>N/A</v>
      </c>
      <c r="G392" t="str">
        <f>VLOOKUP($A392,'Plan de acci�n consolidado 2025'!$A$3:$V$504,G$1,0)</f>
        <v>N/A</v>
      </c>
      <c r="H392" t="str">
        <f>VLOOKUP($A392,'Plan de acci�n consolidado 2025'!$A$3:$V$504,H$1,0)</f>
        <v>N/A</v>
      </c>
      <c r="I392" t="str">
        <f>VLOOKUP($A392,'Plan de acci�n consolidado 2025'!$A$3:$V$504,I$1,0)</f>
        <v>N/A</v>
      </c>
      <c r="J392" t="str">
        <f>VLOOKUP($A392,'Plan de acci�n consolidado 2025'!$A$3:$V$504,J$1,0)</f>
        <v>N/A</v>
      </c>
      <c r="K392">
        <f>VLOOKUP($A392,'Plan de acci�n consolidado 2025'!$A$3:$V$504,K$1,0)</f>
        <v>0</v>
      </c>
      <c r="L392" t="str">
        <f>VLOOKUP($A392,'Plan de acci�n consolidado 2025'!$A$3:$V$504,L$1,0)</f>
        <v>N/A</v>
      </c>
      <c r="M392" t="str">
        <f>VLOOKUP($A392,'Plan de acci�n consolidado 2025'!$A$3:$V$504,M$1,0)</f>
        <v>N/A</v>
      </c>
      <c r="N392" t="str">
        <f>VLOOKUP($A392,'Plan de acci�n consolidado 2025'!$A$3:$V$504,N$1,0)</f>
        <v>N/A</v>
      </c>
      <c r="O392" t="str">
        <f>VLOOKUP($A392,'Plan de acci�n consolidado 2025'!$A$3:$V$504,O$1,0)</f>
        <v>Ejecutar el plan de trabajo de la estrategia  (Informe trimestral de seguimiento elaborado)</v>
      </c>
      <c r="P392">
        <f>VLOOKUP($A392,'Plan de acci�n consolidado 2025'!$A$3:$V$504,P$1,0)</f>
        <v>30</v>
      </c>
      <c r="Q392">
        <f>VLOOKUP($A392,'Plan de acci�n consolidado 2025'!$A$3:$V$504,Q$1,0)</f>
        <v>100</v>
      </c>
      <c r="R392" t="str">
        <f>VLOOKUP($A392,'Plan de acci�n consolidado 2025'!$A$3:$V$504,R$1,0)</f>
        <v>Porcentual</v>
      </c>
      <c r="S392" t="str">
        <f>VLOOKUP($A392,'Plan de acci�n consolidado 2025'!$A$3:$V$504,S$1,0)</f>
        <v xml:space="preserve">% de # de actividades realizadas  / 100% de # de actividades a realizar  </v>
      </c>
      <c r="T392" s="168">
        <f>VLOOKUP($A392,'Plan de acci�n consolidado 2025'!$A$3:$V$504,T$1,0)</f>
        <v>45719</v>
      </c>
      <c r="U392" s="168">
        <f>VLOOKUP($A392,'Plan de acci�n consolidado 2025'!$A$3:$V$504,U$1,0)</f>
        <v>45975</v>
      </c>
      <c r="V392" t="str">
        <f>VLOOKUP($A392,'Plan de acci�n consolidado 2025'!$A$3:$V$504,V$1,0)</f>
        <v>72-GRUPO DE TRABAJO DE ATENCION AL CIUDADANO</v>
      </c>
      <c r="W392">
        <f>VLOOKUP($A392,'Plan de acci�n consolidado 2025'!$A$3:$AZ$504,W$1,0)</f>
        <v>6</v>
      </c>
      <c r="X392">
        <f>VLOOKUP($A392,'Plan de acci�n consolidado 2025'!$A$3:$AZ$504,X$1,0)</f>
        <v>55</v>
      </c>
      <c r="Y392" t="str">
        <f>VLOOKUP($A392,'Plan de acci�n consolidado 2025'!$A$3:$AZ$504,Y$1,0)</f>
        <v>Al corte, la Estrategia de Participación Ciudadana presenta un avance de cumplimiento del 54%, en el mes de agosto se avanzó en la ejecución de las actividades No. 8 (Divulgar a los ciudadanos y grupos de interés los resultados de la participación ) con 80%, No. 12 ( Seguimiento a la ejecución de la estrategia) con 75% y No. 13 (Reporte de ejecución del indicador PES) con 67%.
Las demás actividad se encuentra dentro del tiempo para su realización.</v>
      </c>
      <c r="Z392" s="168">
        <f>VLOOKUP($A392,'Plan de acci�n consolidado 2025'!$A$3:$AZ$504,Z$1,0)</f>
        <v>0</v>
      </c>
      <c r="AA392">
        <f>VLOOKUP($A392,'Plan de acci�n consolidado 2025'!$A$3:$AZ$504,AA$1,0)</f>
        <v>55</v>
      </c>
      <c r="AB392" t="str">
        <f>VLOOKUP($A392,'Plan de acci�n consolidado 2025'!$A$3:$AZ$504,AB$1,0)</f>
        <v>Se verificó el 55% de avance el cual está en coherencia con la matriz de seguimiento de la Estrategia de Participación ciudadana. Se recomienda que el porcentaje registrado en la justificación sea igual al reportado, dado que en la justificación se escribió 54% y lo reportado y de acuerdo a los soportes es de 55%</v>
      </c>
      <c r="AC392" s="168">
        <f>VLOOKUP($A392,'Plan de acci�n consolidado 2025'!$A$3:$AZ$504,AC$1,0)</f>
        <v>0</v>
      </c>
      <c r="AD392">
        <f>VLOOKUP($A392,'Plan de acci�n consolidado 2025'!$A$3:$AZ$504,AD$1,0)</f>
        <v>0</v>
      </c>
      <c r="AE392">
        <f>VLOOKUP($A392,'Plan de acci�n consolidado 2025'!$A$3:$AZ$504,AE$1,0)</f>
        <v>3.3</v>
      </c>
    </row>
    <row r="393" spans="1:31" hidden="1" x14ac:dyDescent="0.25">
      <c r="A393" s="30" t="s">
        <v>955</v>
      </c>
      <c r="B393" t="str">
        <f>VLOOKUP($A393,'Plan de acci�n consolidado 2025'!$A$3:$V$504,B$1,0)</f>
        <v>GRUPO DE TRABAJO DE ATENCION AL CIUDADANO</v>
      </c>
      <c r="C393">
        <f>VLOOKUP($A393,'Plan de acci�n consolidado 2025'!$A$3:$V$504,C$1,0)</f>
        <v>2</v>
      </c>
      <c r="D393" t="str">
        <f>VLOOKUP($A393,'Plan de acci�n consolidado 2025'!$A$3:$V$504,D$1,0)</f>
        <v>Actividad propia</v>
      </c>
      <c r="E393" t="str">
        <f>VLOOKUP($A393,'Plan de acci�n consolidado 2025'!$A$3:$V$504,E$1,0)</f>
        <v>72.4.4</v>
      </c>
      <c r="F393" t="str">
        <f>VLOOKUP($A393,'Plan de acci�n consolidado 2025'!$A$3:$V$504,F$1,0)</f>
        <v>N/A</v>
      </c>
      <c r="G393" t="str">
        <f>VLOOKUP($A393,'Plan de acci�n consolidado 2025'!$A$3:$V$504,G$1,0)</f>
        <v>N/A</v>
      </c>
      <c r="H393" t="str">
        <f>VLOOKUP($A393,'Plan de acci�n consolidado 2025'!$A$3:$V$504,H$1,0)</f>
        <v>N/A</v>
      </c>
      <c r="I393" t="str">
        <f>VLOOKUP($A393,'Plan de acci�n consolidado 2025'!$A$3:$V$504,I$1,0)</f>
        <v>N/A</v>
      </c>
      <c r="J393" t="str">
        <f>VLOOKUP($A393,'Plan de acci�n consolidado 2025'!$A$3:$V$504,J$1,0)</f>
        <v>N/A</v>
      </c>
      <c r="K393">
        <f>VLOOKUP($A393,'Plan de acci�n consolidado 2025'!$A$3:$V$504,K$1,0)</f>
        <v>0</v>
      </c>
      <c r="L393" t="str">
        <f>VLOOKUP($A393,'Plan de acci�n consolidado 2025'!$A$3:$V$504,L$1,0)</f>
        <v>N/A</v>
      </c>
      <c r="M393" t="str">
        <f>VLOOKUP($A393,'Plan de acci�n consolidado 2025'!$A$3:$V$504,M$1,0)</f>
        <v>N/A</v>
      </c>
      <c r="N393" t="str">
        <f>VLOOKUP($A393,'Plan de acci�n consolidado 2025'!$A$3:$V$504,N$1,0)</f>
        <v>N/A</v>
      </c>
      <c r="O393" t="str">
        <f>VLOOKUP($A393,'Plan de acci�n consolidado 2025'!$A$3:$V$504,O$1,0)</f>
        <v>Elaborar y publicar informe con el resultado de la implementación de la estrategia de participación ciudadana (Informe publicado en el página web)</v>
      </c>
      <c r="P393">
        <f>VLOOKUP($A393,'Plan de acci�n consolidado 2025'!$A$3:$V$504,P$1,0)</f>
        <v>25</v>
      </c>
      <c r="Q393">
        <f>VLOOKUP($A393,'Plan de acci�n consolidado 2025'!$A$3:$V$504,Q$1,0)</f>
        <v>1</v>
      </c>
      <c r="R393" t="str">
        <f>VLOOKUP($A393,'Plan de acci�n consolidado 2025'!$A$3:$V$504,R$1,0)</f>
        <v>Númerica</v>
      </c>
      <c r="S393" t="str">
        <f>VLOOKUP($A393,'Plan de acci�n consolidado 2025'!$A$3:$V$504,S$1,0)</f>
        <v># de informes de resultados de la implementación de la estrategia de participación ciudadana elaborados / 1 informes de resultados de la implementación de la estrategia de participación ciudadana a elaborar</v>
      </c>
      <c r="T393" s="168">
        <f>VLOOKUP($A393,'Plan de acci�n consolidado 2025'!$A$3:$V$504,T$1,0)</f>
        <v>45992</v>
      </c>
      <c r="U393" s="168">
        <f>VLOOKUP($A393,'Plan de acci�n consolidado 2025'!$A$3:$V$504,U$1,0)</f>
        <v>46006</v>
      </c>
      <c r="V393" t="str">
        <f>VLOOKUP($A393,'Plan de acci�n consolidado 2025'!$A$3:$V$504,V$1,0)</f>
        <v>72-GRUPO DE TRABAJO DE ATENCION AL CIUDADANO</v>
      </c>
      <c r="W393">
        <f>VLOOKUP($A393,'Plan de acci�n consolidado 2025'!$A$3:$AZ$504,W$1,0)</f>
        <v>5</v>
      </c>
      <c r="X393">
        <f>VLOOKUP($A393,'Plan de acci�n consolidado 2025'!$A$3:$AZ$504,X$1,0)</f>
        <v>0</v>
      </c>
      <c r="Y393">
        <f>VLOOKUP($A393,'Plan de acci�n consolidado 2025'!$A$3:$AZ$504,Y$1,0)</f>
        <v>0</v>
      </c>
      <c r="Z393" s="168">
        <f>VLOOKUP($A393,'Plan de acci�n consolidado 2025'!$A$3:$AZ$504,Z$1,0)</f>
        <v>0</v>
      </c>
      <c r="AA393">
        <f>VLOOKUP($A393,'Plan de acci�n consolidado 2025'!$A$3:$AZ$504,AA$1,0)</f>
        <v>0</v>
      </c>
      <c r="AB393">
        <f>VLOOKUP($A393,'Plan de acci�n consolidado 2025'!$A$3:$AZ$504,AB$1,0)</f>
        <v>0</v>
      </c>
      <c r="AC393" s="168">
        <f>VLOOKUP($A393,'Plan de acci�n consolidado 2025'!$A$3:$AZ$504,AC$1,0)</f>
        <v>0</v>
      </c>
      <c r="AD393">
        <f>VLOOKUP($A393,'Plan de acci�n consolidado 2025'!$A$3:$AZ$504,AD$1,0)</f>
        <v>0</v>
      </c>
      <c r="AE393">
        <f>VLOOKUP($A393,'Plan de acci�n consolidado 2025'!$A$3:$AZ$504,AE$1,0)</f>
        <v>0</v>
      </c>
    </row>
    <row r="394" spans="1:31" hidden="1" x14ac:dyDescent="0.25">
      <c r="A394" s="30" t="s">
        <v>877</v>
      </c>
      <c r="B394" t="str">
        <f>VLOOKUP($A394,'Plan de acci�n consolidado 2025'!$A$3:$V$504,B$1,0)</f>
        <v>DIRECCIÓN DE INVESTIGACIONES DE PROTECCIÓN DE DATOS PERSONALES</v>
      </c>
      <c r="C394">
        <f>VLOOKUP($A394,'Plan de acci�n consolidado 2025'!$A$3:$V$504,C$1,0)</f>
        <v>2</v>
      </c>
      <c r="D394" t="str">
        <f>VLOOKUP($A394,'Plan de acci�n consolidado 2025'!$A$3:$V$504,D$1,0)</f>
        <v>Producto</v>
      </c>
      <c r="E394" t="str">
        <f>VLOOKUP($A394,'Plan de acci�n consolidado 2025'!$A$3:$V$504,E$1,0)</f>
        <v>7100.1</v>
      </c>
      <c r="F394" t="str">
        <f>VLOOKUP($A394,'Plan de acci�n consolidado 2025'!$A$3:$V$504,F$1,0)</f>
        <v>Operativo</v>
      </c>
      <c r="G394" t="str">
        <f>VLOOKUP($A394,'Plan de acci�n consolidado 2025'!$A$3:$V$504,G$1,0)</f>
        <v xml:space="preserve">Promover el enfoque preventivo, diferencial y territorial en el que hacer misional de la entidad 
</v>
      </c>
      <c r="H394" t="str">
        <f>VLOOKUP($A394,'Plan de acci�n consolidado 2025'!$A$3:$V$504,H$1,0)</f>
        <v xml:space="preserve">Cumplimiento de productos del PAI asociados a Fortalecer la gestión de la información, el conocimiento y la innovación para optimizar la capacidad institucional 
</v>
      </c>
      <c r="I394" t="str">
        <f>VLOOKUP($A394,'Plan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4" t="str">
        <f>VLOOKUP($A394,'Plan de acci�n consolidado 2025'!$A$3:$V$504,J$1,0)</f>
        <v xml:space="preserve">PND - 2-01-4-c- Seguridad humana y justicia social - Portabilidad de datos para el empoderamiento ciudadano </v>
      </c>
      <c r="K394">
        <f>VLOOKUP($A394,'Plan de acci�n consolidado 2025'!$A$3:$V$504,K$1,0)</f>
        <v>0</v>
      </c>
      <c r="L394" t="str">
        <f>VLOOKUP($A394,'Plan de acci�n consolidado 2025'!$A$3:$V$504,L$1,0)</f>
        <v>C-3503-0200-0012-20104c</v>
      </c>
      <c r="M394" t="str">
        <f>VLOOKUP($A394,'Plan de acci�n consolidado 2025'!$A$3:$V$504,M$1,0)</f>
        <v>Política Participación Ciudadana en la Gestión Pública _DIMENSIÓN Gestión con Valores para Resultados</v>
      </c>
      <c r="N394" t="str">
        <f>VLOOKUP($A394,'Plan de acci�n consolidado 2025'!$A$3:$V$504,N$1,0)</f>
        <v>N/A</v>
      </c>
      <c r="O394" t="str">
        <f>VLOOKUP($A394,'Plan de acci�n consolidado 2025'!$A$3:$V$504,O$1,0)</f>
        <v>Capacitaciones dirigidas al a los sujetos obligados para la adecuada inscripción de sus bases de datos en el Registro Nacional de Bases de Datos (RNBD), realizadas (registros fotográficos/capturas de pantallas )</v>
      </c>
      <c r="P394">
        <f>VLOOKUP($A394,'Plan de acci�n consolidado 2025'!$A$3:$V$504,P$1,0)</f>
        <v>50</v>
      </c>
      <c r="Q394">
        <f>VLOOKUP($A394,'Plan de acci�n consolidado 2025'!$A$3:$V$504,Q$1,0)</f>
        <v>6</v>
      </c>
      <c r="R394" t="str">
        <f>VLOOKUP($A394,'Plan de acci�n consolidado 2025'!$A$3:$V$504,R$1,0)</f>
        <v>Númerica</v>
      </c>
      <c r="S394" t="str">
        <f>VLOOKUP($A394,'Plan de acci�n consolidado 2025'!$A$3:$V$504,S$1,0)</f>
        <v># de capacitaciones realizadas / 6 capacitaciones a realizar</v>
      </c>
      <c r="T394" s="168">
        <f>VLOOKUP($A394,'Plan de acci�n consolidado 2025'!$A$3:$V$504,T$1,0)</f>
        <v>45692</v>
      </c>
      <c r="U394" s="168">
        <f>VLOOKUP($A394,'Plan de acci�n consolidado 2025'!$A$3:$V$504,U$1,0)</f>
        <v>46007</v>
      </c>
      <c r="V394" t="str">
        <f>VLOOKUP($A394,'Plan de acci�n consolidado 2025'!$A$3:$V$504,V$1,0)</f>
        <v>7100-DIRECCIÓN DE INVESTIGACIONES DE PROTECCIÓN DE DATOS PERSONALES;
73-GRUPO DE TRABAJO DE COMUNICACION</v>
      </c>
      <c r="W394">
        <f>VLOOKUP($A394,'Plan de acci�n consolidado 2025'!$A$3:$AZ$504,W$1,0)</f>
        <v>50</v>
      </c>
      <c r="X394">
        <f>VLOOKUP($A394,'Plan de acci�n consolidado 2025'!$A$3:$AZ$504,X$1,0)</f>
        <v>83.33</v>
      </c>
      <c r="Y394" t="str">
        <f>VLOOKUP($A394,'Plan de acci�n consolidado 2025'!$A$3:$AZ$504,Y$1,0)</f>
        <v>Se han realizado cinco (5) capacitaciones de seis (6) programadas, de acuerdo con el cronograma enviado.</v>
      </c>
      <c r="Z394" s="168">
        <f>VLOOKUP($A394,'Plan de acci�n consolidado 2025'!$A$3:$AZ$504,Z$1,0)</f>
        <v>0</v>
      </c>
      <c r="AA394">
        <f>VLOOKUP($A394,'Plan de acci�n consolidado 2025'!$A$3:$AZ$504,AA$1,0)</f>
        <v>83.33</v>
      </c>
      <c r="AB394" t="str">
        <f>VLOOKUP($A394,'Plan de acci�n consolidado 2025'!$A$3:$AZ$504,AB$1,0)</f>
        <v xml:space="preserve">Se verifico el % de avance de la actividad del 83,33 correspondiente a la realización de 5 capacitaciones a los sujetos obligados para la adecuada inscripción de sus bases de datos, las 6 programadas. El soporte evidencia la ejecución de la actividad </v>
      </c>
      <c r="AC394" s="168">
        <f>VLOOKUP($A394,'Plan de acci�n consolidado 2025'!$A$3:$AZ$504,AC$1,0)</f>
        <v>0</v>
      </c>
      <c r="AD394">
        <f>VLOOKUP($A394,'Plan de acci�n consolidado 2025'!$A$3:$AZ$504,AD$1,0)</f>
        <v>0</v>
      </c>
      <c r="AE394">
        <f>VLOOKUP($A394,'Plan de acci�n consolidado 2025'!$A$3:$AZ$504,AE$1,0)</f>
        <v>41.664999999999999</v>
      </c>
    </row>
    <row r="395" spans="1:31" hidden="1" x14ac:dyDescent="0.25">
      <c r="A395" s="30" t="s">
        <v>880</v>
      </c>
      <c r="B395" t="str">
        <f>VLOOKUP($A395,'Plan de acci�n consolidado 2025'!$A$3:$V$504,B$1,0)</f>
        <v>DIRECCIÓN DE INVESTIGACIONES DE PROTECCIÓN DE DATOS PERSONALES</v>
      </c>
      <c r="C395">
        <f>VLOOKUP($A395,'Plan de acci�n consolidado 2025'!$A$3:$V$504,C$1,0)</f>
        <v>2</v>
      </c>
      <c r="D395" t="str">
        <f>VLOOKUP($A395,'Plan de acci�n consolidado 2025'!$A$3:$V$504,D$1,0)</f>
        <v>Actividad propia</v>
      </c>
      <c r="E395" t="str">
        <f>VLOOKUP($A395,'Plan de acci�n consolidado 2025'!$A$3:$V$504,E$1,0)</f>
        <v>7100.1.1</v>
      </c>
      <c r="F395" t="str">
        <f>VLOOKUP($A395,'Plan de acci�n consolidado 2025'!$A$3:$V$504,F$1,0)</f>
        <v>N/A</v>
      </c>
      <c r="G395" t="str">
        <f>VLOOKUP($A395,'Plan de acci�n consolidado 2025'!$A$3:$V$504,G$1,0)</f>
        <v>N/A</v>
      </c>
      <c r="H395" t="str">
        <f>VLOOKUP($A395,'Plan de acci�n consolidado 2025'!$A$3:$V$504,H$1,0)</f>
        <v>N/A</v>
      </c>
      <c r="I395" t="str">
        <f>VLOOKUP($A395,'Plan de acci�n consolidado 2025'!$A$3:$V$504,I$1,0)</f>
        <v>N/A</v>
      </c>
      <c r="J395" t="str">
        <f>VLOOKUP($A395,'Plan de acci�n consolidado 2025'!$A$3:$V$504,J$1,0)</f>
        <v>N/A</v>
      </c>
      <c r="K395">
        <f>VLOOKUP($A395,'Plan de acci�n consolidado 2025'!$A$3:$V$504,K$1,0)</f>
        <v>0</v>
      </c>
      <c r="L395" t="str">
        <f>VLOOKUP($A395,'Plan de acci�n consolidado 2025'!$A$3:$V$504,L$1,0)</f>
        <v>N/A</v>
      </c>
      <c r="M395" t="str">
        <f>VLOOKUP($A395,'Plan de acci�n consolidado 2025'!$A$3:$V$504,M$1,0)</f>
        <v>N/A</v>
      </c>
      <c r="N395" t="str">
        <f>VLOOKUP($A395,'Plan de acci�n consolidado 2025'!$A$3:$V$504,N$1,0)</f>
        <v>N/A</v>
      </c>
      <c r="O395" t="str">
        <f>VLOOKUP($A395,'Plan de acci�n consolidado 2025'!$A$3:$V$504,O$1,0)</f>
        <v>Elaborar y enviar cronograma de capacitaciones al grupo de comunicaciones  (correo electrónico con cronograma/único entregable)</v>
      </c>
      <c r="P395">
        <f>VLOOKUP($A395,'Plan de acci�n consolidado 2025'!$A$3:$V$504,P$1,0)</f>
        <v>10</v>
      </c>
      <c r="Q395">
        <f>VLOOKUP($A395,'Plan de acci�n consolidado 2025'!$A$3:$V$504,Q$1,0)</f>
        <v>1</v>
      </c>
      <c r="R395" t="str">
        <f>VLOOKUP($A395,'Plan de acci�n consolidado 2025'!$A$3:$V$504,R$1,0)</f>
        <v>Númerica</v>
      </c>
      <c r="S395" t="str">
        <f>VLOOKUP($A395,'Plan de acci�n consolidado 2025'!$A$3:$V$504,S$1,0)</f>
        <v># de cronogramas enviados / 1 cronograma de capacitación a enviar</v>
      </c>
      <c r="T395" s="168">
        <f>VLOOKUP($A395,'Plan de acci�n consolidado 2025'!$A$3:$V$504,T$1,0)</f>
        <v>45692</v>
      </c>
      <c r="U395" s="168">
        <f>VLOOKUP($A395,'Plan de acci�n consolidado 2025'!$A$3:$V$504,U$1,0)</f>
        <v>45695</v>
      </c>
      <c r="V395" t="str">
        <f>VLOOKUP($A395,'Plan de acci�n consolidado 2025'!$A$3:$V$504,V$1,0)</f>
        <v>7100-DIRECCIÓN DE INVESTIGACIONES DE PROTECCIÓN DE DATOS PERSONALES</v>
      </c>
      <c r="W395">
        <f>VLOOKUP($A395,'Plan de acci�n consolidado 2025'!$A$3:$AZ$504,W$1,0)</f>
        <v>5</v>
      </c>
      <c r="X395">
        <f>VLOOKUP($A395,'Plan de acci�n consolidado 2025'!$A$3:$AZ$504,X$1,0)</f>
        <v>100</v>
      </c>
      <c r="Y395" t="str">
        <f>VLOOKUP($A395,'Plan de acci�n consolidado 2025'!$A$3:$AZ$504,Y$1,0)</f>
        <v>Se elaboró y envío el cronograma de las 6 capacitaciones sobre la adecuada inscripción en el Registro Nacional de Bases de Datos -RNBD al grupo de comunicaciones</v>
      </c>
      <c r="Z395" s="168">
        <f>VLOOKUP($A395,'Plan de acci�n consolidado 2025'!$A$3:$AZ$504,Z$1,0)</f>
        <v>45695</v>
      </c>
      <c r="AA395">
        <f>VLOOKUP($A395,'Plan de acci�n consolidado 2025'!$A$3:$AZ$504,AA$1,0)</f>
        <v>100</v>
      </c>
      <c r="AB395" t="str">
        <f>VLOOKUP($A395,'Plan de acci�n consolidado 2025'!$A$3:$AZ$504,AB$1,0)</f>
        <v>Se evidencia soporte.</v>
      </c>
      <c r="AC395" s="168">
        <f>VLOOKUP($A395,'Plan de acci�n consolidado 2025'!$A$3:$AZ$504,AC$1,0)</f>
        <v>45695</v>
      </c>
      <c r="AD395">
        <f>VLOOKUP($A395,'Plan de acci�n consolidado 2025'!$A$3:$AZ$504,AD$1,0)</f>
        <v>100</v>
      </c>
      <c r="AE395">
        <f>VLOOKUP($A395,'Plan de acci�n consolidado 2025'!$A$3:$AZ$504,AE$1,0)</f>
        <v>5</v>
      </c>
    </row>
    <row r="396" spans="1:31" hidden="1" x14ac:dyDescent="0.25">
      <c r="A396" s="30" t="s">
        <v>882</v>
      </c>
      <c r="B396" t="str">
        <f>VLOOKUP($A396,'Plan de acci�n consolidado 2025'!$A$3:$V$504,B$1,0)</f>
        <v>DIRECCIÓN DE INVESTIGACIONES DE PROTECCIÓN DE DATOS PERSONALES</v>
      </c>
      <c r="C396">
        <f>VLOOKUP($A396,'Plan de acci�n consolidado 2025'!$A$3:$V$504,C$1,0)</f>
        <v>2</v>
      </c>
      <c r="D396" t="str">
        <f>VLOOKUP($A396,'Plan de acci�n consolidado 2025'!$A$3:$V$504,D$1,0)</f>
        <v>Actividad propia</v>
      </c>
      <c r="E396" t="str">
        <f>VLOOKUP($A396,'Plan de acci�n consolidado 2025'!$A$3:$V$504,E$1,0)</f>
        <v>7100.1.2</v>
      </c>
      <c r="F396" t="str">
        <f>VLOOKUP($A396,'Plan de acci�n consolidado 2025'!$A$3:$V$504,F$1,0)</f>
        <v>N/A</v>
      </c>
      <c r="G396" t="str">
        <f>VLOOKUP($A396,'Plan de acci�n consolidado 2025'!$A$3:$V$504,G$1,0)</f>
        <v>N/A</v>
      </c>
      <c r="H396" t="str">
        <f>VLOOKUP($A396,'Plan de acci�n consolidado 2025'!$A$3:$V$504,H$1,0)</f>
        <v>N/A</v>
      </c>
      <c r="I396" t="str">
        <f>VLOOKUP($A396,'Plan de acci�n consolidado 2025'!$A$3:$V$504,I$1,0)</f>
        <v>N/A</v>
      </c>
      <c r="J396" t="str">
        <f>VLOOKUP($A396,'Plan de acci�n consolidado 2025'!$A$3:$V$504,J$1,0)</f>
        <v>N/A</v>
      </c>
      <c r="K396">
        <f>VLOOKUP($A396,'Plan de acci�n consolidado 2025'!$A$3:$V$504,K$1,0)</f>
        <v>0</v>
      </c>
      <c r="L396" t="str">
        <f>VLOOKUP($A396,'Plan de acci�n consolidado 2025'!$A$3:$V$504,L$1,0)</f>
        <v>N/A</v>
      </c>
      <c r="M396" t="str">
        <f>VLOOKUP($A396,'Plan de acci�n consolidado 2025'!$A$3:$V$504,M$1,0)</f>
        <v>N/A</v>
      </c>
      <c r="N396" t="str">
        <f>VLOOKUP($A396,'Plan de acci�n consolidado 2025'!$A$3:$V$504,N$1,0)</f>
        <v>N/A</v>
      </c>
      <c r="O396" t="str">
        <f>VLOOKUP($A396,'Plan de acci�n consolidado 2025'!$A$3:$V$504,O$1,0)</f>
        <v>Realizar capacitaciones en temas relacionados con datos personales. (Registro fotográfico o captura de pantalla)</v>
      </c>
      <c r="P396">
        <f>VLOOKUP($A396,'Plan de acci�n consolidado 2025'!$A$3:$V$504,P$1,0)</f>
        <v>60</v>
      </c>
      <c r="Q396">
        <f>VLOOKUP($A396,'Plan de acci�n consolidado 2025'!$A$3:$V$504,Q$1,0)</f>
        <v>6</v>
      </c>
      <c r="R396" t="str">
        <f>VLOOKUP($A396,'Plan de acci�n consolidado 2025'!$A$3:$V$504,R$1,0)</f>
        <v>Númerica</v>
      </c>
      <c r="S396" t="str">
        <f>VLOOKUP($A396,'Plan de acci�n consolidado 2025'!$A$3:$V$504,S$1,0)</f>
        <v># de capacitaciones realizadas / 6 capacitaciones a realizar</v>
      </c>
      <c r="T396" s="168">
        <f>VLOOKUP($A396,'Plan de acci�n consolidado 2025'!$A$3:$V$504,T$1,0)</f>
        <v>45699</v>
      </c>
      <c r="U396" s="168">
        <f>VLOOKUP($A396,'Plan de acci�n consolidado 2025'!$A$3:$V$504,U$1,0)</f>
        <v>45989</v>
      </c>
      <c r="V396" t="str">
        <f>VLOOKUP($A396,'Plan de acci�n consolidado 2025'!$A$3:$V$504,V$1,0)</f>
        <v>7100-DIRECCIÓN DE INVESTIGACIONES DE PROTECCIÓN DE DATOS PERSONALES;
73-GRUPO DE TRABAJO DE COMUNICACION</v>
      </c>
      <c r="W396">
        <f>VLOOKUP($A396,'Plan de acci�n consolidado 2025'!$A$3:$AZ$504,W$1,0)</f>
        <v>30</v>
      </c>
      <c r="X396">
        <f>VLOOKUP($A396,'Plan de acci�n consolidado 2025'!$A$3:$AZ$504,X$1,0)</f>
        <v>83.33</v>
      </c>
      <c r="Y396" t="str">
        <f>VLOOKUP($A396,'Plan de acci�n consolidado 2025'!$A$3:$AZ$504,Y$1,0)</f>
        <v>Realización de la 5a capacitación en temas relacionados con datos personales. (Registro fotográfico o captura de pantalla)</v>
      </c>
      <c r="Z396" s="168">
        <f>VLOOKUP($A396,'Plan de acci�n consolidado 2025'!$A$3:$AZ$504,Z$1,0)</f>
        <v>0</v>
      </c>
      <c r="AA396">
        <f>VLOOKUP($A396,'Plan de acci�n consolidado 2025'!$A$3:$AZ$504,AA$1,0)</f>
        <v>83.33</v>
      </c>
      <c r="AB396" t="str">
        <f>VLOOKUP($A396,'Plan de acci�n consolidado 2025'!$A$3:$AZ$504,AB$1,0)</f>
        <v xml:space="preserve">Se avala el % de avance del 83,33%, correspondiente a la realización de 5 capacitaciones de 6 programadas. </v>
      </c>
      <c r="AC396" s="168">
        <f>VLOOKUP($A396,'Plan de acci�n consolidado 2025'!$A$3:$AZ$504,AC$1,0)</f>
        <v>0</v>
      </c>
      <c r="AD396">
        <f>VLOOKUP($A396,'Plan de acci�n consolidado 2025'!$A$3:$AZ$504,AD$1,0)</f>
        <v>0</v>
      </c>
      <c r="AE396">
        <f>VLOOKUP($A396,'Plan de acci�n consolidado 2025'!$A$3:$AZ$504,AE$1,0)</f>
        <v>24.999000000000002</v>
      </c>
    </row>
    <row r="397" spans="1:31" hidden="1" x14ac:dyDescent="0.25">
      <c r="A397" s="30" t="s">
        <v>883</v>
      </c>
      <c r="B397" t="str">
        <f>VLOOKUP($A397,'Plan de acci�n consolidado 2025'!$A$3:$V$504,B$1,0)</f>
        <v>DIRECCIÓN DE INVESTIGACIONES DE PROTECCIÓN DE DATOS PERSONALES</v>
      </c>
      <c r="C397">
        <f>VLOOKUP($A397,'Plan de acci�n consolidado 2025'!$A$3:$V$504,C$1,0)</f>
        <v>2</v>
      </c>
      <c r="D397" t="str">
        <f>VLOOKUP($A397,'Plan de acci�n consolidado 2025'!$A$3:$V$504,D$1,0)</f>
        <v>Actividad propia</v>
      </c>
      <c r="E397" t="str">
        <f>VLOOKUP($A397,'Plan de acci�n consolidado 2025'!$A$3:$V$504,E$1,0)</f>
        <v>7100.1.3</v>
      </c>
      <c r="F397" t="str">
        <f>VLOOKUP($A397,'Plan de acci�n consolidado 2025'!$A$3:$V$504,F$1,0)</f>
        <v>N/A</v>
      </c>
      <c r="G397" t="str">
        <f>VLOOKUP($A397,'Plan de acci�n consolidado 2025'!$A$3:$V$504,G$1,0)</f>
        <v>N/A</v>
      </c>
      <c r="H397" t="str">
        <f>VLOOKUP($A397,'Plan de acci�n consolidado 2025'!$A$3:$V$504,H$1,0)</f>
        <v>N/A</v>
      </c>
      <c r="I397" t="str">
        <f>VLOOKUP($A397,'Plan de acci�n consolidado 2025'!$A$3:$V$504,I$1,0)</f>
        <v>N/A</v>
      </c>
      <c r="J397" t="str">
        <f>VLOOKUP($A397,'Plan de acci�n consolidado 2025'!$A$3:$V$504,J$1,0)</f>
        <v>N/A</v>
      </c>
      <c r="K397">
        <f>VLOOKUP($A397,'Plan de acci�n consolidado 2025'!$A$3:$V$504,K$1,0)</f>
        <v>0</v>
      </c>
      <c r="L397" t="str">
        <f>VLOOKUP($A397,'Plan de acci�n consolidado 2025'!$A$3:$V$504,L$1,0)</f>
        <v>N/A</v>
      </c>
      <c r="M397" t="str">
        <f>VLOOKUP($A397,'Plan de acci�n consolidado 2025'!$A$3:$V$504,M$1,0)</f>
        <v>N/A</v>
      </c>
      <c r="N397" t="str">
        <f>VLOOKUP($A397,'Plan de acci�n consolidado 2025'!$A$3:$V$504,N$1,0)</f>
        <v>N/A</v>
      </c>
      <c r="O397" t="str">
        <f>VLOOKUP($A397,'Plan de acci�n consolidado 2025'!$A$3:$V$504,O$1,0)</f>
        <v>Realizar informes de capacitaciones realizadas  (Informe elaborado)</v>
      </c>
      <c r="P397">
        <f>VLOOKUP($A397,'Plan de acci�n consolidado 2025'!$A$3:$V$504,P$1,0)</f>
        <v>30</v>
      </c>
      <c r="Q397">
        <f>VLOOKUP($A397,'Plan de acci�n consolidado 2025'!$A$3:$V$504,Q$1,0)</f>
        <v>6</v>
      </c>
      <c r="R397" t="str">
        <f>VLOOKUP($A397,'Plan de acci�n consolidado 2025'!$A$3:$V$504,R$1,0)</f>
        <v>Númerica</v>
      </c>
      <c r="S397" t="str">
        <f>VLOOKUP($A397,'Plan de acci�n consolidado 2025'!$A$3:$V$504,S$1,0)</f>
        <v># de informe realizado / 6 informes a realizar</v>
      </c>
      <c r="T397" s="168">
        <f>VLOOKUP($A397,'Plan de acci�n consolidado 2025'!$A$3:$V$504,T$1,0)</f>
        <v>45699</v>
      </c>
      <c r="U397" s="168">
        <f>VLOOKUP($A397,'Plan de acci�n consolidado 2025'!$A$3:$V$504,U$1,0)</f>
        <v>46007</v>
      </c>
      <c r="V397" t="str">
        <f>VLOOKUP($A397,'Plan de acci�n consolidado 2025'!$A$3:$V$504,V$1,0)</f>
        <v>7100-DIRECCIÓN DE INVESTIGACIONES DE PROTECCIÓN DE DATOS PERSONALES</v>
      </c>
      <c r="W397">
        <f>VLOOKUP($A397,'Plan de acci�n consolidado 2025'!$A$3:$AZ$504,W$1,0)</f>
        <v>15</v>
      </c>
      <c r="X397">
        <f>VLOOKUP($A397,'Plan de acci�n consolidado 2025'!$A$3:$AZ$504,X$1,0)</f>
        <v>83.33</v>
      </c>
      <c r="Y397" t="str">
        <f>VLOOKUP($A397,'Plan de acci�n consolidado 2025'!$A$3:$AZ$504,Y$1,0)</f>
        <v>Informes 5a capacitación "Actualización RNBD" agosto 14 de 2025</v>
      </c>
      <c r="Z397" s="168">
        <f>VLOOKUP($A397,'Plan de acci�n consolidado 2025'!$A$3:$AZ$504,Z$1,0)</f>
        <v>0</v>
      </c>
      <c r="AA397">
        <f>VLOOKUP($A397,'Plan de acci�n consolidado 2025'!$A$3:$AZ$504,AA$1,0)</f>
        <v>83.33</v>
      </c>
      <c r="AB397" t="str">
        <f>VLOOKUP($A397,'Plan de acci�n consolidado 2025'!$A$3:$AZ$504,AB$1,0)</f>
        <v>Se valida el % de avance del 83,33%, correspondiente a la realización del informe sobre la 5 capacitación relacionados con la protección de datos personales.</v>
      </c>
      <c r="AC397" s="168">
        <f>VLOOKUP($A397,'Plan de acci�n consolidado 2025'!$A$3:$AZ$504,AC$1,0)</f>
        <v>0</v>
      </c>
      <c r="AD397">
        <f>VLOOKUP($A397,'Plan de acci�n consolidado 2025'!$A$3:$AZ$504,AD$1,0)</f>
        <v>0</v>
      </c>
      <c r="AE397">
        <f>VLOOKUP($A397,'Plan de acci�n consolidado 2025'!$A$3:$AZ$504,AE$1,0)</f>
        <v>12.499500000000001</v>
      </c>
    </row>
    <row r="398" spans="1:31" hidden="1" x14ac:dyDescent="0.25">
      <c r="A398" s="30" t="s">
        <v>885</v>
      </c>
      <c r="B398" t="str">
        <f>VLOOKUP($A398,'Plan de acci�n consolidado 2025'!$A$3:$V$504,B$1,0)</f>
        <v>DIRECCIÓN DE INVESTIGACIONES DE PROTECCIÓN DE DATOS PERSONALES</v>
      </c>
      <c r="C398">
        <f>VLOOKUP($A398,'Plan de acci�n consolidado 2025'!$A$3:$V$504,C$1,0)</f>
        <v>2</v>
      </c>
      <c r="D398" t="str">
        <f>VLOOKUP($A398,'Plan de acci�n consolidado 2025'!$A$3:$V$504,D$1,0)</f>
        <v>Producto</v>
      </c>
      <c r="E398" t="str">
        <f>VLOOKUP($A398,'Plan de acci�n consolidado 2025'!$A$3:$V$504,E$1,0)</f>
        <v>7100.2</v>
      </c>
      <c r="F398" t="str">
        <f>VLOOKUP($A398,'Plan de acci�n consolidado 2025'!$A$3:$V$504,F$1,0)</f>
        <v>Innovador</v>
      </c>
      <c r="G398" t="str">
        <f>VLOOKUP($A398,'Plan de acci�n consolidado 2025'!$A$3:$V$504,G$1,0)</f>
        <v>Mejorar la oportunidad en la atención de trámites y servicios.</v>
      </c>
      <c r="H398" t="str">
        <f>VLOOKUP($A398,'Plan de acci�n consolidado 2025'!$A$3:$V$504,H$1,0)</f>
        <v>Avance promedio de cumplimiento de productos asociados a mejorar la oportunidad en la atención de trámites y servicios.</v>
      </c>
      <c r="I398" t="str">
        <f>VLOOKUP($A398,'Plan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98" t="str">
        <f>VLOOKUP($A398,'Plan de acci�n consolidado 2025'!$A$3:$V$504,J$1,0)</f>
        <v>N/A</v>
      </c>
      <c r="K398">
        <f>VLOOKUP($A398,'Plan de acci�n consolidado 2025'!$A$3:$V$504,K$1,0)</f>
        <v>0</v>
      </c>
      <c r="L398" t="str">
        <f>VLOOKUP($A398,'Plan de acci�n consolidado 2025'!$A$3:$V$504,L$1,0)</f>
        <v>C-3503-0200-0012-20104c</v>
      </c>
      <c r="M398" t="str">
        <f>VLOOKUP($A398,'Plan de acci�n consolidado 2025'!$A$3:$V$504,M$1,0)</f>
        <v>Política Fortalecimiento Organizacional y Simplificación de Procesos _DIMENSIÓN Gestión con Valores para Resultados</v>
      </c>
      <c r="N398" t="str">
        <f>VLOOKUP($A398,'Plan de acci�n consolidado 2025'!$A$3:$V$504,N$1,0)</f>
        <v>N/A</v>
      </c>
      <c r="O398" t="str">
        <f>VLOOKUP($A398,'Plan de acci�n consolidado 2025'!$A$3:$V$504,O$1,0)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398">
        <f>VLOOKUP($A398,'Plan de acci�n consolidado 2025'!$A$3:$V$504,P$1,0)</f>
        <v>50</v>
      </c>
      <c r="Q398">
        <f>VLOOKUP($A398,'Plan de acci�n consolidado 2025'!$A$3:$V$504,Q$1,0)</f>
        <v>1</v>
      </c>
      <c r="R398" t="str">
        <f>VLOOKUP($A398,'Plan de acci�n consolidado 2025'!$A$3:$V$504,R$1,0)</f>
        <v>Númerica</v>
      </c>
      <c r="S398" t="str">
        <f>VLOOKUP($A398,'Plan de acci�n consolidado 2025'!$A$3:$V$504,S$1,0)</f>
        <v># de informe realizado / 1 informes a realizar</v>
      </c>
      <c r="T398" s="168">
        <f>VLOOKUP($A398,'Plan de acci�n consolidado 2025'!$A$3:$V$504,T$1,0)</f>
        <v>45691</v>
      </c>
      <c r="U398" s="168">
        <f>VLOOKUP($A398,'Plan de acci�n consolidado 2025'!$A$3:$V$504,U$1,0)</f>
        <v>45930</v>
      </c>
      <c r="V398" t="str">
        <f>VLOOKUP($A398,'Plan de acci�n consolidado 2025'!$A$3:$V$504,V$1,0)</f>
        <v>7100-DIRECCIÓN DE INVESTIGACIONES DE PROTECCIÓN DE DATOS PERSONALES</v>
      </c>
      <c r="W398">
        <f>VLOOKUP($A398,'Plan de acci�n consolidado 2025'!$A$3:$AZ$504,W$1,0)</f>
        <v>50</v>
      </c>
      <c r="X398">
        <f>VLOOKUP($A398,'Plan de acci�n consolidado 2025'!$A$3:$AZ$504,X$1,0)</f>
        <v>100</v>
      </c>
      <c r="Y398" t="str">
        <f>VLOOKUP($A398,'Plan de acci�n consolidado 2025'!$A$3:$AZ$504,Y$1,0)</f>
        <v>Se ejecutaron todas las etapas del producto dentro de los términos de acuerdo con las evidencias registradas en la plataforma. Se culmina con el informe final que se adjunta.</v>
      </c>
      <c r="Z398" s="168">
        <f>VLOOKUP($A398,'Plan de acci�n consolidado 2025'!$A$3:$AZ$504,Z$1,0)</f>
        <v>45930</v>
      </c>
      <c r="AA398">
        <f>VLOOKUP($A398,'Plan de acci�n consolidado 2025'!$A$3:$AZ$504,AA$1,0)</f>
        <v>100</v>
      </c>
      <c r="AB398" t="str">
        <f>VLOOKUP($A398,'Plan de acci�n consolidado 2025'!$A$3:$AZ$504,AB$1,0)</f>
        <v>Se verifica el cumplimiento del producto con el informe del paso a producción de la versión del sistema RNBD que incluye la integración con el Detector de Políticas</v>
      </c>
      <c r="AC398" s="168">
        <f>VLOOKUP($A398,'Plan de acci�n consolidado 2025'!$A$3:$AZ$504,AC$1,0)</f>
        <v>45930</v>
      </c>
      <c r="AD398">
        <f>VLOOKUP($A398,'Plan de acci�n consolidado 2025'!$A$3:$AZ$504,AD$1,0)</f>
        <v>100</v>
      </c>
      <c r="AE398">
        <f>VLOOKUP($A398,'Plan de acci�n consolidado 2025'!$A$3:$AZ$504,AE$1,0)</f>
        <v>50</v>
      </c>
    </row>
    <row r="399" spans="1:31" hidden="1" x14ac:dyDescent="0.25">
      <c r="A399" s="30" t="s">
        <v>887</v>
      </c>
      <c r="B399" t="str">
        <f>VLOOKUP($A399,'Plan de acci�n consolidado 2025'!$A$3:$V$504,B$1,0)</f>
        <v>DIRECCIÓN DE INVESTIGACIONES DE PROTECCIÓN DE DATOS PERSONALES</v>
      </c>
      <c r="C399">
        <f>VLOOKUP($A399,'Plan de acci�n consolidado 2025'!$A$3:$V$504,C$1,0)</f>
        <v>2</v>
      </c>
      <c r="D399" t="str">
        <f>VLOOKUP($A399,'Plan de acci�n consolidado 2025'!$A$3:$V$504,D$1,0)</f>
        <v>Actividad propia</v>
      </c>
      <c r="E399" t="str">
        <f>VLOOKUP($A399,'Plan de acci�n consolidado 2025'!$A$3:$V$504,E$1,0)</f>
        <v>7100.2.1</v>
      </c>
      <c r="F399" t="str">
        <f>VLOOKUP($A399,'Plan de acci�n consolidado 2025'!$A$3:$V$504,F$1,0)</f>
        <v>N/A</v>
      </c>
      <c r="G399" t="str">
        <f>VLOOKUP($A399,'Plan de acci�n consolidado 2025'!$A$3:$V$504,G$1,0)</f>
        <v>N/A</v>
      </c>
      <c r="H399" t="str">
        <f>VLOOKUP($A399,'Plan de acci�n consolidado 2025'!$A$3:$V$504,H$1,0)</f>
        <v>N/A</v>
      </c>
      <c r="I399" t="str">
        <f>VLOOKUP($A399,'Plan de acci�n consolidado 2025'!$A$3:$V$504,I$1,0)</f>
        <v>N/A</v>
      </c>
      <c r="J399" t="str">
        <f>VLOOKUP($A399,'Plan de acci�n consolidado 2025'!$A$3:$V$504,J$1,0)</f>
        <v>N/A</v>
      </c>
      <c r="K399">
        <f>VLOOKUP($A399,'Plan de acci�n consolidado 2025'!$A$3:$V$504,K$1,0)</f>
        <v>0</v>
      </c>
      <c r="L399" t="str">
        <f>VLOOKUP($A399,'Plan de acci�n consolidado 2025'!$A$3:$V$504,L$1,0)</f>
        <v>N/A</v>
      </c>
      <c r="M399" t="str">
        <f>VLOOKUP($A399,'Plan de acci�n consolidado 2025'!$A$3:$V$504,M$1,0)</f>
        <v>N/A</v>
      </c>
      <c r="N399" t="str">
        <f>VLOOKUP($A399,'Plan de acci�n consolidado 2025'!$A$3:$V$504,N$1,0)</f>
        <v>N/A</v>
      </c>
      <c r="O399" t="str">
        <f>VLOOKUP($A399,'Plan de acci�n consolidado 2025'!$A$3:$V$504,O$1,0)</f>
        <v>Realizar el diseño de la integración de la herramienta del Detector de Políticas con el Registro Nacional de Bases de Datos (Documento técnico con los diagramas de componentes requeridos y la descripción de cada uno)</v>
      </c>
      <c r="P399">
        <f>VLOOKUP($A399,'Plan de acci�n consolidado 2025'!$A$3:$V$504,P$1,0)</f>
        <v>20</v>
      </c>
      <c r="Q399">
        <f>VLOOKUP($A399,'Plan de acci�n consolidado 2025'!$A$3:$V$504,Q$1,0)</f>
        <v>1</v>
      </c>
      <c r="R399" t="str">
        <f>VLOOKUP($A399,'Plan de acci�n consolidado 2025'!$A$3:$V$504,R$1,0)</f>
        <v>Númerica</v>
      </c>
      <c r="S399" t="str">
        <f>VLOOKUP($A399,'Plan de acci�n consolidado 2025'!$A$3:$V$504,S$1,0)</f>
        <v># de documentos elaborados y enviados / 1 documento a elaborar y enviar</v>
      </c>
      <c r="T399" s="168">
        <f>VLOOKUP($A399,'Plan de acci�n consolidado 2025'!$A$3:$V$504,T$1,0)</f>
        <v>45691</v>
      </c>
      <c r="U399" s="168">
        <f>VLOOKUP($A399,'Plan de acci�n consolidado 2025'!$A$3:$V$504,U$1,0)</f>
        <v>45733</v>
      </c>
      <c r="V399" t="str">
        <f>VLOOKUP($A399,'Plan de acci�n consolidado 2025'!$A$3:$V$504,V$1,0)</f>
        <v>7100-DIRECCIÓN DE INVESTIGACIONES DE PROTECCIÓN DE DATOS PERSONALES</v>
      </c>
      <c r="W399">
        <f>VLOOKUP($A399,'Plan de acci�n consolidado 2025'!$A$3:$AZ$504,W$1,0)</f>
        <v>10</v>
      </c>
      <c r="X399">
        <f>VLOOKUP($A399,'Plan de acci�n consolidado 2025'!$A$3:$AZ$504,X$1,0)</f>
        <v>100</v>
      </c>
      <c r="Y399" t="str">
        <f>VLOOKUP($A399,'Plan de acci�n consolidado 2025'!$A$3:$AZ$504,Y$1,0)</f>
        <v>Se elaboró y envío el documento técnico con los diagramas de componentes y definiciones requeridas para la integración del detector de políticas con el Registro Nacional de Bases de Datos</v>
      </c>
      <c r="Z399" s="168">
        <f>VLOOKUP($A399,'Plan de acci�n consolidado 2025'!$A$3:$AZ$504,Z$1,0)</f>
        <v>45733</v>
      </c>
      <c r="AA399">
        <f>VLOOKUP($A399,'Plan de acci�n consolidado 2025'!$A$3:$AZ$504,AA$1,0)</f>
        <v>100</v>
      </c>
      <c r="AB399" t="str">
        <f>VLOOKUP($A399,'Plan de acci�n consolidado 2025'!$A$3:$AZ$504,AB$1,0)</f>
        <v>Se avala el cumplimiento de la actividad.</v>
      </c>
      <c r="AC399" s="168">
        <f>VLOOKUP($A399,'Plan de acci�n consolidado 2025'!$A$3:$AZ$504,AC$1,0)</f>
        <v>45733</v>
      </c>
      <c r="AD399">
        <f>VLOOKUP($A399,'Plan de acci�n consolidado 2025'!$A$3:$AZ$504,AD$1,0)</f>
        <v>100</v>
      </c>
      <c r="AE399">
        <f>VLOOKUP($A399,'Plan de acci�n consolidado 2025'!$A$3:$AZ$504,AE$1,0)</f>
        <v>10</v>
      </c>
    </row>
    <row r="400" spans="1:31" hidden="1" x14ac:dyDescent="0.25">
      <c r="A400" s="30" t="s">
        <v>889</v>
      </c>
      <c r="B400" t="str">
        <f>VLOOKUP($A400,'Plan de acci�n consolidado 2025'!$A$3:$V$504,B$1,0)</f>
        <v>DIRECCIÓN DE INVESTIGACIONES DE PROTECCIÓN DE DATOS PERSONALES</v>
      </c>
      <c r="C400">
        <f>VLOOKUP($A400,'Plan de acci�n consolidado 2025'!$A$3:$V$504,C$1,0)</f>
        <v>2</v>
      </c>
      <c r="D400" t="str">
        <f>VLOOKUP($A400,'Plan de acci�n consolidado 2025'!$A$3:$V$504,D$1,0)</f>
        <v>Actividad propia</v>
      </c>
      <c r="E400" t="str">
        <f>VLOOKUP($A400,'Plan de acci�n consolidado 2025'!$A$3:$V$504,E$1,0)</f>
        <v>7100.2.2</v>
      </c>
      <c r="F400" t="str">
        <f>VLOOKUP($A400,'Plan de acci�n consolidado 2025'!$A$3:$V$504,F$1,0)</f>
        <v>N/A</v>
      </c>
      <c r="G400" t="str">
        <f>VLOOKUP($A400,'Plan de acci�n consolidado 2025'!$A$3:$V$504,G$1,0)</f>
        <v>N/A</v>
      </c>
      <c r="H400" t="str">
        <f>VLOOKUP($A400,'Plan de acci�n consolidado 2025'!$A$3:$V$504,H$1,0)</f>
        <v>N/A</v>
      </c>
      <c r="I400" t="str">
        <f>VLOOKUP($A400,'Plan de acci�n consolidado 2025'!$A$3:$V$504,I$1,0)</f>
        <v>N/A</v>
      </c>
      <c r="J400" t="str">
        <f>VLOOKUP($A400,'Plan de acci�n consolidado 2025'!$A$3:$V$504,J$1,0)</f>
        <v>N/A</v>
      </c>
      <c r="K400">
        <f>VLOOKUP($A400,'Plan de acci�n consolidado 2025'!$A$3:$V$504,K$1,0)</f>
        <v>0</v>
      </c>
      <c r="L400" t="str">
        <f>VLOOKUP($A400,'Plan de acci�n consolidado 2025'!$A$3:$V$504,L$1,0)</f>
        <v>N/A</v>
      </c>
      <c r="M400" t="str">
        <f>VLOOKUP($A400,'Plan de acci�n consolidado 2025'!$A$3:$V$504,M$1,0)</f>
        <v>N/A</v>
      </c>
      <c r="N400" t="str">
        <f>VLOOKUP($A400,'Plan de acci�n consolidado 2025'!$A$3:$V$504,N$1,0)</f>
        <v>N/A</v>
      </c>
      <c r="O400" t="str">
        <f>VLOOKUP($A400,'Plan de acci�n consolidado 2025'!$A$3:$V$504,O$1,0)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400">
        <f>VLOOKUP($A400,'Plan de acci�n consolidado 2025'!$A$3:$V$504,P$1,0)</f>
        <v>30</v>
      </c>
      <c r="Q400">
        <f>VLOOKUP($A400,'Plan de acci�n consolidado 2025'!$A$3:$V$504,Q$1,0)</f>
        <v>1</v>
      </c>
      <c r="R400" t="str">
        <f>VLOOKUP($A400,'Plan de acci�n consolidado 2025'!$A$3:$V$504,R$1,0)</f>
        <v>Númerica</v>
      </c>
      <c r="S400" t="str">
        <f>VLOOKUP($A400,'Plan de acci�n consolidado 2025'!$A$3:$V$504,S$1,0)</f>
        <v># de documentos elaborados y enviados / 1 documento a elaborar y enviar</v>
      </c>
      <c r="T400" s="168">
        <f>VLOOKUP($A400,'Plan de acci�n consolidado 2025'!$A$3:$V$504,T$1,0)</f>
        <v>45734</v>
      </c>
      <c r="U400" s="168">
        <f>VLOOKUP($A400,'Plan de acci�n consolidado 2025'!$A$3:$V$504,U$1,0)</f>
        <v>45806</v>
      </c>
      <c r="V400" t="str">
        <f>VLOOKUP($A400,'Plan de acci�n consolidado 2025'!$A$3:$V$504,V$1,0)</f>
        <v>7100-DIRECCIÓN DE INVESTIGACIONES DE PROTECCIÓN DE DATOS PERSONALES</v>
      </c>
      <c r="W400">
        <f>VLOOKUP($A400,'Plan de acci�n consolidado 2025'!$A$3:$AZ$504,W$1,0)</f>
        <v>15</v>
      </c>
      <c r="X400">
        <f>VLOOKUP($A400,'Plan de acci�n consolidado 2025'!$A$3:$AZ$504,X$1,0)</f>
        <v>100</v>
      </c>
      <c r="Y400" t="str">
        <f>VLOOKUP($A400,'Plan de acci�n consolidado 2025'!$A$3:$AZ$504,Y$1,0)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Z400" s="168">
        <f>VLOOKUP($A400,'Plan de acci�n consolidado 2025'!$A$3:$AZ$504,Z$1,0)</f>
        <v>45805</v>
      </c>
      <c r="AA400">
        <f>VLOOKUP($A400,'Plan de acci�n consolidado 2025'!$A$3:$AZ$504,AA$1,0)</f>
        <v>100</v>
      </c>
      <c r="AB400" t="str">
        <f>VLOOKUP($A400,'Plan de acci�n consolidado 2025'!$A$3:$AZ$504,AB$1,0)</f>
        <v>Se verifica cumplimiento de la actividad</v>
      </c>
      <c r="AC400" s="168">
        <f>VLOOKUP($A400,'Plan de acci�n consolidado 2025'!$A$3:$AZ$504,AC$1,0)</f>
        <v>45805</v>
      </c>
      <c r="AD400">
        <f>VLOOKUP($A400,'Plan de acci�n consolidado 2025'!$A$3:$AZ$504,AD$1,0)</f>
        <v>100</v>
      </c>
      <c r="AE400">
        <f>VLOOKUP($A400,'Plan de acci�n consolidado 2025'!$A$3:$AZ$504,AE$1,0)</f>
        <v>15</v>
      </c>
    </row>
    <row r="401" spans="1:31" hidden="1" x14ac:dyDescent="0.25">
      <c r="A401" s="30" t="s">
        <v>890</v>
      </c>
      <c r="B401" t="str">
        <f>VLOOKUP($A401,'Plan de acci�n consolidado 2025'!$A$3:$V$504,B$1,0)</f>
        <v>DIRECCIÓN DE INVESTIGACIONES DE PROTECCIÓN DE DATOS PERSONALES</v>
      </c>
      <c r="C401">
        <f>VLOOKUP($A401,'Plan de acci�n consolidado 2025'!$A$3:$V$504,C$1,0)</f>
        <v>2</v>
      </c>
      <c r="D401" t="str">
        <f>VLOOKUP($A401,'Plan de acci�n consolidado 2025'!$A$3:$V$504,D$1,0)</f>
        <v>Actividad propia</v>
      </c>
      <c r="E401" t="str">
        <f>VLOOKUP($A401,'Plan de acci�n consolidado 2025'!$A$3:$V$504,E$1,0)</f>
        <v>7100.2.3</v>
      </c>
      <c r="F401" t="str">
        <f>VLOOKUP($A401,'Plan de acci�n consolidado 2025'!$A$3:$V$504,F$1,0)</f>
        <v>N/A</v>
      </c>
      <c r="G401" t="str">
        <f>VLOOKUP($A401,'Plan de acci�n consolidado 2025'!$A$3:$V$504,G$1,0)</f>
        <v>N/A</v>
      </c>
      <c r="H401" t="str">
        <f>VLOOKUP($A401,'Plan de acci�n consolidado 2025'!$A$3:$V$504,H$1,0)</f>
        <v>N/A</v>
      </c>
      <c r="I401" t="str">
        <f>VLOOKUP($A401,'Plan de acci�n consolidado 2025'!$A$3:$V$504,I$1,0)</f>
        <v>N/A</v>
      </c>
      <c r="J401" t="str">
        <f>VLOOKUP($A401,'Plan de acci�n consolidado 2025'!$A$3:$V$504,J$1,0)</f>
        <v>N/A</v>
      </c>
      <c r="K401">
        <f>VLOOKUP($A401,'Plan de acci�n consolidado 2025'!$A$3:$V$504,K$1,0)</f>
        <v>0</v>
      </c>
      <c r="L401" t="str">
        <f>VLOOKUP($A401,'Plan de acci�n consolidado 2025'!$A$3:$V$504,L$1,0)</f>
        <v>N/A</v>
      </c>
      <c r="M401" t="str">
        <f>VLOOKUP($A401,'Plan de acci�n consolidado 2025'!$A$3:$V$504,M$1,0)</f>
        <v>N/A</v>
      </c>
      <c r="N401" t="str">
        <f>VLOOKUP($A401,'Plan de acci�n consolidado 2025'!$A$3:$V$504,N$1,0)</f>
        <v>N/A</v>
      </c>
      <c r="O401" t="str">
        <f>VLOOKUP($A401,'Plan de acci�n consolidado 2025'!$A$3:$V$504,O$1,0)</f>
        <v>Ejecutar pruebas funcionales y pruebas de carga al sistema RNBD para garantizar su correcto funcionamiento en el proceso de  validación de documentos de políticas (Informe que detalle los resultados obtenidos durante el proceso de pruebas)</v>
      </c>
      <c r="P401">
        <f>VLOOKUP($A401,'Plan de acci�n consolidado 2025'!$A$3:$V$504,P$1,0)</f>
        <v>20</v>
      </c>
      <c r="Q401">
        <f>VLOOKUP($A401,'Plan de acci�n consolidado 2025'!$A$3:$V$504,Q$1,0)</f>
        <v>1</v>
      </c>
      <c r="R401" t="str">
        <f>VLOOKUP($A401,'Plan de acci�n consolidado 2025'!$A$3:$V$504,R$1,0)</f>
        <v>Númerica</v>
      </c>
      <c r="S401" t="str">
        <f>VLOOKUP($A401,'Plan de acci�n consolidado 2025'!$A$3:$V$504,S$1,0)</f>
        <v># de documentos elaborados y enviados / 1 documento a elaborar y enviar</v>
      </c>
      <c r="T401" s="168">
        <f>VLOOKUP($A401,'Plan de acci�n consolidado 2025'!$A$3:$V$504,T$1,0)</f>
        <v>45811</v>
      </c>
      <c r="U401" s="168">
        <f>VLOOKUP($A401,'Plan de acci�n consolidado 2025'!$A$3:$V$504,U$1,0)</f>
        <v>45849</v>
      </c>
      <c r="V401" t="str">
        <f>VLOOKUP($A401,'Plan de acci�n consolidado 2025'!$A$3:$V$504,V$1,0)</f>
        <v>7100-DIRECCIÓN DE INVESTIGACIONES DE PROTECCIÓN DE DATOS PERSONALES</v>
      </c>
      <c r="W401">
        <f>VLOOKUP($A401,'Plan de acci�n consolidado 2025'!$A$3:$AZ$504,W$1,0)</f>
        <v>10</v>
      </c>
      <c r="X401">
        <f>VLOOKUP($A401,'Plan de acci�n consolidado 2025'!$A$3:$AZ$504,X$1,0)</f>
        <v>100</v>
      </c>
      <c r="Y401" t="str">
        <f>VLOOKUP($A401,'Plan de acci�n consolidado 2025'!$A$3:$AZ$504,Y$1,0)</f>
        <v>Se entrega informe que detalla los resultados obtenidos de las pruebas de carga ejecutadas al servicio del detector de políticas implementado dentro del aplicativo SISI</v>
      </c>
      <c r="Z401" s="168">
        <f>VLOOKUP($A401,'Plan de acci�n consolidado 2025'!$A$3:$AZ$504,Z$1,0)</f>
        <v>45842</v>
      </c>
      <c r="AA401">
        <f>VLOOKUP($A401,'Plan de acci�n consolidado 2025'!$A$3:$AZ$504,AA$1,0)</f>
        <v>100</v>
      </c>
      <c r="AB401" t="str">
        <f>VLOOKUP($A401,'Plan de acci�n consolidado 2025'!$A$3:$AZ$504,AB$1,0)</f>
        <v xml:space="preserve">Se soporta el cumplimiento del 100% de la actividad con el informe de las pruebas de carga ejecutadas </v>
      </c>
      <c r="AC401" s="168">
        <f>VLOOKUP($A401,'Plan de acci�n consolidado 2025'!$A$3:$AZ$504,AC$1,0)</f>
        <v>0</v>
      </c>
      <c r="AD401">
        <f>VLOOKUP($A401,'Plan de acci�n consolidado 2025'!$A$3:$AZ$504,AD$1,0)</f>
        <v>100</v>
      </c>
      <c r="AE401">
        <f>VLOOKUP($A401,'Plan de acci�n consolidado 2025'!$A$3:$AZ$504,AE$1,0)</f>
        <v>10</v>
      </c>
    </row>
    <row r="402" spans="1:31" hidden="1" x14ac:dyDescent="0.25">
      <c r="A402" s="30" t="s">
        <v>891</v>
      </c>
      <c r="B402" t="str">
        <f>VLOOKUP($A402,'Plan de acci�n consolidado 2025'!$A$3:$V$504,B$1,0)</f>
        <v>DIRECCIÓN DE INVESTIGACIONES DE PROTECCIÓN DE DATOS PERSONALES</v>
      </c>
      <c r="C402">
        <f>VLOOKUP($A402,'Plan de acci�n consolidado 2025'!$A$3:$V$504,C$1,0)</f>
        <v>2</v>
      </c>
      <c r="D402" t="str">
        <f>VLOOKUP($A402,'Plan de acci�n consolidado 2025'!$A$3:$V$504,D$1,0)</f>
        <v>Actividad propia</v>
      </c>
      <c r="E402" t="str">
        <f>VLOOKUP($A402,'Plan de acci�n consolidado 2025'!$A$3:$V$504,E$1,0)</f>
        <v>7100.2.4</v>
      </c>
      <c r="F402" t="str">
        <f>VLOOKUP($A402,'Plan de acci�n consolidado 2025'!$A$3:$V$504,F$1,0)</f>
        <v>N/A</v>
      </c>
      <c r="G402" t="str">
        <f>VLOOKUP($A402,'Plan de acci�n consolidado 2025'!$A$3:$V$504,G$1,0)</f>
        <v>N/A</v>
      </c>
      <c r="H402" t="str">
        <f>VLOOKUP($A402,'Plan de acci�n consolidado 2025'!$A$3:$V$504,H$1,0)</f>
        <v>N/A</v>
      </c>
      <c r="I402" t="str">
        <f>VLOOKUP($A402,'Plan de acci�n consolidado 2025'!$A$3:$V$504,I$1,0)</f>
        <v>N/A</v>
      </c>
      <c r="J402" t="str">
        <f>VLOOKUP($A402,'Plan de acci�n consolidado 2025'!$A$3:$V$504,J$1,0)</f>
        <v>N/A</v>
      </c>
      <c r="K402">
        <f>VLOOKUP($A402,'Plan de acci�n consolidado 2025'!$A$3:$V$504,K$1,0)</f>
        <v>0</v>
      </c>
      <c r="L402" t="str">
        <f>VLOOKUP($A402,'Plan de acci�n consolidado 2025'!$A$3:$V$504,L$1,0)</f>
        <v>N/A</v>
      </c>
      <c r="M402" t="str">
        <f>VLOOKUP($A402,'Plan de acci�n consolidado 2025'!$A$3:$V$504,M$1,0)</f>
        <v>N/A</v>
      </c>
      <c r="N402" t="str">
        <f>VLOOKUP($A402,'Plan de acci�n consolidado 2025'!$A$3:$V$504,N$1,0)</f>
        <v>N/A</v>
      </c>
      <c r="O402" t="str">
        <f>VLOOKUP($A402,'Plan de acci�n consolidado 2025'!$A$3:$V$504,O$1,0)</f>
        <v>Realizar capacitación a los usuarios funcionales para socializar el manejo del servicio del Detector de Políticas como parte del sistema RNBD (Actas de Capacitación realizadas a los usuarios funcionales)</v>
      </c>
      <c r="P402">
        <f>VLOOKUP($A402,'Plan de acci�n consolidado 2025'!$A$3:$V$504,P$1,0)</f>
        <v>10</v>
      </c>
      <c r="Q402">
        <f>VLOOKUP($A402,'Plan de acci�n consolidado 2025'!$A$3:$V$504,Q$1,0)</f>
        <v>1</v>
      </c>
      <c r="R402" t="str">
        <f>VLOOKUP($A402,'Plan de acci�n consolidado 2025'!$A$3:$V$504,R$1,0)</f>
        <v>Númerica</v>
      </c>
      <c r="S402" t="str">
        <f>VLOOKUP($A402,'Plan de acci�n consolidado 2025'!$A$3:$V$504,S$1,0)</f>
        <v># de acta de  capacitaciones realizadas / 1 acta de  capacitaciones a realizar</v>
      </c>
      <c r="T402" s="168">
        <f>VLOOKUP($A402,'Plan de acci�n consolidado 2025'!$A$3:$V$504,T$1,0)</f>
        <v>45852</v>
      </c>
      <c r="U402" s="168">
        <f>VLOOKUP($A402,'Plan de acci�n consolidado 2025'!$A$3:$V$504,U$1,0)</f>
        <v>45898</v>
      </c>
      <c r="V402" t="str">
        <f>VLOOKUP($A402,'Plan de acci�n consolidado 2025'!$A$3:$V$504,V$1,0)</f>
        <v>7100-DIRECCIÓN DE INVESTIGACIONES DE PROTECCIÓN DE DATOS PERSONALES</v>
      </c>
      <c r="W402">
        <f>VLOOKUP($A402,'Plan de acci�n consolidado 2025'!$A$3:$AZ$504,W$1,0)</f>
        <v>5</v>
      </c>
      <c r="X402">
        <f>VLOOKUP($A402,'Plan de acci�n consolidado 2025'!$A$3:$AZ$504,X$1,0)</f>
        <v>100</v>
      </c>
      <c r="Y402" t="str">
        <f>VLOOKUP($A402,'Plan de acci�n consolidado 2025'!$A$3:$AZ$504,Y$1,0)</f>
        <v xml:space="preserve">Se realizó la capacitación a los usuarios funcionales para socializar el manejo del servicio del detector de Políticas como parte del Sistema RNBD  </v>
      </c>
      <c r="Z402" s="168">
        <f>VLOOKUP($A402,'Plan de acci�n consolidado 2025'!$A$3:$AZ$504,Z$1,0)</f>
        <v>45898</v>
      </c>
      <c r="AA402">
        <f>VLOOKUP($A402,'Plan de acci�n consolidado 2025'!$A$3:$AZ$504,AA$1,0)</f>
        <v>100</v>
      </c>
      <c r="AB402" t="str">
        <f>VLOOKUP($A402,'Plan de acci�n consolidado 2025'!$A$3:$AZ$504,AB$1,0)</f>
        <v>Se valida el % de cumplimiento de la actividad. Se adjunta acta de realización de la capacitación a los usuarios funcionales del servicio de Política de la RNBD</v>
      </c>
      <c r="AC402" s="168">
        <f>VLOOKUP($A402,'Plan de acci�n consolidado 2025'!$A$3:$AZ$504,AC$1,0)</f>
        <v>45898</v>
      </c>
      <c r="AD402">
        <f>VLOOKUP($A402,'Plan de acci�n consolidado 2025'!$A$3:$AZ$504,AD$1,0)</f>
        <v>100</v>
      </c>
      <c r="AE402">
        <f>VLOOKUP($A402,'Plan de acci�n consolidado 2025'!$A$3:$AZ$504,AE$1,0)</f>
        <v>5</v>
      </c>
    </row>
    <row r="403" spans="1:31" hidden="1" x14ac:dyDescent="0.25">
      <c r="A403" s="30" t="s">
        <v>893</v>
      </c>
      <c r="B403" t="str">
        <f>VLOOKUP($A403,'Plan de acci�n consolidado 2025'!$A$3:$V$504,B$1,0)</f>
        <v>DIRECCIÓN DE INVESTIGACIONES DE PROTECCIÓN DE DATOS PERSONALES</v>
      </c>
      <c r="C403">
        <f>VLOOKUP($A403,'Plan de acci�n consolidado 2025'!$A$3:$V$504,C$1,0)</f>
        <v>2</v>
      </c>
      <c r="D403" t="str">
        <f>VLOOKUP($A403,'Plan de acci�n consolidado 2025'!$A$3:$V$504,D$1,0)</f>
        <v>Actividad propia</v>
      </c>
      <c r="E403" t="str">
        <f>VLOOKUP($A403,'Plan de acci�n consolidado 2025'!$A$3:$V$504,E$1,0)</f>
        <v>7100.2.5</v>
      </c>
      <c r="F403" t="str">
        <f>VLOOKUP($A403,'Plan de acci�n consolidado 2025'!$A$3:$V$504,F$1,0)</f>
        <v>N/A</v>
      </c>
      <c r="G403" t="str">
        <f>VLOOKUP($A403,'Plan de acci�n consolidado 2025'!$A$3:$V$504,G$1,0)</f>
        <v>N/A</v>
      </c>
      <c r="H403" t="str">
        <f>VLOOKUP($A403,'Plan de acci�n consolidado 2025'!$A$3:$V$504,H$1,0)</f>
        <v>N/A</v>
      </c>
      <c r="I403" t="str">
        <f>VLOOKUP($A403,'Plan de acci�n consolidado 2025'!$A$3:$V$504,I$1,0)</f>
        <v>N/A</v>
      </c>
      <c r="J403" t="str">
        <f>VLOOKUP($A403,'Plan de acci�n consolidado 2025'!$A$3:$V$504,J$1,0)</f>
        <v>N/A</v>
      </c>
      <c r="K403">
        <f>VLOOKUP($A403,'Plan de acci�n consolidado 2025'!$A$3:$V$504,K$1,0)</f>
        <v>0</v>
      </c>
      <c r="L403" t="str">
        <f>VLOOKUP($A403,'Plan de acci�n consolidado 2025'!$A$3:$V$504,L$1,0)</f>
        <v>N/A</v>
      </c>
      <c r="M403" t="str">
        <f>VLOOKUP($A403,'Plan de acci�n consolidado 2025'!$A$3:$V$504,M$1,0)</f>
        <v>N/A</v>
      </c>
      <c r="N403" t="str">
        <f>VLOOKUP($A403,'Plan de acci�n consolidado 2025'!$A$3:$V$504,N$1,0)</f>
        <v>N/A</v>
      </c>
      <c r="O403" t="str">
        <f>VLOOKUP($A403,'Plan de acci�n consolidado 2025'!$A$3:$V$504,O$1,0)</f>
        <v>Realizar paso a producción de la versión del sistema RNBD que incluya la integración con el Detector de Políticas (Informe que evidencie el paso a producción)</v>
      </c>
      <c r="P403">
        <f>VLOOKUP($A403,'Plan de acci�n consolidado 2025'!$A$3:$V$504,P$1,0)</f>
        <v>20</v>
      </c>
      <c r="Q403">
        <f>VLOOKUP($A403,'Plan de acci�n consolidado 2025'!$A$3:$V$504,Q$1,0)</f>
        <v>1</v>
      </c>
      <c r="R403" t="str">
        <f>VLOOKUP($A403,'Plan de acci�n consolidado 2025'!$A$3:$V$504,R$1,0)</f>
        <v>Númerica</v>
      </c>
      <c r="S403" t="str">
        <f>VLOOKUP($A403,'Plan de acci�n consolidado 2025'!$A$3:$V$504,S$1,0)</f>
        <v># de informe realizado / 1 informes a realizar</v>
      </c>
      <c r="T403" s="168">
        <f>VLOOKUP($A403,'Plan de acci�n consolidado 2025'!$A$3:$V$504,T$1,0)</f>
        <v>45901</v>
      </c>
      <c r="U403" s="168">
        <f>VLOOKUP($A403,'Plan de acci�n consolidado 2025'!$A$3:$V$504,U$1,0)</f>
        <v>45930</v>
      </c>
      <c r="V403" t="str">
        <f>VLOOKUP($A403,'Plan de acci�n consolidado 2025'!$A$3:$V$504,V$1,0)</f>
        <v>7100-DIRECCIÓN DE INVESTIGACIONES DE PROTECCIÓN DE DATOS PERSONALES</v>
      </c>
      <c r="W403">
        <f>VLOOKUP($A403,'Plan de acci�n consolidado 2025'!$A$3:$AZ$504,W$1,0)</f>
        <v>10</v>
      </c>
      <c r="X403">
        <f>VLOOKUP($A403,'Plan de acci�n consolidado 2025'!$A$3:$AZ$504,X$1,0)</f>
        <v>100</v>
      </c>
      <c r="Y403" t="str">
        <f>VLOOKUP($A403,'Plan de acci�n consolidado 2025'!$A$3:$AZ$504,Y$1,0)</f>
        <v>El día 25 de septiembre se realiza paso a producción de la versión del RNBD que integra el Detector de Pruebas, segun informe adjunto.</v>
      </c>
      <c r="Z403" s="168">
        <f>VLOOKUP($A403,'Plan de acci�n consolidado 2025'!$A$3:$AZ$504,Z$1,0)</f>
        <v>45930</v>
      </c>
      <c r="AA403">
        <f>VLOOKUP($A403,'Plan de acci�n consolidado 2025'!$A$3:$AZ$504,AA$1,0)</f>
        <v>100</v>
      </c>
      <c r="AB403" t="str">
        <f>VLOOKUP($A403,'Plan de acci�n consolidado 2025'!$A$3:$AZ$504,AB$1,0)</f>
        <v xml:space="preserve">Se valido el % de avance del 100% de la actividad, el cual se soporta con el informe que evidencia el paso a producción. </v>
      </c>
      <c r="AC403" s="168">
        <f>VLOOKUP($A403,'Plan de acci�n consolidado 2025'!$A$3:$AZ$504,AC$1,0)</f>
        <v>45930</v>
      </c>
      <c r="AD403">
        <f>VLOOKUP($A403,'Plan de acci�n consolidado 2025'!$A$3:$AZ$504,AD$1,0)</f>
        <v>100</v>
      </c>
      <c r="AE403">
        <f>VLOOKUP($A403,'Plan de acci�n consolidado 2025'!$A$3:$AZ$504,AE$1,0)</f>
        <v>10</v>
      </c>
    </row>
    <row r="404" spans="1:31" hidden="1" x14ac:dyDescent="0.25">
      <c r="A404" s="30" t="s">
        <v>1154</v>
      </c>
      <c r="B404" t="str">
        <f>VLOOKUP($A404,'Plan de acci�n consolidado 2025'!$A$3:$V$504,B$1,0)</f>
        <v>GRUPO DE TRABAJO DE FORMACION</v>
      </c>
      <c r="C404">
        <f>VLOOKUP($A404,'Plan de acci�n consolidado 2025'!$A$3:$V$504,C$1,0)</f>
        <v>4</v>
      </c>
      <c r="D404" t="str">
        <f>VLOOKUP($A404,'Plan de acci�n consolidado 2025'!$A$3:$V$504,D$1,0)</f>
        <v>Producto</v>
      </c>
      <c r="E404" t="str">
        <f>VLOOKUP($A404,'Plan de acci�n consolidado 2025'!$A$3:$V$504,E$1,0)</f>
        <v>71.1</v>
      </c>
      <c r="F404" t="str">
        <f>VLOOKUP($A404,'Plan de acci�n consolidado 2025'!$A$3:$V$504,F$1,0)</f>
        <v>Operativo</v>
      </c>
      <c r="G404" t="str">
        <f>VLOOKUP($A404,'Plan de acci�n consolidado 2025'!$A$3:$V$504,G$1,0)</f>
        <v xml:space="preserve">Promover el enfoque preventivo, diferencial y territorial en el que hacer misional de la entidad 
</v>
      </c>
      <c r="H404" t="str">
        <f>VLOOKUP($A404,'Plan de acci�n consolidado 2025'!$A$3:$V$504,H$1,0)</f>
        <v xml:space="preserve">Cumplimiento de productos del PAI asociados a Promover el enfoque preventivo, diferencial y territorial en el que hacer misional de la entidad 
</v>
      </c>
      <c r="I404" t="str">
        <f>VLOOKUP($A404,'Plan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4" t="str">
        <f>VLOOKUP($A404,'Plan de acci�n consolidado 2025'!$A$3:$V$504,J$1,0)</f>
        <v>N/A</v>
      </c>
      <c r="K404">
        <f>VLOOKUP($A404,'Plan de acci�n consolidado 2025'!$A$3:$V$504,K$1,0)</f>
        <v>0</v>
      </c>
      <c r="L404" t="str">
        <f>VLOOKUP($A404,'Plan de acci�n consolidado 2025'!$A$3:$V$504,L$1,0)</f>
        <v>C-3599-0200-0005-53105b</v>
      </c>
      <c r="M404" t="str">
        <f>VLOOKUP($A404,'Plan de acci�n consolidado 2025'!$A$3:$V$504,M$1,0)</f>
        <v>Política Servicio al Ciudadano_DIMENSIÓN Gestión con Valores para Resultados</v>
      </c>
      <c r="N404" t="str">
        <f>VLOOKUP($A404,'Plan de acci�n consolidado 2025'!$A$3:$V$504,N$1,0)</f>
        <v>N/A</v>
      </c>
      <c r="O404" t="str">
        <f>VLOOKUP($A404,'Plan de acci�n consolidado 2025'!$A$3:$V$504,O$1,0)</f>
        <v>Jornadas de Capacitación bajo la Estrategia Marcas de Paz, realizadas.
 (Informe consolidado de la ejecución de las jornadas)</v>
      </c>
      <c r="P404">
        <f>VLOOKUP($A404,'Plan de acci�n consolidado 2025'!$A$3:$V$504,P$1,0)</f>
        <v>30</v>
      </c>
      <c r="Q404">
        <f>VLOOKUP($A404,'Plan de acci�n consolidado 2025'!$A$3:$V$504,Q$1,0)</f>
        <v>100</v>
      </c>
      <c r="R404" t="str">
        <f>VLOOKUP($A404,'Plan de acci�n consolidado 2025'!$A$3:$V$504,R$1,0)</f>
        <v>Porcentual</v>
      </c>
      <c r="S404" t="str">
        <f>VLOOKUP($A404,'Plan de acci�n consolidado 2025'!$A$3:$V$504,S$1,0)</f>
        <v>% de Jornadas de Capacitación  bajo la Estrategia Marcas de Paz realizadas / 100% de Jornadas de Capacitación  bajo la Estrategia Marcas de Paz a implementar</v>
      </c>
      <c r="T404" s="168">
        <f>VLOOKUP($A404,'Plan de acci�n consolidado 2025'!$A$3:$V$504,T$1,0)</f>
        <v>45691</v>
      </c>
      <c r="U404" s="168">
        <f>VLOOKUP($A404,'Plan de acci�n consolidado 2025'!$A$3:$V$504,U$1,0)</f>
        <v>46010</v>
      </c>
      <c r="V404" t="str">
        <f>VLOOKUP($A404,'Plan de acci�n consolidado 2025'!$A$3:$V$504,V$1,0)</f>
        <v>71-GRUPO DE TRABAJO DE FORMACION</v>
      </c>
      <c r="W404">
        <f>VLOOKUP($A404,'Plan de acci�n consolidado 2025'!$A$3:$AZ$504,W$1,0)</f>
        <v>30</v>
      </c>
      <c r="X404">
        <f>VLOOKUP($A404,'Plan de acci�n consolidado 2025'!$A$3:$AZ$504,X$1,0)</f>
        <v>80</v>
      </c>
      <c r="Y404" t="str">
        <f>VLOOKUP($A404,'Plan de acci�n consolidado 2025'!$A$3:$AZ$504,Y$1,0)</f>
        <v>Durante el mes de septiembre se realizaron 8 jornadas. En el acumulado con corte al 30 de septiembre de 2025, se han realizado 24 jornadas de capacitación, de las 30 establecidas. Esta jornadas se han dictado en la modalidad videoconferencia (7) en las ciudades de Atacó (1), Bogotá (3), Popayán (2) y Tumaco (1),  presencialmente (17) en el corregimiento de Cupicá, municipio de Arauquita (1), Ataco (3), Bahía Solano, Chocó. (1), Bogotá (1), Bojaya (1),  Guapí (1), Istmina (1), Leticia (1), Ocaña (2), Pradera (1), Puerto Asís (1), Quibdó (1), en los  municipios de San Andrés de Tumaco, Nariño (2). Con la participación total de 699 asistentes.</v>
      </c>
      <c r="Z404" s="168">
        <f>VLOOKUP($A404,'Plan de acci�n consolidado 2025'!$A$3:$AZ$504,Z$1,0)</f>
        <v>0</v>
      </c>
      <c r="AA404">
        <f>VLOOKUP($A404,'Plan de acci�n consolidado 2025'!$A$3:$AZ$504,AA$1,0)</f>
        <v>80</v>
      </c>
      <c r="AB404" t="str">
        <f>VLOOKUP($A404,'Plan de acci�n consolidado 2025'!$A$3:$AZ$504,AB$1,0)</f>
        <v xml:space="preserve">Se avala el avance dado al present producto se han ejecutado 24 de las 30 capacitaciones programadas en temas relacionados con marcas de paz. </v>
      </c>
      <c r="AC404" s="168">
        <f>VLOOKUP($A404,'Plan de acci�n consolidado 2025'!$A$3:$AZ$504,AC$1,0)</f>
        <v>0</v>
      </c>
      <c r="AD404">
        <f>VLOOKUP($A404,'Plan de acci�n consolidado 2025'!$A$3:$AZ$504,AD$1,0)</f>
        <v>0</v>
      </c>
      <c r="AE404">
        <f>VLOOKUP($A404,'Plan de acci�n consolidado 2025'!$A$3:$AZ$504,AE$1,0)</f>
        <v>24</v>
      </c>
    </row>
    <row r="405" spans="1:31" hidden="1" x14ac:dyDescent="0.25">
      <c r="A405" s="30" t="s">
        <v>1156</v>
      </c>
      <c r="B405" t="str">
        <f>VLOOKUP($A405,'Plan de acci�n consolidado 2025'!$A$3:$V$504,B$1,0)</f>
        <v>GRUPO DE TRABAJO DE FORMACION</v>
      </c>
      <c r="C405">
        <f>VLOOKUP($A405,'Plan de acci�n consolidado 2025'!$A$3:$V$504,C$1,0)</f>
        <v>4</v>
      </c>
      <c r="D405" t="str">
        <f>VLOOKUP($A405,'Plan de acci�n consolidado 2025'!$A$3:$V$504,D$1,0)</f>
        <v>Actividad propia</v>
      </c>
      <c r="E405" t="str">
        <f>VLOOKUP($A405,'Plan de acci�n consolidado 2025'!$A$3:$V$504,E$1,0)</f>
        <v>71.1.1</v>
      </c>
      <c r="F405" t="str">
        <f>VLOOKUP($A405,'Plan de acci�n consolidado 2025'!$A$3:$V$504,F$1,0)</f>
        <v>N/A</v>
      </c>
      <c r="G405" t="str">
        <f>VLOOKUP($A405,'Plan de acci�n consolidado 2025'!$A$3:$V$504,G$1,0)</f>
        <v>N/A</v>
      </c>
      <c r="H405" t="str">
        <f>VLOOKUP($A405,'Plan de acci�n consolidado 2025'!$A$3:$V$504,H$1,0)</f>
        <v>N/A</v>
      </c>
      <c r="I405" t="str">
        <f>VLOOKUP($A405,'Plan de acci�n consolidado 2025'!$A$3:$V$504,I$1,0)</f>
        <v>N/A</v>
      </c>
      <c r="J405" t="str">
        <f>VLOOKUP($A405,'Plan de acci�n consolidado 2025'!$A$3:$V$504,J$1,0)</f>
        <v>N/A</v>
      </c>
      <c r="K405">
        <f>VLOOKUP($A405,'Plan de acci�n consolidado 2025'!$A$3:$V$504,K$1,0)</f>
        <v>0</v>
      </c>
      <c r="L405" t="str">
        <f>VLOOKUP($A405,'Plan de acci�n consolidado 2025'!$A$3:$V$504,L$1,0)</f>
        <v>N/A</v>
      </c>
      <c r="M405" t="str">
        <f>VLOOKUP($A405,'Plan de acci�n consolidado 2025'!$A$3:$V$504,M$1,0)</f>
        <v>N/A</v>
      </c>
      <c r="N405" t="str">
        <f>VLOOKUP($A405,'Plan de acci�n consolidado 2025'!$A$3:$V$504,N$1,0)</f>
        <v>N/A</v>
      </c>
      <c r="O405" t="str">
        <f>VLOOKUP($A405,'Plan de acci�n consolidado 2025'!$A$3:$V$504,O$1,0)</f>
        <v>Definir, en coordinación con el Despacho de la Superintendente de PI, el contenido temático que será abordado en las jornadas de capacitación y los aportes a la proyección mensual del número de jornadas a realizar. (Documento con las definiciones)</v>
      </c>
      <c r="P405">
        <f>VLOOKUP($A405,'Plan de acci�n consolidado 2025'!$A$3:$V$504,P$1,0)</f>
        <v>30</v>
      </c>
      <c r="Q405">
        <f>VLOOKUP($A405,'Plan de acci�n consolidado 2025'!$A$3:$V$504,Q$1,0)</f>
        <v>1</v>
      </c>
      <c r="R405" t="str">
        <f>VLOOKUP($A405,'Plan de acci�n consolidado 2025'!$A$3:$V$504,R$1,0)</f>
        <v>Númerica</v>
      </c>
      <c r="S405" t="str">
        <f>VLOOKUP($A405,'Plan de acci�n consolidado 2025'!$A$3:$V$504,S$1,0)</f>
        <v># de Documento realizado / 1 Documento programado</v>
      </c>
      <c r="T405" s="168">
        <f>VLOOKUP($A405,'Plan de acci�n consolidado 2025'!$A$3:$V$504,T$1,0)</f>
        <v>45691</v>
      </c>
      <c r="U405" s="168">
        <f>VLOOKUP($A405,'Plan de acci�n consolidado 2025'!$A$3:$V$504,U$1,0)</f>
        <v>45744</v>
      </c>
      <c r="V405" t="str">
        <f>VLOOKUP($A405,'Plan de acci�n consolidado 2025'!$A$3:$V$504,V$1,0)</f>
        <v>71-GRUPO DE TRABAJO DE FORMACION</v>
      </c>
      <c r="W405">
        <f>VLOOKUP($A405,'Plan de acci�n consolidado 2025'!$A$3:$AZ$504,W$1,0)</f>
        <v>9</v>
      </c>
      <c r="X405">
        <f>VLOOKUP($A405,'Plan de acci�n consolidado 2025'!$A$3:$AZ$504,X$1,0)</f>
        <v>100</v>
      </c>
      <c r="Y405" t="str">
        <f>VLOOKUP($A405,'Plan de acci�n consolidado 2025'!$A$3:$AZ$504,Y$1,0)</f>
        <v>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v>
      </c>
      <c r="Z405" s="168">
        <f>VLOOKUP($A405,'Plan de acci�n consolidado 2025'!$A$3:$AZ$504,Z$1,0)</f>
        <v>45744</v>
      </c>
      <c r="AA405">
        <f>VLOOKUP($A405,'Plan de acci�n consolidado 2025'!$A$3:$AZ$504,AA$1,0)</f>
        <v>100</v>
      </c>
      <c r="AB405" t="str">
        <f>VLOOKUP($A405,'Plan de acci�n consolidado 2025'!$A$3:$AZ$504,AB$1,0)</f>
        <v>Se avala el cumplimiento de la presente actividad, donde se evidencia los lineamientos marcas de paz.</v>
      </c>
      <c r="AC405" s="168">
        <f>VLOOKUP($A405,'Plan de acci�n consolidado 2025'!$A$3:$AZ$504,AC$1,0)</f>
        <v>45744</v>
      </c>
      <c r="AD405">
        <f>VLOOKUP($A405,'Plan de acci�n consolidado 2025'!$A$3:$AZ$504,AD$1,0)</f>
        <v>100</v>
      </c>
      <c r="AE405">
        <f>VLOOKUP($A405,'Plan de acci�n consolidado 2025'!$A$3:$AZ$504,AE$1,0)</f>
        <v>9</v>
      </c>
    </row>
    <row r="406" spans="1:31" hidden="1" x14ac:dyDescent="0.25">
      <c r="A406" s="30" t="s">
        <v>1158</v>
      </c>
      <c r="B406" t="str">
        <f>VLOOKUP($A406,'Plan de acci�n consolidado 2025'!$A$3:$V$504,B$1,0)</f>
        <v>GRUPO DE TRABAJO DE FORMACION</v>
      </c>
      <c r="C406">
        <f>VLOOKUP($A406,'Plan de acci�n consolidado 2025'!$A$3:$V$504,C$1,0)</f>
        <v>4</v>
      </c>
      <c r="D406" t="str">
        <f>VLOOKUP($A406,'Plan de acci�n consolidado 2025'!$A$3:$V$504,D$1,0)</f>
        <v>Actividad propia</v>
      </c>
      <c r="E406" t="str">
        <f>VLOOKUP($A406,'Plan de acci�n consolidado 2025'!$A$3:$V$504,E$1,0)</f>
        <v>71.1.2</v>
      </c>
      <c r="F406" t="str">
        <f>VLOOKUP($A406,'Plan de acci�n consolidado 2025'!$A$3:$V$504,F$1,0)</f>
        <v>N/A</v>
      </c>
      <c r="G406" t="str">
        <f>VLOOKUP($A406,'Plan de acci�n consolidado 2025'!$A$3:$V$504,G$1,0)</f>
        <v>N/A</v>
      </c>
      <c r="H406" t="str">
        <f>VLOOKUP($A406,'Plan de acci�n consolidado 2025'!$A$3:$V$504,H$1,0)</f>
        <v>N/A</v>
      </c>
      <c r="I406" t="str">
        <f>VLOOKUP($A406,'Plan de acci�n consolidado 2025'!$A$3:$V$504,I$1,0)</f>
        <v>N/A</v>
      </c>
      <c r="J406" t="str">
        <f>VLOOKUP($A406,'Plan de acci�n consolidado 2025'!$A$3:$V$504,J$1,0)</f>
        <v>N/A</v>
      </c>
      <c r="K406">
        <f>VLOOKUP($A406,'Plan de acci�n consolidado 2025'!$A$3:$V$504,K$1,0)</f>
        <v>0</v>
      </c>
      <c r="L406" t="str">
        <f>VLOOKUP($A406,'Plan de acci�n consolidado 2025'!$A$3:$V$504,L$1,0)</f>
        <v>N/A</v>
      </c>
      <c r="M406" t="str">
        <f>VLOOKUP($A406,'Plan de acci�n consolidado 2025'!$A$3:$V$504,M$1,0)</f>
        <v>N/A</v>
      </c>
      <c r="N406" t="str">
        <f>VLOOKUP($A406,'Plan de acci�n consolidado 2025'!$A$3:$V$504,N$1,0)</f>
        <v>N/A</v>
      </c>
      <c r="O406" t="str">
        <f>VLOOKUP($A406,'Plan de acci�n consolidado 2025'!$A$3:$V$504,O$1,0)</f>
        <v>Realizar las jornadas de capacitación. (Matriz de gestión de jornadas realizadas)</v>
      </c>
      <c r="P406">
        <f>VLOOKUP($A406,'Plan de acci�n consolidado 2025'!$A$3:$V$504,P$1,0)</f>
        <v>60</v>
      </c>
      <c r="Q406">
        <f>VLOOKUP($A406,'Plan de acci�n consolidado 2025'!$A$3:$V$504,Q$1,0)</f>
        <v>30</v>
      </c>
      <c r="R406" t="str">
        <f>VLOOKUP($A406,'Plan de acci�n consolidado 2025'!$A$3:$V$504,R$1,0)</f>
        <v>Númerica</v>
      </c>
      <c r="S406" t="str">
        <f>VLOOKUP($A406,'Plan de acci�n consolidado 2025'!$A$3:$V$504,S$1,0)</f>
        <v># de Jornadas de Capacitación  bajo la Estrategia Marcas de Paz realizadas / 30 Jornadas de Capacitación  bajo la Estrategia Marcas de Paz a realizar</v>
      </c>
      <c r="T406" s="168">
        <f>VLOOKUP($A406,'Plan de acci�n consolidado 2025'!$A$3:$V$504,T$1,0)</f>
        <v>45748</v>
      </c>
      <c r="U406" s="168">
        <f>VLOOKUP($A406,'Plan de acci�n consolidado 2025'!$A$3:$V$504,U$1,0)</f>
        <v>45996</v>
      </c>
      <c r="V406" t="str">
        <f>VLOOKUP($A406,'Plan de acci�n consolidado 2025'!$A$3:$V$504,V$1,0)</f>
        <v>71-GRUPO DE TRABAJO DE FORMACION</v>
      </c>
      <c r="W406">
        <f>VLOOKUP($A406,'Plan de acci�n consolidado 2025'!$A$3:$AZ$504,W$1,0)</f>
        <v>18</v>
      </c>
      <c r="X406">
        <f>VLOOKUP($A406,'Plan de acci�n consolidado 2025'!$A$3:$AZ$504,X$1,0)</f>
        <v>80</v>
      </c>
      <c r="Y406" t="str">
        <f>VLOOKUP($A406,'Plan de acci�n consolidado 2025'!$A$3:$AZ$504,Y$1,0)</f>
        <v>Durante el mes de septiembre se realizaron 8 jornadas. En el acumulado con corte al 30 de septiembre de 2025, se han realizado 24 jornadas de capacitación, de las 30 establecidas. Esta jornadas se han dictado en la modalidad videoconferencia (7) en las ciudades de Atacó (1), Bogotá (3), Popayán (2) y Tumaco (1),  presencialmente (17) en el corregimiento de Cupicá, municipio de Arauquita (1), Bahía Solano, Chocó. (1), en los  municipios de San Andrés de Tumaco, Nariño (1), Bojaya (1), Istmina (1), Quibdó (1), Leticia (1), Ataco (3), Guapí (1), Puerto Asís (1), Ocaña (2), Pradera (1) y Bogotá (2).  Con la participación total de 699 asistentes.</v>
      </c>
      <c r="Z406" s="168">
        <f>VLOOKUP($A406,'Plan de acci�n consolidado 2025'!$A$3:$AZ$504,Z$1,0)</f>
        <v>0</v>
      </c>
      <c r="AA406">
        <f>VLOOKUP($A406,'Plan de acci�n consolidado 2025'!$A$3:$AZ$504,AA$1,0)</f>
        <v>80</v>
      </c>
      <c r="AB406" t="str">
        <f>VLOOKUP($A406,'Plan de acci�n consolidado 2025'!$A$3:$AZ$504,AB$1,0)</f>
        <v xml:space="preserve">Se avala el avance dado a la presente actividad, se han ejecutado 24 de las 30 capacitaciones de marcas de paz. </v>
      </c>
      <c r="AC406" s="168">
        <f>VLOOKUP($A406,'Plan de acci�n consolidado 2025'!$A$3:$AZ$504,AC$1,0)</f>
        <v>0</v>
      </c>
      <c r="AD406">
        <f>VLOOKUP($A406,'Plan de acci�n consolidado 2025'!$A$3:$AZ$504,AD$1,0)</f>
        <v>0</v>
      </c>
      <c r="AE406">
        <f>VLOOKUP($A406,'Plan de acci�n consolidado 2025'!$A$3:$AZ$504,AE$1,0)</f>
        <v>14.4</v>
      </c>
    </row>
    <row r="407" spans="1:31" hidden="1" x14ac:dyDescent="0.25">
      <c r="A407" s="30" t="s">
        <v>1159</v>
      </c>
      <c r="B407" t="str">
        <f>VLOOKUP($A407,'Plan de acci�n consolidado 2025'!$A$3:$V$504,B$1,0)</f>
        <v>GRUPO DE TRABAJO DE FORMACION</v>
      </c>
      <c r="C407">
        <f>VLOOKUP($A407,'Plan de acci�n consolidado 2025'!$A$3:$V$504,C$1,0)</f>
        <v>4</v>
      </c>
      <c r="D407" t="str">
        <f>VLOOKUP($A407,'Plan de acci�n consolidado 2025'!$A$3:$V$504,D$1,0)</f>
        <v>Actividad propia</v>
      </c>
      <c r="E407" t="str">
        <f>VLOOKUP($A407,'Plan de acci�n consolidado 2025'!$A$3:$V$504,E$1,0)</f>
        <v>71.1.3</v>
      </c>
      <c r="F407" t="str">
        <f>VLOOKUP($A407,'Plan de acci�n consolidado 2025'!$A$3:$V$504,F$1,0)</f>
        <v>N/A</v>
      </c>
      <c r="G407" t="str">
        <f>VLOOKUP($A407,'Plan de acci�n consolidado 2025'!$A$3:$V$504,G$1,0)</f>
        <v>N/A</v>
      </c>
      <c r="H407" t="str">
        <f>VLOOKUP($A407,'Plan de acci�n consolidado 2025'!$A$3:$V$504,H$1,0)</f>
        <v>N/A</v>
      </c>
      <c r="I407" t="str">
        <f>VLOOKUP($A407,'Plan de acci�n consolidado 2025'!$A$3:$V$504,I$1,0)</f>
        <v>N/A</v>
      </c>
      <c r="J407" t="str">
        <f>VLOOKUP($A407,'Plan de acci�n consolidado 2025'!$A$3:$V$504,J$1,0)</f>
        <v>N/A</v>
      </c>
      <c r="K407">
        <f>VLOOKUP($A407,'Plan de acci�n consolidado 2025'!$A$3:$V$504,K$1,0)</f>
        <v>0</v>
      </c>
      <c r="L407" t="str">
        <f>VLOOKUP($A407,'Plan de acci�n consolidado 2025'!$A$3:$V$504,L$1,0)</f>
        <v>N/A</v>
      </c>
      <c r="M407" t="str">
        <f>VLOOKUP($A407,'Plan de acci�n consolidado 2025'!$A$3:$V$504,M$1,0)</f>
        <v>N/A</v>
      </c>
      <c r="N407" t="str">
        <f>VLOOKUP($A407,'Plan de acci�n consolidado 2025'!$A$3:$V$504,N$1,0)</f>
        <v>N/A</v>
      </c>
      <c r="O407" t="str">
        <f>VLOOKUP($A407,'Plan de acci�n consolidado 2025'!$A$3:$V$504,O$1,0)</f>
        <v>Elaborar informes trimestrales de las jornadas de capacitación realizadas. (Informe)</v>
      </c>
      <c r="P407">
        <f>VLOOKUP($A407,'Plan de acci�n consolidado 2025'!$A$3:$V$504,P$1,0)</f>
        <v>10</v>
      </c>
      <c r="Q407">
        <f>VLOOKUP($A407,'Plan de acci�n consolidado 2025'!$A$3:$V$504,Q$1,0)</f>
        <v>3</v>
      </c>
      <c r="R407" t="str">
        <f>VLOOKUP($A407,'Plan de acci�n consolidado 2025'!$A$3:$V$504,R$1,0)</f>
        <v>Númerica</v>
      </c>
      <c r="S407" t="str">
        <f>VLOOKUP($A407,'Plan de acci�n consolidado 2025'!$A$3:$V$504,S$1,0)</f>
        <v># de Informes de las jornadas bajo la Estrategia Marcas de Paz elaborados / 3 Informes de las jornadas bajo la Estrategia Marcas de Paz a elaborar</v>
      </c>
      <c r="T407" s="168">
        <f>VLOOKUP($A407,'Plan de acci�n consolidado 2025'!$A$3:$V$504,T$1,0)</f>
        <v>45748</v>
      </c>
      <c r="U407" s="168">
        <f>VLOOKUP($A407,'Plan de acci�n consolidado 2025'!$A$3:$V$504,U$1,0)</f>
        <v>46010</v>
      </c>
      <c r="V407" t="str">
        <f>VLOOKUP($A407,'Plan de acci�n consolidado 2025'!$A$3:$V$504,V$1,0)</f>
        <v>71-GRUPO DE TRABAJO DE FORMACION</v>
      </c>
      <c r="W407">
        <f>VLOOKUP($A407,'Plan de acci�n consolidado 2025'!$A$3:$AZ$504,W$1,0)</f>
        <v>3</v>
      </c>
      <c r="X407">
        <f>VLOOKUP($A407,'Plan de acci�n consolidado 2025'!$A$3:$AZ$504,X$1,0)</f>
        <v>66</v>
      </c>
      <c r="Y407" t="str">
        <f>VLOOKUP($A407,'Plan de acci�n consolidado 2025'!$A$3:$AZ$504,Y$1,0)</f>
        <v xml:space="preserve">Con corte al 30 de septiembre de 2025, se han elaborado dos (2) informes de los tres (3) establecidos como meta. En el presente informe se indica la gestión realizada durante el trimestre julio-septiembre de 2025, para el cumplimiento de la meta. </v>
      </c>
      <c r="Z407" s="168">
        <f>VLOOKUP($A407,'Plan de acci�n consolidado 2025'!$A$3:$AZ$504,Z$1,0)</f>
        <v>0</v>
      </c>
      <c r="AA407">
        <f>VLOOKUP($A407,'Plan de acci�n consolidado 2025'!$A$3:$AZ$504,AA$1,0)</f>
        <v>66</v>
      </c>
      <c r="AB407" t="str">
        <f>VLOOKUP($A407,'Plan de acci�n consolidado 2025'!$A$3:$AZ$504,AB$1,0)</f>
        <v xml:space="preserve">Se avala el avance dado a la presente actividad se presente el 2 de 3 informes relacionados con Marcas de PAZ </v>
      </c>
      <c r="AC407" s="168">
        <f>VLOOKUP($A407,'Plan de acci�n consolidado 2025'!$A$3:$AZ$504,AC$1,0)</f>
        <v>0</v>
      </c>
      <c r="AD407">
        <f>VLOOKUP($A407,'Plan de acci�n consolidado 2025'!$A$3:$AZ$504,AD$1,0)</f>
        <v>0</v>
      </c>
      <c r="AE407">
        <f>VLOOKUP($A407,'Plan de acci�n consolidado 2025'!$A$3:$AZ$504,AE$1,0)</f>
        <v>1.98</v>
      </c>
    </row>
    <row r="408" spans="1:31" hidden="1" x14ac:dyDescent="0.25">
      <c r="A408" s="30" t="s">
        <v>1161</v>
      </c>
      <c r="B408" t="str">
        <f>VLOOKUP($A408,'Plan de acci�n consolidado 2025'!$A$3:$V$504,B$1,0)</f>
        <v>GRUPO DE TRABAJO DE FORMACION</v>
      </c>
      <c r="C408">
        <f>VLOOKUP($A408,'Plan de acci�n consolidado 2025'!$A$3:$V$504,C$1,0)</f>
        <v>4</v>
      </c>
      <c r="D408" t="str">
        <f>VLOOKUP($A408,'Plan de acci�n consolidado 2025'!$A$3:$V$504,D$1,0)</f>
        <v>Producto</v>
      </c>
      <c r="E408" t="str">
        <f>VLOOKUP($A408,'Plan de acci�n consolidado 2025'!$A$3:$V$504,E$1,0)</f>
        <v>71.2</v>
      </c>
      <c r="F408" t="str">
        <f>VLOOKUP($A408,'Plan de acci�n consolidado 2025'!$A$3:$V$504,F$1,0)</f>
        <v>Operativo</v>
      </c>
      <c r="G408" t="str">
        <f>VLOOKUP($A408,'Plan de acci�n consolidado 2025'!$A$3:$V$504,G$1,0)</f>
        <v xml:space="preserve">Promover el enfoque preventivo, diferencial y territorial en el que hacer misional de la entidad 
</v>
      </c>
      <c r="H408" t="str">
        <f>VLOOKUP($A408,'Plan de acci�n consolidado 2025'!$A$3:$V$504,H$1,0)</f>
        <v xml:space="preserve">Cumplimiento de productos del PAI asociados a Promover el enfoque preventivo, diferencial y territorial en el que hacer misional de la entidad 
</v>
      </c>
      <c r="I408" t="str">
        <f>VLOOKUP($A408,'Plan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8" t="str">
        <f>VLOOKUP($A408,'Plan de acci�n consolidado 2025'!$A$3:$V$504,J$1,0)</f>
        <v xml:space="preserve">PND - 5-31-5-b- Convergencia regional - Entidades públicas territoriales y nacionales fortalecidas </v>
      </c>
      <c r="K408">
        <f>VLOOKUP($A408,'Plan de acci�n consolidado 2025'!$A$3:$V$504,K$1,0)</f>
        <v>0</v>
      </c>
      <c r="L408" t="str">
        <f>VLOOKUP($A408,'Plan de acci�n consolidado 2025'!$A$3:$V$504,L$1,0)</f>
        <v>C-3599-0200-0005-53105b</v>
      </c>
      <c r="M408" t="str">
        <f>VLOOKUP($A408,'Plan de acci�n consolidado 2025'!$A$3:$V$504,M$1,0)</f>
        <v>Política Participación Ciudadana en la Gestión Pública _DIMENSIÓN Gestión con Valores para Resultados</v>
      </c>
      <c r="N408" t="str">
        <f>VLOOKUP($A408,'Plan de acci�n consolidado 2025'!$A$3:$V$504,N$1,0)</f>
        <v>N/A</v>
      </c>
      <c r="O408" t="str">
        <f>VLOOKUP($A408,'Plan de acci�n consolidado 2025'!$A$3:$V$504,O$1,0)</f>
        <v>Programa estratégico de enfoque diferencial para la Inclusión de población vulnerable en la oferta académica del Grupo de Formación, ejecutado (Informe consolidado de la ejecución del programa)</v>
      </c>
      <c r="P408">
        <f>VLOOKUP($A408,'Plan de acci�n consolidado 2025'!$A$3:$V$504,P$1,0)</f>
        <v>20</v>
      </c>
      <c r="Q408">
        <f>VLOOKUP($A408,'Plan de acci�n consolidado 2025'!$A$3:$V$504,Q$1,0)</f>
        <v>100</v>
      </c>
      <c r="R408" t="str">
        <f>VLOOKUP($A408,'Plan de acci�n consolidado 2025'!$A$3:$V$504,R$1,0)</f>
        <v>Porcentual</v>
      </c>
      <c r="S408" t="str">
        <f>VLOOKUP($A408,'Plan de acci�n consolidado 2025'!$A$3:$V$504,S$1,0)</f>
        <v>% de programas con enfoque diferencial en la oferta académica implementados / 100% de programas con enfoque diferencial en la oferta académica a implementar</v>
      </c>
      <c r="T408" s="168">
        <f>VLOOKUP($A408,'Plan de acci�n consolidado 2025'!$A$3:$V$504,T$1,0)</f>
        <v>45691</v>
      </c>
      <c r="U408" s="168">
        <f>VLOOKUP($A408,'Plan de acci�n consolidado 2025'!$A$3:$V$504,U$1,0)</f>
        <v>45989</v>
      </c>
      <c r="V408" t="str">
        <f>VLOOKUP($A408,'Plan de acci�n consolidado 2025'!$A$3:$V$504,V$1,0)</f>
        <v>71-GRUPO DE TRABAJO DE FORMACION</v>
      </c>
      <c r="W408">
        <f>VLOOKUP($A408,'Plan de acci�n consolidado 2025'!$A$3:$AZ$504,W$1,0)</f>
        <v>20</v>
      </c>
      <c r="X408">
        <f>VLOOKUP($A408,'Plan de acci�n consolidado 2025'!$A$3:$AZ$504,X$1,0)</f>
        <v>70</v>
      </c>
      <c r="Y408" t="str">
        <f>VLOOKUP($A408,'Plan de acci�n consolidado 2025'!$A$3:$AZ$504,Y$1,0)</f>
        <v>Con cortes al 30 de septiembre de 2025,  se ha avanzado en el plan de trabajo propuesto para este producto en un 70%, finalizando en un 100%  las siguientes dos actividades, que ya fueron reportadas: 
En el mes de abril: 
1.1. Identificación de Población Objetivo y  
1.2. Análisis de Necesidades Específicas.
En el mes de julio: 
2.1. Revisar, analizar y generar recomendaciones de la documentación institucionales del Proceso de Formación 
2.2. Entregar propuesta de metodologías inclusivas a utilizar para la adaptación de la oferta académica
En el mes de agosto: 
2.3. Socializar el documento de recomendaciones y metodologías inclusivas al equipo de formación
2.4. Matriz ajuste de contenidos con base en los documentos de recomendaciones.
Y para este avance con corte al mes de septiembre se reporta la siguiente actividad: 
3.1. Desarrollar los ciclos de capacitación en Enfoques Inclusivos
Adicionalmente, se reporta el plan de trabajo presentado como evidencia del avance del 70% a la fecha.</v>
      </c>
      <c r="Z408" s="168">
        <f>VLOOKUP($A408,'Plan de acci�n consolidado 2025'!$A$3:$AZ$504,Z$1,0)</f>
        <v>0</v>
      </c>
      <c r="AA408">
        <f>VLOOKUP($A408,'Plan de acci�n consolidado 2025'!$A$3:$AZ$504,AA$1,0)</f>
        <v>70</v>
      </c>
      <c r="AB408" t="str">
        <f>VLOOKUP($A408,'Plan de acci�n consolidado 2025'!$A$3:$AZ$504,AB$1,0)</f>
        <v xml:space="preserve">Se avala el avance dado al presente producto se han ejecutado las actividades programadas de acuerdo con el plan de trabajo. </v>
      </c>
      <c r="AC408" s="168">
        <f>VLOOKUP($A408,'Plan de acci�n consolidado 2025'!$A$3:$AZ$504,AC$1,0)</f>
        <v>0</v>
      </c>
      <c r="AD408">
        <f>VLOOKUP($A408,'Plan de acci�n consolidado 2025'!$A$3:$AZ$504,AD$1,0)</f>
        <v>0</v>
      </c>
      <c r="AE408">
        <f>VLOOKUP($A408,'Plan de acci�n consolidado 2025'!$A$3:$AZ$504,AE$1,0)</f>
        <v>14</v>
      </c>
    </row>
    <row r="409" spans="1:31" hidden="1" x14ac:dyDescent="0.25">
      <c r="A409" s="30" t="s">
        <v>1163</v>
      </c>
      <c r="B409" t="str">
        <f>VLOOKUP($A409,'Plan de acci�n consolidado 2025'!$A$3:$V$504,B$1,0)</f>
        <v>GRUPO DE TRABAJO DE FORMACION</v>
      </c>
      <c r="C409">
        <f>VLOOKUP($A409,'Plan de acci�n consolidado 2025'!$A$3:$V$504,C$1,0)</f>
        <v>4</v>
      </c>
      <c r="D409" t="str">
        <f>VLOOKUP($A409,'Plan de acci�n consolidado 2025'!$A$3:$V$504,D$1,0)</f>
        <v>Actividad propia</v>
      </c>
      <c r="E409" t="str">
        <f>VLOOKUP($A409,'Plan de acci�n consolidado 2025'!$A$3:$V$504,E$1,0)</f>
        <v>71.2.1</v>
      </c>
      <c r="F409" t="str">
        <f>VLOOKUP($A409,'Plan de acci�n consolidado 2025'!$A$3:$V$504,F$1,0)</f>
        <v>N/A</v>
      </c>
      <c r="G409" t="str">
        <f>VLOOKUP($A409,'Plan de acci�n consolidado 2025'!$A$3:$V$504,G$1,0)</f>
        <v>N/A</v>
      </c>
      <c r="H409" t="str">
        <f>VLOOKUP($A409,'Plan de acci�n consolidado 2025'!$A$3:$V$504,H$1,0)</f>
        <v>N/A</v>
      </c>
      <c r="I409" t="str">
        <f>VLOOKUP($A409,'Plan de acci�n consolidado 2025'!$A$3:$V$504,I$1,0)</f>
        <v>N/A</v>
      </c>
      <c r="J409" t="str">
        <f>VLOOKUP($A409,'Plan de acci�n consolidado 2025'!$A$3:$V$504,J$1,0)</f>
        <v>N/A</v>
      </c>
      <c r="K409">
        <f>VLOOKUP($A409,'Plan de acci�n consolidado 2025'!$A$3:$V$504,K$1,0)</f>
        <v>0</v>
      </c>
      <c r="L409" t="str">
        <f>VLOOKUP($A409,'Plan de acci�n consolidado 2025'!$A$3:$V$504,L$1,0)</f>
        <v>N/A</v>
      </c>
      <c r="M409" t="str">
        <f>VLOOKUP($A409,'Plan de acci�n consolidado 2025'!$A$3:$V$504,M$1,0)</f>
        <v>N/A</v>
      </c>
      <c r="N409" t="str">
        <f>VLOOKUP($A409,'Plan de acci�n consolidado 2025'!$A$3:$V$504,N$1,0)</f>
        <v>N/A</v>
      </c>
      <c r="O409" t="str">
        <f>VLOOKUP($A409,'Plan de acci�n consolidado 2025'!$A$3:$V$504,O$1,0)</f>
        <v>Diseñar el programa de enfoque diferencial  que incluya el plan de trabajo. (Documento de programa)</v>
      </c>
      <c r="P409">
        <f>VLOOKUP($A409,'Plan de acci�n consolidado 2025'!$A$3:$V$504,P$1,0)</f>
        <v>30</v>
      </c>
      <c r="Q409">
        <f>VLOOKUP($A409,'Plan de acci�n consolidado 2025'!$A$3:$V$504,Q$1,0)</f>
        <v>1</v>
      </c>
      <c r="R409" t="str">
        <f>VLOOKUP($A409,'Plan de acci�n consolidado 2025'!$A$3:$V$504,R$1,0)</f>
        <v>Númerica</v>
      </c>
      <c r="S409" t="str">
        <f>VLOOKUP($A409,'Plan de acci�n consolidado 2025'!$A$3:$V$504,S$1,0)</f>
        <v># de programas con enfoque diferencial  diseñados / 1 programas con enfoque diferencial a diseñar</v>
      </c>
      <c r="T409" s="168">
        <f>VLOOKUP($A409,'Plan de acci�n consolidado 2025'!$A$3:$V$504,T$1,0)</f>
        <v>45691</v>
      </c>
      <c r="U409" s="168">
        <f>VLOOKUP($A409,'Plan de acci�n consolidado 2025'!$A$3:$V$504,U$1,0)</f>
        <v>45747</v>
      </c>
      <c r="V409" t="str">
        <f>VLOOKUP($A409,'Plan de acci�n consolidado 2025'!$A$3:$V$504,V$1,0)</f>
        <v>71-GRUPO DE TRABAJO DE FORMACION</v>
      </c>
      <c r="W409">
        <f>VLOOKUP($A409,'Plan de acci�n consolidado 2025'!$A$3:$AZ$504,W$1,0)</f>
        <v>6</v>
      </c>
      <c r="X409">
        <f>VLOOKUP($A409,'Plan de acci�n consolidado 2025'!$A$3:$AZ$504,X$1,0)</f>
        <v>100</v>
      </c>
      <c r="Y409" t="str">
        <f>VLOOKUP($A409,'Plan de acci�n consolidado 2025'!$A$3:$AZ$504,Y$1,0)</f>
        <v>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v>
      </c>
      <c r="Z409" s="168">
        <f>VLOOKUP($A409,'Plan de acci�n consolidado 2025'!$A$3:$AZ$504,Z$1,0)</f>
        <v>45747</v>
      </c>
      <c r="AA409">
        <f>VLOOKUP($A409,'Plan de acci�n consolidado 2025'!$A$3:$AZ$504,AA$1,0)</f>
        <v>100</v>
      </c>
      <c r="AB409" t="str">
        <f>VLOOKUP($A409,'Plan de acci�n consolidado 2025'!$A$3:$AZ$504,AB$1,0)</f>
        <v>Se avala el cumplimiento de la presente actividad mediante los documentos soporte allegados.</v>
      </c>
      <c r="AC409" s="168">
        <f>VLOOKUP($A409,'Plan de acci�n consolidado 2025'!$A$3:$AZ$504,AC$1,0)</f>
        <v>45747</v>
      </c>
      <c r="AD409">
        <f>VLOOKUP($A409,'Plan de acci�n consolidado 2025'!$A$3:$AZ$504,AD$1,0)</f>
        <v>100</v>
      </c>
      <c r="AE409">
        <f>VLOOKUP($A409,'Plan de acci�n consolidado 2025'!$A$3:$AZ$504,AE$1,0)</f>
        <v>6</v>
      </c>
    </row>
    <row r="410" spans="1:31" hidden="1" x14ac:dyDescent="0.25">
      <c r="A410" s="30" t="s">
        <v>1165</v>
      </c>
      <c r="B410" t="str">
        <f>VLOOKUP($A410,'Plan de acci�n consolidado 2025'!$A$3:$V$504,B$1,0)</f>
        <v>GRUPO DE TRABAJO DE FORMACION</v>
      </c>
      <c r="C410">
        <f>VLOOKUP($A410,'Plan de acci�n consolidado 2025'!$A$3:$V$504,C$1,0)</f>
        <v>4</v>
      </c>
      <c r="D410" t="str">
        <f>VLOOKUP($A410,'Plan de acci�n consolidado 2025'!$A$3:$V$504,D$1,0)</f>
        <v>Actividad propia</v>
      </c>
      <c r="E410" t="str">
        <f>VLOOKUP($A410,'Plan de acci�n consolidado 2025'!$A$3:$V$504,E$1,0)</f>
        <v>71.2.2</v>
      </c>
      <c r="F410" t="str">
        <f>VLOOKUP($A410,'Plan de acci�n consolidado 2025'!$A$3:$V$504,F$1,0)</f>
        <v>N/A</v>
      </c>
      <c r="G410" t="str">
        <f>VLOOKUP($A410,'Plan de acci�n consolidado 2025'!$A$3:$V$504,G$1,0)</f>
        <v>N/A</v>
      </c>
      <c r="H410" t="str">
        <f>VLOOKUP($A410,'Plan de acci�n consolidado 2025'!$A$3:$V$504,H$1,0)</f>
        <v>N/A</v>
      </c>
      <c r="I410" t="str">
        <f>VLOOKUP($A410,'Plan de acci�n consolidado 2025'!$A$3:$V$504,I$1,0)</f>
        <v>N/A</v>
      </c>
      <c r="J410" t="str">
        <f>VLOOKUP($A410,'Plan de acci�n consolidado 2025'!$A$3:$V$504,J$1,0)</f>
        <v>N/A</v>
      </c>
      <c r="K410">
        <f>VLOOKUP($A410,'Plan de acci�n consolidado 2025'!$A$3:$V$504,K$1,0)</f>
        <v>0</v>
      </c>
      <c r="L410" t="str">
        <f>VLOOKUP($A410,'Plan de acci�n consolidado 2025'!$A$3:$V$504,L$1,0)</f>
        <v>N/A</v>
      </c>
      <c r="M410" t="str">
        <f>VLOOKUP($A410,'Plan de acci�n consolidado 2025'!$A$3:$V$504,M$1,0)</f>
        <v>N/A</v>
      </c>
      <c r="N410" t="str">
        <f>VLOOKUP($A410,'Plan de acci�n consolidado 2025'!$A$3:$V$504,N$1,0)</f>
        <v>N/A</v>
      </c>
      <c r="O410" t="str">
        <f>VLOOKUP($A410,'Plan de acci�n consolidado 2025'!$A$3:$V$504,O$1,0)</f>
        <v>Elaborar e implementar un protocolo de  enfoque diferencial de la oferta académica (Protocolo elaborado)</v>
      </c>
      <c r="P410">
        <f>VLOOKUP($A410,'Plan de acci�n consolidado 2025'!$A$3:$V$504,P$1,0)</f>
        <v>60</v>
      </c>
      <c r="Q410">
        <f>VLOOKUP($A410,'Plan de acci�n consolidado 2025'!$A$3:$V$504,Q$1,0)</f>
        <v>1</v>
      </c>
      <c r="R410" t="str">
        <f>VLOOKUP($A410,'Plan de acci�n consolidado 2025'!$A$3:$V$504,R$1,0)</f>
        <v>Númerica</v>
      </c>
      <c r="S410" t="str">
        <f>VLOOKUP($A410,'Plan de acci�n consolidado 2025'!$A$3:$V$504,S$1,0)</f>
        <v># de protocolos con enfoque diferencial elaborados e implementados / 1 protocolos con enfoque diferencial a elaborar e implementar</v>
      </c>
      <c r="T410" s="168">
        <f>VLOOKUP($A410,'Plan de acci�n consolidado 2025'!$A$3:$V$504,T$1,0)</f>
        <v>45748</v>
      </c>
      <c r="U410" s="168">
        <f>VLOOKUP($A410,'Plan de acci�n consolidado 2025'!$A$3:$V$504,U$1,0)</f>
        <v>45989</v>
      </c>
      <c r="V410" t="str">
        <f>VLOOKUP($A410,'Plan de acci�n consolidado 2025'!$A$3:$V$504,V$1,0)</f>
        <v>71-GRUPO DE TRABAJO DE FORMACION</v>
      </c>
      <c r="W410">
        <f>VLOOKUP($A410,'Plan de acci�n consolidado 2025'!$A$3:$AZ$504,W$1,0)</f>
        <v>12</v>
      </c>
      <c r="X410">
        <f>VLOOKUP($A410,'Plan de acci�n consolidado 2025'!$A$3:$AZ$504,X$1,0)</f>
        <v>0</v>
      </c>
      <c r="Y410">
        <f>VLOOKUP($A410,'Plan de acci�n consolidado 2025'!$A$3:$AZ$504,Y$1,0)</f>
        <v>0</v>
      </c>
      <c r="Z410" s="168">
        <f>VLOOKUP($A410,'Plan de acci�n consolidado 2025'!$A$3:$AZ$504,Z$1,0)</f>
        <v>0</v>
      </c>
      <c r="AA410">
        <f>VLOOKUP($A410,'Plan de acci�n consolidado 2025'!$A$3:$AZ$504,AA$1,0)</f>
        <v>0</v>
      </c>
      <c r="AB410">
        <f>VLOOKUP($A410,'Plan de acci�n consolidado 2025'!$A$3:$AZ$504,AB$1,0)</f>
        <v>0</v>
      </c>
      <c r="AC410" s="168">
        <f>VLOOKUP($A410,'Plan de acci�n consolidado 2025'!$A$3:$AZ$504,AC$1,0)</f>
        <v>0</v>
      </c>
      <c r="AD410">
        <f>VLOOKUP($A410,'Plan de acci�n consolidado 2025'!$A$3:$AZ$504,AD$1,0)</f>
        <v>0</v>
      </c>
      <c r="AE410">
        <f>VLOOKUP($A410,'Plan de acci�n consolidado 2025'!$A$3:$AZ$504,AE$1,0)</f>
        <v>0</v>
      </c>
    </row>
    <row r="411" spans="1:31" hidden="1" x14ac:dyDescent="0.25">
      <c r="A411" s="30" t="s">
        <v>1167</v>
      </c>
      <c r="B411" t="str">
        <f>VLOOKUP($A411,'Plan de acci�n consolidado 2025'!$A$3:$V$504,B$1,0)</f>
        <v>GRUPO DE TRABAJO DE FORMACION</v>
      </c>
      <c r="C411">
        <f>VLOOKUP($A411,'Plan de acci�n consolidado 2025'!$A$3:$V$504,C$1,0)</f>
        <v>4</v>
      </c>
      <c r="D411" t="str">
        <f>VLOOKUP($A411,'Plan de acci�n consolidado 2025'!$A$3:$V$504,D$1,0)</f>
        <v>Actividad propia</v>
      </c>
      <c r="E411" t="str">
        <f>VLOOKUP($A411,'Plan de acci�n consolidado 2025'!$A$3:$V$504,E$1,0)</f>
        <v>71.2.3</v>
      </c>
      <c r="F411" t="str">
        <f>VLOOKUP($A411,'Plan de acci�n consolidado 2025'!$A$3:$V$504,F$1,0)</f>
        <v>N/A</v>
      </c>
      <c r="G411" t="str">
        <f>VLOOKUP($A411,'Plan de acci�n consolidado 2025'!$A$3:$V$504,G$1,0)</f>
        <v>N/A</v>
      </c>
      <c r="H411" t="str">
        <f>VLOOKUP($A411,'Plan de acci�n consolidado 2025'!$A$3:$V$504,H$1,0)</f>
        <v>N/A</v>
      </c>
      <c r="I411" t="str">
        <f>VLOOKUP($A411,'Plan de acci�n consolidado 2025'!$A$3:$V$504,I$1,0)</f>
        <v>N/A</v>
      </c>
      <c r="J411" t="str">
        <f>VLOOKUP($A411,'Plan de acci�n consolidado 2025'!$A$3:$V$504,J$1,0)</f>
        <v>N/A</v>
      </c>
      <c r="K411">
        <f>VLOOKUP($A411,'Plan de acci�n consolidado 2025'!$A$3:$V$504,K$1,0)</f>
        <v>0</v>
      </c>
      <c r="L411" t="str">
        <f>VLOOKUP($A411,'Plan de acci�n consolidado 2025'!$A$3:$V$504,L$1,0)</f>
        <v>N/A</v>
      </c>
      <c r="M411" t="str">
        <f>VLOOKUP($A411,'Plan de acci�n consolidado 2025'!$A$3:$V$504,M$1,0)</f>
        <v>N/A</v>
      </c>
      <c r="N411" t="str">
        <f>VLOOKUP($A411,'Plan de acci�n consolidado 2025'!$A$3:$V$504,N$1,0)</f>
        <v>N/A</v>
      </c>
      <c r="O411" t="str">
        <f>VLOOKUP($A411,'Plan de acci�n consolidado 2025'!$A$3:$V$504,O$1,0)</f>
        <v>Ejecutar el plan de trabajo del programa de enfoque diferencial.  (Informe de la ejecución del programa)</v>
      </c>
      <c r="P411">
        <f>VLOOKUP($A411,'Plan de acci�n consolidado 2025'!$A$3:$V$504,P$1,0)</f>
        <v>10</v>
      </c>
      <c r="Q411">
        <f>VLOOKUP($A411,'Plan de acci�n consolidado 2025'!$A$3:$V$504,Q$1,0)</f>
        <v>100</v>
      </c>
      <c r="R411" t="str">
        <f>VLOOKUP($A411,'Plan de acci�n consolidado 2025'!$A$3:$V$504,R$1,0)</f>
        <v>Porcentual</v>
      </c>
      <c r="S411" t="str">
        <f>VLOOKUP($A411,'Plan de acci�n consolidado 2025'!$A$3:$V$504,S$1,0)</f>
        <v>% de plan de trabajo del programa de enfoque diferencial ejecutado  / 100% de plan de trabajo del programa de enfoque diferencial a ejecutar</v>
      </c>
      <c r="T411" s="168">
        <f>VLOOKUP($A411,'Plan de acci�n consolidado 2025'!$A$3:$V$504,T$1,0)</f>
        <v>45748</v>
      </c>
      <c r="U411" s="168">
        <f>VLOOKUP($A411,'Plan de acci�n consolidado 2025'!$A$3:$V$504,U$1,0)</f>
        <v>45989</v>
      </c>
      <c r="V411" t="str">
        <f>VLOOKUP($A411,'Plan de acci�n consolidado 2025'!$A$3:$V$504,V$1,0)</f>
        <v>71-GRUPO DE TRABAJO DE FORMACION</v>
      </c>
      <c r="W411">
        <f>VLOOKUP($A411,'Plan de acci�n consolidado 2025'!$A$3:$AZ$504,W$1,0)</f>
        <v>2</v>
      </c>
      <c r="X411">
        <f>VLOOKUP($A411,'Plan de acci�n consolidado 2025'!$A$3:$AZ$504,X$1,0)</f>
        <v>70</v>
      </c>
      <c r="Y411" t="str">
        <f>VLOOKUP($A411,'Plan de acci�n consolidado 2025'!$A$3:$AZ$504,Y$1,0)</f>
        <v>Con cortes al 30 de septiembre de 2025,  se ha avanzado en el plan de trabajo propuesto para este producto en un 70%, 
Y para este avance con corte al mes de septiembre se reporta la siguiente actividad: 
3.1. Desarrollar los ciclos de capacitación en Enfoques Inclusivos
Adicionalmente, se reporta el plan de trabajo presentado como evidencia del avance del 70% a la fecha.</v>
      </c>
      <c r="Z411" s="168">
        <f>VLOOKUP($A411,'Plan de acci�n consolidado 2025'!$A$3:$AZ$504,Z$1,0)</f>
        <v>0</v>
      </c>
      <c r="AA411">
        <f>VLOOKUP($A411,'Plan de acci�n consolidado 2025'!$A$3:$AZ$504,AA$1,0)</f>
        <v>70</v>
      </c>
      <c r="AB411" t="str">
        <f>VLOOKUP($A411,'Plan de acci�n consolidado 2025'!$A$3:$AZ$504,AB$1,0)</f>
        <v>Se avala el avance dado a la presente actividad se esta ejecutando el plan de trabajo de acuerdo con lo programado. se evidencian listas de asistencia en el tema de enfoque diferencial.</v>
      </c>
      <c r="AC411" s="168">
        <f>VLOOKUP($A411,'Plan de acci�n consolidado 2025'!$A$3:$AZ$504,AC$1,0)</f>
        <v>0</v>
      </c>
      <c r="AD411">
        <f>VLOOKUP($A411,'Plan de acci�n consolidado 2025'!$A$3:$AZ$504,AD$1,0)</f>
        <v>0</v>
      </c>
      <c r="AE411">
        <f>VLOOKUP($A411,'Plan de acci�n consolidado 2025'!$A$3:$AZ$504,AE$1,0)</f>
        <v>1.4</v>
      </c>
    </row>
    <row r="412" spans="1:31" hidden="1" x14ac:dyDescent="0.25">
      <c r="A412" s="30" t="s">
        <v>1168</v>
      </c>
      <c r="B412" t="str">
        <f>VLOOKUP($A412,'Plan de acci�n consolidado 2025'!$A$3:$V$504,B$1,0)</f>
        <v>GRUPO DE TRABAJO DE FORMACION</v>
      </c>
      <c r="C412">
        <f>VLOOKUP($A412,'Plan de acci�n consolidado 2025'!$A$3:$V$504,C$1,0)</f>
        <v>4</v>
      </c>
      <c r="D412" t="str">
        <f>VLOOKUP($A412,'Plan de acci�n consolidado 2025'!$A$3:$V$504,D$1,0)</f>
        <v>Producto</v>
      </c>
      <c r="E412" t="str">
        <f>VLOOKUP($A412,'Plan de acci�n consolidado 2025'!$A$3:$V$504,E$1,0)</f>
        <v>71.3</v>
      </c>
      <c r="F412" t="str">
        <f>VLOOKUP($A412,'Plan de acci�n consolidado 2025'!$A$3:$V$504,F$1,0)</f>
        <v>Operativo</v>
      </c>
      <c r="G412" t="str">
        <f>VLOOKUP($A412,'Plan de acci�n consolidado 2025'!$A$3:$V$504,G$1,0)</f>
        <v xml:space="preserve">Fortalecer la infraestructura, uso y aprovechamiento de las tecnologías de la información, para optimizar la capacidad institucional
</v>
      </c>
      <c r="H412" t="str">
        <f>VLOOKUP($A412,'Plan de acci�n consolidado 2025'!$A$3:$V$504,H$1,0)</f>
        <v xml:space="preserve">Cumplimiento de productos del PAI asociados a Fortalecer la infraestructura, uso y aprovechamiento de las tecnologías de la información, para optimizar la capacidad institucional
</v>
      </c>
      <c r="I412" t="str">
        <f>VLOOKUP($A412,'Plan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12" t="str">
        <f>VLOOKUP($A412,'Plan de acci�n consolidado 2025'!$A$3:$V$504,J$1,0)</f>
        <v>N/A</v>
      </c>
      <c r="K412">
        <f>VLOOKUP($A412,'Plan de acci�n consolidado 2025'!$A$3:$V$504,K$1,0)</f>
        <v>0</v>
      </c>
      <c r="L412" t="str">
        <f>VLOOKUP($A412,'Plan de acci�n consolidado 2025'!$A$3:$V$504,L$1,0)</f>
        <v>C-3599-0200-0005-53105b</v>
      </c>
      <c r="M412" t="str">
        <f>VLOOKUP($A412,'Plan de acci�n consolidado 2025'!$A$3:$V$504,M$1,0)</f>
        <v>Política Servicio al Ciudadano_DIMENSIÓN Gestión con Valores para Resultados</v>
      </c>
      <c r="N412" t="str">
        <f>VLOOKUP($A412,'Plan de acci�n consolidado 2025'!$A$3:$V$504,N$1,0)</f>
        <v>N/A</v>
      </c>
      <c r="O412" t="str">
        <f>VLOOKUP($A412,'Plan de acci�n consolidado 2025'!$A$3:$V$504,O$1,0)</f>
        <v>Plataforma del Campus virtual accesible conforme a los estándares WCAG 2.1 nivel AA implementada (Informe consolidado de la implementación)</v>
      </c>
      <c r="P412">
        <f>VLOOKUP($A412,'Plan de acci�n consolidado 2025'!$A$3:$V$504,P$1,0)</f>
        <v>20</v>
      </c>
      <c r="Q412">
        <f>VLOOKUP($A412,'Plan de acci�n consolidado 2025'!$A$3:$V$504,Q$1,0)</f>
        <v>100</v>
      </c>
      <c r="R412" t="str">
        <f>VLOOKUP($A412,'Plan de acci�n consolidado 2025'!$A$3:$V$504,R$1,0)</f>
        <v>Porcentual</v>
      </c>
      <c r="S412" t="str">
        <f>VLOOKUP($A412,'Plan de acci�n consolidado 2025'!$A$3:$V$504,S$1,0)</f>
        <v>% de plataforma campus virtual accesible implementada / 100% de plataforma campus virtual accesible a implementar</v>
      </c>
      <c r="T412" s="168">
        <f>VLOOKUP($A412,'Plan de acci�n consolidado 2025'!$A$3:$V$504,T$1,0)</f>
        <v>45705</v>
      </c>
      <c r="U412" s="168">
        <f>VLOOKUP($A412,'Plan de acci�n consolidado 2025'!$A$3:$V$504,U$1,0)</f>
        <v>46003</v>
      </c>
      <c r="V412" t="str">
        <f>VLOOKUP($A412,'Plan de acci�n consolidado 2025'!$A$3:$V$504,V$1,0)</f>
        <v>71-GRUPO DE TRABAJO DE FORMACION</v>
      </c>
      <c r="W412">
        <f>VLOOKUP($A412,'Plan de acci�n consolidado 2025'!$A$3:$AZ$504,W$1,0)</f>
        <v>20</v>
      </c>
      <c r="X412">
        <f>VLOOKUP($A412,'Plan de acci�n consolidado 2025'!$A$3:$AZ$504,X$1,0)</f>
        <v>45</v>
      </c>
      <c r="Y412" t="str">
        <f>VLOOKUP($A412,'Plan de acci�n consolidado 2025'!$A$3:$AZ$504,Y$1,0)</f>
        <v>Con cortes al 30 de septiembre de 2025,  se ha avanzado en el plan de trabajo propuesto para este producto en un 45%, finalizando en un 100%  la siguiente actividad, que se esta reportando en este avance del mes de septiembre:
2. Aplicar mejoras de accesibilidad al contenido web mediante ajustes en enlaces, contrastes y encabezados.
Adicionalmente, se reporta el plan de trabajo presentado como evidencia del avance del 45% a la fecha.</v>
      </c>
      <c r="Z412" s="168">
        <f>VLOOKUP($A412,'Plan de acci�n consolidado 2025'!$A$3:$AZ$504,Z$1,0)</f>
        <v>0</v>
      </c>
      <c r="AA412">
        <f>VLOOKUP($A412,'Plan de acci�n consolidado 2025'!$A$3:$AZ$504,AA$1,0)</f>
        <v>45</v>
      </c>
      <c r="AB412" t="str">
        <f>VLOOKUP($A412,'Plan de acci�n consolidado 2025'!$A$3:$AZ$504,AB$1,0)</f>
        <v>Se avala el avance dado a la presente actividad de acuerdo con el plan de trabajo establecido, en el informe se indica se efectuaron varias actividades correctivas, con el fin de cumplir con la tarea:  Aplicar mejoras de accesibilidad al contenido web mediante ajustes en enlaces,
contrastes y encabezados.</v>
      </c>
      <c r="AC412" s="168">
        <f>VLOOKUP($A412,'Plan de acci�n consolidado 2025'!$A$3:$AZ$504,AC$1,0)</f>
        <v>0</v>
      </c>
      <c r="AD412">
        <f>VLOOKUP($A412,'Plan de acci�n consolidado 2025'!$A$3:$AZ$504,AD$1,0)</f>
        <v>0</v>
      </c>
      <c r="AE412">
        <f>VLOOKUP($A412,'Plan de acci�n consolidado 2025'!$A$3:$AZ$504,AE$1,0)</f>
        <v>9</v>
      </c>
    </row>
    <row r="413" spans="1:31" hidden="1" x14ac:dyDescent="0.25">
      <c r="A413" s="30" t="s">
        <v>1169</v>
      </c>
      <c r="B413" t="str">
        <f>VLOOKUP($A413,'Plan de acci�n consolidado 2025'!$A$3:$V$504,B$1,0)</f>
        <v>GRUPO DE TRABAJO DE FORMACION</v>
      </c>
      <c r="C413">
        <f>VLOOKUP($A413,'Plan de acci�n consolidado 2025'!$A$3:$V$504,C$1,0)</f>
        <v>4</v>
      </c>
      <c r="D413" t="str">
        <f>VLOOKUP($A413,'Plan de acci�n consolidado 2025'!$A$3:$V$504,D$1,0)</f>
        <v>Actividad propia</v>
      </c>
      <c r="E413" t="str">
        <f>VLOOKUP($A413,'Plan de acci�n consolidado 2025'!$A$3:$V$504,E$1,0)</f>
        <v>71.3.1</v>
      </c>
      <c r="F413" t="str">
        <f>VLOOKUP($A413,'Plan de acci�n consolidado 2025'!$A$3:$V$504,F$1,0)</f>
        <v>N/A</v>
      </c>
      <c r="G413" t="str">
        <f>VLOOKUP($A413,'Plan de acci�n consolidado 2025'!$A$3:$V$504,G$1,0)</f>
        <v>N/A</v>
      </c>
      <c r="H413" t="str">
        <f>VLOOKUP($A413,'Plan de acci�n consolidado 2025'!$A$3:$V$504,H$1,0)</f>
        <v>N/A</v>
      </c>
      <c r="I413" t="str">
        <f>VLOOKUP($A413,'Plan de acci�n consolidado 2025'!$A$3:$V$504,I$1,0)</f>
        <v>N/A</v>
      </c>
      <c r="J413" t="str">
        <f>VLOOKUP($A413,'Plan de acci�n consolidado 2025'!$A$3:$V$504,J$1,0)</f>
        <v>N/A</v>
      </c>
      <c r="K413">
        <f>VLOOKUP($A413,'Plan de acci�n consolidado 2025'!$A$3:$V$504,K$1,0)</f>
        <v>0</v>
      </c>
      <c r="L413" t="str">
        <f>VLOOKUP($A413,'Plan de acci�n consolidado 2025'!$A$3:$V$504,L$1,0)</f>
        <v>N/A</v>
      </c>
      <c r="M413" t="str">
        <f>VLOOKUP($A413,'Plan de acci�n consolidado 2025'!$A$3:$V$504,M$1,0)</f>
        <v>N/A</v>
      </c>
      <c r="N413" t="str">
        <f>VLOOKUP($A413,'Plan de acci�n consolidado 2025'!$A$3:$V$504,N$1,0)</f>
        <v>N/A</v>
      </c>
      <c r="O413" t="str">
        <f>VLOOKUP($A413,'Plan de acci�n consolidado 2025'!$A$3:$V$504,O$1,0)</f>
        <v>Elaborar un diagnóstico de los aspectos que requieren ser implementados en accesibilidad de la plataforma del campus virtual. (Informe de diagnóstico).</v>
      </c>
      <c r="P413">
        <f>VLOOKUP($A413,'Plan de acci�n consolidado 2025'!$A$3:$V$504,P$1,0)</f>
        <v>30</v>
      </c>
      <c r="Q413">
        <f>VLOOKUP($A413,'Plan de acci�n consolidado 2025'!$A$3:$V$504,Q$1,0)</f>
        <v>1</v>
      </c>
      <c r="R413" t="str">
        <f>VLOOKUP($A413,'Plan de acci�n consolidado 2025'!$A$3:$V$504,R$1,0)</f>
        <v>Númerica</v>
      </c>
      <c r="S413" t="str">
        <f>VLOOKUP($A413,'Plan de acci�n consolidado 2025'!$A$3:$V$504,S$1,0)</f>
        <v xml:space="preserve"># de diagnóstico de los aspectos a implementar en accesibilidad de la plataforma del campus virtual elaborado / 1 diagnóstico de los aspectos a implementar en accesibilidad de la plataforma del campus virtual a elaborar. </v>
      </c>
      <c r="T413" s="168">
        <f>VLOOKUP($A413,'Plan de acci�n consolidado 2025'!$A$3:$V$504,T$1,0)</f>
        <v>45705</v>
      </c>
      <c r="U413" s="168">
        <f>VLOOKUP($A413,'Plan de acci�n consolidado 2025'!$A$3:$V$504,U$1,0)</f>
        <v>45853</v>
      </c>
      <c r="V413" t="str">
        <f>VLOOKUP($A413,'Plan de acci�n consolidado 2025'!$A$3:$V$504,V$1,0)</f>
        <v>71-GRUPO DE TRABAJO DE FORMACION</v>
      </c>
      <c r="W413">
        <f>VLOOKUP($A413,'Plan de acci�n consolidado 2025'!$A$3:$AZ$504,W$1,0)</f>
        <v>6</v>
      </c>
      <c r="X413">
        <f>VLOOKUP($A413,'Plan de acci�n consolidado 2025'!$A$3:$AZ$504,X$1,0)</f>
        <v>100</v>
      </c>
      <c r="Y413" t="str">
        <f>VLOOKUP($A413,'Plan de acci�n consolidado 2025'!$A$3:$AZ$504,Y$1,0)</f>
        <v>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v>
      </c>
      <c r="Z413" s="168">
        <f>VLOOKUP($A413,'Plan de acci�n consolidado 2025'!$A$3:$AZ$504,Z$1,0)</f>
        <v>45853</v>
      </c>
      <c r="AA413">
        <f>VLOOKUP($A413,'Plan de acci�n consolidado 2025'!$A$3:$AZ$504,AA$1,0)</f>
        <v>100</v>
      </c>
      <c r="AB413" t="str">
        <f>VLOOKUP($A413,'Plan de acci�n consolidado 2025'!$A$3:$AZ$504,AB$1,0)</f>
        <v>Se avala el cumplimiento de la presente actividad mediante documento de diagnóstico de los aspectos que requieren ser implementados en accesibilidad de la plataforma del campus virtual.</v>
      </c>
      <c r="AC413" s="168">
        <f>VLOOKUP($A413,'Plan de acci�n consolidado 2025'!$A$3:$AZ$504,AC$1,0)</f>
        <v>45853</v>
      </c>
      <c r="AD413">
        <f>VLOOKUP($A413,'Plan de acci�n consolidado 2025'!$A$3:$AZ$504,AD$1,0)</f>
        <v>100</v>
      </c>
      <c r="AE413">
        <f>VLOOKUP($A413,'Plan de acci�n consolidado 2025'!$A$3:$AZ$504,AE$1,0)</f>
        <v>6</v>
      </c>
    </row>
    <row r="414" spans="1:31" hidden="1" x14ac:dyDescent="0.25">
      <c r="A414" s="30" t="s">
        <v>1170</v>
      </c>
      <c r="B414" t="str">
        <f>VLOOKUP($A414,'Plan de acci�n consolidado 2025'!$A$3:$V$504,B$1,0)</f>
        <v>GRUPO DE TRABAJO DE FORMACION</v>
      </c>
      <c r="C414">
        <f>VLOOKUP($A414,'Plan de acci�n consolidado 2025'!$A$3:$V$504,C$1,0)</f>
        <v>4</v>
      </c>
      <c r="D414" t="str">
        <f>VLOOKUP($A414,'Plan de acci�n consolidado 2025'!$A$3:$V$504,D$1,0)</f>
        <v>Actividad propia</v>
      </c>
      <c r="E414" t="str">
        <f>VLOOKUP($A414,'Plan de acci�n consolidado 2025'!$A$3:$V$504,E$1,0)</f>
        <v>71.3.2</v>
      </c>
      <c r="F414" t="str">
        <f>VLOOKUP($A414,'Plan de acci�n consolidado 2025'!$A$3:$V$504,F$1,0)</f>
        <v>N/A</v>
      </c>
      <c r="G414" t="str">
        <f>VLOOKUP($A414,'Plan de acci�n consolidado 2025'!$A$3:$V$504,G$1,0)</f>
        <v>N/A</v>
      </c>
      <c r="H414" t="str">
        <f>VLOOKUP($A414,'Plan de acci�n consolidado 2025'!$A$3:$V$504,H$1,0)</f>
        <v>N/A</v>
      </c>
      <c r="I414" t="str">
        <f>VLOOKUP($A414,'Plan de acci�n consolidado 2025'!$A$3:$V$504,I$1,0)</f>
        <v>N/A</v>
      </c>
      <c r="J414" t="str">
        <f>VLOOKUP($A414,'Plan de acci�n consolidado 2025'!$A$3:$V$504,J$1,0)</f>
        <v>N/A</v>
      </c>
      <c r="K414">
        <f>VLOOKUP($A414,'Plan de acci�n consolidado 2025'!$A$3:$V$504,K$1,0)</f>
        <v>0</v>
      </c>
      <c r="L414" t="str">
        <f>VLOOKUP($A414,'Plan de acci�n consolidado 2025'!$A$3:$V$504,L$1,0)</f>
        <v>N/A</v>
      </c>
      <c r="M414" t="str">
        <f>VLOOKUP($A414,'Plan de acci�n consolidado 2025'!$A$3:$V$504,M$1,0)</f>
        <v>N/A</v>
      </c>
      <c r="N414" t="str">
        <f>VLOOKUP($A414,'Plan de acci�n consolidado 2025'!$A$3:$V$504,N$1,0)</f>
        <v>N/A</v>
      </c>
      <c r="O414" t="str">
        <f>VLOOKUP($A414,'Plan de acci�n consolidado 2025'!$A$3:$V$504,O$1,0)</f>
        <v>Elaborar un plan de trabajo para la implementación de accesibilidad del campus virtual. (Plan de trabajo).</v>
      </c>
      <c r="P414">
        <f>VLOOKUP($A414,'Plan de acci�n consolidado 2025'!$A$3:$V$504,P$1,0)</f>
        <v>20</v>
      </c>
      <c r="Q414">
        <f>VLOOKUP($A414,'Plan de acci�n consolidado 2025'!$A$3:$V$504,Q$1,0)</f>
        <v>1</v>
      </c>
      <c r="R414" t="str">
        <f>VLOOKUP($A414,'Plan de acci�n consolidado 2025'!$A$3:$V$504,R$1,0)</f>
        <v>Númerica</v>
      </c>
      <c r="S414" t="str">
        <f>VLOOKUP($A414,'Plan de acci�n consolidado 2025'!$A$3:$V$504,S$1,0)</f>
        <v xml:space="preserve"># de plan de trabajo para la implementación de accesibilidad de la plataforma del  campus virtual elaborado / 1 plan de trabajo para la implementación de accesibilidad de la plataforma del  campus virtual  a elaborar. </v>
      </c>
      <c r="T414" s="168">
        <f>VLOOKUP($A414,'Plan de acci�n consolidado 2025'!$A$3:$V$504,T$1,0)</f>
        <v>45733</v>
      </c>
      <c r="U414" s="168">
        <f>VLOOKUP($A414,'Plan de acci�n consolidado 2025'!$A$3:$V$504,U$1,0)</f>
        <v>45869</v>
      </c>
      <c r="V414" t="str">
        <f>VLOOKUP($A414,'Plan de acci�n consolidado 2025'!$A$3:$V$504,V$1,0)</f>
        <v>71-GRUPO DE TRABAJO DE FORMACION</v>
      </c>
      <c r="W414">
        <f>VLOOKUP($A414,'Plan de acci�n consolidado 2025'!$A$3:$AZ$504,W$1,0)</f>
        <v>4</v>
      </c>
      <c r="X414">
        <f>VLOOKUP($A414,'Plan de acci�n consolidado 2025'!$A$3:$AZ$504,X$1,0)</f>
        <v>100</v>
      </c>
      <c r="Y414" t="str">
        <f>VLOOKUP($A414,'Plan de acci�n consolidado 2025'!$A$3:$AZ$504,Y$1,0)</f>
        <v xml:space="preserve">Esta actividad fue cumplida al 100% finalizando el 31 de julio de 2025. En el documento anexo se evidencia el plan de trabajo propuesto para la implementación de accesibilidad del campus virtual. </v>
      </c>
      <c r="Z414" s="168">
        <f>VLOOKUP($A414,'Plan de acci�n consolidado 2025'!$A$3:$AZ$504,Z$1,0)</f>
        <v>45869</v>
      </c>
      <c r="AA414">
        <f>VLOOKUP($A414,'Plan de acci�n consolidado 2025'!$A$3:$AZ$504,AA$1,0)</f>
        <v>100</v>
      </c>
      <c r="AB414" t="str">
        <f>VLOOKUP($A414,'Plan de acci�n consolidado 2025'!$A$3:$AZ$504,AB$1,0)</f>
        <v>Se avala el cumplimiento de la presente actividad con el plan de trabajo para la implementación de accesibilidad del campu8s virtual.</v>
      </c>
      <c r="AC414" s="168">
        <f>VLOOKUP($A414,'Plan de acci�n consolidado 2025'!$A$3:$AZ$504,AC$1,0)</f>
        <v>45869</v>
      </c>
      <c r="AD414">
        <f>VLOOKUP($A414,'Plan de acci�n consolidado 2025'!$A$3:$AZ$504,AD$1,0)</f>
        <v>100</v>
      </c>
      <c r="AE414">
        <f>VLOOKUP($A414,'Plan de acci�n consolidado 2025'!$A$3:$AZ$504,AE$1,0)</f>
        <v>4</v>
      </c>
    </row>
    <row r="415" spans="1:31" hidden="1" x14ac:dyDescent="0.25">
      <c r="A415" s="30" t="s">
        <v>1171</v>
      </c>
      <c r="B415" t="str">
        <f>VLOOKUP($A415,'Plan de acci�n consolidado 2025'!$A$3:$V$504,B$1,0)</f>
        <v>GRUPO DE TRABAJO DE FORMACION</v>
      </c>
      <c r="C415">
        <f>VLOOKUP($A415,'Plan de acci�n consolidado 2025'!$A$3:$V$504,C$1,0)</f>
        <v>4</v>
      </c>
      <c r="D415" t="str">
        <f>VLOOKUP($A415,'Plan de acci�n consolidado 2025'!$A$3:$V$504,D$1,0)</f>
        <v>Actividad propia</v>
      </c>
      <c r="E415" t="str">
        <f>VLOOKUP($A415,'Plan de acci�n consolidado 2025'!$A$3:$V$504,E$1,0)</f>
        <v>71.3.3</v>
      </c>
      <c r="F415" t="str">
        <f>VLOOKUP($A415,'Plan de acci�n consolidado 2025'!$A$3:$V$504,F$1,0)</f>
        <v>N/A</v>
      </c>
      <c r="G415" t="str">
        <f>VLOOKUP($A415,'Plan de acci�n consolidado 2025'!$A$3:$V$504,G$1,0)</f>
        <v>N/A</v>
      </c>
      <c r="H415" t="str">
        <f>VLOOKUP($A415,'Plan de acci�n consolidado 2025'!$A$3:$V$504,H$1,0)</f>
        <v>N/A</v>
      </c>
      <c r="I415" t="str">
        <f>VLOOKUP($A415,'Plan de acci�n consolidado 2025'!$A$3:$V$504,I$1,0)</f>
        <v>N/A</v>
      </c>
      <c r="J415" t="str">
        <f>VLOOKUP($A415,'Plan de acci�n consolidado 2025'!$A$3:$V$504,J$1,0)</f>
        <v>N/A</v>
      </c>
      <c r="K415">
        <f>VLOOKUP($A415,'Plan de acci�n consolidado 2025'!$A$3:$V$504,K$1,0)</f>
        <v>0</v>
      </c>
      <c r="L415" t="str">
        <f>VLOOKUP($A415,'Plan de acci�n consolidado 2025'!$A$3:$V$504,L$1,0)</f>
        <v>N/A</v>
      </c>
      <c r="M415" t="str">
        <f>VLOOKUP($A415,'Plan de acci�n consolidado 2025'!$A$3:$V$504,M$1,0)</f>
        <v>N/A</v>
      </c>
      <c r="N415" t="str">
        <f>VLOOKUP($A415,'Plan de acci�n consolidado 2025'!$A$3:$V$504,N$1,0)</f>
        <v>N/A</v>
      </c>
      <c r="O415" t="str">
        <f>VLOOKUP($A415,'Plan de acci�n consolidado 2025'!$A$3:$V$504,O$1,0)</f>
        <v>Ejecutar el plan de trabajo  para la implementación de accesibilidad de la plataforma del campus virtual. (Reporte de avance de la ejecución del plan de trabajo).</v>
      </c>
      <c r="P415">
        <f>VLOOKUP($A415,'Plan de acci�n consolidado 2025'!$A$3:$V$504,P$1,0)</f>
        <v>40</v>
      </c>
      <c r="Q415">
        <f>VLOOKUP($A415,'Plan de acci�n consolidado 2025'!$A$3:$V$504,Q$1,0)</f>
        <v>100</v>
      </c>
      <c r="R415" t="str">
        <f>VLOOKUP($A415,'Plan de acci�n consolidado 2025'!$A$3:$V$504,R$1,0)</f>
        <v>Porcentual</v>
      </c>
      <c r="S415" t="str">
        <f>VLOOKUP($A415,'Plan de acci�n consolidado 2025'!$A$3:$V$504,S$1,0)</f>
        <v>% de plan de trabajo para la implementación de accesibilidad de la plataforma del  campus virtual ejecutado  / 100% de  plan de trabajo para la implementación de accesibilidad de la plataforma del  campus virtual a ejecutar</v>
      </c>
      <c r="T415" s="168">
        <f>VLOOKUP($A415,'Plan de acci�n consolidado 2025'!$A$3:$V$504,T$1,0)</f>
        <v>45748</v>
      </c>
      <c r="U415" s="168">
        <f>VLOOKUP($A415,'Plan de acci�n consolidado 2025'!$A$3:$V$504,U$1,0)</f>
        <v>45996</v>
      </c>
      <c r="V415" t="str">
        <f>VLOOKUP($A415,'Plan de acci�n consolidado 2025'!$A$3:$V$504,V$1,0)</f>
        <v>71-GRUPO DE TRABAJO DE FORMACION</v>
      </c>
      <c r="W415">
        <f>VLOOKUP($A415,'Plan de acci�n consolidado 2025'!$A$3:$AZ$504,W$1,0)</f>
        <v>8</v>
      </c>
      <c r="X415">
        <f>VLOOKUP($A415,'Plan de acci�n consolidado 2025'!$A$3:$AZ$504,X$1,0)</f>
        <v>45</v>
      </c>
      <c r="Y415" t="str">
        <f>VLOOKUP($A415,'Plan de acci�n consolidado 2025'!$A$3:$AZ$504,Y$1,0)</f>
        <v>Con cortes al 30 de septiembre de 2025,  se ha avanzado en el plan de trabajo propuesto para este producto en un 45%, finalizando en un 100%  la siguiente actividad, que se esta reportando en este avance del mes de septiembre:
2. Aplicar mejoras de accesibilidad al contenido web mediante ajustes en enlaces, contrastes y encabezados.
Adicionalmente, se reporta el plan de trabajo presentado como evidencia del avance del 45% a la fecha.</v>
      </c>
      <c r="Z415" s="168">
        <f>VLOOKUP($A415,'Plan de acci�n consolidado 2025'!$A$3:$AZ$504,Z$1,0)</f>
        <v>0</v>
      </c>
      <c r="AA415">
        <f>VLOOKUP($A415,'Plan de acci�n consolidado 2025'!$A$3:$AZ$504,AA$1,0)</f>
        <v>45</v>
      </c>
      <c r="AB415" t="str">
        <f>VLOOKUP($A415,'Plan de acci�n consolidado 2025'!$A$3:$AZ$504,AB$1,0)</f>
        <v>Se avala el avance dado a la presente actividad en la cual mediante informe allegado se describen las actividades ejecutadas con el fin de cumplir la tarea propuesta:Aplicar mejoras de accesibilidad al contenido web mediante ajustes en enlaces,
contrastes y encabezados</v>
      </c>
      <c r="AC415" s="168">
        <f>VLOOKUP($A415,'Plan de acci�n consolidado 2025'!$A$3:$AZ$504,AC$1,0)</f>
        <v>0</v>
      </c>
      <c r="AD415">
        <f>VLOOKUP($A415,'Plan de acci�n consolidado 2025'!$A$3:$AZ$504,AD$1,0)</f>
        <v>0</v>
      </c>
      <c r="AE415">
        <f>VLOOKUP($A415,'Plan de acci�n consolidado 2025'!$A$3:$AZ$504,AE$1,0)</f>
        <v>3.6</v>
      </c>
    </row>
    <row r="416" spans="1:31" hidden="1" x14ac:dyDescent="0.25">
      <c r="A416" s="30" t="s">
        <v>1172</v>
      </c>
      <c r="B416" t="str">
        <f>VLOOKUP($A416,'Plan de acci�n consolidado 2025'!$A$3:$V$504,B$1,0)</f>
        <v>GRUPO DE TRABAJO DE FORMACION</v>
      </c>
      <c r="C416">
        <f>VLOOKUP($A416,'Plan de acci�n consolidado 2025'!$A$3:$V$504,C$1,0)</f>
        <v>4</v>
      </c>
      <c r="D416" t="str">
        <f>VLOOKUP($A416,'Plan de acci�n consolidado 2025'!$A$3:$V$504,D$1,0)</f>
        <v>Actividad propia</v>
      </c>
      <c r="E416" t="str">
        <f>VLOOKUP($A416,'Plan de acci�n consolidado 2025'!$A$3:$V$504,E$1,0)</f>
        <v>71.3.4</v>
      </c>
      <c r="F416" t="str">
        <f>VLOOKUP($A416,'Plan de acci�n consolidado 2025'!$A$3:$V$504,F$1,0)</f>
        <v>N/A</v>
      </c>
      <c r="G416" t="str">
        <f>VLOOKUP($A416,'Plan de acci�n consolidado 2025'!$A$3:$V$504,G$1,0)</f>
        <v>N/A</v>
      </c>
      <c r="H416" t="str">
        <f>VLOOKUP($A416,'Plan de acci�n consolidado 2025'!$A$3:$V$504,H$1,0)</f>
        <v>N/A</v>
      </c>
      <c r="I416" t="str">
        <f>VLOOKUP($A416,'Plan de acci�n consolidado 2025'!$A$3:$V$504,I$1,0)</f>
        <v>N/A</v>
      </c>
      <c r="J416" t="str">
        <f>VLOOKUP($A416,'Plan de acci�n consolidado 2025'!$A$3:$V$504,J$1,0)</f>
        <v>N/A</v>
      </c>
      <c r="K416">
        <f>VLOOKUP($A416,'Plan de acci�n consolidado 2025'!$A$3:$V$504,K$1,0)</f>
        <v>0</v>
      </c>
      <c r="L416" t="str">
        <f>VLOOKUP($A416,'Plan de acci�n consolidado 2025'!$A$3:$V$504,L$1,0)</f>
        <v>N/A</v>
      </c>
      <c r="M416" t="str">
        <f>VLOOKUP($A416,'Plan de acci�n consolidado 2025'!$A$3:$V$504,M$1,0)</f>
        <v>N/A</v>
      </c>
      <c r="N416" t="str">
        <f>VLOOKUP($A416,'Plan de acci�n consolidado 2025'!$A$3:$V$504,N$1,0)</f>
        <v>N/A</v>
      </c>
      <c r="O416" t="str">
        <f>VLOOKUP($A416,'Plan de acci�n consolidado 2025'!$A$3:$V$504,O$1,0)</f>
        <v>Elaborar informe de resultados de la accesibilidad de la plataforma del campus virtual. (Informe consolidado de la  accesibilidad)</v>
      </c>
      <c r="P416">
        <f>VLOOKUP($A416,'Plan de acci�n consolidado 2025'!$A$3:$V$504,P$1,0)</f>
        <v>10</v>
      </c>
      <c r="Q416">
        <f>VLOOKUP($A416,'Plan de acci�n consolidado 2025'!$A$3:$V$504,Q$1,0)</f>
        <v>1</v>
      </c>
      <c r="R416" t="str">
        <f>VLOOKUP($A416,'Plan de acci�n consolidado 2025'!$A$3:$V$504,R$1,0)</f>
        <v>Númerica</v>
      </c>
      <c r="S416" t="str">
        <f>VLOOKUP($A416,'Plan de acci�n consolidado 2025'!$A$3:$V$504,S$1,0)</f>
        <v># de informes de resultados de la  caccesibilidad de la plataforma del campus virtual elaborados  / 1  informe de resultados de la accesibilidad de la plataforma del campus virtual a elaborar.</v>
      </c>
      <c r="T416" s="168">
        <f>VLOOKUP($A416,'Plan de acci�n consolidado 2025'!$A$3:$V$504,T$1,0)</f>
        <v>45992</v>
      </c>
      <c r="U416" s="168">
        <f>VLOOKUP($A416,'Plan de acci�n consolidado 2025'!$A$3:$V$504,U$1,0)</f>
        <v>46003</v>
      </c>
      <c r="V416" t="str">
        <f>VLOOKUP($A416,'Plan de acci�n consolidado 2025'!$A$3:$V$504,V$1,0)</f>
        <v>71-GRUPO DE TRABAJO DE FORMACION</v>
      </c>
      <c r="W416">
        <f>VLOOKUP($A416,'Plan de acci�n consolidado 2025'!$A$3:$AZ$504,W$1,0)</f>
        <v>2</v>
      </c>
      <c r="X416">
        <f>VLOOKUP($A416,'Plan de acci�n consolidado 2025'!$A$3:$AZ$504,X$1,0)</f>
        <v>0</v>
      </c>
      <c r="Y416">
        <f>VLOOKUP($A416,'Plan de acci�n consolidado 2025'!$A$3:$AZ$504,Y$1,0)</f>
        <v>0</v>
      </c>
      <c r="Z416" s="168">
        <f>VLOOKUP($A416,'Plan de acci�n consolidado 2025'!$A$3:$AZ$504,Z$1,0)</f>
        <v>0</v>
      </c>
      <c r="AA416">
        <f>VLOOKUP($A416,'Plan de acci�n consolidado 2025'!$A$3:$AZ$504,AA$1,0)</f>
        <v>0</v>
      </c>
      <c r="AB416">
        <f>VLOOKUP($A416,'Plan de acci�n consolidado 2025'!$A$3:$AZ$504,AB$1,0)</f>
        <v>0</v>
      </c>
      <c r="AC416" s="168">
        <f>VLOOKUP($A416,'Plan de acci�n consolidado 2025'!$A$3:$AZ$504,AC$1,0)</f>
        <v>0</v>
      </c>
      <c r="AD416">
        <f>VLOOKUP($A416,'Plan de acci�n consolidado 2025'!$A$3:$AZ$504,AD$1,0)</f>
        <v>0</v>
      </c>
      <c r="AE416">
        <f>VLOOKUP($A416,'Plan de acci�n consolidado 2025'!$A$3:$AZ$504,AE$1,0)</f>
        <v>0</v>
      </c>
    </row>
    <row r="417" spans="1:31" hidden="1" x14ac:dyDescent="0.25">
      <c r="A417" s="30" t="s">
        <v>1173</v>
      </c>
      <c r="B417" t="str">
        <f>VLOOKUP($A417,'Plan de acci�n consolidado 2025'!$A$3:$V$504,B$1,0)</f>
        <v>GRUPO DE TRABAJO DE FORMACION</v>
      </c>
      <c r="C417">
        <f>VLOOKUP($A417,'Plan de acci�n consolidado 2025'!$A$3:$V$504,C$1,0)</f>
        <v>4</v>
      </c>
      <c r="D417" t="str">
        <f>VLOOKUP($A417,'Plan de acci�n consolidado 2025'!$A$3:$V$504,D$1,0)</f>
        <v>Producto</v>
      </c>
      <c r="E417" t="str">
        <f>VLOOKUP($A417,'Plan de acci�n consolidado 2025'!$A$3:$V$504,E$1,0)</f>
        <v>71.4</v>
      </c>
      <c r="F417" t="str">
        <f>VLOOKUP($A417,'Plan de acci�n consolidado 2025'!$A$3:$V$504,F$1,0)</f>
        <v>Operativo</v>
      </c>
      <c r="G417" t="str">
        <f>VLOOKUP($A417,'Plan de acci�n consolidado 2025'!$A$3:$V$504,G$1,0)</f>
        <v xml:space="preserve">Promover el enfoque preventivo, diferencial y territorial en el que hacer misional de la entidad 
</v>
      </c>
      <c r="H417" t="str">
        <f>VLOOKUP($A417,'Plan de acci�n consolidado 2025'!$A$3:$V$504,H$1,0)</f>
        <v xml:space="preserve">Cumplimiento de productos del PAI asociados a Fortacer el Sistema Integral de Gestión Institucional para mejorar la prestación del servicio. 
</v>
      </c>
      <c r="I417" t="str">
        <f>VLOOKUP($A417,'Plan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7" t="str">
        <f>VLOOKUP($A417,'Plan de acci�n consolidado 2025'!$A$3:$V$504,J$1,0)</f>
        <v>N/A</v>
      </c>
      <c r="K417">
        <f>VLOOKUP($A417,'Plan de acci�n consolidado 2025'!$A$3:$V$504,K$1,0)</f>
        <v>0</v>
      </c>
      <c r="L417" t="str">
        <f>VLOOKUP($A417,'Plan de acci�n consolidado 2025'!$A$3:$V$504,L$1,0)</f>
        <v>C-3599-0200-0005-53105b</v>
      </c>
      <c r="M417" t="str">
        <f>VLOOKUP($A417,'Plan de acci�n consolidado 2025'!$A$3:$V$504,M$1,0)</f>
        <v>Política Servicio al Ciudadano_DIMENSIÓN Gestión con Valores para Resultados</v>
      </c>
      <c r="N417" t="str">
        <f>VLOOKUP($A417,'Plan de acci�n consolidado 2025'!$A$3:$V$504,N$1,0)</f>
        <v>PEI_21;
PES_20230188</v>
      </c>
      <c r="O417" t="str">
        <f>VLOOKUP($A417,'Plan de acci�n consolidado 2025'!$A$3:$V$504,O$1,0)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417">
        <f>VLOOKUP($A417,'Plan de acci�n consolidado 2025'!$A$3:$V$504,P$1,0)</f>
        <v>30</v>
      </c>
      <c r="Q417">
        <f>VLOOKUP($A417,'Plan de acci�n consolidado 2025'!$A$3:$V$504,Q$1,0)</f>
        <v>290</v>
      </c>
      <c r="R417" t="str">
        <f>VLOOKUP($A417,'Plan de acci�n consolidado 2025'!$A$3:$V$504,R$1,0)</f>
        <v>Númerica</v>
      </c>
      <c r="S417" t="str">
        <f>VLOOKUP($A417,'Plan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7" s="168">
        <f>VLOOKUP($A417,'Plan de acci�n consolidado 2025'!$A$3:$V$504,T$1,0)</f>
        <v>45717</v>
      </c>
      <c r="U417" s="168">
        <f>VLOOKUP($A417,'Plan de acci�n consolidado 2025'!$A$3:$V$504,U$1,0)</f>
        <v>46003</v>
      </c>
      <c r="V417" t="str">
        <f>VLOOKUP($A417,'Plan de acci�n consolidado 2025'!$A$3:$V$504,V$1,0)</f>
        <v>71-GRUPO DE TRABAJO DE FORMACION</v>
      </c>
      <c r="W417">
        <f>VLOOKUP($A417,'Plan de acci�n consolidado 2025'!$A$3:$AZ$504,W$1,0)</f>
        <v>30</v>
      </c>
      <c r="X417">
        <f>VLOOKUP($A417,'Plan de acci�n consolidado 2025'!$A$3:$AZ$504,X$1,0)</f>
        <v>77</v>
      </c>
      <c r="Y417" t="str">
        <f>VLOOKUP($A417,'Plan de acci�n consolidado 2025'!$A$3:$AZ$504,Y$1,0)</f>
        <v xml:space="preserve">Durante el mes de septiembre se realizaron 31 jornadas. El acumulado con corte al 30 de septiembre de 2025, es de 223 Jornadas de Formación realizadas de las 290 establecidas. Se adjunta el reporte mensual con los resultados de las Jornadas de Formación del mes de septiembre. </v>
      </c>
      <c r="Z417" s="168">
        <f>VLOOKUP($A417,'Plan de acci�n consolidado 2025'!$A$3:$AZ$504,Z$1,0)</f>
        <v>0</v>
      </c>
      <c r="AA417">
        <f>VLOOKUP($A417,'Plan de acci�n consolidado 2025'!$A$3:$AZ$504,AA$1,0)</f>
        <v>77</v>
      </c>
      <c r="AB417" t="str">
        <f>VLOOKUP($A417,'Plan de acci�n consolidado 2025'!$A$3:$AZ$504,AB$1,0)</f>
        <v xml:space="preserve">Se avala el avance dado al presente producto se han ejecutado 223 capacitaciones en temas de rtml de las 290 programadas. </v>
      </c>
      <c r="AC417" s="168">
        <f>VLOOKUP($A417,'Plan de acci�n consolidado 2025'!$A$3:$AZ$504,AC$1,0)</f>
        <v>0</v>
      </c>
      <c r="AD417">
        <f>VLOOKUP($A417,'Plan de acci�n consolidado 2025'!$A$3:$AZ$504,AD$1,0)</f>
        <v>0</v>
      </c>
      <c r="AE417">
        <f>VLOOKUP($A417,'Plan de acci�n consolidado 2025'!$A$3:$AZ$504,AE$1,0)</f>
        <v>23.1</v>
      </c>
    </row>
    <row r="418" spans="1:31" hidden="1" x14ac:dyDescent="0.25">
      <c r="A418" s="30" t="s">
        <v>1174</v>
      </c>
      <c r="B418" t="str">
        <f>VLOOKUP($A418,'Plan de acci�n consolidado 2025'!$A$3:$V$504,B$1,0)</f>
        <v>GRUPO DE TRABAJO DE FORMACION</v>
      </c>
      <c r="C418">
        <f>VLOOKUP($A418,'Plan de acci�n consolidado 2025'!$A$3:$V$504,C$1,0)</f>
        <v>4</v>
      </c>
      <c r="D418" t="str">
        <f>VLOOKUP($A418,'Plan de acci�n consolidado 2025'!$A$3:$V$504,D$1,0)</f>
        <v>Actividad propia</v>
      </c>
      <c r="E418" t="str">
        <f>VLOOKUP($A418,'Plan de acci�n consolidado 2025'!$A$3:$V$504,E$1,0)</f>
        <v>71.4.1</v>
      </c>
      <c r="F418" t="str">
        <f>VLOOKUP($A418,'Plan de acci�n consolidado 2025'!$A$3:$V$504,F$1,0)</f>
        <v>N/A</v>
      </c>
      <c r="G418" t="str">
        <f>VLOOKUP($A418,'Plan de acci�n consolidado 2025'!$A$3:$V$504,G$1,0)</f>
        <v>N/A</v>
      </c>
      <c r="H418" t="str">
        <f>VLOOKUP($A418,'Plan de acci�n consolidado 2025'!$A$3:$V$504,H$1,0)</f>
        <v>N/A</v>
      </c>
      <c r="I418" t="str">
        <f>VLOOKUP($A418,'Plan de acci�n consolidado 2025'!$A$3:$V$504,I$1,0)</f>
        <v>N/A</v>
      </c>
      <c r="J418" t="str">
        <f>VLOOKUP($A418,'Plan de acci�n consolidado 2025'!$A$3:$V$504,J$1,0)</f>
        <v>N/A</v>
      </c>
      <c r="K418">
        <f>VLOOKUP($A418,'Plan de acci�n consolidado 2025'!$A$3:$V$504,K$1,0)</f>
        <v>0</v>
      </c>
      <c r="L418" t="str">
        <f>VLOOKUP($A418,'Plan de acci�n consolidado 2025'!$A$3:$V$504,L$1,0)</f>
        <v>N/A</v>
      </c>
      <c r="M418" t="str">
        <f>VLOOKUP($A418,'Plan de acci�n consolidado 2025'!$A$3:$V$504,M$1,0)</f>
        <v>N/A</v>
      </c>
      <c r="N418" t="str">
        <f>VLOOKUP($A418,'Plan de acci�n consolidado 2025'!$A$3:$V$504,N$1,0)</f>
        <v>N/A</v>
      </c>
      <c r="O418" t="str">
        <f>VLOOKUP($A418,'Plan de acci�n consolidado 2025'!$A$3:$V$504,O$1,0)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P418">
        <f>VLOOKUP($A418,'Plan de acci�n consolidado 2025'!$A$3:$V$504,P$1,0)</f>
        <v>70</v>
      </c>
      <c r="Q418">
        <f>VLOOKUP($A418,'Plan de acci�n consolidado 2025'!$A$3:$V$504,Q$1,0)</f>
        <v>290</v>
      </c>
      <c r="R418" t="str">
        <f>VLOOKUP($A418,'Plan de acci�n consolidado 2025'!$A$3:$V$504,R$1,0)</f>
        <v>Númerica</v>
      </c>
      <c r="S418" t="str">
        <f>VLOOKUP($A418,'Plan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8" s="168">
        <f>VLOOKUP($A418,'Plan de acci�n consolidado 2025'!$A$3:$V$504,T$1,0)</f>
        <v>45717</v>
      </c>
      <c r="U418" s="168">
        <f>VLOOKUP($A418,'Plan de acci�n consolidado 2025'!$A$3:$V$504,U$1,0)</f>
        <v>46003</v>
      </c>
      <c r="V418" t="str">
        <f>VLOOKUP($A418,'Plan de acci�n consolidado 2025'!$A$3:$V$504,V$1,0)</f>
        <v>71-GRUPO DE TRABAJO DE FORMACION</v>
      </c>
      <c r="W418">
        <f>VLOOKUP($A418,'Plan de acci�n consolidado 2025'!$A$3:$AZ$504,W$1,0)</f>
        <v>21</v>
      </c>
      <c r="X418">
        <f>VLOOKUP($A418,'Plan de acci�n consolidado 2025'!$A$3:$AZ$504,X$1,0)</f>
        <v>77</v>
      </c>
      <c r="Y418" t="str">
        <f>VLOOKUP($A418,'Plan de acci�n consolidado 2025'!$A$3:$AZ$504,Y$1,0)</f>
        <v xml:space="preserve">Durante el mes de septiembre se realizaron 31 jornadas. El acumulado con corte al 30 de septiembre de 2025, es de 223 Jornadas de Formación realizadas de las 290 establecidas. Se adjunta el reporte mensual con los resultados de las Jornadas de Formación del mes de septiembre. </v>
      </c>
      <c r="Z418" s="168">
        <f>VLOOKUP($A418,'Plan de acci�n consolidado 2025'!$A$3:$AZ$504,Z$1,0)</f>
        <v>0</v>
      </c>
      <c r="AA418">
        <f>VLOOKUP($A418,'Plan de acci�n consolidado 2025'!$A$3:$AZ$504,AA$1,0)</f>
        <v>77</v>
      </c>
      <c r="AB418" t="str">
        <f>VLOOKUP($A418,'Plan de acci�n consolidado 2025'!$A$3:$AZ$504,AB$1,0)</f>
        <v xml:space="preserve">Se avala el avance dado a la presente acividad se han ejecutado 223 capacitaciones de las 290 programadas en temas de rtml </v>
      </c>
      <c r="AC418" s="168">
        <f>VLOOKUP($A418,'Plan de acci�n consolidado 2025'!$A$3:$AZ$504,AC$1,0)</f>
        <v>0</v>
      </c>
      <c r="AD418">
        <f>VLOOKUP($A418,'Plan de acci�n consolidado 2025'!$A$3:$AZ$504,AD$1,0)</f>
        <v>0</v>
      </c>
      <c r="AE418">
        <f>VLOOKUP($A418,'Plan de acci�n consolidado 2025'!$A$3:$AZ$504,AE$1,0)</f>
        <v>16.170000000000002</v>
      </c>
    </row>
    <row r="419" spans="1:31" hidden="1" x14ac:dyDescent="0.25">
      <c r="A419" s="30" t="s">
        <v>1175</v>
      </c>
      <c r="B419" t="str">
        <f>VLOOKUP($A419,'Plan de acci�n consolidado 2025'!$A$3:$V$504,B$1,0)</f>
        <v>GRUPO DE TRABAJO DE FORMACION</v>
      </c>
      <c r="C419">
        <f>VLOOKUP($A419,'Plan de acci�n consolidado 2025'!$A$3:$V$504,C$1,0)</f>
        <v>4</v>
      </c>
      <c r="D419" t="str">
        <f>VLOOKUP($A419,'Plan de acci�n consolidado 2025'!$A$3:$V$504,D$1,0)</f>
        <v>Actividad propia</v>
      </c>
      <c r="E419" t="str">
        <f>VLOOKUP($A419,'Plan de acci�n consolidado 2025'!$A$3:$V$504,E$1,0)</f>
        <v>71.4.2</v>
      </c>
      <c r="F419" t="str">
        <f>VLOOKUP($A419,'Plan de acci�n consolidado 2025'!$A$3:$V$504,F$1,0)</f>
        <v>N/A</v>
      </c>
      <c r="G419" t="str">
        <f>VLOOKUP($A419,'Plan de acci�n consolidado 2025'!$A$3:$V$504,G$1,0)</f>
        <v>N/A</v>
      </c>
      <c r="H419" t="str">
        <f>VLOOKUP($A419,'Plan de acci�n consolidado 2025'!$A$3:$V$504,H$1,0)</f>
        <v>N/A</v>
      </c>
      <c r="I419" t="str">
        <f>VLOOKUP($A419,'Plan de acci�n consolidado 2025'!$A$3:$V$504,I$1,0)</f>
        <v>N/A</v>
      </c>
      <c r="J419" t="str">
        <f>VLOOKUP($A419,'Plan de acci�n consolidado 2025'!$A$3:$V$504,J$1,0)</f>
        <v>N/A</v>
      </c>
      <c r="K419">
        <f>VLOOKUP($A419,'Plan de acci�n consolidado 2025'!$A$3:$V$504,K$1,0)</f>
        <v>0</v>
      </c>
      <c r="L419" t="str">
        <f>VLOOKUP($A419,'Plan de acci�n consolidado 2025'!$A$3:$V$504,L$1,0)</f>
        <v>N/A</v>
      </c>
      <c r="M419" t="str">
        <f>VLOOKUP($A419,'Plan de acci�n consolidado 2025'!$A$3:$V$504,M$1,0)</f>
        <v>N/A</v>
      </c>
      <c r="N419" t="str">
        <f>VLOOKUP($A419,'Plan de acci�n consolidado 2025'!$A$3:$V$504,N$1,0)</f>
        <v>N/A</v>
      </c>
      <c r="O419" t="str">
        <f>VLOOKUP($A419,'Plan de acci�n consolidado 2025'!$A$3:$V$504,O$1,0)</f>
        <v>Elaborar informe final de las Jornadas de Formación (Capacitaciones, Sensibilizaciones, Jornada de Información) en Metrología Legal y Reglamentos Técnicos. (Informe final con resultados de la actividad, elaborado).</v>
      </c>
      <c r="P419">
        <f>VLOOKUP($A419,'Plan de acci�n consolidado 2025'!$A$3:$V$504,P$1,0)</f>
        <v>30</v>
      </c>
      <c r="Q419">
        <f>VLOOKUP($A419,'Plan de acci�n consolidado 2025'!$A$3:$V$504,Q$1,0)</f>
        <v>1</v>
      </c>
      <c r="R419" t="str">
        <f>VLOOKUP($A419,'Plan de acci�n consolidado 2025'!$A$3:$V$504,R$1,0)</f>
        <v>Númerica</v>
      </c>
      <c r="S419" t="str">
        <f>VLOOKUP($A419,'Plan de acci�n consolidado 2025'!$A$3:$V$504,S$1,0)</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T419" s="168">
        <f>VLOOKUP($A419,'Plan de acci�n consolidado 2025'!$A$3:$V$504,T$1,0)</f>
        <v>45992</v>
      </c>
      <c r="U419" s="168">
        <f>VLOOKUP($A419,'Plan de acci�n consolidado 2025'!$A$3:$V$504,U$1,0)</f>
        <v>46003</v>
      </c>
      <c r="V419" t="str">
        <f>VLOOKUP($A419,'Plan de acci�n consolidado 2025'!$A$3:$V$504,V$1,0)</f>
        <v>71-GRUPO DE TRABAJO DE FORMACION</v>
      </c>
      <c r="W419">
        <f>VLOOKUP($A419,'Plan de acci�n consolidado 2025'!$A$3:$AZ$504,W$1,0)</f>
        <v>9</v>
      </c>
      <c r="X419">
        <f>VLOOKUP($A419,'Plan de acci�n consolidado 2025'!$A$3:$AZ$504,X$1,0)</f>
        <v>0</v>
      </c>
      <c r="Y419">
        <f>VLOOKUP($A419,'Plan de acci�n consolidado 2025'!$A$3:$AZ$504,Y$1,0)</f>
        <v>0</v>
      </c>
      <c r="Z419" s="168">
        <f>VLOOKUP($A419,'Plan de acci�n consolidado 2025'!$A$3:$AZ$504,Z$1,0)</f>
        <v>0</v>
      </c>
      <c r="AA419">
        <f>VLOOKUP($A419,'Plan de acci�n consolidado 2025'!$A$3:$AZ$504,AA$1,0)</f>
        <v>0</v>
      </c>
      <c r="AB419">
        <f>VLOOKUP($A419,'Plan de acci�n consolidado 2025'!$A$3:$AZ$504,AB$1,0)</f>
        <v>0</v>
      </c>
      <c r="AC419" s="168">
        <f>VLOOKUP($A419,'Plan de acci�n consolidado 2025'!$A$3:$AZ$504,AC$1,0)</f>
        <v>0</v>
      </c>
      <c r="AD419">
        <f>VLOOKUP($A419,'Plan de acci�n consolidado 2025'!$A$3:$AZ$504,AD$1,0)</f>
        <v>0</v>
      </c>
      <c r="AE419">
        <f>VLOOKUP($A419,'Plan de acci�n consolidado 2025'!$A$3:$AZ$504,AE$1,0)</f>
        <v>0</v>
      </c>
    </row>
    <row r="420" spans="1:31" hidden="1" x14ac:dyDescent="0.25">
      <c r="A420" s="30" t="s">
        <v>1245</v>
      </c>
      <c r="B420" t="str">
        <f>VLOOKUP($A420,'Plan de acci�n consolidado 2025'!$A$3:$V$504,B$1,0)</f>
        <v>GRUPO DE TRABAJO DE APOYO A LA RED NACIONAL DE PROTECCIÓN  AL CONSUMIDOR</v>
      </c>
      <c r="C420">
        <f>VLOOKUP($A420,'Plan de acci�n consolidado 2025'!$A$3:$V$504,C$1,0)</f>
        <v>3</v>
      </c>
      <c r="D420" t="str">
        <f>VLOOKUP($A420,'Plan de acci�n consolidado 2025'!$A$3:$V$504,D$1,0)</f>
        <v>Producto</v>
      </c>
      <c r="E420" t="str">
        <f>VLOOKUP($A420,'Plan de acci�n consolidado 2025'!$A$3:$V$504,E$1,0)</f>
        <v>3003.1</v>
      </c>
      <c r="F420" t="str">
        <f>VLOOKUP($A420,'Plan de acci�n consolidado 2025'!$A$3:$V$504,F$1,0)</f>
        <v>Operativo</v>
      </c>
      <c r="G420" t="str">
        <f>VLOOKUP($A420,'Plan de acci�n consolidado 2025'!$A$3:$V$504,G$1,0)</f>
        <v xml:space="preserve">Promover el enfoque preventivo, diferencial y territorial en el que hacer misional de la entidad 
</v>
      </c>
      <c r="H420" t="str">
        <f>VLOOKUP($A420,'Plan de acci�n consolidado 2025'!$A$3:$V$504,H$1,0)</f>
        <v xml:space="preserve">Cumplimiento de productos del PAI asociados a Promover el enfoque preventivo, diferencial y territorial en el que hacer misional de la entidad 
</v>
      </c>
      <c r="I420" t="str">
        <f>VLOOKUP($A420,'Plan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0" t="str">
        <f>VLOOKUP($A420,'Plan de acci�n consolidado 2025'!$A$3:$V$504,J$1,0)</f>
        <v>N/A</v>
      </c>
      <c r="K420">
        <f>VLOOKUP($A420,'Plan de acci�n consolidado 2025'!$A$3:$V$504,K$1,0)</f>
        <v>0</v>
      </c>
      <c r="L420" t="str">
        <f>VLOOKUP($A420,'Plan de acci�n consolidado 2025'!$A$3:$V$504,L$1,0)</f>
        <v>C-3503-0200-0009-40401c</v>
      </c>
      <c r="M420" t="str">
        <f>VLOOKUP($A420,'Plan de acci�n consolidado 2025'!$A$3:$V$504,M$1,0)</f>
        <v>Política Servicio al Ciudadano_DIMENSIÓN Gestión con Valores para Resultados</v>
      </c>
      <c r="N420" t="str">
        <f>VLOOKUP($A420,'Plan de acci�n consolidado 2025'!$A$3:$V$504,N$1,0)</f>
        <v>PND_8_Fortalecer lasCapacidades yConocimiento sobreDerechos yDeberesDe las relacionesDeConsumo</v>
      </c>
      <c r="O420" t="str">
        <f>VLOOKUP($A420,'Plan de acci�n consolidado 2025'!$A$3:$V$504,O$1,0)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20">
        <f>VLOOKUP($A420,'Plan de acci�n consolidado 2025'!$A$3:$V$504,P$1,0)</f>
        <v>20</v>
      </c>
      <c r="Q420">
        <f>VLOOKUP($A420,'Plan de acci�n consolidado 2025'!$A$3:$V$504,Q$1,0)</f>
        <v>100</v>
      </c>
      <c r="R420" t="str">
        <f>VLOOKUP($A420,'Plan de acci�n consolidado 2025'!$A$3:$V$504,R$1,0)</f>
        <v>Porcentual</v>
      </c>
      <c r="S420" t="str">
        <f>VLOOKUP($A420,'Plan de acci�n consolidado 2025'!$A$3:$V$504,S$1,0)</f>
        <v>% de avance ejecutado / 100% de meta % programada</v>
      </c>
      <c r="T420" s="168">
        <f>VLOOKUP($A420,'Plan de acci�n consolidado 2025'!$A$3:$V$504,T$1,0)</f>
        <v>45670</v>
      </c>
      <c r="U420" s="168">
        <f>VLOOKUP($A420,'Plan de acci�n consolidado 2025'!$A$3:$V$504,U$1,0)</f>
        <v>46022</v>
      </c>
      <c r="V420" t="str">
        <f>VLOOKUP($A420,'Plan de acci�n consolidado 2025'!$A$3:$V$504,V$1,0)</f>
        <v>3000-DESPACHO DEL SUPERINTENDENTE DELEGADO PARA LA PROTECCIÓN DEL CONSUMIDOR;
3003-GRUPO DE TRABAJO DE APOYO A LA RED NACIONAL DE PROTECCIÓN  AL CONSUMIDOR</v>
      </c>
      <c r="W420">
        <f>VLOOKUP($A420,'Plan de acci�n consolidado 2025'!$A$3:$AZ$504,W$1,0)</f>
        <v>20</v>
      </c>
      <c r="X420">
        <f>VLOOKUP($A420,'Plan de acci�n consolidado 2025'!$A$3:$AZ$504,X$1,0)</f>
        <v>73.180000000000007</v>
      </c>
      <c r="Y420" t="str">
        <f>VLOOKUP($A420,'Plan de acci�n consolidado 2025'!$A$3:$AZ$504,Y$1,0)</f>
        <v>Durante el tercer trimestre de 2025 (julio - agosto y septiembre) se realizaron un total de 73.862 atenciones, 8.821 Divulgaciones, 1.441capacitaciones y 4.021 sensibilizaciones a cargo del equipo de la RNPC en todo el territorio Nacional, esto muestra un avance ponderado en el plan de trabajo de 73,18%. reportado en la actividad 3003.1.3</v>
      </c>
      <c r="Z420" s="168">
        <f>VLOOKUP($A420,'Plan de acci�n consolidado 2025'!$A$3:$AZ$504,Z$1,0)</f>
        <v>0</v>
      </c>
      <c r="AA420">
        <f>VLOOKUP($A420,'Plan de acci�n consolidado 2025'!$A$3:$AZ$504,AA$1,0)</f>
        <v>73.180000000000007</v>
      </c>
      <c r="AB420" t="str">
        <f>VLOOKUP($A420,'Plan de acci�n consolidado 2025'!$A$3:$AZ$504,AB$1,0)</f>
        <v>se verifica el seguimiento con los soportes a llegados por el seguimiento al producto y a la actividad 3003.1.3</v>
      </c>
      <c r="AC420" s="168">
        <f>VLOOKUP($A420,'Plan de acci�n consolidado 2025'!$A$3:$AZ$504,AC$1,0)</f>
        <v>0</v>
      </c>
      <c r="AD420">
        <f>VLOOKUP($A420,'Plan de acci�n consolidado 2025'!$A$3:$AZ$504,AD$1,0)</f>
        <v>0</v>
      </c>
      <c r="AE420">
        <f>VLOOKUP($A420,'Plan de acci�n consolidado 2025'!$A$3:$AZ$504,AE$1,0)</f>
        <v>14.636000000000001</v>
      </c>
    </row>
    <row r="421" spans="1:31" hidden="1" x14ac:dyDescent="0.25">
      <c r="A421" s="30" t="s">
        <v>1248</v>
      </c>
      <c r="B421" t="str">
        <f>VLOOKUP($A421,'Plan de acci�n consolidado 2025'!$A$3:$V$504,B$1,0)</f>
        <v>GRUPO DE TRABAJO DE APOYO A LA RED NACIONAL DE PROTECCIÓN  AL CONSUMIDOR</v>
      </c>
      <c r="C421">
        <f>VLOOKUP($A421,'Plan de acci�n consolidado 2025'!$A$3:$V$504,C$1,0)</f>
        <v>3</v>
      </c>
      <c r="D421" t="str">
        <f>VLOOKUP($A421,'Plan de acci�n consolidado 2025'!$A$3:$V$504,D$1,0)</f>
        <v>Actividad propia</v>
      </c>
      <c r="E421" t="str">
        <f>VLOOKUP($A421,'Plan de acci�n consolidado 2025'!$A$3:$V$504,E$1,0)</f>
        <v>3003.1.1</v>
      </c>
      <c r="F421" t="str">
        <f>VLOOKUP($A421,'Plan de acci�n consolidado 2025'!$A$3:$V$504,F$1,0)</f>
        <v>N/A</v>
      </c>
      <c r="G421" t="str">
        <f>VLOOKUP($A421,'Plan de acci�n consolidado 2025'!$A$3:$V$504,G$1,0)</f>
        <v>N/A</v>
      </c>
      <c r="H421" t="str">
        <f>VLOOKUP($A421,'Plan de acci�n consolidado 2025'!$A$3:$V$504,H$1,0)</f>
        <v>N/A</v>
      </c>
      <c r="I421" t="str">
        <f>VLOOKUP($A421,'Plan de acci�n consolidado 2025'!$A$3:$V$504,I$1,0)</f>
        <v>N/A</v>
      </c>
      <c r="J421" t="str">
        <f>VLOOKUP($A421,'Plan de acci�n consolidado 2025'!$A$3:$V$504,J$1,0)</f>
        <v>N/A</v>
      </c>
      <c r="K421">
        <f>VLOOKUP($A421,'Plan de acci�n consolidado 2025'!$A$3:$V$504,K$1,0)</f>
        <v>0</v>
      </c>
      <c r="L421" t="str">
        <f>VLOOKUP($A421,'Plan de acci�n consolidado 2025'!$A$3:$V$504,L$1,0)</f>
        <v>N/A</v>
      </c>
      <c r="M421" t="str">
        <f>VLOOKUP($A421,'Plan de acci�n consolidado 2025'!$A$3:$V$504,M$1,0)</f>
        <v>N/A</v>
      </c>
      <c r="N421" t="str">
        <f>VLOOKUP($A421,'Plan de acci�n consolidado 2025'!$A$3:$V$504,N$1,0)</f>
        <v>N/A</v>
      </c>
      <c r="O421" t="str">
        <f>VLOOKUP($A421,'Plan de acci�n consolidado 2025'!$A$3:$V$504,O$1,0)</f>
        <v>Definir el Plan de difusión (incluye actividades, responsables, fechas y las metas de atenciones, divulgaciones, capacitaciones, sensibilizaciones y campañas .) (Documento Plan de difusión)</v>
      </c>
      <c r="P421">
        <f>VLOOKUP($A421,'Plan de acci�n consolidado 2025'!$A$3:$V$504,P$1,0)</f>
        <v>30</v>
      </c>
      <c r="Q421">
        <f>VLOOKUP($A421,'Plan de acci�n consolidado 2025'!$A$3:$V$504,Q$1,0)</f>
        <v>1</v>
      </c>
      <c r="R421" t="str">
        <f>VLOOKUP($A421,'Plan de acci�n consolidado 2025'!$A$3:$V$504,R$1,0)</f>
        <v>Númerica</v>
      </c>
      <c r="S421" t="str">
        <f>VLOOKUP($A421,'Plan de acci�n consolidado 2025'!$A$3:$V$504,S$1,0)</f>
        <v># de Plan estratégico y cronograma realizado / 1 Plan estratégico y cronograma programado</v>
      </c>
      <c r="T421" s="168">
        <f>VLOOKUP($A421,'Plan de acci�n consolidado 2025'!$A$3:$V$504,T$1,0)</f>
        <v>45670</v>
      </c>
      <c r="U421" s="168">
        <f>VLOOKUP($A421,'Plan de acci�n consolidado 2025'!$A$3:$V$504,U$1,0)</f>
        <v>45691</v>
      </c>
      <c r="V421" t="str">
        <f>VLOOKUP($A421,'Plan de acci�n consolidado 2025'!$A$3:$V$504,V$1,0)</f>
        <v>3003-GRUPO DE TRABAJO DE APOYO A LA RED NACIONAL DE PROTECCIÓN  AL CONSUMIDOR</v>
      </c>
      <c r="W421">
        <f>VLOOKUP($A421,'Plan de acci�n consolidado 2025'!$A$3:$AZ$504,W$1,0)</f>
        <v>6</v>
      </c>
      <c r="X421">
        <f>VLOOKUP($A421,'Plan de acci�n consolidado 2025'!$A$3:$AZ$504,X$1,0)</f>
        <v>100</v>
      </c>
      <c r="Y421" t="str">
        <f>VLOOKUP($A421,'Plan de acci�n consolidado 2025'!$A$3:$AZ$504,Y$1,0)</f>
        <v xml:space="preserve">Se presenta documento de Estrategia de Difusion el cual incluye actividades, responsables fechas y las metas de atenciones, capacitaciones, divulgaciones, para revision, comentarios y aprobacion </v>
      </c>
      <c r="Z421" s="168">
        <f>VLOOKUP($A421,'Plan de acci�n consolidado 2025'!$A$3:$AZ$504,Z$1,0)</f>
        <v>45691</v>
      </c>
      <c r="AA421">
        <f>VLOOKUP($A421,'Plan de acci�n consolidado 2025'!$A$3:$AZ$504,AA$1,0)</f>
        <v>100</v>
      </c>
      <c r="AB421" t="str">
        <f>VLOOKUP($A421,'Plan de acci�n consolidado 2025'!$A$3:$AZ$504,AB$1,0)</f>
        <v xml:space="preserve">Se verifica el cumplimiento de la actividad </v>
      </c>
      <c r="AC421" s="168">
        <f>VLOOKUP($A421,'Plan de acci�n consolidado 2025'!$A$3:$AZ$504,AC$1,0)</f>
        <v>45691</v>
      </c>
      <c r="AD421">
        <f>VLOOKUP($A421,'Plan de acci�n consolidado 2025'!$A$3:$AZ$504,AD$1,0)</f>
        <v>100</v>
      </c>
      <c r="AE421">
        <f>VLOOKUP($A421,'Plan de acci�n consolidado 2025'!$A$3:$AZ$504,AE$1,0)</f>
        <v>6</v>
      </c>
    </row>
    <row r="422" spans="1:31" hidden="1" x14ac:dyDescent="0.25">
      <c r="A422" s="30" t="s">
        <v>1250</v>
      </c>
      <c r="B422" t="str">
        <f>VLOOKUP($A422,'Plan de acci�n consolidado 2025'!$A$3:$V$504,B$1,0)</f>
        <v>GRUPO DE TRABAJO DE APOYO A LA RED NACIONAL DE PROTECCIÓN  AL CONSUMIDOR</v>
      </c>
      <c r="C422">
        <f>VLOOKUP($A422,'Plan de acci�n consolidado 2025'!$A$3:$V$504,C$1,0)</f>
        <v>3</v>
      </c>
      <c r="D422" t="str">
        <f>VLOOKUP($A422,'Plan de acci�n consolidado 2025'!$A$3:$V$504,D$1,0)</f>
        <v>Actividad sin participación</v>
      </c>
      <c r="E422" t="str">
        <f>VLOOKUP($A422,'Plan de acci�n consolidado 2025'!$A$3:$V$504,E$1,0)</f>
        <v>3003.1.2</v>
      </c>
      <c r="F422" t="str">
        <f>VLOOKUP($A422,'Plan de acci�n consolidado 2025'!$A$3:$V$504,F$1,0)</f>
        <v>N/A</v>
      </c>
      <c r="G422" t="str">
        <f>VLOOKUP($A422,'Plan de acci�n consolidado 2025'!$A$3:$V$504,G$1,0)</f>
        <v>N/A</v>
      </c>
      <c r="H422" t="str">
        <f>VLOOKUP($A422,'Plan de acci�n consolidado 2025'!$A$3:$V$504,H$1,0)</f>
        <v>N/A</v>
      </c>
      <c r="I422" t="str">
        <f>VLOOKUP($A422,'Plan de acci�n consolidado 2025'!$A$3:$V$504,I$1,0)</f>
        <v>N/A</v>
      </c>
      <c r="J422" t="str">
        <f>VLOOKUP($A422,'Plan de acci�n consolidado 2025'!$A$3:$V$504,J$1,0)</f>
        <v>N/A</v>
      </c>
      <c r="K422">
        <f>VLOOKUP($A422,'Plan de acci�n consolidado 2025'!$A$3:$V$504,K$1,0)</f>
        <v>0</v>
      </c>
      <c r="L422" t="str">
        <f>VLOOKUP($A422,'Plan de acci�n consolidado 2025'!$A$3:$V$504,L$1,0)</f>
        <v>N/A</v>
      </c>
      <c r="M422" t="str">
        <f>VLOOKUP($A422,'Plan de acci�n consolidado 2025'!$A$3:$V$504,M$1,0)</f>
        <v>N/A</v>
      </c>
      <c r="N422" t="str">
        <f>VLOOKUP($A422,'Plan de acci�n consolidado 2025'!$A$3:$V$504,N$1,0)</f>
        <v>N/A</v>
      </c>
      <c r="O422" t="str">
        <f>VLOOKUP($A422,'Plan de acci�n consolidado 2025'!$A$3:$V$504,O$1,0)</f>
        <v>Aprobar el Plan de difusión (Plan Estratégico y Cronograma aprobado por el Coordinador de la RNPC Y/o otras áreas participantes de requerirse.)</v>
      </c>
      <c r="P422">
        <f>VLOOKUP($A422,'Plan de acci�n consolidado 2025'!$A$3:$V$504,P$1,0)</f>
        <v>0</v>
      </c>
      <c r="Q422">
        <f>VLOOKUP($A422,'Plan de acci�n consolidado 2025'!$A$3:$V$504,Q$1,0)</f>
        <v>1</v>
      </c>
      <c r="R422" t="str">
        <f>VLOOKUP($A422,'Plan de acci�n consolidado 2025'!$A$3:$V$504,R$1,0)</f>
        <v>Númerica</v>
      </c>
      <c r="S422" t="str">
        <f>VLOOKUP($A422,'Plan de acci�n consolidado 2025'!$A$3:$V$504,S$1,0)</f>
        <v># de Plan Estratégico y Cronograma de las actividades misionales de la RNPC, aprobado. / 1 Plan Estratégico y Cronograma de las actividades misionales de la RNPC, programado.</v>
      </c>
      <c r="T422" s="168">
        <f>VLOOKUP($A422,'Plan de acci�n consolidado 2025'!$A$3:$V$504,T$1,0)</f>
        <v>45691</v>
      </c>
      <c r="U422" s="168">
        <f>VLOOKUP($A422,'Plan de acci�n consolidado 2025'!$A$3:$V$504,U$1,0)</f>
        <v>45716</v>
      </c>
      <c r="V422" t="str">
        <f>VLOOKUP($A422,'Plan de acci�n consolidado 2025'!$A$3:$V$504,V$1,0)</f>
        <v>3000-DESPACHO DEL SUPERINTENDENTE DELEGADO PARA LA PROTECCIÓN DEL CONSUMIDOR</v>
      </c>
      <c r="W422">
        <f>VLOOKUP($A422,'Plan de acci�n consolidado 2025'!$A$3:$AZ$504,W$1,0)</f>
        <v>0</v>
      </c>
      <c r="X422">
        <f>VLOOKUP($A422,'Plan de acci�n consolidado 2025'!$A$3:$AZ$504,X$1,0)</f>
        <v>100</v>
      </c>
      <c r="Y422" t="str">
        <f>VLOOKUP($A422,'Plan de acci�n consolidado 2025'!$A$3:$AZ$504,Y$1,0)</f>
        <v>Se adjunta correo de aprobacion por parte del Coordinador de la RNPC y la Delegada de Proteccion al cosumidor, asi como Documento Final Estrategia y Cronograma de Trabajo</v>
      </c>
      <c r="Z422" s="168">
        <f>VLOOKUP($A422,'Plan de acci�n consolidado 2025'!$A$3:$AZ$504,Z$1,0)</f>
        <v>45715</v>
      </c>
      <c r="AA422">
        <f>VLOOKUP($A422,'Plan de acci�n consolidado 2025'!$A$3:$AZ$504,AA$1,0)</f>
        <v>100</v>
      </c>
      <c r="AB422" t="str">
        <f>VLOOKUP($A422,'Plan de acci�n consolidado 2025'!$A$3:$AZ$504,AB$1,0)</f>
        <v xml:space="preserve">Se verifica el cumplimiento de la actividad </v>
      </c>
      <c r="AC422" s="168">
        <f>VLOOKUP($A422,'Plan de acci�n consolidado 2025'!$A$3:$AZ$504,AC$1,0)</f>
        <v>45715</v>
      </c>
      <c r="AD422">
        <f>VLOOKUP($A422,'Plan de acci�n consolidado 2025'!$A$3:$AZ$504,AD$1,0)</f>
        <v>100</v>
      </c>
      <c r="AE422">
        <f>VLOOKUP($A422,'Plan de acci�n consolidado 2025'!$A$3:$AZ$504,AE$1,0)</f>
        <v>0</v>
      </c>
    </row>
    <row r="423" spans="1:31" hidden="1" x14ac:dyDescent="0.25">
      <c r="A423" s="30" t="s">
        <v>1253</v>
      </c>
      <c r="B423" t="str">
        <f>VLOOKUP($A423,'Plan de acci�n consolidado 2025'!$A$3:$V$504,B$1,0)</f>
        <v>GRUPO DE TRABAJO DE APOYO A LA RED NACIONAL DE PROTECCIÓN  AL CONSUMIDOR</v>
      </c>
      <c r="C423">
        <f>VLOOKUP($A423,'Plan de acci�n consolidado 2025'!$A$3:$V$504,C$1,0)</f>
        <v>3</v>
      </c>
      <c r="D423" t="str">
        <f>VLOOKUP($A423,'Plan de acci�n consolidado 2025'!$A$3:$V$504,D$1,0)</f>
        <v>Actividad propia</v>
      </c>
      <c r="E423" t="str">
        <f>VLOOKUP($A423,'Plan de acci�n consolidado 2025'!$A$3:$V$504,E$1,0)</f>
        <v>3003.1.3</v>
      </c>
      <c r="F423" t="str">
        <f>VLOOKUP($A423,'Plan de acci�n consolidado 2025'!$A$3:$V$504,F$1,0)</f>
        <v>N/A</v>
      </c>
      <c r="G423" t="str">
        <f>VLOOKUP($A423,'Plan de acci�n consolidado 2025'!$A$3:$V$504,G$1,0)</f>
        <v>N/A</v>
      </c>
      <c r="H423" t="str">
        <f>VLOOKUP($A423,'Plan de acci�n consolidado 2025'!$A$3:$V$504,H$1,0)</f>
        <v>N/A</v>
      </c>
      <c r="I423" t="str">
        <f>VLOOKUP($A423,'Plan de acci�n consolidado 2025'!$A$3:$V$504,I$1,0)</f>
        <v>N/A</v>
      </c>
      <c r="J423" t="str">
        <f>VLOOKUP($A423,'Plan de acci�n consolidado 2025'!$A$3:$V$504,J$1,0)</f>
        <v>N/A</v>
      </c>
      <c r="K423">
        <f>VLOOKUP($A423,'Plan de acci�n consolidado 2025'!$A$3:$V$504,K$1,0)</f>
        <v>0</v>
      </c>
      <c r="L423" t="str">
        <f>VLOOKUP($A423,'Plan de acci�n consolidado 2025'!$A$3:$V$504,L$1,0)</f>
        <v>N/A</v>
      </c>
      <c r="M423" t="str">
        <f>VLOOKUP($A423,'Plan de acci�n consolidado 2025'!$A$3:$V$504,M$1,0)</f>
        <v>N/A</v>
      </c>
      <c r="N423" t="str">
        <f>VLOOKUP($A423,'Plan de acci�n consolidado 2025'!$A$3:$V$504,N$1,0)</f>
        <v>N/A</v>
      </c>
      <c r="O423" t="str">
        <f>VLOOKUP($A423,'Plan de acci�n consolidado 2025'!$A$3:$V$504,O$1,0)</f>
        <v>Ejecutar el Plan de difusión  (Seguimiento trimestral plan y evidencias de ejecución)</v>
      </c>
      <c r="P423">
        <f>VLOOKUP($A423,'Plan de acci�n consolidado 2025'!$A$3:$V$504,P$1,0)</f>
        <v>70</v>
      </c>
      <c r="Q423">
        <f>VLOOKUP($A423,'Plan de acci�n consolidado 2025'!$A$3:$V$504,Q$1,0)</f>
        <v>100</v>
      </c>
      <c r="R423" t="str">
        <f>VLOOKUP($A423,'Plan de acci�n consolidado 2025'!$A$3:$V$504,R$1,0)</f>
        <v>Porcentual</v>
      </c>
      <c r="S423" t="str">
        <f>VLOOKUP($A423,'Plan de acci�n consolidado 2025'!$A$3:$V$504,S$1,0)</f>
        <v>% de avance porcentual de las actividades programadas / 100% de Total porcentaje del plan a ejecutar</v>
      </c>
      <c r="T423" s="168">
        <f>VLOOKUP($A423,'Plan de acci�n consolidado 2025'!$A$3:$V$504,T$1,0)</f>
        <v>45691</v>
      </c>
      <c r="U423" s="168">
        <f>VLOOKUP($A423,'Plan de acci�n consolidado 2025'!$A$3:$V$504,U$1,0)</f>
        <v>46022</v>
      </c>
      <c r="V423" t="str">
        <f>VLOOKUP($A423,'Plan de acci�n consolidado 2025'!$A$3:$V$504,V$1,0)</f>
        <v>3003-GRUPO DE TRABAJO DE APOYO A LA RED NACIONAL DE PROTECCIÓN  AL CONSUMIDOR</v>
      </c>
      <c r="W423">
        <f>VLOOKUP($A423,'Plan de acci�n consolidado 2025'!$A$3:$AZ$504,W$1,0)</f>
        <v>14</v>
      </c>
      <c r="X423">
        <f>VLOOKUP($A423,'Plan de acci�n consolidado 2025'!$A$3:$AZ$504,X$1,0)</f>
        <v>73.180000000000007</v>
      </c>
      <c r="Y423" t="str">
        <f>VLOOKUP($A423,'Plan de acci�n consolidado 2025'!$A$3:$AZ$504,Y$1,0)</f>
        <v>Para corte 30 de septiembre se presenta Plan de difusión acumulado con un avance ponderado del 73,18%  El cual se soporta con los informes de los componentes que son: Atenciones, Capacitaciones, Divulgaciones y Sensibilizaciones.</v>
      </c>
      <c r="Z423" s="168">
        <f>VLOOKUP($A423,'Plan de acci�n consolidado 2025'!$A$3:$AZ$504,Z$1,0)</f>
        <v>0</v>
      </c>
      <c r="AA423">
        <f>VLOOKUP($A423,'Plan de acci�n consolidado 2025'!$A$3:$AZ$504,AA$1,0)</f>
        <v>73.180000000000007</v>
      </c>
      <c r="AB423" t="str">
        <f>VLOOKUP($A423,'Plan de acci�n consolidado 2025'!$A$3:$AZ$504,AB$1,0)</f>
        <v xml:space="preserve">Se verifica el avance en atención a los soportes anexos </v>
      </c>
      <c r="AC423" s="168">
        <f>VLOOKUP($A423,'Plan de acci�n consolidado 2025'!$A$3:$AZ$504,AC$1,0)</f>
        <v>0</v>
      </c>
      <c r="AD423">
        <f>VLOOKUP($A423,'Plan de acci�n consolidado 2025'!$A$3:$AZ$504,AD$1,0)</f>
        <v>0</v>
      </c>
      <c r="AE423">
        <f>VLOOKUP($A423,'Plan de acci�n consolidado 2025'!$A$3:$AZ$504,AE$1,0)</f>
        <v>10.245200000000001</v>
      </c>
    </row>
    <row r="424" spans="1:31" hidden="1" x14ac:dyDescent="0.25">
      <c r="A424" s="30" t="s">
        <v>1254</v>
      </c>
      <c r="B424" t="str">
        <f>VLOOKUP($A424,'Plan de acci�n consolidado 2025'!$A$3:$V$504,B$1,0)</f>
        <v>GRUPO DE TRABAJO DE APOYO A LA RED NACIONAL DE PROTECCIÓN  AL CONSUMIDOR</v>
      </c>
      <c r="C424">
        <f>VLOOKUP($A424,'Plan de acci�n consolidado 2025'!$A$3:$V$504,C$1,0)</f>
        <v>3</v>
      </c>
      <c r="D424" t="str">
        <f>VLOOKUP($A424,'Plan de acci�n consolidado 2025'!$A$3:$V$504,D$1,0)</f>
        <v>Producto</v>
      </c>
      <c r="E424" t="str">
        <f>VLOOKUP($A424,'Plan de acci�n consolidado 2025'!$A$3:$V$504,E$1,0)</f>
        <v>3003.2</v>
      </c>
      <c r="F424" t="str">
        <f>VLOOKUP($A424,'Plan de acci�n consolidado 2025'!$A$3:$V$504,F$1,0)</f>
        <v>Operativo</v>
      </c>
      <c r="G424" t="str">
        <f>VLOOKUP($A424,'Plan de acci�n consolidado 2025'!$A$3:$V$504,G$1,0)</f>
        <v>Mejorar la oportunidad en la atención de trámites y servicios.</v>
      </c>
      <c r="H424" t="str">
        <f>VLOOKUP($A424,'Plan de acci�n consolidado 2025'!$A$3:$V$504,H$1,0)</f>
        <v>Avance promedio de cumplimiento de productos asociados a mejorar la oportunidad en la atención de trámites y servicios.</v>
      </c>
      <c r="I424" t="str">
        <f>VLOOKUP($A424,'Plan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24" t="str">
        <f>VLOOKUP($A424,'Plan de acci�n consolidado 2025'!$A$3:$V$504,J$1,0)</f>
        <v>N/A</v>
      </c>
      <c r="K424">
        <f>VLOOKUP($A424,'Plan de acci�n consolidado 2025'!$A$3:$V$504,K$1,0)</f>
        <v>0</v>
      </c>
      <c r="L424" t="str">
        <f>VLOOKUP($A424,'Plan de acci�n consolidado 2025'!$A$3:$V$504,L$1,0)</f>
        <v>C-3503-0200-0009-40401c</v>
      </c>
      <c r="M424" t="str">
        <f>VLOOKUP($A424,'Plan de acci�n consolidado 2025'!$A$3:$V$504,M$1,0)</f>
        <v>Política Servicio al Ciudadano_DIMENSIÓN Gestión con Valores para Resultados</v>
      </c>
      <c r="N424" t="str">
        <f>VLOOKUP($A424,'Plan de acci�n consolidado 2025'!$A$3:$V$504,N$1,0)</f>
        <v>N/A</v>
      </c>
      <c r="O424" t="str">
        <f>VLOOKUP($A424,'Plan de acci�n consolidado 2025'!$A$3:$V$504,O$1,0)</f>
        <v>Arreglos Directos desarrollados a través de las atenciones de las Casas y Rutas del Consumidor, realizados. (Informe final)</v>
      </c>
      <c r="P424">
        <f>VLOOKUP($A424,'Plan de acci�n consolidado 2025'!$A$3:$V$504,P$1,0)</f>
        <v>10</v>
      </c>
      <c r="Q424">
        <f>VLOOKUP($A424,'Plan de acci�n consolidado 2025'!$A$3:$V$504,Q$1,0)</f>
        <v>40</v>
      </c>
      <c r="R424" t="str">
        <f>VLOOKUP($A424,'Plan de acci�n consolidado 2025'!$A$3:$V$504,R$1,0)</f>
        <v>Porcentual</v>
      </c>
      <c r="S424" t="str">
        <f>VLOOKUP($A424,'Plan de acci�n consolidado 2025'!$A$3:$V$504,S$1,0)</f>
        <v>% de encuentros realizados / 40% de invitaciones enviadas</v>
      </c>
      <c r="T424" s="168">
        <f>VLOOKUP($A424,'Plan de acci�n consolidado 2025'!$A$3:$V$504,T$1,0)</f>
        <v>45691</v>
      </c>
      <c r="U424" s="168">
        <f>VLOOKUP($A424,'Plan de acci�n consolidado 2025'!$A$3:$V$504,U$1,0)</f>
        <v>46022</v>
      </c>
      <c r="V424" t="str">
        <f>VLOOKUP($A424,'Plan de acci�n consolidado 2025'!$A$3:$V$504,V$1,0)</f>
        <v>3003-GRUPO DE TRABAJO DE APOYO A LA RED NACIONAL DE PROTECCIÓN  AL CONSUMIDOR</v>
      </c>
      <c r="W424">
        <f>VLOOKUP($A424,'Plan de acci�n consolidado 2025'!$A$3:$AZ$504,W$1,0)</f>
        <v>10</v>
      </c>
      <c r="X424">
        <f>VLOOKUP($A424,'Plan de acci�n consolidado 2025'!$A$3:$AZ$504,X$1,0)</f>
        <v>0</v>
      </c>
      <c r="Y424" t="str">
        <f>VLOOKUP($A424,'Plan de acci�n consolidado 2025'!$A$3:$AZ$504,Y$1,0)</f>
        <v>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v>
      </c>
      <c r="Z424" s="168">
        <f>VLOOKUP($A424,'Plan de acci�n consolidado 2025'!$A$3:$AZ$504,Z$1,0)</f>
        <v>0</v>
      </c>
      <c r="AA424">
        <f>VLOOKUP($A424,'Plan de acci�n consolidado 2025'!$A$3:$AZ$504,AA$1,0)</f>
        <v>0</v>
      </c>
      <c r="AB424" t="str">
        <f>VLOOKUP($A424,'Plan de acci�n consolidado 2025'!$A$3:$AZ$504,AB$1,0)</f>
        <v xml:space="preserve">Se aprueba seguimiento cualitativo, se sugiere al área revisar la formula de calculo para reportar seguimientos cuantitativos </v>
      </c>
      <c r="AC424" s="168">
        <f>VLOOKUP($A424,'Plan de acci�n consolidado 2025'!$A$3:$AZ$504,AC$1,0)</f>
        <v>0</v>
      </c>
      <c r="AD424">
        <f>VLOOKUP($A424,'Plan de acci�n consolidado 2025'!$A$3:$AZ$504,AD$1,0)</f>
        <v>0</v>
      </c>
      <c r="AE424">
        <f>VLOOKUP($A424,'Plan de acci�n consolidado 2025'!$A$3:$AZ$504,AE$1,0)</f>
        <v>0</v>
      </c>
    </row>
    <row r="425" spans="1:31" hidden="1" x14ac:dyDescent="0.25">
      <c r="A425" s="30" t="s">
        <v>1256</v>
      </c>
      <c r="B425" t="str">
        <f>VLOOKUP($A425,'Plan de acci�n consolidado 2025'!$A$3:$V$504,B$1,0)</f>
        <v>GRUPO DE TRABAJO DE APOYO A LA RED NACIONAL DE PROTECCIÓN  AL CONSUMIDOR</v>
      </c>
      <c r="C425">
        <f>VLOOKUP($A425,'Plan de acci�n consolidado 2025'!$A$3:$V$504,C$1,0)</f>
        <v>3</v>
      </c>
      <c r="D425" t="str">
        <f>VLOOKUP($A425,'Plan de acci�n consolidado 2025'!$A$3:$V$504,D$1,0)</f>
        <v>Actividad propia</v>
      </c>
      <c r="E425" t="str">
        <f>VLOOKUP($A425,'Plan de acci�n consolidado 2025'!$A$3:$V$504,E$1,0)</f>
        <v>3003.2.1</v>
      </c>
      <c r="F425" t="str">
        <f>VLOOKUP($A425,'Plan de acci�n consolidado 2025'!$A$3:$V$504,F$1,0)</f>
        <v>N/A</v>
      </c>
      <c r="G425" t="str">
        <f>VLOOKUP($A425,'Plan de acci�n consolidado 2025'!$A$3:$V$504,G$1,0)</f>
        <v>N/A</v>
      </c>
      <c r="H425" t="str">
        <f>VLOOKUP($A425,'Plan de acci�n consolidado 2025'!$A$3:$V$504,H$1,0)</f>
        <v>N/A</v>
      </c>
      <c r="I425" t="str">
        <f>VLOOKUP($A425,'Plan de acci�n consolidado 2025'!$A$3:$V$504,I$1,0)</f>
        <v>N/A</v>
      </c>
      <c r="J425" t="str">
        <f>VLOOKUP($A425,'Plan de acci�n consolidado 2025'!$A$3:$V$504,J$1,0)</f>
        <v>N/A</v>
      </c>
      <c r="K425">
        <f>VLOOKUP($A425,'Plan de acci�n consolidado 2025'!$A$3:$V$504,K$1,0)</f>
        <v>0</v>
      </c>
      <c r="L425" t="str">
        <f>VLOOKUP($A425,'Plan de acci�n consolidado 2025'!$A$3:$V$504,L$1,0)</f>
        <v>N/A</v>
      </c>
      <c r="M425" t="str">
        <f>VLOOKUP($A425,'Plan de acci�n consolidado 2025'!$A$3:$V$504,M$1,0)</f>
        <v>N/A</v>
      </c>
      <c r="N425" t="str">
        <f>VLOOKUP($A425,'Plan de acci�n consolidado 2025'!$A$3:$V$504,N$1,0)</f>
        <v>N/A</v>
      </c>
      <c r="O425" t="str">
        <f>VLOOKUP($A425,'Plan de acci�n consolidado 2025'!$A$3:$V$504,O$1,0)</f>
        <v>Realizar invitaciones de servicio arreglo directo (Informe trimestral acumulado) (Informe elaborado de las invitaciones servicio arreglo directo)</v>
      </c>
      <c r="P425">
        <f>VLOOKUP($A425,'Plan de acci�n consolidado 2025'!$A$3:$V$504,P$1,0)</f>
        <v>30</v>
      </c>
      <c r="Q425">
        <f>VLOOKUP($A425,'Plan de acci�n consolidado 2025'!$A$3:$V$504,Q$1,0)</f>
        <v>4000</v>
      </c>
      <c r="R425" t="str">
        <f>VLOOKUP($A425,'Plan de acci�n consolidado 2025'!$A$3:$V$504,R$1,0)</f>
        <v>Númerica</v>
      </c>
      <c r="S425" t="str">
        <f>VLOOKUP($A425,'Plan de acci�n consolidado 2025'!$A$3:$V$504,S$1,0)</f>
        <v># de invitaciones realizadas / 4000 invitaciones programadas</v>
      </c>
      <c r="T425" s="168">
        <f>VLOOKUP($A425,'Plan de acci�n consolidado 2025'!$A$3:$V$504,T$1,0)</f>
        <v>45691</v>
      </c>
      <c r="U425" s="168">
        <f>VLOOKUP($A425,'Plan de acci�n consolidado 2025'!$A$3:$V$504,U$1,0)</f>
        <v>46022</v>
      </c>
      <c r="V425" t="str">
        <f>VLOOKUP($A425,'Plan de acci�n consolidado 2025'!$A$3:$V$504,V$1,0)</f>
        <v>3003-GRUPO DE TRABAJO DE APOYO A LA RED NACIONAL DE PROTECCIÓN  AL CONSUMIDOR</v>
      </c>
      <c r="W425">
        <f>VLOOKUP($A425,'Plan de acci�n consolidado 2025'!$A$3:$AZ$504,W$1,0)</f>
        <v>3</v>
      </c>
      <c r="X425">
        <f>VLOOKUP($A425,'Plan de acci�n consolidado 2025'!$A$3:$AZ$504,X$1,0)</f>
        <v>82.65</v>
      </c>
      <c r="Y425" t="str">
        <f>VLOOKUP($A425,'Plan de acci�n consolidado 2025'!$A$3:$AZ$504,Y$1,0)</f>
        <v xml:space="preserve">Se presenta avance, con un total de 3.306 invitaciones registradas al 03 de septiembre del 2025. </v>
      </c>
      <c r="Z425" s="168">
        <f>VLOOKUP($A425,'Plan de acci�n consolidado 2025'!$A$3:$AZ$504,Z$1,0)</f>
        <v>0</v>
      </c>
      <c r="AA425">
        <f>VLOOKUP($A425,'Plan de acci�n consolidado 2025'!$A$3:$AZ$504,AA$1,0)</f>
        <v>82.65</v>
      </c>
      <c r="AB425" t="str">
        <f>VLOOKUP($A425,'Plan de acci�n consolidado 2025'!$A$3:$AZ$504,AB$1,0)</f>
        <v xml:space="preserve">Se verifica el avance porcentual registrado en razón a la meta programada y los soportes anexos </v>
      </c>
      <c r="AC425" s="168">
        <f>VLOOKUP($A425,'Plan de acci�n consolidado 2025'!$A$3:$AZ$504,AC$1,0)</f>
        <v>0</v>
      </c>
      <c r="AD425">
        <f>VLOOKUP($A425,'Plan de acci�n consolidado 2025'!$A$3:$AZ$504,AD$1,0)</f>
        <v>0</v>
      </c>
      <c r="AE425">
        <f>VLOOKUP($A425,'Plan de acci�n consolidado 2025'!$A$3:$AZ$504,AE$1,0)</f>
        <v>2.4795000000000003</v>
      </c>
    </row>
    <row r="426" spans="1:31" hidden="1" x14ac:dyDescent="0.25">
      <c r="A426" s="30" t="s">
        <v>1258</v>
      </c>
      <c r="B426" t="str">
        <f>VLOOKUP($A426,'Plan de acci�n consolidado 2025'!$A$3:$V$504,B$1,0)</f>
        <v>GRUPO DE TRABAJO DE APOYO A LA RED NACIONAL DE PROTECCIÓN  AL CONSUMIDOR</v>
      </c>
      <c r="C426">
        <f>VLOOKUP($A426,'Plan de acci�n consolidado 2025'!$A$3:$V$504,C$1,0)</f>
        <v>3</v>
      </c>
      <c r="D426" t="str">
        <f>VLOOKUP($A426,'Plan de acci�n consolidado 2025'!$A$3:$V$504,D$1,0)</f>
        <v>Actividad propia</v>
      </c>
      <c r="E426" t="str">
        <f>VLOOKUP($A426,'Plan de acci�n consolidado 2025'!$A$3:$V$504,E$1,0)</f>
        <v>3003.2.2</v>
      </c>
      <c r="F426" t="str">
        <f>VLOOKUP($A426,'Plan de acci�n consolidado 2025'!$A$3:$V$504,F$1,0)</f>
        <v>N/A</v>
      </c>
      <c r="G426" t="str">
        <f>VLOOKUP($A426,'Plan de acci�n consolidado 2025'!$A$3:$V$504,G$1,0)</f>
        <v>N/A</v>
      </c>
      <c r="H426" t="str">
        <f>VLOOKUP($A426,'Plan de acci�n consolidado 2025'!$A$3:$V$504,H$1,0)</f>
        <v>N/A</v>
      </c>
      <c r="I426" t="str">
        <f>VLOOKUP($A426,'Plan de acci�n consolidado 2025'!$A$3:$V$504,I$1,0)</f>
        <v>N/A</v>
      </c>
      <c r="J426" t="str">
        <f>VLOOKUP($A426,'Plan de acci�n consolidado 2025'!$A$3:$V$504,J$1,0)</f>
        <v>N/A</v>
      </c>
      <c r="K426">
        <f>VLOOKUP($A426,'Plan de acci�n consolidado 2025'!$A$3:$V$504,K$1,0)</f>
        <v>0</v>
      </c>
      <c r="L426" t="str">
        <f>VLOOKUP($A426,'Plan de acci�n consolidado 2025'!$A$3:$V$504,L$1,0)</f>
        <v>N/A</v>
      </c>
      <c r="M426" t="str">
        <f>VLOOKUP($A426,'Plan de acci�n consolidado 2025'!$A$3:$V$504,M$1,0)</f>
        <v>N/A</v>
      </c>
      <c r="N426" t="str">
        <f>VLOOKUP($A426,'Plan de acci�n consolidado 2025'!$A$3:$V$504,N$1,0)</f>
        <v>N/A</v>
      </c>
      <c r="O426" t="str">
        <f>VLOOKUP($A426,'Plan de acci�n consolidado 2025'!$A$3:$V$504,O$1,0)</f>
        <v>Realizar Jornada Nacional de las soluciones en materia de protección al consumidor  (Informe jornada Nacional de las soluciones en materia de protección al consumidor)</v>
      </c>
      <c r="P426">
        <f>VLOOKUP($A426,'Plan de acci�n consolidado 2025'!$A$3:$V$504,P$1,0)</f>
        <v>30</v>
      </c>
      <c r="Q426">
        <f>VLOOKUP($A426,'Plan de acci�n consolidado 2025'!$A$3:$V$504,Q$1,0)</f>
        <v>4</v>
      </c>
      <c r="R426" t="str">
        <f>VLOOKUP($A426,'Plan de acci�n consolidado 2025'!$A$3:$V$504,R$1,0)</f>
        <v>Númerica</v>
      </c>
      <c r="S426" t="str">
        <f>VLOOKUP($A426,'Plan de acci�n consolidado 2025'!$A$3:$V$504,S$1,0)</f>
        <v># de jornadas realizadas / 4 jornadas programadas</v>
      </c>
      <c r="T426" s="168">
        <f>VLOOKUP($A426,'Plan de acci�n consolidado 2025'!$A$3:$V$504,T$1,0)</f>
        <v>45691</v>
      </c>
      <c r="U426" s="168">
        <f>VLOOKUP($A426,'Plan de acci�n consolidado 2025'!$A$3:$V$504,U$1,0)</f>
        <v>46022</v>
      </c>
      <c r="V426" t="str">
        <f>VLOOKUP($A426,'Plan de acci�n consolidado 2025'!$A$3:$V$504,V$1,0)</f>
        <v>3003-GRUPO DE TRABAJO DE APOYO A LA RED NACIONAL DE PROTECCIÓN  AL CONSUMIDOR</v>
      </c>
      <c r="W426">
        <f>VLOOKUP($A426,'Plan de acci�n consolidado 2025'!$A$3:$AZ$504,W$1,0)</f>
        <v>3</v>
      </c>
      <c r="X426">
        <f>VLOOKUP($A426,'Plan de acci�n consolidado 2025'!$A$3:$AZ$504,X$1,0)</f>
        <v>75</v>
      </c>
      <c r="Y426" t="str">
        <f>VLOOKUP($A426,'Plan de acci�n consolidado 2025'!$A$3:$AZ$504,Y$1,0)</f>
        <v>El informe presenta los resultados consolidados de la Tercera Jornada de las Soluciones 2025, desarrollada del 15 al 19 de septiembre del presente año. El documento recopila información e integra datos cuantitativos y cualitativos sobre invitaciones generadas, reuniones efectivas y contratos de transacción.</v>
      </c>
      <c r="Z426" s="168">
        <f>VLOOKUP($A426,'Plan de acci�n consolidado 2025'!$A$3:$AZ$504,Z$1,0)</f>
        <v>0</v>
      </c>
      <c r="AA426">
        <f>VLOOKUP($A426,'Plan de acci�n consolidado 2025'!$A$3:$AZ$504,AA$1,0)</f>
        <v>75</v>
      </c>
      <c r="AB426" t="str">
        <f>VLOOKUP($A426,'Plan de acci�n consolidado 2025'!$A$3:$AZ$504,AB$1,0)</f>
        <v xml:space="preserve">Se verifica seguimiento en atención a los soportes anexos </v>
      </c>
      <c r="AC426" s="168">
        <f>VLOOKUP($A426,'Plan de acci�n consolidado 2025'!$A$3:$AZ$504,AC$1,0)</f>
        <v>0</v>
      </c>
      <c r="AD426">
        <f>VLOOKUP($A426,'Plan de acci�n consolidado 2025'!$A$3:$AZ$504,AD$1,0)</f>
        <v>0</v>
      </c>
      <c r="AE426">
        <f>VLOOKUP($A426,'Plan de acci�n consolidado 2025'!$A$3:$AZ$504,AE$1,0)</f>
        <v>2.25</v>
      </c>
    </row>
    <row r="427" spans="1:31" hidden="1" x14ac:dyDescent="0.25">
      <c r="A427" s="30" t="s">
        <v>1260</v>
      </c>
      <c r="B427" t="str">
        <f>VLOOKUP($A427,'Plan de acci�n consolidado 2025'!$A$3:$V$504,B$1,0)</f>
        <v>GRUPO DE TRABAJO DE APOYO A LA RED NACIONAL DE PROTECCIÓN  AL CONSUMIDOR</v>
      </c>
      <c r="C427">
        <f>VLOOKUP($A427,'Plan de acci�n consolidado 2025'!$A$3:$V$504,C$1,0)</f>
        <v>3</v>
      </c>
      <c r="D427" t="str">
        <f>VLOOKUP($A427,'Plan de acci�n consolidado 2025'!$A$3:$V$504,D$1,0)</f>
        <v>Actividad propia</v>
      </c>
      <c r="E427" t="str">
        <f>VLOOKUP($A427,'Plan de acci�n consolidado 2025'!$A$3:$V$504,E$1,0)</f>
        <v>3003.2.3</v>
      </c>
      <c r="F427" t="str">
        <f>VLOOKUP($A427,'Plan de acci�n consolidado 2025'!$A$3:$V$504,F$1,0)</f>
        <v>N/A</v>
      </c>
      <c r="G427" t="str">
        <f>VLOOKUP($A427,'Plan de acci�n consolidado 2025'!$A$3:$V$504,G$1,0)</f>
        <v>N/A</v>
      </c>
      <c r="H427" t="str">
        <f>VLOOKUP($A427,'Plan de acci�n consolidado 2025'!$A$3:$V$504,H$1,0)</f>
        <v>N/A</v>
      </c>
      <c r="I427" t="str">
        <f>VLOOKUP($A427,'Plan de acci�n consolidado 2025'!$A$3:$V$504,I$1,0)</f>
        <v>N/A</v>
      </c>
      <c r="J427" t="str">
        <f>VLOOKUP($A427,'Plan de acci�n consolidado 2025'!$A$3:$V$504,J$1,0)</f>
        <v>N/A</v>
      </c>
      <c r="K427">
        <f>VLOOKUP($A427,'Plan de acci�n consolidado 2025'!$A$3:$V$504,K$1,0)</f>
        <v>0</v>
      </c>
      <c r="L427" t="str">
        <f>VLOOKUP($A427,'Plan de acci�n consolidado 2025'!$A$3:$V$504,L$1,0)</f>
        <v>N/A</v>
      </c>
      <c r="M427" t="str">
        <f>VLOOKUP($A427,'Plan de acci�n consolidado 2025'!$A$3:$V$504,M$1,0)</f>
        <v>N/A</v>
      </c>
      <c r="N427" t="str">
        <f>VLOOKUP($A427,'Plan de acci�n consolidado 2025'!$A$3:$V$504,N$1,0)</f>
        <v>N/A</v>
      </c>
      <c r="O427" t="str">
        <f>VLOOKUP($A427,'Plan de acci�n consolidado 2025'!$A$3:$V$504,O$1,0)</f>
        <v>Realizar encuentros de arreglo directo (Informe arreglos directos realizados)</v>
      </c>
      <c r="P427">
        <f>VLOOKUP($A427,'Plan de acci�n consolidado 2025'!$A$3:$V$504,P$1,0)</f>
        <v>40</v>
      </c>
      <c r="Q427">
        <f>VLOOKUP($A427,'Plan de acci�n consolidado 2025'!$A$3:$V$504,Q$1,0)</f>
        <v>1600</v>
      </c>
      <c r="R427" t="str">
        <f>VLOOKUP($A427,'Plan de acci�n consolidado 2025'!$A$3:$V$504,R$1,0)</f>
        <v>Númerica</v>
      </c>
      <c r="S427" t="str">
        <f>VLOOKUP($A427,'Plan de acci�n consolidado 2025'!$A$3:$V$504,S$1,0)</f>
        <v># de Encuentros de arreglos directos realizados / 1600 Encuentros de arreglos directos programados</v>
      </c>
      <c r="T427" s="168">
        <f>VLOOKUP($A427,'Plan de acci�n consolidado 2025'!$A$3:$V$504,T$1,0)</f>
        <v>45691</v>
      </c>
      <c r="U427" s="168">
        <f>VLOOKUP($A427,'Plan de acci�n consolidado 2025'!$A$3:$V$504,U$1,0)</f>
        <v>46022</v>
      </c>
      <c r="V427" t="str">
        <f>VLOOKUP($A427,'Plan de acci�n consolidado 2025'!$A$3:$V$504,V$1,0)</f>
        <v>3003-GRUPO DE TRABAJO DE APOYO A LA RED NACIONAL DE PROTECCIÓN  AL CONSUMIDOR</v>
      </c>
      <c r="W427">
        <f>VLOOKUP($A427,'Plan de acci�n consolidado 2025'!$A$3:$AZ$504,W$1,0)</f>
        <v>4</v>
      </c>
      <c r="X427">
        <f>VLOOKUP($A427,'Plan de acci�n consolidado 2025'!$A$3:$AZ$504,X$1,0)</f>
        <v>91.81</v>
      </c>
      <c r="Y427" t="str">
        <f>VLOOKUP($A427,'Plan de acci�n consolidado 2025'!$A$3:$AZ$504,Y$1,0)</f>
        <v>Con corte a 31 de agosto del 2025, el mecanismo de Arreglo Directo alcanzó un total de 1.469 encuentros efectivos, lo que representa un cumplimiento del 91,81% frente a la meta establecida de 1.600 encuentros. Estos espacios, orientados a la resolución directa de controversias entre consumidores y proveedores en entornos no judiciales y con acompañamiento institucional, evidencian el compromiso, la efectividad operativa y el alcance territorial de las Casas y Rutas del Consumidor. (Se adjunta dashboard como anexo)</v>
      </c>
      <c r="Z427" s="168">
        <f>VLOOKUP($A427,'Plan de acci�n consolidado 2025'!$A$3:$AZ$504,Z$1,0)</f>
        <v>0</v>
      </c>
      <c r="AA427">
        <f>VLOOKUP($A427,'Plan de acci�n consolidado 2025'!$A$3:$AZ$504,AA$1,0)</f>
        <v>91.81</v>
      </c>
      <c r="AB427" t="str">
        <f>VLOOKUP($A427,'Plan de acci�n consolidado 2025'!$A$3:$AZ$504,AB$1,0)</f>
        <v xml:space="preserve">Se verifica el avance porcentual registrado en razón alas evidencias presentadas </v>
      </c>
      <c r="AC427" s="168">
        <f>VLOOKUP($A427,'Plan de acci�n consolidado 2025'!$A$3:$AZ$504,AC$1,0)</f>
        <v>0</v>
      </c>
      <c r="AD427">
        <f>VLOOKUP($A427,'Plan de acci�n consolidado 2025'!$A$3:$AZ$504,AD$1,0)</f>
        <v>0</v>
      </c>
      <c r="AE427">
        <f>VLOOKUP($A427,'Plan de acci�n consolidado 2025'!$A$3:$AZ$504,AE$1,0)</f>
        <v>3.6724000000000001</v>
      </c>
    </row>
    <row r="428" spans="1:31" hidden="1" x14ac:dyDescent="0.25">
      <c r="A428" s="30" t="s">
        <v>1261</v>
      </c>
      <c r="B428" t="str">
        <f>VLOOKUP($A428,'Plan de acci�n consolidado 2025'!$A$3:$V$504,B$1,0)</f>
        <v>GRUPO DE TRABAJO DE APOYO A LA RED NACIONAL DE PROTECCIÓN  AL CONSUMIDOR</v>
      </c>
      <c r="C428">
        <f>VLOOKUP($A428,'Plan de acci�n consolidado 2025'!$A$3:$V$504,C$1,0)</f>
        <v>3</v>
      </c>
      <c r="D428" t="str">
        <f>VLOOKUP($A428,'Plan de acci�n consolidado 2025'!$A$3:$V$504,D$1,0)</f>
        <v>Producto</v>
      </c>
      <c r="E428" t="str">
        <f>VLOOKUP($A428,'Plan de acci�n consolidado 2025'!$A$3:$V$504,E$1,0)</f>
        <v>3003.3</v>
      </c>
      <c r="F428" t="str">
        <f>VLOOKUP($A428,'Plan de acci�n consolidado 2025'!$A$3:$V$504,F$1,0)</f>
        <v>Innovador</v>
      </c>
      <c r="G428" t="str">
        <f>VLOOKUP($A428,'Plan de acci�n consolidado 2025'!$A$3:$V$504,G$1,0)</f>
        <v xml:space="preserve">Generar sinergias con agentes nacionales e internacionales que permitan potenciar las capacidades de la SIC.
</v>
      </c>
      <c r="H428" t="str">
        <f>VLOOKUP($A428,'Plan de acci�n consolidado 2025'!$A$3:$V$504,H$1,0)</f>
        <v xml:space="preserve">Cumplimiento de productos del PAI asociados a Generar sinergias con agentes nacionales e internacionales que permitan potenciar las capacidades de la SIC.
</v>
      </c>
      <c r="I428" t="str">
        <f>VLOOKUP($A428,'Plan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28" t="str">
        <f>VLOOKUP($A428,'Plan de acci�n consolidado 2025'!$A$3:$V$504,J$1,0)</f>
        <v>N/A</v>
      </c>
      <c r="K428">
        <f>VLOOKUP($A428,'Plan de acci�n consolidado 2025'!$A$3:$V$504,K$1,0)</f>
        <v>0</v>
      </c>
      <c r="L428" t="str">
        <f>VLOOKUP($A428,'Plan de acci�n consolidado 2025'!$A$3:$V$504,L$1,0)</f>
        <v>C-3503-0200-0009-40401c</v>
      </c>
      <c r="M428" t="str">
        <f>VLOOKUP($A428,'Plan de acci�n consolidado 2025'!$A$3:$V$504,M$1,0)</f>
        <v>Política Participación Ciudadana en la Gestión Pública _DIMENSIÓN Gestión con Valores para Resultados</v>
      </c>
      <c r="N428" t="str">
        <f>VLOOKUP($A428,'Plan de acci�n consolidado 2025'!$A$3:$V$504,N$1,0)</f>
        <v xml:space="preserve">PND_8_Fortalecer lasCapacidades yConocimiento sobreDerechos yDeberesDe las relacionesDeConsumo;
PND 10_Fortalecer las actividades de inspección, vigilancia y Control </v>
      </c>
      <c r="O428" t="str">
        <f>VLOOKUP($A428,'Plan de acci�n consolidado 2025'!$A$3:$V$504,O$1,0)</f>
        <v>Alcaldías en sus facultades administrativas y de metrología legal frente a la protección al consumidor en el territorio nacional, capacitadas (Informe final)</v>
      </c>
      <c r="P428">
        <f>VLOOKUP($A428,'Plan de acci�n consolidado 2025'!$A$3:$V$504,P$1,0)</f>
        <v>20</v>
      </c>
      <c r="Q428">
        <f>VLOOKUP($A428,'Plan de acci�n consolidado 2025'!$A$3:$V$504,Q$1,0)</f>
        <v>440</v>
      </c>
      <c r="R428" t="str">
        <f>VLOOKUP($A428,'Plan de acci�n consolidado 2025'!$A$3:$V$504,R$1,0)</f>
        <v>Númerica</v>
      </c>
      <c r="S428" t="str">
        <f>VLOOKUP($A428,'Plan de acci�n consolidado 2025'!$A$3:$V$504,S$1,0)</f>
        <v># de alcaldías en materia de protección al consumidor capacitadas(fortalecidas) / 440 alcaldías programadas para capacitar en el 2025 (40total de alcaldías)</v>
      </c>
      <c r="T428" s="168">
        <f>VLOOKUP($A428,'Plan de acci�n consolidado 2025'!$A$3:$V$504,T$1,0)</f>
        <v>45691</v>
      </c>
      <c r="U428" s="168">
        <f>VLOOKUP($A428,'Plan de acci�n consolidado 2025'!$A$3:$V$504,U$1,0)</f>
        <v>46022</v>
      </c>
      <c r="V428" t="str">
        <f>VLOOKUP($A428,'Plan de acci�n consolidado 2025'!$A$3:$V$504,V$1,0)</f>
        <v>3003-GRUPO DE TRABAJO DE APOYO A LA RED NACIONAL DE PROTECCIÓN  AL CONSUMIDOR</v>
      </c>
      <c r="W428">
        <f>VLOOKUP($A428,'Plan de acci�n consolidado 2025'!$A$3:$AZ$504,W$1,0)</f>
        <v>20</v>
      </c>
      <c r="X428">
        <f>VLOOKUP($A428,'Plan de acci�n consolidado 2025'!$A$3:$AZ$504,X$1,0)</f>
        <v>57.05</v>
      </c>
      <c r="Y428" t="str">
        <f>VLOOKUP($A428,'Plan de acci�n consolidado 2025'!$A$3:$AZ$504,Y$1,0)</f>
        <v xml:space="preserve">En lo que va corrido del año la RNPC ha capacitado 251  Alcaldías en sus Facultades Administrativas  lo que corresponde a un 57,05 %, para este trimestre en los meses de Julio, Agosto  y Septiembre  avanzamos en 124 Alcaldías , lo que corresponde a un 28,18%.
</v>
      </c>
      <c r="Z428" s="168">
        <f>VLOOKUP($A428,'Plan de acci�n consolidado 2025'!$A$3:$AZ$504,Z$1,0)</f>
        <v>0</v>
      </c>
      <c r="AA428">
        <f>VLOOKUP($A428,'Plan de acci�n consolidado 2025'!$A$3:$AZ$504,AA$1,0)</f>
        <v>57.05</v>
      </c>
      <c r="AB428" t="str">
        <f>VLOOKUP($A428,'Plan de acci�n consolidado 2025'!$A$3:$AZ$504,AB$1,0)</f>
        <v xml:space="preserve">Se verifica seguimiento en atención a los soportes anexos </v>
      </c>
      <c r="AC428" s="168">
        <f>VLOOKUP($A428,'Plan de acci�n consolidado 2025'!$A$3:$AZ$504,AC$1,0)</f>
        <v>0</v>
      </c>
      <c r="AD428">
        <f>VLOOKUP($A428,'Plan de acci�n consolidado 2025'!$A$3:$AZ$504,AD$1,0)</f>
        <v>0</v>
      </c>
      <c r="AE428">
        <f>VLOOKUP($A428,'Plan de acci�n consolidado 2025'!$A$3:$AZ$504,AE$1,0)</f>
        <v>11.41</v>
      </c>
    </row>
    <row r="429" spans="1:31" hidden="1" x14ac:dyDescent="0.25">
      <c r="A429" s="30" t="s">
        <v>1263</v>
      </c>
      <c r="B429" t="str">
        <f>VLOOKUP($A429,'Plan de acci�n consolidado 2025'!$A$3:$V$504,B$1,0)</f>
        <v>GRUPO DE TRABAJO DE APOYO A LA RED NACIONAL DE PROTECCIÓN  AL CONSUMIDOR</v>
      </c>
      <c r="C429">
        <f>VLOOKUP($A429,'Plan de acci�n consolidado 2025'!$A$3:$V$504,C$1,0)</f>
        <v>3</v>
      </c>
      <c r="D429" t="str">
        <f>VLOOKUP($A429,'Plan de acci�n consolidado 2025'!$A$3:$V$504,D$1,0)</f>
        <v>Actividad propia</v>
      </c>
      <c r="E429" t="str">
        <f>VLOOKUP($A429,'Plan de acci�n consolidado 2025'!$A$3:$V$504,E$1,0)</f>
        <v>3003.3.1</v>
      </c>
      <c r="F429" t="str">
        <f>VLOOKUP($A429,'Plan de acci�n consolidado 2025'!$A$3:$V$504,F$1,0)</f>
        <v>N/A</v>
      </c>
      <c r="G429" t="str">
        <f>VLOOKUP($A429,'Plan de acci�n consolidado 2025'!$A$3:$V$504,G$1,0)</f>
        <v>N/A</v>
      </c>
      <c r="H429" t="str">
        <f>VLOOKUP($A429,'Plan de acci�n consolidado 2025'!$A$3:$V$504,H$1,0)</f>
        <v>N/A</v>
      </c>
      <c r="I429" t="str">
        <f>VLOOKUP($A429,'Plan de acci�n consolidado 2025'!$A$3:$V$504,I$1,0)</f>
        <v>N/A</v>
      </c>
      <c r="J429" t="str">
        <f>VLOOKUP($A429,'Plan de acci�n consolidado 2025'!$A$3:$V$504,J$1,0)</f>
        <v>N/A</v>
      </c>
      <c r="K429">
        <f>VLOOKUP($A429,'Plan de acci�n consolidado 2025'!$A$3:$V$504,K$1,0)</f>
        <v>0</v>
      </c>
      <c r="L429" t="str">
        <f>VLOOKUP($A429,'Plan de acci�n consolidado 2025'!$A$3:$V$504,L$1,0)</f>
        <v>N/A</v>
      </c>
      <c r="M429" t="str">
        <f>VLOOKUP($A429,'Plan de acci�n consolidado 2025'!$A$3:$V$504,M$1,0)</f>
        <v>N/A</v>
      </c>
      <c r="N429" t="str">
        <f>VLOOKUP($A429,'Plan de acci�n consolidado 2025'!$A$3:$V$504,N$1,0)</f>
        <v>N/A</v>
      </c>
      <c r="O429" t="str">
        <f>VLOOKUP($A429,'Plan de acci�n consolidado 2025'!$A$3:$V$504,O$1,0)</f>
        <v>Aprobar por parte del coordinador de la RED el cronograma de intervención de alcaldías (Cronograma de intervención de alcaldías aprobado por parte del coordinador de la RED)</v>
      </c>
      <c r="P429">
        <f>VLOOKUP($A429,'Plan de acci�n consolidado 2025'!$A$3:$V$504,P$1,0)</f>
        <v>20</v>
      </c>
      <c r="Q429">
        <f>VLOOKUP($A429,'Plan de acci�n consolidado 2025'!$A$3:$V$504,Q$1,0)</f>
        <v>1</v>
      </c>
      <c r="R429" t="str">
        <f>VLOOKUP($A429,'Plan de acci�n consolidado 2025'!$A$3:$V$504,R$1,0)</f>
        <v>Númerica</v>
      </c>
      <c r="S429" t="str">
        <f>VLOOKUP($A429,'Plan de acci�n consolidado 2025'!$A$3:$V$504,S$1,0)</f>
        <v># de cronogramas aprobado / 1 cronogramas programado</v>
      </c>
      <c r="T429" s="168">
        <f>VLOOKUP($A429,'Plan de acci�n consolidado 2025'!$A$3:$V$504,T$1,0)</f>
        <v>45691</v>
      </c>
      <c r="U429" s="168">
        <f>VLOOKUP($A429,'Plan de acci�n consolidado 2025'!$A$3:$V$504,U$1,0)</f>
        <v>45716</v>
      </c>
      <c r="V429" t="str">
        <f>VLOOKUP($A429,'Plan de acci�n consolidado 2025'!$A$3:$V$504,V$1,0)</f>
        <v>3003-GRUPO DE TRABAJO DE APOYO A LA RED NACIONAL DE PROTECCIÓN  AL CONSUMIDOR</v>
      </c>
      <c r="W429">
        <f>VLOOKUP($A429,'Plan de acci�n consolidado 2025'!$A$3:$AZ$504,W$1,0)</f>
        <v>4</v>
      </c>
      <c r="X429">
        <f>VLOOKUP($A429,'Plan de acci�n consolidado 2025'!$A$3:$AZ$504,X$1,0)</f>
        <v>100</v>
      </c>
      <c r="Y429" t="str">
        <f>VLOOKUP($A429,'Plan de acci�n consolidado 2025'!$A$3:$AZ$504,Y$1,0)</f>
        <v>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v>
      </c>
      <c r="Z429" s="168">
        <f>VLOOKUP($A429,'Plan de acci�n consolidado 2025'!$A$3:$AZ$504,Z$1,0)</f>
        <v>45716</v>
      </c>
      <c r="AA429">
        <f>VLOOKUP($A429,'Plan de acci�n consolidado 2025'!$A$3:$AZ$504,AA$1,0)</f>
        <v>100</v>
      </c>
      <c r="AB429" t="str">
        <f>VLOOKUP($A429,'Plan de acci�n consolidado 2025'!$A$3:$AZ$504,AB$1,0)</f>
        <v xml:space="preserve">En cadena de correos enviado como evidencia se observa en uno de ellos la aprobación por parte del coordinador Arturo Martínez Ochoa el día 8 de febrero </v>
      </c>
      <c r="AC429" s="168">
        <f>VLOOKUP($A429,'Plan de acci�n consolidado 2025'!$A$3:$AZ$504,AC$1,0)</f>
        <v>45716</v>
      </c>
      <c r="AD429">
        <f>VLOOKUP($A429,'Plan de acci�n consolidado 2025'!$A$3:$AZ$504,AD$1,0)</f>
        <v>100</v>
      </c>
      <c r="AE429">
        <f>VLOOKUP($A429,'Plan de acci�n consolidado 2025'!$A$3:$AZ$504,AE$1,0)</f>
        <v>4</v>
      </c>
    </row>
    <row r="430" spans="1:31" hidden="1" x14ac:dyDescent="0.25">
      <c r="A430" s="30" t="s">
        <v>1265</v>
      </c>
      <c r="B430" t="str">
        <f>VLOOKUP($A430,'Plan de acci�n consolidado 2025'!$A$3:$V$504,B$1,0)</f>
        <v>GRUPO DE TRABAJO DE APOYO A LA RED NACIONAL DE PROTECCIÓN  AL CONSUMIDOR</v>
      </c>
      <c r="C430">
        <f>VLOOKUP($A430,'Plan de acci�n consolidado 2025'!$A$3:$V$504,C$1,0)</f>
        <v>3</v>
      </c>
      <c r="D430" t="str">
        <f>VLOOKUP($A430,'Plan de acci�n consolidado 2025'!$A$3:$V$504,D$1,0)</f>
        <v>Actividad propia</v>
      </c>
      <c r="E430" t="str">
        <f>VLOOKUP($A430,'Plan de acci�n consolidado 2025'!$A$3:$V$504,E$1,0)</f>
        <v>3003.3.2</v>
      </c>
      <c r="F430" t="str">
        <f>VLOOKUP($A430,'Plan de acci�n consolidado 2025'!$A$3:$V$504,F$1,0)</f>
        <v>N/A</v>
      </c>
      <c r="G430" t="str">
        <f>VLOOKUP($A430,'Plan de acci�n consolidado 2025'!$A$3:$V$504,G$1,0)</f>
        <v>N/A</v>
      </c>
      <c r="H430" t="str">
        <f>VLOOKUP($A430,'Plan de acci�n consolidado 2025'!$A$3:$V$504,H$1,0)</f>
        <v>N/A</v>
      </c>
      <c r="I430" t="str">
        <f>VLOOKUP($A430,'Plan de acci�n consolidado 2025'!$A$3:$V$504,I$1,0)</f>
        <v>N/A</v>
      </c>
      <c r="J430" t="str">
        <f>VLOOKUP($A430,'Plan de acci�n consolidado 2025'!$A$3:$V$504,J$1,0)</f>
        <v>N/A</v>
      </c>
      <c r="K430">
        <f>VLOOKUP($A430,'Plan de acci�n consolidado 2025'!$A$3:$V$504,K$1,0)</f>
        <v>0</v>
      </c>
      <c r="L430" t="str">
        <f>VLOOKUP($A430,'Plan de acci�n consolidado 2025'!$A$3:$V$504,L$1,0)</f>
        <v>N/A</v>
      </c>
      <c r="M430" t="str">
        <f>VLOOKUP($A430,'Plan de acci�n consolidado 2025'!$A$3:$V$504,M$1,0)</f>
        <v>N/A</v>
      </c>
      <c r="N430" t="str">
        <f>VLOOKUP($A430,'Plan de acci�n consolidado 2025'!$A$3:$V$504,N$1,0)</f>
        <v>N/A</v>
      </c>
      <c r="O430" t="str">
        <f>VLOOKUP($A430,'Plan de acci�n consolidado 2025'!$A$3:$V$504,O$1,0)</f>
        <v>Capacitar en materia de protección al consumidor a las alcaldías municipales (Informe trimestral de seguimiento y Listados de Asistencia/registros fotográficos/capturas de pantallas)</v>
      </c>
      <c r="P430">
        <f>VLOOKUP($A430,'Plan de acci�n consolidado 2025'!$A$3:$V$504,P$1,0)</f>
        <v>80</v>
      </c>
      <c r="Q430">
        <f>VLOOKUP($A430,'Plan de acci�n consolidado 2025'!$A$3:$V$504,Q$1,0)</f>
        <v>440</v>
      </c>
      <c r="R430" t="str">
        <f>VLOOKUP($A430,'Plan de acci�n consolidado 2025'!$A$3:$V$504,R$1,0)</f>
        <v>Númerica</v>
      </c>
      <c r="S430" t="str">
        <f>VLOOKUP($A430,'Plan de acci�n consolidado 2025'!$A$3:$V$504,S$1,0)</f>
        <v># de alcaldías capacitadas / 440 alcaldías programadas</v>
      </c>
      <c r="T430" s="168">
        <f>VLOOKUP($A430,'Plan de acci�n consolidado 2025'!$A$3:$V$504,T$1,0)</f>
        <v>45691</v>
      </c>
      <c r="U430" s="168">
        <f>VLOOKUP($A430,'Plan de acci�n consolidado 2025'!$A$3:$V$504,U$1,0)</f>
        <v>46022</v>
      </c>
      <c r="V430" t="str">
        <f>VLOOKUP($A430,'Plan de acci�n consolidado 2025'!$A$3:$V$504,V$1,0)</f>
        <v>3003-GRUPO DE TRABAJO DE APOYO A LA RED NACIONAL DE PROTECCIÓN  AL CONSUMIDOR</v>
      </c>
      <c r="W430">
        <f>VLOOKUP($A430,'Plan de acci�n consolidado 2025'!$A$3:$AZ$504,W$1,0)</f>
        <v>16</v>
      </c>
      <c r="X430">
        <f>VLOOKUP($A430,'Plan de acci�n consolidado 2025'!$A$3:$AZ$504,X$1,0)</f>
        <v>57</v>
      </c>
      <c r="Y430" t="str">
        <f>VLOOKUP($A430,'Plan de acci�n consolidado 2025'!$A$3:$AZ$504,Y$1,0)</f>
        <v>Se presenta informe trimestral alcaldías capacitadas en sus facultades administrativas  Julio, Agosto y Septiembre, realizadas por la RNPC</v>
      </c>
      <c r="Z430" s="168">
        <f>VLOOKUP($A430,'Plan de acci�n consolidado 2025'!$A$3:$AZ$504,Z$1,0)</f>
        <v>0</v>
      </c>
      <c r="AA430">
        <f>VLOOKUP($A430,'Plan de acci�n consolidado 2025'!$A$3:$AZ$504,AA$1,0)</f>
        <v>57</v>
      </c>
      <c r="AB430" t="str">
        <f>VLOOKUP($A430,'Plan de acci�n consolidado 2025'!$A$3:$AZ$504,AB$1,0)</f>
        <v xml:space="preserve">Se verifica el logro registrado en atención a soportes anexos </v>
      </c>
      <c r="AC430" s="168">
        <f>VLOOKUP($A430,'Plan de acci�n consolidado 2025'!$A$3:$AZ$504,AC$1,0)</f>
        <v>0</v>
      </c>
      <c r="AD430">
        <f>VLOOKUP($A430,'Plan de acci�n consolidado 2025'!$A$3:$AZ$504,AD$1,0)</f>
        <v>0</v>
      </c>
      <c r="AE430">
        <f>VLOOKUP($A430,'Plan de acci�n consolidado 2025'!$A$3:$AZ$504,AE$1,0)</f>
        <v>9.1199999999999992</v>
      </c>
    </row>
    <row r="431" spans="1:31" hidden="1" x14ac:dyDescent="0.25">
      <c r="A431" s="30" t="s">
        <v>1267</v>
      </c>
      <c r="B431" t="str">
        <f>VLOOKUP($A431,'Plan de acci�n consolidado 2025'!$A$3:$V$504,B$1,0)</f>
        <v>GRUPO DE TRABAJO DE APOYO A LA RED NACIONAL DE PROTECCIÓN  AL CONSUMIDOR</v>
      </c>
      <c r="C431">
        <f>VLOOKUP($A431,'Plan de acci�n consolidado 2025'!$A$3:$V$504,C$1,0)</f>
        <v>3</v>
      </c>
      <c r="D431" t="str">
        <f>VLOOKUP($A431,'Plan de acci�n consolidado 2025'!$A$3:$V$504,D$1,0)</f>
        <v>Producto</v>
      </c>
      <c r="E431" t="str">
        <f>VLOOKUP($A431,'Plan de acci�n consolidado 2025'!$A$3:$V$504,E$1,0)</f>
        <v>3003.4</v>
      </c>
      <c r="F431" t="str">
        <f>VLOOKUP($A431,'Plan de acci�n consolidado 2025'!$A$3:$V$504,F$1,0)</f>
        <v>Operativo</v>
      </c>
      <c r="G431" t="str">
        <f>VLOOKUP($A431,'Plan de acci�n consolidado 2025'!$A$3:$V$504,G$1,0)</f>
        <v xml:space="preserve">Generar sinergias con agentes nacionales e internacionales que permitan potenciar las capacidades de la SIC.
</v>
      </c>
      <c r="H431" t="str">
        <f>VLOOKUP($A431,'Plan de acci�n consolidado 2025'!$A$3:$V$504,H$1,0)</f>
        <v xml:space="preserve">Cumplimiento de productos del PAI asociados a Generar sinergias con agentes nacionales e internacionales que permitan potenciar las capacidades de la SIC.
</v>
      </c>
      <c r="I431" t="str">
        <f>VLOOKUP($A431,'Plan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31" t="str">
        <f>VLOOKUP($A431,'Plan de acci�n consolidado 2025'!$A$3:$V$504,J$1,0)</f>
        <v>N/A</v>
      </c>
      <c r="K431">
        <f>VLOOKUP($A431,'Plan de acci�n consolidado 2025'!$A$3:$V$504,K$1,0)</f>
        <v>0</v>
      </c>
      <c r="L431" t="str">
        <f>VLOOKUP($A431,'Plan de acci�n consolidado 2025'!$A$3:$V$504,L$1,0)</f>
        <v>C-3503-0200-0009-40401c</v>
      </c>
      <c r="M431" t="str">
        <f>VLOOKUP($A431,'Plan de acci�n consolidado 2025'!$A$3:$V$504,M$1,0)</f>
        <v>Política Servicio al Ciudadano_DIMENSIÓN Gestión con Valores para Resultados</v>
      </c>
      <c r="N431" t="str">
        <f>VLOOKUP($A431,'Plan de acci�n consolidado 2025'!$A$3:$V$504,N$1,0)</f>
        <v>PND_8_Fortalecer lasCapacidades yConocimiento sobreDerechos yDeberesDe las relacionesDeConsumo</v>
      </c>
      <c r="O431" t="str">
        <f>VLOOKUP($A431,'Plan de acci�n consolidado 2025'!$A$3:$V$504,O$1,0)</f>
        <v>Cobertura departamental de la Red Nacional de Protección al Consumidor, a través de las Casas de Consumidor de Bienes y Servicios, ampliada (Informe final)</v>
      </c>
      <c r="P431">
        <f>VLOOKUP($A431,'Plan de acci�n consolidado 2025'!$A$3:$V$504,P$1,0)</f>
        <v>15</v>
      </c>
      <c r="Q431">
        <f>VLOOKUP($A431,'Plan de acci�n consolidado 2025'!$A$3:$V$504,Q$1,0)</f>
        <v>5</v>
      </c>
      <c r="R431" t="str">
        <f>VLOOKUP($A431,'Plan de acci�n consolidado 2025'!$A$3:$V$504,R$1,0)</f>
        <v>Númerica</v>
      </c>
      <c r="S431" t="str">
        <f>VLOOKUP($A431,'Plan de acci�n consolidado 2025'!$A$3:$V$504,S$1,0)</f>
        <v># de casas abiertas en departamentos  generando presencia de la Red Nacional de Protección del Consumidor / 5 casas programadas</v>
      </c>
      <c r="T431" s="168">
        <f>VLOOKUP($A431,'Plan de acci�n consolidado 2025'!$A$3:$V$504,T$1,0)</f>
        <v>45691</v>
      </c>
      <c r="U431" s="168">
        <f>VLOOKUP($A431,'Plan de acci�n consolidado 2025'!$A$3:$V$504,U$1,0)</f>
        <v>46010</v>
      </c>
      <c r="V431" t="str">
        <f>VLOOKUP($A431,'Plan de acci�n consolidado 2025'!$A$3:$V$504,V$1,0)</f>
        <v>142-GRUPO DE TRABAJO DE SERVICIOS ADMINISTRATIVOS Y RECURSOS FÍSICOS;
3003-GRUPO DE TRABAJO DE APOYO A LA RED NACIONAL DE PROTECCIÓN  AL CONSUMIDOR;
73-GRUPO DE TRABAJO DE COMUNICACION</v>
      </c>
      <c r="W431">
        <f>VLOOKUP($A431,'Plan de acci�n consolidado 2025'!$A$3:$AZ$504,W$1,0)</f>
        <v>15</v>
      </c>
      <c r="X431">
        <f>VLOOKUP($A431,'Plan de acci�n consolidado 2025'!$A$3:$AZ$504,X$1,0)</f>
        <v>40</v>
      </c>
      <c r="Y431" t="str">
        <f>VLOOKUP($A431,'Plan de acci�n consolidado 2025'!$A$3:$AZ$504,Y$1,0)</f>
        <v>Se reporta un avance acumulado del 40% de la meta proyectada para el producto de cobertura departamental de la Red Nacional de Protección al consumidor, habiendo logrado la apertura de la Casa del Consumidor de Santa Marta en el mes de Julio.</v>
      </c>
      <c r="Z431" s="168">
        <f>VLOOKUP($A431,'Plan de acci�n consolidado 2025'!$A$3:$AZ$504,Z$1,0)</f>
        <v>0</v>
      </c>
      <c r="AA431">
        <f>VLOOKUP($A431,'Plan de acci�n consolidado 2025'!$A$3:$AZ$504,AA$1,0)</f>
        <v>40</v>
      </c>
      <c r="AB431" t="str">
        <f>VLOOKUP($A431,'Plan de acci�n consolidado 2025'!$A$3:$AZ$504,AB$1,0)</f>
        <v xml:space="preserve">Se verifica el logro registrado en atención a soportes anexos </v>
      </c>
      <c r="AC431" s="168">
        <f>VLOOKUP($A431,'Plan de acci�n consolidado 2025'!$A$3:$AZ$504,AC$1,0)</f>
        <v>0</v>
      </c>
      <c r="AD431">
        <f>VLOOKUP($A431,'Plan de acci�n consolidado 2025'!$A$3:$AZ$504,AD$1,0)</f>
        <v>0</v>
      </c>
      <c r="AE431">
        <f>VLOOKUP($A431,'Plan de acci�n consolidado 2025'!$A$3:$AZ$504,AE$1,0)</f>
        <v>6</v>
      </c>
    </row>
    <row r="432" spans="1:31" hidden="1" x14ac:dyDescent="0.25">
      <c r="A432" s="30" t="s">
        <v>1269</v>
      </c>
      <c r="B432" t="str">
        <f>VLOOKUP($A432,'Plan de acci�n consolidado 2025'!$A$3:$V$504,B$1,0)</f>
        <v>GRUPO DE TRABAJO DE APOYO A LA RED NACIONAL DE PROTECCIÓN  AL CONSUMIDOR</v>
      </c>
      <c r="C432">
        <f>VLOOKUP($A432,'Plan de acci�n consolidado 2025'!$A$3:$V$504,C$1,0)</f>
        <v>3</v>
      </c>
      <c r="D432" t="str">
        <f>VLOOKUP($A432,'Plan de acci�n consolidado 2025'!$A$3:$V$504,D$1,0)</f>
        <v>Actividad propia</v>
      </c>
      <c r="E432" t="str">
        <f>VLOOKUP($A432,'Plan de acci�n consolidado 2025'!$A$3:$V$504,E$1,0)</f>
        <v>3003.4.1</v>
      </c>
      <c r="F432" t="str">
        <f>VLOOKUP($A432,'Plan de acci�n consolidado 2025'!$A$3:$V$504,F$1,0)</f>
        <v>N/A</v>
      </c>
      <c r="G432" t="str">
        <f>VLOOKUP($A432,'Plan de acci�n consolidado 2025'!$A$3:$V$504,G$1,0)</f>
        <v>N/A</v>
      </c>
      <c r="H432" t="str">
        <f>VLOOKUP($A432,'Plan de acci�n consolidado 2025'!$A$3:$V$504,H$1,0)</f>
        <v>N/A</v>
      </c>
      <c r="I432" t="str">
        <f>VLOOKUP($A432,'Plan de acci�n consolidado 2025'!$A$3:$V$504,I$1,0)</f>
        <v>N/A</v>
      </c>
      <c r="J432" t="str">
        <f>VLOOKUP($A432,'Plan de acci�n consolidado 2025'!$A$3:$V$504,J$1,0)</f>
        <v>N/A</v>
      </c>
      <c r="K432">
        <f>VLOOKUP($A432,'Plan de acci�n consolidado 2025'!$A$3:$V$504,K$1,0)</f>
        <v>0</v>
      </c>
      <c r="L432" t="str">
        <f>VLOOKUP($A432,'Plan de acci�n consolidado 2025'!$A$3:$V$504,L$1,0)</f>
        <v>N/A</v>
      </c>
      <c r="M432" t="str">
        <f>VLOOKUP($A432,'Plan de acci�n consolidado 2025'!$A$3:$V$504,M$1,0)</f>
        <v>N/A</v>
      </c>
      <c r="N432" t="str">
        <f>VLOOKUP($A432,'Plan de acci�n consolidado 2025'!$A$3:$V$504,N$1,0)</f>
        <v>N/A</v>
      </c>
      <c r="O432" t="str">
        <f>VLOOKUP($A432,'Plan de acci�n consolidado 2025'!$A$3:$V$504,O$1,0)</f>
        <v>Gestionar y firmar los convenios interadministrativos con las entidades del orden nacional y/o alcaldías para la apertura de nuevas CCBS (Informe convenios interadministrativos con las entidades del orden nacional y/o alcaldías para la apertura de nuevas CCBS)</v>
      </c>
      <c r="P432">
        <f>VLOOKUP($A432,'Plan de acci�n consolidado 2025'!$A$3:$V$504,P$1,0)</f>
        <v>20</v>
      </c>
      <c r="Q432">
        <f>VLOOKUP($A432,'Plan de acci�n consolidado 2025'!$A$3:$V$504,Q$1,0)</f>
        <v>5</v>
      </c>
      <c r="R432" t="str">
        <f>VLOOKUP($A432,'Plan de acci�n consolidado 2025'!$A$3:$V$504,R$1,0)</f>
        <v>Númerica</v>
      </c>
      <c r="S432" t="str">
        <f>VLOOKUP($A432,'Plan de acci�n consolidado 2025'!$A$3:$V$504,S$1,0)</f>
        <v># de Convenios firmados / 5 convenios programados para firma</v>
      </c>
      <c r="T432" s="168">
        <f>VLOOKUP($A432,'Plan de acci�n consolidado 2025'!$A$3:$V$504,T$1,0)</f>
        <v>45691</v>
      </c>
      <c r="U432" s="168">
        <f>VLOOKUP($A432,'Plan de acci�n consolidado 2025'!$A$3:$V$504,U$1,0)</f>
        <v>46010</v>
      </c>
      <c r="V432" t="str">
        <f>VLOOKUP($A432,'Plan de acci�n consolidado 2025'!$A$3:$V$504,V$1,0)</f>
        <v>3003-GRUPO DE TRABAJO DE APOYO A LA RED NACIONAL DE PROTECCIÓN  AL CONSUMIDOR</v>
      </c>
      <c r="W432">
        <f>VLOOKUP($A432,'Plan de acci�n consolidado 2025'!$A$3:$AZ$504,W$1,0)</f>
        <v>3</v>
      </c>
      <c r="X432">
        <f>VLOOKUP($A432,'Plan de acci�n consolidado 2025'!$A$3:$AZ$504,X$1,0)</f>
        <v>0</v>
      </c>
      <c r="Y432" t="str">
        <f>VLOOKUP($A432,'Plan de acci�n consolidado 2025'!$A$3:$AZ$504,Y$1,0)</f>
        <v>Nos encontramos gestionando con tratativas en las entidades del orden nacional y/o alcaldías, los convenios interadministrativos que brinden expansión a la Red Nacional, por lo cual municipios como Soacha o entidades del orden nacional, como DPS – Quibdó, busca expandir el alcance del programa.</v>
      </c>
      <c r="Z432" s="168">
        <f>VLOOKUP($A432,'Plan de acci�n consolidado 2025'!$A$3:$AZ$504,Z$1,0)</f>
        <v>0</v>
      </c>
      <c r="AA432">
        <f>VLOOKUP($A432,'Plan de acci�n consolidado 2025'!$A$3:$AZ$504,AA$1,0)</f>
        <v>0</v>
      </c>
      <c r="AB432" t="str">
        <f>VLOOKUP($A432,'Plan de acci�n consolidado 2025'!$A$3:$AZ$504,AB$1,0)</f>
        <v xml:space="preserve">Se verifica el avance cualitativo registrado </v>
      </c>
      <c r="AC432" s="168">
        <f>VLOOKUP($A432,'Plan de acci�n consolidado 2025'!$A$3:$AZ$504,AC$1,0)</f>
        <v>0</v>
      </c>
      <c r="AD432">
        <f>VLOOKUP($A432,'Plan de acci�n consolidado 2025'!$A$3:$AZ$504,AD$1,0)</f>
        <v>0</v>
      </c>
      <c r="AE432">
        <f>VLOOKUP($A432,'Plan de acci�n consolidado 2025'!$A$3:$AZ$504,AE$1,0)</f>
        <v>0</v>
      </c>
    </row>
    <row r="433" spans="1:31" hidden="1" x14ac:dyDescent="0.25">
      <c r="A433" s="30" t="s">
        <v>1271</v>
      </c>
      <c r="B433" t="str">
        <f>VLOOKUP($A433,'Plan de acci�n consolidado 2025'!$A$3:$V$504,B$1,0)</f>
        <v>GRUPO DE TRABAJO DE APOYO A LA RED NACIONAL DE PROTECCIÓN  AL CONSUMIDOR</v>
      </c>
      <c r="C433">
        <f>VLOOKUP($A433,'Plan de acci�n consolidado 2025'!$A$3:$V$504,C$1,0)</f>
        <v>3</v>
      </c>
      <c r="D433" t="str">
        <f>VLOOKUP($A433,'Plan de acci�n consolidado 2025'!$A$3:$V$504,D$1,0)</f>
        <v>Actividad propia</v>
      </c>
      <c r="E433" t="str">
        <f>VLOOKUP($A433,'Plan de acci�n consolidado 2025'!$A$3:$V$504,E$1,0)</f>
        <v>3003.4.2</v>
      </c>
      <c r="F433" t="str">
        <f>VLOOKUP($A433,'Plan de acci�n consolidado 2025'!$A$3:$V$504,F$1,0)</f>
        <v>N/A</v>
      </c>
      <c r="G433" t="str">
        <f>VLOOKUP($A433,'Plan de acci�n consolidado 2025'!$A$3:$V$504,G$1,0)</f>
        <v>N/A</v>
      </c>
      <c r="H433" t="str">
        <f>VLOOKUP($A433,'Plan de acci�n consolidado 2025'!$A$3:$V$504,H$1,0)</f>
        <v>N/A</v>
      </c>
      <c r="I433" t="str">
        <f>VLOOKUP($A433,'Plan de acci�n consolidado 2025'!$A$3:$V$504,I$1,0)</f>
        <v>N/A</v>
      </c>
      <c r="J433" t="str">
        <f>VLOOKUP($A433,'Plan de acci�n consolidado 2025'!$A$3:$V$504,J$1,0)</f>
        <v>N/A</v>
      </c>
      <c r="K433">
        <f>VLOOKUP($A433,'Plan de acci�n consolidado 2025'!$A$3:$V$504,K$1,0)</f>
        <v>0</v>
      </c>
      <c r="L433" t="str">
        <f>VLOOKUP($A433,'Plan de acci�n consolidado 2025'!$A$3:$V$504,L$1,0)</f>
        <v>N/A</v>
      </c>
      <c r="M433" t="str">
        <f>VLOOKUP($A433,'Plan de acci�n consolidado 2025'!$A$3:$V$504,M$1,0)</f>
        <v>N/A</v>
      </c>
      <c r="N433" t="str">
        <f>VLOOKUP($A433,'Plan de acci�n consolidado 2025'!$A$3:$V$504,N$1,0)</f>
        <v>N/A</v>
      </c>
      <c r="O433" t="str">
        <f>VLOOKUP($A433,'Plan de acci�n consolidado 2025'!$A$3:$V$504,O$1,0)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33">
        <f>VLOOKUP($A433,'Plan de acci�n consolidado 2025'!$A$3:$V$504,P$1,0)</f>
        <v>20</v>
      </c>
      <c r="Q433">
        <f>VLOOKUP($A433,'Plan de acci�n consolidado 2025'!$A$3:$V$504,Q$1,0)</f>
        <v>5</v>
      </c>
      <c r="R433" t="str">
        <f>VLOOKUP($A433,'Plan de acci�n consolidado 2025'!$A$3:$V$504,R$1,0)</f>
        <v>Númerica</v>
      </c>
      <c r="S433" t="str">
        <f>VLOOKUP($A433,'Plan de acci�n consolidado 2025'!$A$3:$V$504,S$1,0)</f>
        <v># de casas adecuadas y dotadas / 5 casas programadas</v>
      </c>
      <c r="T433" s="168">
        <f>VLOOKUP($A433,'Plan de acci�n consolidado 2025'!$A$3:$V$504,T$1,0)</f>
        <v>45691</v>
      </c>
      <c r="U433" s="168">
        <f>VLOOKUP($A433,'Plan de acci�n consolidado 2025'!$A$3:$V$504,U$1,0)</f>
        <v>46010</v>
      </c>
      <c r="V433" t="str">
        <f>VLOOKUP($A433,'Plan de acci�n consolidado 2025'!$A$3:$V$504,V$1,0)</f>
        <v>142-GRUPO DE TRABAJO DE SERVICIOS ADMINISTRATIVOS Y RECURSOS FÍSICOS;
3003-GRUPO DE TRABAJO DE APOYO A LA RED NACIONAL DE PROTECCIÓN  AL CONSUMIDOR</v>
      </c>
      <c r="W433">
        <f>VLOOKUP($A433,'Plan de acci�n consolidado 2025'!$A$3:$AZ$504,W$1,0)</f>
        <v>3</v>
      </c>
      <c r="X433">
        <f>VLOOKUP($A433,'Plan de acci�n consolidado 2025'!$A$3:$AZ$504,X$1,0)</f>
        <v>0</v>
      </c>
      <c r="Y433" t="str">
        <f>VLOOKUP($A433,'Plan de acci�n consolidado 2025'!$A$3:$AZ$504,Y$1,0)</f>
        <v>Nos encontramos revisando las necesidades de las Casas para realizar las adecuaciones y dotación del inmueble (infraestructura fisica), dado que estas, cuentan con un contrato de obra suscrito por la Red Nacional. Por tal motivo, procedemos con la descripción correspondiente, a fin de que, una vez finalizado el trabajo, se pueda estampar el sello.</v>
      </c>
      <c r="Z433" s="168">
        <f>VLOOKUP($A433,'Plan de acci�n consolidado 2025'!$A$3:$AZ$504,Z$1,0)</f>
        <v>0</v>
      </c>
      <c r="AA433">
        <f>VLOOKUP($A433,'Plan de acci�n consolidado 2025'!$A$3:$AZ$504,AA$1,0)</f>
        <v>0</v>
      </c>
      <c r="AB433" t="str">
        <f>VLOOKUP($A433,'Plan de acci�n consolidado 2025'!$A$3:$AZ$504,AB$1,0)</f>
        <v xml:space="preserve">Se verifica el seguimiento cualitativo realizado </v>
      </c>
      <c r="AC433" s="168">
        <f>VLOOKUP($A433,'Plan de acci�n consolidado 2025'!$A$3:$AZ$504,AC$1,0)</f>
        <v>0</v>
      </c>
      <c r="AD433">
        <f>VLOOKUP($A433,'Plan de acci�n consolidado 2025'!$A$3:$AZ$504,AD$1,0)</f>
        <v>0</v>
      </c>
      <c r="AE433">
        <f>VLOOKUP($A433,'Plan de acci�n consolidado 2025'!$A$3:$AZ$504,AE$1,0)</f>
        <v>0</v>
      </c>
    </row>
    <row r="434" spans="1:31" hidden="1" x14ac:dyDescent="0.25">
      <c r="A434" s="30" t="s">
        <v>1274</v>
      </c>
      <c r="B434" t="str">
        <f>VLOOKUP($A434,'Plan de acci�n consolidado 2025'!$A$3:$V$504,B$1,0)</f>
        <v>GRUPO DE TRABAJO DE APOYO A LA RED NACIONAL DE PROTECCIÓN  AL CONSUMIDOR</v>
      </c>
      <c r="C434">
        <f>VLOOKUP($A434,'Plan de acci�n consolidado 2025'!$A$3:$V$504,C$1,0)</f>
        <v>3</v>
      </c>
      <c r="D434" t="str">
        <f>VLOOKUP($A434,'Plan de acci�n consolidado 2025'!$A$3:$V$504,D$1,0)</f>
        <v>Actividad propia</v>
      </c>
      <c r="E434" t="str">
        <f>VLOOKUP($A434,'Plan de acci�n consolidado 2025'!$A$3:$V$504,E$1,0)</f>
        <v>3003.4.3</v>
      </c>
      <c r="F434" t="str">
        <f>VLOOKUP($A434,'Plan de acci�n consolidado 2025'!$A$3:$V$504,F$1,0)</f>
        <v>N/A</v>
      </c>
      <c r="G434" t="str">
        <f>VLOOKUP($A434,'Plan de acci�n consolidado 2025'!$A$3:$V$504,G$1,0)</f>
        <v>N/A</v>
      </c>
      <c r="H434" t="str">
        <f>VLOOKUP($A434,'Plan de acci�n consolidado 2025'!$A$3:$V$504,H$1,0)</f>
        <v>N/A</v>
      </c>
      <c r="I434" t="str">
        <f>VLOOKUP($A434,'Plan de acci�n consolidado 2025'!$A$3:$V$504,I$1,0)</f>
        <v>N/A</v>
      </c>
      <c r="J434" t="str">
        <f>VLOOKUP($A434,'Plan de acci�n consolidado 2025'!$A$3:$V$504,J$1,0)</f>
        <v>N/A</v>
      </c>
      <c r="K434">
        <f>VLOOKUP($A434,'Plan de acci�n consolidado 2025'!$A$3:$V$504,K$1,0)</f>
        <v>0</v>
      </c>
      <c r="L434" t="str">
        <f>VLOOKUP($A434,'Plan de acci�n consolidado 2025'!$A$3:$V$504,L$1,0)</f>
        <v>N/A</v>
      </c>
      <c r="M434" t="str">
        <f>VLOOKUP($A434,'Plan de acci�n consolidado 2025'!$A$3:$V$504,M$1,0)</f>
        <v>N/A</v>
      </c>
      <c r="N434" t="str">
        <f>VLOOKUP($A434,'Plan de acci�n consolidado 2025'!$A$3:$V$504,N$1,0)</f>
        <v>N/A</v>
      </c>
      <c r="O434" t="str">
        <f>VLOOKUP($A434,'Plan de acci�n consolidado 2025'!$A$3:$V$504,O$1,0)</f>
        <v>Realizar la inauguración y poner en operacion las Casas del Consumidor de Bienes y Servicios en el territorio nacional (Informe por CCBS aperturada) (Informe por CCBS apertura da y puesta en operación)</v>
      </c>
      <c r="P434">
        <f>VLOOKUP($A434,'Plan de acci�n consolidado 2025'!$A$3:$V$504,P$1,0)</f>
        <v>60</v>
      </c>
      <c r="Q434">
        <f>VLOOKUP($A434,'Plan de acci�n consolidado 2025'!$A$3:$V$504,Q$1,0)</f>
        <v>5</v>
      </c>
      <c r="R434" t="str">
        <f>VLOOKUP($A434,'Plan de acci�n consolidado 2025'!$A$3:$V$504,R$1,0)</f>
        <v>Númerica</v>
      </c>
      <c r="S434" t="str">
        <f>VLOOKUP($A434,'Plan de acci�n consolidado 2025'!$A$3:$V$504,S$1,0)</f>
        <v># de casas abiertas en departamentos generando presencia de la Red Nacional de Protección del Consumidor / 5 casas programadas</v>
      </c>
      <c r="T434" s="168">
        <f>VLOOKUP($A434,'Plan de acci�n consolidado 2025'!$A$3:$V$504,T$1,0)</f>
        <v>45691</v>
      </c>
      <c r="U434" s="168">
        <f>VLOOKUP($A434,'Plan de acci�n consolidado 2025'!$A$3:$V$504,U$1,0)</f>
        <v>46010</v>
      </c>
      <c r="V434" t="str">
        <f>VLOOKUP($A434,'Plan de acci�n consolidado 2025'!$A$3:$V$504,V$1,0)</f>
        <v>3003-GRUPO DE TRABAJO DE APOYO A LA RED NACIONAL DE PROTECCIÓN  AL CONSUMIDOR;
73-GRUPO DE TRABAJO DE COMUNICACION</v>
      </c>
      <c r="W434">
        <f>VLOOKUP($A434,'Plan de acci�n consolidado 2025'!$A$3:$AZ$504,W$1,0)</f>
        <v>9</v>
      </c>
      <c r="X434">
        <f>VLOOKUP($A434,'Plan de acci�n consolidado 2025'!$A$3:$AZ$504,X$1,0)</f>
        <v>0</v>
      </c>
      <c r="Y434" t="str">
        <f>VLOOKUP($A434,'Plan de acci�n consolidado 2025'!$A$3:$AZ$504,Y$1,0)</f>
        <v>Nos encontramos realizando las gestiones para los eventos de inauguración de las Casas del Consumidor, a razón de que estos, aunque se encuentren firmados, pasan por un evento de inauguración de esta.</v>
      </c>
      <c r="Z434" s="168">
        <f>VLOOKUP($A434,'Plan de acci�n consolidado 2025'!$A$3:$AZ$504,Z$1,0)</f>
        <v>0</v>
      </c>
      <c r="AA434">
        <f>VLOOKUP($A434,'Plan de acci�n consolidado 2025'!$A$3:$AZ$504,AA$1,0)</f>
        <v>0</v>
      </c>
      <c r="AB434" t="str">
        <f>VLOOKUP($A434,'Plan de acci�n consolidado 2025'!$A$3:$AZ$504,AB$1,0)</f>
        <v xml:space="preserve">Se verifica el avance cualitativo registrado </v>
      </c>
      <c r="AC434" s="168">
        <f>VLOOKUP($A434,'Plan de acci�n consolidado 2025'!$A$3:$AZ$504,AC$1,0)</f>
        <v>0</v>
      </c>
      <c r="AD434">
        <f>VLOOKUP($A434,'Plan de acci�n consolidado 2025'!$A$3:$AZ$504,AD$1,0)</f>
        <v>0</v>
      </c>
      <c r="AE434">
        <f>VLOOKUP($A434,'Plan de acci�n consolidado 2025'!$A$3:$AZ$504,AE$1,0)</f>
        <v>0</v>
      </c>
    </row>
    <row r="435" spans="1:31" hidden="1" x14ac:dyDescent="0.25">
      <c r="A435" s="30" t="s">
        <v>1276</v>
      </c>
      <c r="B435" t="str">
        <f>VLOOKUP($A435,'Plan de acci�n consolidado 2025'!$A$3:$V$504,B$1,0)</f>
        <v>GRUPO DE TRABAJO DE APOYO A LA RED NACIONAL DE PROTECCIÓN  AL CONSUMIDOR</v>
      </c>
      <c r="C435">
        <f>VLOOKUP($A435,'Plan de acci�n consolidado 2025'!$A$3:$V$504,C$1,0)</f>
        <v>3</v>
      </c>
      <c r="D435" t="str">
        <f>VLOOKUP($A435,'Plan de acci�n consolidado 2025'!$A$3:$V$504,D$1,0)</f>
        <v>Producto</v>
      </c>
      <c r="E435" t="str">
        <f>VLOOKUP($A435,'Plan de acci�n consolidado 2025'!$A$3:$V$504,E$1,0)</f>
        <v>3003.5</v>
      </c>
      <c r="F435" t="str">
        <f>VLOOKUP($A435,'Plan de acci�n consolidado 2025'!$A$3:$V$504,F$1,0)</f>
        <v>Innovador</v>
      </c>
      <c r="G435" t="str">
        <f>VLOOKUP($A435,'Plan de acci�n consolidado 2025'!$A$3:$V$504,G$1,0)</f>
        <v xml:space="preserve">Promover el enfoque preventivo, diferencial y territorial en el que hacer misional de la entidad 
</v>
      </c>
      <c r="H435" t="str">
        <f>VLOOKUP($A435,'Plan de acci�n consolidado 2025'!$A$3:$V$504,H$1,0)</f>
        <v xml:space="preserve">Cumplimiento de productos del PAI asociados a Promover el enfoque preventivo, diferencial y territorial en el que hacer misional de la entidad 
</v>
      </c>
      <c r="I435" t="str">
        <f>VLOOKUP($A435,'Plan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t="str">
        <f>VLOOKUP($A435,'Plan de acci�n consolidado 2025'!$A$3:$V$504,J$1,0)</f>
        <v xml:space="preserve">PND - 5-31-5-b- Convergencia regional - Entidades públicas territoriales y nacionales fortalecidas </v>
      </c>
      <c r="K435">
        <f>VLOOKUP($A435,'Plan de acci�n consolidado 2025'!$A$3:$V$504,K$1,0)</f>
        <v>0</v>
      </c>
      <c r="L435" t="str">
        <f>VLOOKUP($A435,'Plan de acci�n consolidado 2025'!$A$3:$V$504,L$1,0)</f>
        <v>C-3503-0200-0009-40401c</v>
      </c>
      <c r="M435" t="str">
        <f>VLOOKUP($A435,'Plan de acci�n consolidado 2025'!$A$3:$V$504,M$1,0)</f>
        <v>Política Gestión del Conocimiento y la Innovación _DIMENSIÓN Gestión del conocimiento y la innovación</v>
      </c>
      <c r="N435" t="str">
        <f>VLOOKUP($A435,'Plan de acci�n consolidado 2025'!$A$3:$V$504,N$1,0)</f>
        <v>PEI_17;
PES_20230197;
PND_8_Fortalecer lasCapacidades yConocimiento sobreDerechos yDeberesDe las relacionesDeConsumo</v>
      </c>
      <c r="O435" t="str">
        <f>VLOOKUP($A435,'Plan de acci�n consolidado 2025'!$A$3:$V$504,O$1,0)</f>
        <v>Guía de Aprendizaje en Derecho de Consumo traducida a lenguaje de minorías étnicas, elaborada y socializada  (Guía en formato digital)</v>
      </c>
      <c r="P435">
        <f>VLOOKUP($A435,'Plan de acci�n consolidado 2025'!$A$3:$V$504,P$1,0)</f>
        <v>20</v>
      </c>
      <c r="Q435">
        <f>VLOOKUP($A435,'Plan de acci�n consolidado 2025'!$A$3:$V$504,Q$1,0)</f>
        <v>1</v>
      </c>
      <c r="R435" t="str">
        <f>VLOOKUP($A435,'Plan de acci�n consolidado 2025'!$A$3:$V$504,R$1,0)</f>
        <v>Númerica</v>
      </c>
      <c r="S435" t="str">
        <f>VLOOKUP($A435,'Plan de acci�n consolidado 2025'!$A$3:$V$504,S$1,0)</f>
        <v># de Guía de Aprendizaje en Derecho de Consumo traducida a lenguaje de minorías étnicas, elaborada y socializada / 1 Guía de Aprendizaje en Derecho de Consumo traducida a lenguaje de minorías étnicas. Programada</v>
      </c>
      <c r="T435" s="168">
        <f>VLOOKUP($A435,'Plan de acci�n consolidado 2025'!$A$3:$V$504,T$1,0)</f>
        <v>45691</v>
      </c>
      <c r="U435" s="168">
        <f>VLOOKUP($A435,'Plan de acci�n consolidado 2025'!$A$3:$V$504,U$1,0)</f>
        <v>46006</v>
      </c>
      <c r="V435" t="str">
        <f>VLOOKUP($A435,'Plan de acci�n consolidado 2025'!$A$3:$V$504,V$1,0)</f>
        <v>3003-GRUPO DE TRABAJO DE APOYO A LA RED NACIONAL DE PROTECCIÓN  AL CONSUMIDOR;
71-GRUPO DE TRABAJO DE FORMACION</v>
      </c>
      <c r="W435">
        <f>VLOOKUP($A435,'Plan de acci�n consolidado 2025'!$A$3:$AZ$504,W$1,0)</f>
        <v>20</v>
      </c>
      <c r="X435">
        <f>VLOOKUP($A435,'Plan de acci�n consolidado 2025'!$A$3:$AZ$504,X$1,0)</f>
        <v>0</v>
      </c>
      <c r="Y435" t="str">
        <f>VLOOKUP($A435,'Plan de acci�n consolidado 2025'!$A$3:$AZ$504,Y$1,0)</f>
        <v>Se esta realizando la preparación de la ultima actividad que se llevara a acabo el 17 de octubre, una vez terminada se procede a la finalización de la guía y su respectiva publicación</v>
      </c>
      <c r="Z435" s="168">
        <f>VLOOKUP($A435,'Plan de acci�n consolidado 2025'!$A$3:$AZ$504,Z$1,0)</f>
        <v>0</v>
      </c>
      <c r="AA435">
        <f>VLOOKUP($A435,'Plan de acci�n consolidado 2025'!$A$3:$AZ$504,AA$1,0)</f>
        <v>0</v>
      </c>
      <c r="AB435" t="str">
        <f>VLOOKUP($A435,'Plan de acci�n consolidado 2025'!$A$3:$AZ$504,AB$1,0)</f>
        <v xml:space="preserve">se aprueba justificación cualitativa </v>
      </c>
      <c r="AC435" s="168">
        <f>VLOOKUP($A435,'Plan de acci�n consolidado 2025'!$A$3:$AZ$504,AC$1,0)</f>
        <v>0</v>
      </c>
      <c r="AD435">
        <f>VLOOKUP($A435,'Plan de acci�n consolidado 2025'!$A$3:$AZ$504,AD$1,0)</f>
        <v>0</v>
      </c>
      <c r="AE435">
        <f>VLOOKUP($A435,'Plan de acci�n consolidado 2025'!$A$3:$AZ$504,AE$1,0)</f>
        <v>0</v>
      </c>
    </row>
    <row r="436" spans="1:31" hidden="1" x14ac:dyDescent="0.25">
      <c r="A436" s="30" t="s">
        <v>1278</v>
      </c>
      <c r="B436" t="str">
        <f>VLOOKUP($A436,'Plan de acci�n consolidado 2025'!$A$3:$V$504,B$1,0)</f>
        <v>GRUPO DE TRABAJO DE APOYO A LA RED NACIONAL DE PROTECCIÓN  AL CONSUMIDOR</v>
      </c>
      <c r="C436">
        <f>VLOOKUP($A436,'Plan de acci�n consolidado 2025'!$A$3:$V$504,C$1,0)</f>
        <v>3</v>
      </c>
      <c r="D436" t="str">
        <f>VLOOKUP($A436,'Plan de acci�n consolidado 2025'!$A$3:$V$504,D$1,0)</f>
        <v>Actividad propia</v>
      </c>
      <c r="E436" t="str">
        <f>VLOOKUP($A436,'Plan de acci�n consolidado 2025'!$A$3:$V$504,E$1,0)</f>
        <v>3003.5.1</v>
      </c>
      <c r="F436" t="str">
        <f>VLOOKUP($A436,'Plan de acci�n consolidado 2025'!$A$3:$V$504,F$1,0)</f>
        <v>N/A</v>
      </c>
      <c r="G436" t="str">
        <f>VLOOKUP($A436,'Plan de acci�n consolidado 2025'!$A$3:$V$504,G$1,0)</f>
        <v>N/A</v>
      </c>
      <c r="H436" t="str">
        <f>VLOOKUP($A436,'Plan de acci�n consolidado 2025'!$A$3:$V$504,H$1,0)</f>
        <v>N/A</v>
      </c>
      <c r="I436" t="str">
        <f>VLOOKUP($A436,'Plan de acci�n consolidado 2025'!$A$3:$V$504,I$1,0)</f>
        <v>N/A</v>
      </c>
      <c r="J436" t="str">
        <f>VLOOKUP($A436,'Plan de acci�n consolidado 2025'!$A$3:$V$504,J$1,0)</f>
        <v>N/A</v>
      </c>
      <c r="K436">
        <f>VLOOKUP($A436,'Plan de acci�n consolidado 2025'!$A$3:$V$504,K$1,0)</f>
        <v>0</v>
      </c>
      <c r="L436" t="str">
        <f>VLOOKUP($A436,'Plan de acci�n consolidado 2025'!$A$3:$V$504,L$1,0)</f>
        <v>N/A</v>
      </c>
      <c r="M436" t="str">
        <f>VLOOKUP($A436,'Plan de acci�n consolidado 2025'!$A$3:$V$504,M$1,0)</f>
        <v>N/A</v>
      </c>
      <c r="N436" t="str">
        <f>VLOOKUP($A436,'Plan de acci�n consolidado 2025'!$A$3:$V$504,N$1,0)</f>
        <v>N/A</v>
      </c>
      <c r="O436" t="str">
        <f>VLOOKUP($A436,'Plan de acci�n consolidado 2025'!$A$3:$V$504,O$1,0)</f>
        <v>Definir el grupo étnico para la traducción de la Guía de Aprendizaje en Derecho de Consumo  (Acta de acuerdo de grupo étnico definido)</v>
      </c>
      <c r="P436">
        <f>VLOOKUP($A436,'Plan de acci�n consolidado 2025'!$A$3:$V$504,P$1,0)</f>
        <v>10</v>
      </c>
      <c r="Q436">
        <f>VLOOKUP($A436,'Plan de acci�n consolidado 2025'!$A$3:$V$504,Q$1,0)</f>
        <v>1</v>
      </c>
      <c r="R436" t="str">
        <f>VLOOKUP($A436,'Plan de acci�n consolidado 2025'!$A$3:$V$504,R$1,0)</f>
        <v>Númerica</v>
      </c>
      <c r="S436" t="str">
        <f>VLOOKUP($A436,'Plan de acci�n consolidado 2025'!$A$3:$V$504,S$1,0)</f>
        <v># de Grupo Étnico definido para realizar la traducción de la guía / 1 Grupo Étnico  por definir para realizar la traducción de la guía</v>
      </c>
      <c r="T436" s="168">
        <f>VLOOKUP($A436,'Plan de acci�n consolidado 2025'!$A$3:$V$504,T$1,0)</f>
        <v>45691</v>
      </c>
      <c r="U436" s="168">
        <f>VLOOKUP($A436,'Plan de acci�n consolidado 2025'!$A$3:$V$504,U$1,0)</f>
        <v>45747</v>
      </c>
      <c r="V436" t="str">
        <f>VLOOKUP($A436,'Plan de acci�n consolidado 2025'!$A$3:$V$504,V$1,0)</f>
        <v>3003-GRUPO DE TRABAJO DE APOYO A LA RED NACIONAL DE PROTECCIÓN  AL CONSUMIDOR;
71-GRUPO DE TRABAJO DE FORMACION</v>
      </c>
      <c r="W436">
        <f>VLOOKUP($A436,'Plan de acci�n consolidado 2025'!$A$3:$AZ$504,W$1,0)</f>
        <v>2</v>
      </c>
      <c r="X436">
        <f>VLOOKUP($A436,'Plan de acci�n consolidado 2025'!$A$3:$AZ$504,X$1,0)</f>
        <v>100</v>
      </c>
      <c r="Y436" t="str">
        <f>VLOOKUP($A436,'Plan de acci�n consolidado 2025'!$A$3:$AZ$504,Y$1,0)</f>
        <v>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v>
      </c>
      <c r="Z436" s="168">
        <f>VLOOKUP($A436,'Plan de acci�n consolidado 2025'!$A$3:$AZ$504,Z$1,0)</f>
        <v>45743</v>
      </c>
      <c r="AA436">
        <f>VLOOKUP($A436,'Plan de acci�n consolidado 2025'!$A$3:$AZ$504,AA$1,0)</f>
        <v>100</v>
      </c>
      <c r="AB436" t="str">
        <f>VLOOKUP($A436,'Plan de acci�n consolidado 2025'!$A$3:$AZ$504,AB$1,0)</f>
        <v xml:space="preserve">Se verifica el cumplimiento de la actividad con la evidencia aportada </v>
      </c>
      <c r="AC436" s="168">
        <f>VLOOKUP($A436,'Plan de acci�n consolidado 2025'!$A$3:$AZ$504,AC$1,0)</f>
        <v>45743</v>
      </c>
      <c r="AD436">
        <f>VLOOKUP($A436,'Plan de acci�n consolidado 2025'!$A$3:$AZ$504,AD$1,0)</f>
        <v>100</v>
      </c>
      <c r="AE436">
        <f>VLOOKUP($A436,'Plan de acci�n consolidado 2025'!$A$3:$AZ$504,AE$1,0)</f>
        <v>2</v>
      </c>
    </row>
    <row r="437" spans="1:31" hidden="1" x14ac:dyDescent="0.25">
      <c r="A437" s="30" t="s">
        <v>1281</v>
      </c>
      <c r="B437" t="str">
        <f>VLOOKUP($A437,'Plan de acci�n consolidado 2025'!$A$3:$V$504,B$1,0)</f>
        <v>GRUPO DE TRABAJO DE APOYO A LA RED NACIONAL DE PROTECCIÓN  AL CONSUMIDOR</v>
      </c>
      <c r="C437">
        <f>VLOOKUP($A437,'Plan de acci�n consolidado 2025'!$A$3:$V$504,C$1,0)</f>
        <v>3</v>
      </c>
      <c r="D437" t="str">
        <f>VLOOKUP($A437,'Plan de acci�n consolidado 2025'!$A$3:$V$504,D$1,0)</f>
        <v>Actividad propia</v>
      </c>
      <c r="E437" t="str">
        <f>VLOOKUP($A437,'Plan de acci�n consolidado 2025'!$A$3:$V$504,E$1,0)</f>
        <v>3003.5.2</v>
      </c>
      <c r="F437" t="str">
        <f>VLOOKUP($A437,'Plan de acci�n consolidado 2025'!$A$3:$V$504,F$1,0)</f>
        <v>N/A</v>
      </c>
      <c r="G437" t="str">
        <f>VLOOKUP($A437,'Plan de acci�n consolidado 2025'!$A$3:$V$504,G$1,0)</f>
        <v>N/A</v>
      </c>
      <c r="H437" t="str">
        <f>VLOOKUP($A437,'Plan de acci�n consolidado 2025'!$A$3:$V$504,H$1,0)</f>
        <v>N/A</v>
      </c>
      <c r="I437" t="str">
        <f>VLOOKUP($A437,'Plan de acci�n consolidado 2025'!$A$3:$V$504,I$1,0)</f>
        <v>N/A</v>
      </c>
      <c r="J437" t="str">
        <f>VLOOKUP($A437,'Plan de acci�n consolidado 2025'!$A$3:$V$504,J$1,0)</f>
        <v>N/A</v>
      </c>
      <c r="K437">
        <f>VLOOKUP($A437,'Plan de acci�n consolidado 2025'!$A$3:$V$504,K$1,0)</f>
        <v>0</v>
      </c>
      <c r="L437" t="str">
        <f>VLOOKUP($A437,'Plan de acci�n consolidado 2025'!$A$3:$V$504,L$1,0)</f>
        <v>N/A</v>
      </c>
      <c r="M437" t="str">
        <f>VLOOKUP($A437,'Plan de acci�n consolidado 2025'!$A$3:$V$504,M$1,0)</f>
        <v>N/A</v>
      </c>
      <c r="N437" t="str">
        <f>VLOOKUP($A437,'Plan de acci�n consolidado 2025'!$A$3:$V$504,N$1,0)</f>
        <v>N/A</v>
      </c>
      <c r="O437" t="str">
        <f>VLOOKUP($A437,'Plan de acci�n consolidado 2025'!$A$3:$V$504,O$1,0)</f>
        <v>Consolidar y traducir la Guía de Aprendizaje en Derecho de Consumo en lenguaje étnico aprobada (Guía de Aprendizaje en Derecho de Consumo en lenguaje étnico aprobada y traducida)</v>
      </c>
      <c r="P437">
        <f>VLOOKUP($A437,'Plan de acci�n consolidado 2025'!$A$3:$V$504,P$1,0)</f>
        <v>50</v>
      </c>
      <c r="Q437">
        <f>VLOOKUP($A437,'Plan de acci�n consolidado 2025'!$A$3:$V$504,Q$1,0)</f>
        <v>1</v>
      </c>
      <c r="R437" t="str">
        <f>VLOOKUP($A437,'Plan de acci�n consolidado 2025'!$A$3:$V$504,R$1,0)</f>
        <v>Númerica</v>
      </c>
      <c r="S437" t="str">
        <f>VLOOKUP($A437,'Plan de acci�n consolidado 2025'!$A$3:$V$504,S$1,0)</f>
        <v># de Guía de Aprendizaje en Derecho de Consumo en lenguaje étnico, traducida / 1 Guía de Aprendizaje en Derecho de Consumo en lenguaje étnico, por traducir</v>
      </c>
      <c r="T437" s="168">
        <f>VLOOKUP($A437,'Plan de acci�n consolidado 2025'!$A$3:$V$504,T$1,0)</f>
        <v>45748</v>
      </c>
      <c r="U437" s="168">
        <f>VLOOKUP($A437,'Plan de acci�n consolidado 2025'!$A$3:$V$504,U$1,0)</f>
        <v>45898</v>
      </c>
      <c r="V437" t="str">
        <f>VLOOKUP($A437,'Plan de acci�n consolidado 2025'!$A$3:$V$504,V$1,0)</f>
        <v>3003-GRUPO DE TRABAJO DE APOYO A LA RED NACIONAL DE PROTECCIÓN  AL CONSUMIDOR</v>
      </c>
      <c r="W437">
        <f>VLOOKUP($A437,'Plan de acci�n consolidado 2025'!$A$3:$AZ$504,W$1,0)</f>
        <v>10</v>
      </c>
      <c r="X437">
        <f>VLOOKUP($A437,'Plan de acci�n consolidado 2025'!$A$3:$AZ$504,X$1,0)</f>
        <v>100</v>
      </c>
      <c r="Y437" t="str">
        <f>VLOOKUP($A437,'Plan de acci�n consolidado 2025'!$A$3:$AZ$504,Y$1,0)</f>
        <v>Se realiza la traducción y diagramación de la Guía de Derechos de Niños, Niñas y Adolescentes a lenguaje Wayuunaiki</v>
      </c>
      <c r="Z437" s="168">
        <f>VLOOKUP($A437,'Plan de acci�n consolidado 2025'!$A$3:$AZ$504,Z$1,0)</f>
        <v>0</v>
      </c>
      <c r="AA437">
        <f>VLOOKUP($A437,'Plan de acci�n consolidado 2025'!$A$3:$AZ$504,AA$1,0)</f>
        <v>100</v>
      </c>
      <c r="AB437" t="str">
        <f>VLOOKUP($A437,'Plan de acci�n consolidado 2025'!$A$3:$AZ$504,AB$1,0)</f>
        <v xml:space="preserve">Se verifica el cumplimiento con los soportes allegados </v>
      </c>
      <c r="AC437" s="168">
        <f>VLOOKUP($A437,'Plan de acci�n consolidado 2025'!$A$3:$AZ$504,AC$1,0)</f>
        <v>0</v>
      </c>
      <c r="AD437">
        <f>VLOOKUP($A437,'Plan de acci�n consolidado 2025'!$A$3:$AZ$504,AD$1,0)</f>
        <v>100</v>
      </c>
      <c r="AE437">
        <f>VLOOKUP($A437,'Plan de acci�n consolidado 2025'!$A$3:$AZ$504,AE$1,0)</f>
        <v>10</v>
      </c>
    </row>
    <row r="438" spans="1:31" hidden="1" x14ac:dyDescent="0.25">
      <c r="A438" s="30" t="s">
        <v>1283</v>
      </c>
      <c r="B438" t="str">
        <f>VLOOKUP($A438,'Plan de acci�n consolidado 2025'!$A$3:$V$504,B$1,0)</f>
        <v>GRUPO DE TRABAJO DE APOYO A LA RED NACIONAL DE PROTECCIÓN  AL CONSUMIDOR</v>
      </c>
      <c r="C438">
        <f>VLOOKUP($A438,'Plan de acci�n consolidado 2025'!$A$3:$V$504,C$1,0)</f>
        <v>3</v>
      </c>
      <c r="D438" t="str">
        <f>VLOOKUP($A438,'Plan de acci�n consolidado 2025'!$A$3:$V$504,D$1,0)</f>
        <v>Actividad propia</v>
      </c>
      <c r="E438" t="str">
        <f>VLOOKUP($A438,'Plan de acci�n consolidado 2025'!$A$3:$V$504,E$1,0)</f>
        <v>3003.5.3</v>
      </c>
      <c r="F438" t="str">
        <f>VLOOKUP($A438,'Plan de acci�n consolidado 2025'!$A$3:$V$504,F$1,0)</f>
        <v>N/A</v>
      </c>
      <c r="G438" t="str">
        <f>VLOOKUP($A438,'Plan de acci�n consolidado 2025'!$A$3:$V$504,G$1,0)</f>
        <v>N/A</v>
      </c>
      <c r="H438" t="str">
        <f>VLOOKUP($A438,'Plan de acci�n consolidado 2025'!$A$3:$V$504,H$1,0)</f>
        <v>N/A</v>
      </c>
      <c r="I438" t="str">
        <f>VLOOKUP($A438,'Plan de acci�n consolidado 2025'!$A$3:$V$504,I$1,0)</f>
        <v>N/A</v>
      </c>
      <c r="J438" t="str">
        <f>VLOOKUP($A438,'Plan de acci�n consolidado 2025'!$A$3:$V$504,J$1,0)</f>
        <v>N/A</v>
      </c>
      <c r="K438">
        <f>VLOOKUP($A438,'Plan de acci�n consolidado 2025'!$A$3:$V$504,K$1,0)</f>
        <v>0</v>
      </c>
      <c r="L438" t="str">
        <f>VLOOKUP($A438,'Plan de acci�n consolidado 2025'!$A$3:$V$504,L$1,0)</f>
        <v>N/A</v>
      </c>
      <c r="M438" t="str">
        <f>VLOOKUP($A438,'Plan de acci�n consolidado 2025'!$A$3:$V$504,M$1,0)</f>
        <v>N/A</v>
      </c>
      <c r="N438" t="str">
        <f>VLOOKUP($A438,'Plan de acci�n consolidado 2025'!$A$3:$V$504,N$1,0)</f>
        <v>N/A</v>
      </c>
      <c r="O438" t="str">
        <f>VLOOKUP($A438,'Plan de acci�n consolidado 2025'!$A$3:$V$504,O$1,0)</f>
        <v>Definir la Estrategia de socialización de la Guía de Aprendizaje en Derecho de Consumo (Documento Estrategia de socialización de la Guía de Aprendizaje en Derecho de Consumo)</v>
      </c>
      <c r="P438">
        <f>VLOOKUP($A438,'Plan de acci�n consolidado 2025'!$A$3:$V$504,P$1,0)</f>
        <v>20</v>
      </c>
      <c r="Q438">
        <f>VLOOKUP($A438,'Plan de acci�n consolidado 2025'!$A$3:$V$504,Q$1,0)</f>
        <v>1</v>
      </c>
      <c r="R438" t="str">
        <f>VLOOKUP($A438,'Plan de acci�n consolidado 2025'!$A$3:$V$504,R$1,0)</f>
        <v>Númerica</v>
      </c>
      <c r="S438" t="str">
        <f>VLOOKUP($A438,'Plan de acci�n consolidado 2025'!$A$3:$V$504,S$1,0)</f>
        <v># de Estrategia definida / 1 Estrategia por definir</v>
      </c>
      <c r="T438" s="168">
        <f>VLOOKUP($A438,'Plan de acci�n consolidado 2025'!$A$3:$V$504,T$1,0)</f>
        <v>45811</v>
      </c>
      <c r="U438" s="168">
        <f>VLOOKUP($A438,'Plan de acci�n consolidado 2025'!$A$3:$V$504,U$1,0)</f>
        <v>45898</v>
      </c>
      <c r="V438" t="str">
        <f>VLOOKUP($A438,'Plan de acci�n consolidado 2025'!$A$3:$V$504,V$1,0)</f>
        <v>3003-GRUPO DE TRABAJO DE APOYO A LA RED NACIONAL DE PROTECCIÓN  AL CONSUMIDOR</v>
      </c>
      <c r="W438">
        <f>VLOOKUP($A438,'Plan de acci�n consolidado 2025'!$A$3:$AZ$504,W$1,0)</f>
        <v>4</v>
      </c>
      <c r="X438">
        <f>VLOOKUP($A438,'Plan de acci�n consolidado 2025'!$A$3:$AZ$504,X$1,0)</f>
        <v>100</v>
      </c>
      <c r="Y438" t="str">
        <f>VLOOKUP($A438,'Plan de acci�n consolidado 2025'!$A$3:$AZ$504,Y$1,0)</f>
        <v xml:space="preserve">Se aprueba por parte de la Coordinación de la RNPC la estrategia de socialización de la Guía NNA. 
</v>
      </c>
      <c r="Z438" s="168">
        <f>VLOOKUP($A438,'Plan de acci�n consolidado 2025'!$A$3:$AZ$504,Z$1,0)</f>
        <v>0</v>
      </c>
      <c r="AA438">
        <f>VLOOKUP($A438,'Plan de acci�n consolidado 2025'!$A$3:$AZ$504,AA$1,0)</f>
        <v>100</v>
      </c>
      <c r="AB438" t="str">
        <f>VLOOKUP($A438,'Plan de acci�n consolidado 2025'!$A$3:$AZ$504,AB$1,0)</f>
        <v xml:space="preserve">Se verifica el cumplimiento al 100% de la actividad planeada: el soporte corresponde a documento de la estrategia de socialización de la guía de aprendizaje </v>
      </c>
      <c r="AC438" s="168">
        <f>VLOOKUP($A438,'Plan de acci�n consolidado 2025'!$A$3:$AZ$504,AC$1,0)</f>
        <v>45901</v>
      </c>
      <c r="AD438">
        <f>VLOOKUP($A438,'Plan de acci�n consolidado 2025'!$A$3:$AZ$504,AD$1,0)</f>
        <v>100</v>
      </c>
      <c r="AE438">
        <f>VLOOKUP($A438,'Plan de acci�n consolidado 2025'!$A$3:$AZ$504,AE$1,0)</f>
        <v>4</v>
      </c>
    </row>
    <row r="439" spans="1:31" hidden="1" x14ac:dyDescent="0.25">
      <c r="A439" s="30" t="s">
        <v>1285</v>
      </c>
      <c r="B439" t="str">
        <f>VLOOKUP($A439,'Plan de acci�n consolidado 2025'!$A$3:$V$504,B$1,0)</f>
        <v>GRUPO DE TRABAJO DE APOYO A LA RED NACIONAL DE PROTECCIÓN  AL CONSUMIDOR</v>
      </c>
      <c r="C439">
        <f>VLOOKUP($A439,'Plan de acci�n consolidado 2025'!$A$3:$V$504,C$1,0)</f>
        <v>3</v>
      </c>
      <c r="D439" t="str">
        <f>VLOOKUP($A439,'Plan de acci�n consolidado 2025'!$A$3:$V$504,D$1,0)</f>
        <v>Actividad propia</v>
      </c>
      <c r="E439" t="str">
        <f>VLOOKUP($A439,'Plan de acci�n consolidado 2025'!$A$3:$V$504,E$1,0)</f>
        <v>3003.5.4</v>
      </c>
      <c r="F439" t="str">
        <f>VLOOKUP($A439,'Plan de acci�n consolidado 2025'!$A$3:$V$504,F$1,0)</f>
        <v>N/A</v>
      </c>
      <c r="G439" t="str">
        <f>VLOOKUP($A439,'Plan de acci�n consolidado 2025'!$A$3:$V$504,G$1,0)</f>
        <v>N/A</v>
      </c>
      <c r="H439" t="str">
        <f>VLOOKUP($A439,'Plan de acci�n consolidado 2025'!$A$3:$V$504,H$1,0)</f>
        <v>N/A</v>
      </c>
      <c r="I439" t="str">
        <f>VLOOKUP($A439,'Plan de acci�n consolidado 2025'!$A$3:$V$504,I$1,0)</f>
        <v>N/A</v>
      </c>
      <c r="J439" t="str">
        <f>VLOOKUP($A439,'Plan de acci�n consolidado 2025'!$A$3:$V$504,J$1,0)</f>
        <v>N/A</v>
      </c>
      <c r="K439">
        <f>VLOOKUP($A439,'Plan de acci�n consolidado 2025'!$A$3:$V$504,K$1,0)</f>
        <v>0</v>
      </c>
      <c r="L439" t="str">
        <f>VLOOKUP($A439,'Plan de acci�n consolidado 2025'!$A$3:$V$504,L$1,0)</f>
        <v>N/A</v>
      </c>
      <c r="M439" t="str">
        <f>VLOOKUP($A439,'Plan de acci�n consolidado 2025'!$A$3:$V$504,M$1,0)</f>
        <v>N/A</v>
      </c>
      <c r="N439" t="str">
        <f>VLOOKUP($A439,'Plan de acci�n consolidado 2025'!$A$3:$V$504,N$1,0)</f>
        <v>N/A</v>
      </c>
      <c r="O439" t="str">
        <f>VLOOKUP($A439,'Plan de acci�n consolidado 2025'!$A$3:$V$504,O$1,0)</f>
        <v>Aplicar la estrategia de socialización definida (Informe de aplicación de la estrategia)</v>
      </c>
      <c r="P439">
        <f>VLOOKUP($A439,'Plan de acci�n consolidado 2025'!$A$3:$V$504,P$1,0)</f>
        <v>20</v>
      </c>
      <c r="Q439">
        <f>VLOOKUP($A439,'Plan de acci�n consolidado 2025'!$A$3:$V$504,Q$1,0)</f>
        <v>1</v>
      </c>
      <c r="R439" t="str">
        <f>VLOOKUP($A439,'Plan de acci�n consolidado 2025'!$A$3:$V$504,R$1,0)</f>
        <v>Númerica</v>
      </c>
      <c r="S439" t="str">
        <f>VLOOKUP($A439,'Plan de acci�n consolidado 2025'!$A$3:$V$504,S$1,0)</f>
        <v># de Estrategia de  socializada / 1 Estrategia programada</v>
      </c>
      <c r="T439" s="168">
        <f>VLOOKUP($A439,'Plan de acci�n consolidado 2025'!$A$3:$V$504,T$1,0)</f>
        <v>45901</v>
      </c>
      <c r="U439" s="168">
        <f>VLOOKUP($A439,'Plan de acci�n consolidado 2025'!$A$3:$V$504,U$1,0)</f>
        <v>46006</v>
      </c>
      <c r="V439" t="str">
        <f>VLOOKUP($A439,'Plan de acci�n consolidado 2025'!$A$3:$V$504,V$1,0)</f>
        <v>3003-GRUPO DE TRABAJO DE APOYO A LA RED NACIONAL DE PROTECCIÓN  AL CONSUMIDOR</v>
      </c>
      <c r="W439">
        <f>VLOOKUP($A439,'Plan de acci�n consolidado 2025'!$A$3:$AZ$504,W$1,0)</f>
        <v>4</v>
      </c>
      <c r="X439">
        <f>VLOOKUP($A439,'Plan de acci�n consolidado 2025'!$A$3:$AZ$504,X$1,0)</f>
        <v>0</v>
      </c>
      <c r="Y439" t="str">
        <f>VLOOKUP($A439,'Plan de acci�n consolidado 2025'!$A$3:$AZ$504,Y$1,0)</f>
        <v>Durante el último trimestre, además de contar con la estrategia de socialización aprobada, se realizó un acercamiento con la comunidad del municipio de Riohacha, específicamente en el corregimiento El Paraíso, donde inicialmente se tenía prevista la socialización de la guía en el mes de septiembre.
Sin embargo, dado que contaremos con la presencia de la Superintendente, se decidió ajustar la agenda y reprogramar el evento para el mes de octubre, el cual se llevará a cabo en Riohacha. Para esta jornada, se está convocando a representantes de los cuatro municipios.
Adicionalmente, se avanzó en la impresión de las guías, con el propósito de entregar un ejemplar a cada representante municipal. En paralelo, y con el apoyo de OSCAE Comunicaciones, se está desarrollando la estrategia de comunicación orientada a lograr un mayor impacto en la socialización.</v>
      </c>
      <c r="Z439" s="168">
        <f>VLOOKUP($A439,'Plan de acci�n consolidado 2025'!$A$3:$AZ$504,Z$1,0)</f>
        <v>0</v>
      </c>
      <c r="AA439">
        <f>VLOOKUP($A439,'Plan de acci�n consolidado 2025'!$A$3:$AZ$504,AA$1,0)</f>
        <v>0</v>
      </c>
      <c r="AB439" t="str">
        <f>VLOOKUP($A439,'Plan de acci�n consolidado 2025'!$A$3:$AZ$504,AB$1,0)</f>
        <v xml:space="preserve">Se aprueba descripción cualitativa </v>
      </c>
      <c r="AC439" s="168">
        <f>VLOOKUP($A439,'Plan de acci�n consolidado 2025'!$A$3:$AZ$504,AC$1,0)</f>
        <v>0</v>
      </c>
      <c r="AD439">
        <f>VLOOKUP($A439,'Plan de acci�n consolidado 2025'!$A$3:$AZ$504,AD$1,0)</f>
        <v>0</v>
      </c>
      <c r="AE439">
        <f>VLOOKUP($A439,'Plan de acci�n consolidado 2025'!$A$3:$AZ$504,AE$1,0)</f>
        <v>0</v>
      </c>
    </row>
    <row r="440" spans="1:31" hidden="1" x14ac:dyDescent="0.25">
      <c r="A440" s="30" t="s">
        <v>1286</v>
      </c>
      <c r="B440" t="str">
        <f>VLOOKUP($A440,'Plan de acci�n consolidado 2025'!$A$3:$V$504,B$1,0)</f>
        <v>GRUPO DE TRABAJO DE APOYO A LA RED NACIONAL DE PROTECCIÓN  AL CONSUMIDOR</v>
      </c>
      <c r="C440">
        <f>VLOOKUP($A440,'Plan de acci�n consolidado 2025'!$A$3:$V$504,C$1,0)</f>
        <v>3</v>
      </c>
      <c r="D440" t="str">
        <f>VLOOKUP($A440,'Plan de acci�n consolidado 2025'!$A$3:$V$504,D$1,0)</f>
        <v>Producto</v>
      </c>
      <c r="E440" t="str">
        <f>VLOOKUP($A440,'Plan de acci�n consolidado 2025'!$A$3:$V$504,E$1,0)</f>
        <v>3003.6</v>
      </c>
      <c r="F440" t="str">
        <f>VLOOKUP($A440,'Plan de acci�n consolidado 2025'!$A$3:$V$504,F$1,0)</f>
        <v>Innovador</v>
      </c>
      <c r="G440" t="str">
        <f>VLOOKUP($A440,'Plan de acci�n consolidado 2025'!$A$3:$V$504,G$1,0)</f>
        <v xml:space="preserve">Generar sinergias con agentes nacionales e internacionales que permitan potenciar las capacidades de la SIC.
</v>
      </c>
      <c r="H440" t="str">
        <f>VLOOKUP($A440,'Plan de acci�n consolidado 2025'!$A$3:$V$504,H$1,0)</f>
        <v xml:space="preserve">Cumplimiento de productos del PAI asociados a Generar sinergias con agentes nacionales e internacionales que permitan potenciar las capacidades de la SIC.
</v>
      </c>
      <c r="I440" t="str">
        <f>VLOOKUP($A440,'Plan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40" t="str">
        <f>VLOOKUP($A440,'Plan de acci�n consolidado 2025'!$A$3:$V$504,J$1,0)</f>
        <v>N/A</v>
      </c>
      <c r="K440">
        <f>VLOOKUP($A440,'Plan de acci�n consolidado 2025'!$A$3:$V$504,K$1,0)</f>
        <v>0</v>
      </c>
      <c r="L440" t="str">
        <f>VLOOKUP($A440,'Plan de acci�n consolidado 2025'!$A$3:$V$504,L$1,0)</f>
        <v>C-3503-0200-0009-40401c</v>
      </c>
      <c r="M440" t="str">
        <f>VLOOKUP($A440,'Plan de acci�n consolidado 2025'!$A$3:$V$504,M$1,0)</f>
        <v>Política Participación Ciudadana en la Gestión Pública _DIMENSIÓN Gestión con Valores para Resultados</v>
      </c>
      <c r="N440" t="str">
        <f>VLOOKUP($A440,'Plan de acci�n consolidado 2025'!$A$3:$V$504,N$1,0)</f>
        <v>PND_8_Fortalecer lasCapacidades yConocimiento sobreDerechos yDeberesDe las relacionesDeConsumo</v>
      </c>
      <c r="O440" t="str">
        <f>VLOOKUP($A440,'Plan de acci�n consolidado 2025'!$A$3:$V$504,O$1,0)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P440">
        <f>VLOOKUP($A440,'Plan de acci�n consolidado 2025'!$A$3:$V$504,P$1,0)</f>
        <v>15</v>
      </c>
      <c r="Q440">
        <f>VLOOKUP($A440,'Plan de acci�n consolidado 2025'!$A$3:$V$504,Q$1,0)</f>
        <v>1</v>
      </c>
      <c r="R440" t="str">
        <f>VLOOKUP($A440,'Plan de acci�n consolidado 2025'!$A$3:$V$504,R$1,0)</f>
        <v>Númerica</v>
      </c>
      <c r="S440" t="str">
        <f>VLOOKUP($A440,'Plan de acci�n consolidado 2025'!$A$3:$V$504,S$1,0)</f>
        <v># de Cartilla elaborada y aprobada. / 1 Cartilla programada</v>
      </c>
      <c r="T440" s="168">
        <f>VLOOKUP($A440,'Plan de acci�n consolidado 2025'!$A$3:$V$504,T$1,0)</f>
        <v>45691</v>
      </c>
      <c r="U440" s="168">
        <f>VLOOKUP($A440,'Plan de acci�n consolidado 2025'!$A$3:$V$504,U$1,0)</f>
        <v>45835</v>
      </c>
      <c r="V440" t="str">
        <f>VLOOKUP($A440,'Plan de acci�n consolidado 2025'!$A$3:$V$504,V$1,0)</f>
        <v>3003-GRUPO DE TRABAJO DE APOYO A LA RED NACIONAL DE PROTECCIÓN  AL CONSUMIDOR</v>
      </c>
      <c r="W440">
        <f>VLOOKUP($A440,'Plan de acci�n consolidado 2025'!$A$3:$AZ$504,W$1,0)</f>
        <v>15</v>
      </c>
      <c r="X440">
        <f>VLOOKUP($A440,'Plan de acci�n consolidado 2025'!$A$3:$AZ$504,X$1,0)</f>
        <v>100</v>
      </c>
      <c r="Y440" t="str">
        <f>VLOOKUP($A440,'Plan de acci�n consolidado 2025'!$A$3:$AZ$504,Y$1,0)</f>
        <v>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
Se anexa la cartilla actualizada y los correos de aprobación correspondientes.</v>
      </c>
      <c r="Z440" s="168">
        <f>VLOOKUP($A440,'Plan de acci�n consolidado 2025'!$A$3:$AZ$504,Z$1,0)</f>
        <v>45835</v>
      </c>
      <c r="AA440">
        <f>VLOOKUP($A440,'Plan de acci�n consolidado 2025'!$A$3:$AZ$504,AA$1,0)</f>
        <v>100</v>
      </c>
      <c r="AB440" t="str">
        <f>VLOOKUP($A440,'Plan de acci�n consolidado 2025'!$A$3:$AZ$504,AB$1,0)</f>
        <v xml:space="preserve">Se verifica cumplimiento de la actividad con los soportes allegados y dentro de los tiempos establecido, se otorga 100% de eficiencia </v>
      </c>
      <c r="AC440" s="168">
        <f>VLOOKUP($A440,'Plan de acci�n consolidado 2025'!$A$3:$AZ$504,AC$1,0)</f>
        <v>45835</v>
      </c>
      <c r="AD440">
        <f>VLOOKUP($A440,'Plan de acci�n consolidado 2025'!$A$3:$AZ$504,AD$1,0)</f>
        <v>100</v>
      </c>
      <c r="AE440">
        <f>VLOOKUP($A440,'Plan de acci�n consolidado 2025'!$A$3:$AZ$504,AE$1,0)</f>
        <v>15</v>
      </c>
    </row>
    <row r="441" spans="1:31" hidden="1" x14ac:dyDescent="0.25">
      <c r="A441" s="30" t="s">
        <v>1287</v>
      </c>
      <c r="B441" t="str">
        <f>VLOOKUP($A441,'Plan de acci�n consolidado 2025'!$A$3:$V$504,B$1,0)</f>
        <v>GRUPO DE TRABAJO DE APOYO A LA RED NACIONAL DE PROTECCIÓN  AL CONSUMIDOR</v>
      </c>
      <c r="C441">
        <f>VLOOKUP($A441,'Plan de acci�n consolidado 2025'!$A$3:$V$504,C$1,0)</f>
        <v>3</v>
      </c>
      <c r="D441" t="str">
        <f>VLOOKUP($A441,'Plan de acci�n consolidado 2025'!$A$3:$V$504,D$1,0)</f>
        <v>Actividad propia</v>
      </c>
      <c r="E441" t="str">
        <f>VLOOKUP($A441,'Plan de acci�n consolidado 2025'!$A$3:$V$504,E$1,0)</f>
        <v>3003.6.1</v>
      </c>
      <c r="F441" t="str">
        <f>VLOOKUP($A441,'Plan de acci�n consolidado 2025'!$A$3:$V$504,F$1,0)</f>
        <v>N/A</v>
      </c>
      <c r="G441" t="str">
        <f>VLOOKUP($A441,'Plan de acci�n consolidado 2025'!$A$3:$V$504,G$1,0)</f>
        <v>N/A</v>
      </c>
      <c r="H441" t="str">
        <f>VLOOKUP($A441,'Plan de acci�n consolidado 2025'!$A$3:$V$504,H$1,0)</f>
        <v>N/A</v>
      </c>
      <c r="I441" t="str">
        <f>VLOOKUP($A441,'Plan de acci�n consolidado 2025'!$A$3:$V$504,I$1,0)</f>
        <v>N/A</v>
      </c>
      <c r="J441" t="str">
        <f>VLOOKUP($A441,'Plan de acci�n consolidado 2025'!$A$3:$V$504,J$1,0)</f>
        <v>N/A</v>
      </c>
      <c r="K441">
        <f>VLOOKUP($A441,'Plan de acci�n consolidado 2025'!$A$3:$V$504,K$1,0)</f>
        <v>0</v>
      </c>
      <c r="L441" t="str">
        <f>VLOOKUP($A441,'Plan de acci�n consolidado 2025'!$A$3:$V$504,L$1,0)</f>
        <v>N/A</v>
      </c>
      <c r="M441" t="str">
        <f>VLOOKUP($A441,'Plan de acci�n consolidado 2025'!$A$3:$V$504,M$1,0)</f>
        <v>N/A</v>
      </c>
      <c r="N441" t="str">
        <f>VLOOKUP($A441,'Plan de acci�n consolidado 2025'!$A$3:$V$504,N$1,0)</f>
        <v>N/A</v>
      </c>
      <c r="O441" t="str">
        <f>VLOOKUP($A441,'Plan de acci�n consolidado 2025'!$A$3:$V$504,O$1,0)</f>
        <v>Elaborar estudios previos  (Documento Estudios previos aprobados secretaria general y jurídica)</v>
      </c>
      <c r="P441">
        <f>VLOOKUP($A441,'Plan de acci�n consolidado 2025'!$A$3:$V$504,P$1,0)</f>
        <v>10</v>
      </c>
      <c r="Q441">
        <f>VLOOKUP($A441,'Plan de acci�n consolidado 2025'!$A$3:$V$504,Q$1,0)</f>
        <v>1</v>
      </c>
      <c r="R441" t="str">
        <f>VLOOKUP($A441,'Plan de acci�n consolidado 2025'!$A$3:$V$504,R$1,0)</f>
        <v>Númerica</v>
      </c>
      <c r="S441" t="str">
        <f>VLOOKUP($A441,'Plan de acci�n consolidado 2025'!$A$3:$V$504,S$1,0)</f>
        <v># de estudios previos elaborados / 1 estudios previos a elaborar</v>
      </c>
      <c r="T441" s="168">
        <f>VLOOKUP($A441,'Plan de acci�n consolidado 2025'!$A$3:$V$504,T$1,0)</f>
        <v>45691</v>
      </c>
      <c r="U441" s="168">
        <f>VLOOKUP($A441,'Plan de acci�n consolidado 2025'!$A$3:$V$504,U$1,0)</f>
        <v>45761</v>
      </c>
      <c r="V441" t="str">
        <f>VLOOKUP($A441,'Plan de acci�n consolidado 2025'!$A$3:$V$504,V$1,0)</f>
        <v>3003-GRUPO DE TRABAJO DE APOYO A LA RED NACIONAL DE PROTECCIÓN  AL CONSUMIDOR</v>
      </c>
      <c r="W441">
        <f>VLOOKUP($A441,'Plan de acci�n consolidado 2025'!$A$3:$AZ$504,W$1,0)</f>
        <v>1.5</v>
      </c>
      <c r="X441">
        <f>VLOOKUP($A441,'Plan de acci�n consolidado 2025'!$A$3:$AZ$504,X$1,0)</f>
        <v>100</v>
      </c>
      <c r="Y441" t="str">
        <f>VLOOKUP($A441,'Plan de acci�n consolidado 2025'!$A$3:$AZ$504,Y$1,0)</f>
        <v>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v>
      </c>
      <c r="Z441" s="168">
        <f>VLOOKUP($A441,'Plan de acci�n consolidado 2025'!$A$3:$AZ$504,Z$1,0)</f>
        <v>45812</v>
      </c>
      <c r="AA441">
        <f>VLOOKUP($A441,'Plan de acci�n consolidado 2025'!$A$3:$AZ$504,AA$1,0)</f>
        <v>100</v>
      </c>
      <c r="AB441" t="str">
        <f>VLOOKUP($A441,'Plan de acci�n consolidado 2025'!$A$3:$AZ$504,AB$1,0)</f>
        <v xml:space="preserve">Se verifica el cumplimiento de la actividad con las evidencias reportadas, se afecta el calculo de eficiencia dado que esta actividad tenia fecha de vencimiento el 14 de abril </v>
      </c>
      <c r="AC441" s="168">
        <f>VLOOKUP($A441,'Plan de acci�n consolidado 2025'!$A$3:$AZ$504,AC$1,0)</f>
        <v>45812</v>
      </c>
      <c r="AD441">
        <f>VLOOKUP($A441,'Plan de acci�n consolidado 2025'!$A$3:$AZ$504,AD$1,0)</f>
        <v>95</v>
      </c>
      <c r="AE441">
        <f>VLOOKUP($A441,'Plan de acci�n consolidado 2025'!$A$3:$AZ$504,AE$1,0)</f>
        <v>1.5</v>
      </c>
    </row>
    <row r="442" spans="1:31" hidden="1" x14ac:dyDescent="0.25">
      <c r="A442" s="30" t="s">
        <v>1289</v>
      </c>
      <c r="B442" t="str">
        <f>VLOOKUP($A442,'Plan de acci�n consolidado 2025'!$A$3:$V$504,B$1,0)</f>
        <v>GRUPO DE TRABAJO DE APOYO A LA RED NACIONAL DE PROTECCIÓN  AL CONSUMIDOR</v>
      </c>
      <c r="C442">
        <f>VLOOKUP($A442,'Plan de acci�n consolidado 2025'!$A$3:$V$504,C$1,0)</f>
        <v>3</v>
      </c>
      <c r="D442" t="str">
        <f>VLOOKUP($A442,'Plan de acci�n consolidado 2025'!$A$3:$V$504,D$1,0)</f>
        <v>Actividad propia</v>
      </c>
      <c r="E442" t="str">
        <f>VLOOKUP($A442,'Plan de acci�n consolidado 2025'!$A$3:$V$504,E$1,0)</f>
        <v>3003.6.2</v>
      </c>
      <c r="F442" t="str">
        <f>VLOOKUP($A442,'Plan de acci�n consolidado 2025'!$A$3:$V$504,F$1,0)</f>
        <v>N/A</v>
      </c>
      <c r="G442" t="str">
        <f>VLOOKUP($A442,'Plan de acci�n consolidado 2025'!$A$3:$V$504,G$1,0)</f>
        <v>N/A</v>
      </c>
      <c r="H442" t="str">
        <f>VLOOKUP($A442,'Plan de acci�n consolidado 2025'!$A$3:$V$504,H$1,0)</f>
        <v>N/A</v>
      </c>
      <c r="I442" t="str">
        <f>VLOOKUP($A442,'Plan de acci�n consolidado 2025'!$A$3:$V$504,I$1,0)</f>
        <v>N/A</v>
      </c>
      <c r="J442" t="str">
        <f>VLOOKUP($A442,'Plan de acci�n consolidado 2025'!$A$3:$V$504,J$1,0)</f>
        <v>N/A</v>
      </c>
      <c r="K442">
        <f>VLOOKUP($A442,'Plan de acci�n consolidado 2025'!$A$3:$V$504,K$1,0)</f>
        <v>0</v>
      </c>
      <c r="L442" t="str">
        <f>VLOOKUP($A442,'Plan de acci�n consolidado 2025'!$A$3:$V$504,L$1,0)</f>
        <v>N/A</v>
      </c>
      <c r="M442" t="str">
        <f>VLOOKUP($A442,'Plan de acci�n consolidado 2025'!$A$3:$V$504,M$1,0)</f>
        <v>N/A</v>
      </c>
      <c r="N442" t="str">
        <f>VLOOKUP($A442,'Plan de acci�n consolidado 2025'!$A$3:$V$504,N$1,0)</f>
        <v>N/A</v>
      </c>
      <c r="O442" t="str">
        <f>VLOOKUP($A442,'Plan de acci�n consolidado 2025'!$A$3:$V$504,O$1,0)</f>
        <v>Actualizar y aprobar la cartilla Consufondo  (Cartilla Actualizada y aprobada de Consufondo)</v>
      </c>
      <c r="P442">
        <f>VLOOKUP($A442,'Plan de acci�n consolidado 2025'!$A$3:$V$504,P$1,0)</f>
        <v>10</v>
      </c>
      <c r="Q442">
        <f>VLOOKUP($A442,'Plan de acci�n consolidado 2025'!$A$3:$V$504,Q$1,0)</f>
        <v>1</v>
      </c>
      <c r="R442" t="str">
        <f>VLOOKUP($A442,'Plan de acci�n consolidado 2025'!$A$3:$V$504,R$1,0)</f>
        <v>Númerica</v>
      </c>
      <c r="S442" t="str">
        <f>VLOOKUP($A442,'Plan de acci�n consolidado 2025'!$A$3:$V$504,S$1,0)</f>
        <v># de Cartilla revisada y/o ajustada / 1 Cartilla programada a revisar y/o ajustar</v>
      </c>
      <c r="T442" s="168">
        <f>VLOOKUP($A442,'Plan de acci�n consolidado 2025'!$A$3:$V$504,T$1,0)</f>
        <v>45748</v>
      </c>
      <c r="U442" s="168">
        <f>VLOOKUP($A442,'Plan de acci�n consolidado 2025'!$A$3:$V$504,U$1,0)</f>
        <v>45777</v>
      </c>
      <c r="V442" t="str">
        <f>VLOOKUP($A442,'Plan de acci�n consolidado 2025'!$A$3:$V$504,V$1,0)</f>
        <v>3003-GRUPO DE TRABAJO DE APOYO A LA RED NACIONAL DE PROTECCIÓN  AL CONSUMIDOR</v>
      </c>
      <c r="W442">
        <f>VLOOKUP($A442,'Plan de acci�n consolidado 2025'!$A$3:$AZ$504,W$1,0)</f>
        <v>1.5</v>
      </c>
      <c r="X442">
        <f>VLOOKUP($A442,'Plan de acci�n consolidado 2025'!$A$3:$AZ$504,X$1,0)</f>
        <v>100</v>
      </c>
      <c r="Y442" t="str">
        <f>VLOOKUP($A442,'Plan de acci�n consolidado 2025'!$A$3:$AZ$504,Y$1,0)</f>
        <v>Se actualiza la Cartilla para acceder al Programa CONSUFONDO para la vigencia 2025. Se revisa y aprueba por parte de la Coordinación de la RNPC</v>
      </c>
      <c r="Z442" s="168">
        <f>VLOOKUP($A442,'Plan de acci�n consolidado 2025'!$A$3:$AZ$504,Z$1,0)</f>
        <v>45777</v>
      </c>
      <c r="AA442">
        <f>VLOOKUP($A442,'Plan de acci�n consolidado 2025'!$A$3:$AZ$504,AA$1,0)</f>
        <v>100</v>
      </c>
      <c r="AB442" t="str">
        <f>VLOOKUP($A442,'Plan de acci�n consolidado 2025'!$A$3:$AZ$504,AB$1,0)</f>
        <v xml:space="preserve">Las evidencias reportas permiten validar el cumplimiento de la actividad </v>
      </c>
      <c r="AC442" s="168">
        <f>VLOOKUP($A442,'Plan de acci�n consolidado 2025'!$A$3:$AZ$504,AC$1,0)</f>
        <v>45777</v>
      </c>
      <c r="AD442">
        <f>VLOOKUP($A442,'Plan de acci�n consolidado 2025'!$A$3:$AZ$504,AD$1,0)</f>
        <v>100</v>
      </c>
      <c r="AE442">
        <f>VLOOKUP($A442,'Plan de acci�n consolidado 2025'!$A$3:$AZ$504,AE$1,0)</f>
        <v>1.5</v>
      </c>
    </row>
    <row r="443" spans="1:31" hidden="1" x14ac:dyDescent="0.25">
      <c r="A443" s="30" t="s">
        <v>1291</v>
      </c>
      <c r="B443" t="str">
        <f>VLOOKUP($A443,'Plan de acci�n consolidado 2025'!$A$3:$V$504,B$1,0)</f>
        <v>GRUPO DE TRABAJO DE APOYO A LA RED NACIONAL DE PROTECCIÓN  AL CONSUMIDOR</v>
      </c>
      <c r="C443">
        <f>VLOOKUP($A443,'Plan de acci�n consolidado 2025'!$A$3:$V$504,C$1,0)</f>
        <v>3</v>
      </c>
      <c r="D443" t="str">
        <f>VLOOKUP($A443,'Plan de acci�n consolidado 2025'!$A$3:$V$504,D$1,0)</f>
        <v>Actividad propia</v>
      </c>
      <c r="E443" t="str">
        <f>VLOOKUP($A443,'Plan de acci�n consolidado 2025'!$A$3:$V$504,E$1,0)</f>
        <v>3003.6.3</v>
      </c>
      <c r="F443" t="str">
        <f>VLOOKUP($A443,'Plan de acci�n consolidado 2025'!$A$3:$V$504,F$1,0)</f>
        <v>N/A</v>
      </c>
      <c r="G443" t="str">
        <f>VLOOKUP($A443,'Plan de acci�n consolidado 2025'!$A$3:$V$504,G$1,0)</f>
        <v>N/A</v>
      </c>
      <c r="H443" t="str">
        <f>VLOOKUP($A443,'Plan de acci�n consolidado 2025'!$A$3:$V$504,H$1,0)</f>
        <v>N/A</v>
      </c>
      <c r="I443" t="str">
        <f>VLOOKUP($A443,'Plan de acci�n consolidado 2025'!$A$3:$V$504,I$1,0)</f>
        <v>N/A</v>
      </c>
      <c r="J443" t="str">
        <f>VLOOKUP($A443,'Plan de acci�n consolidado 2025'!$A$3:$V$504,J$1,0)</f>
        <v>N/A</v>
      </c>
      <c r="K443">
        <f>VLOOKUP($A443,'Plan de acci�n consolidado 2025'!$A$3:$V$504,K$1,0)</f>
        <v>0</v>
      </c>
      <c r="L443" t="str">
        <f>VLOOKUP($A443,'Plan de acci�n consolidado 2025'!$A$3:$V$504,L$1,0)</f>
        <v>N/A</v>
      </c>
      <c r="M443" t="str">
        <f>VLOOKUP($A443,'Plan de acci�n consolidado 2025'!$A$3:$V$504,M$1,0)</f>
        <v>N/A</v>
      </c>
      <c r="N443" t="str">
        <f>VLOOKUP($A443,'Plan de acci�n consolidado 2025'!$A$3:$V$504,N$1,0)</f>
        <v>N/A</v>
      </c>
      <c r="O443" t="str">
        <f>VLOOKUP($A443,'Plan de acci�n consolidado 2025'!$A$3:$V$504,O$1,0)</f>
        <v>Realizar un informe de valoración del Programa consufondo 2025 y recomendaciones para próximas vigencias.(Informe final)</v>
      </c>
      <c r="P443">
        <f>VLOOKUP($A443,'Plan de acci�n consolidado 2025'!$A$3:$V$504,P$1,0)</f>
        <v>80</v>
      </c>
      <c r="Q443">
        <f>VLOOKUP($A443,'Plan de acci�n consolidado 2025'!$A$3:$V$504,Q$1,0)</f>
        <v>1</v>
      </c>
      <c r="R443" t="str">
        <f>VLOOKUP($A443,'Plan de acci�n consolidado 2025'!$A$3:$V$504,R$1,0)</f>
        <v>Númerica</v>
      </c>
      <c r="S443" t="str">
        <f>VLOOKUP($A443,'Plan de acci�n consolidado 2025'!$A$3:$V$504,S$1,0)</f>
        <v># de Informe realizado / 1 Informe programado</v>
      </c>
      <c r="T443" s="168">
        <f>VLOOKUP($A443,'Plan de acci�n consolidado 2025'!$A$3:$V$504,T$1,0)</f>
        <v>45779</v>
      </c>
      <c r="U443" s="168">
        <f>VLOOKUP($A443,'Plan de acci�n consolidado 2025'!$A$3:$V$504,U$1,0)</f>
        <v>45835</v>
      </c>
      <c r="V443" t="str">
        <f>VLOOKUP($A443,'Plan de acci�n consolidado 2025'!$A$3:$V$504,V$1,0)</f>
        <v>3003-GRUPO DE TRABAJO DE APOYO A LA RED NACIONAL DE PROTECCIÓN  AL CONSUMIDOR</v>
      </c>
      <c r="W443">
        <f>VLOOKUP($A443,'Plan de acci�n consolidado 2025'!$A$3:$AZ$504,W$1,0)</f>
        <v>12</v>
      </c>
      <c r="X443">
        <f>VLOOKUP($A443,'Plan de acci�n consolidado 2025'!$A$3:$AZ$504,X$1,0)</f>
        <v>100</v>
      </c>
      <c r="Y443" t="str">
        <f>VLOOKUP($A443,'Plan de acci�n consolidado 2025'!$A$3:$AZ$504,Y$1,0)</f>
        <v xml:space="preserve">Teniendo en cuenta la modificación del  alcance del producto CONSUFONDO y de la actividad, se desarrolla informe correspondiente a la valoración del programa CONSUFONDO con recomendaciones para futuras vigencias. </v>
      </c>
      <c r="Z443" s="168">
        <f>VLOOKUP($A443,'Plan de acci�n consolidado 2025'!$A$3:$AZ$504,Z$1,0)</f>
        <v>45835</v>
      </c>
      <c r="AA443">
        <f>VLOOKUP($A443,'Plan de acci�n consolidado 2025'!$A$3:$AZ$504,AA$1,0)</f>
        <v>100</v>
      </c>
      <c r="AB443" t="str">
        <f>VLOOKUP($A443,'Plan de acci�n consolidado 2025'!$A$3:$AZ$504,AB$1,0)</f>
        <v xml:space="preserve">Se verifica el cumplimiento de la actividad en atención a las evidencias allegadas, se asigna 100% de eficiencia por cumplirse dentro de los tiempos establecidos </v>
      </c>
      <c r="AC443" s="168">
        <f>VLOOKUP($A443,'Plan de acci�n consolidado 2025'!$A$3:$AZ$504,AC$1,0)</f>
        <v>45835</v>
      </c>
      <c r="AD443">
        <f>VLOOKUP($A443,'Plan de acci�n consolidado 2025'!$A$3:$AZ$504,AD$1,0)</f>
        <v>100</v>
      </c>
      <c r="AE443">
        <f>VLOOKUP($A443,'Plan de acci�n consolidado 2025'!$A$3:$AZ$504,AE$1,0)</f>
        <v>12</v>
      </c>
    </row>
    <row r="444" spans="1:31" hidden="1" x14ac:dyDescent="0.25">
      <c r="A444" s="30" t="s">
        <v>1292</v>
      </c>
      <c r="B444" t="e">
        <f>VLOOKUP($A444,'Plan de acci�n consolidado 2025'!$A$3:$V$504,B$1,0)</f>
        <v>#N/A</v>
      </c>
      <c r="C444" t="e">
        <f>VLOOKUP($A444,'Plan de acci�n consolidado 2025'!$A$3:$V$504,C$1,0)</f>
        <v>#N/A</v>
      </c>
      <c r="D444" t="e">
        <f>VLOOKUP($A444,'Plan de acci�n consolidado 2025'!$A$3:$V$504,D$1,0)</f>
        <v>#N/A</v>
      </c>
      <c r="E444" t="e">
        <f>VLOOKUP($A444,'Plan de acci�n consolidado 2025'!$A$3:$V$504,E$1,0)</f>
        <v>#N/A</v>
      </c>
      <c r="F444" t="e">
        <f>VLOOKUP($A444,'Plan de acci�n consolidado 2025'!$A$3:$V$504,F$1,0)</f>
        <v>#N/A</v>
      </c>
      <c r="G444" t="e">
        <f>VLOOKUP($A444,'Plan de acci�n consolidado 2025'!$A$3:$V$504,G$1,0)</f>
        <v>#N/A</v>
      </c>
      <c r="H444" t="e">
        <f>VLOOKUP($A444,'Plan de acci�n consolidado 2025'!$A$3:$V$504,H$1,0)</f>
        <v>#N/A</v>
      </c>
      <c r="I444" t="e">
        <f>VLOOKUP($A444,'Plan de acci�n consolidado 2025'!$A$3:$V$504,I$1,0)</f>
        <v>#N/A</v>
      </c>
      <c r="J444" t="e">
        <f>VLOOKUP($A444,'Plan de acci�n consolidado 2025'!$A$3:$V$504,J$1,0)</f>
        <v>#N/A</v>
      </c>
      <c r="K444" t="e">
        <f>VLOOKUP($A444,'Plan de acci�n consolidado 2025'!$A$3:$V$504,K$1,0)</f>
        <v>#N/A</v>
      </c>
      <c r="L444" t="e">
        <f>VLOOKUP($A444,'Plan de acci�n consolidado 2025'!$A$3:$V$504,L$1,0)</f>
        <v>#N/A</v>
      </c>
      <c r="M444" t="e">
        <f>VLOOKUP($A444,'Plan de acci�n consolidado 2025'!$A$3:$V$504,M$1,0)</f>
        <v>#N/A</v>
      </c>
      <c r="N444" t="e">
        <f>VLOOKUP($A444,'Plan de acci�n consolidado 2025'!$A$3:$V$504,N$1,0)</f>
        <v>#N/A</v>
      </c>
      <c r="O444" t="e">
        <f>VLOOKUP($A444,'Plan de acci�n consolidado 2025'!$A$3:$V$504,O$1,0)</f>
        <v>#N/A</v>
      </c>
      <c r="P444" t="e">
        <f>VLOOKUP($A444,'Plan de acci�n consolidado 2025'!$A$3:$V$504,P$1,0)</f>
        <v>#N/A</v>
      </c>
      <c r="Q444" t="e">
        <f>VLOOKUP($A444,'Plan de acci�n consolidado 2025'!$A$3:$V$504,Q$1,0)</f>
        <v>#N/A</v>
      </c>
      <c r="R444" t="e">
        <f>VLOOKUP($A444,'Plan de acci�n consolidado 2025'!$A$3:$V$504,R$1,0)</f>
        <v>#N/A</v>
      </c>
      <c r="S444" t="e">
        <f>VLOOKUP($A444,'Plan de acci�n consolidado 2025'!$A$3:$V$504,S$1,0)</f>
        <v>#N/A</v>
      </c>
      <c r="T444" s="168" t="e">
        <f>VLOOKUP($A444,'Plan de acci�n consolidado 2025'!$A$3:$V$504,T$1,0)</f>
        <v>#N/A</v>
      </c>
      <c r="U444" s="168" t="e">
        <f>VLOOKUP($A444,'Plan de acci�n consolidado 2025'!$A$3:$V$504,U$1,0)</f>
        <v>#N/A</v>
      </c>
      <c r="V444" t="e">
        <f>VLOOKUP($A444,'Plan de acci�n consolidado 2025'!$A$3:$V$504,V$1,0)</f>
        <v>#N/A</v>
      </c>
      <c r="W444" t="e">
        <f>VLOOKUP($A444,'Plan de acci�n consolidado 2025'!$A$3:$AZ$504,W$1,0)</f>
        <v>#N/A</v>
      </c>
      <c r="X444" t="e">
        <f>VLOOKUP($A444,'Plan de acci�n consolidado 2025'!$A$3:$AZ$504,X$1,0)</f>
        <v>#N/A</v>
      </c>
      <c r="Y444" t="e">
        <f>VLOOKUP($A444,'Plan de acci�n consolidado 2025'!$A$3:$AZ$504,Y$1,0)</f>
        <v>#N/A</v>
      </c>
      <c r="Z444" s="168" t="e">
        <f>VLOOKUP($A444,'Plan de acci�n consolidado 2025'!$A$3:$AZ$504,Z$1,0)</f>
        <v>#N/A</v>
      </c>
      <c r="AA444" t="e">
        <f>VLOOKUP($A444,'Plan de acci�n consolidado 2025'!$A$3:$AZ$504,AA$1,0)</f>
        <v>#N/A</v>
      </c>
      <c r="AB444" t="e">
        <f>VLOOKUP($A444,'Plan de acci�n consolidado 2025'!$A$3:$AZ$504,AB$1,0)</f>
        <v>#N/A</v>
      </c>
      <c r="AC444" s="168" t="e">
        <f>VLOOKUP($A444,'Plan de acci�n consolidado 2025'!$A$3:$AZ$504,AC$1,0)</f>
        <v>#N/A</v>
      </c>
      <c r="AD444" t="e">
        <f>VLOOKUP($A444,'Plan de acci�n consolidado 2025'!$A$3:$AZ$504,AD$1,0)</f>
        <v>#N/A</v>
      </c>
      <c r="AE444" t="e">
        <f>VLOOKUP($A444,'Plan de acci�n consolidado 2025'!$A$3:$AZ$504,AE$1,0)</f>
        <v>#N/A</v>
      </c>
    </row>
    <row r="445" spans="1:31" hidden="1" x14ac:dyDescent="0.25">
      <c r="A445" s="30" t="s">
        <v>1293</v>
      </c>
      <c r="B445" t="e">
        <f>VLOOKUP($A445,'Plan de acci�n consolidado 2025'!$A$3:$V$504,B$1,0)</f>
        <v>#N/A</v>
      </c>
      <c r="C445" t="e">
        <f>VLOOKUP($A445,'Plan de acci�n consolidado 2025'!$A$3:$V$504,C$1,0)</f>
        <v>#N/A</v>
      </c>
      <c r="D445" t="e">
        <f>VLOOKUP($A445,'Plan de acci�n consolidado 2025'!$A$3:$V$504,D$1,0)</f>
        <v>#N/A</v>
      </c>
      <c r="E445" t="e">
        <f>VLOOKUP($A445,'Plan de acci�n consolidado 2025'!$A$3:$V$504,E$1,0)</f>
        <v>#N/A</v>
      </c>
      <c r="F445" t="e">
        <f>VLOOKUP($A445,'Plan de acci�n consolidado 2025'!$A$3:$V$504,F$1,0)</f>
        <v>#N/A</v>
      </c>
      <c r="G445" t="e">
        <f>VLOOKUP($A445,'Plan de acci�n consolidado 2025'!$A$3:$V$504,G$1,0)</f>
        <v>#N/A</v>
      </c>
      <c r="H445" t="e">
        <f>VLOOKUP($A445,'Plan de acci�n consolidado 2025'!$A$3:$V$504,H$1,0)</f>
        <v>#N/A</v>
      </c>
      <c r="I445" t="e">
        <f>VLOOKUP($A445,'Plan de acci�n consolidado 2025'!$A$3:$V$504,I$1,0)</f>
        <v>#N/A</v>
      </c>
      <c r="J445" t="e">
        <f>VLOOKUP($A445,'Plan de acci�n consolidado 2025'!$A$3:$V$504,J$1,0)</f>
        <v>#N/A</v>
      </c>
      <c r="K445" t="e">
        <f>VLOOKUP($A445,'Plan de acci�n consolidado 2025'!$A$3:$V$504,K$1,0)</f>
        <v>#N/A</v>
      </c>
      <c r="L445" t="e">
        <f>VLOOKUP($A445,'Plan de acci�n consolidado 2025'!$A$3:$V$504,L$1,0)</f>
        <v>#N/A</v>
      </c>
      <c r="M445" t="e">
        <f>VLOOKUP($A445,'Plan de acci�n consolidado 2025'!$A$3:$V$504,M$1,0)</f>
        <v>#N/A</v>
      </c>
      <c r="N445" t="e">
        <f>VLOOKUP($A445,'Plan de acci�n consolidado 2025'!$A$3:$V$504,N$1,0)</f>
        <v>#N/A</v>
      </c>
      <c r="O445" t="e">
        <f>VLOOKUP($A445,'Plan de acci�n consolidado 2025'!$A$3:$V$504,O$1,0)</f>
        <v>#N/A</v>
      </c>
      <c r="P445" t="e">
        <f>VLOOKUP($A445,'Plan de acci�n consolidado 2025'!$A$3:$V$504,P$1,0)</f>
        <v>#N/A</v>
      </c>
      <c r="Q445" t="e">
        <f>VLOOKUP($A445,'Plan de acci�n consolidado 2025'!$A$3:$V$504,Q$1,0)</f>
        <v>#N/A</v>
      </c>
      <c r="R445" t="e">
        <f>VLOOKUP($A445,'Plan de acci�n consolidado 2025'!$A$3:$V$504,R$1,0)</f>
        <v>#N/A</v>
      </c>
      <c r="S445" t="e">
        <f>VLOOKUP($A445,'Plan de acci�n consolidado 2025'!$A$3:$V$504,S$1,0)</f>
        <v>#N/A</v>
      </c>
      <c r="T445" s="168" t="e">
        <f>VLOOKUP($A445,'Plan de acci�n consolidado 2025'!$A$3:$V$504,T$1,0)</f>
        <v>#N/A</v>
      </c>
      <c r="U445" s="168" t="e">
        <f>VLOOKUP($A445,'Plan de acci�n consolidado 2025'!$A$3:$V$504,U$1,0)</f>
        <v>#N/A</v>
      </c>
      <c r="V445" t="e">
        <f>VLOOKUP($A445,'Plan de acci�n consolidado 2025'!$A$3:$V$504,V$1,0)</f>
        <v>#N/A</v>
      </c>
      <c r="W445" t="e">
        <f>VLOOKUP($A445,'Plan de acci�n consolidado 2025'!$A$3:$AZ$504,W$1,0)</f>
        <v>#N/A</v>
      </c>
      <c r="X445" t="e">
        <f>VLOOKUP($A445,'Plan de acci�n consolidado 2025'!$A$3:$AZ$504,X$1,0)</f>
        <v>#N/A</v>
      </c>
      <c r="Y445" t="e">
        <f>VLOOKUP($A445,'Plan de acci�n consolidado 2025'!$A$3:$AZ$504,Y$1,0)</f>
        <v>#N/A</v>
      </c>
      <c r="Z445" s="168" t="e">
        <f>VLOOKUP($A445,'Plan de acci�n consolidado 2025'!$A$3:$AZ$504,Z$1,0)</f>
        <v>#N/A</v>
      </c>
      <c r="AA445" t="e">
        <f>VLOOKUP($A445,'Plan de acci�n consolidado 2025'!$A$3:$AZ$504,AA$1,0)</f>
        <v>#N/A</v>
      </c>
      <c r="AB445" t="e">
        <f>VLOOKUP($A445,'Plan de acci�n consolidado 2025'!$A$3:$AZ$504,AB$1,0)</f>
        <v>#N/A</v>
      </c>
      <c r="AC445" s="168" t="e">
        <f>VLOOKUP($A445,'Plan de acci�n consolidado 2025'!$A$3:$AZ$504,AC$1,0)</f>
        <v>#N/A</v>
      </c>
      <c r="AD445" t="e">
        <f>VLOOKUP($A445,'Plan de acci�n consolidado 2025'!$A$3:$AZ$504,AD$1,0)</f>
        <v>#N/A</v>
      </c>
      <c r="AE445" t="e">
        <f>VLOOKUP($A445,'Plan de acci�n consolidado 2025'!$A$3:$AZ$504,AE$1,0)</f>
        <v>#N/A</v>
      </c>
    </row>
    <row r="446" spans="1:31" hidden="1" x14ac:dyDescent="0.25">
      <c r="A446" s="30" t="s">
        <v>1294</v>
      </c>
      <c r="B446" t="e">
        <f>VLOOKUP($A446,'Plan de acci�n consolidado 2025'!$A$3:$V$504,B$1,0)</f>
        <v>#N/A</v>
      </c>
      <c r="C446" t="e">
        <f>VLOOKUP($A446,'Plan de acci�n consolidado 2025'!$A$3:$V$504,C$1,0)</f>
        <v>#N/A</v>
      </c>
      <c r="D446" t="e">
        <f>VLOOKUP($A446,'Plan de acci�n consolidado 2025'!$A$3:$V$504,D$1,0)</f>
        <v>#N/A</v>
      </c>
      <c r="E446" t="e">
        <f>VLOOKUP($A446,'Plan de acci�n consolidado 2025'!$A$3:$V$504,E$1,0)</f>
        <v>#N/A</v>
      </c>
      <c r="F446" t="e">
        <f>VLOOKUP($A446,'Plan de acci�n consolidado 2025'!$A$3:$V$504,F$1,0)</f>
        <v>#N/A</v>
      </c>
      <c r="G446" t="e">
        <f>VLOOKUP($A446,'Plan de acci�n consolidado 2025'!$A$3:$V$504,G$1,0)</f>
        <v>#N/A</v>
      </c>
      <c r="H446" t="e">
        <f>VLOOKUP($A446,'Plan de acci�n consolidado 2025'!$A$3:$V$504,H$1,0)</f>
        <v>#N/A</v>
      </c>
      <c r="I446" t="e">
        <f>VLOOKUP($A446,'Plan de acci�n consolidado 2025'!$A$3:$V$504,I$1,0)</f>
        <v>#N/A</v>
      </c>
      <c r="J446" t="e">
        <f>VLOOKUP($A446,'Plan de acci�n consolidado 2025'!$A$3:$V$504,J$1,0)</f>
        <v>#N/A</v>
      </c>
      <c r="K446" t="e">
        <f>VLOOKUP($A446,'Plan de acci�n consolidado 2025'!$A$3:$V$504,K$1,0)</f>
        <v>#N/A</v>
      </c>
      <c r="L446" t="e">
        <f>VLOOKUP($A446,'Plan de acci�n consolidado 2025'!$A$3:$V$504,L$1,0)</f>
        <v>#N/A</v>
      </c>
      <c r="M446" t="e">
        <f>VLOOKUP($A446,'Plan de acci�n consolidado 2025'!$A$3:$V$504,M$1,0)</f>
        <v>#N/A</v>
      </c>
      <c r="N446" t="e">
        <f>VLOOKUP($A446,'Plan de acci�n consolidado 2025'!$A$3:$V$504,N$1,0)</f>
        <v>#N/A</v>
      </c>
      <c r="O446" t="e">
        <f>VLOOKUP($A446,'Plan de acci�n consolidado 2025'!$A$3:$V$504,O$1,0)</f>
        <v>#N/A</v>
      </c>
      <c r="P446" t="e">
        <f>VLOOKUP($A446,'Plan de acci�n consolidado 2025'!$A$3:$V$504,P$1,0)</f>
        <v>#N/A</v>
      </c>
      <c r="Q446" t="e">
        <f>VLOOKUP($A446,'Plan de acci�n consolidado 2025'!$A$3:$V$504,Q$1,0)</f>
        <v>#N/A</v>
      </c>
      <c r="R446" t="e">
        <f>VLOOKUP($A446,'Plan de acci�n consolidado 2025'!$A$3:$V$504,R$1,0)</f>
        <v>#N/A</v>
      </c>
      <c r="S446" t="e">
        <f>VLOOKUP($A446,'Plan de acci�n consolidado 2025'!$A$3:$V$504,S$1,0)</f>
        <v>#N/A</v>
      </c>
      <c r="T446" s="168" t="e">
        <f>VLOOKUP($A446,'Plan de acci�n consolidado 2025'!$A$3:$V$504,T$1,0)</f>
        <v>#N/A</v>
      </c>
      <c r="U446" s="168" t="e">
        <f>VLOOKUP($A446,'Plan de acci�n consolidado 2025'!$A$3:$V$504,U$1,0)</f>
        <v>#N/A</v>
      </c>
      <c r="V446" t="e">
        <f>VLOOKUP($A446,'Plan de acci�n consolidado 2025'!$A$3:$V$504,V$1,0)</f>
        <v>#N/A</v>
      </c>
      <c r="W446" t="e">
        <f>VLOOKUP($A446,'Plan de acci�n consolidado 2025'!$A$3:$AZ$504,W$1,0)</f>
        <v>#N/A</v>
      </c>
      <c r="X446" t="e">
        <f>VLOOKUP($A446,'Plan de acci�n consolidado 2025'!$A$3:$AZ$504,X$1,0)</f>
        <v>#N/A</v>
      </c>
      <c r="Y446" t="e">
        <f>VLOOKUP($A446,'Plan de acci�n consolidado 2025'!$A$3:$AZ$504,Y$1,0)</f>
        <v>#N/A</v>
      </c>
      <c r="Z446" s="168" t="e">
        <f>VLOOKUP($A446,'Plan de acci�n consolidado 2025'!$A$3:$AZ$504,Z$1,0)</f>
        <v>#N/A</v>
      </c>
      <c r="AA446" t="e">
        <f>VLOOKUP($A446,'Plan de acci�n consolidado 2025'!$A$3:$AZ$504,AA$1,0)</f>
        <v>#N/A</v>
      </c>
      <c r="AB446" t="e">
        <f>VLOOKUP($A446,'Plan de acci�n consolidado 2025'!$A$3:$AZ$504,AB$1,0)</f>
        <v>#N/A</v>
      </c>
      <c r="AC446" s="168" t="e">
        <f>VLOOKUP($A446,'Plan de acci�n consolidado 2025'!$A$3:$AZ$504,AC$1,0)</f>
        <v>#N/A</v>
      </c>
      <c r="AD446" t="e">
        <f>VLOOKUP($A446,'Plan de acci�n consolidado 2025'!$A$3:$AZ$504,AD$1,0)</f>
        <v>#N/A</v>
      </c>
      <c r="AE446" t="e">
        <f>VLOOKUP($A446,'Plan de acci�n consolidado 2025'!$A$3:$AZ$504,AE$1,0)</f>
        <v>#N/A</v>
      </c>
    </row>
    <row r="447" spans="1:31" hidden="1" x14ac:dyDescent="0.25">
      <c r="A447" s="30" t="s">
        <v>1295</v>
      </c>
      <c r="B447" t="e">
        <f>VLOOKUP($A447,'Plan de acci�n consolidado 2025'!$A$3:$V$504,B$1,0)</f>
        <v>#N/A</v>
      </c>
      <c r="C447" t="e">
        <f>VLOOKUP($A447,'Plan de acci�n consolidado 2025'!$A$3:$V$504,C$1,0)</f>
        <v>#N/A</v>
      </c>
      <c r="D447" t="e">
        <f>VLOOKUP($A447,'Plan de acci�n consolidado 2025'!$A$3:$V$504,D$1,0)</f>
        <v>#N/A</v>
      </c>
      <c r="E447" t="e">
        <f>VLOOKUP($A447,'Plan de acci�n consolidado 2025'!$A$3:$V$504,E$1,0)</f>
        <v>#N/A</v>
      </c>
      <c r="F447" t="e">
        <f>VLOOKUP($A447,'Plan de acci�n consolidado 2025'!$A$3:$V$504,F$1,0)</f>
        <v>#N/A</v>
      </c>
      <c r="G447" t="e">
        <f>VLOOKUP($A447,'Plan de acci�n consolidado 2025'!$A$3:$V$504,G$1,0)</f>
        <v>#N/A</v>
      </c>
      <c r="H447" t="e">
        <f>VLOOKUP($A447,'Plan de acci�n consolidado 2025'!$A$3:$V$504,H$1,0)</f>
        <v>#N/A</v>
      </c>
      <c r="I447" t="e">
        <f>VLOOKUP($A447,'Plan de acci�n consolidado 2025'!$A$3:$V$504,I$1,0)</f>
        <v>#N/A</v>
      </c>
      <c r="J447" t="e">
        <f>VLOOKUP($A447,'Plan de acci�n consolidado 2025'!$A$3:$V$504,J$1,0)</f>
        <v>#N/A</v>
      </c>
      <c r="K447" t="e">
        <f>VLOOKUP($A447,'Plan de acci�n consolidado 2025'!$A$3:$V$504,K$1,0)</f>
        <v>#N/A</v>
      </c>
      <c r="L447" t="e">
        <f>VLOOKUP($A447,'Plan de acci�n consolidado 2025'!$A$3:$V$504,L$1,0)</f>
        <v>#N/A</v>
      </c>
      <c r="M447" t="e">
        <f>VLOOKUP($A447,'Plan de acci�n consolidado 2025'!$A$3:$V$504,M$1,0)</f>
        <v>#N/A</v>
      </c>
      <c r="N447" t="e">
        <f>VLOOKUP($A447,'Plan de acci�n consolidado 2025'!$A$3:$V$504,N$1,0)</f>
        <v>#N/A</v>
      </c>
      <c r="O447" t="e">
        <f>VLOOKUP($A447,'Plan de acci�n consolidado 2025'!$A$3:$V$504,O$1,0)</f>
        <v>#N/A</v>
      </c>
      <c r="P447" t="e">
        <f>VLOOKUP($A447,'Plan de acci�n consolidado 2025'!$A$3:$V$504,P$1,0)</f>
        <v>#N/A</v>
      </c>
      <c r="Q447" t="e">
        <f>VLOOKUP($A447,'Plan de acci�n consolidado 2025'!$A$3:$V$504,Q$1,0)</f>
        <v>#N/A</v>
      </c>
      <c r="R447" t="e">
        <f>VLOOKUP($A447,'Plan de acci�n consolidado 2025'!$A$3:$V$504,R$1,0)</f>
        <v>#N/A</v>
      </c>
      <c r="S447" t="e">
        <f>VLOOKUP($A447,'Plan de acci�n consolidado 2025'!$A$3:$V$504,S$1,0)</f>
        <v>#N/A</v>
      </c>
      <c r="T447" s="168" t="e">
        <f>VLOOKUP($A447,'Plan de acci�n consolidado 2025'!$A$3:$V$504,T$1,0)</f>
        <v>#N/A</v>
      </c>
      <c r="U447" s="168" t="e">
        <f>VLOOKUP($A447,'Plan de acci�n consolidado 2025'!$A$3:$V$504,U$1,0)</f>
        <v>#N/A</v>
      </c>
      <c r="V447" t="e">
        <f>VLOOKUP($A447,'Plan de acci�n consolidado 2025'!$A$3:$V$504,V$1,0)</f>
        <v>#N/A</v>
      </c>
      <c r="W447" t="e">
        <f>VLOOKUP($A447,'Plan de acci�n consolidado 2025'!$A$3:$AZ$504,W$1,0)</f>
        <v>#N/A</v>
      </c>
      <c r="X447" t="e">
        <f>VLOOKUP($A447,'Plan de acci�n consolidado 2025'!$A$3:$AZ$504,X$1,0)</f>
        <v>#N/A</v>
      </c>
      <c r="Y447" t="e">
        <f>VLOOKUP($A447,'Plan de acci�n consolidado 2025'!$A$3:$AZ$504,Y$1,0)</f>
        <v>#N/A</v>
      </c>
      <c r="Z447" s="168" t="e">
        <f>VLOOKUP($A447,'Plan de acci�n consolidado 2025'!$A$3:$AZ$504,Z$1,0)</f>
        <v>#N/A</v>
      </c>
      <c r="AA447" t="e">
        <f>VLOOKUP($A447,'Plan de acci�n consolidado 2025'!$A$3:$AZ$504,AA$1,0)</f>
        <v>#N/A</v>
      </c>
      <c r="AB447" t="e">
        <f>VLOOKUP($A447,'Plan de acci�n consolidado 2025'!$A$3:$AZ$504,AB$1,0)</f>
        <v>#N/A</v>
      </c>
      <c r="AC447" s="168" t="e">
        <f>VLOOKUP($A447,'Plan de acci�n consolidado 2025'!$A$3:$AZ$504,AC$1,0)</f>
        <v>#N/A</v>
      </c>
      <c r="AD447" t="e">
        <f>VLOOKUP($A447,'Plan de acci�n consolidado 2025'!$A$3:$AZ$504,AD$1,0)</f>
        <v>#N/A</v>
      </c>
      <c r="AE447" t="e">
        <f>VLOOKUP($A447,'Plan de acci�n consolidado 2025'!$A$3:$AZ$504,AE$1,0)</f>
        <v>#N/A</v>
      </c>
    </row>
    <row r="448" spans="1:31" hidden="1" x14ac:dyDescent="0.25">
      <c r="A448" s="30" t="s">
        <v>1296</v>
      </c>
      <c r="B448" t="e">
        <f>VLOOKUP($A448,'Plan de acci�n consolidado 2025'!$A$3:$V$504,B$1,0)</f>
        <v>#N/A</v>
      </c>
      <c r="C448" t="e">
        <f>VLOOKUP($A448,'Plan de acci�n consolidado 2025'!$A$3:$V$504,C$1,0)</f>
        <v>#N/A</v>
      </c>
      <c r="D448" t="e">
        <f>VLOOKUP($A448,'Plan de acci�n consolidado 2025'!$A$3:$V$504,D$1,0)</f>
        <v>#N/A</v>
      </c>
      <c r="E448" t="e">
        <f>VLOOKUP($A448,'Plan de acci�n consolidado 2025'!$A$3:$V$504,E$1,0)</f>
        <v>#N/A</v>
      </c>
      <c r="F448" t="e">
        <f>VLOOKUP($A448,'Plan de acci�n consolidado 2025'!$A$3:$V$504,F$1,0)</f>
        <v>#N/A</v>
      </c>
      <c r="G448" t="e">
        <f>VLOOKUP($A448,'Plan de acci�n consolidado 2025'!$A$3:$V$504,G$1,0)</f>
        <v>#N/A</v>
      </c>
      <c r="H448" t="e">
        <f>VLOOKUP($A448,'Plan de acci�n consolidado 2025'!$A$3:$V$504,H$1,0)</f>
        <v>#N/A</v>
      </c>
      <c r="I448" t="e">
        <f>VLOOKUP($A448,'Plan de acci�n consolidado 2025'!$A$3:$V$504,I$1,0)</f>
        <v>#N/A</v>
      </c>
      <c r="J448" t="e">
        <f>VLOOKUP($A448,'Plan de acci�n consolidado 2025'!$A$3:$V$504,J$1,0)</f>
        <v>#N/A</v>
      </c>
      <c r="K448" t="e">
        <f>VLOOKUP($A448,'Plan de acci�n consolidado 2025'!$A$3:$V$504,K$1,0)</f>
        <v>#N/A</v>
      </c>
      <c r="L448" t="e">
        <f>VLOOKUP($A448,'Plan de acci�n consolidado 2025'!$A$3:$V$504,L$1,0)</f>
        <v>#N/A</v>
      </c>
      <c r="M448" t="e">
        <f>VLOOKUP($A448,'Plan de acci�n consolidado 2025'!$A$3:$V$504,M$1,0)</f>
        <v>#N/A</v>
      </c>
      <c r="N448" t="e">
        <f>VLOOKUP($A448,'Plan de acci�n consolidado 2025'!$A$3:$V$504,N$1,0)</f>
        <v>#N/A</v>
      </c>
      <c r="O448" t="e">
        <f>VLOOKUP($A448,'Plan de acci�n consolidado 2025'!$A$3:$V$504,O$1,0)</f>
        <v>#N/A</v>
      </c>
      <c r="P448" t="e">
        <f>VLOOKUP($A448,'Plan de acci�n consolidado 2025'!$A$3:$V$504,P$1,0)</f>
        <v>#N/A</v>
      </c>
      <c r="Q448" t="e">
        <f>VLOOKUP($A448,'Plan de acci�n consolidado 2025'!$A$3:$V$504,Q$1,0)</f>
        <v>#N/A</v>
      </c>
      <c r="R448" t="e">
        <f>VLOOKUP($A448,'Plan de acci�n consolidado 2025'!$A$3:$V$504,R$1,0)</f>
        <v>#N/A</v>
      </c>
      <c r="S448" t="e">
        <f>VLOOKUP($A448,'Plan de acci�n consolidado 2025'!$A$3:$V$504,S$1,0)</f>
        <v>#N/A</v>
      </c>
      <c r="T448" s="168" t="e">
        <f>VLOOKUP($A448,'Plan de acci�n consolidado 2025'!$A$3:$V$504,T$1,0)</f>
        <v>#N/A</v>
      </c>
      <c r="U448" s="168" t="e">
        <f>VLOOKUP($A448,'Plan de acci�n consolidado 2025'!$A$3:$V$504,U$1,0)</f>
        <v>#N/A</v>
      </c>
      <c r="V448" t="e">
        <f>VLOOKUP($A448,'Plan de acci�n consolidado 2025'!$A$3:$V$504,V$1,0)</f>
        <v>#N/A</v>
      </c>
      <c r="W448" t="e">
        <f>VLOOKUP($A448,'Plan de acci�n consolidado 2025'!$A$3:$AZ$504,W$1,0)</f>
        <v>#N/A</v>
      </c>
      <c r="X448" t="e">
        <f>VLOOKUP($A448,'Plan de acci�n consolidado 2025'!$A$3:$AZ$504,X$1,0)</f>
        <v>#N/A</v>
      </c>
      <c r="Y448" t="e">
        <f>VLOOKUP($A448,'Plan de acci�n consolidado 2025'!$A$3:$AZ$504,Y$1,0)</f>
        <v>#N/A</v>
      </c>
      <c r="Z448" s="168" t="e">
        <f>VLOOKUP($A448,'Plan de acci�n consolidado 2025'!$A$3:$AZ$504,Z$1,0)</f>
        <v>#N/A</v>
      </c>
      <c r="AA448" t="e">
        <f>VLOOKUP($A448,'Plan de acci�n consolidado 2025'!$A$3:$AZ$504,AA$1,0)</f>
        <v>#N/A</v>
      </c>
      <c r="AB448" t="e">
        <f>VLOOKUP($A448,'Plan de acci�n consolidado 2025'!$A$3:$AZ$504,AB$1,0)</f>
        <v>#N/A</v>
      </c>
      <c r="AC448" s="168" t="e">
        <f>VLOOKUP($A448,'Plan de acci�n consolidado 2025'!$A$3:$AZ$504,AC$1,0)</f>
        <v>#N/A</v>
      </c>
      <c r="AD448" t="e">
        <f>VLOOKUP($A448,'Plan de acci�n consolidado 2025'!$A$3:$AZ$504,AD$1,0)</f>
        <v>#N/A</v>
      </c>
      <c r="AE448" t="e">
        <f>VLOOKUP($A448,'Plan de acci�n consolidado 2025'!$A$3:$AZ$504,AE$1,0)</f>
        <v>#N/A</v>
      </c>
    </row>
    <row r="449" spans="1:31" hidden="1" x14ac:dyDescent="0.25">
      <c r="A449" s="30" t="s">
        <v>1108</v>
      </c>
      <c r="B449" t="str">
        <f>VLOOKUP($A449,'Plan de acci�n consolidado 2025'!$A$3:$V$504,B$1,0)</f>
        <v>DESPACHO DEL SUPERINTENDENTE DELEGADO PARA LA PROTECCIÓN DE LA COMPETENCIA</v>
      </c>
      <c r="C449">
        <f>VLOOKUP($A449,'Plan de acci�n consolidado 2025'!$A$3:$V$504,C$1,0)</f>
        <v>1</v>
      </c>
      <c r="D449" t="str">
        <f>VLOOKUP($A449,'Plan de acci�n consolidado 2025'!$A$3:$V$504,D$1,0)</f>
        <v>Producto</v>
      </c>
      <c r="E449" t="str">
        <f>VLOOKUP($A449,'Plan de acci�n consolidado 2025'!$A$3:$V$504,E$1,0)</f>
        <v>1000.1</v>
      </c>
      <c r="F449" t="str">
        <f>VLOOKUP($A449,'Plan de acci�n consolidado 2025'!$A$3:$V$504,F$1,0)</f>
        <v>Innovador</v>
      </c>
      <c r="G449" t="str">
        <f>VLOOKUP($A449,'Plan de acci�n consolidado 2025'!$A$3:$V$504,G$1,0)</f>
        <v xml:space="preserve">Promover el enfoque preventivo, diferencial y territorial en el que hacer misional de la entidad 
</v>
      </c>
      <c r="H449" t="str">
        <f>VLOOKUP($A449,'Plan de acci�n consolidado 2025'!$A$3:$V$504,H$1,0)</f>
        <v xml:space="preserve">Cumplimiento de productos del PAI asociados a Promover el enfoque preventivo, diferencial y territorial en el que hacer misional de la entidad 
</v>
      </c>
      <c r="I449" t="str">
        <f>VLOOKUP($A449,'Plan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9" t="str">
        <f>VLOOKUP($A449,'Plan de acci�n consolidado 2025'!$A$3:$V$504,J$1,0)</f>
        <v>N/A</v>
      </c>
      <c r="K449">
        <f>VLOOKUP($A449,'Plan de acci�n consolidado 2025'!$A$3:$V$504,K$1,0)</f>
        <v>0</v>
      </c>
      <c r="L449" t="str">
        <f>VLOOKUP($A449,'Plan de acci�n consolidado 2025'!$A$3:$V$504,L$1,0)</f>
        <v>N/A</v>
      </c>
      <c r="M449" t="str">
        <f>VLOOKUP($A449,'Plan de acci�n consolidado 2025'!$A$3:$V$504,M$1,0)</f>
        <v>Política Participación Ciudadana en la Gestión Pública _DIMENSIÓN Gestión con Valores para Resultados</v>
      </c>
      <c r="N449" t="str">
        <f>VLOOKUP($A449,'Plan de acci�n consolidado 2025'!$A$3:$V$504,N$1,0)</f>
        <v>PEI_6;
PEI_7;
PEI_8;
PEI_9;
PES_20230190;
PES_20230195;
PES_20230196;
PES_20230200;
PND_7_Fortalecer lasCapacidades yConocimiento sobreDerechos yDeberesDe las relacionesDeConsumo (programasDeCumplimiento enCompetencia)</v>
      </c>
      <c r="O449" t="str">
        <f>VLOOKUP($A449,'Plan de acci�n consolidado 2025'!$A$3:$V$504,O$1,0)</f>
        <v>Departamentos con estrategias para el Fortalecimiento sobre la Protección y Promoción de la libre competencia, beneficiados (Informe que de cuenta de los departamentos beneficiados )</v>
      </c>
      <c r="P449">
        <f>VLOOKUP($A449,'Plan de acci�n consolidado 2025'!$A$3:$V$504,P$1,0)</f>
        <v>20</v>
      </c>
      <c r="Q449">
        <f>VLOOKUP($A449,'Plan de acci�n consolidado 2025'!$A$3:$V$504,Q$1,0)</f>
        <v>56</v>
      </c>
      <c r="R449" t="str">
        <f>VLOOKUP($A449,'Plan de acci�n consolidado 2025'!$A$3:$V$504,R$1,0)</f>
        <v>Porcentual</v>
      </c>
      <c r="S449" t="str">
        <f>VLOOKUP($A449,'Plan de acci�n consolidado 2025'!$A$3:$V$504,S$1,0)</f>
        <v>% de Departamentos beneficiados / 56% de Departamentos del pais</v>
      </c>
      <c r="T449" s="168">
        <f>VLOOKUP($A449,'Plan de acci�n consolidado 2025'!$A$3:$V$504,T$1,0)</f>
        <v>45670</v>
      </c>
      <c r="U449" s="168">
        <f>VLOOKUP($A449,'Plan de acci�n consolidado 2025'!$A$3:$V$504,U$1,0)</f>
        <v>46003</v>
      </c>
      <c r="V449" t="str">
        <f>VLOOKUP($A449,'Plan de acci�n consolidado 2025'!$A$3:$V$504,V$1,0)</f>
        <v>1000-DESPACHO DEL SUPERINTENDENTE DELEGADO PARA LA PROTECCIÓN DE LA COMPETENCIA</v>
      </c>
      <c r="W449">
        <f>VLOOKUP($A449,'Plan de acci�n consolidado 2025'!$A$3:$AZ$504,W$1,0)</f>
        <v>20</v>
      </c>
      <c r="X449">
        <f>VLOOKUP($A449,'Plan de acci�n consolidado 2025'!$A$3:$AZ$504,X$1,0)</f>
        <v>33</v>
      </c>
      <c r="Y449" t="str">
        <f>VLOOKUP($A449,'Plan de acci�n consolidado 2025'!$A$3:$AZ$504,Y$1,0)</f>
        <v>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A continuación, se listan las capacitaciones realizadas:
(1)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
(2) El 17 de junio de 2025, se llevó a cabo la socialización en transferencia de conocimientos orientada a la economía popular, dirigida a Comerciantes de Corabastos. En la ciudad de Bogotá- Cundinamarca.</v>
      </c>
      <c r="Z449" s="168">
        <f>VLOOKUP($A449,'Plan de acci�n consolidado 2025'!$A$3:$AZ$504,Z$1,0)</f>
        <v>0</v>
      </c>
      <c r="AA449">
        <f>VLOOKUP($A449,'Plan de acci�n consolidado 2025'!$A$3:$AZ$504,AA$1,0)</f>
        <v>40.94</v>
      </c>
      <c r="AB449" t="str">
        <f>VLOOKUP($A449,'Plan de acci�n consolidado 2025'!$A$3:$AZ$504,AB$1,0)</f>
        <v xml:space="preserve">El porcentaje de avance se soporta en el formato de seguimiento del Programa Anual de Estrategias de Divulgación, se adjuntaron los soportes. </v>
      </c>
      <c r="AC449" s="168">
        <f>VLOOKUP($A449,'Plan de acci�n consolidado 2025'!$A$3:$AZ$504,AC$1,0)</f>
        <v>0</v>
      </c>
      <c r="AD449">
        <f>VLOOKUP($A449,'Plan de acci�n consolidado 2025'!$A$3:$AZ$504,AD$1,0)</f>
        <v>0</v>
      </c>
      <c r="AE449">
        <f>VLOOKUP($A449,'Plan de acci�n consolidado 2025'!$A$3:$AZ$504,AE$1,0)</f>
        <v>8.1879999999999988</v>
      </c>
    </row>
    <row r="450" spans="1:31" hidden="1" x14ac:dyDescent="0.25">
      <c r="A450" s="30" t="s">
        <v>1110</v>
      </c>
      <c r="B450" t="str">
        <f>VLOOKUP($A450,'Plan de acci�n consolidado 2025'!$A$3:$V$504,B$1,0)</f>
        <v>DESPACHO DEL SUPERINTENDENTE DELEGADO PARA LA PROTECCIÓN DE LA COMPETENCIA</v>
      </c>
      <c r="C450">
        <f>VLOOKUP($A450,'Plan de acci�n consolidado 2025'!$A$3:$V$504,C$1,0)</f>
        <v>1</v>
      </c>
      <c r="D450" t="str">
        <f>VLOOKUP($A450,'Plan de acci�n consolidado 2025'!$A$3:$V$504,D$1,0)</f>
        <v>Actividad propia</v>
      </c>
      <c r="E450" t="str">
        <f>VLOOKUP($A450,'Plan de acci�n consolidado 2025'!$A$3:$V$504,E$1,0)</f>
        <v>1000.1.1</v>
      </c>
      <c r="F450" t="str">
        <f>VLOOKUP($A450,'Plan de acci�n consolidado 2025'!$A$3:$V$504,F$1,0)</f>
        <v>N/A</v>
      </c>
      <c r="G450" t="str">
        <f>VLOOKUP($A450,'Plan de acci�n consolidado 2025'!$A$3:$V$504,G$1,0)</f>
        <v>N/A</v>
      </c>
      <c r="H450" t="str">
        <f>VLOOKUP($A450,'Plan de acci�n consolidado 2025'!$A$3:$V$504,H$1,0)</f>
        <v>N/A</v>
      </c>
      <c r="I450" t="str">
        <f>VLOOKUP($A450,'Plan de acci�n consolidado 2025'!$A$3:$V$504,I$1,0)</f>
        <v>N/A</v>
      </c>
      <c r="J450" t="str">
        <f>VLOOKUP($A450,'Plan de acci�n consolidado 2025'!$A$3:$V$504,J$1,0)</f>
        <v>N/A</v>
      </c>
      <c r="K450">
        <f>VLOOKUP($A450,'Plan de acci�n consolidado 2025'!$A$3:$V$504,K$1,0)</f>
        <v>0</v>
      </c>
      <c r="L450" t="str">
        <f>VLOOKUP($A450,'Plan de acci�n consolidado 2025'!$A$3:$V$504,L$1,0)</f>
        <v>N/A</v>
      </c>
      <c r="M450" t="str">
        <f>VLOOKUP($A450,'Plan de acci�n consolidado 2025'!$A$3:$V$504,M$1,0)</f>
        <v>N/A</v>
      </c>
      <c r="N450" t="str">
        <f>VLOOKUP($A450,'Plan de acci�n consolidado 2025'!$A$3:$V$504,N$1,0)</f>
        <v>N/A</v>
      </c>
      <c r="O450" t="str">
        <f>VLOOKUP($A450,'Plan de acci�n consolidado 2025'!$A$3:$V$504,O$1,0)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450">
        <f>VLOOKUP($A450,'Plan de acci�n consolidado 2025'!$A$3:$V$504,P$1,0)</f>
        <v>20</v>
      </c>
      <c r="Q450">
        <f>VLOOKUP($A450,'Plan de acci�n consolidado 2025'!$A$3:$V$504,Q$1,0)</f>
        <v>1</v>
      </c>
      <c r="R450" t="str">
        <f>VLOOKUP($A450,'Plan de acci�n consolidado 2025'!$A$3:$V$504,R$1,0)</f>
        <v>Númerica</v>
      </c>
      <c r="S450" t="str">
        <f>VLOOKUP($A450,'Plan de acci�n consolidado 2025'!$A$3:$V$504,S$1,0)</f>
        <v># de programas  establecidos / 1 programas a establecer</v>
      </c>
      <c r="T450" s="168">
        <f>VLOOKUP($A450,'Plan de acci�n consolidado 2025'!$A$3:$V$504,T$1,0)</f>
        <v>45670</v>
      </c>
      <c r="U450" s="168">
        <f>VLOOKUP($A450,'Plan de acci�n consolidado 2025'!$A$3:$V$504,U$1,0)</f>
        <v>45716</v>
      </c>
      <c r="V450" t="str">
        <f>VLOOKUP($A450,'Plan de acci�n consolidado 2025'!$A$3:$V$504,V$1,0)</f>
        <v>1000-DESPACHO DEL SUPERINTENDENTE DELEGADO PARA LA PROTECCIÓN DE LA COMPETENCIA</v>
      </c>
      <c r="W450">
        <f>VLOOKUP($A450,'Plan de acci�n consolidado 2025'!$A$3:$AZ$504,W$1,0)</f>
        <v>4</v>
      </c>
      <c r="X450">
        <f>VLOOKUP($A450,'Plan de acci�n consolidado 2025'!$A$3:$AZ$504,X$1,0)</f>
        <v>100</v>
      </c>
      <c r="Y450" t="str">
        <f>VLOOKUP($A450,'Plan de acci�n consolidado 2025'!$A$3:$AZ$504,Y$1,0)</f>
        <v>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v>
      </c>
      <c r="Z450" s="168">
        <f>VLOOKUP($A450,'Plan de acci�n consolidado 2025'!$A$3:$AZ$504,Z$1,0)</f>
        <v>45716</v>
      </c>
      <c r="AA450">
        <f>VLOOKUP($A450,'Plan de acci�n consolidado 2025'!$A$3:$AZ$504,AA$1,0)</f>
        <v>100</v>
      </c>
      <c r="AB450" t="str">
        <f>VLOOKUP($A450,'Plan de acci�n consolidado 2025'!$A$3:$AZ$504,AB$1,0)</f>
        <v>Se avala plan de trabajo presentado por el área, el cual contempla los programas que se van a ejecutar para dar cumplimiento al producto. El área carga los programas planteados para dar cumplimiento al PES.
Se avala soporte del PAED enviado a la delegada, como menciona la actividad.</v>
      </c>
      <c r="AC450" s="168">
        <f>VLOOKUP($A450,'Plan de acci�n consolidado 2025'!$A$3:$AZ$504,AC$1,0)</f>
        <v>45716</v>
      </c>
      <c r="AD450">
        <f>VLOOKUP($A450,'Plan de acci�n consolidado 2025'!$A$3:$AZ$504,AD$1,0)</f>
        <v>100</v>
      </c>
      <c r="AE450">
        <f>VLOOKUP($A450,'Plan de acci�n consolidado 2025'!$A$3:$AZ$504,AE$1,0)</f>
        <v>4</v>
      </c>
    </row>
    <row r="451" spans="1:31" hidden="1" x14ac:dyDescent="0.25">
      <c r="A451" s="30" t="s">
        <v>1112</v>
      </c>
      <c r="B451" t="str">
        <f>VLOOKUP($A451,'Plan de acci�n consolidado 2025'!$A$3:$V$504,B$1,0)</f>
        <v>DESPACHO DEL SUPERINTENDENTE DELEGADO PARA LA PROTECCIÓN DE LA COMPETENCIA</v>
      </c>
      <c r="C451">
        <f>VLOOKUP($A451,'Plan de acci�n consolidado 2025'!$A$3:$V$504,C$1,0)</f>
        <v>1</v>
      </c>
      <c r="D451" t="str">
        <f>VLOOKUP($A451,'Plan de acci�n consolidado 2025'!$A$3:$V$504,D$1,0)</f>
        <v>Actividad propia</v>
      </c>
      <c r="E451" t="str">
        <f>VLOOKUP($A451,'Plan de acci�n consolidado 2025'!$A$3:$V$504,E$1,0)</f>
        <v>1000.1.2</v>
      </c>
      <c r="F451" t="str">
        <f>VLOOKUP($A451,'Plan de acci�n consolidado 2025'!$A$3:$V$504,F$1,0)</f>
        <v>N/A</v>
      </c>
      <c r="G451" t="str">
        <f>VLOOKUP($A451,'Plan de acci�n consolidado 2025'!$A$3:$V$504,G$1,0)</f>
        <v>N/A</v>
      </c>
      <c r="H451" t="str">
        <f>VLOOKUP($A451,'Plan de acci�n consolidado 2025'!$A$3:$V$504,H$1,0)</f>
        <v>N/A</v>
      </c>
      <c r="I451" t="str">
        <f>VLOOKUP($A451,'Plan de acci�n consolidado 2025'!$A$3:$V$504,I$1,0)</f>
        <v>N/A</v>
      </c>
      <c r="J451" t="str">
        <f>VLOOKUP($A451,'Plan de acci�n consolidado 2025'!$A$3:$V$504,J$1,0)</f>
        <v>N/A</v>
      </c>
      <c r="K451">
        <f>VLOOKUP($A451,'Plan de acci�n consolidado 2025'!$A$3:$V$504,K$1,0)</f>
        <v>0</v>
      </c>
      <c r="L451" t="str">
        <f>VLOOKUP($A451,'Plan de acci�n consolidado 2025'!$A$3:$V$504,L$1,0)</f>
        <v>N/A</v>
      </c>
      <c r="M451" t="str">
        <f>VLOOKUP($A451,'Plan de acci�n consolidado 2025'!$A$3:$V$504,M$1,0)</f>
        <v>N/A</v>
      </c>
      <c r="N451" t="str">
        <f>VLOOKUP($A451,'Plan de acci�n consolidado 2025'!$A$3:$V$504,N$1,0)</f>
        <v>N/A</v>
      </c>
      <c r="O451" t="str">
        <f>VLOOKUP($A451,'Plan de acci�n consolidado 2025'!$A$3:$V$504,O$1,0)</f>
        <v>Realizar las actividades del Programa de Estrategias para el Fortalecimiento sobre la Protección y Promoción de la libre competencia a nivel territorial, de acuerdo con el programa establecido. (Informe de cada una de las actividades definidas en el programa)</v>
      </c>
      <c r="P451">
        <f>VLOOKUP($A451,'Plan de acci�n consolidado 2025'!$A$3:$V$504,P$1,0)</f>
        <v>80</v>
      </c>
      <c r="Q451">
        <f>VLOOKUP($A451,'Plan de acci�n consolidado 2025'!$A$3:$V$504,Q$1,0)</f>
        <v>100</v>
      </c>
      <c r="R451" t="str">
        <f>VLOOKUP($A451,'Plan de acci�n consolidado 2025'!$A$3:$V$504,R$1,0)</f>
        <v>Porcentual</v>
      </c>
      <c r="S451" t="str">
        <f>VLOOKUP($A451,'Plan de acci�n consolidado 2025'!$A$3:$V$504,S$1,0)</f>
        <v>% de estrategias desarrolladas del programa / 100% de total de estrategias del programa</v>
      </c>
      <c r="T451" s="168">
        <f>VLOOKUP($A451,'Plan de acci�n consolidado 2025'!$A$3:$V$504,T$1,0)</f>
        <v>45719</v>
      </c>
      <c r="U451" s="168">
        <f>VLOOKUP($A451,'Plan de acci�n consolidado 2025'!$A$3:$V$504,U$1,0)</f>
        <v>46003</v>
      </c>
      <c r="V451" t="str">
        <f>VLOOKUP($A451,'Plan de acci�n consolidado 2025'!$A$3:$V$504,V$1,0)</f>
        <v>1000-DESPACHO DEL SUPERINTENDENTE DELEGADO PARA LA PROTECCIÓN DE LA COMPETENCIA</v>
      </c>
      <c r="W451">
        <f>VLOOKUP($A451,'Plan de acci�n consolidado 2025'!$A$3:$AZ$504,W$1,0)</f>
        <v>16</v>
      </c>
      <c r="X451">
        <f>VLOOKUP($A451,'Plan de acci�n consolidado 2025'!$A$3:$AZ$504,X$1,0)</f>
        <v>70</v>
      </c>
      <c r="Y451" t="str">
        <f>VLOOKUP($A451,'Plan de acci�n consolidado 2025'!$A$3:$AZ$504,Y$1,0)</f>
        <v>De acuerdo con lo establecido en el Programa Anual de Estrategias de Divulgación (PAED), se programaron 40 actividad dentro del PAED, de las cuales se han desarrollado 2. Con un avance del 70%. 
Fórmula de cálculo= estrategias desarrolladas del programa (28) / total de estrategias del programa (40)</v>
      </c>
      <c r="Z451" s="168">
        <f>VLOOKUP($A451,'Plan de acci�n consolidado 2025'!$A$3:$AZ$504,Z$1,0)</f>
        <v>0</v>
      </c>
      <c r="AA451">
        <f>VLOOKUP($A451,'Plan de acci�n consolidado 2025'!$A$3:$AZ$504,AA$1,0)</f>
        <v>70</v>
      </c>
      <c r="AB451" t="str">
        <f>VLOOKUP($A451,'Plan de acci�n consolidado 2025'!$A$3:$AZ$504,AB$1,0)</f>
        <v>Se han realizado 28 de las 40 actividades previstas para un avance del 70%.</v>
      </c>
      <c r="AC451" s="168">
        <f>VLOOKUP($A451,'Plan de acci�n consolidado 2025'!$A$3:$AZ$504,AC$1,0)</f>
        <v>0</v>
      </c>
      <c r="AD451">
        <f>VLOOKUP($A451,'Plan de acci�n consolidado 2025'!$A$3:$AZ$504,AD$1,0)</f>
        <v>0</v>
      </c>
      <c r="AE451">
        <f>VLOOKUP($A451,'Plan de acci�n consolidado 2025'!$A$3:$AZ$504,AE$1,0)</f>
        <v>11.2</v>
      </c>
    </row>
    <row r="452" spans="1:31" hidden="1" x14ac:dyDescent="0.25">
      <c r="A452" s="30" t="s">
        <v>1114</v>
      </c>
      <c r="B452" t="str">
        <f>VLOOKUP($A452,'Plan de acci�n consolidado 2025'!$A$3:$V$504,B$1,0)</f>
        <v>DESPACHO DEL SUPERINTENDENTE DELEGADO PARA LA PROTECCIÓN DE LA COMPETENCIA</v>
      </c>
      <c r="C452">
        <f>VLOOKUP($A452,'Plan de acci�n consolidado 2025'!$A$3:$V$504,C$1,0)</f>
        <v>1</v>
      </c>
      <c r="D452" t="str">
        <f>VLOOKUP($A452,'Plan de acci�n consolidado 2025'!$A$3:$V$504,D$1,0)</f>
        <v>Producto</v>
      </c>
      <c r="E452" t="str">
        <f>VLOOKUP($A452,'Plan de acci�n consolidado 2025'!$A$3:$V$504,E$1,0)</f>
        <v>1000.2</v>
      </c>
      <c r="F452" t="str">
        <f>VLOOKUP($A452,'Plan de acci�n consolidado 2025'!$A$3:$V$504,F$1,0)</f>
        <v>Innovador</v>
      </c>
      <c r="G452" t="str">
        <f>VLOOKUP($A452,'Plan de acci�n consolidado 2025'!$A$3:$V$504,G$1,0)</f>
        <v xml:space="preserve">Fortalecer la gestión de la información, el conocimiento y la innovación para optimizar la capacidad institucional 
</v>
      </c>
      <c r="H452" t="str">
        <f>VLOOKUP($A452,'Plan de acci�n consolidado 2025'!$A$3:$V$504,H$1,0)</f>
        <v xml:space="preserve">Cumplimiento de productos del PAI asociados a Fortalecer la gestión de la información, el conocimiento y la innovación para optimizar la capacidad institucional 
</v>
      </c>
      <c r="I452" t="str">
        <f>VLOOKUP($A452,'Plan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2" t="str">
        <f>VLOOKUP($A452,'Plan de acci�n consolidado 2025'!$A$3:$V$504,J$1,0)</f>
        <v>N/A</v>
      </c>
      <c r="K452">
        <f>VLOOKUP($A452,'Plan de acci�n consolidado 2025'!$A$3:$V$504,K$1,0)</f>
        <v>0</v>
      </c>
      <c r="L452" t="str">
        <f>VLOOKUP($A452,'Plan de acci�n consolidado 2025'!$A$3:$V$504,L$1,0)</f>
        <v>N/A</v>
      </c>
      <c r="M452" t="str">
        <f>VLOOKUP($A452,'Plan de acci�n consolidado 2025'!$A$3:$V$504,M$1,0)</f>
        <v>Política Servicio al Ciudadano_DIMENSIÓN Gestión con Valores para Resultados</v>
      </c>
      <c r="N452" t="str">
        <f>VLOOKUP($A452,'Plan de acci�n consolidado 2025'!$A$3:$V$504,N$1,0)</f>
        <v>PND_7_Fortalecer lasCapacidades yConocimiento sobreDerechos yDeberesDe las relacionesDeConsumo (programasDeCumplimiento enCompetencia);
PND_9_Ampliar los instrumentosDePrevención</v>
      </c>
      <c r="O452" t="str">
        <f>VLOOKUP($A452,'Plan de acci�n consolidado 2025'!$A$3:$V$504,O$1,0)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452">
        <f>VLOOKUP($A452,'Plan de acci�n consolidado 2025'!$A$3:$V$504,P$1,0)</f>
        <v>20</v>
      </c>
      <c r="Q452">
        <f>VLOOKUP($A452,'Plan de acci�n consolidado 2025'!$A$3:$V$504,Q$1,0)</f>
        <v>4</v>
      </c>
      <c r="R452" t="str">
        <f>VLOOKUP($A452,'Plan de acci�n consolidado 2025'!$A$3:$V$504,R$1,0)</f>
        <v>Númerica</v>
      </c>
      <c r="S452" t="str">
        <f>VLOOKUP($A452,'Plan de acci�n consolidado 2025'!$A$3:$V$504,S$1,0)</f>
        <v># de Captura de pantalla de Documentos de la guía o manual publicado / 4 Capturas de pantalla del documento de la guía o manual a publicar</v>
      </c>
      <c r="T452" s="168">
        <f>VLOOKUP($A452,'Plan de acci�n consolidado 2025'!$A$3:$V$504,T$1,0)</f>
        <v>45691</v>
      </c>
      <c r="U452" s="168">
        <f>VLOOKUP($A452,'Plan de acci�n consolidado 2025'!$A$3:$V$504,U$1,0)</f>
        <v>45989</v>
      </c>
      <c r="V452" t="str">
        <f>VLOOKUP($A452,'Plan de acci�n consolidado 2025'!$A$3:$V$504,V$1,0)</f>
        <v>10-OFICINA  ASESORA JURÍDICA;
1000-DESPACHO DEL SUPERINTENDENTE DELEGADO PARA LA PROTECCIÓN DE LA COMPETENCIA;
73-GRUPO DE TRABAJO DE COMUNICACION</v>
      </c>
      <c r="W452">
        <f>VLOOKUP($A452,'Plan de acci�n consolidado 2025'!$A$3:$AZ$504,W$1,0)</f>
        <v>20</v>
      </c>
      <c r="X452">
        <f>VLOOKUP($A452,'Plan de acci�n consolidado 2025'!$A$3:$AZ$504,X$1,0)</f>
        <v>0</v>
      </c>
      <c r="Y452" t="str">
        <f>VLOOKUP($A452,'Plan de acci�n consolidado 2025'!$A$3:$AZ$504,Y$1,0)</f>
        <v xml:space="preserve">Se remitieron las cuatro (4) guías a OSCAE para su diseño y diagramación </v>
      </c>
      <c r="Z452" s="168">
        <f>VLOOKUP($A452,'Plan de acci�n consolidado 2025'!$A$3:$AZ$504,Z$1,0)</f>
        <v>0</v>
      </c>
      <c r="AA452">
        <f>VLOOKUP($A452,'Plan de acci�n consolidado 2025'!$A$3:$AZ$504,AA$1,0)</f>
        <v>0</v>
      </c>
      <c r="AB452" t="str">
        <f>VLOOKUP($A452,'Plan de acci�n consolidado 2025'!$A$3:$AZ$504,AB$1,0)</f>
        <v>Se valida el avance cualitativo</v>
      </c>
      <c r="AC452" s="168">
        <f>VLOOKUP($A452,'Plan de acci�n consolidado 2025'!$A$3:$AZ$504,AC$1,0)</f>
        <v>0</v>
      </c>
      <c r="AD452">
        <f>VLOOKUP($A452,'Plan de acci�n consolidado 2025'!$A$3:$AZ$504,AD$1,0)</f>
        <v>0</v>
      </c>
      <c r="AE452">
        <f>VLOOKUP($A452,'Plan de acci�n consolidado 2025'!$A$3:$AZ$504,AE$1,0)</f>
        <v>0</v>
      </c>
    </row>
    <row r="453" spans="1:31" hidden="1" x14ac:dyDescent="0.25">
      <c r="A453" s="30" t="s">
        <v>1117</v>
      </c>
      <c r="B453" t="str">
        <f>VLOOKUP($A453,'Plan de acci�n consolidado 2025'!$A$3:$V$504,B$1,0)</f>
        <v>DESPACHO DEL SUPERINTENDENTE DELEGADO PARA LA PROTECCIÓN DE LA COMPETENCIA</v>
      </c>
      <c r="C453">
        <f>VLOOKUP($A453,'Plan de acci�n consolidado 2025'!$A$3:$V$504,C$1,0)</f>
        <v>1</v>
      </c>
      <c r="D453" t="str">
        <f>VLOOKUP($A453,'Plan de acci�n consolidado 2025'!$A$3:$V$504,D$1,0)</f>
        <v>Actividad propia</v>
      </c>
      <c r="E453" t="str">
        <f>VLOOKUP($A453,'Plan de acci�n consolidado 2025'!$A$3:$V$504,E$1,0)</f>
        <v>1000.2.1</v>
      </c>
      <c r="F453" t="str">
        <f>VLOOKUP($A453,'Plan de acci�n consolidado 2025'!$A$3:$V$504,F$1,0)</f>
        <v>N/A</v>
      </c>
      <c r="G453" t="str">
        <f>VLOOKUP($A453,'Plan de acci�n consolidado 2025'!$A$3:$V$504,G$1,0)</f>
        <v>N/A</v>
      </c>
      <c r="H453" t="str">
        <f>VLOOKUP($A453,'Plan de acci�n consolidado 2025'!$A$3:$V$504,H$1,0)</f>
        <v>N/A</v>
      </c>
      <c r="I453" t="str">
        <f>VLOOKUP($A453,'Plan de acci�n consolidado 2025'!$A$3:$V$504,I$1,0)</f>
        <v>N/A</v>
      </c>
      <c r="J453" t="str">
        <f>VLOOKUP($A453,'Plan de acci�n consolidado 2025'!$A$3:$V$504,J$1,0)</f>
        <v>N/A</v>
      </c>
      <c r="K453">
        <f>VLOOKUP($A453,'Plan de acci�n consolidado 2025'!$A$3:$V$504,K$1,0)</f>
        <v>0</v>
      </c>
      <c r="L453" t="str">
        <f>VLOOKUP($A453,'Plan de acci�n consolidado 2025'!$A$3:$V$504,L$1,0)</f>
        <v>N/A</v>
      </c>
      <c r="M453" t="str">
        <f>VLOOKUP($A453,'Plan de acci�n consolidado 2025'!$A$3:$V$504,M$1,0)</f>
        <v>N/A</v>
      </c>
      <c r="N453" t="str">
        <f>VLOOKUP($A453,'Plan de acci�n consolidado 2025'!$A$3:$V$504,N$1,0)</f>
        <v>N/A</v>
      </c>
      <c r="O453" t="str">
        <f>VLOOKUP($A453,'Plan de acci�n consolidado 2025'!$A$3:$V$504,O$1,0)</f>
        <v>Elaborar y enviar los documentos a la Oficina Asesora Jurídica  (Documento en Word de la guía o manual remitido a la Oficina Asesora Jurídica)</v>
      </c>
      <c r="P453">
        <f>VLOOKUP($A453,'Plan de acci�n consolidado 2025'!$A$3:$V$504,P$1,0)</f>
        <v>50</v>
      </c>
      <c r="Q453">
        <f>VLOOKUP($A453,'Plan de acci�n consolidado 2025'!$A$3:$V$504,Q$1,0)</f>
        <v>4</v>
      </c>
      <c r="R453" t="str">
        <f>VLOOKUP($A453,'Plan de acci�n consolidado 2025'!$A$3:$V$504,R$1,0)</f>
        <v>Númerica</v>
      </c>
      <c r="S453" t="str">
        <f>VLOOKUP($A453,'Plan de acci�n consolidado 2025'!$A$3:$V$504,S$1,0)</f>
        <v># de guías o manuales elaborados y enviados / 4 guías o manuales  a elaborar y enviar</v>
      </c>
      <c r="T453" s="168">
        <f>VLOOKUP($A453,'Plan de acci�n consolidado 2025'!$A$3:$V$504,T$1,0)</f>
        <v>45691</v>
      </c>
      <c r="U453" s="168">
        <f>VLOOKUP($A453,'Plan de acci�n consolidado 2025'!$A$3:$V$504,U$1,0)</f>
        <v>45869</v>
      </c>
      <c r="V453" t="str">
        <f>VLOOKUP($A453,'Plan de acci�n consolidado 2025'!$A$3:$V$504,V$1,0)</f>
        <v>1000-DESPACHO DEL SUPERINTENDENTE DELEGADO PARA LA PROTECCIÓN DE LA COMPETENCIA</v>
      </c>
      <c r="W453">
        <f>VLOOKUP($A453,'Plan de acci�n consolidado 2025'!$A$3:$AZ$504,W$1,0)</f>
        <v>10</v>
      </c>
      <c r="X453">
        <f>VLOOKUP($A453,'Plan de acci�n consolidado 2025'!$A$3:$AZ$504,X$1,0)</f>
        <v>100</v>
      </c>
      <c r="Y453" t="str">
        <f>VLOOKUP($A453,'Plan de acci�n consolidado 2025'!$A$3:$AZ$504,Y$1,0)</f>
        <v>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v>
      </c>
      <c r="Z453" s="168">
        <f>VLOOKUP($A453,'Plan de acci�n consolidado 2025'!$A$3:$AZ$504,Z$1,0)</f>
        <v>45842</v>
      </c>
      <c r="AA453">
        <f>VLOOKUP($A453,'Plan de acci�n consolidado 2025'!$A$3:$AZ$504,AA$1,0)</f>
        <v>100</v>
      </c>
      <c r="AB453" t="str">
        <f>VLOOKUP($A453,'Plan de acci�n consolidado 2025'!$A$3:$AZ$504,AB$1,0)</f>
        <v xml:space="preserve">Se los soportes cumplen los entregables establecidos </v>
      </c>
      <c r="AC453" s="168">
        <f>VLOOKUP($A453,'Plan de acci�n consolidado 2025'!$A$3:$AZ$504,AC$1,0)</f>
        <v>45842</v>
      </c>
      <c r="AD453">
        <f>VLOOKUP($A453,'Plan de acci�n consolidado 2025'!$A$3:$AZ$504,AD$1,0)</f>
        <v>100</v>
      </c>
      <c r="AE453">
        <f>VLOOKUP($A453,'Plan de acci�n consolidado 2025'!$A$3:$AZ$504,AE$1,0)</f>
        <v>10</v>
      </c>
    </row>
    <row r="454" spans="1:31" hidden="1" x14ac:dyDescent="0.25">
      <c r="A454" s="30" t="s">
        <v>1119</v>
      </c>
      <c r="B454" t="str">
        <f>VLOOKUP($A454,'Plan de acci�n consolidado 2025'!$A$3:$V$504,B$1,0)</f>
        <v>DESPACHO DEL SUPERINTENDENTE DELEGADO PARA LA PROTECCIÓN DE LA COMPETENCIA</v>
      </c>
      <c r="C454">
        <f>VLOOKUP($A454,'Plan de acci�n consolidado 2025'!$A$3:$V$504,C$1,0)</f>
        <v>1</v>
      </c>
      <c r="D454" t="str">
        <f>VLOOKUP($A454,'Plan de acci�n consolidado 2025'!$A$3:$V$504,D$1,0)</f>
        <v>Actividad sin participación</v>
      </c>
      <c r="E454" t="str">
        <f>VLOOKUP($A454,'Plan de acci�n consolidado 2025'!$A$3:$V$504,E$1,0)</f>
        <v>1000.2.2</v>
      </c>
      <c r="F454" t="str">
        <f>VLOOKUP($A454,'Plan de acci�n consolidado 2025'!$A$3:$V$504,F$1,0)</f>
        <v>N/A</v>
      </c>
      <c r="G454" t="str">
        <f>VLOOKUP($A454,'Plan de acci�n consolidado 2025'!$A$3:$V$504,G$1,0)</f>
        <v>N/A</v>
      </c>
      <c r="H454" t="str">
        <f>VLOOKUP($A454,'Plan de acci�n consolidado 2025'!$A$3:$V$504,H$1,0)</f>
        <v>N/A</v>
      </c>
      <c r="I454" t="str">
        <f>VLOOKUP($A454,'Plan de acci�n consolidado 2025'!$A$3:$V$504,I$1,0)</f>
        <v>N/A</v>
      </c>
      <c r="J454" t="str">
        <f>VLOOKUP($A454,'Plan de acci�n consolidado 2025'!$A$3:$V$504,J$1,0)</f>
        <v>N/A</v>
      </c>
      <c r="K454">
        <f>VLOOKUP($A454,'Plan de acci�n consolidado 2025'!$A$3:$V$504,K$1,0)</f>
        <v>0</v>
      </c>
      <c r="L454" t="str">
        <f>VLOOKUP($A454,'Plan de acci�n consolidado 2025'!$A$3:$V$504,L$1,0)</f>
        <v>N/A</v>
      </c>
      <c r="M454" t="str">
        <f>VLOOKUP($A454,'Plan de acci�n consolidado 2025'!$A$3:$V$504,M$1,0)</f>
        <v>N/A</v>
      </c>
      <c r="N454" t="str">
        <f>VLOOKUP($A454,'Plan de acci�n consolidado 2025'!$A$3:$V$504,N$1,0)</f>
        <v>N/A</v>
      </c>
      <c r="O454" t="str">
        <f>VLOOKUP($A454,'Plan de acci�n consolidado 2025'!$A$3:$V$504,O$1,0)</f>
        <v>Revisar y/o aprobar los documentos y enviarlos al área solicitante mediante correo electrónico. (Correo electrónico con revisión y/o aprobación de los documentos)</v>
      </c>
      <c r="P454">
        <f>VLOOKUP($A454,'Plan de acci�n consolidado 2025'!$A$3:$V$504,P$1,0)</f>
        <v>0</v>
      </c>
      <c r="Q454">
        <f>VLOOKUP($A454,'Plan de acci�n consolidado 2025'!$A$3:$V$504,Q$1,0)</f>
        <v>4</v>
      </c>
      <c r="R454" t="str">
        <f>VLOOKUP($A454,'Plan de acci�n consolidado 2025'!$A$3:$V$504,R$1,0)</f>
        <v>Númerica</v>
      </c>
      <c r="S454" t="str">
        <f>VLOOKUP($A454,'Plan de acci�n consolidado 2025'!$A$3:$V$504,S$1,0)</f>
        <v># de guías o manuales revisados / 4 guías o manuales remitidos para revisión</v>
      </c>
      <c r="T454" s="168">
        <f>VLOOKUP($A454,'Plan de acci�n consolidado 2025'!$A$3:$V$504,T$1,0)</f>
        <v>45736</v>
      </c>
      <c r="U454" s="168">
        <f>VLOOKUP($A454,'Plan de acci�n consolidado 2025'!$A$3:$V$504,U$1,0)</f>
        <v>45869</v>
      </c>
      <c r="V454" t="str">
        <f>VLOOKUP($A454,'Plan de acci�n consolidado 2025'!$A$3:$V$504,V$1,0)</f>
        <v>10-OFICINA  ASESORA JURÍDICA</v>
      </c>
      <c r="W454">
        <f>VLOOKUP($A454,'Plan de acci�n consolidado 2025'!$A$3:$AZ$504,W$1,0)</f>
        <v>0</v>
      </c>
      <c r="X454">
        <f>VLOOKUP($A454,'Plan de acci�n consolidado 2025'!$A$3:$AZ$504,X$1,0)</f>
        <v>100</v>
      </c>
      <c r="Y454" t="str">
        <f>VLOOKUP($A454,'Plan de acci�n consolidado 2025'!$A$3:$AZ$504,Y$1,0)</f>
        <v xml:space="preserve">Desde la Oficina Asesora Jurídica se remiten las diferenes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v>
      </c>
      <c r="Z454" s="168">
        <f>VLOOKUP($A454,'Plan de acci�n consolidado 2025'!$A$3:$AZ$504,Z$1,0)</f>
        <v>0</v>
      </c>
      <c r="AA454">
        <f>VLOOKUP($A454,'Plan de acci�n consolidado 2025'!$A$3:$AZ$504,AA$1,0)</f>
        <v>100</v>
      </c>
      <c r="AB454" t="str">
        <f>VLOOKUP($A454,'Plan de acci�n consolidado 2025'!$A$3:$AZ$504,AB$1,0)</f>
        <v xml:space="preserve">Los soportes dan cuenta del cumplimiento de la actividad programada. </v>
      </c>
      <c r="AC454" s="168">
        <f>VLOOKUP($A454,'Plan de acci�n consolidado 2025'!$A$3:$AZ$504,AC$1,0)</f>
        <v>0</v>
      </c>
      <c r="AD454">
        <f>VLOOKUP($A454,'Plan de acci�n consolidado 2025'!$A$3:$AZ$504,AD$1,0)</f>
        <v>100</v>
      </c>
      <c r="AE454">
        <f>VLOOKUP($A454,'Plan de acci�n consolidado 2025'!$A$3:$AZ$504,AE$1,0)</f>
        <v>0</v>
      </c>
    </row>
    <row r="455" spans="1:31" hidden="1" x14ac:dyDescent="0.25">
      <c r="A455" s="30" t="s">
        <v>1122</v>
      </c>
      <c r="B455" t="str">
        <f>VLOOKUP($A455,'Plan de acci�n consolidado 2025'!$A$3:$V$504,B$1,0)</f>
        <v>DESPACHO DEL SUPERINTENDENTE DELEGADO PARA LA PROTECCIÓN DE LA COMPETENCIA</v>
      </c>
      <c r="C455">
        <f>VLOOKUP($A455,'Plan de acci�n consolidado 2025'!$A$3:$V$504,C$1,0)</f>
        <v>1</v>
      </c>
      <c r="D455" t="str">
        <f>VLOOKUP($A455,'Plan de acci�n consolidado 2025'!$A$3:$V$504,D$1,0)</f>
        <v>Actividad propia</v>
      </c>
      <c r="E455" t="str">
        <f>VLOOKUP($A455,'Plan de acci�n consolidado 2025'!$A$3:$V$504,E$1,0)</f>
        <v>1000.2.3</v>
      </c>
      <c r="F455" t="str">
        <f>VLOOKUP($A455,'Plan de acci�n consolidado 2025'!$A$3:$V$504,F$1,0)</f>
        <v>N/A</v>
      </c>
      <c r="G455" t="str">
        <f>VLOOKUP($A455,'Plan de acci�n consolidado 2025'!$A$3:$V$504,G$1,0)</f>
        <v>N/A</v>
      </c>
      <c r="H455" t="str">
        <f>VLOOKUP($A455,'Plan de acci�n consolidado 2025'!$A$3:$V$504,H$1,0)</f>
        <v>N/A</v>
      </c>
      <c r="I455" t="str">
        <f>VLOOKUP($A455,'Plan de acci�n consolidado 2025'!$A$3:$V$504,I$1,0)</f>
        <v>N/A</v>
      </c>
      <c r="J455" t="str">
        <f>VLOOKUP($A455,'Plan de acci�n consolidado 2025'!$A$3:$V$504,J$1,0)</f>
        <v>N/A</v>
      </c>
      <c r="K455">
        <f>VLOOKUP($A455,'Plan de acci�n consolidado 2025'!$A$3:$V$504,K$1,0)</f>
        <v>0</v>
      </c>
      <c r="L455" t="str">
        <f>VLOOKUP($A455,'Plan de acci�n consolidado 2025'!$A$3:$V$504,L$1,0)</f>
        <v>N/A</v>
      </c>
      <c r="M455" t="str">
        <f>VLOOKUP($A455,'Plan de acci�n consolidado 2025'!$A$3:$V$504,M$1,0)</f>
        <v>N/A</v>
      </c>
      <c r="N455" t="str">
        <f>VLOOKUP($A455,'Plan de acci�n consolidado 2025'!$A$3:$V$504,N$1,0)</f>
        <v>N/A</v>
      </c>
      <c r="O455" t="str">
        <f>VLOOKUP($A455,'Plan de acci�n consolidado 2025'!$A$3:$V$504,O$1,0)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455">
        <f>VLOOKUP($A455,'Plan de acci�n consolidado 2025'!$A$3:$V$504,P$1,0)</f>
        <v>30</v>
      </c>
      <c r="Q455">
        <f>VLOOKUP($A455,'Plan de acci�n consolidado 2025'!$A$3:$V$504,Q$1,0)</f>
        <v>4</v>
      </c>
      <c r="R455" t="str">
        <f>VLOOKUP($A455,'Plan de acci�n consolidado 2025'!$A$3:$V$504,R$1,0)</f>
        <v>Númerica</v>
      </c>
      <c r="S455" t="str">
        <f>VLOOKUP($A455,'Plan de acci�n consolidado 2025'!$A$3:$V$504,S$1,0)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455" s="168">
        <f>VLOOKUP($A455,'Plan de acci�n consolidado 2025'!$A$3:$V$504,T$1,0)</f>
        <v>45870</v>
      </c>
      <c r="U455" s="168">
        <f>VLOOKUP($A455,'Plan de acci�n consolidado 2025'!$A$3:$V$504,U$1,0)</f>
        <v>45898</v>
      </c>
      <c r="V455" t="str">
        <f>VLOOKUP($A455,'Plan de acci�n consolidado 2025'!$A$3:$V$504,V$1,0)</f>
        <v>1000-DESPACHO DEL SUPERINTENDENTE DELEGADO PARA LA PROTECCIÓN DE LA COMPETENCIA</v>
      </c>
      <c r="W455">
        <f>VLOOKUP($A455,'Plan de acci�n consolidado 2025'!$A$3:$AZ$504,W$1,0)</f>
        <v>6</v>
      </c>
      <c r="X455">
        <f>VLOOKUP($A455,'Plan de acci�n consolidado 2025'!$A$3:$AZ$504,X$1,0)</f>
        <v>100</v>
      </c>
      <c r="Y455" t="str">
        <f>VLOOKUP($A455,'Plan de acci�n consolidado 2025'!$A$3:$AZ$504,Y$1,0)</f>
        <v>Se remite la guía número cuatro (4) prevista en el plan de acción, correspondiente a la “Guía para la Gestión Integral del Riesgo de Prácticas Restrictivas de la Competencia en la Contratación Estatal”, a la OSCAE y a la Oficina Jurídica, el día 30 de septiembre de 2025.</v>
      </c>
      <c r="Z455" s="168">
        <f>VLOOKUP($A455,'Plan de acci�n consolidado 2025'!$A$3:$AZ$504,Z$1,0)</f>
        <v>45930</v>
      </c>
      <c r="AA455">
        <f>VLOOKUP($A455,'Plan de acci�n consolidado 2025'!$A$3:$AZ$504,AA$1,0)</f>
        <v>100</v>
      </c>
      <c r="AB455" t="str">
        <f>VLOOKUP($A455,'Plan de acci�n consolidado 2025'!$A$3:$AZ$504,AB$1,0)</f>
        <v>Se valida cumplimiento del 100% conforme al desarrollo previsto para la actividad. Se castigan 5 puntos en eficiencia, teniendo en cuenta que el entregable se produce un mes después de la fecha inicial estipulada.</v>
      </c>
      <c r="AC455" s="168">
        <f>VLOOKUP($A455,'Plan de acci�n consolidado 2025'!$A$3:$AZ$504,AC$1,0)</f>
        <v>45930</v>
      </c>
      <c r="AD455">
        <f>VLOOKUP($A455,'Plan de acci�n consolidado 2025'!$A$3:$AZ$504,AD$1,0)</f>
        <v>95</v>
      </c>
      <c r="AE455">
        <f>VLOOKUP($A455,'Plan de acci�n consolidado 2025'!$A$3:$AZ$504,AE$1,0)</f>
        <v>6</v>
      </c>
    </row>
    <row r="456" spans="1:31" hidden="1" x14ac:dyDescent="0.25">
      <c r="A456" s="30" t="s">
        <v>1124</v>
      </c>
      <c r="B456" t="str">
        <f>VLOOKUP($A456,'Plan de acci�n consolidado 2025'!$A$3:$V$504,B$1,0)</f>
        <v>DESPACHO DEL SUPERINTENDENTE DELEGADO PARA LA PROTECCIÓN DE LA COMPETENCIA</v>
      </c>
      <c r="C456">
        <f>VLOOKUP($A456,'Plan de acci�n consolidado 2025'!$A$3:$V$504,C$1,0)</f>
        <v>1</v>
      </c>
      <c r="D456" t="str">
        <f>VLOOKUP($A456,'Plan de acci�n consolidado 2025'!$A$3:$V$504,D$1,0)</f>
        <v>Actividad sin participación</v>
      </c>
      <c r="E456" t="str">
        <f>VLOOKUP($A456,'Plan de acci�n consolidado 2025'!$A$3:$V$504,E$1,0)</f>
        <v>1000.2.4</v>
      </c>
      <c r="F456" t="str">
        <f>VLOOKUP($A456,'Plan de acci�n consolidado 2025'!$A$3:$V$504,F$1,0)</f>
        <v>N/A</v>
      </c>
      <c r="G456" t="str">
        <f>VLOOKUP($A456,'Plan de acci�n consolidado 2025'!$A$3:$V$504,G$1,0)</f>
        <v>N/A</v>
      </c>
      <c r="H456" t="str">
        <f>VLOOKUP($A456,'Plan de acci�n consolidado 2025'!$A$3:$V$504,H$1,0)</f>
        <v>N/A</v>
      </c>
      <c r="I456" t="str">
        <f>VLOOKUP($A456,'Plan de acci�n consolidado 2025'!$A$3:$V$504,I$1,0)</f>
        <v>N/A</v>
      </c>
      <c r="J456" t="str">
        <f>VLOOKUP($A456,'Plan de acci�n consolidado 2025'!$A$3:$V$504,J$1,0)</f>
        <v>N/A</v>
      </c>
      <c r="K456">
        <f>VLOOKUP($A456,'Plan de acci�n consolidado 2025'!$A$3:$V$504,K$1,0)</f>
        <v>0</v>
      </c>
      <c r="L456" t="str">
        <f>VLOOKUP($A456,'Plan de acci�n consolidado 2025'!$A$3:$V$504,L$1,0)</f>
        <v>N/A</v>
      </c>
      <c r="M456" t="str">
        <f>VLOOKUP($A456,'Plan de acci�n consolidado 2025'!$A$3:$V$504,M$1,0)</f>
        <v>N/A</v>
      </c>
      <c r="N456" t="str">
        <f>VLOOKUP($A456,'Plan de acci�n consolidado 2025'!$A$3:$V$504,N$1,0)</f>
        <v>N/A</v>
      </c>
      <c r="O456" t="str">
        <f>VLOOKUP($A456,'Plan de acci�n consolidado 2025'!$A$3:$V$504,O$1,0)</f>
        <v>Elaborar y enviar al área solicitante, los  documentos con ajustes de corrección de estilo y diagramado.  (Documento Final)</v>
      </c>
      <c r="P456">
        <f>VLOOKUP($A456,'Plan de acci�n consolidado 2025'!$A$3:$V$504,P$1,0)</f>
        <v>0</v>
      </c>
      <c r="Q456">
        <f>VLOOKUP($A456,'Plan de acci�n consolidado 2025'!$A$3:$V$504,Q$1,0)</f>
        <v>4</v>
      </c>
      <c r="R456" t="str">
        <f>VLOOKUP($A456,'Plan de acci�n consolidado 2025'!$A$3:$V$504,R$1,0)</f>
        <v>Númerica</v>
      </c>
      <c r="S456" t="str">
        <f>VLOOKUP($A456,'Plan de acci�n consolidado 2025'!$A$3:$V$504,S$1,0)</f>
        <v># de guías o Manuales con ajustes de corrección de estilo y diagramado elaborados y enviados / 4 guías o manuales con ajustes de corrección de estilo y diagramado que requieren ser elaborados y enviados</v>
      </c>
      <c r="T456" s="168">
        <f>VLOOKUP($A456,'Plan de acci�n consolidado 2025'!$A$3:$V$504,T$1,0)</f>
        <v>45901</v>
      </c>
      <c r="U456" s="168">
        <f>VLOOKUP($A456,'Plan de acci�n consolidado 2025'!$A$3:$V$504,U$1,0)</f>
        <v>45961</v>
      </c>
      <c r="V456" t="str">
        <f>VLOOKUP($A456,'Plan de acci�n consolidado 2025'!$A$3:$V$504,V$1,0)</f>
        <v>73-GRUPO DE TRABAJO DE COMUNICACION</v>
      </c>
      <c r="W456">
        <f>VLOOKUP($A456,'Plan de acci�n consolidado 2025'!$A$3:$AZ$504,W$1,0)</f>
        <v>0</v>
      </c>
      <c r="X456">
        <f>VLOOKUP($A456,'Plan de acci�n consolidado 2025'!$A$3:$AZ$504,X$1,0)</f>
        <v>0</v>
      </c>
      <c r="Y456" t="str">
        <f>VLOOKUP($A456,'Plan de acci�n consolidado 2025'!$A$3:$AZ$504,Y$1,0)</f>
        <v xml:space="preserve">Se remitieron las cuatro (4) guías para diseño y diagramación por parte de OSCAE, estamos a la espera de la ejecución de la actividad por parte de ellos. </v>
      </c>
      <c r="Z456" s="168">
        <f>VLOOKUP($A456,'Plan de acci�n consolidado 2025'!$A$3:$AZ$504,Z$1,0)</f>
        <v>0</v>
      </c>
      <c r="AA456">
        <f>VLOOKUP($A456,'Plan de acci�n consolidado 2025'!$A$3:$AZ$504,AA$1,0)</f>
        <v>0</v>
      </c>
      <c r="AB456" t="str">
        <f>VLOOKUP($A456,'Plan de acci�n consolidado 2025'!$A$3:$AZ$504,AB$1,0)</f>
        <v>Se valida cualitativamente</v>
      </c>
      <c r="AC456" s="168">
        <f>VLOOKUP($A456,'Plan de acci�n consolidado 2025'!$A$3:$AZ$504,AC$1,0)</f>
        <v>0</v>
      </c>
      <c r="AD456">
        <f>VLOOKUP($A456,'Plan de acci�n consolidado 2025'!$A$3:$AZ$504,AD$1,0)</f>
        <v>0</v>
      </c>
      <c r="AE456">
        <f>VLOOKUP($A456,'Plan de acci�n consolidado 2025'!$A$3:$AZ$504,AE$1,0)</f>
        <v>0</v>
      </c>
    </row>
    <row r="457" spans="1:31" hidden="1" x14ac:dyDescent="0.25">
      <c r="A457" s="30" t="s">
        <v>1126</v>
      </c>
      <c r="B457" t="str">
        <f>VLOOKUP($A457,'Plan de acci�n consolidado 2025'!$A$3:$V$504,B$1,0)</f>
        <v>DESPACHO DEL SUPERINTENDENTE DELEGADO PARA LA PROTECCIÓN DE LA COMPETENCIA</v>
      </c>
      <c r="C457">
        <f>VLOOKUP($A457,'Plan de acci�n consolidado 2025'!$A$3:$V$504,C$1,0)</f>
        <v>1</v>
      </c>
      <c r="D457" t="str">
        <f>VLOOKUP($A457,'Plan de acci�n consolidado 2025'!$A$3:$V$504,D$1,0)</f>
        <v>Actividad propia</v>
      </c>
      <c r="E457" t="str">
        <f>VLOOKUP($A457,'Plan de acci�n consolidado 2025'!$A$3:$V$504,E$1,0)</f>
        <v>1000.2.5</v>
      </c>
      <c r="F457" t="str">
        <f>VLOOKUP($A457,'Plan de acci�n consolidado 2025'!$A$3:$V$504,F$1,0)</f>
        <v>N/A</v>
      </c>
      <c r="G457" t="str">
        <f>VLOOKUP($A457,'Plan de acci�n consolidado 2025'!$A$3:$V$504,G$1,0)</f>
        <v>N/A</v>
      </c>
      <c r="H457" t="str">
        <f>VLOOKUP($A457,'Plan de acci�n consolidado 2025'!$A$3:$V$504,H$1,0)</f>
        <v>N/A</v>
      </c>
      <c r="I457" t="str">
        <f>VLOOKUP($A457,'Plan de acci�n consolidado 2025'!$A$3:$V$504,I$1,0)</f>
        <v>N/A</v>
      </c>
      <c r="J457" t="str">
        <f>VLOOKUP($A457,'Plan de acci�n consolidado 2025'!$A$3:$V$504,J$1,0)</f>
        <v>N/A</v>
      </c>
      <c r="K457">
        <f>VLOOKUP($A457,'Plan de acci�n consolidado 2025'!$A$3:$V$504,K$1,0)</f>
        <v>0</v>
      </c>
      <c r="L457" t="str">
        <f>VLOOKUP($A457,'Plan de acci�n consolidado 2025'!$A$3:$V$504,L$1,0)</f>
        <v>N/A</v>
      </c>
      <c r="M457" t="str">
        <f>VLOOKUP($A457,'Plan de acci�n consolidado 2025'!$A$3:$V$504,M$1,0)</f>
        <v>N/A</v>
      </c>
      <c r="N457" t="str">
        <f>VLOOKUP($A457,'Plan de acci�n consolidado 2025'!$A$3:$V$504,N$1,0)</f>
        <v>N/A</v>
      </c>
      <c r="O457" t="str">
        <f>VLOOKUP($A457,'Plan de acci�n consolidado 2025'!$A$3:$V$504,O$1,0)</f>
        <v>Solicitar la Publicación de los documentos en la página web. (Correo electrónico y Documento de la guía o manual a publicar)</v>
      </c>
      <c r="P457">
        <f>VLOOKUP($A457,'Plan de acci�n consolidado 2025'!$A$3:$V$504,P$1,0)</f>
        <v>20</v>
      </c>
      <c r="Q457">
        <f>VLOOKUP($A457,'Plan de acci�n consolidado 2025'!$A$3:$V$504,Q$1,0)</f>
        <v>4</v>
      </c>
      <c r="R457" t="str">
        <f>VLOOKUP($A457,'Plan de acci�n consolidado 2025'!$A$3:$V$504,R$1,0)</f>
        <v>Númerica</v>
      </c>
      <c r="S457" t="str">
        <f>VLOOKUP($A457,'Plan de acci�n consolidado 2025'!$A$3:$V$504,S$1,0)</f>
        <v># de Captura de pantalla de Documentos de la guía o manual publicado / 4 Captura de pantalla de Documento de la guía o manual a publicar</v>
      </c>
      <c r="T457" s="168">
        <f>VLOOKUP($A457,'Plan de acci�n consolidado 2025'!$A$3:$V$504,T$1,0)</f>
        <v>45965</v>
      </c>
      <c r="U457" s="168">
        <f>VLOOKUP($A457,'Plan de acci�n consolidado 2025'!$A$3:$V$504,U$1,0)</f>
        <v>45989</v>
      </c>
      <c r="V457" t="str">
        <f>VLOOKUP($A457,'Plan de acci�n consolidado 2025'!$A$3:$V$504,V$1,0)</f>
        <v>1000-DESPACHO DEL SUPERINTENDENTE DELEGADO PARA LA PROTECCIÓN DE LA COMPETENCIA</v>
      </c>
      <c r="W457">
        <f>VLOOKUP($A457,'Plan de acci�n consolidado 2025'!$A$3:$AZ$504,W$1,0)</f>
        <v>4</v>
      </c>
      <c r="X457">
        <f>VLOOKUP($A457,'Plan de acci�n consolidado 2025'!$A$3:$AZ$504,X$1,0)</f>
        <v>0</v>
      </c>
      <c r="Y457">
        <f>VLOOKUP($A457,'Plan de acci�n consolidado 2025'!$A$3:$AZ$504,Y$1,0)</f>
        <v>0</v>
      </c>
      <c r="Z457" s="168">
        <f>VLOOKUP($A457,'Plan de acci�n consolidado 2025'!$A$3:$AZ$504,Z$1,0)</f>
        <v>0</v>
      </c>
      <c r="AA457">
        <f>VLOOKUP($A457,'Plan de acci�n consolidado 2025'!$A$3:$AZ$504,AA$1,0)</f>
        <v>0</v>
      </c>
      <c r="AB457">
        <f>VLOOKUP($A457,'Plan de acci�n consolidado 2025'!$A$3:$AZ$504,AB$1,0)</f>
        <v>0</v>
      </c>
      <c r="AC457" s="168">
        <f>VLOOKUP($A457,'Plan de acci�n consolidado 2025'!$A$3:$AZ$504,AC$1,0)</f>
        <v>0</v>
      </c>
      <c r="AD457">
        <f>VLOOKUP($A457,'Plan de acci�n consolidado 2025'!$A$3:$AZ$504,AD$1,0)</f>
        <v>0</v>
      </c>
      <c r="AE457">
        <f>VLOOKUP($A457,'Plan de acci�n consolidado 2025'!$A$3:$AZ$504,AE$1,0)</f>
        <v>0</v>
      </c>
    </row>
    <row r="458" spans="1:31" hidden="1" x14ac:dyDescent="0.25">
      <c r="A458" s="30" t="s">
        <v>1128</v>
      </c>
      <c r="B458" t="str">
        <f>VLOOKUP($A458,'Plan de acci�n consolidado 2025'!$A$3:$V$504,B$1,0)</f>
        <v>DESPACHO DEL SUPERINTENDENTE DELEGADO PARA LA PROTECCIÓN DE LA COMPETENCIA</v>
      </c>
      <c r="C458">
        <f>VLOOKUP($A458,'Plan de acci�n consolidado 2025'!$A$3:$V$504,C$1,0)</f>
        <v>1</v>
      </c>
      <c r="D458" t="str">
        <f>VLOOKUP($A458,'Plan de acci�n consolidado 2025'!$A$3:$V$504,D$1,0)</f>
        <v>Producto</v>
      </c>
      <c r="E458" t="str">
        <f>VLOOKUP($A458,'Plan de acci�n consolidado 2025'!$A$3:$V$504,E$1,0)</f>
        <v>1000.3</v>
      </c>
      <c r="F458" t="str">
        <f>VLOOKUP($A458,'Plan de acci�n consolidado 2025'!$A$3:$V$504,F$1,0)</f>
        <v>Innovador</v>
      </c>
      <c r="G458" t="str">
        <f>VLOOKUP($A458,'Plan de acci�n consolidado 2025'!$A$3:$V$504,G$1,0)</f>
        <v xml:space="preserve">Generar sinergias con agentes nacionales e internacionales que permitan potenciar las capacidades de la SIC.
</v>
      </c>
      <c r="H458" t="str">
        <f>VLOOKUP($A458,'Plan de acci�n consolidado 2025'!$A$3:$V$504,H$1,0)</f>
        <v xml:space="preserve">Cumplimiento de productos del PAI asociados a Generar sinergias con agentes nacionales e internacionales que permitan potenciar las capacidades de la SIC.
</v>
      </c>
      <c r="I458" t="str">
        <f>VLOOKUP($A458,'Plan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58" t="str">
        <f>VLOOKUP($A458,'Plan de acci�n consolidado 2025'!$A$3:$V$504,J$1,0)</f>
        <v>N/A</v>
      </c>
      <c r="K458">
        <f>VLOOKUP($A458,'Plan de acci�n consolidado 2025'!$A$3:$V$504,K$1,0)</f>
        <v>0</v>
      </c>
      <c r="L458" t="str">
        <f>VLOOKUP($A458,'Plan de acci�n consolidado 2025'!$A$3:$V$504,L$1,0)</f>
        <v>N/A</v>
      </c>
      <c r="M458" t="str">
        <f>VLOOKUP($A458,'Plan de acci�n consolidado 2025'!$A$3:$V$504,M$1,0)</f>
        <v>Política Participación Ciudadana en la Gestión Pública _DIMENSIÓN Gestión con Valores para Resultados</v>
      </c>
      <c r="N458" t="str">
        <f>VLOOKUP($A458,'Plan de acci�n consolidado 2025'!$A$3:$V$504,N$1,0)</f>
        <v xml:space="preserve">PEI_4;
PEI_5;
PES_20230189;
PES_20230192;
PND_9_Ampliar los instrumentosDePrevención;
PND 10_Fortalecer las actividades de inspección, vigilancia y Control </v>
      </c>
      <c r="O458" t="str">
        <f>VLOOKUP($A458,'Plan de acci�n consolidado 2025'!$A$3:$V$504,O$1,0)</f>
        <v>Estudios Económicos o informes que permitan Identificar factores que generen distorsiones en la competencia de los mercados y acciones prioritarias en materia de defensa de la competencia, realizados  (Estudios Económicos o informes elaborados)</v>
      </c>
      <c r="P458">
        <f>VLOOKUP($A458,'Plan de acci�n consolidado 2025'!$A$3:$V$504,P$1,0)</f>
        <v>15</v>
      </c>
      <c r="Q458">
        <f>VLOOKUP($A458,'Plan de acci�n consolidado 2025'!$A$3:$V$504,Q$1,0)</f>
        <v>5</v>
      </c>
      <c r="R458" t="str">
        <f>VLOOKUP($A458,'Plan de acci�n consolidado 2025'!$A$3:$V$504,R$1,0)</f>
        <v>Númerica</v>
      </c>
      <c r="S458" t="str">
        <f>VLOOKUP($A458,'Plan de acci�n consolidado 2025'!$A$3:$V$504,S$1,0)</f>
        <v># de estudios realizados y entregados / 5 estudios a realizar y entregar</v>
      </c>
      <c r="T458" s="168">
        <f>VLOOKUP($A458,'Plan de acci�n consolidado 2025'!$A$3:$V$504,T$1,0)</f>
        <v>45691</v>
      </c>
      <c r="U458" s="168">
        <f>VLOOKUP($A458,'Plan de acci�n consolidado 2025'!$A$3:$V$504,U$1,0)</f>
        <v>46003</v>
      </c>
      <c r="V458" t="str">
        <f>VLOOKUP($A458,'Plan de acci�n consolidado 2025'!$A$3:$V$504,V$1,0)</f>
        <v>1000-DESPACHO DEL SUPERINTENDENTE DELEGADO PARA LA PROTECCIÓN DE LA COMPETENCIA</v>
      </c>
      <c r="W458">
        <f>VLOOKUP($A458,'Plan de acci�n consolidado 2025'!$A$3:$AZ$504,W$1,0)</f>
        <v>15</v>
      </c>
      <c r="X458">
        <f>VLOOKUP($A458,'Plan de acci�n consolidado 2025'!$A$3:$AZ$504,X$1,0)</f>
        <v>0</v>
      </c>
      <c r="Y458" t="str">
        <f>VLOOKUP($A458,'Plan de acci�n consolidado 2025'!$A$3:$AZ$504,Y$1,0)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c r="Z458" s="168">
        <f>VLOOKUP($A458,'Plan de acci�n consolidado 2025'!$A$3:$AZ$504,Z$1,0)</f>
        <v>0</v>
      </c>
      <c r="AA458">
        <f>VLOOKUP($A458,'Plan de acci�n consolidado 2025'!$A$3:$AZ$504,AA$1,0)</f>
        <v>0</v>
      </c>
      <c r="AB458" t="str">
        <f>VLOOKUP($A458,'Plan de acci�n consolidado 2025'!$A$3:$AZ$504,AB$1,0)</f>
        <v>Se valida avance cualitativo</v>
      </c>
      <c r="AC458" s="168">
        <f>VLOOKUP($A458,'Plan de acci�n consolidado 2025'!$A$3:$AZ$504,AC$1,0)</f>
        <v>0</v>
      </c>
      <c r="AD458">
        <f>VLOOKUP($A458,'Plan de acci�n consolidado 2025'!$A$3:$AZ$504,AD$1,0)</f>
        <v>0</v>
      </c>
      <c r="AE458">
        <f>VLOOKUP($A458,'Plan de acci�n consolidado 2025'!$A$3:$AZ$504,AE$1,0)</f>
        <v>0</v>
      </c>
    </row>
    <row r="459" spans="1:31" hidden="1" x14ac:dyDescent="0.25">
      <c r="A459" s="30" t="s">
        <v>1130</v>
      </c>
      <c r="B459" t="str">
        <f>VLOOKUP($A459,'Plan de acci�n consolidado 2025'!$A$3:$V$504,B$1,0)</f>
        <v>DESPACHO DEL SUPERINTENDENTE DELEGADO PARA LA PROTECCIÓN DE LA COMPETENCIA</v>
      </c>
      <c r="C459">
        <f>VLOOKUP($A459,'Plan de acci�n consolidado 2025'!$A$3:$V$504,C$1,0)</f>
        <v>1</v>
      </c>
      <c r="D459" t="str">
        <f>VLOOKUP($A459,'Plan de acci�n consolidado 2025'!$A$3:$V$504,D$1,0)</f>
        <v>Actividad propia</v>
      </c>
      <c r="E459" t="str">
        <f>VLOOKUP($A459,'Plan de acci�n consolidado 2025'!$A$3:$V$504,E$1,0)</f>
        <v>1000.3.1</v>
      </c>
      <c r="F459" t="str">
        <f>VLOOKUP($A459,'Plan de acci�n consolidado 2025'!$A$3:$V$504,F$1,0)</f>
        <v>N/A</v>
      </c>
      <c r="G459" t="str">
        <f>VLOOKUP($A459,'Plan de acci�n consolidado 2025'!$A$3:$V$504,G$1,0)</f>
        <v>N/A</v>
      </c>
      <c r="H459" t="str">
        <f>VLOOKUP($A459,'Plan de acci�n consolidado 2025'!$A$3:$V$504,H$1,0)</f>
        <v>N/A</v>
      </c>
      <c r="I459" t="str">
        <f>VLOOKUP($A459,'Plan de acci�n consolidado 2025'!$A$3:$V$504,I$1,0)</f>
        <v>N/A</v>
      </c>
      <c r="J459" t="str">
        <f>VLOOKUP($A459,'Plan de acci�n consolidado 2025'!$A$3:$V$504,J$1,0)</f>
        <v>N/A</v>
      </c>
      <c r="K459">
        <f>VLOOKUP($A459,'Plan de acci�n consolidado 2025'!$A$3:$V$504,K$1,0)</f>
        <v>0</v>
      </c>
      <c r="L459" t="str">
        <f>VLOOKUP($A459,'Plan de acci�n consolidado 2025'!$A$3:$V$504,L$1,0)</f>
        <v>N/A</v>
      </c>
      <c r="M459" t="str">
        <f>VLOOKUP($A459,'Plan de acci�n consolidado 2025'!$A$3:$V$504,M$1,0)</f>
        <v>N/A</v>
      </c>
      <c r="N459" t="str">
        <f>VLOOKUP($A459,'Plan de acci�n consolidado 2025'!$A$3:$V$504,N$1,0)</f>
        <v>N/A</v>
      </c>
      <c r="O459" t="str">
        <f>VLOOKUP($A459,'Plan de acci�n consolidado 2025'!$A$3:$V$504,O$1,0)</f>
        <v>Definir el alcance requerido, para los estudios o informes.  (Acta con el alcance definido)</v>
      </c>
      <c r="P459">
        <f>VLOOKUP($A459,'Plan de acci�n consolidado 2025'!$A$3:$V$504,P$1,0)</f>
        <v>20</v>
      </c>
      <c r="Q459">
        <f>VLOOKUP($A459,'Plan de acci�n consolidado 2025'!$A$3:$V$504,Q$1,0)</f>
        <v>5</v>
      </c>
      <c r="R459" t="str">
        <f>VLOOKUP($A459,'Plan de acci�n consolidado 2025'!$A$3:$V$504,R$1,0)</f>
        <v>Númerica</v>
      </c>
      <c r="S459" t="str">
        <f>VLOOKUP($A459,'Plan de acci�n consolidado 2025'!$A$3:$V$504,S$1,0)</f>
        <v># de actas con el alcance de  los estudios realizadas / 5 actas a realizar con el alcance de los estudios</v>
      </c>
      <c r="T459" s="168">
        <f>VLOOKUP($A459,'Plan de acci�n consolidado 2025'!$A$3:$V$504,T$1,0)</f>
        <v>45691</v>
      </c>
      <c r="U459" s="168">
        <f>VLOOKUP($A459,'Plan de acci�n consolidado 2025'!$A$3:$V$504,U$1,0)</f>
        <v>45716</v>
      </c>
      <c r="V459" t="str">
        <f>VLOOKUP($A459,'Plan de acci�n consolidado 2025'!$A$3:$V$504,V$1,0)</f>
        <v>1000-DESPACHO DEL SUPERINTENDENTE DELEGADO PARA LA PROTECCIÓN DE LA COMPETENCIA</v>
      </c>
      <c r="W459">
        <f>VLOOKUP($A459,'Plan de acci�n consolidado 2025'!$A$3:$AZ$504,W$1,0)</f>
        <v>3</v>
      </c>
      <c r="X459">
        <f>VLOOKUP($A459,'Plan de acci�n consolidado 2025'!$A$3:$AZ$504,X$1,0)</f>
        <v>100</v>
      </c>
      <c r="Y459" t="str">
        <f>VLOOKUP($A459,'Plan de acci�n consolidado 2025'!$A$3:$AZ$504,Y$1,0)</f>
        <v xml:space="preserve">Se definió el alcance requerido, para cada uno de los cinco (5) estudios que se desarrollarán en la Delegatura para la Protección de la Competencia durante la vigencia 2025, mediante acta. </v>
      </c>
      <c r="Z459" s="168">
        <f>VLOOKUP($A459,'Plan de acci�n consolidado 2025'!$A$3:$AZ$504,Z$1,0)</f>
        <v>45716</v>
      </c>
      <c r="AA459">
        <f>VLOOKUP($A459,'Plan de acci�n consolidado 2025'!$A$3:$AZ$504,AA$1,0)</f>
        <v>100</v>
      </c>
      <c r="AB459" t="str">
        <f>VLOOKUP($A459,'Plan de acci�n consolidado 2025'!$A$3:$AZ$504,AB$1,0)</f>
        <v>Se valida seguimiento de la acción y se constata su cumplimiento.</v>
      </c>
      <c r="AC459" s="168">
        <f>VLOOKUP($A459,'Plan de acci�n consolidado 2025'!$A$3:$AZ$504,AC$1,0)</f>
        <v>45716</v>
      </c>
      <c r="AD459">
        <f>VLOOKUP($A459,'Plan de acci�n consolidado 2025'!$A$3:$AZ$504,AD$1,0)</f>
        <v>100</v>
      </c>
      <c r="AE459">
        <f>VLOOKUP($A459,'Plan de acci�n consolidado 2025'!$A$3:$AZ$504,AE$1,0)</f>
        <v>3</v>
      </c>
    </row>
    <row r="460" spans="1:31" hidden="1" x14ac:dyDescent="0.25">
      <c r="A460" s="30" t="s">
        <v>1132</v>
      </c>
      <c r="B460" t="str">
        <f>VLOOKUP($A460,'Plan de acci�n consolidado 2025'!$A$3:$V$504,B$1,0)</f>
        <v>DESPACHO DEL SUPERINTENDENTE DELEGADO PARA LA PROTECCIÓN DE LA COMPETENCIA</v>
      </c>
      <c r="C460">
        <f>VLOOKUP($A460,'Plan de acci�n consolidado 2025'!$A$3:$V$504,C$1,0)</f>
        <v>1</v>
      </c>
      <c r="D460" t="str">
        <f>VLOOKUP($A460,'Plan de acci�n consolidado 2025'!$A$3:$V$504,D$1,0)</f>
        <v>Actividad propia</v>
      </c>
      <c r="E460" t="str">
        <f>VLOOKUP($A460,'Plan de acci�n consolidado 2025'!$A$3:$V$504,E$1,0)</f>
        <v>1000.3.2</v>
      </c>
      <c r="F460" t="str">
        <f>VLOOKUP($A460,'Plan de acci�n consolidado 2025'!$A$3:$V$504,F$1,0)</f>
        <v>N/A</v>
      </c>
      <c r="G460" t="str">
        <f>VLOOKUP($A460,'Plan de acci�n consolidado 2025'!$A$3:$V$504,G$1,0)</f>
        <v>N/A</v>
      </c>
      <c r="H460" t="str">
        <f>VLOOKUP($A460,'Plan de acci�n consolidado 2025'!$A$3:$V$504,H$1,0)</f>
        <v>N/A</v>
      </c>
      <c r="I460" t="str">
        <f>VLOOKUP($A460,'Plan de acci�n consolidado 2025'!$A$3:$V$504,I$1,0)</f>
        <v>N/A</v>
      </c>
      <c r="J460" t="str">
        <f>VLOOKUP($A460,'Plan de acci�n consolidado 2025'!$A$3:$V$504,J$1,0)</f>
        <v>N/A</v>
      </c>
      <c r="K460">
        <f>VLOOKUP($A460,'Plan de acci�n consolidado 2025'!$A$3:$V$504,K$1,0)</f>
        <v>0</v>
      </c>
      <c r="L460" t="str">
        <f>VLOOKUP($A460,'Plan de acci�n consolidado 2025'!$A$3:$V$504,L$1,0)</f>
        <v>N/A</v>
      </c>
      <c r="M460" t="str">
        <f>VLOOKUP($A460,'Plan de acci�n consolidado 2025'!$A$3:$V$504,M$1,0)</f>
        <v>N/A</v>
      </c>
      <c r="N460" t="str">
        <f>VLOOKUP($A460,'Plan de acci�n consolidado 2025'!$A$3:$V$504,N$1,0)</f>
        <v>N/A</v>
      </c>
      <c r="O460" t="str">
        <f>VLOOKUP($A460,'Plan de acci�n consolidado 2025'!$A$3:$V$504,O$1,0)</f>
        <v>Realizar y entregar los estudios o informes   (Estudio presentado a la Delegada para la Protección de la Competencia)</v>
      </c>
      <c r="P460">
        <f>VLOOKUP($A460,'Plan de acci�n consolidado 2025'!$A$3:$V$504,P$1,0)</f>
        <v>80</v>
      </c>
      <c r="Q460">
        <f>VLOOKUP($A460,'Plan de acci�n consolidado 2025'!$A$3:$V$504,Q$1,0)</f>
        <v>5</v>
      </c>
      <c r="R460" t="str">
        <f>VLOOKUP($A460,'Plan de acci�n consolidado 2025'!$A$3:$V$504,R$1,0)</f>
        <v>Númerica</v>
      </c>
      <c r="S460" t="str">
        <f>VLOOKUP($A460,'Plan de acci�n consolidado 2025'!$A$3:$V$504,S$1,0)</f>
        <v># de estudios realizados y entregados / 5 estudios a realizar</v>
      </c>
      <c r="T460" s="168">
        <f>VLOOKUP($A460,'Plan de acci�n consolidado 2025'!$A$3:$V$504,T$1,0)</f>
        <v>45719</v>
      </c>
      <c r="U460" s="168">
        <f>VLOOKUP($A460,'Plan de acci�n consolidado 2025'!$A$3:$V$504,U$1,0)</f>
        <v>46003</v>
      </c>
      <c r="V460" t="str">
        <f>VLOOKUP($A460,'Plan de acci�n consolidado 2025'!$A$3:$V$504,V$1,0)</f>
        <v>1000-DESPACHO DEL SUPERINTENDENTE DELEGADO PARA LA PROTECCIÓN DE LA COMPETENCIA</v>
      </c>
      <c r="W460">
        <f>VLOOKUP($A460,'Plan de acci�n consolidado 2025'!$A$3:$AZ$504,W$1,0)</f>
        <v>12</v>
      </c>
      <c r="X460">
        <f>VLOOKUP($A460,'Plan de acci�n consolidado 2025'!$A$3:$AZ$504,X$1,0)</f>
        <v>0</v>
      </c>
      <c r="Y460" t="str">
        <f>VLOOKUP($A460,'Plan de acci�n consolidado 2025'!$A$3:$AZ$504,Y$1,0)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c r="Z460" s="168">
        <f>VLOOKUP($A460,'Plan de acci�n consolidado 2025'!$A$3:$AZ$504,Z$1,0)</f>
        <v>0</v>
      </c>
      <c r="AA460">
        <f>VLOOKUP($A460,'Plan de acci�n consolidado 2025'!$A$3:$AZ$504,AA$1,0)</f>
        <v>0</v>
      </c>
      <c r="AB460" t="str">
        <f>VLOOKUP($A460,'Plan de acci�n consolidado 2025'!$A$3:$AZ$504,AB$1,0)</f>
        <v>Se valida de manera cualitativa</v>
      </c>
      <c r="AC460" s="168">
        <f>VLOOKUP($A460,'Plan de acci�n consolidado 2025'!$A$3:$AZ$504,AC$1,0)</f>
        <v>0</v>
      </c>
      <c r="AD460">
        <f>VLOOKUP($A460,'Plan de acci�n consolidado 2025'!$A$3:$AZ$504,AD$1,0)</f>
        <v>0</v>
      </c>
      <c r="AE460">
        <f>VLOOKUP($A460,'Plan de acci�n consolidado 2025'!$A$3:$AZ$504,AE$1,0)</f>
        <v>0</v>
      </c>
    </row>
    <row r="461" spans="1:31" hidden="1" x14ac:dyDescent="0.25">
      <c r="A461" s="30" t="s">
        <v>1134</v>
      </c>
      <c r="B461" t="str">
        <f>VLOOKUP($A461,'Plan de acci�n consolidado 2025'!$A$3:$V$504,B$1,0)</f>
        <v>DESPACHO DEL SUPERINTENDENTE DELEGADO PARA LA PROTECCIÓN DE LA COMPETENCIA</v>
      </c>
      <c r="C461">
        <f>VLOOKUP($A461,'Plan de acci�n consolidado 2025'!$A$3:$V$504,C$1,0)</f>
        <v>1</v>
      </c>
      <c r="D461" t="str">
        <f>VLOOKUP($A461,'Plan de acci�n consolidado 2025'!$A$3:$V$504,D$1,0)</f>
        <v>Producto</v>
      </c>
      <c r="E461" t="str">
        <f>VLOOKUP($A461,'Plan de acci�n consolidado 2025'!$A$3:$V$504,E$1,0)</f>
        <v>1000.4</v>
      </c>
      <c r="F461" t="str">
        <f>VLOOKUP($A461,'Plan de acci�n consolidado 2025'!$A$3:$V$504,F$1,0)</f>
        <v>Innovador</v>
      </c>
      <c r="G461" t="str">
        <f>VLOOKUP($A461,'Plan de acci�n consolidado 2025'!$A$3:$V$504,G$1,0)</f>
        <v xml:space="preserve">Generar sinergias con agentes nacionales e internacionales que permitan potenciar las capacidades de la SIC.
</v>
      </c>
      <c r="H461" t="str">
        <f>VLOOKUP($A461,'Plan de acci�n consolidado 2025'!$A$3:$V$504,H$1,0)</f>
        <v xml:space="preserve">Cumplimiento de productos del PAI asociados a Generar sinergias con agentes nacionales e internacionales que permitan potenciar las capacidades de la SIC.
</v>
      </c>
      <c r="I461" t="str">
        <f>VLOOKUP($A461,'Plan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61" t="str">
        <f>VLOOKUP($A461,'Plan de acci�n consolidado 2025'!$A$3:$V$504,J$1,0)</f>
        <v>N/A</v>
      </c>
      <c r="K461">
        <f>VLOOKUP($A461,'Plan de acci�n consolidado 2025'!$A$3:$V$504,K$1,0)</f>
        <v>0</v>
      </c>
      <c r="L461" t="str">
        <f>VLOOKUP($A461,'Plan de acci�n consolidado 2025'!$A$3:$V$504,L$1,0)</f>
        <v>N/A</v>
      </c>
      <c r="M461" t="str">
        <f>VLOOKUP($A461,'Plan de acci�n consolidado 2025'!$A$3:$V$504,M$1,0)</f>
        <v>Política Fortalecimiento Organizacional y Simplificación de Procesos _DIMENSIÓN Gestión con Valores para Resultados</v>
      </c>
      <c r="N461" t="str">
        <f>VLOOKUP($A461,'Plan de acci�n consolidado 2025'!$A$3:$V$504,N$1,0)</f>
        <v>PND_6_Fortalecer institucionalmente la autoridadDeCompetencia</v>
      </c>
      <c r="O461" t="str">
        <f>VLOOKUP($A461,'Plan de acci�n consolidado 2025'!$A$3:$V$504,O$1,0)</f>
        <v>Reforma de la norma andina Decisión 608 de la CAN, con el objetivo de contribuir al desarrollo de un sistema normativo de protección de la libre competencia a nivel andino (Documento de revisión)</v>
      </c>
      <c r="P461">
        <f>VLOOKUP($A461,'Plan de acci�n consolidado 2025'!$A$3:$V$504,P$1,0)</f>
        <v>15</v>
      </c>
      <c r="Q461">
        <f>VLOOKUP($A461,'Plan de acci�n consolidado 2025'!$A$3:$V$504,Q$1,0)</f>
        <v>1</v>
      </c>
      <c r="R461" t="str">
        <f>VLOOKUP($A461,'Plan de acci�n consolidado 2025'!$A$3:$V$504,R$1,0)</f>
        <v>Númerica</v>
      </c>
      <c r="S461" t="str">
        <f>VLOOKUP($A461,'Plan de acci�n consolidado 2025'!$A$3:$V$504,S$1,0)</f>
        <v># de documentos con revisión final / 1 documentos con revisión final</v>
      </c>
      <c r="T461" s="168">
        <f>VLOOKUP($A461,'Plan de acci�n consolidado 2025'!$A$3:$V$504,T$1,0)</f>
        <v>45691</v>
      </c>
      <c r="U461" s="168">
        <f>VLOOKUP($A461,'Plan de acci�n consolidado 2025'!$A$3:$V$504,U$1,0)</f>
        <v>46010</v>
      </c>
      <c r="V461" t="str">
        <f>VLOOKUP($A461,'Plan de acci�n consolidado 2025'!$A$3:$V$504,V$1,0)</f>
        <v>1000-DESPACHO DEL SUPERINTENDENTE DELEGADO PARA LA PROTECCIÓN DE LA COMPETENCIA</v>
      </c>
      <c r="W461">
        <f>VLOOKUP($A461,'Plan de acci�n consolidado 2025'!$A$3:$AZ$504,W$1,0)</f>
        <v>15</v>
      </c>
      <c r="X461">
        <f>VLOOKUP($A461,'Plan de acci�n consolidado 2025'!$A$3:$AZ$504,X$1,0)</f>
        <v>0</v>
      </c>
      <c r="Y461" t="str">
        <f>VLOOKUP($A461,'Plan de acci�n consolidado 2025'!$A$3:$AZ$504,Y$1,0)</f>
        <v xml:space="preserve">Se realizará un documento con la revisión de la Decisión 608. </v>
      </c>
      <c r="Z461" s="168">
        <f>VLOOKUP($A461,'Plan de acci�n consolidado 2025'!$A$3:$AZ$504,Z$1,0)</f>
        <v>0</v>
      </c>
      <c r="AA461">
        <f>VLOOKUP($A461,'Plan de acci�n consolidado 2025'!$A$3:$AZ$504,AA$1,0)</f>
        <v>0</v>
      </c>
      <c r="AB461" t="str">
        <f>VLOOKUP($A461,'Plan de acci�n consolidado 2025'!$A$3:$AZ$504,AB$1,0)</f>
        <v>Se encuentra pendiente la entrega del producto. Se valida el desarrollo cualitativo.</v>
      </c>
      <c r="AC461" s="168">
        <f>VLOOKUP($A461,'Plan de acci�n consolidado 2025'!$A$3:$AZ$504,AC$1,0)</f>
        <v>0</v>
      </c>
      <c r="AD461">
        <f>VLOOKUP($A461,'Plan de acci�n consolidado 2025'!$A$3:$AZ$504,AD$1,0)</f>
        <v>0</v>
      </c>
      <c r="AE461">
        <f>VLOOKUP($A461,'Plan de acci�n consolidado 2025'!$A$3:$AZ$504,AE$1,0)</f>
        <v>0</v>
      </c>
    </row>
    <row r="462" spans="1:31" hidden="1" x14ac:dyDescent="0.25">
      <c r="A462" s="30" t="s">
        <v>1136</v>
      </c>
      <c r="B462" t="str">
        <f>VLOOKUP($A462,'Plan de acci�n consolidado 2025'!$A$3:$V$504,B$1,0)</f>
        <v>DESPACHO DEL SUPERINTENDENTE DELEGADO PARA LA PROTECCIÓN DE LA COMPETENCIA</v>
      </c>
      <c r="C462">
        <f>VLOOKUP($A462,'Plan de acci�n consolidado 2025'!$A$3:$V$504,C$1,0)</f>
        <v>1</v>
      </c>
      <c r="D462" t="str">
        <f>VLOOKUP($A462,'Plan de acci�n consolidado 2025'!$A$3:$V$504,D$1,0)</f>
        <v>Actividad propia</v>
      </c>
      <c r="E462" t="str">
        <f>VLOOKUP($A462,'Plan de acci�n consolidado 2025'!$A$3:$V$504,E$1,0)</f>
        <v>1000.4.1</v>
      </c>
      <c r="F462" t="str">
        <f>VLOOKUP($A462,'Plan de acci�n consolidado 2025'!$A$3:$V$504,F$1,0)</f>
        <v>N/A</v>
      </c>
      <c r="G462" t="str">
        <f>VLOOKUP($A462,'Plan de acci�n consolidado 2025'!$A$3:$V$504,G$1,0)</f>
        <v>N/A</v>
      </c>
      <c r="H462" t="str">
        <f>VLOOKUP($A462,'Plan de acci�n consolidado 2025'!$A$3:$V$504,H$1,0)</f>
        <v>N/A</v>
      </c>
      <c r="I462" t="str">
        <f>VLOOKUP($A462,'Plan de acci�n consolidado 2025'!$A$3:$V$504,I$1,0)</f>
        <v>N/A</v>
      </c>
      <c r="J462" t="str">
        <f>VLOOKUP($A462,'Plan de acci�n consolidado 2025'!$A$3:$V$504,J$1,0)</f>
        <v>N/A</v>
      </c>
      <c r="K462">
        <f>VLOOKUP($A462,'Plan de acci�n consolidado 2025'!$A$3:$V$504,K$1,0)</f>
        <v>0</v>
      </c>
      <c r="L462" t="str">
        <f>VLOOKUP($A462,'Plan de acci�n consolidado 2025'!$A$3:$V$504,L$1,0)</f>
        <v>N/A</v>
      </c>
      <c r="M462" t="str">
        <f>VLOOKUP($A462,'Plan de acci�n consolidado 2025'!$A$3:$V$504,M$1,0)</f>
        <v>N/A</v>
      </c>
      <c r="N462" t="str">
        <f>VLOOKUP($A462,'Plan de acci�n consolidado 2025'!$A$3:$V$504,N$1,0)</f>
        <v>N/A</v>
      </c>
      <c r="O462" t="str">
        <f>VLOOKUP($A462,'Plan de acci�n consolidado 2025'!$A$3:$V$504,O$1,0)</f>
        <v>Participar en las reuniones para discusión, aprobación y divulgación del articulado de la modificación a la Decisión 608 de la CAN.  (Listado de asistencia, captura de pantalla de la reunión o acta de discusión)</v>
      </c>
      <c r="P462">
        <f>VLOOKUP($A462,'Plan de acci�n consolidado 2025'!$A$3:$V$504,P$1,0)</f>
        <v>20</v>
      </c>
      <c r="Q462">
        <f>VLOOKUP($A462,'Plan de acci�n consolidado 2025'!$A$3:$V$504,Q$1,0)</f>
        <v>6</v>
      </c>
      <c r="R462" t="str">
        <f>VLOOKUP($A462,'Plan de acci�n consolidado 2025'!$A$3:$V$504,R$1,0)</f>
        <v>Númerica</v>
      </c>
      <c r="S462" t="str">
        <f>VLOOKUP($A462,'Plan de acci�n consolidado 2025'!$A$3:$V$504,S$1,0)</f>
        <v># de reuniones realizadas / 6 reuniones programadas</v>
      </c>
      <c r="T462" s="168">
        <f>VLOOKUP($A462,'Plan de acci�n consolidado 2025'!$A$3:$V$504,T$1,0)</f>
        <v>45691</v>
      </c>
      <c r="U462" s="168">
        <f>VLOOKUP($A462,'Plan de acci�n consolidado 2025'!$A$3:$V$504,U$1,0)</f>
        <v>45989</v>
      </c>
      <c r="V462" t="str">
        <f>VLOOKUP($A462,'Plan de acci�n consolidado 2025'!$A$3:$V$504,V$1,0)</f>
        <v>1000-DESPACHO DEL SUPERINTENDENTE DELEGADO PARA LA PROTECCIÓN DE LA COMPETENCIA</v>
      </c>
      <c r="W462">
        <f>VLOOKUP($A462,'Plan de acci�n consolidado 2025'!$A$3:$AZ$504,W$1,0)</f>
        <v>3</v>
      </c>
      <c r="X462">
        <f>VLOOKUP($A462,'Plan de acci�n consolidado 2025'!$A$3:$AZ$504,X$1,0)</f>
        <v>50</v>
      </c>
      <c r="Y462" t="str">
        <f>VLOOKUP($A462,'Plan de acci�n consolidado 2025'!$A$3:$AZ$504,Y$1,0)</f>
        <v>El 11 de julio de 2025 se llevó a cabo la reunión de discusión en el marco del articulado de la modificación a la Decisión 608 de la CAN. Esta corresponde a la tercera de seis reuniones programadas, lo que representa un avance del 50 % en el desarrollo de la actividad.</v>
      </c>
      <c r="Z462" s="168">
        <f>VLOOKUP($A462,'Plan de acci�n consolidado 2025'!$A$3:$AZ$504,Z$1,0)</f>
        <v>0</v>
      </c>
      <c r="AA462">
        <f>VLOOKUP($A462,'Plan de acci�n consolidado 2025'!$A$3:$AZ$504,AA$1,0)</f>
        <v>50</v>
      </c>
      <c r="AB462" t="str">
        <f>VLOOKUP($A462,'Plan de acci�n consolidado 2025'!$A$3:$AZ$504,AB$1,0)</f>
        <v>Se valida soporte remitido y ponderación de la meta.</v>
      </c>
      <c r="AC462" s="168">
        <f>VLOOKUP($A462,'Plan de acci�n consolidado 2025'!$A$3:$AZ$504,AC$1,0)</f>
        <v>0</v>
      </c>
      <c r="AD462">
        <f>VLOOKUP($A462,'Plan de acci�n consolidado 2025'!$A$3:$AZ$504,AD$1,0)</f>
        <v>0</v>
      </c>
      <c r="AE462">
        <f>VLOOKUP($A462,'Plan de acci�n consolidado 2025'!$A$3:$AZ$504,AE$1,0)</f>
        <v>1.5</v>
      </c>
    </row>
    <row r="463" spans="1:31" hidden="1" x14ac:dyDescent="0.25">
      <c r="A463" s="30" t="s">
        <v>1138</v>
      </c>
      <c r="B463" t="str">
        <f>VLOOKUP($A463,'Plan de acci�n consolidado 2025'!$A$3:$V$504,B$1,0)</f>
        <v>DESPACHO DEL SUPERINTENDENTE DELEGADO PARA LA PROTECCIÓN DE LA COMPETENCIA</v>
      </c>
      <c r="C463">
        <f>VLOOKUP($A463,'Plan de acci�n consolidado 2025'!$A$3:$V$504,C$1,0)</f>
        <v>1</v>
      </c>
      <c r="D463" t="str">
        <f>VLOOKUP($A463,'Plan de acci�n consolidado 2025'!$A$3:$V$504,D$1,0)</f>
        <v>Actividad propia</v>
      </c>
      <c r="E463" t="str">
        <f>VLOOKUP($A463,'Plan de acci�n consolidado 2025'!$A$3:$V$504,E$1,0)</f>
        <v>1000.4.2</v>
      </c>
      <c r="F463" t="str">
        <f>VLOOKUP($A463,'Plan de acci�n consolidado 2025'!$A$3:$V$504,F$1,0)</f>
        <v>N/A</v>
      </c>
      <c r="G463" t="str">
        <f>VLOOKUP($A463,'Plan de acci�n consolidado 2025'!$A$3:$V$504,G$1,0)</f>
        <v>N/A</v>
      </c>
      <c r="H463" t="str">
        <f>VLOOKUP($A463,'Plan de acci�n consolidado 2025'!$A$3:$V$504,H$1,0)</f>
        <v>N/A</v>
      </c>
      <c r="I463" t="str">
        <f>VLOOKUP($A463,'Plan de acci�n consolidado 2025'!$A$3:$V$504,I$1,0)</f>
        <v>N/A</v>
      </c>
      <c r="J463" t="str">
        <f>VLOOKUP($A463,'Plan de acci�n consolidado 2025'!$A$3:$V$504,J$1,0)</f>
        <v>N/A</v>
      </c>
      <c r="K463">
        <f>VLOOKUP($A463,'Plan de acci�n consolidado 2025'!$A$3:$V$504,K$1,0)</f>
        <v>0</v>
      </c>
      <c r="L463" t="str">
        <f>VLOOKUP($A463,'Plan de acci�n consolidado 2025'!$A$3:$V$504,L$1,0)</f>
        <v>N/A</v>
      </c>
      <c r="M463" t="str">
        <f>VLOOKUP($A463,'Plan de acci�n consolidado 2025'!$A$3:$V$504,M$1,0)</f>
        <v>N/A</v>
      </c>
      <c r="N463" t="str">
        <f>VLOOKUP($A463,'Plan de acci�n consolidado 2025'!$A$3:$V$504,N$1,0)</f>
        <v>N/A</v>
      </c>
      <c r="O463" t="str">
        <f>VLOOKUP($A463,'Plan de acci�n consolidado 2025'!$A$3:$V$504,O$1,0)</f>
        <v>Realizar la revisión de las modificaciones a la Decisión 608  (Documento de revisión)</v>
      </c>
      <c r="P463">
        <f>VLOOKUP($A463,'Plan de acci�n consolidado 2025'!$A$3:$V$504,P$1,0)</f>
        <v>80</v>
      </c>
      <c r="Q463">
        <f>VLOOKUP($A463,'Plan de acci�n consolidado 2025'!$A$3:$V$504,Q$1,0)</f>
        <v>1</v>
      </c>
      <c r="R463" t="str">
        <f>VLOOKUP($A463,'Plan de acci�n consolidado 2025'!$A$3:$V$504,R$1,0)</f>
        <v>Númerica</v>
      </c>
      <c r="S463" t="str">
        <f>VLOOKUP($A463,'Plan de acci�n consolidado 2025'!$A$3:$V$504,S$1,0)</f>
        <v># de documentos con revisión final / 1 documentos con revisión final</v>
      </c>
      <c r="T463" s="168">
        <f>VLOOKUP($A463,'Plan de acci�n consolidado 2025'!$A$3:$V$504,T$1,0)</f>
        <v>45870</v>
      </c>
      <c r="U463" s="168">
        <f>VLOOKUP($A463,'Plan de acci�n consolidado 2025'!$A$3:$V$504,U$1,0)</f>
        <v>46010</v>
      </c>
      <c r="V463" t="str">
        <f>VLOOKUP($A463,'Plan de acci�n consolidado 2025'!$A$3:$V$504,V$1,0)</f>
        <v>1000-DESPACHO DEL SUPERINTENDENTE DELEGADO PARA LA PROTECCIÓN DE LA COMPETENCIA</v>
      </c>
      <c r="W463">
        <f>VLOOKUP($A463,'Plan de acci�n consolidado 2025'!$A$3:$AZ$504,W$1,0)</f>
        <v>12</v>
      </c>
      <c r="X463">
        <f>VLOOKUP($A463,'Plan de acci�n consolidado 2025'!$A$3:$AZ$504,X$1,0)</f>
        <v>0</v>
      </c>
      <c r="Y463" t="str">
        <f>VLOOKUP($A463,'Plan de acci�n consolidado 2025'!$A$3:$AZ$504,Y$1,0)</f>
        <v>El 11 de julio de 2025 se llevó a cabo la reunión de discusión en el marco del articulado de la modificación a la Decisión 608 de la CAN. Esta corresponde a la tercera de seis reuniones programadas, lo que representa un avance del 50 % en el desarrollo de la actividad.</v>
      </c>
      <c r="Z463" s="168">
        <f>VLOOKUP($A463,'Plan de acci�n consolidado 2025'!$A$3:$AZ$504,Z$1,0)</f>
        <v>0</v>
      </c>
      <c r="AA463">
        <f>VLOOKUP($A463,'Plan de acci�n consolidado 2025'!$A$3:$AZ$504,AA$1,0)</f>
        <v>0</v>
      </c>
      <c r="AB463" t="str">
        <f>VLOOKUP($A463,'Plan de acci�n consolidado 2025'!$A$3:$AZ$504,AB$1,0)</f>
        <v>Se valida cualitativamente</v>
      </c>
      <c r="AC463" s="168">
        <f>VLOOKUP($A463,'Plan de acci�n consolidado 2025'!$A$3:$AZ$504,AC$1,0)</f>
        <v>0</v>
      </c>
      <c r="AD463">
        <f>VLOOKUP($A463,'Plan de acci�n consolidado 2025'!$A$3:$AZ$504,AD$1,0)</f>
        <v>0</v>
      </c>
      <c r="AE463">
        <f>VLOOKUP($A463,'Plan de acci�n consolidado 2025'!$A$3:$AZ$504,AE$1,0)</f>
        <v>0</v>
      </c>
    </row>
    <row r="464" spans="1:31" hidden="1" x14ac:dyDescent="0.25">
      <c r="A464" s="30" t="s">
        <v>1139</v>
      </c>
      <c r="B464" t="str">
        <f>VLOOKUP($A464,'Plan de acci�n consolidado 2025'!$A$3:$V$504,B$1,0)</f>
        <v>DESPACHO DEL SUPERINTENDENTE DELEGADO PARA LA PROTECCIÓN DE LA COMPETENCIA</v>
      </c>
      <c r="C464">
        <f>VLOOKUP($A464,'Plan de acci�n consolidado 2025'!$A$3:$V$504,C$1,0)</f>
        <v>1</v>
      </c>
      <c r="D464" t="str">
        <f>VLOOKUP($A464,'Plan de acci�n consolidado 2025'!$A$3:$V$504,D$1,0)</f>
        <v>Producto</v>
      </c>
      <c r="E464" t="str">
        <f>VLOOKUP($A464,'Plan de acci�n consolidado 2025'!$A$3:$V$504,E$1,0)</f>
        <v>1000.5</v>
      </c>
      <c r="F464" t="str">
        <f>VLOOKUP($A464,'Plan de acci�n consolidado 2025'!$A$3:$V$504,F$1,0)</f>
        <v>Innovador</v>
      </c>
      <c r="G464" t="str">
        <f>VLOOKUP($A464,'Plan de acci�n consolidado 2025'!$A$3:$V$504,G$1,0)</f>
        <v xml:space="preserve">Promover el enfoque preventivo, diferencial y territorial en el que hacer misional de la entidad 
</v>
      </c>
      <c r="H464" t="str">
        <f>VLOOKUP($A464,'Plan de acci�n consolidado 2025'!$A$3:$V$504,H$1,0)</f>
        <v xml:space="preserve">Cumplimiento de productos del PAI asociados a Promover el enfoque preventivo, diferencial y territorial en el que hacer misional de la entidad 
</v>
      </c>
      <c r="I464" t="str">
        <f>VLOOKUP($A464,'Plan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4" t="str">
        <f>VLOOKUP($A464,'Plan de acci�n consolidado 2025'!$A$3:$V$504,J$1,0)</f>
        <v xml:space="preserve">PND - 4-04-1-c- Transformación productiva, internacionalización y acción climática - Políticas de competencia, consumidor e infraestructura de la calidad modernas </v>
      </c>
      <c r="K464">
        <f>VLOOKUP($A464,'Plan de acci�n consolidado 2025'!$A$3:$V$504,K$1,0)</f>
        <v>0</v>
      </c>
      <c r="L464" t="str">
        <f>VLOOKUP($A464,'Plan de acci�n consolidado 2025'!$A$3:$V$504,L$1,0)</f>
        <v>N/A</v>
      </c>
      <c r="M464" t="str">
        <f>VLOOKUP($A464,'Plan de acci�n consolidado 2025'!$A$3:$V$504,M$1,0)</f>
        <v>Política Servicio al Ciudadano_DIMENSIÓN Gestión con Valores para Resultados</v>
      </c>
      <c r="N464" t="str">
        <f>VLOOKUP($A464,'Plan de acci�n consolidado 2025'!$A$3:$V$504,N$1,0)</f>
        <v>PND_9_Ampliar los instrumentosDePrevención;
PND _16_Construir mecanismosDe autorregulación que fortalezcan la ProtecciónDe laCompetencia;
PND _17_Sensibilizar en estos aspectos a los empresarios que utilizan plataformas Digitales para sus nichos de mercado.</v>
      </c>
      <c r="O464" t="str">
        <f>VLOOKUP($A464,'Plan de acci�n consolidado 2025'!$A$3:$V$504,O$1,0)</f>
        <v>Matriz de riesgos de colusión en contratación pública y formulación de mecanismos para reducir dichos riesgos, elaborada y socializada (Matrices guía para identificar riesgos entregada)</v>
      </c>
      <c r="P464">
        <f>VLOOKUP($A464,'Plan de acci�n consolidado 2025'!$A$3:$V$504,P$1,0)</f>
        <v>15</v>
      </c>
      <c r="Q464">
        <f>VLOOKUP($A464,'Plan de acci�n consolidado 2025'!$A$3:$V$504,Q$1,0)</f>
        <v>1</v>
      </c>
      <c r="R464" t="str">
        <f>VLOOKUP($A464,'Plan de acci�n consolidado 2025'!$A$3:$V$504,R$1,0)</f>
        <v>Númerica</v>
      </c>
      <c r="S464" t="str">
        <f>VLOOKUP($A464,'Plan de acci�n consolidado 2025'!$A$3:$V$504,S$1,0)</f>
        <v># de matrices guía para identificar riesgos entregadas / 1 matrices guía para identificar riesgos a realizar</v>
      </c>
      <c r="T464" s="168">
        <f>VLOOKUP($A464,'Plan de acci�n consolidado 2025'!$A$3:$V$504,T$1,0)</f>
        <v>45677</v>
      </c>
      <c r="U464" s="168">
        <f>VLOOKUP($A464,'Plan de acci�n consolidado 2025'!$A$3:$V$504,U$1,0)</f>
        <v>46003</v>
      </c>
      <c r="V464" t="str">
        <f>VLOOKUP($A464,'Plan de acci�n consolidado 2025'!$A$3:$V$504,V$1,0)</f>
        <v>1000-DESPACHO DEL SUPERINTENDENTE DELEGADO PARA LA PROTECCIÓN DE LA COMPETENCIA</v>
      </c>
      <c r="W464">
        <f>VLOOKUP($A464,'Plan de acci�n consolidado 2025'!$A$3:$AZ$504,W$1,0)</f>
        <v>15</v>
      </c>
      <c r="X464">
        <f>VLOOKUP($A464,'Plan de acci�n consolidado 2025'!$A$3:$AZ$504,X$1,0)</f>
        <v>0</v>
      </c>
      <c r="Y464" t="str">
        <f>VLOOKUP($A464,'Plan de acci�n consolidado 2025'!$A$3:$AZ$504,Y$1,0)</f>
        <v xml:space="preserve">La matriz ya se realizó y fue remitida a OSCAE para su diagramación, solo falta la actividad de socializar la matriz con los grupos de valor externos. </v>
      </c>
      <c r="Z464" s="168">
        <f>VLOOKUP($A464,'Plan de acci�n consolidado 2025'!$A$3:$AZ$504,Z$1,0)</f>
        <v>0</v>
      </c>
      <c r="AA464">
        <f>VLOOKUP($A464,'Plan de acci�n consolidado 2025'!$A$3:$AZ$504,AA$1,0)</f>
        <v>0</v>
      </c>
      <c r="AB464" t="str">
        <f>VLOOKUP($A464,'Plan de acci�n consolidado 2025'!$A$3:$AZ$504,AB$1,0)</f>
        <v>Se valida cualitativamente</v>
      </c>
      <c r="AC464" s="168">
        <f>VLOOKUP($A464,'Plan de acci�n consolidado 2025'!$A$3:$AZ$504,AC$1,0)</f>
        <v>0</v>
      </c>
      <c r="AD464">
        <f>VLOOKUP($A464,'Plan de acci�n consolidado 2025'!$A$3:$AZ$504,AD$1,0)</f>
        <v>0</v>
      </c>
      <c r="AE464">
        <f>VLOOKUP($A464,'Plan de acci�n consolidado 2025'!$A$3:$AZ$504,AE$1,0)</f>
        <v>0</v>
      </c>
    </row>
    <row r="465" spans="1:31" hidden="1" x14ac:dyDescent="0.25">
      <c r="A465" s="30" t="s">
        <v>1141</v>
      </c>
      <c r="B465" t="str">
        <f>VLOOKUP($A465,'Plan de acci�n consolidado 2025'!$A$3:$V$504,B$1,0)</f>
        <v>DESPACHO DEL SUPERINTENDENTE DELEGADO PARA LA PROTECCIÓN DE LA COMPETENCIA</v>
      </c>
      <c r="C465">
        <f>VLOOKUP($A465,'Plan de acci�n consolidado 2025'!$A$3:$V$504,C$1,0)</f>
        <v>1</v>
      </c>
      <c r="D465" t="str">
        <f>VLOOKUP($A465,'Plan de acci�n consolidado 2025'!$A$3:$V$504,D$1,0)</f>
        <v>Actividad propia</v>
      </c>
      <c r="E465" t="str">
        <f>VLOOKUP($A465,'Plan de acci�n consolidado 2025'!$A$3:$V$504,E$1,0)</f>
        <v>1000.5.1</v>
      </c>
      <c r="F465" t="str">
        <f>VLOOKUP($A465,'Plan de acci�n consolidado 2025'!$A$3:$V$504,F$1,0)</f>
        <v>N/A</v>
      </c>
      <c r="G465" t="str">
        <f>VLOOKUP($A465,'Plan de acci�n consolidado 2025'!$A$3:$V$504,G$1,0)</f>
        <v>N/A</v>
      </c>
      <c r="H465" t="str">
        <f>VLOOKUP($A465,'Plan de acci�n consolidado 2025'!$A$3:$V$504,H$1,0)</f>
        <v>N/A</v>
      </c>
      <c r="I465" t="str">
        <f>VLOOKUP($A465,'Plan de acci�n consolidado 2025'!$A$3:$V$504,I$1,0)</f>
        <v>N/A</v>
      </c>
      <c r="J465" t="str">
        <f>VLOOKUP($A465,'Plan de acci�n consolidado 2025'!$A$3:$V$504,J$1,0)</f>
        <v>N/A</v>
      </c>
      <c r="K465">
        <f>VLOOKUP($A465,'Plan de acci�n consolidado 2025'!$A$3:$V$504,K$1,0)</f>
        <v>0</v>
      </c>
      <c r="L465" t="str">
        <f>VLOOKUP($A465,'Plan de acci�n consolidado 2025'!$A$3:$V$504,L$1,0)</f>
        <v>N/A</v>
      </c>
      <c r="M465" t="str">
        <f>VLOOKUP($A465,'Plan de acci�n consolidado 2025'!$A$3:$V$504,M$1,0)</f>
        <v>N/A</v>
      </c>
      <c r="N465" t="str">
        <f>VLOOKUP($A465,'Plan de acci�n consolidado 2025'!$A$3:$V$504,N$1,0)</f>
        <v>N/A</v>
      </c>
      <c r="O465" t="str">
        <f>VLOOKUP($A465,'Plan de acci�n consolidado 2025'!$A$3:$V$504,O$1,0)</f>
        <v>Diseñar la matriz de riesgos de colusión en contratación pública a partir de la identificación y análisis de los riesgos de colusión en contratación pública (Documento con la identificación de riesgos)</v>
      </c>
      <c r="P465">
        <f>VLOOKUP($A465,'Plan de acci�n consolidado 2025'!$A$3:$V$504,P$1,0)</f>
        <v>20</v>
      </c>
      <c r="Q465">
        <f>VLOOKUP($A465,'Plan de acci�n consolidado 2025'!$A$3:$V$504,Q$1,0)</f>
        <v>1</v>
      </c>
      <c r="R465" t="str">
        <f>VLOOKUP($A465,'Plan de acci�n consolidado 2025'!$A$3:$V$504,R$1,0)</f>
        <v>Númerica</v>
      </c>
      <c r="S465" t="str">
        <f>VLOOKUP($A465,'Plan de acci�n consolidado 2025'!$A$3:$V$504,S$1,0)</f>
        <v># de documentos con la identificación de riesgos diseñadas / 1 Documentos con la identificación de riesgos a diseñar</v>
      </c>
      <c r="T465" s="168">
        <f>VLOOKUP($A465,'Plan de acci�n consolidado 2025'!$A$3:$V$504,T$1,0)</f>
        <v>45677</v>
      </c>
      <c r="U465" s="168">
        <f>VLOOKUP($A465,'Plan de acci�n consolidado 2025'!$A$3:$V$504,U$1,0)</f>
        <v>45835</v>
      </c>
      <c r="V465" t="str">
        <f>VLOOKUP($A465,'Plan de acci�n consolidado 2025'!$A$3:$V$504,V$1,0)</f>
        <v>1000-DESPACHO DEL SUPERINTENDENTE DELEGADO PARA LA PROTECCIÓN DE LA COMPETENCIA</v>
      </c>
      <c r="W465">
        <f>VLOOKUP($A465,'Plan de acci�n consolidado 2025'!$A$3:$AZ$504,W$1,0)</f>
        <v>3</v>
      </c>
      <c r="X465">
        <f>VLOOKUP($A465,'Plan de acci�n consolidado 2025'!$A$3:$AZ$504,X$1,0)</f>
        <v>100</v>
      </c>
      <c r="Y465" t="str">
        <f>VLOOKUP($A465,'Plan de acci�n consolidado 2025'!$A$3:$AZ$504,Y$1,0)</f>
        <v>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v>
      </c>
      <c r="Z465" s="168">
        <f>VLOOKUP($A465,'Plan de acci�n consolidado 2025'!$A$3:$AZ$504,Z$1,0)</f>
        <v>45835</v>
      </c>
      <c r="AA465">
        <f>VLOOKUP($A465,'Plan de acci�n consolidado 2025'!$A$3:$AZ$504,AA$1,0)</f>
        <v>100</v>
      </c>
      <c r="AB465" t="str">
        <f>VLOOKUP($A465,'Plan de acci�n consolidado 2025'!$A$3:$AZ$504,AB$1,0)</f>
        <v>Se verifico que el soporte adjuntado diera cumplimiento al entregables del producto</v>
      </c>
      <c r="AC465" s="168">
        <f>VLOOKUP($A465,'Plan de acci�n consolidado 2025'!$A$3:$AZ$504,AC$1,0)</f>
        <v>45835</v>
      </c>
      <c r="AD465">
        <f>VLOOKUP($A465,'Plan de acci�n consolidado 2025'!$A$3:$AZ$504,AD$1,0)</f>
        <v>100</v>
      </c>
      <c r="AE465">
        <f>VLOOKUP($A465,'Plan de acci�n consolidado 2025'!$A$3:$AZ$504,AE$1,0)</f>
        <v>3</v>
      </c>
    </row>
    <row r="466" spans="1:31" hidden="1" x14ac:dyDescent="0.25">
      <c r="A466" s="30" t="s">
        <v>1143</v>
      </c>
      <c r="B466" t="str">
        <f>VLOOKUP($A466,'Plan de acci�n consolidado 2025'!$A$3:$V$504,B$1,0)</f>
        <v>DESPACHO DEL SUPERINTENDENTE DELEGADO PARA LA PROTECCIÓN DE LA COMPETENCIA</v>
      </c>
      <c r="C466">
        <f>VLOOKUP($A466,'Plan de acci�n consolidado 2025'!$A$3:$V$504,C$1,0)</f>
        <v>1</v>
      </c>
      <c r="D466" t="str">
        <f>VLOOKUP($A466,'Plan de acci�n consolidado 2025'!$A$3:$V$504,D$1,0)</f>
        <v>Actividad propia</v>
      </c>
      <c r="E466" t="str">
        <f>VLOOKUP($A466,'Plan de acci�n consolidado 2025'!$A$3:$V$504,E$1,0)</f>
        <v>1000.5.2</v>
      </c>
      <c r="F466" t="str">
        <f>VLOOKUP($A466,'Plan de acci�n consolidado 2025'!$A$3:$V$504,F$1,0)</f>
        <v>N/A</v>
      </c>
      <c r="G466" t="str">
        <f>VLOOKUP($A466,'Plan de acci�n consolidado 2025'!$A$3:$V$504,G$1,0)</f>
        <v>N/A</v>
      </c>
      <c r="H466" t="str">
        <f>VLOOKUP($A466,'Plan de acci�n consolidado 2025'!$A$3:$V$504,H$1,0)</f>
        <v>N/A</v>
      </c>
      <c r="I466" t="str">
        <f>VLOOKUP($A466,'Plan de acci�n consolidado 2025'!$A$3:$V$504,I$1,0)</f>
        <v>N/A</v>
      </c>
      <c r="J466" t="str">
        <f>VLOOKUP($A466,'Plan de acci�n consolidado 2025'!$A$3:$V$504,J$1,0)</f>
        <v>N/A</v>
      </c>
      <c r="K466">
        <f>VLOOKUP($A466,'Plan de acci�n consolidado 2025'!$A$3:$V$504,K$1,0)</f>
        <v>0</v>
      </c>
      <c r="L466" t="str">
        <f>VLOOKUP($A466,'Plan de acci�n consolidado 2025'!$A$3:$V$504,L$1,0)</f>
        <v>N/A</v>
      </c>
      <c r="M466" t="str">
        <f>VLOOKUP($A466,'Plan de acci�n consolidado 2025'!$A$3:$V$504,M$1,0)</f>
        <v>N/A</v>
      </c>
      <c r="N466" t="str">
        <f>VLOOKUP($A466,'Plan de acci�n consolidado 2025'!$A$3:$V$504,N$1,0)</f>
        <v>N/A</v>
      </c>
      <c r="O466" t="str">
        <f>VLOOKUP($A466,'Plan de acci�n consolidado 2025'!$A$3:$V$504,O$1,0)</f>
        <v>Socializar la matriz con los grupos de valor externos (Soportes de la socialización de la matriz con las entidades)</v>
      </c>
      <c r="P466">
        <f>VLOOKUP($A466,'Plan de acci�n consolidado 2025'!$A$3:$V$504,P$1,0)</f>
        <v>80</v>
      </c>
      <c r="Q466">
        <f>VLOOKUP($A466,'Plan de acci�n consolidado 2025'!$A$3:$V$504,Q$1,0)</f>
        <v>1</v>
      </c>
      <c r="R466" t="str">
        <f>VLOOKUP($A466,'Plan de acci�n consolidado 2025'!$A$3:$V$504,R$1,0)</f>
        <v>Númerica</v>
      </c>
      <c r="S466" t="str">
        <f>VLOOKUP($A466,'Plan de acci�n consolidado 2025'!$A$3:$V$504,S$1,0)</f>
        <v># de matrices guía para identificar riesgos socializada / 1 matrices guía para identificar riesgos a socializar</v>
      </c>
      <c r="T466" s="168">
        <f>VLOOKUP($A466,'Plan de acci�n consolidado 2025'!$A$3:$V$504,T$1,0)</f>
        <v>45839</v>
      </c>
      <c r="U466" s="168">
        <f>VLOOKUP($A466,'Plan de acci�n consolidado 2025'!$A$3:$V$504,U$1,0)</f>
        <v>46003</v>
      </c>
      <c r="V466" t="str">
        <f>VLOOKUP($A466,'Plan de acci�n consolidado 2025'!$A$3:$V$504,V$1,0)</f>
        <v>1000-DESPACHO DEL SUPERINTENDENTE DELEGADO PARA LA PROTECCIÓN DE LA COMPETENCIA</v>
      </c>
      <c r="W466">
        <f>VLOOKUP($A466,'Plan de acci�n consolidado 2025'!$A$3:$AZ$504,W$1,0)</f>
        <v>12</v>
      </c>
      <c r="X466">
        <f>VLOOKUP($A466,'Plan de acci�n consolidado 2025'!$A$3:$AZ$504,X$1,0)</f>
        <v>0</v>
      </c>
      <c r="Y466" t="str">
        <f>VLOOKUP($A466,'Plan de acci�n consolidado 2025'!$A$3:$AZ$504,Y$1,0)</f>
        <v xml:space="preserve">Se tiene proyectado dar a conocer la matriz de riesgos  a los asistentes de los diferentes eventos que adelantará la Delegatura. </v>
      </c>
      <c r="Z466" s="168">
        <f>VLOOKUP($A466,'Plan de acci�n consolidado 2025'!$A$3:$AZ$504,Z$1,0)</f>
        <v>0</v>
      </c>
      <c r="AA466">
        <f>VLOOKUP($A466,'Plan de acci�n consolidado 2025'!$A$3:$AZ$504,AA$1,0)</f>
        <v>0</v>
      </c>
      <c r="AB466" t="str">
        <f>VLOOKUP($A466,'Plan de acci�n consolidado 2025'!$A$3:$AZ$504,AB$1,0)</f>
        <v>Se valida avance cualitativo de la actividad</v>
      </c>
      <c r="AC466" s="168">
        <f>VLOOKUP($A466,'Plan de acci�n consolidado 2025'!$A$3:$AZ$504,AC$1,0)</f>
        <v>0</v>
      </c>
      <c r="AD466">
        <f>VLOOKUP($A466,'Plan de acci�n consolidado 2025'!$A$3:$AZ$504,AD$1,0)</f>
        <v>0</v>
      </c>
      <c r="AE466">
        <f>VLOOKUP($A466,'Plan de acci�n consolidado 2025'!$A$3:$AZ$504,AE$1,0)</f>
        <v>0</v>
      </c>
    </row>
    <row r="467" spans="1:31" hidden="1" x14ac:dyDescent="0.25">
      <c r="A467" s="30" t="s">
        <v>1145</v>
      </c>
      <c r="B467" t="str">
        <f>VLOOKUP($A467,'Plan de acci�n consolidado 2025'!$A$3:$V$504,B$1,0)</f>
        <v>DESPACHO DEL SUPERINTENDENTE DELEGADO PARA LA PROTECCIÓN DE LA COMPETENCIA</v>
      </c>
      <c r="C467">
        <f>VLOOKUP($A467,'Plan de acci�n consolidado 2025'!$A$3:$V$504,C$1,0)</f>
        <v>1</v>
      </c>
      <c r="D467" t="str">
        <f>VLOOKUP($A467,'Plan de acci�n consolidado 2025'!$A$3:$V$504,D$1,0)</f>
        <v>Producto</v>
      </c>
      <c r="E467" t="str">
        <f>VLOOKUP($A467,'Plan de acci�n consolidado 2025'!$A$3:$V$504,E$1,0)</f>
        <v>1000.6</v>
      </c>
      <c r="F467" t="str">
        <f>VLOOKUP($A467,'Plan de acci�n consolidado 2025'!$A$3:$V$504,F$1,0)</f>
        <v>Innovador</v>
      </c>
      <c r="G467" t="str">
        <f>VLOOKUP($A467,'Plan de acci�n consolidado 2025'!$A$3:$V$504,G$1,0)</f>
        <v>Mejorar la oportunidad en la atención de trámites y servicios.</v>
      </c>
      <c r="H467" t="str">
        <f>VLOOKUP($A467,'Plan de acci�n consolidado 2025'!$A$3:$V$504,H$1,0)</f>
        <v>Avance promedio de cumplimiento de productos asociados a mejorar la oportunidad en la atención de trámites y servicios.</v>
      </c>
      <c r="I467" t="str">
        <f>VLOOKUP($A467,'Plan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7" t="str">
        <f>VLOOKUP($A467,'Plan de acci�n consolidado 2025'!$A$3:$V$504,J$1,0)</f>
        <v>N/A</v>
      </c>
      <c r="K467">
        <f>VLOOKUP($A467,'Plan de acci�n consolidado 2025'!$A$3:$V$504,K$1,0)</f>
        <v>0</v>
      </c>
      <c r="L467" t="str">
        <f>VLOOKUP($A467,'Plan de acci�n consolidado 2025'!$A$3:$V$504,L$1,0)</f>
        <v>N/A</v>
      </c>
      <c r="M467" t="str">
        <f>VLOOKUP($A467,'Plan de acci�n consolidado 2025'!$A$3:$V$504,M$1,0)</f>
        <v>Política Fortalecimiento Organizacional y Simplificación de Procesos _DIMENSIÓN Gestión con Valores para Resultados</v>
      </c>
      <c r="N467" t="str">
        <f>VLOOKUP($A467,'Plan de acci�n consolidado 2025'!$A$3:$V$504,N$1,0)</f>
        <v>N/A</v>
      </c>
      <c r="O467" t="str">
        <f>VLOOKUP($A467,'Plan de acci�n consolidado 2025'!$A$3:$V$504,O$1,0)</f>
        <v>Herramienta de control y gestión de los tiempos de las actividades de los procedimientos de la Delegatura, diseñada y probada  (Matrices con el registro  de los tiempos de cada actividad entregado)</v>
      </c>
      <c r="P467">
        <f>VLOOKUP($A467,'Plan de acci�n consolidado 2025'!$A$3:$V$504,P$1,0)</f>
        <v>15</v>
      </c>
      <c r="Q467">
        <f>VLOOKUP($A467,'Plan de acci�n consolidado 2025'!$A$3:$V$504,Q$1,0)</f>
        <v>1</v>
      </c>
      <c r="R467" t="str">
        <f>VLOOKUP($A467,'Plan de acci�n consolidado 2025'!$A$3:$V$504,R$1,0)</f>
        <v>Númerica</v>
      </c>
      <c r="S467" t="str">
        <f>VLOOKUP($A467,'Plan de acci�n consolidado 2025'!$A$3:$V$504,S$1,0)</f>
        <v># de matrices con el registro  de los tiempos / 1 matrices con la descripción de los tiempos planeadas</v>
      </c>
      <c r="T467" s="168">
        <f>VLOOKUP($A467,'Plan de acci�n consolidado 2025'!$A$3:$V$504,T$1,0)</f>
        <v>45677</v>
      </c>
      <c r="U467" s="168">
        <f>VLOOKUP($A467,'Plan de acci�n consolidado 2025'!$A$3:$V$504,U$1,0)</f>
        <v>46003</v>
      </c>
      <c r="V467" t="str">
        <f>VLOOKUP($A467,'Plan de acci�n consolidado 2025'!$A$3:$V$504,V$1,0)</f>
        <v>1000-DESPACHO DEL SUPERINTENDENTE DELEGADO PARA LA PROTECCIÓN DE LA COMPETENCIA</v>
      </c>
      <c r="W467">
        <f>VLOOKUP($A467,'Plan de acci�n consolidado 2025'!$A$3:$AZ$504,W$1,0)</f>
        <v>15</v>
      </c>
      <c r="X467">
        <f>VLOOKUP($A467,'Plan de acci�n consolidado 2025'!$A$3:$AZ$504,X$1,0)</f>
        <v>50</v>
      </c>
      <c r="Y467" t="str">
        <f>VLOOKUP($A467,'Plan de acci�n consolidado 2025'!$A$3:$AZ$504,Y$1,0)</f>
        <v>Se desarrolló la segunda matriz del Grupo de Integraciones Empresariales, alcanzando un avance del 50%. Con base en la matriz de tiempos, se realizó la revisión en el sistema de trámites y en las bases de datos del Grupo de Integraciones Empresariales, verificando los radicados desde el año 2022 que han finalizado, con el fin de identificar las etapas completas. La información se construyó a partir de los perfiles de radicación y de la revisión de los radicados en el proceso de notificación.</v>
      </c>
      <c r="Z467" s="168">
        <f>VLOOKUP($A467,'Plan de acci�n consolidado 2025'!$A$3:$AZ$504,Z$1,0)</f>
        <v>0</v>
      </c>
      <c r="AA467">
        <f>VLOOKUP($A467,'Plan de acci�n consolidado 2025'!$A$3:$AZ$504,AA$1,0)</f>
        <v>0</v>
      </c>
      <c r="AB467" t="str">
        <f>VLOOKUP($A467,'Plan de acci�n consolidado 2025'!$A$3:$AZ$504,AB$1,0)</f>
        <v>Se valida cualitativamente</v>
      </c>
      <c r="AC467" s="168">
        <f>VLOOKUP($A467,'Plan de acci�n consolidado 2025'!$A$3:$AZ$504,AC$1,0)</f>
        <v>0</v>
      </c>
      <c r="AD467">
        <f>VLOOKUP($A467,'Plan de acci�n consolidado 2025'!$A$3:$AZ$504,AD$1,0)</f>
        <v>0</v>
      </c>
      <c r="AE467">
        <f>VLOOKUP($A467,'Plan de acci�n consolidado 2025'!$A$3:$AZ$504,AE$1,0)</f>
        <v>0</v>
      </c>
    </row>
    <row r="468" spans="1:31" hidden="1" x14ac:dyDescent="0.25">
      <c r="A468" s="30" t="s">
        <v>1147</v>
      </c>
      <c r="B468" t="str">
        <f>VLOOKUP($A468,'Plan de acci�n consolidado 2025'!$A$3:$V$504,B$1,0)</f>
        <v>DESPACHO DEL SUPERINTENDENTE DELEGADO PARA LA PROTECCIÓN DE LA COMPETENCIA</v>
      </c>
      <c r="C468">
        <f>VLOOKUP($A468,'Plan de acci�n consolidado 2025'!$A$3:$V$504,C$1,0)</f>
        <v>1</v>
      </c>
      <c r="D468" t="str">
        <f>VLOOKUP($A468,'Plan de acci�n consolidado 2025'!$A$3:$V$504,D$1,0)</f>
        <v>Actividad propia</v>
      </c>
      <c r="E468" t="str">
        <f>VLOOKUP($A468,'Plan de acci�n consolidado 2025'!$A$3:$V$504,E$1,0)</f>
        <v>1000.6.1</v>
      </c>
      <c r="F468" t="str">
        <f>VLOOKUP($A468,'Plan de acci�n consolidado 2025'!$A$3:$V$504,F$1,0)</f>
        <v>N/A</v>
      </c>
      <c r="G468" t="str">
        <f>VLOOKUP($A468,'Plan de acci�n consolidado 2025'!$A$3:$V$504,G$1,0)</f>
        <v>N/A</v>
      </c>
      <c r="H468" t="str">
        <f>VLOOKUP($A468,'Plan de acci�n consolidado 2025'!$A$3:$V$504,H$1,0)</f>
        <v>N/A</v>
      </c>
      <c r="I468" t="str">
        <f>VLOOKUP($A468,'Plan de acci�n consolidado 2025'!$A$3:$V$504,I$1,0)</f>
        <v>N/A</v>
      </c>
      <c r="J468" t="str">
        <f>VLOOKUP($A468,'Plan de acci�n consolidado 2025'!$A$3:$V$504,J$1,0)</f>
        <v>N/A</v>
      </c>
      <c r="K468">
        <f>VLOOKUP($A468,'Plan de acci�n consolidado 2025'!$A$3:$V$504,K$1,0)</f>
        <v>0</v>
      </c>
      <c r="L468" t="str">
        <f>VLOOKUP($A468,'Plan de acci�n consolidado 2025'!$A$3:$V$504,L$1,0)</f>
        <v>N/A</v>
      </c>
      <c r="M468" t="str">
        <f>VLOOKUP($A468,'Plan de acci�n consolidado 2025'!$A$3:$V$504,M$1,0)</f>
        <v>N/A</v>
      </c>
      <c r="N468" t="str">
        <f>VLOOKUP($A468,'Plan de acci�n consolidado 2025'!$A$3:$V$504,N$1,0)</f>
        <v>N/A</v>
      </c>
      <c r="O468" t="str">
        <f>VLOOKUP($A468,'Plan de acci�n consolidado 2025'!$A$3:$V$504,O$1,0)</f>
        <v>Diseñar la herramienta de control y gestión de tiempos (Matrices por procedimiento)</v>
      </c>
      <c r="P468">
        <f>VLOOKUP($A468,'Plan de acci�n consolidado 2025'!$A$3:$V$504,P$1,0)</f>
        <v>20</v>
      </c>
      <c r="Q468">
        <f>VLOOKUP($A468,'Plan de acci�n consolidado 2025'!$A$3:$V$504,Q$1,0)</f>
        <v>4</v>
      </c>
      <c r="R468" t="str">
        <f>VLOOKUP($A468,'Plan de acci�n consolidado 2025'!$A$3:$V$504,R$1,0)</f>
        <v>Númerica</v>
      </c>
      <c r="S468" t="str">
        <f>VLOOKUP($A468,'Plan de acci�n consolidado 2025'!$A$3:$V$504,S$1,0)</f>
        <v># de matrices con la descripción de actividades / 4 matrices con la descripción de actividades planeadas</v>
      </c>
      <c r="T468" s="168">
        <f>VLOOKUP($A468,'Plan de acci�n consolidado 2025'!$A$3:$V$504,T$1,0)</f>
        <v>45677</v>
      </c>
      <c r="U468" s="168">
        <f>VLOOKUP($A468,'Plan de acci�n consolidado 2025'!$A$3:$V$504,U$1,0)</f>
        <v>45835</v>
      </c>
      <c r="V468" t="str">
        <f>VLOOKUP($A468,'Plan de acci�n consolidado 2025'!$A$3:$V$504,V$1,0)</f>
        <v>1000-DESPACHO DEL SUPERINTENDENTE DELEGADO PARA LA PROTECCIÓN DE LA COMPETENCIA</v>
      </c>
      <c r="W468">
        <f>VLOOKUP($A468,'Plan de acci�n consolidado 2025'!$A$3:$AZ$504,W$1,0)</f>
        <v>3</v>
      </c>
      <c r="X468">
        <f>VLOOKUP($A468,'Plan de acci�n consolidado 2025'!$A$3:$AZ$504,X$1,0)</f>
        <v>100</v>
      </c>
      <c r="Y468" t="str">
        <f>VLOOKUP($A468,'Plan de acci�n consolidado 2025'!$A$3:$AZ$504,Y$1,0)</f>
        <v>El 30 de mayo de 2025 se remitieron las matrices con la descripción de las actividades de los procedimientos de la Delegatura, elaboradas por la profesional Laura Salazar, a la Delegada para la Protección de la Competencia.</v>
      </c>
      <c r="Z468" s="168">
        <f>VLOOKUP($A468,'Plan de acci�n consolidado 2025'!$A$3:$AZ$504,Z$1,0)</f>
        <v>45807</v>
      </c>
      <c r="AA468">
        <f>VLOOKUP($A468,'Plan de acci�n consolidado 2025'!$A$3:$AZ$504,AA$1,0)</f>
        <v>100</v>
      </c>
      <c r="AB468" t="str">
        <f>VLOOKUP($A468,'Plan de acci�n consolidado 2025'!$A$3:$AZ$504,AB$1,0)</f>
        <v>Se avala evidencia presentada por el área.</v>
      </c>
      <c r="AC468" s="168">
        <f>VLOOKUP($A468,'Plan de acci�n consolidado 2025'!$A$3:$AZ$504,AC$1,0)</f>
        <v>45807</v>
      </c>
      <c r="AD468">
        <f>VLOOKUP($A468,'Plan de acci�n consolidado 2025'!$A$3:$AZ$504,AD$1,0)</f>
        <v>100</v>
      </c>
      <c r="AE468">
        <f>VLOOKUP($A468,'Plan de acci�n consolidado 2025'!$A$3:$AZ$504,AE$1,0)</f>
        <v>3</v>
      </c>
    </row>
    <row r="469" spans="1:31" hidden="1" x14ac:dyDescent="0.25">
      <c r="A469" s="30" t="s">
        <v>1149</v>
      </c>
      <c r="B469" t="str">
        <f>VLOOKUP($A469,'Plan de acci�n consolidado 2025'!$A$3:$V$504,B$1,0)</f>
        <v>DESPACHO DEL SUPERINTENDENTE DELEGADO PARA LA PROTECCIÓN DE LA COMPETENCIA</v>
      </c>
      <c r="C469">
        <f>VLOOKUP($A469,'Plan de acci�n consolidado 2025'!$A$3:$V$504,C$1,0)</f>
        <v>1</v>
      </c>
      <c r="D469" t="str">
        <f>VLOOKUP($A469,'Plan de acci�n consolidado 2025'!$A$3:$V$504,D$1,0)</f>
        <v>Actividad propia</v>
      </c>
      <c r="E469" t="str">
        <f>VLOOKUP($A469,'Plan de acci�n consolidado 2025'!$A$3:$V$504,E$1,0)</f>
        <v>1000.6.2</v>
      </c>
      <c r="F469" t="str">
        <f>VLOOKUP($A469,'Plan de acci�n consolidado 2025'!$A$3:$V$504,F$1,0)</f>
        <v>N/A</v>
      </c>
      <c r="G469" t="str">
        <f>VLOOKUP($A469,'Plan de acci�n consolidado 2025'!$A$3:$V$504,G$1,0)</f>
        <v>N/A</v>
      </c>
      <c r="H469" t="str">
        <f>VLOOKUP($A469,'Plan de acci�n consolidado 2025'!$A$3:$V$504,H$1,0)</f>
        <v>N/A</v>
      </c>
      <c r="I469" t="str">
        <f>VLOOKUP($A469,'Plan de acci�n consolidado 2025'!$A$3:$V$504,I$1,0)</f>
        <v>N/A</v>
      </c>
      <c r="J469" t="str">
        <f>VLOOKUP($A469,'Plan de acci�n consolidado 2025'!$A$3:$V$504,J$1,0)</f>
        <v>N/A</v>
      </c>
      <c r="K469">
        <f>VLOOKUP($A469,'Plan de acci�n consolidado 2025'!$A$3:$V$504,K$1,0)</f>
        <v>0</v>
      </c>
      <c r="L469" t="str">
        <f>VLOOKUP($A469,'Plan de acci�n consolidado 2025'!$A$3:$V$504,L$1,0)</f>
        <v>N/A</v>
      </c>
      <c r="M469" t="str">
        <f>VLOOKUP($A469,'Plan de acci�n consolidado 2025'!$A$3:$V$504,M$1,0)</f>
        <v>N/A</v>
      </c>
      <c r="N469" t="str">
        <f>VLOOKUP($A469,'Plan de acci�n consolidado 2025'!$A$3:$V$504,N$1,0)</f>
        <v>N/A</v>
      </c>
      <c r="O469" t="str">
        <f>VLOOKUP($A469,'Plan de acci�n consolidado 2025'!$A$3:$V$504,O$1,0)</f>
        <v>Establecer las metas de tiempos de atención de las actividades definidas en la herramienta, a partir del histórico de atención de los trámites activos  (Matrices con los tiempos registrados de los trámites de la vigencia 2024)</v>
      </c>
      <c r="P469">
        <f>VLOOKUP($A469,'Plan de acci�n consolidado 2025'!$A$3:$V$504,P$1,0)</f>
        <v>40</v>
      </c>
      <c r="Q469">
        <f>VLOOKUP($A469,'Plan de acci�n consolidado 2025'!$A$3:$V$504,Q$1,0)</f>
        <v>4</v>
      </c>
      <c r="R469" t="str">
        <f>VLOOKUP($A469,'Plan de acci�n consolidado 2025'!$A$3:$V$504,R$1,0)</f>
        <v>Númerica</v>
      </c>
      <c r="S469" t="str">
        <f>VLOOKUP($A469,'Plan de acci�n consolidado 2025'!$A$3:$V$504,S$1,0)</f>
        <v># de matrices con el registro  de los tiempos / 4 matrices con la descripción de los tiempos planeadas</v>
      </c>
      <c r="T469" s="168">
        <f>VLOOKUP($A469,'Plan de acci�n consolidado 2025'!$A$3:$V$504,T$1,0)</f>
        <v>45839</v>
      </c>
      <c r="U469" s="168">
        <f>VLOOKUP($A469,'Plan de acci�n consolidado 2025'!$A$3:$V$504,U$1,0)</f>
        <v>45975</v>
      </c>
      <c r="V469" t="str">
        <f>VLOOKUP($A469,'Plan de acci�n consolidado 2025'!$A$3:$V$504,V$1,0)</f>
        <v>1000-DESPACHO DEL SUPERINTENDENTE DELEGADO PARA LA PROTECCIÓN DE LA COMPETENCIA</v>
      </c>
      <c r="W469">
        <f>VLOOKUP($A469,'Plan de acci�n consolidado 2025'!$A$3:$AZ$504,W$1,0)</f>
        <v>6</v>
      </c>
      <c r="X469">
        <f>VLOOKUP($A469,'Plan de acci�n consolidado 2025'!$A$3:$AZ$504,X$1,0)</f>
        <v>0</v>
      </c>
      <c r="Y469" t="str">
        <f>VLOOKUP($A469,'Plan de acci�n consolidado 2025'!$A$3:$AZ$504,Y$1,0)</f>
        <v xml:space="preserve">Se encuentra en desarrollo la matriz de los grupos de investigación. </v>
      </c>
      <c r="Z469" s="168">
        <f>VLOOKUP($A469,'Plan de acci�n consolidado 2025'!$A$3:$AZ$504,Z$1,0)</f>
        <v>0</v>
      </c>
      <c r="AA469">
        <f>VLOOKUP($A469,'Plan de acci�n consolidado 2025'!$A$3:$AZ$504,AA$1,0)</f>
        <v>0</v>
      </c>
      <c r="AB469" t="str">
        <f>VLOOKUP($A469,'Plan de acci�n consolidado 2025'!$A$3:$AZ$504,AB$1,0)</f>
        <v>Se valida cualitativamente</v>
      </c>
      <c r="AC469" s="168">
        <f>VLOOKUP($A469,'Plan de acci�n consolidado 2025'!$A$3:$AZ$504,AC$1,0)</f>
        <v>0</v>
      </c>
      <c r="AD469">
        <f>VLOOKUP($A469,'Plan de acci�n consolidado 2025'!$A$3:$AZ$504,AD$1,0)</f>
        <v>0</v>
      </c>
      <c r="AE469">
        <f>VLOOKUP($A469,'Plan de acci�n consolidado 2025'!$A$3:$AZ$504,AE$1,0)</f>
        <v>0</v>
      </c>
    </row>
    <row r="470" spans="1:31" hidden="1" x14ac:dyDescent="0.25">
      <c r="A470" s="30" t="s">
        <v>1151</v>
      </c>
      <c r="B470" t="str">
        <f>VLOOKUP($A470,'Plan de acci�n consolidado 2025'!$A$3:$V$504,B$1,0)</f>
        <v>DESPACHO DEL SUPERINTENDENTE DELEGADO PARA LA PROTECCIÓN DE LA COMPETENCIA</v>
      </c>
      <c r="C470">
        <f>VLOOKUP($A470,'Plan de acci�n consolidado 2025'!$A$3:$V$504,C$1,0)</f>
        <v>1</v>
      </c>
      <c r="D470" t="str">
        <f>VLOOKUP($A470,'Plan de acci�n consolidado 2025'!$A$3:$V$504,D$1,0)</f>
        <v>Actividad propia</v>
      </c>
      <c r="E470" t="str">
        <f>VLOOKUP($A470,'Plan de acci�n consolidado 2025'!$A$3:$V$504,E$1,0)</f>
        <v>1000.6.3</v>
      </c>
      <c r="F470" t="str">
        <f>VLOOKUP($A470,'Plan de acci�n consolidado 2025'!$A$3:$V$504,F$1,0)</f>
        <v>N/A</v>
      </c>
      <c r="G470" t="str">
        <f>VLOOKUP($A470,'Plan de acci�n consolidado 2025'!$A$3:$V$504,G$1,0)</f>
        <v>N/A</v>
      </c>
      <c r="H470" t="str">
        <f>VLOOKUP($A470,'Plan de acci�n consolidado 2025'!$A$3:$V$504,H$1,0)</f>
        <v>N/A</v>
      </c>
      <c r="I470" t="str">
        <f>VLOOKUP($A470,'Plan de acci�n consolidado 2025'!$A$3:$V$504,I$1,0)</f>
        <v>N/A</v>
      </c>
      <c r="J470" t="str">
        <f>VLOOKUP($A470,'Plan de acci�n consolidado 2025'!$A$3:$V$504,J$1,0)</f>
        <v>N/A</v>
      </c>
      <c r="K470">
        <f>VLOOKUP($A470,'Plan de acci�n consolidado 2025'!$A$3:$V$504,K$1,0)</f>
        <v>0</v>
      </c>
      <c r="L470" t="str">
        <f>VLOOKUP($A470,'Plan de acci�n consolidado 2025'!$A$3:$V$504,L$1,0)</f>
        <v>N/A</v>
      </c>
      <c r="M470" t="str">
        <f>VLOOKUP($A470,'Plan de acci�n consolidado 2025'!$A$3:$V$504,M$1,0)</f>
        <v>N/A</v>
      </c>
      <c r="N470" t="str">
        <f>VLOOKUP($A470,'Plan de acci�n consolidado 2025'!$A$3:$V$504,N$1,0)</f>
        <v>N/A</v>
      </c>
      <c r="O470" t="str">
        <f>VLOOKUP($A470,'Plan de acci�n consolidado 2025'!$A$3:$V$504,O$1,0)</f>
        <v>Realizar prueba piloto de la herramienta de control y gestión (Informe de los resultados de la prueba piloto)</v>
      </c>
      <c r="P470">
        <f>VLOOKUP($A470,'Plan de acci�n consolidado 2025'!$A$3:$V$504,P$1,0)</f>
        <v>40</v>
      </c>
      <c r="Q470">
        <f>VLOOKUP($A470,'Plan de acci�n consolidado 2025'!$A$3:$V$504,Q$1,0)</f>
        <v>1</v>
      </c>
      <c r="R470" t="str">
        <f>VLOOKUP($A470,'Plan de acci�n consolidado 2025'!$A$3:$V$504,R$1,0)</f>
        <v>Númerica</v>
      </c>
      <c r="S470" t="str">
        <f>VLOOKUP($A470,'Plan de acci�n consolidado 2025'!$A$3:$V$504,S$1,0)</f>
        <v># de Prueba Piloto realizada / 1 Prueba Piloto programada</v>
      </c>
      <c r="T470" s="168">
        <f>VLOOKUP($A470,'Plan de acci�n consolidado 2025'!$A$3:$V$504,T$1,0)</f>
        <v>45975</v>
      </c>
      <c r="U470" s="168">
        <f>VLOOKUP($A470,'Plan de acci�n consolidado 2025'!$A$3:$V$504,U$1,0)</f>
        <v>46003</v>
      </c>
      <c r="V470" t="str">
        <f>VLOOKUP($A470,'Plan de acci�n consolidado 2025'!$A$3:$V$504,V$1,0)</f>
        <v>1000-DESPACHO DEL SUPERINTENDENTE DELEGADO PARA LA PROTECCIÓN DE LA COMPETENCIA</v>
      </c>
      <c r="W470">
        <f>VLOOKUP($A470,'Plan de acci�n consolidado 2025'!$A$3:$AZ$504,W$1,0)</f>
        <v>6</v>
      </c>
      <c r="X470">
        <f>VLOOKUP($A470,'Plan de acci�n consolidado 2025'!$A$3:$AZ$504,X$1,0)</f>
        <v>0</v>
      </c>
      <c r="Y470">
        <f>VLOOKUP($A470,'Plan de acci�n consolidado 2025'!$A$3:$AZ$504,Y$1,0)</f>
        <v>0</v>
      </c>
      <c r="Z470" s="168">
        <f>VLOOKUP($A470,'Plan de acci�n consolidado 2025'!$A$3:$AZ$504,Z$1,0)</f>
        <v>0</v>
      </c>
      <c r="AA470">
        <f>VLOOKUP($A470,'Plan de acci�n consolidado 2025'!$A$3:$AZ$504,AA$1,0)</f>
        <v>0</v>
      </c>
      <c r="AB470">
        <f>VLOOKUP($A470,'Plan de acci�n consolidado 2025'!$A$3:$AZ$504,AB$1,0)</f>
        <v>0</v>
      </c>
      <c r="AC470" s="168">
        <f>VLOOKUP($A470,'Plan de acci�n consolidado 2025'!$A$3:$AZ$504,AC$1,0)</f>
        <v>0</v>
      </c>
      <c r="AD470">
        <f>VLOOKUP($A470,'Plan de acci�n consolidado 2025'!$A$3:$AZ$504,AD$1,0)</f>
        <v>0</v>
      </c>
      <c r="AE470">
        <f>VLOOKUP($A470,'Plan de acci�n consolidado 2025'!$A$3:$AZ$504,AE$1,0)</f>
        <v>0</v>
      </c>
    </row>
    <row r="471" spans="1:31" hidden="1" x14ac:dyDescent="0.25">
      <c r="A471" s="30" t="s">
        <v>461</v>
      </c>
      <c r="B471" t="str">
        <f>VLOOKUP($A471,'Plan de acci�n consolidado 2025'!$A$3:$V$504,B$1,0)</f>
        <v>GRUPO DE TRABAJO DE ADMINISTRACIÓN DE PERSONAL</v>
      </c>
      <c r="C471">
        <f>VLOOKUP($A471,'Plan de acci�n consolidado 2025'!$A$3:$V$504,C$1,0)</f>
        <v>2</v>
      </c>
      <c r="D471" t="str">
        <f>VLOOKUP($A471,'Plan de acci�n consolidado 2025'!$A$3:$V$504,D$1,0)</f>
        <v>Producto</v>
      </c>
      <c r="E471" t="str">
        <f>VLOOKUP($A471,'Plan de acci�n consolidado 2025'!$A$3:$V$504,E$1,0)</f>
        <v>111.1</v>
      </c>
      <c r="F471" t="str">
        <f>VLOOKUP($A471,'Plan de acci�n consolidado 2025'!$A$3:$V$504,F$1,0)</f>
        <v>Operativo</v>
      </c>
      <c r="G471" t="str">
        <f>VLOOKUP($A471,'Plan de acci�n consolidado 2025'!$A$3:$V$504,G$1,0)</f>
        <v>Fortalecer el Sistema Integral de Gestión Institucional en el marco del Modelo Integrado de Planeación y gestión para mejorar la prestación del servicio.</v>
      </c>
      <c r="H471" t="str">
        <f>VLOOKUP($A471,'Plan de acci�n consolidado 2025'!$A$3:$V$504,H$1,0)</f>
        <v xml:space="preserve">Cumplimiento de productos del PAI asociados a Fortacer el Sistema Integral de Gestión Institucional para mejorar la prestación del servicio. 
</v>
      </c>
      <c r="I471" t="str">
        <f>VLOOKUP($A471,'Plan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1" t="str">
        <f>VLOOKUP($A471,'Plan de acci�n consolidado 2025'!$A$3:$V$504,J$1,0)</f>
        <v>N/A</v>
      </c>
      <c r="K471">
        <f>VLOOKUP($A471,'Plan de acci�n consolidado 2025'!$A$3:$V$504,K$1,0)</f>
        <v>0</v>
      </c>
      <c r="L471" t="str">
        <f>VLOOKUP($A471,'Plan de acci�n consolidado 2025'!$A$3:$V$504,L$1,0)</f>
        <v>N/A</v>
      </c>
      <c r="M471" t="str">
        <f>VLOOKUP($A471,'Plan de acci�n consolidado 2025'!$A$3:$V$504,M$1,0)</f>
        <v>Política de Gestión Estratégica del Talento Humano _DIMENSIÓN Talento humano</v>
      </c>
      <c r="N471" t="str">
        <f>VLOOKUP($A471,'Plan de acci�n consolidado 2025'!$A$3:$V$504,N$1,0)</f>
        <v>DECRETO 612</v>
      </c>
      <c r="O471" t="str">
        <f>VLOOKUP($A471,'Plan de acci�n consolidado 2025'!$A$3:$V$504,O$1,0)</f>
        <v>Plan anual de Previsión de Recursos Humanos, Elaborado y publicado en la página web de la SIC e Intrasic (Documento del Plan anual de Previsión de Recursos Humanos)</v>
      </c>
      <c r="P471">
        <f>VLOOKUP($A471,'Plan de acci�n consolidado 2025'!$A$3:$V$504,P$1,0)</f>
        <v>20</v>
      </c>
      <c r="Q471">
        <f>VLOOKUP($A471,'Plan de acci�n consolidado 2025'!$A$3:$V$504,Q$1,0)</f>
        <v>1</v>
      </c>
      <c r="R471" t="str">
        <f>VLOOKUP($A471,'Plan de acci�n consolidado 2025'!$A$3:$V$504,R$1,0)</f>
        <v>Númerica</v>
      </c>
      <c r="S471" t="str">
        <f>VLOOKUP($A471,'Plan de acci�n consolidado 2025'!$A$3:$V$504,S$1,0)</f>
        <v># de Plan anual de Previsión  elaborado y publicado / 1 Plan anual de Previsión a  elaborar y publicar</v>
      </c>
      <c r="T471" s="168">
        <f>VLOOKUP($A471,'Plan de acci�n consolidado 2025'!$A$3:$V$504,T$1,0)</f>
        <v>45672</v>
      </c>
      <c r="U471" s="168">
        <f>VLOOKUP($A471,'Plan de acci�n consolidado 2025'!$A$3:$V$504,U$1,0)</f>
        <v>45688</v>
      </c>
      <c r="V471" t="str">
        <f>VLOOKUP($A471,'Plan de acci�n consolidado 2025'!$A$3:$V$504,V$1,0)</f>
        <v>111-GRUPO DE TRABAJO DE ADMINISTRACIÓN DE PERSONAL</v>
      </c>
      <c r="W471">
        <f>VLOOKUP($A471,'Plan de acci�n consolidado 2025'!$A$3:$AZ$504,W$1,0)</f>
        <v>20</v>
      </c>
      <c r="X471">
        <f>VLOOKUP($A471,'Plan de acci�n consolidado 2025'!$A$3:$AZ$504,X$1,0)</f>
        <v>100</v>
      </c>
      <c r="Y471" t="str">
        <f>VLOOKUP($A471,'Plan de acci�n consolidado 2025'!$A$3:$AZ$504,Y$1,0)</f>
        <v>Se reenvía nuevamente conforme a las instrucciones de la OAP, dando cumplimiento al producto y a las actividades propuestas dentro de los plazos establecidos.</v>
      </c>
      <c r="Z471" s="168">
        <f>VLOOKUP($A471,'Plan de acci�n consolidado 2025'!$A$3:$AZ$504,Z$1,0)</f>
        <v>45688</v>
      </c>
      <c r="AA471">
        <f>VLOOKUP($A471,'Plan de acci�n consolidado 2025'!$A$3:$AZ$504,AA$1,0)</f>
        <v>100</v>
      </c>
      <c r="AB471" t="str">
        <f>VLOOKUP($A471,'Plan de acci�n consolidado 2025'!$A$3:$AZ$504,AB$1,0)</f>
        <v xml:space="preserve">Se avala el cumplimiento de la presente producto </v>
      </c>
      <c r="AC471" s="168">
        <f>VLOOKUP($A471,'Plan de acci�n consolidado 2025'!$A$3:$AZ$504,AC$1,0)</f>
        <v>45688</v>
      </c>
      <c r="AD471">
        <f>VLOOKUP($A471,'Plan de acci�n consolidado 2025'!$A$3:$AZ$504,AD$1,0)</f>
        <v>100</v>
      </c>
      <c r="AE471">
        <f>VLOOKUP($A471,'Plan de acci�n consolidado 2025'!$A$3:$AZ$504,AE$1,0)</f>
        <v>20</v>
      </c>
    </row>
    <row r="472" spans="1:31" hidden="1" x14ac:dyDescent="0.25">
      <c r="A472" s="30" t="s">
        <v>468</v>
      </c>
      <c r="B472" t="str">
        <f>VLOOKUP($A472,'Plan de acci�n consolidado 2025'!$A$3:$V$504,B$1,0)</f>
        <v>GRUPO DE TRABAJO DE ADMINISTRACIÓN DE PERSONAL</v>
      </c>
      <c r="C472">
        <f>VLOOKUP($A472,'Plan de acci�n consolidado 2025'!$A$3:$V$504,C$1,0)</f>
        <v>2</v>
      </c>
      <c r="D472" t="str">
        <f>VLOOKUP($A472,'Plan de acci�n consolidado 2025'!$A$3:$V$504,D$1,0)</f>
        <v>Actividad propia</v>
      </c>
      <c r="E472" t="str">
        <f>VLOOKUP($A472,'Plan de acci�n consolidado 2025'!$A$3:$V$504,E$1,0)</f>
        <v>111.1.1</v>
      </c>
      <c r="F472" t="str">
        <f>VLOOKUP($A472,'Plan de acci�n consolidado 2025'!$A$3:$V$504,F$1,0)</f>
        <v>N/A</v>
      </c>
      <c r="G472" t="str">
        <f>VLOOKUP($A472,'Plan de acci�n consolidado 2025'!$A$3:$V$504,G$1,0)</f>
        <v>N/A</v>
      </c>
      <c r="H472" t="str">
        <f>VLOOKUP($A472,'Plan de acci�n consolidado 2025'!$A$3:$V$504,H$1,0)</f>
        <v>N/A</v>
      </c>
      <c r="I472" t="str">
        <f>VLOOKUP($A472,'Plan de acci�n consolidado 2025'!$A$3:$V$504,I$1,0)</f>
        <v>N/A</v>
      </c>
      <c r="J472" t="str">
        <f>VLOOKUP($A472,'Plan de acci�n consolidado 2025'!$A$3:$V$504,J$1,0)</f>
        <v>N/A</v>
      </c>
      <c r="K472">
        <f>VLOOKUP($A472,'Plan de acci�n consolidado 2025'!$A$3:$V$504,K$1,0)</f>
        <v>0</v>
      </c>
      <c r="L472" t="str">
        <f>VLOOKUP($A472,'Plan de acci�n consolidado 2025'!$A$3:$V$504,L$1,0)</f>
        <v>N/A</v>
      </c>
      <c r="M472" t="str">
        <f>VLOOKUP($A472,'Plan de acci�n consolidado 2025'!$A$3:$V$504,M$1,0)</f>
        <v>N/A</v>
      </c>
      <c r="N472" t="str">
        <f>VLOOKUP($A472,'Plan de acci�n consolidado 2025'!$A$3:$V$504,N$1,0)</f>
        <v>N/A</v>
      </c>
      <c r="O472" t="str">
        <f>VLOOKUP($A472,'Plan de acci�n consolidado 2025'!$A$3:$V$504,O$1,0)</f>
        <v>Elaborar el Plan anual de Previsión de Recursos Humanos (Único entregable) (Documento del Plan anual de Previsión de Recursos Humanos)</v>
      </c>
      <c r="P472">
        <f>VLOOKUP($A472,'Plan de acci�n consolidado 2025'!$A$3:$V$504,P$1,0)</f>
        <v>50</v>
      </c>
      <c r="Q472">
        <f>VLOOKUP($A472,'Plan de acci�n consolidado 2025'!$A$3:$V$504,Q$1,0)</f>
        <v>1</v>
      </c>
      <c r="R472" t="str">
        <f>VLOOKUP($A472,'Plan de acci�n consolidado 2025'!$A$3:$V$504,R$1,0)</f>
        <v>Númerica</v>
      </c>
      <c r="S472" t="str">
        <f>VLOOKUP($A472,'Plan de acci�n consolidado 2025'!$A$3:$V$504,S$1,0)</f>
        <v># de Plan anual de Previsión de Recursos Humanos elaborado / 1 Plan anual de Previsión de Recursos Humanos  a elaborar</v>
      </c>
      <c r="T472" s="168">
        <f>VLOOKUP($A472,'Plan de acci�n consolidado 2025'!$A$3:$V$504,T$1,0)</f>
        <v>45672</v>
      </c>
      <c r="U472" s="168">
        <f>VLOOKUP($A472,'Plan de acci�n consolidado 2025'!$A$3:$V$504,U$1,0)</f>
        <v>45688</v>
      </c>
      <c r="V472" t="str">
        <f>VLOOKUP($A472,'Plan de acci�n consolidado 2025'!$A$3:$V$504,V$1,0)</f>
        <v>111-GRUPO DE TRABAJO DE ADMINISTRACIÓN DE PERSONAL</v>
      </c>
      <c r="W472">
        <f>VLOOKUP($A472,'Plan de acci�n consolidado 2025'!$A$3:$AZ$504,W$1,0)</f>
        <v>10</v>
      </c>
      <c r="X472">
        <f>VLOOKUP($A472,'Plan de acci�n consolidado 2025'!$A$3:$AZ$504,X$1,0)</f>
        <v>100</v>
      </c>
      <c r="Y472" t="str">
        <f>VLOOKUP($A472,'Plan de acci�n consolidado 2025'!$A$3:$AZ$504,Y$1,0)</f>
        <v>Se da cumplimento al producto y a las actividades propuestas en las fechas establecidas</v>
      </c>
      <c r="Z472" s="168">
        <f>VLOOKUP($A472,'Plan de acci�n consolidado 2025'!$A$3:$AZ$504,Z$1,0)</f>
        <v>45688</v>
      </c>
      <c r="AA472">
        <f>VLOOKUP($A472,'Plan de acci�n consolidado 2025'!$A$3:$AZ$504,AA$1,0)</f>
        <v>100</v>
      </c>
      <c r="AB472" t="str">
        <f>VLOOKUP($A472,'Plan de acci�n consolidado 2025'!$A$3:$AZ$504,AB$1,0)</f>
        <v xml:space="preserve">Se avala el cumplimiento de la presente actividad mediante documento de plan de previsión de recursos humano </v>
      </c>
      <c r="AC472" s="168">
        <f>VLOOKUP($A472,'Plan de acci�n consolidado 2025'!$A$3:$AZ$504,AC$1,0)</f>
        <v>45688</v>
      </c>
      <c r="AD472">
        <f>VLOOKUP($A472,'Plan de acci�n consolidado 2025'!$A$3:$AZ$504,AD$1,0)</f>
        <v>100</v>
      </c>
      <c r="AE472">
        <f>VLOOKUP($A472,'Plan de acci�n consolidado 2025'!$A$3:$AZ$504,AE$1,0)</f>
        <v>10</v>
      </c>
    </row>
    <row r="473" spans="1:31" hidden="1" x14ac:dyDescent="0.25">
      <c r="A473" s="30" t="s">
        <v>470</v>
      </c>
      <c r="B473" t="str">
        <f>VLOOKUP($A473,'Plan de acci�n consolidado 2025'!$A$3:$V$504,B$1,0)</f>
        <v>GRUPO DE TRABAJO DE ADMINISTRACIÓN DE PERSONAL</v>
      </c>
      <c r="C473">
        <f>VLOOKUP($A473,'Plan de acci�n consolidado 2025'!$A$3:$V$504,C$1,0)</f>
        <v>2</v>
      </c>
      <c r="D473" t="str">
        <f>VLOOKUP($A473,'Plan de acci�n consolidado 2025'!$A$3:$V$504,D$1,0)</f>
        <v>Actividad propia</v>
      </c>
      <c r="E473" t="str">
        <f>VLOOKUP($A473,'Plan de acci�n consolidado 2025'!$A$3:$V$504,E$1,0)</f>
        <v>111.1.2</v>
      </c>
      <c r="F473" t="str">
        <f>VLOOKUP($A473,'Plan de acci�n consolidado 2025'!$A$3:$V$504,F$1,0)</f>
        <v>N/A</v>
      </c>
      <c r="G473" t="str">
        <f>VLOOKUP($A473,'Plan de acci�n consolidado 2025'!$A$3:$V$504,G$1,0)</f>
        <v>N/A</v>
      </c>
      <c r="H473" t="str">
        <f>VLOOKUP($A473,'Plan de acci�n consolidado 2025'!$A$3:$V$504,H$1,0)</f>
        <v>N/A</v>
      </c>
      <c r="I473" t="str">
        <f>VLOOKUP($A473,'Plan de acci�n consolidado 2025'!$A$3:$V$504,I$1,0)</f>
        <v>N/A</v>
      </c>
      <c r="J473" t="str">
        <f>VLOOKUP($A473,'Plan de acci�n consolidado 2025'!$A$3:$V$504,J$1,0)</f>
        <v>N/A</v>
      </c>
      <c r="K473">
        <f>VLOOKUP($A473,'Plan de acci�n consolidado 2025'!$A$3:$V$504,K$1,0)</f>
        <v>0</v>
      </c>
      <c r="L473" t="str">
        <f>VLOOKUP($A473,'Plan de acci�n consolidado 2025'!$A$3:$V$504,L$1,0)</f>
        <v>N/A</v>
      </c>
      <c r="M473" t="str">
        <f>VLOOKUP($A473,'Plan de acci�n consolidado 2025'!$A$3:$V$504,M$1,0)</f>
        <v>N/A</v>
      </c>
      <c r="N473" t="str">
        <f>VLOOKUP($A473,'Plan de acci�n consolidado 2025'!$A$3:$V$504,N$1,0)</f>
        <v>N/A</v>
      </c>
      <c r="O473" t="str">
        <f>VLOOKUP($A473,'Plan de acci�n consolidado 2025'!$A$3:$V$504,O$1,0)</f>
        <v>Publicar el Plan anual de Previsión de Recursos Humanos (Único entregable) (Captura de pantalla de la publicación en la página web de la SIC e Intrasic)</v>
      </c>
      <c r="P473">
        <f>VLOOKUP($A473,'Plan de acci�n consolidado 2025'!$A$3:$V$504,P$1,0)</f>
        <v>50</v>
      </c>
      <c r="Q473">
        <f>VLOOKUP($A473,'Plan de acci�n consolidado 2025'!$A$3:$V$504,Q$1,0)</f>
        <v>1</v>
      </c>
      <c r="R473" t="str">
        <f>VLOOKUP($A473,'Plan de acci�n consolidado 2025'!$A$3:$V$504,R$1,0)</f>
        <v>Númerica</v>
      </c>
      <c r="S473" t="str">
        <f>VLOOKUP($A473,'Plan de acci�n consolidado 2025'!$A$3:$V$504,S$1,0)</f>
        <v># de Plan anual de Previsión de Recursos Humanos publicado / 1 Plan anual de Previsión de Recursos Humanos  a publicar</v>
      </c>
      <c r="T473" s="168">
        <f>VLOOKUP($A473,'Plan de acci�n consolidado 2025'!$A$3:$V$504,T$1,0)</f>
        <v>45672</v>
      </c>
      <c r="U473" s="168">
        <f>VLOOKUP($A473,'Plan de acci�n consolidado 2025'!$A$3:$V$504,U$1,0)</f>
        <v>45688</v>
      </c>
      <c r="V473" t="str">
        <f>VLOOKUP($A473,'Plan de acci�n consolidado 2025'!$A$3:$V$504,V$1,0)</f>
        <v>111-GRUPO DE TRABAJO DE ADMINISTRACIÓN DE PERSONAL</v>
      </c>
      <c r="W473">
        <f>VLOOKUP($A473,'Plan de acci�n consolidado 2025'!$A$3:$AZ$504,W$1,0)</f>
        <v>10</v>
      </c>
      <c r="X473">
        <f>VLOOKUP($A473,'Plan de acci�n consolidado 2025'!$A$3:$AZ$504,X$1,0)</f>
        <v>100</v>
      </c>
      <c r="Y473" t="str">
        <f>VLOOKUP($A473,'Plan de acci�n consolidado 2025'!$A$3:$AZ$504,Y$1,0)</f>
        <v>Se da cumplimento al producto y a las actividades propuestas en las fechas establecidas</v>
      </c>
      <c r="Z473" s="168">
        <f>VLOOKUP($A473,'Plan de acci�n consolidado 2025'!$A$3:$AZ$504,Z$1,0)</f>
        <v>45688</v>
      </c>
      <c r="AA473">
        <f>VLOOKUP($A473,'Plan de acci�n consolidado 2025'!$A$3:$AZ$504,AA$1,0)</f>
        <v>100</v>
      </c>
      <c r="AB473" t="str">
        <f>VLOOKUP($A473,'Plan de acci�n consolidado 2025'!$A$3:$AZ$504,AB$1,0)</f>
        <v xml:space="preserve">Se avala el cumplimiento de la presente actividad mediante la publicación del plan de previsión de recursos humanos </v>
      </c>
      <c r="AC473" s="168">
        <f>VLOOKUP($A473,'Plan de acci�n consolidado 2025'!$A$3:$AZ$504,AC$1,0)</f>
        <v>45688</v>
      </c>
      <c r="AD473">
        <f>VLOOKUP($A473,'Plan de acci�n consolidado 2025'!$A$3:$AZ$504,AD$1,0)</f>
        <v>100</v>
      </c>
      <c r="AE473">
        <f>VLOOKUP($A473,'Plan de acci�n consolidado 2025'!$A$3:$AZ$504,AE$1,0)</f>
        <v>10</v>
      </c>
    </row>
    <row r="474" spans="1:31" hidden="1" x14ac:dyDescent="0.25">
      <c r="A474" s="30" t="s">
        <v>472</v>
      </c>
      <c r="B474" t="str">
        <f>VLOOKUP($A474,'Plan de acci�n consolidado 2025'!$A$3:$V$504,B$1,0)</f>
        <v>GRUPO DE TRABAJO DE ADMINISTRACIÓN DE PERSONAL</v>
      </c>
      <c r="C474">
        <f>VLOOKUP($A474,'Plan de acci�n consolidado 2025'!$A$3:$V$504,C$1,0)</f>
        <v>2</v>
      </c>
      <c r="D474" t="str">
        <f>VLOOKUP($A474,'Plan de acci�n consolidado 2025'!$A$3:$V$504,D$1,0)</f>
        <v>Producto</v>
      </c>
      <c r="E474" t="str">
        <f>VLOOKUP($A474,'Plan de acci�n consolidado 2025'!$A$3:$V$504,E$1,0)</f>
        <v>111.2</v>
      </c>
      <c r="F474" t="str">
        <f>VLOOKUP($A474,'Plan de acci�n consolidado 2025'!$A$3:$V$504,F$1,0)</f>
        <v>Operativo</v>
      </c>
      <c r="G474" t="str">
        <f>VLOOKUP($A474,'Plan de acci�n consolidado 2025'!$A$3:$V$504,G$1,0)</f>
        <v>Fortalecer el Sistema Integral de Gestión Institucional en el marco del Modelo Integrado de Planeación y gestión para mejorar la prestación del servicio.</v>
      </c>
      <c r="H474" t="str">
        <f>VLOOKUP($A474,'Plan de acci�n consolidado 2025'!$A$3:$V$504,H$1,0)</f>
        <v xml:space="preserve">Cumplimiento de productos del PAI asociados a Fortacer el Sistema Integral de Gestión Institucional para mejorar la prestación del servicio. 
</v>
      </c>
      <c r="I474" t="str">
        <f>VLOOKUP($A474,'Plan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4" t="str">
        <f>VLOOKUP($A474,'Plan de acci�n consolidado 2025'!$A$3:$V$504,J$1,0)</f>
        <v>N/A</v>
      </c>
      <c r="K474">
        <f>VLOOKUP($A474,'Plan de acci�n consolidado 2025'!$A$3:$V$504,K$1,0)</f>
        <v>0</v>
      </c>
      <c r="L474" t="str">
        <f>VLOOKUP($A474,'Plan de acci�n consolidado 2025'!$A$3:$V$504,L$1,0)</f>
        <v>N/A</v>
      </c>
      <c r="M474" t="str">
        <f>VLOOKUP($A474,'Plan de acci�n consolidado 2025'!$A$3:$V$504,M$1,0)</f>
        <v>Política de Gestión Estratégica del Talento Humano _DIMENSIÓN Talento humano</v>
      </c>
      <c r="N474" t="str">
        <f>VLOOKUP($A474,'Plan de acci�n consolidado 2025'!$A$3:$V$504,N$1,0)</f>
        <v>DECRETO 612</v>
      </c>
      <c r="O474" t="str">
        <f>VLOOKUP($A474,'Plan de acci�n consolidado 2025'!$A$3:$V$504,O$1,0)</f>
        <v>Plan anual de Vacantes, Elaborado y publicado en la página web de la SIC e Intrasic (Documento del Plan anual de Vacantes)</v>
      </c>
      <c r="P474">
        <f>VLOOKUP($A474,'Plan de acci�n consolidado 2025'!$A$3:$V$504,P$1,0)</f>
        <v>20</v>
      </c>
      <c r="Q474">
        <f>VLOOKUP($A474,'Plan de acci�n consolidado 2025'!$A$3:$V$504,Q$1,0)</f>
        <v>1</v>
      </c>
      <c r="R474" t="str">
        <f>VLOOKUP($A474,'Plan de acci�n consolidado 2025'!$A$3:$V$504,R$1,0)</f>
        <v>Númerica</v>
      </c>
      <c r="S474" t="str">
        <f>VLOOKUP($A474,'Plan de acci�n consolidado 2025'!$A$3:$V$504,S$1,0)</f>
        <v># de Plan anual vacantes elaborado y publicado / 1 Plan anual  vacantes a  elaborar y publicar</v>
      </c>
      <c r="T474" s="168">
        <f>VLOOKUP($A474,'Plan de acci�n consolidado 2025'!$A$3:$V$504,T$1,0)</f>
        <v>45672</v>
      </c>
      <c r="U474" s="168">
        <f>VLOOKUP($A474,'Plan de acci�n consolidado 2025'!$A$3:$V$504,U$1,0)</f>
        <v>45688</v>
      </c>
      <c r="V474" t="str">
        <f>VLOOKUP($A474,'Plan de acci�n consolidado 2025'!$A$3:$V$504,V$1,0)</f>
        <v>111-GRUPO DE TRABAJO DE ADMINISTRACIÓN DE PERSONAL</v>
      </c>
      <c r="W474">
        <f>VLOOKUP($A474,'Plan de acci�n consolidado 2025'!$A$3:$AZ$504,W$1,0)</f>
        <v>20</v>
      </c>
      <c r="X474">
        <f>VLOOKUP($A474,'Plan de acci�n consolidado 2025'!$A$3:$AZ$504,X$1,0)</f>
        <v>100</v>
      </c>
      <c r="Y474" t="str">
        <f>VLOOKUP($A474,'Plan de acci�n consolidado 2025'!$A$3:$AZ$504,Y$1,0)</f>
        <v>Se reenvía nuevamente conforme a las instrucciones de la OAP, dando cumplimiento al producto y a las actividades propuestas dentro de los plazos establecidos.</v>
      </c>
      <c r="Z474" s="168">
        <f>VLOOKUP($A474,'Plan de acci�n consolidado 2025'!$A$3:$AZ$504,Z$1,0)</f>
        <v>45688</v>
      </c>
      <c r="AA474">
        <f>VLOOKUP($A474,'Plan de acci�n consolidado 2025'!$A$3:$AZ$504,AA$1,0)</f>
        <v>100</v>
      </c>
      <c r="AB474" t="str">
        <f>VLOOKUP($A474,'Plan de acci�n consolidado 2025'!$A$3:$AZ$504,AB$1,0)</f>
        <v xml:space="preserve">Se avala el cumplimiento del presente producto plan de vacantes </v>
      </c>
      <c r="AC474" s="168">
        <f>VLOOKUP($A474,'Plan de acci�n consolidado 2025'!$A$3:$AZ$504,AC$1,0)</f>
        <v>45688</v>
      </c>
      <c r="AD474">
        <f>VLOOKUP($A474,'Plan de acci�n consolidado 2025'!$A$3:$AZ$504,AD$1,0)</f>
        <v>100</v>
      </c>
      <c r="AE474">
        <f>VLOOKUP($A474,'Plan de acci�n consolidado 2025'!$A$3:$AZ$504,AE$1,0)</f>
        <v>20</v>
      </c>
    </row>
    <row r="475" spans="1:31" hidden="1" x14ac:dyDescent="0.25">
      <c r="A475" s="30" t="s">
        <v>474</v>
      </c>
      <c r="B475" t="str">
        <f>VLOOKUP($A475,'Plan de acci�n consolidado 2025'!$A$3:$V$504,B$1,0)</f>
        <v>GRUPO DE TRABAJO DE ADMINISTRACIÓN DE PERSONAL</v>
      </c>
      <c r="C475">
        <f>VLOOKUP($A475,'Plan de acci�n consolidado 2025'!$A$3:$V$504,C$1,0)</f>
        <v>2</v>
      </c>
      <c r="D475" t="str">
        <f>VLOOKUP($A475,'Plan de acci�n consolidado 2025'!$A$3:$V$504,D$1,0)</f>
        <v>Actividad propia</v>
      </c>
      <c r="E475" t="str">
        <f>VLOOKUP($A475,'Plan de acci�n consolidado 2025'!$A$3:$V$504,E$1,0)</f>
        <v>111.2.1</v>
      </c>
      <c r="F475" t="str">
        <f>VLOOKUP($A475,'Plan de acci�n consolidado 2025'!$A$3:$V$504,F$1,0)</f>
        <v>N/A</v>
      </c>
      <c r="G475" t="str">
        <f>VLOOKUP($A475,'Plan de acci�n consolidado 2025'!$A$3:$V$504,G$1,0)</f>
        <v>N/A</v>
      </c>
      <c r="H475" t="str">
        <f>VLOOKUP($A475,'Plan de acci�n consolidado 2025'!$A$3:$V$504,H$1,0)</f>
        <v>N/A</v>
      </c>
      <c r="I475" t="str">
        <f>VLOOKUP($A475,'Plan de acci�n consolidado 2025'!$A$3:$V$504,I$1,0)</f>
        <v>N/A</v>
      </c>
      <c r="J475" t="str">
        <f>VLOOKUP($A475,'Plan de acci�n consolidado 2025'!$A$3:$V$504,J$1,0)</f>
        <v>N/A</v>
      </c>
      <c r="K475">
        <f>VLOOKUP($A475,'Plan de acci�n consolidado 2025'!$A$3:$V$504,K$1,0)</f>
        <v>0</v>
      </c>
      <c r="L475" t="str">
        <f>VLOOKUP($A475,'Plan de acci�n consolidado 2025'!$A$3:$V$504,L$1,0)</f>
        <v>N/A</v>
      </c>
      <c r="M475" t="str">
        <f>VLOOKUP($A475,'Plan de acci�n consolidado 2025'!$A$3:$V$504,M$1,0)</f>
        <v>N/A</v>
      </c>
      <c r="N475" t="str">
        <f>VLOOKUP($A475,'Plan de acci�n consolidado 2025'!$A$3:$V$504,N$1,0)</f>
        <v>N/A</v>
      </c>
      <c r="O475" t="str">
        <f>VLOOKUP($A475,'Plan de acci�n consolidado 2025'!$A$3:$V$504,O$1,0)</f>
        <v>Elaborar el Plan anual de Vacantes (Único entregable) (Documento del Plan anual de Vacantes)</v>
      </c>
      <c r="P475">
        <f>VLOOKUP($A475,'Plan de acci�n consolidado 2025'!$A$3:$V$504,P$1,0)</f>
        <v>50</v>
      </c>
      <c r="Q475">
        <f>VLOOKUP($A475,'Plan de acci�n consolidado 2025'!$A$3:$V$504,Q$1,0)</f>
        <v>1</v>
      </c>
      <c r="R475" t="str">
        <f>VLOOKUP($A475,'Plan de acci�n consolidado 2025'!$A$3:$V$504,R$1,0)</f>
        <v>Númerica</v>
      </c>
      <c r="S475" t="str">
        <f>VLOOKUP($A475,'Plan de acci�n consolidado 2025'!$A$3:$V$504,S$1,0)</f>
        <v># de Plan anual de vacantes elaborado / 1 Plan anual de  vacantes a elaborar</v>
      </c>
      <c r="T475" s="168">
        <f>VLOOKUP($A475,'Plan de acci�n consolidado 2025'!$A$3:$V$504,T$1,0)</f>
        <v>45672</v>
      </c>
      <c r="U475" s="168">
        <f>VLOOKUP($A475,'Plan de acci�n consolidado 2025'!$A$3:$V$504,U$1,0)</f>
        <v>45688</v>
      </c>
      <c r="V475" t="str">
        <f>VLOOKUP($A475,'Plan de acci�n consolidado 2025'!$A$3:$V$504,V$1,0)</f>
        <v>111-GRUPO DE TRABAJO DE ADMINISTRACIÓN DE PERSONAL</v>
      </c>
      <c r="W475">
        <f>VLOOKUP($A475,'Plan de acci�n consolidado 2025'!$A$3:$AZ$504,W$1,0)</f>
        <v>10</v>
      </c>
      <c r="X475">
        <f>VLOOKUP($A475,'Plan de acci�n consolidado 2025'!$A$3:$AZ$504,X$1,0)</f>
        <v>100</v>
      </c>
      <c r="Y475" t="str">
        <f>VLOOKUP($A475,'Plan de acci�n consolidado 2025'!$A$3:$AZ$504,Y$1,0)</f>
        <v>Se da cumplimento al producto y a las actividades propuestas en las fechas establecidas</v>
      </c>
      <c r="Z475" s="168">
        <f>VLOOKUP($A475,'Plan de acci�n consolidado 2025'!$A$3:$AZ$504,Z$1,0)</f>
        <v>45688</v>
      </c>
      <c r="AA475">
        <f>VLOOKUP($A475,'Plan de acci�n consolidado 2025'!$A$3:$AZ$504,AA$1,0)</f>
        <v>100</v>
      </c>
      <c r="AB475" t="str">
        <f>VLOOKUP($A475,'Plan de acci�n consolidado 2025'!$A$3:$AZ$504,AB$1,0)</f>
        <v xml:space="preserve">Se avala el cumplimiento de la presente actividad mediante documento plan de vacantes </v>
      </c>
      <c r="AC475" s="168">
        <f>VLOOKUP($A475,'Plan de acci�n consolidado 2025'!$A$3:$AZ$504,AC$1,0)</f>
        <v>45688</v>
      </c>
      <c r="AD475">
        <f>VLOOKUP($A475,'Plan de acci�n consolidado 2025'!$A$3:$AZ$504,AD$1,0)</f>
        <v>100</v>
      </c>
      <c r="AE475">
        <f>VLOOKUP($A475,'Plan de acci�n consolidado 2025'!$A$3:$AZ$504,AE$1,0)</f>
        <v>10</v>
      </c>
    </row>
    <row r="476" spans="1:31" hidden="1" x14ac:dyDescent="0.25">
      <c r="A476" s="30" t="s">
        <v>476</v>
      </c>
      <c r="B476" t="str">
        <f>VLOOKUP($A476,'Plan de acci�n consolidado 2025'!$A$3:$V$504,B$1,0)</f>
        <v>GRUPO DE TRABAJO DE ADMINISTRACIÓN DE PERSONAL</v>
      </c>
      <c r="C476">
        <f>VLOOKUP($A476,'Plan de acci�n consolidado 2025'!$A$3:$V$504,C$1,0)</f>
        <v>2</v>
      </c>
      <c r="D476" t="str">
        <f>VLOOKUP($A476,'Plan de acci�n consolidado 2025'!$A$3:$V$504,D$1,0)</f>
        <v>Actividad propia</v>
      </c>
      <c r="E476" t="str">
        <f>VLOOKUP($A476,'Plan de acci�n consolidado 2025'!$A$3:$V$504,E$1,0)</f>
        <v>111.2.2</v>
      </c>
      <c r="F476" t="str">
        <f>VLOOKUP($A476,'Plan de acci�n consolidado 2025'!$A$3:$V$504,F$1,0)</f>
        <v>N/A</v>
      </c>
      <c r="G476" t="str">
        <f>VLOOKUP($A476,'Plan de acci�n consolidado 2025'!$A$3:$V$504,G$1,0)</f>
        <v>N/A</v>
      </c>
      <c r="H476" t="str">
        <f>VLOOKUP($A476,'Plan de acci�n consolidado 2025'!$A$3:$V$504,H$1,0)</f>
        <v>N/A</v>
      </c>
      <c r="I476" t="str">
        <f>VLOOKUP($A476,'Plan de acci�n consolidado 2025'!$A$3:$V$504,I$1,0)</f>
        <v>N/A</v>
      </c>
      <c r="J476" t="str">
        <f>VLOOKUP($A476,'Plan de acci�n consolidado 2025'!$A$3:$V$504,J$1,0)</f>
        <v>N/A</v>
      </c>
      <c r="K476">
        <f>VLOOKUP($A476,'Plan de acci�n consolidado 2025'!$A$3:$V$504,K$1,0)</f>
        <v>0</v>
      </c>
      <c r="L476" t="str">
        <f>VLOOKUP($A476,'Plan de acci�n consolidado 2025'!$A$3:$V$504,L$1,0)</f>
        <v>N/A</v>
      </c>
      <c r="M476" t="str">
        <f>VLOOKUP($A476,'Plan de acci�n consolidado 2025'!$A$3:$V$504,M$1,0)</f>
        <v>N/A</v>
      </c>
      <c r="N476" t="str">
        <f>VLOOKUP($A476,'Plan de acci�n consolidado 2025'!$A$3:$V$504,N$1,0)</f>
        <v>N/A</v>
      </c>
      <c r="O476" t="str">
        <f>VLOOKUP($A476,'Plan de acci�n consolidado 2025'!$A$3:$V$504,O$1,0)</f>
        <v>Publicar el Plan anual de Vacantes (Único entregable) (Captura de pantalla de la publicación en la página web de la SIC e Intrasic)</v>
      </c>
      <c r="P476">
        <f>VLOOKUP($A476,'Plan de acci�n consolidado 2025'!$A$3:$V$504,P$1,0)</f>
        <v>50</v>
      </c>
      <c r="Q476">
        <f>VLOOKUP($A476,'Plan de acci�n consolidado 2025'!$A$3:$V$504,Q$1,0)</f>
        <v>1</v>
      </c>
      <c r="R476" t="str">
        <f>VLOOKUP($A476,'Plan de acci�n consolidado 2025'!$A$3:$V$504,R$1,0)</f>
        <v>Númerica</v>
      </c>
      <c r="S476" t="str">
        <f>VLOOKUP($A476,'Plan de acci�n consolidado 2025'!$A$3:$V$504,S$1,0)</f>
        <v># de Plan anual de vacantes publicado / 1 Plan anual vacantes a publicar</v>
      </c>
      <c r="T476" s="168">
        <f>VLOOKUP($A476,'Plan de acci�n consolidado 2025'!$A$3:$V$504,T$1,0)</f>
        <v>45672</v>
      </c>
      <c r="U476" s="168">
        <f>VLOOKUP($A476,'Plan de acci�n consolidado 2025'!$A$3:$V$504,U$1,0)</f>
        <v>45688</v>
      </c>
      <c r="V476" t="str">
        <f>VLOOKUP($A476,'Plan de acci�n consolidado 2025'!$A$3:$V$504,V$1,0)</f>
        <v>111-GRUPO DE TRABAJO DE ADMINISTRACIÓN DE PERSONAL</v>
      </c>
      <c r="W476">
        <f>VLOOKUP($A476,'Plan de acci�n consolidado 2025'!$A$3:$AZ$504,W$1,0)</f>
        <v>10</v>
      </c>
      <c r="X476">
        <f>VLOOKUP($A476,'Plan de acci�n consolidado 2025'!$A$3:$AZ$504,X$1,0)</f>
        <v>100</v>
      </c>
      <c r="Y476" t="str">
        <f>VLOOKUP($A476,'Plan de acci�n consolidado 2025'!$A$3:$AZ$504,Y$1,0)</f>
        <v>Se da cumplimento al producto y a las actividades propuestas en las fechas establecidas</v>
      </c>
      <c r="Z476" s="168">
        <f>VLOOKUP($A476,'Plan de acci�n consolidado 2025'!$A$3:$AZ$504,Z$1,0)</f>
        <v>45688</v>
      </c>
      <c r="AA476">
        <f>VLOOKUP($A476,'Plan de acci�n consolidado 2025'!$A$3:$AZ$504,AA$1,0)</f>
        <v>100</v>
      </c>
      <c r="AB476" t="str">
        <f>VLOOKUP($A476,'Plan de acci�n consolidado 2025'!$A$3:$AZ$504,AB$1,0)</f>
        <v>Se avala el cumplimiento de la presente actividad publicación del plan de vacantes.</v>
      </c>
      <c r="AC476" s="168">
        <f>VLOOKUP($A476,'Plan de acci�n consolidado 2025'!$A$3:$AZ$504,AC$1,0)</f>
        <v>45688</v>
      </c>
      <c r="AD476">
        <f>VLOOKUP($A476,'Plan de acci�n consolidado 2025'!$A$3:$AZ$504,AD$1,0)</f>
        <v>100</v>
      </c>
      <c r="AE476">
        <f>VLOOKUP($A476,'Plan de acci�n consolidado 2025'!$A$3:$AZ$504,AE$1,0)</f>
        <v>10</v>
      </c>
    </row>
    <row r="477" spans="1:31" hidden="1" x14ac:dyDescent="0.25">
      <c r="A477" s="30" t="s">
        <v>478</v>
      </c>
      <c r="B477" t="str">
        <f>VLOOKUP($A477,'Plan de acci�n consolidado 2025'!$A$3:$V$504,B$1,0)</f>
        <v>GRUPO DE TRABAJO DE ADMINISTRACIÓN DE PERSONAL</v>
      </c>
      <c r="C477">
        <f>VLOOKUP($A477,'Plan de acci�n consolidado 2025'!$A$3:$V$504,C$1,0)</f>
        <v>2</v>
      </c>
      <c r="D477" t="str">
        <f>VLOOKUP($A477,'Plan de acci�n consolidado 2025'!$A$3:$V$504,D$1,0)</f>
        <v>Producto</v>
      </c>
      <c r="E477" t="str">
        <f>VLOOKUP($A477,'Plan de acci�n consolidado 2025'!$A$3:$V$504,E$1,0)</f>
        <v>111.3</v>
      </c>
      <c r="F477" t="str">
        <f>VLOOKUP($A477,'Plan de acci�n consolidado 2025'!$A$3:$V$504,F$1,0)</f>
        <v>Innovador</v>
      </c>
      <c r="G477" t="str">
        <f>VLOOKUP($A477,'Plan de acci�n consolidado 2025'!$A$3:$V$504,G$1,0)</f>
        <v xml:space="preserve">Fortalecer la gestión de la información, el conocimiento y la innovación para optimizar la capacidad institucional 
</v>
      </c>
      <c r="H477" t="str">
        <f>VLOOKUP($A477,'Plan de acci�n consolidado 2025'!$A$3:$V$504,H$1,0)</f>
        <v xml:space="preserve">Cumplimiento de productos del PAI asociados a Fortalecer la gestión de la información, el conocimiento y la innovación para optimizar la capacidad institucional 
</v>
      </c>
      <c r="I477" t="str">
        <f>VLOOKUP($A477,'Plan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7" t="str">
        <f>VLOOKUP($A477,'Plan de acci�n consolidado 2025'!$A$3:$V$504,J$1,0)</f>
        <v>N/A</v>
      </c>
      <c r="K477">
        <f>VLOOKUP($A477,'Plan de acci�n consolidado 2025'!$A$3:$V$504,K$1,0)</f>
        <v>0</v>
      </c>
      <c r="L477" t="str">
        <f>VLOOKUP($A477,'Plan de acci�n consolidado 2025'!$A$3:$V$504,L$1,0)</f>
        <v>C-3599-0200-0005-53105b</v>
      </c>
      <c r="M477" t="str">
        <f>VLOOKUP($A477,'Plan de acci�n consolidado 2025'!$A$3:$V$504,M$1,0)</f>
        <v>Política de Gestión Estratégica del Talento Humano _DIMENSIÓN Talento humano</v>
      </c>
      <c r="N477" t="str">
        <f>VLOOKUP($A477,'Plan de acci�n consolidado 2025'!$A$3:$V$504,N$1,0)</f>
        <v>N/A</v>
      </c>
      <c r="O477" t="str">
        <f>VLOOKUP($A477,'Plan de acci�n consolidado 2025'!$A$3:$V$504,O$1,0)</f>
        <v>Estrategia que permita la continuidad en la prestación de servicio,  la garantía del bienestar integral y la adecuada gestión del conocimiento, implementada  (Herramienta tecnológica para retención del conocimiento)</v>
      </c>
      <c r="P477">
        <f>VLOOKUP($A477,'Plan de acci�n consolidado 2025'!$A$3:$V$504,P$1,0)</f>
        <v>60</v>
      </c>
      <c r="Q477">
        <f>VLOOKUP($A477,'Plan de acci�n consolidado 2025'!$A$3:$V$504,Q$1,0)</f>
        <v>1</v>
      </c>
      <c r="R477" t="str">
        <f>VLOOKUP($A477,'Plan de acci�n consolidado 2025'!$A$3:$V$504,R$1,0)</f>
        <v>Númerica</v>
      </c>
      <c r="S477" t="str">
        <f>VLOOKUP($A477,'Plan de acci�n consolidado 2025'!$A$3:$V$504,S$1,0)</f>
        <v># de Herramienta tecnológica implementada / 1 Herramienta tecnológica ejecutada</v>
      </c>
      <c r="T477" s="168">
        <f>VLOOKUP($A477,'Plan de acci�n consolidado 2025'!$A$3:$V$504,T$1,0)</f>
        <v>45659</v>
      </c>
      <c r="U477" s="168">
        <f>VLOOKUP($A477,'Plan de acci�n consolidado 2025'!$A$3:$V$504,U$1,0)</f>
        <v>46010</v>
      </c>
      <c r="V477" t="str">
        <f>VLOOKUP($A477,'Plan de acci�n consolidado 2025'!$A$3:$V$504,V$1,0)</f>
        <v>111-GRUPO DE TRABAJO DE ADMINISTRACIÓN DE PERSONAL;
20-OFICINA DE TECNOLOGÍA E INFORMÁTICA;
73-GRUPO DE TRABAJO DE COMUNICACION</v>
      </c>
      <c r="W477">
        <f>VLOOKUP($A477,'Plan de acci�n consolidado 2025'!$A$3:$AZ$504,W$1,0)</f>
        <v>60</v>
      </c>
      <c r="X477">
        <f>VLOOKUP($A477,'Plan de acci�n consolidado 2025'!$A$3:$AZ$504,X$1,0)</f>
        <v>0</v>
      </c>
      <c r="Y477">
        <f>VLOOKUP($A477,'Plan de acci�n consolidado 2025'!$A$3:$AZ$504,Y$1,0)</f>
        <v>0</v>
      </c>
      <c r="Z477" s="168">
        <f>VLOOKUP($A477,'Plan de acci�n consolidado 2025'!$A$3:$AZ$504,Z$1,0)</f>
        <v>0</v>
      </c>
      <c r="AA477">
        <f>VLOOKUP($A477,'Plan de acci�n consolidado 2025'!$A$3:$AZ$504,AA$1,0)</f>
        <v>0</v>
      </c>
      <c r="AB477">
        <f>VLOOKUP($A477,'Plan de acci�n consolidado 2025'!$A$3:$AZ$504,AB$1,0)</f>
        <v>0</v>
      </c>
      <c r="AC477" s="168">
        <f>VLOOKUP($A477,'Plan de acci�n consolidado 2025'!$A$3:$AZ$504,AC$1,0)</f>
        <v>0</v>
      </c>
      <c r="AD477">
        <f>VLOOKUP($A477,'Plan de acci�n consolidado 2025'!$A$3:$AZ$504,AD$1,0)</f>
        <v>0</v>
      </c>
      <c r="AE477">
        <f>VLOOKUP($A477,'Plan de acci�n consolidado 2025'!$A$3:$AZ$504,AE$1,0)</f>
        <v>0</v>
      </c>
    </row>
    <row r="478" spans="1:31" hidden="1" x14ac:dyDescent="0.25">
      <c r="A478" s="30" t="s">
        <v>483</v>
      </c>
      <c r="B478" t="str">
        <f>VLOOKUP($A478,'Plan de acci�n consolidado 2025'!$A$3:$V$504,B$1,0)</f>
        <v>GRUPO DE TRABAJO DE ADMINISTRACIÓN DE PERSONAL</v>
      </c>
      <c r="C478">
        <f>VLOOKUP($A478,'Plan de acci�n consolidado 2025'!$A$3:$V$504,C$1,0)</f>
        <v>2</v>
      </c>
      <c r="D478" t="str">
        <f>VLOOKUP($A478,'Plan de acci�n consolidado 2025'!$A$3:$V$504,D$1,0)</f>
        <v>Actividad propia</v>
      </c>
      <c r="E478" t="str">
        <f>VLOOKUP($A478,'Plan de acci�n consolidado 2025'!$A$3:$V$504,E$1,0)</f>
        <v>111.3.1</v>
      </c>
      <c r="F478" t="str">
        <f>VLOOKUP($A478,'Plan de acci�n consolidado 2025'!$A$3:$V$504,F$1,0)</f>
        <v>N/A</v>
      </c>
      <c r="G478" t="str">
        <f>VLOOKUP($A478,'Plan de acci�n consolidado 2025'!$A$3:$V$504,G$1,0)</f>
        <v>N/A</v>
      </c>
      <c r="H478" t="str">
        <f>VLOOKUP($A478,'Plan de acci�n consolidado 2025'!$A$3:$V$504,H$1,0)</f>
        <v>N/A</v>
      </c>
      <c r="I478" t="str">
        <f>VLOOKUP($A478,'Plan de acci�n consolidado 2025'!$A$3:$V$504,I$1,0)</f>
        <v>N/A</v>
      </c>
      <c r="J478" t="str">
        <f>VLOOKUP($A478,'Plan de acci�n consolidado 2025'!$A$3:$V$504,J$1,0)</f>
        <v>N/A</v>
      </c>
      <c r="K478">
        <f>VLOOKUP($A478,'Plan de acci�n consolidado 2025'!$A$3:$V$504,K$1,0)</f>
        <v>0</v>
      </c>
      <c r="L478" t="str">
        <f>VLOOKUP($A478,'Plan de acci�n consolidado 2025'!$A$3:$V$504,L$1,0)</f>
        <v>N/A</v>
      </c>
      <c r="M478" t="str">
        <f>VLOOKUP($A478,'Plan de acci�n consolidado 2025'!$A$3:$V$504,M$1,0)</f>
        <v>N/A</v>
      </c>
      <c r="N478" t="str">
        <f>VLOOKUP($A478,'Plan de acci�n consolidado 2025'!$A$3:$V$504,N$1,0)</f>
        <v>N/A</v>
      </c>
      <c r="O478" t="str">
        <f>VLOOKUP($A478,'Plan de acci�n consolidado 2025'!$A$3:$V$504,O$1,0)</f>
        <v>Implementar una herramienta tecnológica para retención del conocimiento de los servidores públicos  de la entidad por retiro.  (Manual de usuario y acta de entrega de la herramienta)</v>
      </c>
      <c r="P478">
        <f>VLOOKUP($A478,'Plan de acci�n consolidado 2025'!$A$3:$V$504,P$1,0)</f>
        <v>50</v>
      </c>
      <c r="Q478">
        <f>VLOOKUP($A478,'Plan de acci�n consolidado 2025'!$A$3:$V$504,Q$1,0)</f>
        <v>2</v>
      </c>
      <c r="R478" t="str">
        <f>VLOOKUP($A478,'Plan de acci�n consolidado 2025'!$A$3:$V$504,R$1,0)</f>
        <v>Númerica</v>
      </c>
      <c r="S478" t="str">
        <f>VLOOKUP($A478,'Plan de acci�n consolidado 2025'!$A$3:$V$504,S$1,0)</f>
        <v># de Manual de usuario y acta de entrega final elaborados / 2 Manual de usuario y acta de entrega final recibidos</v>
      </c>
      <c r="T478" s="168">
        <f>VLOOKUP($A478,'Plan de acci�n consolidado 2025'!$A$3:$V$504,T$1,0)</f>
        <v>45659</v>
      </c>
      <c r="U478" s="168">
        <f>VLOOKUP($A478,'Plan de acci�n consolidado 2025'!$A$3:$V$504,U$1,0)</f>
        <v>45716</v>
      </c>
      <c r="V478" t="str">
        <f>VLOOKUP($A478,'Plan de acci�n consolidado 2025'!$A$3:$V$504,V$1,0)</f>
        <v>111-GRUPO DE TRABAJO DE ADMINISTRACIÓN DE PERSONAL;
20-OFICINA DE TECNOLOGÍA E INFORMÁTICA</v>
      </c>
      <c r="W478">
        <f>VLOOKUP($A478,'Plan de acci�n consolidado 2025'!$A$3:$AZ$504,W$1,0)</f>
        <v>30</v>
      </c>
      <c r="X478">
        <f>VLOOKUP($A478,'Plan de acci�n consolidado 2025'!$A$3:$AZ$504,X$1,0)</f>
        <v>100</v>
      </c>
      <c r="Y478" t="str">
        <f>VLOOKUP($A478,'Plan de acci�n consolidado 2025'!$A$3:$AZ$504,Y$1,0)</f>
        <v>se realiza el Manual de usuario y acta de entrega final elaborados</v>
      </c>
      <c r="Z478" s="168">
        <f>VLOOKUP($A478,'Plan de acci�n consolidado 2025'!$A$3:$AZ$504,Z$1,0)</f>
        <v>45716</v>
      </c>
      <c r="AA478">
        <f>VLOOKUP($A478,'Plan de acci�n consolidado 2025'!$A$3:$AZ$504,AA$1,0)</f>
        <v>100</v>
      </c>
      <c r="AB478" t="str">
        <f>VLOOKUP($A478,'Plan de acci�n consolidado 2025'!$A$3:$AZ$504,AB$1,0)</f>
        <v xml:space="preserve">Se avala el cumplimiento de la presente actividad mediante acta de entrega y manual del usuario </v>
      </c>
      <c r="AC478" s="168">
        <f>VLOOKUP($A478,'Plan de acci�n consolidado 2025'!$A$3:$AZ$504,AC$1,0)</f>
        <v>45716</v>
      </c>
      <c r="AD478">
        <f>VLOOKUP($A478,'Plan de acci�n consolidado 2025'!$A$3:$AZ$504,AD$1,0)</f>
        <v>100</v>
      </c>
      <c r="AE478">
        <f>VLOOKUP($A478,'Plan de acci�n consolidado 2025'!$A$3:$AZ$504,AE$1,0)</f>
        <v>30</v>
      </c>
    </row>
    <row r="479" spans="1:31" hidden="1" x14ac:dyDescent="0.25">
      <c r="A479" s="30" t="s">
        <v>486</v>
      </c>
      <c r="B479" t="str">
        <f>VLOOKUP($A479,'Plan de acci�n consolidado 2025'!$A$3:$V$504,B$1,0)</f>
        <v>GRUPO DE TRABAJO DE ADMINISTRACIÓN DE PERSONAL</v>
      </c>
      <c r="C479">
        <f>VLOOKUP($A479,'Plan de acci�n consolidado 2025'!$A$3:$V$504,C$1,0)</f>
        <v>2</v>
      </c>
      <c r="D479" t="str">
        <f>VLOOKUP($A479,'Plan de acci�n consolidado 2025'!$A$3:$V$504,D$1,0)</f>
        <v>Actividad propia</v>
      </c>
      <c r="E479" t="str">
        <f>VLOOKUP($A479,'Plan de acci�n consolidado 2025'!$A$3:$V$504,E$1,0)</f>
        <v>111.3.2</v>
      </c>
      <c r="F479" t="str">
        <f>VLOOKUP($A479,'Plan de acci�n consolidado 2025'!$A$3:$V$504,F$1,0)</f>
        <v>N/A</v>
      </c>
      <c r="G479" t="str">
        <f>VLOOKUP($A479,'Plan de acci�n consolidado 2025'!$A$3:$V$504,G$1,0)</f>
        <v>N/A</v>
      </c>
      <c r="H479" t="str">
        <f>VLOOKUP($A479,'Plan de acci�n consolidado 2025'!$A$3:$V$504,H$1,0)</f>
        <v>N/A</v>
      </c>
      <c r="I479" t="str">
        <f>VLOOKUP($A479,'Plan de acci�n consolidado 2025'!$A$3:$V$504,I$1,0)</f>
        <v>N/A</v>
      </c>
      <c r="J479" t="str">
        <f>VLOOKUP($A479,'Plan de acci�n consolidado 2025'!$A$3:$V$504,J$1,0)</f>
        <v>N/A</v>
      </c>
      <c r="K479">
        <f>VLOOKUP($A479,'Plan de acci�n consolidado 2025'!$A$3:$V$504,K$1,0)</f>
        <v>0</v>
      </c>
      <c r="L479" t="str">
        <f>VLOOKUP($A479,'Plan de acci�n consolidado 2025'!$A$3:$V$504,L$1,0)</f>
        <v>N/A</v>
      </c>
      <c r="M479" t="str">
        <f>VLOOKUP($A479,'Plan de acci�n consolidado 2025'!$A$3:$V$504,M$1,0)</f>
        <v>N/A</v>
      </c>
      <c r="N479" t="str">
        <f>VLOOKUP($A479,'Plan de acci�n consolidado 2025'!$A$3:$V$504,N$1,0)</f>
        <v>N/A</v>
      </c>
      <c r="O479" t="str">
        <f>VLOOKUP($A479,'Plan de acci�n consolidado 2025'!$A$3:$V$504,O$1,0)</f>
        <v>Fomentar la apropiación de la herramienta a través de un recurso pedagógico y la encuesta de satisfacción   (Video didáctico para el diligenciamiento de la herramienta y resultados  de la encuesta de satisfacción)</v>
      </c>
      <c r="P479">
        <f>VLOOKUP($A479,'Plan de acci�n consolidado 2025'!$A$3:$V$504,P$1,0)</f>
        <v>25</v>
      </c>
      <c r="Q479">
        <f>VLOOKUP($A479,'Plan de acci�n consolidado 2025'!$A$3:$V$504,Q$1,0)</f>
        <v>2</v>
      </c>
      <c r="R479" t="str">
        <f>VLOOKUP($A479,'Plan de acci�n consolidado 2025'!$A$3:$V$504,R$1,0)</f>
        <v>Númerica</v>
      </c>
      <c r="S479" t="str">
        <f>VLOOKUP($A479,'Plan de acci�n consolidado 2025'!$A$3:$V$504,S$1,0)</f>
        <v># de Soportes realizados / 2 Soportes programados</v>
      </c>
      <c r="T479" s="168">
        <f>VLOOKUP($A479,'Plan de acci�n consolidado 2025'!$A$3:$V$504,T$1,0)</f>
        <v>45691</v>
      </c>
      <c r="U479" s="168">
        <f>VLOOKUP($A479,'Plan de acci�n consolidado 2025'!$A$3:$V$504,U$1,0)</f>
        <v>46010</v>
      </c>
      <c r="V479" t="str">
        <f>VLOOKUP($A479,'Plan de acci�n consolidado 2025'!$A$3:$V$504,V$1,0)</f>
        <v>111-GRUPO DE TRABAJO DE ADMINISTRACIÓN DE PERSONAL;
20-OFICINA DE TECNOLOGÍA E INFORMÁTICA;
73-GRUPO DE TRABAJO DE COMUNICACION</v>
      </c>
      <c r="W479">
        <f>VLOOKUP($A479,'Plan de acci�n consolidado 2025'!$A$3:$AZ$504,W$1,0)</f>
        <v>15</v>
      </c>
      <c r="X479">
        <f>VLOOKUP($A479,'Plan de acci�n consolidado 2025'!$A$3:$AZ$504,X$1,0)</f>
        <v>50</v>
      </c>
      <c r="Y479" t="str">
        <f>VLOOKUP($A479,'Plan de acci�n consolidado 2025'!$A$3:$AZ$504,Y$1,0)</f>
        <v>Se realizó el video didáctico para el diligenciamiento de la Herramienta tecnológica para retención del conocimiento</v>
      </c>
      <c r="Z479" s="168">
        <f>VLOOKUP($A479,'Plan de acci�n consolidado 2025'!$A$3:$AZ$504,Z$1,0)</f>
        <v>0</v>
      </c>
      <c r="AA479">
        <f>VLOOKUP($A479,'Plan de acci�n consolidado 2025'!$A$3:$AZ$504,AA$1,0)</f>
        <v>50</v>
      </c>
      <c r="AB479" t="str">
        <f>VLOOKUP($A479,'Plan de acci�n consolidado 2025'!$A$3:$AZ$504,AB$1,0)</f>
        <v>Se avala el avance dado a la presente actividad de transferencia del conocimiento de los funcionarios que se retiran por concurso de méritos.</v>
      </c>
      <c r="AC479" s="168">
        <f>VLOOKUP($A479,'Plan de acci�n consolidado 2025'!$A$3:$AZ$504,AC$1,0)</f>
        <v>0</v>
      </c>
      <c r="AD479">
        <f>VLOOKUP($A479,'Plan de acci�n consolidado 2025'!$A$3:$AZ$504,AD$1,0)</f>
        <v>0</v>
      </c>
      <c r="AE479">
        <f>VLOOKUP($A479,'Plan de acci�n consolidado 2025'!$A$3:$AZ$504,AE$1,0)</f>
        <v>7.5</v>
      </c>
    </row>
    <row r="480" spans="1:31" hidden="1" x14ac:dyDescent="0.25">
      <c r="A480" s="30" t="s">
        <v>488</v>
      </c>
      <c r="B480" t="str">
        <f>VLOOKUP($A480,'Plan de acci�n consolidado 2025'!$A$3:$V$504,B$1,0)</f>
        <v>GRUPO DE TRABAJO DE ADMINISTRACIÓN DE PERSONAL</v>
      </c>
      <c r="C480">
        <f>VLOOKUP($A480,'Plan de acci�n consolidado 2025'!$A$3:$V$504,C$1,0)</f>
        <v>2</v>
      </c>
      <c r="D480" t="str">
        <f>VLOOKUP($A480,'Plan de acci�n consolidado 2025'!$A$3:$V$504,D$1,0)</f>
        <v>Actividad propia</v>
      </c>
      <c r="E480" t="str">
        <f>VLOOKUP($A480,'Plan de acci�n consolidado 2025'!$A$3:$V$504,E$1,0)</f>
        <v>111.3.3</v>
      </c>
      <c r="F480" t="str">
        <f>VLOOKUP($A480,'Plan de acci�n consolidado 2025'!$A$3:$V$504,F$1,0)</f>
        <v>N/A</v>
      </c>
      <c r="G480" t="str">
        <f>VLOOKUP($A480,'Plan de acci�n consolidado 2025'!$A$3:$V$504,G$1,0)</f>
        <v>N/A</v>
      </c>
      <c r="H480" t="str">
        <f>VLOOKUP($A480,'Plan de acci�n consolidado 2025'!$A$3:$V$504,H$1,0)</f>
        <v>N/A</v>
      </c>
      <c r="I480" t="str">
        <f>VLOOKUP($A480,'Plan de acci�n consolidado 2025'!$A$3:$V$504,I$1,0)</f>
        <v>N/A</v>
      </c>
      <c r="J480" t="str">
        <f>VLOOKUP($A480,'Plan de acci�n consolidado 2025'!$A$3:$V$504,J$1,0)</f>
        <v>N/A</v>
      </c>
      <c r="K480">
        <f>VLOOKUP($A480,'Plan de acci�n consolidado 2025'!$A$3:$V$504,K$1,0)</f>
        <v>0</v>
      </c>
      <c r="L480" t="str">
        <f>VLOOKUP($A480,'Plan de acci�n consolidado 2025'!$A$3:$V$504,L$1,0)</f>
        <v>N/A</v>
      </c>
      <c r="M480" t="str">
        <f>VLOOKUP($A480,'Plan de acci�n consolidado 2025'!$A$3:$V$504,M$1,0)</f>
        <v>N/A</v>
      </c>
      <c r="N480" t="str">
        <f>VLOOKUP($A480,'Plan de acci�n consolidado 2025'!$A$3:$V$504,N$1,0)</f>
        <v>N/A</v>
      </c>
      <c r="O480" t="str">
        <f>VLOOKUP($A480,'Plan de acci�n consolidado 2025'!$A$3:$V$504,O$1,0)</f>
        <v>Realizar seguimiento trimestral  al diligenciamiento de la herramienta por parte de los servidores que se retiran y  apropiación por parte de los funcionarios que ingresan  y presentarlo al CIGD     (Informes (trimestrales)</v>
      </c>
      <c r="P480">
        <f>VLOOKUP($A480,'Plan de acci�n consolidado 2025'!$A$3:$V$504,P$1,0)</f>
        <v>25</v>
      </c>
      <c r="Q480">
        <f>VLOOKUP($A480,'Plan de acci�n consolidado 2025'!$A$3:$V$504,Q$1,0)</f>
        <v>2</v>
      </c>
      <c r="R480" t="str">
        <f>VLOOKUP($A480,'Plan de acci�n consolidado 2025'!$A$3:$V$504,R$1,0)</f>
        <v>Númerica</v>
      </c>
      <c r="S480" t="str">
        <f>VLOOKUP($A480,'Plan de acci�n consolidado 2025'!$A$3:$V$504,S$1,0)</f>
        <v># de informes trimestrales elaborados / 2 informes trimestrales entregados</v>
      </c>
      <c r="T480" s="168">
        <f>VLOOKUP($A480,'Plan de acci�n consolidado 2025'!$A$3:$V$504,T$1,0)</f>
        <v>45811</v>
      </c>
      <c r="U480" s="168">
        <f>VLOOKUP($A480,'Plan de acci�n consolidado 2025'!$A$3:$V$504,U$1,0)</f>
        <v>46010</v>
      </c>
      <c r="V480" t="str">
        <f>VLOOKUP($A480,'Plan de acci�n consolidado 2025'!$A$3:$V$504,V$1,0)</f>
        <v>111-GRUPO DE TRABAJO DE ADMINISTRACIÓN DE PERSONAL</v>
      </c>
      <c r="W480">
        <f>VLOOKUP($A480,'Plan de acci�n consolidado 2025'!$A$3:$AZ$504,W$1,0)</f>
        <v>15</v>
      </c>
      <c r="X480">
        <f>VLOOKUP($A480,'Plan de acci�n consolidado 2025'!$A$3:$AZ$504,X$1,0)</f>
        <v>50</v>
      </c>
      <c r="Y480" t="str">
        <f>VLOOKUP($A480,'Plan de acci�n consolidado 2025'!$A$3:$AZ$504,Y$1,0)</f>
        <v>Se anexa informe correspondiente al trimestre comprendido por los meses de junio, julio y agosto, relacionado con el diligenciamiento de la herramienta de transferencia del conocimiento.</v>
      </c>
      <c r="Z480" s="168">
        <f>VLOOKUP($A480,'Plan de acci�n consolidado 2025'!$A$3:$AZ$504,Z$1,0)</f>
        <v>0</v>
      </c>
      <c r="AA480">
        <f>VLOOKUP($A480,'Plan de acci�n consolidado 2025'!$A$3:$AZ$504,AA$1,0)</f>
        <v>50</v>
      </c>
      <c r="AB480" t="str">
        <f>VLOOKUP($A480,'Plan de acci�n consolidado 2025'!$A$3:$AZ$504,AB$1,0)</f>
        <v xml:space="preserve">Se avala el avance dado a la presente actividad mediante informe en el cual se indic la cantidad de servicoes publicos que se han retiraddo de la entidad y que han diligencia el formato de transferencia del conocimiento al igual de aquellos que no han completado el trámite y que la administración esta haciendo los esfuerzos para que se finalice el mencionado trámite. </v>
      </c>
      <c r="AC480" s="168">
        <f>VLOOKUP($A480,'Plan de acci�n consolidado 2025'!$A$3:$AZ$504,AC$1,0)</f>
        <v>0</v>
      </c>
      <c r="AD480">
        <f>VLOOKUP($A480,'Plan de acci�n consolidado 2025'!$A$3:$AZ$504,AD$1,0)</f>
        <v>0</v>
      </c>
      <c r="AE480">
        <f>VLOOKUP($A480,'Plan de acci�n consolidado 2025'!$A$3:$AZ$504,AE$1,0)</f>
        <v>7.5</v>
      </c>
    </row>
    <row r="481" spans="1:31" hidden="1" x14ac:dyDescent="0.25">
      <c r="A481" s="30" t="s">
        <v>1061</v>
      </c>
      <c r="B481" t="str">
        <f>VLOOKUP($A481,'Plan de acci�n consolidado 2025'!$A$3:$V$504,B$1,0)</f>
        <v>OFICINA ASESORA DE PLANEACIÓN</v>
      </c>
      <c r="C481">
        <f>VLOOKUP($A481,'Plan de acci�n consolidado 2025'!$A$3:$V$504,C$1,0)</f>
        <v>4</v>
      </c>
      <c r="D481" t="str">
        <f>VLOOKUP($A481,'Plan de acci�n consolidado 2025'!$A$3:$V$504,D$1,0)</f>
        <v>Producto</v>
      </c>
      <c r="E481" t="str">
        <f>VLOOKUP($A481,'Plan de acci�n consolidado 2025'!$A$3:$V$504,E$1,0)</f>
        <v>30.1</v>
      </c>
      <c r="F481" t="str">
        <f>VLOOKUP($A481,'Plan de acci�n consolidado 2025'!$A$3:$V$504,F$1,0)</f>
        <v>Innovador</v>
      </c>
      <c r="G481" t="str">
        <f>VLOOKUP($A481,'Plan de acci�n consolidado 2025'!$A$3:$V$504,G$1,0)</f>
        <v>Mejorar la oportunidad en la atención de trámites y servicios.</v>
      </c>
      <c r="H481" t="str">
        <f>VLOOKUP($A481,'Plan de acci�n consolidado 2025'!$A$3:$V$504,H$1,0)</f>
        <v>Avance promedio de cumplimiento de productos asociados a mejorar la oportunidad en la atención de trámites y servicios.</v>
      </c>
      <c r="I481" t="str">
        <f>VLOOKUP($A481,'Plan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1" t="str">
        <f>VLOOKUP($A481,'Plan de acci�n consolidado 2025'!$A$3:$V$504,J$1,0)</f>
        <v>N/A</v>
      </c>
      <c r="K481">
        <f>VLOOKUP($A481,'Plan de acci�n consolidado 2025'!$A$3:$V$504,K$1,0)</f>
        <v>0</v>
      </c>
      <c r="L481" t="str">
        <f>VLOOKUP($A481,'Plan de acci�n consolidado 2025'!$A$3:$V$504,L$1,0)</f>
        <v>FUNCIONAMIENTO</v>
      </c>
      <c r="M481" t="str">
        <f>VLOOKUP($A481,'Plan de acci�n consolidado 2025'!$A$3:$V$504,M$1,0)</f>
        <v>Política Seguimiento y evaluación de la gestión institucional _DIMENSIÓN Evaluación de Resultados</v>
      </c>
      <c r="N481" t="str">
        <f>VLOOKUP($A481,'Plan de acci�n consolidado 2025'!$A$3:$V$504,N$1,0)</f>
        <v>N/A</v>
      </c>
      <c r="O481" t="str">
        <f>VLOOKUP($A481,'Plan de acci�n consolidado 2025'!$A$3:$V$504,O$1,0)</f>
        <v>Sistema de alertas para monitorear el comportamiento de los trámites misionales priorizados, elaborado y presentado (Correo electronico con el envío del reporte al equipo directivo)</v>
      </c>
      <c r="P481">
        <f>VLOOKUP($A481,'Plan de acci�n consolidado 2025'!$A$3:$V$504,P$1,0)</f>
        <v>20</v>
      </c>
      <c r="Q481">
        <f>VLOOKUP($A481,'Plan de acci�n consolidado 2025'!$A$3:$V$504,Q$1,0)</f>
        <v>1</v>
      </c>
      <c r="R481" t="str">
        <f>VLOOKUP($A481,'Plan de acci�n consolidado 2025'!$A$3:$V$504,R$1,0)</f>
        <v>Númerica</v>
      </c>
      <c r="S481" t="str">
        <f>VLOOKUP($A481,'Plan de acci�n consolidado 2025'!$A$3:$V$504,S$1,0)</f>
        <v># de Sistema de alertas elaborado y presentado / 1 Sistema de alertas programado</v>
      </c>
      <c r="T481" s="168">
        <f>VLOOKUP($A481,'Plan de acci�n consolidado 2025'!$A$3:$V$504,T$1,0)</f>
        <v>45730</v>
      </c>
      <c r="U481" s="168">
        <f>VLOOKUP($A481,'Plan de acci�n consolidado 2025'!$A$3:$V$504,U$1,0)</f>
        <v>46006</v>
      </c>
      <c r="V481" t="str">
        <f>VLOOKUP($A481,'Plan de acci�n consolidado 2025'!$A$3:$V$504,V$1,0)</f>
        <v>30-OFICINA ASESORA DE PLANEACIÓN</v>
      </c>
      <c r="W481">
        <f>VLOOKUP($A481,'Plan de acci�n consolidado 2025'!$A$3:$AZ$504,W$1,0)</f>
        <v>20</v>
      </c>
      <c r="X481">
        <f>VLOOKUP($A481,'Plan de acci�n consolidado 2025'!$A$3:$AZ$504,X$1,0)</f>
        <v>0</v>
      </c>
      <c r="Y481" t="str">
        <f>VLOOKUP($A481,'Plan de acci�n consolidado 2025'!$A$3:$AZ$504,Y$1,0)</f>
        <v>a la fecha nos encontramos en el ajuste correspondientes de los reportes</v>
      </c>
      <c r="Z481" s="168">
        <f>VLOOKUP($A481,'Plan de acci�n consolidado 2025'!$A$3:$AZ$504,Z$1,0)</f>
        <v>0</v>
      </c>
      <c r="AA481">
        <f>VLOOKUP($A481,'Plan de acci�n consolidado 2025'!$A$3:$AZ$504,AA$1,0)</f>
        <v>0</v>
      </c>
      <c r="AB481" t="str">
        <f>VLOOKUP($A481,'Plan de acci�n consolidado 2025'!$A$3:$AZ$504,AB$1,0)</f>
        <v>Se valida avance cualitativo</v>
      </c>
      <c r="AC481" s="168">
        <f>VLOOKUP($A481,'Plan de acci�n consolidado 2025'!$A$3:$AZ$504,AC$1,0)</f>
        <v>0</v>
      </c>
      <c r="AD481">
        <f>VLOOKUP($A481,'Plan de acci�n consolidado 2025'!$A$3:$AZ$504,AD$1,0)</f>
        <v>0</v>
      </c>
      <c r="AE481">
        <f>VLOOKUP($A481,'Plan de acci�n consolidado 2025'!$A$3:$AZ$504,AE$1,0)</f>
        <v>0</v>
      </c>
    </row>
    <row r="482" spans="1:31" hidden="1" x14ac:dyDescent="0.25">
      <c r="A482" s="30" t="s">
        <v>1063</v>
      </c>
      <c r="B482" t="str">
        <f>VLOOKUP($A482,'Plan de acci�n consolidado 2025'!$A$3:$V$504,B$1,0)</f>
        <v>OFICINA ASESORA DE PLANEACIÓN</v>
      </c>
      <c r="C482">
        <f>VLOOKUP($A482,'Plan de acci�n consolidado 2025'!$A$3:$V$504,C$1,0)</f>
        <v>4</v>
      </c>
      <c r="D482" t="str">
        <f>VLOOKUP($A482,'Plan de acci�n consolidado 2025'!$A$3:$V$504,D$1,0)</f>
        <v>Actividad propia</v>
      </c>
      <c r="E482" t="str">
        <f>VLOOKUP($A482,'Plan de acci�n consolidado 2025'!$A$3:$V$504,E$1,0)</f>
        <v>30.1.1</v>
      </c>
      <c r="F482" t="str">
        <f>VLOOKUP($A482,'Plan de acci�n consolidado 2025'!$A$3:$V$504,F$1,0)</f>
        <v>N/A</v>
      </c>
      <c r="G482" t="str">
        <f>VLOOKUP($A482,'Plan de acci�n consolidado 2025'!$A$3:$V$504,G$1,0)</f>
        <v>N/A</v>
      </c>
      <c r="H482" t="str">
        <f>VLOOKUP($A482,'Plan de acci�n consolidado 2025'!$A$3:$V$504,H$1,0)</f>
        <v>N/A</v>
      </c>
      <c r="I482" t="str">
        <f>VLOOKUP($A482,'Plan de acci�n consolidado 2025'!$A$3:$V$504,I$1,0)</f>
        <v>N/A</v>
      </c>
      <c r="J482" t="str">
        <f>VLOOKUP($A482,'Plan de acci�n consolidado 2025'!$A$3:$V$504,J$1,0)</f>
        <v>N/A</v>
      </c>
      <c r="K482">
        <f>VLOOKUP($A482,'Plan de acci�n consolidado 2025'!$A$3:$V$504,K$1,0)</f>
        <v>0</v>
      </c>
      <c r="L482" t="str">
        <f>VLOOKUP($A482,'Plan de acci�n consolidado 2025'!$A$3:$V$504,L$1,0)</f>
        <v>N/A</v>
      </c>
      <c r="M482" t="str">
        <f>VLOOKUP($A482,'Plan de acci�n consolidado 2025'!$A$3:$V$504,M$1,0)</f>
        <v>N/A</v>
      </c>
      <c r="N482" t="str">
        <f>VLOOKUP($A482,'Plan de acci�n consolidado 2025'!$A$3:$V$504,N$1,0)</f>
        <v>N/A</v>
      </c>
      <c r="O482" t="str">
        <f>VLOOKUP($A482,'Plan de acci�n consolidado 2025'!$A$3:$V$504,O$1,0)</f>
        <v>Priorizar los trámites por Delegatura objeto de monitoreo (Documento con los tramites priorizados por Delegatura objeto de monitoreo)</v>
      </c>
      <c r="P482">
        <f>VLOOKUP($A482,'Plan de acci�n consolidado 2025'!$A$3:$V$504,P$1,0)</f>
        <v>20</v>
      </c>
      <c r="Q482">
        <f>VLOOKUP($A482,'Plan de acci�n consolidado 2025'!$A$3:$V$504,Q$1,0)</f>
        <v>1</v>
      </c>
      <c r="R482" t="str">
        <f>VLOOKUP($A482,'Plan de acci�n consolidado 2025'!$A$3:$V$504,R$1,0)</f>
        <v>Númerica</v>
      </c>
      <c r="S482" t="str">
        <f>VLOOKUP($A482,'Plan de acci�n consolidado 2025'!$A$3:$V$504,S$1,0)</f>
        <v># de Documento con trámites priorizados / 1 Documento programado</v>
      </c>
      <c r="T482" s="168">
        <f>VLOOKUP($A482,'Plan de acci�n consolidado 2025'!$A$3:$V$504,T$1,0)</f>
        <v>45730</v>
      </c>
      <c r="U482" s="168">
        <f>VLOOKUP($A482,'Plan de acci�n consolidado 2025'!$A$3:$V$504,U$1,0)</f>
        <v>45762</v>
      </c>
      <c r="V482" t="str">
        <f>VLOOKUP($A482,'Plan de acci�n consolidado 2025'!$A$3:$V$504,V$1,0)</f>
        <v>30-OFICINA ASESORA DE PLANEACIÓN</v>
      </c>
      <c r="W482">
        <f>VLOOKUP($A482,'Plan de acci�n consolidado 2025'!$A$3:$AZ$504,W$1,0)</f>
        <v>4</v>
      </c>
      <c r="X482">
        <f>VLOOKUP($A482,'Plan de acci�n consolidado 2025'!$A$3:$AZ$504,X$1,0)</f>
        <v>100</v>
      </c>
      <c r="Y482" t="str">
        <f>VLOOKUP($A482,'Plan de acci�n consolidado 2025'!$A$3:$AZ$504,Y$1,0)</f>
        <v>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v>
      </c>
      <c r="Z482" s="168">
        <f>VLOOKUP($A482,'Plan de acci�n consolidado 2025'!$A$3:$AZ$504,Z$1,0)</f>
        <v>45840</v>
      </c>
      <c r="AA482">
        <f>VLOOKUP($A482,'Plan de acci�n consolidado 2025'!$A$3:$AZ$504,AA$1,0)</f>
        <v>100</v>
      </c>
      <c r="AB482" t="str">
        <f>VLOOKUP($A482,'Plan de acci�n consolidado 2025'!$A$3:$AZ$504,AB$1,0)</f>
        <v xml:space="preserve">Se da cumplimiento a la evidencia. Se deja la calificación de eficiencia en 90%, dado los 2 meses de retraso en la presentación de la evidencia. </v>
      </c>
      <c r="AC482" s="168">
        <f>VLOOKUP($A482,'Plan de acci�n consolidado 2025'!$A$3:$AZ$504,AC$1,0)</f>
        <v>45840</v>
      </c>
      <c r="AD482">
        <f>VLOOKUP($A482,'Plan de acci�n consolidado 2025'!$A$3:$AZ$504,AD$1,0)</f>
        <v>90</v>
      </c>
      <c r="AE482">
        <f>VLOOKUP($A482,'Plan de acci�n consolidado 2025'!$A$3:$AZ$504,AE$1,0)</f>
        <v>4</v>
      </c>
    </row>
    <row r="483" spans="1:31" hidden="1" x14ac:dyDescent="0.25">
      <c r="A483" s="30" t="s">
        <v>1065</v>
      </c>
      <c r="B483" t="str">
        <f>VLOOKUP($A483,'Plan de acci�n consolidado 2025'!$A$3:$V$504,B$1,0)</f>
        <v>OFICINA ASESORA DE PLANEACIÓN</v>
      </c>
      <c r="C483">
        <f>VLOOKUP($A483,'Plan de acci�n consolidado 2025'!$A$3:$V$504,C$1,0)</f>
        <v>4</v>
      </c>
      <c r="D483" t="str">
        <f>VLOOKUP($A483,'Plan de acci�n consolidado 2025'!$A$3:$V$504,D$1,0)</f>
        <v>Actividad propia</v>
      </c>
      <c r="E483" t="str">
        <f>VLOOKUP($A483,'Plan de acci�n consolidado 2025'!$A$3:$V$504,E$1,0)</f>
        <v>30.1.2</v>
      </c>
      <c r="F483" t="str">
        <f>VLOOKUP($A483,'Plan de acci�n consolidado 2025'!$A$3:$V$504,F$1,0)</f>
        <v>N/A</v>
      </c>
      <c r="G483" t="str">
        <f>VLOOKUP($A483,'Plan de acci�n consolidado 2025'!$A$3:$V$504,G$1,0)</f>
        <v>N/A</v>
      </c>
      <c r="H483" t="str">
        <f>VLOOKUP($A483,'Plan de acci�n consolidado 2025'!$A$3:$V$504,H$1,0)</f>
        <v>N/A</v>
      </c>
      <c r="I483" t="str">
        <f>VLOOKUP($A483,'Plan de acci�n consolidado 2025'!$A$3:$V$504,I$1,0)</f>
        <v>N/A</v>
      </c>
      <c r="J483" t="str">
        <f>VLOOKUP($A483,'Plan de acci�n consolidado 2025'!$A$3:$V$504,J$1,0)</f>
        <v>N/A</v>
      </c>
      <c r="K483">
        <f>VLOOKUP($A483,'Plan de acci�n consolidado 2025'!$A$3:$V$504,K$1,0)</f>
        <v>0</v>
      </c>
      <c r="L483" t="str">
        <f>VLOOKUP($A483,'Plan de acci�n consolidado 2025'!$A$3:$V$504,L$1,0)</f>
        <v>N/A</v>
      </c>
      <c r="M483" t="str">
        <f>VLOOKUP($A483,'Plan de acci�n consolidado 2025'!$A$3:$V$504,M$1,0)</f>
        <v>N/A</v>
      </c>
      <c r="N483" t="str">
        <f>VLOOKUP($A483,'Plan de acci�n consolidado 2025'!$A$3:$V$504,N$1,0)</f>
        <v>N/A</v>
      </c>
      <c r="O483" t="str">
        <f>VLOOKUP($A483,'Plan de acci�n consolidado 2025'!$A$3:$V$504,O$1,0)</f>
        <v>Definir los parámetros que determinarán las alertas (Documento con la definición de los parámetros )</v>
      </c>
      <c r="P483">
        <f>VLOOKUP($A483,'Plan de acci�n consolidado 2025'!$A$3:$V$504,P$1,0)</f>
        <v>20</v>
      </c>
      <c r="Q483">
        <f>VLOOKUP($A483,'Plan de acci�n consolidado 2025'!$A$3:$V$504,Q$1,0)</f>
        <v>1</v>
      </c>
      <c r="R483" t="str">
        <f>VLOOKUP($A483,'Plan de acci�n consolidado 2025'!$A$3:$V$504,R$1,0)</f>
        <v>Númerica</v>
      </c>
      <c r="S483" t="str">
        <f>VLOOKUP($A483,'Plan de acci�n consolidado 2025'!$A$3:$V$504,S$1,0)</f>
        <v># de Documento con los parámetros de las alertas realizado / 1 Documento programado</v>
      </c>
      <c r="T483" s="168">
        <f>VLOOKUP($A483,'Plan de acci�n consolidado 2025'!$A$3:$V$504,T$1,0)</f>
        <v>45765</v>
      </c>
      <c r="U483" s="168">
        <f>VLOOKUP($A483,'Plan de acci�n consolidado 2025'!$A$3:$V$504,U$1,0)</f>
        <v>45779</v>
      </c>
      <c r="V483" t="str">
        <f>VLOOKUP($A483,'Plan de acci�n consolidado 2025'!$A$3:$V$504,V$1,0)</f>
        <v>30-OFICINA ASESORA DE PLANEACIÓN</v>
      </c>
      <c r="W483">
        <f>VLOOKUP($A483,'Plan de acci�n consolidado 2025'!$A$3:$AZ$504,W$1,0)</f>
        <v>4</v>
      </c>
      <c r="X483">
        <f>VLOOKUP($A483,'Plan de acci�n consolidado 2025'!$A$3:$AZ$504,X$1,0)</f>
        <v>100</v>
      </c>
      <c r="Y483" t="str">
        <f>VLOOKUP($A483,'Plan de acci�n consolidado 2025'!$A$3:$AZ$504,Y$1,0)</f>
        <v>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v>
      </c>
      <c r="Z483" s="168">
        <f>VLOOKUP($A483,'Plan de acci�n consolidado 2025'!$A$3:$AZ$504,Z$1,0)</f>
        <v>45842</v>
      </c>
      <c r="AA483">
        <f>VLOOKUP($A483,'Plan de acci�n consolidado 2025'!$A$3:$AZ$504,AA$1,0)</f>
        <v>100</v>
      </c>
      <c r="AB483" t="str">
        <f>VLOOKUP($A483,'Plan de acci�n consolidado 2025'!$A$3:$AZ$504,AB$1,0)</f>
        <v xml:space="preserve">El avance porcentual registrado corresponde con el cálculo de la fórmula matemática definida y las evidencias reportadas, Se afecta eficiencia en 10 puntos porcentuales en razón a que esta actividad tiene fecha fin programada en el mes de mayo y se cumplió en el mes de julio </v>
      </c>
      <c r="AC483" s="168">
        <f>VLOOKUP($A483,'Plan de acci�n consolidado 2025'!$A$3:$AZ$504,AC$1,0)</f>
        <v>45842</v>
      </c>
      <c r="AD483">
        <f>VLOOKUP($A483,'Plan de acci�n consolidado 2025'!$A$3:$AZ$504,AD$1,0)</f>
        <v>90</v>
      </c>
      <c r="AE483">
        <f>VLOOKUP($A483,'Plan de acci�n consolidado 2025'!$A$3:$AZ$504,AE$1,0)</f>
        <v>4</v>
      </c>
    </row>
    <row r="484" spans="1:31" hidden="1" x14ac:dyDescent="0.25">
      <c r="A484" s="30" t="s">
        <v>1067</v>
      </c>
      <c r="B484" t="str">
        <f>VLOOKUP($A484,'Plan de acci�n consolidado 2025'!$A$3:$V$504,B$1,0)</f>
        <v>OFICINA ASESORA DE PLANEACIÓN</v>
      </c>
      <c r="C484">
        <f>VLOOKUP($A484,'Plan de acci�n consolidado 2025'!$A$3:$V$504,C$1,0)</f>
        <v>4</v>
      </c>
      <c r="D484" t="str">
        <f>VLOOKUP($A484,'Plan de acci�n consolidado 2025'!$A$3:$V$504,D$1,0)</f>
        <v>Actividad propia</v>
      </c>
      <c r="E484" t="str">
        <f>VLOOKUP($A484,'Plan de acci�n consolidado 2025'!$A$3:$V$504,E$1,0)</f>
        <v>30.1.3</v>
      </c>
      <c r="F484" t="str">
        <f>VLOOKUP($A484,'Plan de acci�n consolidado 2025'!$A$3:$V$504,F$1,0)</f>
        <v>N/A</v>
      </c>
      <c r="G484" t="str">
        <f>VLOOKUP($A484,'Plan de acci�n consolidado 2025'!$A$3:$V$504,G$1,0)</f>
        <v>N/A</v>
      </c>
      <c r="H484" t="str">
        <f>VLOOKUP($A484,'Plan de acci�n consolidado 2025'!$A$3:$V$504,H$1,0)</f>
        <v>N/A</v>
      </c>
      <c r="I484" t="str">
        <f>VLOOKUP($A484,'Plan de acci�n consolidado 2025'!$A$3:$V$504,I$1,0)</f>
        <v>N/A</v>
      </c>
      <c r="J484" t="str">
        <f>VLOOKUP($A484,'Plan de acci�n consolidado 2025'!$A$3:$V$504,J$1,0)</f>
        <v>N/A</v>
      </c>
      <c r="K484">
        <f>VLOOKUP($A484,'Plan de acci�n consolidado 2025'!$A$3:$V$504,K$1,0)</f>
        <v>0</v>
      </c>
      <c r="L484" t="str">
        <f>VLOOKUP($A484,'Plan de acci�n consolidado 2025'!$A$3:$V$504,L$1,0)</f>
        <v>N/A</v>
      </c>
      <c r="M484" t="str">
        <f>VLOOKUP($A484,'Plan de acci�n consolidado 2025'!$A$3:$V$504,M$1,0)</f>
        <v>N/A</v>
      </c>
      <c r="N484" t="str">
        <f>VLOOKUP($A484,'Plan de acci�n consolidado 2025'!$A$3:$V$504,N$1,0)</f>
        <v>N/A</v>
      </c>
      <c r="O484" t="str">
        <f>VLOOKUP($A484,'Plan de acci�n consolidado 2025'!$A$3:$V$504,O$1,0)</f>
        <v>Definir y validar con las Delegaturas el diseño del reporte de alertas (Diseño del reporte de alertas definido y validado por las Delegaturas)</v>
      </c>
      <c r="P484">
        <f>VLOOKUP($A484,'Plan de acci�n consolidado 2025'!$A$3:$V$504,P$1,0)</f>
        <v>20</v>
      </c>
      <c r="Q484">
        <f>VLOOKUP($A484,'Plan de acci�n consolidado 2025'!$A$3:$V$504,Q$1,0)</f>
        <v>1</v>
      </c>
      <c r="R484" t="str">
        <f>VLOOKUP($A484,'Plan de acci�n consolidado 2025'!$A$3:$V$504,R$1,0)</f>
        <v>Númerica</v>
      </c>
      <c r="S484" t="str">
        <f>VLOOKUP($A484,'Plan de acci�n consolidado 2025'!$A$3:$V$504,S$1,0)</f>
        <v># de Reporte de alertas diseñado / 1 Reporte de alertas programado</v>
      </c>
      <c r="T484" s="168">
        <f>VLOOKUP($A484,'Plan de acci�n consolidado 2025'!$A$3:$V$504,T$1,0)</f>
        <v>45782</v>
      </c>
      <c r="U484" s="168">
        <f>VLOOKUP($A484,'Plan de acci�n consolidado 2025'!$A$3:$V$504,U$1,0)</f>
        <v>45912</v>
      </c>
      <c r="V484" t="str">
        <f>VLOOKUP($A484,'Plan de acci�n consolidado 2025'!$A$3:$V$504,V$1,0)</f>
        <v>30-OFICINA ASESORA DE PLANEACIÓN</v>
      </c>
      <c r="W484">
        <f>VLOOKUP($A484,'Plan de acci�n consolidado 2025'!$A$3:$AZ$504,W$1,0)</f>
        <v>4</v>
      </c>
      <c r="X484">
        <f>VLOOKUP($A484,'Plan de acci�n consolidado 2025'!$A$3:$AZ$504,X$1,0)</f>
        <v>0</v>
      </c>
      <c r="Y484">
        <f>VLOOKUP($A484,'Plan de acci�n consolidado 2025'!$A$3:$AZ$504,Y$1,0)</f>
        <v>0</v>
      </c>
      <c r="Z484" s="168">
        <f>VLOOKUP($A484,'Plan de acci�n consolidado 2025'!$A$3:$AZ$504,Z$1,0)</f>
        <v>0</v>
      </c>
      <c r="AA484">
        <f>VLOOKUP($A484,'Plan de acci�n consolidado 2025'!$A$3:$AZ$504,AA$1,0)</f>
        <v>0</v>
      </c>
      <c r="AB484">
        <f>VLOOKUP($A484,'Plan de acci�n consolidado 2025'!$A$3:$AZ$504,AB$1,0)</f>
        <v>0</v>
      </c>
      <c r="AC484" s="168">
        <f>VLOOKUP($A484,'Plan de acci�n consolidado 2025'!$A$3:$AZ$504,AC$1,0)</f>
        <v>0</v>
      </c>
      <c r="AD484">
        <f>VLOOKUP($A484,'Plan de acci�n consolidado 2025'!$A$3:$AZ$504,AD$1,0)</f>
        <v>0</v>
      </c>
      <c r="AE484">
        <f>VLOOKUP($A484,'Plan de acci�n consolidado 2025'!$A$3:$AZ$504,AE$1,0)</f>
        <v>0</v>
      </c>
    </row>
    <row r="485" spans="1:31" hidden="1" x14ac:dyDescent="0.25">
      <c r="A485" s="30" t="s">
        <v>1069</v>
      </c>
      <c r="B485" t="str">
        <f>VLOOKUP($A485,'Plan de acci�n consolidado 2025'!$A$3:$V$504,B$1,0)</f>
        <v>OFICINA ASESORA DE PLANEACIÓN</v>
      </c>
      <c r="C485">
        <f>VLOOKUP($A485,'Plan de acci�n consolidado 2025'!$A$3:$V$504,C$1,0)</f>
        <v>4</v>
      </c>
      <c r="D485" t="str">
        <f>VLOOKUP($A485,'Plan de acci�n consolidado 2025'!$A$3:$V$504,D$1,0)</f>
        <v>Actividad propia</v>
      </c>
      <c r="E485" t="str">
        <f>VLOOKUP($A485,'Plan de acci�n consolidado 2025'!$A$3:$V$504,E$1,0)</f>
        <v>30.1.4</v>
      </c>
      <c r="F485" t="str">
        <f>VLOOKUP($A485,'Plan de acci�n consolidado 2025'!$A$3:$V$504,F$1,0)</f>
        <v>N/A</v>
      </c>
      <c r="G485" t="str">
        <f>VLOOKUP($A485,'Plan de acci�n consolidado 2025'!$A$3:$V$504,G$1,0)</f>
        <v>N/A</v>
      </c>
      <c r="H485" t="str">
        <f>VLOOKUP($A485,'Plan de acci�n consolidado 2025'!$A$3:$V$504,H$1,0)</f>
        <v>N/A</v>
      </c>
      <c r="I485" t="str">
        <f>VLOOKUP($A485,'Plan de acci�n consolidado 2025'!$A$3:$V$504,I$1,0)</f>
        <v>N/A</v>
      </c>
      <c r="J485" t="str">
        <f>VLOOKUP($A485,'Plan de acci�n consolidado 2025'!$A$3:$V$504,J$1,0)</f>
        <v>N/A</v>
      </c>
      <c r="K485">
        <f>VLOOKUP($A485,'Plan de acci�n consolidado 2025'!$A$3:$V$504,K$1,0)</f>
        <v>0</v>
      </c>
      <c r="L485" t="str">
        <f>VLOOKUP($A485,'Plan de acci�n consolidado 2025'!$A$3:$V$504,L$1,0)</f>
        <v>N/A</v>
      </c>
      <c r="M485" t="str">
        <f>VLOOKUP($A485,'Plan de acci�n consolidado 2025'!$A$3:$V$504,M$1,0)</f>
        <v>N/A</v>
      </c>
      <c r="N485" t="str">
        <f>VLOOKUP($A485,'Plan de acci�n consolidado 2025'!$A$3:$V$504,N$1,0)</f>
        <v>N/A</v>
      </c>
      <c r="O485" t="str">
        <f>VLOOKUP($A485,'Plan de acci�n consolidado 2025'!$A$3:$V$504,O$1,0)</f>
        <v>Elaborar y presentar reportes al equipo directivo.  (Correos electronicos con el envío del reporte al equipo directivo)</v>
      </c>
      <c r="P485">
        <f>VLOOKUP($A485,'Plan de acci�n consolidado 2025'!$A$3:$V$504,P$1,0)</f>
        <v>40</v>
      </c>
      <c r="Q485">
        <f>VLOOKUP($A485,'Plan de acci�n consolidado 2025'!$A$3:$V$504,Q$1,0)</f>
        <v>2</v>
      </c>
      <c r="R485" t="str">
        <f>VLOOKUP($A485,'Plan de acci�n consolidado 2025'!$A$3:$V$504,R$1,0)</f>
        <v>Númerica</v>
      </c>
      <c r="S485" t="str">
        <f>VLOOKUP($A485,'Plan de acci�n consolidado 2025'!$A$3:$V$504,S$1,0)</f>
        <v># de Reportes presentados / 2 Reportes programados</v>
      </c>
      <c r="T485" s="168">
        <f>VLOOKUP($A485,'Plan de acci�n consolidado 2025'!$A$3:$V$504,T$1,0)</f>
        <v>45915</v>
      </c>
      <c r="U485" s="168">
        <f>VLOOKUP($A485,'Plan de acci�n consolidado 2025'!$A$3:$V$504,U$1,0)</f>
        <v>46006</v>
      </c>
      <c r="V485" t="str">
        <f>VLOOKUP($A485,'Plan de acci�n consolidado 2025'!$A$3:$V$504,V$1,0)</f>
        <v>30-OFICINA ASESORA DE PLANEACIÓN</v>
      </c>
      <c r="W485">
        <f>VLOOKUP($A485,'Plan de acci�n consolidado 2025'!$A$3:$AZ$504,W$1,0)</f>
        <v>8</v>
      </c>
      <c r="X485">
        <f>VLOOKUP($A485,'Plan de acci�n consolidado 2025'!$A$3:$AZ$504,X$1,0)</f>
        <v>0</v>
      </c>
      <c r="Y485" t="str">
        <f>VLOOKUP($A485,'Plan de acci�n consolidado 2025'!$A$3:$AZ$504,Y$1,0)</f>
        <v>Se están realizando los ajustes en cada uno de los reportes, de acuerdo con lo indicado en la primera revisión y se procederá al envió al equipo directivo</v>
      </c>
      <c r="Z485" s="168">
        <f>VLOOKUP($A485,'Plan de acci�n consolidado 2025'!$A$3:$AZ$504,Z$1,0)</f>
        <v>0</v>
      </c>
      <c r="AA485">
        <f>VLOOKUP($A485,'Plan de acci�n consolidado 2025'!$A$3:$AZ$504,AA$1,0)</f>
        <v>0</v>
      </c>
      <c r="AB485" t="str">
        <f>VLOOKUP($A485,'Plan de acci�n consolidado 2025'!$A$3:$AZ$504,AB$1,0)</f>
        <v>Se valida avance cualitativo presentado</v>
      </c>
      <c r="AC485" s="168">
        <f>VLOOKUP($A485,'Plan de acci�n consolidado 2025'!$A$3:$AZ$504,AC$1,0)</f>
        <v>0</v>
      </c>
      <c r="AD485">
        <f>VLOOKUP($A485,'Plan de acci�n consolidado 2025'!$A$3:$AZ$504,AD$1,0)</f>
        <v>0</v>
      </c>
      <c r="AE485">
        <f>VLOOKUP($A485,'Plan de acci�n consolidado 2025'!$A$3:$AZ$504,AE$1,0)</f>
        <v>0</v>
      </c>
    </row>
    <row r="486" spans="1:31" hidden="1" x14ac:dyDescent="0.25">
      <c r="A486" s="30" t="s">
        <v>1071</v>
      </c>
      <c r="B486" t="str">
        <f>VLOOKUP($A486,'Plan de acci�n consolidado 2025'!$A$3:$V$504,B$1,0)</f>
        <v>OFICINA ASESORA DE PLANEACIÓN</v>
      </c>
      <c r="C486">
        <f>VLOOKUP($A486,'Plan de acci�n consolidado 2025'!$A$3:$V$504,C$1,0)</f>
        <v>4</v>
      </c>
      <c r="D486" t="str">
        <f>VLOOKUP($A486,'Plan de acci�n consolidado 2025'!$A$3:$V$504,D$1,0)</f>
        <v>Producto</v>
      </c>
      <c r="E486" t="str">
        <f>VLOOKUP($A486,'Plan de acci�n consolidado 2025'!$A$3:$V$504,E$1,0)</f>
        <v>30.2</v>
      </c>
      <c r="F486" t="str">
        <f>VLOOKUP($A486,'Plan de acci�n consolidado 2025'!$A$3:$V$504,F$1,0)</f>
        <v>Innovador</v>
      </c>
      <c r="G486" t="str">
        <f>VLOOKUP($A486,'Plan de acci�n consolidado 2025'!$A$3:$V$504,G$1,0)</f>
        <v>Fortalecer el Sistema Integral de Gestión Institucional en el marco del Modelo Integrado de Planeación y gestión para mejorar la prestación del servicio.</v>
      </c>
      <c r="H486" t="str">
        <f>VLOOKUP($A486,'Plan de acci�n consolidado 2025'!$A$3:$V$504,H$1,0)</f>
        <v xml:space="preserve">Cumplimiento de productos del PAI asociados a Fortacer el Sistema Integral de Gestión Institucional para mejorar la prestación del servicio. 
</v>
      </c>
      <c r="I486" t="str">
        <f>VLOOKUP($A486,'Plan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6" t="str">
        <f>VLOOKUP($A486,'Plan de acci�n consolidado 2025'!$A$3:$V$504,J$1,0)</f>
        <v xml:space="preserve">PND - 5-31-5-b- Convergencia regional - Entidades públicas territoriales y nacionales fortalecidas </v>
      </c>
      <c r="K486">
        <f>VLOOKUP($A486,'Plan de acci�n consolidado 2025'!$A$3:$V$504,K$1,0)</f>
        <v>0</v>
      </c>
      <c r="L486" t="str">
        <f>VLOOKUP($A486,'Plan de acci�n consolidado 2025'!$A$3:$V$504,L$1,0)</f>
        <v>C-3503-0200-0016-40401c</v>
      </c>
      <c r="M486" t="str">
        <f>VLOOKUP($A486,'Plan de acci�n consolidado 2025'!$A$3:$V$504,M$1,0)</f>
        <v>Política Fortalecimiento Organizacional y Simplificación de Procesos _DIMENSIÓN Gestión con Valores para Resultados</v>
      </c>
      <c r="N486" t="str">
        <f>VLOOKUP($A486,'Plan de acci�n consolidado 2025'!$A$3:$V$504,N$1,0)</f>
        <v>N/A</v>
      </c>
      <c r="O486" t="str">
        <f>VLOOKUP($A486,'Plan de acci�n consolidado 2025'!$A$3:$V$504,O$1,0)</f>
        <v>Proyectos estratégicos transversales estructurados y ejecutados (Informe de resultados)</v>
      </c>
      <c r="P486">
        <f>VLOOKUP($A486,'Plan de acci�n consolidado 2025'!$A$3:$V$504,P$1,0)</f>
        <v>20</v>
      </c>
      <c r="Q486">
        <f>VLOOKUP($A486,'Plan de acci�n consolidado 2025'!$A$3:$V$504,Q$1,0)</f>
        <v>100</v>
      </c>
      <c r="R486" t="str">
        <f>VLOOKUP($A486,'Plan de acci�n consolidado 2025'!$A$3:$V$504,R$1,0)</f>
        <v>Porcentual</v>
      </c>
      <c r="S486" t="str">
        <f>VLOOKUP($A486,'Plan de acci�n consolidado 2025'!$A$3:$V$504,S$1,0)</f>
        <v>% de Proyectos estratégicos transversales estructurados y ejecutados / 100% de Proyectos estratégicos transversales programados</v>
      </c>
      <c r="T486" s="168">
        <f>VLOOKUP($A486,'Plan de acci�n consolidado 2025'!$A$3:$V$504,T$1,0)</f>
        <v>45712</v>
      </c>
      <c r="U486" s="168">
        <f>VLOOKUP($A486,'Plan de acci�n consolidado 2025'!$A$3:$V$504,U$1,0)</f>
        <v>46010</v>
      </c>
      <c r="V486" t="str">
        <f>VLOOKUP($A486,'Plan de acci�n consolidado 2025'!$A$3:$V$504,V$1,0)</f>
        <v>30-OFICINA ASESORA DE PLANEACIÓN</v>
      </c>
      <c r="W486">
        <f>VLOOKUP($A486,'Plan de acci�n consolidado 2025'!$A$3:$AZ$504,W$1,0)</f>
        <v>20</v>
      </c>
      <c r="X486">
        <f>VLOOKUP($A486,'Plan de acci�n consolidado 2025'!$A$3:$AZ$504,X$1,0)</f>
        <v>0</v>
      </c>
      <c r="Y486">
        <f>VLOOKUP($A486,'Plan de acci�n consolidado 2025'!$A$3:$AZ$504,Y$1,0)</f>
        <v>0</v>
      </c>
      <c r="Z486" s="168">
        <f>VLOOKUP($A486,'Plan de acci�n consolidado 2025'!$A$3:$AZ$504,Z$1,0)</f>
        <v>0</v>
      </c>
      <c r="AA486">
        <f>VLOOKUP($A486,'Plan de acci�n consolidado 2025'!$A$3:$AZ$504,AA$1,0)</f>
        <v>0</v>
      </c>
      <c r="AB486">
        <f>VLOOKUP($A486,'Plan de acci�n consolidado 2025'!$A$3:$AZ$504,AB$1,0)</f>
        <v>0</v>
      </c>
      <c r="AC486" s="168">
        <f>VLOOKUP($A486,'Plan de acci�n consolidado 2025'!$A$3:$AZ$504,AC$1,0)</f>
        <v>0</v>
      </c>
      <c r="AD486">
        <f>VLOOKUP($A486,'Plan de acci�n consolidado 2025'!$A$3:$AZ$504,AD$1,0)</f>
        <v>0</v>
      </c>
      <c r="AE486">
        <f>VLOOKUP($A486,'Plan de acci�n consolidado 2025'!$A$3:$AZ$504,AE$1,0)</f>
        <v>0</v>
      </c>
    </row>
    <row r="487" spans="1:31" hidden="1" x14ac:dyDescent="0.25">
      <c r="A487" s="30" t="s">
        <v>1073</v>
      </c>
      <c r="B487" t="str">
        <f>VLOOKUP($A487,'Plan de acci�n consolidado 2025'!$A$3:$V$504,B$1,0)</f>
        <v>OFICINA ASESORA DE PLANEACIÓN</v>
      </c>
      <c r="C487">
        <f>VLOOKUP($A487,'Plan de acci�n consolidado 2025'!$A$3:$V$504,C$1,0)</f>
        <v>4</v>
      </c>
      <c r="D487" t="str">
        <f>VLOOKUP($A487,'Plan de acci�n consolidado 2025'!$A$3:$V$504,D$1,0)</f>
        <v>Actividad propia</v>
      </c>
      <c r="E487" t="str">
        <f>VLOOKUP($A487,'Plan de acci�n consolidado 2025'!$A$3:$V$504,E$1,0)</f>
        <v>30.2.1</v>
      </c>
      <c r="F487" t="str">
        <f>VLOOKUP($A487,'Plan de acci�n consolidado 2025'!$A$3:$V$504,F$1,0)</f>
        <v>N/A</v>
      </c>
      <c r="G487" t="str">
        <f>VLOOKUP($A487,'Plan de acci�n consolidado 2025'!$A$3:$V$504,G$1,0)</f>
        <v>N/A</v>
      </c>
      <c r="H487" t="str">
        <f>VLOOKUP($A487,'Plan de acci�n consolidado 2025'!$A$3:$V$504,H$1,0)</f>
        <v>N/A</v>
      </c>
      <c r="I487" t="str">
        <f>VLOOKUP($A487,'Plan de acci�n consolidado 2025'!$A$3:$V$504,I$1,0)</f>
        <v>N/A</v>
      </c>
      <c r="J487" t="str">
        <f>VLOOKUP($A487,'Plan de acci�n consolidado 2025'!$A$3:$V$504,J$1,0)</f>
        <v>N/A</v>
      </c>
      <c r="K487">
        <f>VLOOKUP($A487,'Plan de acci�n consolidado 2025'!$A$3:$V$504,K$1,0)</f>
        <v>0</v>
      </c>
      <c r="L487" t="str">
        <f>VLOOKUP($A487,'Plan de acci�n consolidado 2025'!$A$3:$V$504,L$1,0)</f>
        <v>N/A</v>
      </c>
      <c r="M487" t="str">
        <f>VLOOKUP($A487,'Plan de acci�n consolidado 2025'!$A$3:$V$504,M$1,0)</f>
        <v>N/A</v>
      </c>
      <c r="N487" t="str">
        <f>VLOOKUP($A487,'Plan de acci�n consolidado 2025'!$A$3:$V$504,N$1,0)</f>
        <v>N/A</v>
      </c>
      <c r="O487" t="str">
        <f>VLOOKUP($A487,'Plan de acci�n consolidado 2025'!$A$3:$V$504,O$1,0)</f>
        <v>Identificar y someter a aprobación del Despacho, la definición de 2 proyectos estratégicos de impacto transversal  a ser ejecutados (proyectos estratégicos de impacto transversal identificados y aprobados)</v>
      </c>
      <c r="P487">
        <f>VLOOKUP($A487,'Plan de acci�n consolidado 2025'!$A$3:$V$504,P$1,0)</f>
        <v>15</v>
      </c>
      <c r="Q487">
        <f>VLOOKUP($A487,'Plan de acci�n consolidado 2025'!$A$3:$V$504,Q$1,0)</f>
        <v>2</v>
      </c>
      <c r="R487" t="str">
        <f>VLOOKUP($A487,'Plan de acci�n consolidado 2025'!$A$3:$V$504,R$1,0)</f>
        <v>Númerica</v>
      </c>
      <c r="S487" t="str">
        <f>VLOOKUP($A487,'Plan de acci�n consolidado 2025'!$A$3:$V$504,S$1,0)</f>
        <v># de Proyectos estratégicos de impacto transversal a ser ejecutados aprobados / 2 Proyectos estratégicos de impacto transversal a ser ejecutados por aprobar</v>
      </c>
      <c r="T487" s="168">
        <f>VLOOKUP($A487,'Plan de acci�n consolidado 2025'!$A$3:$V$504,T$1,0)</f>
        <v>45712</v>
      </c>
      <c r="U487" s="168">
        <f>VLOOKUP($A487,'Plan de acci�n consolidado 2025'!$A$3:$V$504,U$1,0)</f>
        <v>45723</v>
      </c>
      <c r="V487" t="str">
        <f>VLOOKUP($A487,'Plan de acci�n consolidado 2025'!$A$3:$V$504,V$1,0)</f>
        <v>30-OFICINA ASESORA DE PLANEACIÓN</v>
      </c>
      <c r="W487">
        <f>VLOOKUP($A487,'Plan de acci�n consolidado 2025'!$A$3:$AZ$504,W$1,0)</f>
        <v>3</v>
      </c>
      <c r="X487">
        <f>VLOOKUP($A487,'Plan de acci�n consolidado 2025'!$A$3:$AZ$504,X$1,0)</f>
        <v>50</v>
      </c>
      <c r="Y487" t="str">
        <f>VLOOKUP($A487,'Plan de acci�n consolidado 2025'!$A$3:$AZ$504,Y$1,0)</f>
        <v>Se identifican los dos proyectos transversales de interés estratégico, pero no se han sometido a revisión del despacho. Estos proyectos están asociados a Lenguaje claro y Lecciones aprendidas/buenas prácticas.</v>
      </c>
      <c r="Z487" s="168">
        <f>VLOOKUP($A487,'Plan de acci�n consolidado 2025'!$A$3:$AZ$504,Z$1,0)</f>
        <v>0</v>
      </c>
      <c r="AA487">
        <f>VLOOKUP($A487,'Plan de acci�n consolidado 2025'!$A$3:$AZ$504,AA$1,0)</f>
        <v>0</v>
      </c>
      <c r="AB487" t="str">
        <f>VLOOKUP($A487,'Plan de acci�n consolidado 2025'!$A$3:$AZ$504,AB$1,0)</f>
        <v>Aunque se identificaron los proyectos estratégicos, no se puede calificar la actividad al 50%. Esto se debe a que, al ser aprobados por el Despacho, los proyectos podrían cambiar y afectar la información inicial. Además, la actividad aún no está aprobada, que es lo que se necesita para considerarla cumplida.</v>
      </c>
      <c r="AC487" s="168">
        <f>VLOOKUP($A487,'Plan de acci�n consolidado 2025'!$A$3:$AZ$504,AC$1,0)</f>
        <v>0</v>
      </c>
      <c r="AD487">
        <f>VLOOKUP($A487,'Plan de acci�n consolidado 2025'!$A$3:$AZ$504,AD$1,0)</f>
        <v>0</v>
      </c>
      <c r="AE487">
        <f>VLOOKUP($A487,'Plan de acci�n consolidado 2025'!$A$3:$AZ$504,AE$1,0)</f>
        <v>0</v>
      </c>
    </row>
    <row r="488" spans="1:31" hidden="1" x14ac:dyDescent="0.25">
      <c r="A488" s="30" t="s">
        <v>1075</v>
      </c>
      <c r="B488" t="str">
        <f>VLOOKUP($A488,'Plan de acci�n consolidado 2025'!$A$3:$V$504,B$1,0)</f>
        <v>OFICINA ASESORA DE PLANEACIÓN</v>
      </c>
      <c r="C488">
        <f>VLOOKUP($A488,'Plan de acci�n consolidado 2025'!$A$3:$V$504,C$1,0)</f>
        <v>4</v>
      </c>
      <c r="D488" t="str">
        <f>VLOOKUP($A488,'Plan de acci�n consolidado 2025'!$A$3:$V$504,D$1,0)</f>
        <v>Actividad propia</v>
      </c>
      <c r="E488" t="str">
        <f>VLOOKUP($A488,'Plan de acci�n consolidado 2025'!$A$3:$V$504,E$1,0)</f>
        <v>30.2.2</v>
      </c>
      <c r="F488" t="str">
        <f>VLOOKUP($A488,'Plan de acci�n consolidado 2025'!$A$3:$V$504,F$1,0)</f>
        <v>N/A</v>
      </c>
      <c r="G488" t="str">
        <f>VLOOKUP($A488,'Plan de acci�n consolidado 2025'!$A$3:$V$504,G$1,0)</f>
        <v>N/A</v>
      </c>
      <c r="H488" t="str">
        <f>VLOOKUP($A488,'Plan de acci�n consolidado 2025'!$A$3:$V$504,H$1,0)</f>
        <v>N/A</v>
      </c>
      <c r="I488" t="str">
        <f>VLOOKUP($A488,'Plan de acci�n consolidado 2025'!$A$3:$V$504,I$1,0)</f>
        <v>N/A</v>
      </c>
      <c r="J488" t="str">
        <f>VLOOKUP($A488,'Plan de acci�n consolidado 2025'!$A$3:$V$504,J$1,0)</f>
        <v>N/A</v>
      </c>
      <c r="K488">
        <f>VLOOKUP($A488,'Plan de acci�n consolidado 2025'!$A$3:$V$504,K$1,0)</f>
        <v>0</v>
      </c>
      <c r="L488" t="str">
        <f>VLOOKUP($A488,'Plan de acci�n consolidado 2025'!$A$3:$V$504,L$1,0)</f>
        <v>N/A</v>
      </c>
      <c r="M488" t="str">
        <f>VLOOKUP($A488,'Plan de acci�n consolidado 2025'!$A$3:$V$504,M$1,0)</f>
        <v>N/A</v>
      </c>
      <c r="N488" t="str">
        <f>VLOOKUP($A488,'Plan de acci�n consolidado 2025'!$A$3:$V$504,N$1,0)</f>
        <v>N/A</v>
      </c>
      <c r="O488" t="str">
        <f>VLOOKUP($A488,'Plan de acci�n consolidado 2025'!$A$3:$V$504,O$1,0)</f>
        <v>Diseñar y concertar el plan de trabajo (actividades hito y responsable) (Plan de trabajo Diseñado y concertado con las áreas involucradas)</v>
      </c>
      <c r="P488">
        <f>VLOOKUP($A488,'Plan de acci�n consolidado 2025'!$A$3:$V$504,P$1,0)</f>
        <v>30</v>
      </c>
      <c r="Q488">
        <f>VLOOKUP($A488,'Plan de acci�n consolidado 2025'!$A$3:$V$504,Q$1,0)</f>
        <v>1</v>
      </c>
      <c r="R488" t="str">
        <f>VLOOKUP($A488,'Plan de acci�n consolidado 2025'!$A$3:$V$504,R$1,0)</f>
        <v>Númerica</v>
      </c>
      <c r="S488" t="str">
        <f>VLOOKUP($A488,'Plan de acci�n consolidado 2025'!$A$3:$V$504,S$1,0)</f>
        <v># de Plan de trabajo diseñado y concertado / 1 Plan de trabajo programado</v>
      </c>
      <c r="T488" s="168">
        <f>VLOOKUP($A488,'Plan de acci�n consolidado 2025'!$A$3:$V$504,T$1,0)</f>
        <v>45726</v>
      </c>
      <c r="U488" s="168">
        <f>VLOOKUP($A488,'Plan de acci�n consolidado 2025'!$A$3:$V$504,U$1,0)</f>
        <v>45777</v>
      </c>
      <c r="V488" t="str">
        <f>VLOOKUP($A488,'Plan de acci�n consolidado 2025'!$A$3:$V$504,V$1,0)</f>
        <v>30-OFICINA ASESORA DE PLANEACIÓN</v>
      </c>
      <c r="W488">
        <f>VLOOKUP($A488,'Plan de acci�n consolidado 2025'!$A$3:$AZ$504,W$1,0)</f>
        <v>6</v>
      </c>
      <c r="X488">
        <f>VLOOKUP($A488,'Plan de acci�n consolidado 2025'!$A$3:$AZ$504,X$1,0)</f>
        <v>0</v>
      </c>
      <c r="Y488">
        <f>VLOOKUP($A488,'Plan de acci�n consolidado 2025'!$A$3:$AZ$504,Y$1,0)</f>
        <v>0</v>
      </c>
      <c r="Z488" s="168">
        <f>VLOOKUP($A488,'Plan de acci�n consolidado 2025'!$A$3:$AZ$504,Z$1,0)</f>
        <v>0</v>
      </c>
      <c r="AA488">
        <f>VLOOKUP($A488,'Plan de acci�n consolidado 2025'!$A$3:$AZ$504,AA$1,0)</f>
        <v>0</v>
      </c>
      <c r="AB488">
        <f>VLOOKUP($A488,'Plan de acci�n consolidado 2025'!$A$3:$AZ$504,AB$1,0)</f>
        <v>0</v>
      </c>
      <c r="AC488" s="168">
        <f>VLOOKUP($A488,'Plan de acci�n consolidado 2025'!$A$3:$AZ$504,AC$1,0)</f>
        <v>0</v>
      </c>
      <c r="AD488">
        <f>VLOOKUP($A488,'Plan de acci�n consolidado 2025'!$A$3:$AZ$504,AD$1,0)</f>
        <v>0</v>
      </c>
      <c r="AE488">
        <f>VLOOKUP($A488,'Plan de acci�n consolidado 2025'!$A$3:$AZ$504,AE$1,0)</f>
        <v>0</v>
      </c>
    </row>
    <row r="489" spans="1:31" hidden="1" x14ac:dyDescent="0.25">
      <c r="A489" s="30" t="s">
        <v>1077</v>
      </c>
      <c r="B489" t="str">
        <f>VLOOKUP($A489,'Plan de acci�n consolidado 2025'!$A$3:$V$504,B$1,0)</f>
        <v>OFICINA ASESORA DE PLANEACIÓN</v>
      </c>
      <c r="C489">
        <f>VLOOKUP($A489,'Plan de acci�n consolidado 2025'!$A$3:$V$504,C$1,0)</f>
        <v>4</v>
      </c>
      <c r="D489" t="str">
        <f>VLOOKUP($A489,'Plan de acci�n consolidado 2025'!$A$3:$V$504,D$1,0)</f>
        <v>Actividad propia</v>
      </c>
      <c r="E489" t="str">
        <f>VLOOKUP($A489,'Plan de acci�n consolidado 2025'!$A$3:$V$504,E$1,0)</f>
        <v>30.2.3</v>
      </c>
      <c r="F489" t="str">
        <f>VLOOKUP($A489,'Plan de acci�n consolidado 2025'!$A$3:$V$504,F$1,0)</f>
        <v>N/A</v>
      </c>
      <c r="G489" t="str">
        <f>VLOOKUP($A489,'Plan de acci�n consolidado 2025'!$A$3:$V$504,G$1,0)</f>
        <v>N/A</v>
      </c>
      <c r="H489" t="str">
        <f>VLOOKUP($A489,'Plan de acci�n consolidado 2025'!$A$3:$V$504,H$1,0)</f>
        <v>N/A</v>
      </c>
      <c r="I489" t="str">
        <f>VLOOKUP($A489,'Plan de acci�n consolidado 2025'!$A$3:$V$504,I$1,0)</f>
        <v>N/A</v>
      </c>
      <c r="J489" t="str">
        <f>VLOOKUP($A489,'Plan de acci�n consolidado 2025'!$A$3:$V$504,J$1,0)</f>
        <v>N/A</v>
      </c>
      <c r="K489">
        <f>VLOOKUP($A489,'Plan de acci�n consolidado 2025'!$A$3:$V$504,K$1,0)</f>
        <v>0</v>
      </c>
      <c r="L489" t="str">
        <f>VLOOKUP($A489,'Plan de acci�n consolidado 2025'!$A$3:$V$504,L$1,0)</f>
        <v>N/A</v>
      </c>
      <c r="M489" t="str">
        <f>VLOOKUP($A489,'Plan de acci�n consolidado 2025'!$A$3:$V$504,M$1,0)</f>
        <v>N/A</v>
      </c>
      <c r="N489" t="str">
        <f>VLOOKUP($A489,'Plan de acci�n consolidado 2025'!$A$3:$V$504,N$1,0)</f>
        <v>N/A</v>
      </c>
      <c r="O489" t="str">
        <f>VLOOKUP($A489,'Plan de acci�n consolidado 2025'!$A$3:$V$504,O$1,0)</f>
        <v>Ejecutar el plan de trabajo (Seguimiento al plan de trabajo y evidencias de su cumplimiento)</v>
      </c>
      <c r="P489">
        <f>VLOOKUP($A489,'Plan de acci�n consolidado 2025'!$A$3:$V$504,P$1,0)</f>
        <v>50</v>
      </c>
      <c r="Q489">
        <f>VLOOKUP($A489,'Plan de acci�n consolidado 2025'!$A$3:$V$504,Q$1,0)</f>
        <v>100</v>
      </c>
      <c r="R489" t="str">
        <f>VLOOKUP($A489,'Plan de acci�n consolidado 2025'!$A$3:$V$504,R$1,0)</f>
        <v>Porcentual</v>
      </c>
      <c r="S489" t="str">
        <f>VLOOKUP($A489,'Plan de acci�n consolidado 2025'!$A$3:$V$504,S$1,0)</f>
        <v>% de Avance logrado plan de trabajo / 100% de Avance propuesto plan de trabajo</v>
      </c>
      <c r="T489" s="168">
        <f>VLOOKUP($A489,'Plan de acci�n consolidado 2025'!$A$3:$V$504,T$1,0)</f>
        <v>45778</v>
      </c>
      <c r="U489" s="168">
        <f>VLOOKUP($A489,'Plan de acci�n consolidado 2025'!$A$3:$V$504,U$1,0)</f>
        <v>45989</v>
      </c>
      <c r="V489" t="str">
        <f>VLOOKUP($A489,'Plan de acci�n consolidado 2025'!$A$3:$V$504,V$1,0)</f>
        <v>30-OFICINA ASESORA DE PLANEACIÓN</v>
      </c>
      <c r="W489">
        <f>VLOOKUP($A489,'Plan de acci�n consolidado 2025'!$A$3:$AZ$504,W$1,0)</f>
        <v>10</v>
      </c>
      <c r="X489">
        <f>VLOOKUP($A489,'Plan de acci�n consolidado 2025'!$A$3:$AZ$504,X$1,0)</f>
        <v>0</v>
      </c>
      <c r="Y489">
        <f>VLOOKUP($A489,'Plan de acci�n consolidado 2025'!$A$3:$AZ$504,Y$1,0)</f>
        <v>0</v>
      </c>
      <c r="Z489" s="168">
        <f>VLOOKUP($A489,'Plan de acci�n consolidado 2025'!$A$3:$AZ$504,Z$1,0)</f>
        <v>0</v>
      </c>
      <c r="AA489">
        <f>VLOOKUP($A489,'Plan de acci�n consolidado 2025'!$A$3:$AZ$504,AA$1,0)</f>
        <v>0</v>
      </c>
      <c r="AB489">
        <f>VLOOKUP($A489,'Plan de acci�n consolidado 2025'!$A$3:$AZ$504,AB$1,0)</f>
        <v>0</v>
      </c>
      <c r="AC489" s="168">
        <f>VLOOKUP($A489,'Plan de acci�n consolidado 2025'!$A$3:$AZ$504,AC$1,0)</f>
        <v>0</v>
      </c>
      <c r="AD489">
        <f>VLOOKUP($A489,'Plan de acci�n consolidado 2025'!$A$3:$AZ$504,AD$1,0)</f>
        <v>0</v>
      </c>
      <c r="AE489">
        <f>VLOOKUP($A489,'Plan de acci�n consolidado 2025'!$A$3:$AZ$504,AE$1,0)</f>
        <v>0</v>
      </c>
    </row>
    <row r="490" spans="1:31" hidden="1" x14ac:dyDescent="0.25">
      <c r="A490" s="30" t="s">
        <v>1078</v>
      </c>
      <c r="B490" t="str">
        <f>VLOOKUP($A490,'Plan de acci�n consolidado 2025'!$A$3:$V$504,B$1,0)</f>
        <v>OFICINA ASESORA DE PLANEACIÓN</v>
      </c>
      <c r="C490">
        <f>VLOOKUP($A490,'Plan de acci�n consolidado 2025'!$A$3:$V$504,C$1,0)</f>
        <v>4</v>
      </c>
      <c r="D490" t="str">
        <f>VLOOKUP($A490,'Plan de acci�n consolidado 2025'!$A$3:$V$504,D$1,0)</f>
        <v>Actividad propia</v>
      </c>
      <c r="E490" t="str">
        <f>VLOOKUP($A490,'Plan de acci�n consolidado 2025'!$A$3:$V$504,E$1,0)</f>
        <v>30.2.4</v>
      </c>
      <c r="F490" t="str">
        <f>VLOOKUP($A490,'Plan de acci�n consolidado 2025'!$A$3:$V$504,F$1,0)</f>
        <v>N/A</v>
      </c>
      <c r="G490" t="str">
        <f>VLOOKUP($A490,'Plan de acci�n consolidado 2025'!$A$3:$V$504,G$1,0)</f>
        <v>N/A</v>
      </c>
      <c r="H490" t="str">
        <f>VLOOKUP($A490,'Plan de acci�n consolidado 2025'!$A$3:$V$504,H$1,0)</f>
        <v>N/A</v>
      </c>
      <c r="I490" t="str">
        <f>VLOOKUP($A490,'Plan de acci�n consolidado 2025'!$A$3:$V$504,I$1,0)</f>
        <v>N/A</v>
      </c>
      <c r="J490" t="str">
        <f>VLOOKUP($A490,'Plan de acci�n consolidado 2025'!$A$3:$V$504,J$1,0)</f>
        <v>N/A</v>
      </c>
      <c r="K490">
        <f>VLOOKUP($A490,'Plan de acci�n consolidado 2025'!$A$3:$V$504,K$1,0)</f>
        <v>0</v>
      </c>
      <c r="L490" t="str">
        <f>VLOOKUP($A490,'Plan de acci�n consolidado 2025'!$A$3:$V$504,L$1,0)</f>
        <v>N/A</v>
      </c>
      <c r="M490" t="str">
        <f>VLOOKUP($A490,'Plan de acci�n consolidado 2025'!$A$3:$V$504,M$1,0)</f>
        <v>N/A</v>
      </c>
      <c r="N490" t="str">
        <f>VLOOKUP($A490,'Plan de acci�n consolidado 2025'!$A$3:$V$504,N$1,0)</f>
        <v>N/A</v>
      </c>
      <c r="O490" t="str">
        <f>VLOOKUP($A490,'Plan de acci�n consolidado 2025'!$A$3:$V$504,O$1,0)</f>
        <v>Presentar resultados (Presentación de resultados y  Lista de asistencia reunióno de presentación)</v>
      </c>
      <c r="P490">
        <f>VLOOKUP($A490,'Plan de acci�n consolidado 2025'!$A$3:$V$504,P$1,0)</f>
        <v>5</v>
      </c>
      <c r="Q490">
        <f>VLOOKUP($A490,'Plan de acci�n consolidado 2025'!$A$3:$V$504,Q$1,0)</f>
        <v>2</v>
      </c>
      <c r="R490" t="str">
        <f>VLOOKUP($A490,'Plan de acci�n consolidado 2025'!$A$3:$V$504,R$1,0)</f>
        <v>Númerica</v>
      </c>
      <c r="S490" t="str">
        <f>VLOOKUP($A490,'Plan de acci�n consolidado 2025'!$A$3:$V$504,S$1,0)</f>
        <v># de Soportes presentados / 2 Soportes a presentar</v>
      </c>
      <c r="T490" s="168">
        <f>VLOOKUP($A490,'Plan de acci�n consolidado 2025'!$A$3:$V$504,T$1,0)</f>
        <v>45992</v>
      </c>
      <c r="U490" s="168">
        <f>VLOOKUP($A490,'Plan de acci�n consolidado 2025'!$A$3:$V$504,U$1,0)</f>
        <v>46010</v>
      </c>
      <c r="V490" t="str">
        <f>VLOOKUP($A490,'Plan de acci�n consolidado 2025'!$A$3:$V$504,V$1,0)</f>
        <v>30-OFICINA ASESORA DE PLANEACIÓN</v>
      </c>
      <c r="W490">
        <f>VLOOKUP($A490,'Plan de acci�n consolidado 2025'!$A$3:$AZ$504,W$1,0)</f>
        <v>1</v>
      </c>
      <c r="X490">
        <f>VLOOKUP($A490,'Plan de acci�n consolidado 2025'!$A$3:$AZ$504,X$1,0)</f>
        <v>0</v>
      </c>
      <c r="Y490">
        <f>VLOOKUP($A490,'Plan de acci�n consolidado 2025'!$A$3:$AZ$504,Y$1,0)</f>
        <v>0</v>
      </c>
      <c r="Z490" s="168">
        <f>VLOOKUP($A490,'Plan de acci�n consolidado 2025'!$A$3:$AZ$504,Z$1,0)</f>
        <v>0</v>
      </c>
      <c r="AA490">
        <f>VLOOKUP($A490,'Plan de acci�n consolidado 2025'!$A$3:$AZ$504,AA$1,0)</f>
        <v>0</v>
      </c>
      <c r="AB490">
        <f>VLOOKUP($A490,'Plan de acci�n consolidado 2025'!$A$3:$AZ$504,AB$1,0)</f>
        <v>0</v>
      </c>
      <c r="AC490" s="168">
        <f>VLOOKUP($A490,'Plan de acci�n consolidado 2025'!$A$3:$AZ$504,AC$1,0)</f>
        <v>0</v>
      </c>
      <c r="AD490">
        <f>VLOOKUP($A490,'Plan de acci�n consolidado 2025'!$A$3:$AZ$504,AD$1,0)</f>
        <v>0</v>
      </c>
      <c r="AE490">
        <f>VLOOKUP($A490,'Plan de acci�n consolidado 2025'!$A$3:$AZ$504,AE$1,0)</f>
        <v>0</v>
      </c>
    </row>
    <row r="491" spans="1:31" hidden="1" x14ac:dyDescent="0.25">
      <c r="A491" s="30" t="s">
        <v>1080</v>
      </c>
      <c r="B491" t="e">
        <f>VLOOKUP($A491,'Plan de acci�n consolidado 2025'!$A$3:$V$504,B$1,0)</f>
        <v>#N/A</v>
      </c>
      <c r="C491" t="e">
        <f>VLOOKUP($A491,'Plan de acci�n consolidado 2025'!$A$3:$V$504,C$1,0)</f>
        <v>#N/A</v>
      </c>
      <c r="D491" t="e">
        <f>VLOOKUP($A491,'Plan de acci�n consolidado 2025'!$A$3:$V$504,D$1,0)</f>
        <v>#N/A</v>
      </c>
      <c r="E491" t="e">
        <f>VLOOKUP($A491,'Plan de acci�n consolidado 2025'!$A$3:$V$504,E$1,0)</f>
        <v>#N/A</v>
      </c>
      <c r="F491" t="e">
        <f>VLOOKUP($A491,'Plan de acci�n consolidado 2025'!$A$3:$V$504,F$1,0)</f>
        <v>#N/A</v>
      </c>
      <c r="G491" t="e">
        <f>VLOOKUP($A491,'Plan de acci�n consolidado 2025'!$A$3:$V$504,G$1,0)</f>
        <v>#N/A</v>
      </c>
      <c r="H491" t="e">
        <f>VLOOKUP($A491,'Plan de acci�n consolidado 2025'!$A$3:$V$504,H$1,0)</f>
        <v>#N/A</v>
      </c>
      <c r="I491" t="e">
        <f>VLOOKUP($A491,'Plan de acci�n consolidado 2025'!$A$3:$V$504,I$1,0)</f>
        <v>#N/A</v>
      </c>
      <c r="J491" t="e">
        <f>VLOOKUP($A491,'Plan de acci�n consolidado 2025'!$A$3:$V$504,J$1,0)</f>
        <v>#N/A</v>
      </c>
      <c r="K491" t="e">
        <f>VLOOKUP($A491,'Plan de acci�n consolidado 2025'!$A$3:$V$504,K$1,0)</f>
        <v>#N/A</v>
      </c>
      <c r="L491" t="e">
        <f>VLOOKUP($A491,'Plan de acci�n consolidado 2025'!$A$3:$V$504,L$1,0)</f>
        <v>#N/A</v>
      </c>
      <c r="M491" t="e">
        <f>VLOOKUP($A491,'Plan de acci�n consolidado 2025'!$A$3:$V$504,M$1,0)</f>
        <v>#N/A</v>
      </c>
      <c r="N491" t="e">
        <f>VLOOKUP($A491,'Plan de acci�n consolidado 2025'!$A$3:$V$504,N$1,0)</f>
        <v>#N/A</v>
      </c>
      <c r="O491" t="e">
        <f>VLOOKUP($A491,'Plan de acci�n consolidado 2025'!$A$3:$V$504,O$1,0)</f>
        <v>#N/A</v>
      </c>
      <c r="P491" t="e">
        <f>VLOOKUP($A491,'Plan de acci�n consolidado 2025'!$A$3:$V$504,P$1,0)</f>
        <v>#N/A</v>
      </c>
      <c r="Q491" t="e">
        <f>VLOOKUP($A491,'Plan de acci�n consolidado 2025'!$A$3:$V$504,Q$1,0)</f>
        <v>#N/A</v>
      </c>
      <c r="R491" t="e">
        <f>VLOOKUP($A491,'Plan de acci�n consolidado 2025'!$A$3:$V$504,R$1,0)</f>
        <v>#N/A</v>
      </c>
      <c r="S491" t="e">
        <f>VLOOKUP($A491,'Plan de acci�n consolidado 2025'!$A$3:$V$504,S$1,0)</f>
        <v>#N/A</v>
      </c>
      <c r="T491" s="168" t="e">
        <f>VLOOKUP($A491,'Plan de acci�n consolidado 2025'!$A$3:$V$504,T$1,0)</f>
        <v>#N/A</v>
      </c>
      <c r="U491" s="168" t="e">
        <f>VLOOKUP($A491,'Plan de acci�n consolidado 2025'!$A$3:$V$504,U$1,0)</f>
        <v>#N/A</v>
      </c>
      <c r="V491" t="e">
        <f>VLOOKUP($A491,'Plan de acci�n consolidado 2025'!$A$3:$V$504,V$1,0)</f>
        <v>#N/A</v>
      </c>
      <c r="W491" t="e">
        <f>VLOOKUP($A491,'Plan de acci�n consolidado 2025'!$A$3:$AZ$504,W$1,0)</f>
        <v>#N/A</v>
      </c>
      <c r="X491" t="e">
        <f>VLOOKUP($A491,'Plan de acci�n consolidado 2025'!$A$3:$AZ$504,X$1,0)</f>
        <v>#N/A</v>
      </c>
      <c r="Y491" t="e">
        <f>VLOOKUP($A491,'Plan de acci�n consolidado 2025'!$A$3:$AZ$504,Y$1,0)</f>
        <v>#N/A</v>
      </c>
      <c r="Z491" s="168" t="e">
        <f>VLOOKUP($A491,'Plan de acci�n consolidado 2025'!$A$3:$AZ$504,Z$1,0)</f>
        <v>#N/A</v>
      </c>
      <c r="AA491" t="e">
        <f>VLOOKUP($A491,'Plan de acci�n consolidado 2025'!$A$3:$AZ$504,AA$1,0)</f>
        <v>#N/A</v>
      </c>
      <c r="AB491" t="e">
        <f>VLOOKUP($A491,'Plan de acci�n consolidado 2025'!$A$3:$AZ$504,AB$1,0)</f>
        <v>#N/A</v>
      </c>
      <c r="AC491" s="168" t="e">
        <f>VLOOKUP($A491,'Plan de acci�n consolidado 2025'!$A$3:$AZ$504,AC$1,0)</f>
        <v>#N/A</v>
      </c>
      <c r="AD491" t="e">
        <f>VLOOKUP($A491,'Plan de acci�n consolidado 2025'!$A$3:$AZ$504,AD$1,0)</f>
        <v>#N/A</v>
      </c>
      <c r="AE491" t="e">
        <f>VLOOKUP($A491,'Plan de acci�n consolidado 2025'!$A$3:$AZ$504,AE$1,0)</f>
        <v>#N/A</v>
      </c>
    </row>
    <row r="492" spans="1:31" hidden="1" x14ac:dyDescent="0.25">
      <c r="A492" s="30" t="s">
        <v>1082</v>
      </c>
      <c r="B492" t="e">
        <f>VLOOKUP($A492,'Plan de acci�n consolidado 2025'!$A$3:$V$504,B$1,0)</f>
        <v>#N/A</v>
      </c>
      <c r="C492" t="e">
        <f>VLOOKUP($A492,'Plan de acci�n consolidado 2025'!$A$3:$V$504,C$1,0)</f>
        <v>#N/A</v>
      </c>
      <c r="D492" t="e">
        <f>VLOOKUP($A492,'Plan de acci�n consolidado 2025'!$A$3:$V$504,D$1,0)</f>
        <v>#N/A</v>
      </c>
      <c r="E492" t="e">
        <f>VLOOKUP($A492,'Plan de acci�n consolidado 2025'!$A$3:$V$504,E$1,0)</f>
        <v>#N/A</v>
      </c>
      <c r="F492" t="e">
        <f>VLOOKUP($A492,'Plan de acci�n consolidado 2025'!$A$3:$V$504,F$1,0)</f>
        <v>#N/A</v>
      </c>
      <c r="G492" t="e">
        <f>VLOOKUP($A492,'Plan de acci�n consolidado 2025'!$A$3:$V$504,G$1,0)</f>
        <v>#N/A</v>
      </c>
      <c r="H492" t="e">
        <f>VLOOKUP($A492,'Plan de acci�n consolidado 2025'!$A$3:$V$504,H$1,0)</f>
        <v>#N/A</v>
      </c>
      <c r="I492" t="e">
        <f>VLOOKUP($A492,'Plan de acci�n consolidado 2025'!$A$3:$V$504,I$1,0)</f>
        <v>#N/A</v>
      </c>
      <c r="J492" t="e">
        <f>VLOOKUP($A492,'Plan de acci�n consolidado 2025'!$A$3:$V$504,J$1,0)</f>
        <v>#N/A</v>
      </c>
      <c r="K492" t="e">
        <f>VLOOKUP($A492,'Plan de acci�n consolidado 2025'!$A$3:$V$504,K$1,0)</f>
        <v>#N/A</v>
      </c>
      <c r="L492" t="e">
        <f>VLOOKUP($A492,'Plan de acci�n consolidado 2025'!$A$3:$V$504,L$1,0)</f>
        <v>#N/A</v>
      </c>
      <c r="M492" t="e">
        <f>VLOOKUP($A492,'Plan de acci�n consolidado 2025'!$A$3:$V$504,M$1,0)</f>
        <v>#N/A</v>
      </c>
      <c r="N492" t="e">
        <f>VLOOKUP($A492,'Plan de acci�n consolidado 2025'!$A$3:$V$504,N$1,0)</f>
        <v>#N/A</v>
      </c>
      <c r="O492" t="e">
        <f>VLOOKUP($A492,'Plan de acci�n consolidado 2025'!$A$3:$V$504,O$1,0)</f>
        <v>#N/A</v>
      </c>
      <c r="P492" t="e">
        <f>VLOOKUP($A492,'Plan de acci�n consolidado 2025'!$A$3:$V$504,P$1,0)</f>
        <v>#N/A</v>
      </c>
      <c r="Q492" t="e">
        <f>VLOOKUP($A492,'Plan de acci�n consolidado 2025'!$A$3:$V$504,Q$1,0)</f>
        <v>#N/A</v>
      </c>
      <c r="R492" t="e">
        <f>VLOOKUP($A492,'Plan de acci�n consolidado 2025'!$A$3:$V$504,R$1,0)</f>
        <v>#N/A</v>
      </c>
      <c r="S492" t="e">
        <f>VLOOKUP($A492,'Plan de acci�n consolidado 2025'!$A$3:$V$504,S$1,0)</f>
        <v>#N/A</v>
      </c>
      <c r="T492" s="168" t="e">
        <f>VLOOKUP($A492,'Plan de acci�n consolidado 2025'!$A$3:$V$504,T$1,0)</f>
        <v>#N/A</v>
      </c>
      <c r="U492" s="168" t="e">
        <f>VLOOKUP($A492,'Plan de acci�n consolidado 2025'!$A$3:$V$504,U$1,0)</f>
        <v>#N/A</v>
      </c>
      <c r="V492" t="e">
        <f>VLOOKUP($A492,'Plan de acci�n consolidado 2025'!$A$3:$V$504,V$1,0)</f>
        <v>#N/A</v>
      </c>
      <c r="W492" t="e">
        <f>VLOOKUP($A492,'Plan de acci�n consolidado 2025'!$A$3:$AZ$504,W$1,0)</f>
        <v>#N/A</v>
      </c>
      <c r="X492" t="e">
        <f>VLOOKUP($A492,'Plan de acci�n consolidado 2025'!$A$3:$AZ$504,X$1,0)</f>
        <v>#N/A</v>
      </c>
      <c r="Y492" t="e">
        <f>VLOOKUP($A492,'Plan de acci�n consolidado 2025'!$A$3:$AZ$504,Y$1,0)</f>
        <v>#N/A</v>
      </c>
      <c r="Z492" s="168" t="e">
        <f>VLOOKUP($A492,'Plan de acci�n consolidado 2025'!$A$3:$AZ$504,Z$1,0)</f>
        <v>#N/A</v>
      </c>
      <c r="AA492" t="e">
        <f>VLOOKUP($A492,'Plan de acci�n consolidado 2025'!$A$3:$AZ$504,AA$1,0)</f>
        <v>#N/A</v>
      </c>
      <c r="AB492" t="e">
        <f>VLOOKUP($A492,'Plan de acci�n consolidado 2025'!$A$3:$AZ$504,AB$1,0)</f>
        <v>#N/A</v>
      </c>
      <c r="AC492" s="168" t="e">
        <f>VLOOKUP($A492,'Plan de acci�n consolidado 2025'!$A$3:$AZ$504,AC$1,0)</f>
        <v>#N/A</v>
      </c>
      <c r="AD492" t="e">
        <f>VLOOKUP($A492,'Plan de acci�n consolidado 2025'!$A$3:$AZ$504,AD$1,0)</f>
        <v>#N/A</v>
      </c>
      <c r="AE492" t="e">
        <f>VLOOKUP($A492,'Plan de acci�n consolidado 2025'!$A$3:$AZ$504,AE$1,0)</f>
        <v>#N/A</v>
      </c>
    </row>
    <row r="493" spans="1:31" hidden="1" x14ac:dyDescent="0.25">
      <c r="A493" s="30" t="s">
        <v>1083</v>
      </c>
      <c r="B493" t="e">
        <f>VLOOKUP($A493,'Plan de acci�n consolidado 2025'!$A$3:$V$504,B$1,0)</f>
        <v>#N/A</v>
      </c>
      <c r="C493" t="e">
        <f>VLOOKUP($A493,'Plan de acci�n consolidado 2025'!$A$3:$V$504,C$1,0)</f>
        <v>#N/A</v>
      </c>
      <c r="D493" t="e">
        <f>VLOOKUP($A493,'Plan de acci�n consolidado 2025'!$A$3:$V$504,D$1,0)</f>
        <v>#N/A</v>
      </c>
      <c r="E493" t="e">
        <f>VLOOKUP($A493,'Plan de acci�n consolidado 2025'!$A$3:$V$504,E$1,0)</f>
        <v>#N/A</v>
      </c>
      <c r="F493" t="e">
        <f>VLOOKUP($A493,'Plan de acci�n consolidado 2025'!$A$3:$V$504,F$1,0)</f>
        <v>#N/A</v>
      </c>
      <c r="G493" t="e">
        <f>VLOOKUP($A493,'Plan de acci�n consolidado 2025'!$A$3:$V$504,G$1,0)</f>
        <v>#N/A</v>
      </c>
      <c r="H493" t="e">
        <f>VLOOKUP($A493,'Plan de acci�n consolidado 2025'!$A$3:$V$504,H$1,0)</f>
        <v>#N/A</v>
      </c>
      <c r="I493" t="e">
        <f>VLOOKUP($A493,'Plan de acci�n consolidado 2025'!$A$3:$V$504,I$1,0)</f>
        <v>#N/A</v>
      </c>
      <c r="J493" t="e">
        <f>VLOOKUP($A493,'Plan de acci�n consolidado 2025'!$A$3:$V$504,J$1,0)</f>
        <v>#N/A</v>
      </c>
      <c r="K493" t="e">
        <f>VLOOKUP($A493,'Plan de acci�n consolidado 2025'!$A$3:$V$504,K$1,0)</f>
        <v>#N/A</v>
      </c>
      <c r="L493" t="e">
        <f>VLOOKUP($A493,'Plan de acci�n consolidado 2025'!$A$3:$V$504,L$1,0)</f>
        <v>#N/A</v>
      </c>
      <c r="M493" t="e">
        <f>VLOOKUP($A493,'Plan de acci�n consolidado 2025'!$A$3:$V$504,M$1,0)</f>
        <v>#N/A</v>
      </c>
      <c r="N493" t="e">
        <f>VLOOKUP($A493,'Plan de acci�n consolidado 2025'!$A$3:$V$504,N$1,0)</f>
        <v>#N/A</v>
      </c>
      <c r="O493" t="e">
        <f>VLOOKUP($A493,'Plan de acci�n consolidado 2025'!$A$3:$V$504,O$1,0)</f>
        <v>#N/A</v>
      </c>
      <c r="P493" t="e">
        <f>VLOOKUP($A493,'Plan de acci�n consolidado 2025'!$A$3:$V$504,P$1,0)</f>
        <v>#N/A</v>
      </c>
      <c r="Q493" t="e">
        <f>VLOOKUP($A493,'Plan de acci�n consolidado 2025'!$A$3:$V$504,Q$1,0)</f>
        <v>#N/A</v>
      </c>
      <c r="R493" t="e">
        <f>VLOOKUP($A493,'Plan de acci�n consolidado 2025'!$A$3:$V$504,R$1,0)</f>
        <v>#N/A</v>
      </c>
      <c r="S493" t="e">
        <f>VLOOKUP($A493,'Plan de acci�n consolidado 2025'!$A$3:$V$504,S$1,0)</f>
        <v>#N/A</v>
      </c>
      <c r="T493" s="168" t="e">
        <f>VLOOKUP($A493,'Plan de acci�n consolidado 2025'!$A$3:$V$504,T$1,0)</f>
        <v>#N/A</v>
      </c>
      <c r="U493" s="168" t="e">
        <f>VLOOKUP($A493,'Plan de acci�n consolidado 2025'!$A$3:$V$504,U$1,0)</f>
        <v>#N/A</v>
      </c>
      <c r="V493" t="e">
        <f>VLOOKUP($A493,'Plan de acci�n consolidado 2025'!$A$3:$V$504,V$1,0)</f>
        <v>#N/A</v>
      </c>
      <c r="W493" t="e">
        <f>VLOOKUP($A493,'Plan de acci�n consolidado 2025'!$A$3:$AZ$504,W$1,0)</f>
        <v>#N/A</v>
      </c>
      <c r="X493" t="e">
        <f>VLOOKUP($A493,'Plan de acci�n consolidado 2025'!$A$3:$AZ$504,X$1,0)</f>
        <v>#N/A</v>
      </c>
      <c r="Y493" t="e">
        <f>VLOOKUP($A493,'Plan de acci�n consolidado 2025'!$A$3:$AZ$504,Y$1,0)</f>
        <v>#N/A</v>
      </c>
      <c r="Z493" s="168" t="e">
        <f>VLOOKUP($A493,'Plan de acci�n consolidado 2025'!$A$3:$AZ$504,Z$1,0)</f>
        <v>#N/A</v>
      </c>
      <c r="AA493" t="e">
        <f>VLOOKUP($A493,'Plan de acci�n consolidado 2025'!$A$3:$AZ$504,AA$1,0)</f>
        <v>#N/A</v>
      </c>
      <c r="AB493" t="e">
        <f>VLOOKUP($A493,'Plan de acci�n consolidado 2025'!$A$3:$AZ$504,AB$1,0)</f>
        <v>#N/A</v>
      </c>
      <c r="AC493" s="168" t="e">
        <f>VLOOKUP($A493,'Plan de acci�n consolidado 2025'!$A$3:$AZ$504,AC$1,0)</f>
        <v>#N/A</v>
      </c>
      <c r="AD493" t="e">
        <f>VLOOKUP($A493,'Plan de acci�n consolidado 2025'!$A$3:$AZ$504,AD$1,0)</f>
        <v>#N/A</v>
      </c>
      <c r="AE493" t="e">
        <f>VLOOKUP($A493,'Plan de acci�n consolidado 2025'!$A$3:$AZ$504,AE$1,0)</f>
        <v>#N/A</v>
      </c>
    </row>
    <row r="494" spans="1:31" hidden="1" x14ac:dyDescent="0.25">
      <c r="A494" s="30" t="s">
        <v>1084</v>
      </c>
      <c r="B494" t="str">
        <f>VLOOKUP($A494,'Plan de acci�n consolidado 2025'!$A$3:$V$504,B$1,0)</f>
        <v>OFICINA ASESORA DE PLANEACIÓN</v>
      </c>
      <c r="C494">
        <f>VLOOKUP($A494,'Plan de acci�n consolidado 2025'!$A$3:$V$504,C$1,0)</f>
        <v>4</v>
      </c>
      <c r="D494" t="str">
        <f>VLOOKUP($A494,'Plan de acci�n consolidado 2025'!$A$3:$V$504,D$1,0)</f>
        <v>Producto</v>
      </c>
      <c r="E494" t="str">
        <f>VLOOKUP($A494,'Plan de acci�n consolidado 2025'!$A$3:$V$504,E$1,0)</f>
        <v>30.4</v>
      </c>
      <c r="F494" t="str">
        <f>VLOOKUP($A494,'Plan de acci�n consolidado 2025'!$A$3:$V$504,F$1,0)</f>
        <v>Innovador</v>
      </c>
      <c r="G494" t="str">
        <f>VLOOKUP($A494,'Plan de acci�n consolidado 2025'!$A$3:$V$504,G$1,0)</f>
        <v>Fortalecer el Sistema Integral de Gestión Institucional en el marco del Modelo Integrado de Planeación y gestión para mejorar la prestación del servicio.</v>
      </c>
      <c r="H494" t="str">
        <f>VLOOKUP($A494,'Plan de acci�n consolidado 2025'!$A$3:$V$504,H$1,0)</f>
        <v xml:space="preserve">Cumplimiento de productos del PAI asociados a Fortacer el Sistema Integral de Gestión Institucional para mejorar la prestación del servicio. 
</v>
      </c>
      <c r="I494" t="str">
        <f>VLOOKUP($A494,'Plan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t="str">
        <f>VLOOKUP($A494,'Plan de acci�n consolidado 2025'!$A$3:$V$504,J$1,0)</f>
        <v xml:space="preserve">PND - 5-31-5-b- Convergencia regional - Entidades públicas territoriales y nacionales fortalecidas </v>
      </c>
      <c r="K494">
        <f>VLOOKUP($A494,'Plan de acci�n consolidado 2025'!$A$3:$V$504,K$1,0)</f>
        <v>0</v>
      </c>
      <c r="L494" t="str">
        <f>VLOOKUP($A494,'Plan de acci�n consolidado 2025'!$A$3:$V$504,L$1,0)</f>
        <v>C-3503-0200-0016-40401c</v>
      </c>
      <c r="M494" t="str">
        <f>VLOOKUP($A494,'Plan de acci�n consolidado 2025'!$A$3:$V$504,M$1,0)</f>
        <v>Política Gestión Presupuestal y Eficiencia del Gasto Público _DIMENSIÓN Direccionamiento Estratégico y Planeación</v>
      </c>
      <c r="N494" t="str">
        <f>VLOOKUP($A494,'Plan de acci�n consolidado 2025'!$A$3:$V$504,N$1,0)</f>
        <v>N/A</v>
      </c>
      <c r="O494" t="str">
        <f>VLOOKUP($A494,'Plan de acci�n consolidado 2025'!$A$3:$V$504,O$1,0)</f>
        <v>Estudio de costos de los trámites priorizados, realizado (Estudio Realizado )</v>
      </c>
      <c r="P494">
        <f>VLOOKUP($A494,'Plan de acci�n consolidado 2025'!$A$3:$V$504,P$1,0)</f>
        <v>20</v>
      </c>
      <c r="Q494">
        <f>VLOOKUP($A494,'Plan de acci�n consolidado 2025'!$A$3:$V$504,Q$1,0)</f>
        <v>1</v>
      </c>
      <c r="R494" t="str">
        <f>VLOOKUP($A494,'Plan de acci�n consolidado 2025'!$A$3:$V$504,R$1,0)</f>
        <v>Númerica</v>
      </c>
      <c r="S494" t="str">
        <f>VLOOKUP($A494,'Plan de acci�n consolidado 2025'!$A$3:$V$504,S$1,0)</f>
        <v># de Estudios realizado / 1 Estudio programado</v>
      </c>
      <c r="T494" s="168">
        <f>VLOOKUP($A494,'Plan de acci�n consolidado 2025'!$A$3:$V$504,T$1,0)</f>
        <v>45782</v>
      </c>
      <c r="U494" s="168">
        <f>VLOOKUP($A494,'Plan de acci�n consolidado 2025'!$A$3:$V$504,U$1,0)</f>
        <v>45981</v>
      </c>
      <c r="V494" t="str">
        <f>VLOOKUP($A494,'Plan de acci�n consolidado 2025'!$A$3:$V$504,V$1,0)</f>
        <v>30-OFICINA ASESORA DE PLANEACIÓN;
37-GRUPO DE TRABAJO DE ESTUDIOS ECONÓMICOS</v>
      </c>
      <c r="W494">
        <f>VLOOKUP($A494,'Plan de acci�n consolidado 2025'!$A$3:$AZ$504,W$1,0)</f>
        <v>20</v>
      </c>
      <c r="X494">
        <f>VLOOKUP($A494,'Plan de acci�n consolidado 2025'!$A$3:$AZ$504,X$1,0)</f>
        <v>0</v>
      </c>
      <c r="Y494" t="str">
        <f>VLOOKUP($A494,'Plan de acci�n consolidado 2025'!$A$3:$AZ$504,Y$1,0)</f>
        <v xml:space="preserve">Para el presente producto, estudio de costos de los trámites priorizados, se han avanzado en: 1. la priorización de los trámites objeto del estudio de costeo 2. recopilar la información necesaria para realizar el estudio de costeo de uno de los trámites priorizados 3. recopilar la información necesaria para realizar el estudio de costeo de los demás trámites priorizados, con el propósito de determinar por parte del Grupo de Estudios Económicos el producto. </v>
      </c>
      <c r="Z494" s="168">
        <f>VLOOKUP($A494,'Plan de acci�n consolidado 2025'!$A$3:$AZ$504,Z$1,0)</f>
        <v>0</v>
      </c>
      <c r="AA494">
        <f>VLOOKUP($A494,'Plan de acci�n consolidado 2025'!$A$3:$AZ$504,AA$1,0)</f>
        <v>0</v>
      </c>
      <c r="AB494" t="str">
        <f>VLOOKUP($A494,'Plan de acci�n consolidado 2025'!$A$3:$AZ$504,AB$1,0)</f>
        <v>Se valida avance cualitativo presentado</v>
      </c>
      <c r="AC494" s="168">
        <f>VLOOKUP($A494,'Plan de acci�n consolidado 2025'!$A$3:$AZ$504,AC$1,0)</f>
        <v>0</v>
      </c>
      <c r="AD494">
        <f>VLOOKUP($A494,'Plan de acci�n consolidado 2025'!$A$3:$AZ$504,AD$1,0)</f>
        <v>0</v>
      </c>
      <c r="AE494">
        <f>VLOOKUP($A494,'Plan de acci�n consolidado 2025'!$A$3:$AZ$504,AE$1,0)</f>
        <v>0</v>
      </c>
    </row>
    <row r="495" spans="1:31" hidden="1" x14ac:dyDescent="0.25">
      <c r="A495" s="30" t="s">
        <v>1087</v>
      </c>
      <c r="B495" t="str">
        <f>VLOOKUP($A495,'Plan de acci�n consolidado 2025'!$A$3:$V$504,B$1,0)</f>
        <v>OFICINA ASESORA DE PLANEACIÓN</v>
      </c>
      <c r="C495">
        <f>VLOOKUP($A495,'Plan de acci�n consolidado 2025'!$A$3:$V$504,C$1,0)</f>
        <v>4</v>
      </c>
      <c r="D495" t="str">
        <f>VLOOKUP($A495,'Plan de acci�n consolidado 2025'!$A$3:$V$504,D$1,0)</f>
        <v>Actividad propia</v>
      </c>
      <c r="E495" t="str">
        <f>VLOOKUP($A495,'Plan de acci�n consolidado 2025'!$A$3:$V$504,E$1,0)</f>
        <v>30.4.1</v>
      </c>
      <c r="F495" t="str">
        <f>VLOOKUP($A495,'Plan de acci�n consolidado 2025'!$A$3:$V$504,F$1,0)</f>
        <v>N/A</v>
      </c>
      <c r="G495" t="str">
        <f>VLOOKUP($A495,'Plan de acci�n consolidado 2025'!$A$3:$V$504,G$1,0)</f>
        <v>N/A</v>
      </c>
      <c r="H495" t="str">
        <f>VLOOKUP($A495,'Plan de acci�n consolidado 2025'!$A$3:$V$504,H$1,0)</f>
        <v>N/A</v>
      </c>
      <c r="I495" t="str">
        <f>VLOOKUP($A495,'Plan de acci�n consolidado 2025'!$A$3:$V$504,I$1,0)</f>
        <v>N/A</v>
      </c>
      <c r="J495" t="str">
        <f>VLOOKUP($A495,'Plan de acci�n consolidado 2025'!$A$3:$V$504,J$1,0)</f>
        <v>N/A</v>
      </c>
      <c r="K495">
        <f>VLOOKUP($A495,'Plan de acci�n consolidado 2025'!$A$3:$V$504,K$1,0)</f>
        <v>0</v>
      </c>
      <c r="L495" t="str">
        <f>VLOOKUP($A495,'Plan de acci�n consolidado 2025'!$A$3:$V$504,L$1,0)</f>
        <v>N/A</v>
      </c>
      <c r="M495" t="str">
        <f>VLOOKUP($A495,'Plan de acci�n consolidado 2025'!$A$3:$V$504,M$1,0)</f>
        <v>N/A</v>
      </c>
      <c r="N495" t="str">
        <f>VLOOKUP($A495,'Plan de acci�n consolidado 2025'!$A$3:$V$504,N$1,0)</f>
        <v>N/A</v>
      </c>
      <c r="O495" t="str">
        <f>VLOOKUP($A495,'Plan de acci�n consolidado 2025'!$A$3:$V$504,O$1,0)</f>
        <v>Priorizar los trámites objeto del estudio de costeo (Documento con la priorización de trámites)</v>
      </c>
      <c r="P495">
        <f>VLOOKUP($A495,'Plan de acci�n consolidado 2025'!$A$3:$V$504,P$1,0)</f>
        <v>10</v>
      </c>
      <c r="Q495">
        <f>VLOOKUP($A495,'Plan de acci�n consolidado 2025'!$A$3:$V$504,Q$1,0)</f>
        <v>1</v>
      </c>
      <c r="R495" t="str">
        <f>VLOOKUP($A495,'Plan de acci�n consolidado 2025'!$A$3:$V$504,R$1,0)</f>
        <v>Númerica</v>
      </c>
      <c r="S495" t="str">
        <f>VLOOKUP($A495,'Plan de acci�n consolidado 2025'!$A$3:$V$504,S$1,0)</f>
        <v># de Documento con la priorización realizado / 1 Documento programado</v>
      </c>
      <c r="T495" s="168">
        <f>VLOOKUP($A495,'Plan de acci�n consolidado 2025'!$A$3:$V$504,T$1,0)</f>
        <v>45782</v>
      </c>
      <c r="U495" s="168">
        <f>VLOOKUP($A495,'Plan de acci�n consolidado 2025'!$A$3:$V$504,U$1,0)</f>
        <v>45814</v>
      </c>
      <c r="V495" t="str">
        <f>VLOOKUP($A495,'Plan de acci�n consolidado 2025'!$A$3:$V$504,V$1,0)</f>
        <v>30-OFICINA ASESORA DE PLANEACIÓN</v>
      </c>
      <c r="W495">
        <f>VLOOKUP($A495,'Plan de acci�n consolidado 2025'!$A$3:$AZ$504,W$1,0)</f>
        <v>2</v>
      </c>
      <c r="X495">
        <f>VLOOKUP($A495,'Plan de acci�n consolidado 2025'!$A$3:$AZ$504,X$1,0)</f>
        <v>100</v>
      </c>
      <c r="Y495" t="str">
        <f>VLOOKUP($A495,'Plan de acci�n consolidado 2025'!$A$3:$AZ$504,Y$1,0)</f>
        <v xml:space="preserve">En cumplimiento de la actividad 30.4.1 del Plan de Acción "Priorizar los trámites objeto del estudio de costeo (Documento con la priorización de trámites)", se llevó a cabo la reunión para priorizarlos trámites que serán objeto de estudio de costos y su metodología, en tal sentido, se adjunta documento del informe ejecutivo de la reunión con las conclusiones del caso. </v>
      </c>
      <c r="Z495" s="168">
        <f>VLOOKUP($A495,'Plan de acci�n consolidado 2025'!$A$3:$AZ$504,Z$1,0)</f>
        <v>45846</v>
      </c>
      <c r="AA495">
        <f>VLOOKUP($A495,'Plan de acci�n consolidado 2025'!$A$3:$AZ$504,AA$1,0)</f>
        <v>100</v>
      </c>
      <c r="AB495" t="str">
        <f>VLOOKUP($A495,'Plan de acci�n consolidado 2025'!$A$3:$AZ$504,AB$1,0)</f>
        <v>Se valida el documento con la priorización de los trámites objeto de estudio de costeo. Sin embargo, la calificación de eficiencia queda sobre el 90%, teniendo en cuenta que el entregable estaba estipulado para el 6 de junio.</v>
      </c>
      <c r="AC495" s="168">
        <f>VLOOKUP($A495,'Plan de acci�n consolidado 2025'!$A$3:$AZ$504,AC$1,0)</f>
        <v>45890</v>
      </c>
      <c r="AD495">
        <f>VLOOKUP($A495,'Plan de acci�n consolidado 2025'!$A$3:$AZ$504,AD$1,0)</f>
        <v>90</v>
      </c>
      <c r="AE495">
        <f>VLOOKUP($A495,'Plan de acci�n consolidado 2025'!$A$3:$AZ$504,AE$1,0)</f>
        <v>2</v>
      </c>
    </row>
    <row r="496" spans="1:31" hidden="1" x14ac:dyDescent="0.25">
      <c r="A496" s="30" t="s">
        <v>1089</v>
      </c>
      <c r="B496" t="str">
        <f>VLOOKUP($A496,'Plan de acci�n consolidado 2025'!$A$3:$V$504,B$1,0)</f>
        <v>OFICINA ASESORA DE PLANEACIÓN</v>
      </c>
      <c r="C496">
        <f>VLOOKUP($A496,'Plan de acci�n consolidado 2025'!$A$3:$V$504,C$1,0)</f>
        <v>4</v>
      </c>
      <c r="D496" t="str">
        <f>VLOOKUP($A496,'Plan de acci�n consolidado 2025'!$A$3:$V$504,D$1,0)</f>
        <v>Actividad propia</v>
      </c>
      <c r="E496" t="str">
        <f>VLOOKUP($A496,'Plan de acci�n consolidado 2025'!$A$3:$V$504,E$1,0)</f>
        <v>30.4.2</v>
      </c>
      <c r="F496" t="str">
        <f>VLOOKUP($A496,'Plan de acci�n consolidado 2025'!$A$3:$V$504,F$1,0)</f>
        <v>N/A</v>
      </c>
      <c r="G496" t="str">
        <f>VLOOKUP($A496,'Plan de acci�n consolidado 2025'!$A$3:$V$504,G$1,0)</f>
        <v>N/A</v>
      </c>
      <c r="H496" t="str">
        <f>VLOOKUP($A496,'Plan de acci�n consolidado 2025'!$A$3:$V$504,H$1,0)</f>
        <v>N/A</v>
      </c>
      <c r="I496" t="str">
        <f>VLOOKUP($A496,'Plan de acci�n consolidado 2025'!$A$3:$V$504,I$1,0)</f>
        <v>N/A</v>
      </c>
      <c r="J496" t="str">
        <f>VLOOKUP($A496,'Plan de acci�n consolidado 2025'!$A$3:$V$504,J$1,0)</f>
        <v>N/A</v>
      </c>
      <c r="K496">
        <f>VLOOKUP($A496,'Plan de acci�n consolidado 2025'!$A$3:$V$504,K$1,0)</f>
        <v>0</v>
      </c>
      <c r="L496" t="str">
        <f>VLOOKUP($A496,'Plan de acci�n consolidado 2025'!$A$3:$V$504,L$1,0)</f>
        <v>N/A</v>
      </c>
      <c r="M496" t="str">
        <f>VLOOKUP($A496,'Plan de acci�n consolidado 2025'!$A$3:$V$504,M$1,0)</f>
        <v>N/A</v>
      </c>
      <c r="N496" t="str">
        <f>VLOOKUP($A496,'Plan de acci�n consolidado 2025'!$A$3:$V$504,N$1,0)</f>
        <v>N/A</v>
      </c>
      <c r="O496" t="str">
        <f>VLOOKUP($A496,'Plan de acci�n consolidado 2025'!$A$3:$V$504,O$1,0)</f>
        <v>Recopilar la información necesaria para realizar el estudio de costeo de uno de los trámites priorizados  (Documento que relacione la documentación recopilada)</v>
      </c>
      <c r="P496">
        <f>VLOOKUP($A496,'Plan de acci�n consolidado 2025'!$A$3:$V$504,P$1,0)</f>
        <v>8</v>
      </c>
      <c r="Q496">
        <f>VLOOKUP($A496,'Plan de acci�n consolidado 2025'!$A$3:$V$504,Q$1,0)</f>
        <v>100</v>
      </c>
      <c r="R496" t="str">
        <f>VLOOKUP($A496,'Plan de acci�n consolidado 2025'!$A$3:$V$504,R$1,0)</f>
        <v>Porcentual</v>
      </c>
      <c r="S496" t="str">
        <f>VLOOKUP($A496,'Plan de acci�n consolidado 2025'!$A$3:$V$504,S$1,0)</f>
        <v>% de Documentación recopilada / 100% de Documentación a recopilar</v>
      </c>
      <c r="T496" s="168">
        <f>VLOOKUP($A496,'Plan de acci�n consolidado 2025'!$A$3:$V$504,T$1,0)</f>
        <v>45817</v>
      </c>
      <c r="U496" s="168">
        <f>VLOOKUP($A496,'Plan de acci�n consolidado 2025'!$A$3:$V$504,U$1,0)</f>
        <v>45884</v>
      </c>
      <c r="V496" t="str">
        <f>VLOOKUP($A496,'Plan de acci�n consolidado 2025'!$A$3:$V$504,V$1,0)</f>
        <v>30-OFICINA ASESORA DE PLANEACIÓN;
37-GRUPO DE TRABAJO DE ESTUDIOS ECONÓMICOS</v>
      </c>
      <c r="W496">
        <f>VLOOKUP($A496,'Plan de acci�n consolidado 2025'!$A$3:$AZ$504,W$1,0)</f>
        <v>1.6</v>
      </c>
      <c r="X496">
        <f>VLOOKUP($A496,'Plan de acci�n consolidado 2025'!$A$3:$AZ$504,X$1,0)</f>
        <v>100</v>
      </c>
      <c r="Y496" t="str">
        <f>VLOOKUP($A496,'Plan de acci�n consolidado 2025'!$A$3:$AZ$504,Y$1,0)</f>
        <v>A corte del 15 de agosto fecha de vencimiento de la actividad, se contaba con la información para realizar el costeo de los trámites de Integraciones Económicas, Notifificación y Preevaluación, lo cual se evidencia con el documento en el cual se relacionan los links y descripción del acceso, de la información necesaria para realizar el costeo.</v>
      </c>
      <c r="Z496" s="168">
        <f>VLOOKUP($A496,'Plan de acci�n consolidado 2025'!$A$3:$AZ$504,Z$1,0)</f>
        <v>45884</v>
      </c>
      <c r="AA496">
        <f>VLOOKUP($A496,'Plan de acci�n consolidado 2025'!$A$3:$AZ$504,AA$1,0)</f>
        <v>100</v>
      </c>
      <c r="AB496" t="str">
        <f>VLOOKUP($A496,'Plan de acci�n consolidado 2025'!$A$3:$AZ$504,AB$1,0)</f>
        <v>Se validad el cumplimiento y desarrollo de la actividad.</v>
      </c>
      <c r="AC496" s="168">
        <f>VLOOKUP($A496,'Plan de acci�n consolidado 2025'!$A$3:$AZ$504,AC$1,0)</f>
        <v>45890</v>
      </c>
      <c r="AD496">
        <f>VLOOKUP($A496,'Plan de acci�n consolidado 2025'!$A$3:$AZ$504,AD$1,0)</f>
        <v>100</v>
      </c>
      <c r="AE496">
        <f>VLOOKUP($A496,'Plan de acci�n consolidado 2025'!$A$3:$AZ$504,AE$1,0)</f>
        <v>1.6</v>
      </c>
    </row>
    <row r="497" spans="1:31" hidden="1" x14ac:dyDescent="0.25">
      <c r="A497" s="30" t="s">
        <v>1091</v>
      </c>
      <c r="B497" t="str">
        <f>VLOOKUP($A497,'Plan de acci�n consolidado 2025'!$A$3:$V$504,B$1,0)</f>
        <v>OFICINA ASESORA DE PLANEACIÓN</v>
      </c>
      <c r="C497">
        <f>VLOOKUP($A497,'Plan de acci�n consolidado 2025'!$A$3:$V$504,C$1,0)</f>
        <v>4</v>
      </c>
      <c r="D497" t="str">
        <f>VLOOKUP($A497,'Plan de acci�n consolidado 2025'!$A$3:$V$504,D$1,0)</f>
        <v>Actividad propia</v>
      </c>
      <c r="E497" t="str">
        <f>VLOOKUP($A497,'Plan de acci�n consolidado 2025'!$A$3:$V$504,E$1,0)</f>
        <v>30.4.3</v>
      </c>
      <c r="F497" t="str">
        <f>VLOOKUP($A497,'Plan de acci�n consolidado 2025'!$A$3:$V$504,F$1,0)</f>
        <v>N/A</v>
      </c>
      <c r="G497" t="str">
        <f>VLOOKUP($A497,'Plan de acci�n consolidado 2025'!$A$3:$V$504,G$1,0)</f>
        <v>N/A</v>
      </c>
      <c r="H497" t="str">
        <f>VLOOKUP($A497,'Plan de acci�n consolidado 2025'!$A$3:$V$504,H$1,0)</f>
        <v>N/A</v>
      </c>
      <c r="I497" t="str">
        <f>VLOOKUP($A497,'Plan de acci�n consolidado 2025'!$A$3:$V$504,I$1,0)</f>
        <v>N/A</v>
      </c>
      <c r="J497" t="str">
        <f>VLOOKUP($A497,'Plan de acci�n consolidado 2025'!$A$3:$V$504,J$1,0)</f>
        <v>N/A</v>
      </c>
      <c r="K497">
        <f>VLOOKUP($A497,'Plan de acci�n consolidado 2025'!$A$3:$V$504,K$1,0)</f>
        <v>0</v>
      </c>
      <c r="L497" t="str">
        <f>VLOOKUP($A497,'Plan de acci�n consolidado 2025'!$A$3:$V$504,L$1,0)</f>
        <v>N/A</v>
      </c>
      <c r="M497" t="str">
        <f>VLOOKUP($A497,'Plan de acci�n consolidado 2025'!$A$3:$V$504,M$1,0)</f>
        <v>N/A</v>
      </c>
      <c r="N497" t="str">
        <f>VLOOKUP($A497,'Plan de acci�n consolidado 2025'!$A$3:$V$504,N$1,0)</f>
        <v>N/A</v>
      </c>
      <c r="O497" t="str">
        <f>VLOOKUP($A497,'Plan de acci�n consolidado 2025'!$A$3:$V$504,O$1,0)</f>
        <v>Recopilar la información necesaria para realizar el estudio de costeo de los demás trámites priorizados (Documento que relacione la documentación recopilada)</v>
      </c>
      <c r="P497">
        <f>VLOOKUP($A497,'Plan de acci�n consolidado 2025'!$A$3:$V$504,P$1,0)</f>
        <v>22</v>
      </c>
      <c r="Q497">
        <f>VLOOKUP($A497,'Plan de acci�n consolidado 2025'!$A$3:$V$504,Q$1,0)</f>
        <v>100</v>
      </c>
      <c r="R497" t="str">
        <f>VLOOKUP($A497,'Plan de acci�n consolidado 2025'!$A$3:$V$504,R$1,0)</f>
        <v>Porcentual</v>
      </c>
      <c r="S497" t="str">
        <f>VLOOKUP($A497,'Plan de acci�n consolidado 2025'!$A$3:$V$504,S$1,0)</f>
        <v>% de Documentación recopilada / 100% de Documentación a recopilar</v>
      </c>
      <c r="T497" s="168">
        <f>VLOOKUP($A497,'Plan de acci�n consolidado 2025'!$A$3:$V$504,T$1,0)</f>
        <v>45887</v>
      </c>
      <c r="U497" s="168">
        <f>VLOOKUP($A497,'Plan de acci�n consolidado 2025'!$A$3:$V$504,U$1,0)</f>
        <v>45926</v>
      </c>
      <c r="V497" t="str">
        <f>VLOOKUP($A497,'Plan de acci�n consolidado 2025'!$A$3:$V$504,V$1,0)</f>
        <v>30-OFICINA ASESORA DE PLANEACIÓN;
37-GRUPO DE TRABAJO DE ESTUDIOS ECONÓMICOS</v>
      </c>
      <c r="W497">
        <f>VLOOKUP($A497,'Plan de acci�n consolidado 2025'!$A$3:$AZ$504,W$1,0)</f>
        <v>4.4000000000000004</v>
      </c>
      <c r="X497">
        <f>VLOOKUP($A497,'Plan de acci�n consolidado 2025'!$A$3:$AZ$504,X$1,0)</f>
        <v>100</v>
      </c>
      <c r="Y497" t="str">
        <f>VLOOKUP($A497,'Plan de acci�n consolidado 2025'!$A$3:$AZ$504,Y$1,0)</f>
        <v>Se realiza la recolección de la información necesaria para el estudio de costeo de los trámites priorizados, costos de nómina, tecnología (licencias, mesa de servicios, impresión), puesto de trabajo (desagregado administrativa), contratos,  formato de consolidación, resolución de tasas, etc.</v>
      </c>
      <c r="Z497" s="168">
        <f>VLOOKUP($A497,'Plan de acci�n consolidado 2025'!$A$3:$AZ$504,Z$1,0)</f>
        <v>45926</v>
      </c>
      <c r="AA497">
        <f>VLOOKUP($A497,'Plan de acci�n consolidado 2025'!$A$3:$AZ$504,AA$1,0)</f>
        <v>100</v>
      </c>
      <c r="AB497" t="str">
        <f>VLOOKUP($A497,'Plan de acci�n consolidado 2025'!$A$3:$AZ$504,AB$1,0)</f>
        <v>Se evidencia la información recopilada, de acuerdo con lo establecido en el indicador.</v>
      </c>
      <c r="AC497" s="168">
        <f>VLOOKUP($A497,'Plan de acci�n consolidado 2025'!$A$3:$AZ$504,AC$1,0)</f>
        <v>45933</v>
      </c>
      <c r="AD497">
        <f>VLOOKUP($A497,'Plan de acci�n consolidado 2025'!$A$3:$AZ$504,AD$1,0)</f>
        <v>100</v>
      </c>
      <c r="AE497">
        <f>VLOOKUP($A497,'Plan de acci�n consolidado 2025'!$A$3:$AZ$504,AE$1,0)</f>
        <v>4.4000000000000004</v>
      </c>
    </row>
    <row r="498" spans="1:31" hidden="1" x14ac:dyDescent="0.25">
      <c r="A498" s="30" t="s">
        <v>1093</v>
      </c>
      <c r="B498" t="str">
        <f>VLOOKUP($A498,'Plan de acci�n consolidado 2025'!$A$3:$V$504,B$1,0)</f>
        <v>OFICINA ASESORA DE PLANEACIÓN</v>
      </c>
      <c r="C498">
        <f>VLOOKUP($A498,'Plan de acci�n consolidado 2025'!$A$3:$V$504,C$1,0)</f>
        <v>4</v>
      </c>
      <c r="D498" t="str">
        <f>VLOOKUP($A498,'Plan de acci�n consolidado 2025'!$A$3:$V$504,D$1,0)</f>
        <v>Actividad propia</v>
      </c>
      <c r="E498" t="str">
        <f>VLOOKUP($A498,'Plan de acci�n consolidado 2025'!$A$3:$V$504,E$1,0)</f>
        <v>30.4.4</v>
      </c>
      <c r="F498" t="str">
        <f>VLOOKUP($A498,'Plan de acci�n consolidado 2025'!$A$3:$V$504,F$1,0)</f>
        <v>N/A</v>
      </c>
      <c r="G498" t="str">
        <f>VLOOKUP($A498,'Plan de acci�n consolidado 2025'!$A$3:$V$504,G$1,0)</f>
        <v>N/A</v>
      </c>
      <c r="H498" t="str">
        <f>VLOOKUP($A498,'Plan de acci�n consolidado 2025'!$A$3:$V$504,H$1,0)</f>
        <v>N/A</v>
      </c>
      <c r="I498" t="str">
        <f>VLOOKUP($A498,'Plan de acci�n consolidado 2025'!$A$3:$V$504,I$1,0)</f>
        <v>N/A</v>
      </c>
      <c r="J498" t="str">
        <f>VLOOKUP($A498,'Plan de acci�n consolidado 2025'!$A$3:$V$504,J$1,0)</f>
        <v>N/A</v>
      </c>
      <c r="K498">
        <f>VLOOKUP($A498,'Plan de acci�n consolidado 2025'!$A$3:$V$504,K$1,0)</f>
        <v>0</v>
      </c>
      <c r="L498" t="str">
        <f>VLOOKUP($A498,'Plan de acci�n consolidado 2025'!$A$3:$V$504,L$1,0)</f>
        <v>N/A</v>
      </c>
      <c r="M498" t="str">
        <f>VLOOKUP($A498,'Plan de acci�n consolidado 2025'!$A$3:$V$504,M$1,0)</f>
        <v>N/A</v>
      </c>
      <c r="N498" t="str">
        <f>VLOOKUP($A498,'Plan de acci�n consolidado 2025'!$A$3:$V$504,N$1,0)</f>
        <v>N/A</v>
      </c>
      <c r="O498" t="str">
        <f>VLOOKUP($A498,'Plan de acci�n consolidado 2025'!$A$3:$V$504,O$1,0)</f>
        <v>Realizar estudio de costo de los trámites priorizados (Estudio Realizado)</v>
      </c>
      <c r="P498">
        <f>VLOOKUP($A498,'Plan de acci�n consolidado 2025'!$A$3:$V$504,P$1,0)</f>
        <v>50</v>
      </c>
      <c r="Q498">
        <f>VLOOKUP($A498,'Plan de acci�n consolidado 2025'!$A$3:$V$504,Q$1,0)</f>
        <v>1</v>
      </c>
      <c r="R498" t="str">
        <f>VLOOKUP($A498,'Plan de acci�n consolidado 2025'!$A$3:$V$504,R$1,0)</f>
        <v>Númerica</v>
      </c>
      <c r="S498" t="str">
        <f>VLOOKUP($A498,'Plan de acci�n consolidado 2025'!$A$3:$V$504,S$1,0)</f>
        <v># de Estudio realizado / 1 Estudio programado</v>
      </c>
      <c r="T498" s="168">
        <f>VLOOKUP($A498,'Plan de acci�n consolidado 2025'!$A$3:$V$504,T$1,0)</f>
        <v>45854</v>
      </c>
      <c r="U498" s="168">
        <f>VLOOKUP($A498,'Plan de acci�n consolidado 2025'!$A$3:$V$504,U$1,0)</f>
        <v>45980</v>
      </c>
      <c r="V498" t="str">
        <f>VLOOKUP($A498,'Plan de acci�n consolidado 2025'!$A$3:$V$504,V$1,0)</f>
        <v>30-OFICINA ASESORA DE PLANEACIÓN;
37-GRUPO DE TRABAJO DE ESTUDIOS ECONÓMICOS</v>
      </c>
      <c r="W498">
        <f>VLOOKUP($A498,'Plan de acci�n consolidado 2025'!$A$3:$AZ$504,W$1,0)</f>
        <v>10</v>
      </c>
      <c r="X498">
        <f>VLOOKUP($A498,'Plan de acci�n consolidado 2025'!$A$3:$AZ$504,X$1,0)</f>
        <v>0</v>
      </c>
      <c r="Y498">
        <f>VLOOKUP($A498,'Plan de acci�n consolidado 2025'!$A$3:$AZ$504,Y$1,0)</f>
        <v>0</v>
      </c>
      <c r="Z498" s="168">
        <f>VLOOKUP($A498,'Plan de acci�n consolidado 2025'!$A$3:$AZ$504,Z$1,0)</f>
        <v>0</v>
      </c>
      <c r="AA498">
        <f>VLOOKUP($A498,'Plan de acci�n consolidado 2025'!$A$3:$AZ$504,AA$1,0)</f>
        <v>0</v>
      </c>
      <c r="AB498">
        <f>VLOOKUP($A498,'Plan de acci�n consolidado 2025'!$A$3:$AZ$504,AB$1,0)</f>
        <v>0</v>
      </c>
      <c r="AC498" s="168">
        <f>VLOOKUP($A498,'Plan de acci�n consolidado 2025'!$A$3:$AZ$504,AC$1,0)</f>
        <v>0</v>
      </c>
      <c r="AD498">
        <f>VLOOKUP($A498,'Plan de acci�n consolidado 2025'!$A$3:$AZ$504,AD$1,0)</f>
        <v>0</v>
      </c>
      <c r="AE498">
        <f>VLOOKUP($A498,'Plan de acci�n consolidado 2025'!$A$3:$AZ$504,AE$1,0)</f>
        <v>0</v>
      </c>
    </row>
    <row r="499" spans="1:31" hidden="1" x14ac:dyDescent="0.25">
      <c r="A499" s="30" t="s">
        <v>1814</v>
      </c>
      <c r="B499" t="str">
        <f>VLOOKUP($A499,'Plan de acci�n consolidado 2025'!$A$3:$V$504,B$1,0)</f>
        <v>OFICINA ASESORA DE PLANEACIÓN</v>
      </c>
      <c r="C499">
        <f>VLOOKUP($A499,'Plan de acci�n consolidado 2025'!$A$3:$V$504,C$1,0)</f>
        <v>4</v>
      </c>
      <c r="D499" t="str">
        <f>VLOOKUP($A499,'Plan de acci�n consolidado 2025'!$A$3:$V$504,D$1,0)</f>
        <v>Actividad propia</v>
      </c>
      <c r="E499" t="str">
        <f>VLOOKUP($A499,'Plan de acci�n consolidado 2025'!$A$3:$V$504,E$1,0)</f>
        <v>30.4.5</v>
      </c>
      <c r="F499" t="str">
        <f>VLOOKUP($A499,'Plan de acci�n consolidado 2025'!$A$3:$V$504,F$1,0)</f>
        <v>N/A</v>
      </c>
      <c r="G499" t="str">
        <f>VLOOKUP($A499,'Plan de acci�n consolidado 2025'!$A$3:$V$504,G$1,0)</f>
        <v>N/A</v>
      </c>
      <c r="H499" t="str">
        <f>VLOOKUP($A499,'Plan de acci�n consolidado 2025'!$A$3:$V$504,H$1,0)</f>
        <v>N/A</v>
      </c>
      <c r="I499" t="str">
        <f>VLOOKUP($A499,'Plan de acci�n consolidado 2025'!$A$3:$V$504,I$1,0)</f>
        <v>N/A</v>
      </c>
      <c r="J499" t="str">
        <f>VLOOKUP($A499,'Plan de acci�n consolidado 2025'!$A$3:$V$504,J$1,0)</f>
        <v>N/A</v>
      </c>
      <c r="K499">
        <f>VLOOKUP($A499,'Plan de acci�n consolidado 2025'!$A$3:$V$504,K$1,0)</f>
        <v>0</v>
      </c>
      <c r="L499" t="str">
        <f>VLOOKUP($A499,'Plan de acci�n consolidado 2025'!$A$3:$V$504,L$1,0)</f>
        <v>N/A</v>
      </c>
      <c r="M499" t="str">
        <f>VLOOKUP($A499,'Plan de acci�n consolidado 2025'!$A$3:$V$504,M$1,0)</f>
        <v>N/A</v>
      </c>
      <c r="N499" t="str">
        <f>VLOOKUP($A499,'Plan de acci�n consolidado 2025'!$A$3:$V$504,N$1,0)</f>
        <v>N/A</v>
      </c>
      <c r="O499" t="str">
        <f>VLOOKUP($A499,'Plan de acci�n consolidado 2025'!$A$3:$V$504,O$1,0)</f>
        <v>Socializar los resultados del estudio con los jefes de las áreas responsables de los trámites costeados (Correo electronico con el envío del estudio realizado  /  Listas de asistencia a reunion de socialización)</v>
      </c>
      <c r="P499">
        <f>VLOOKUP($A499,'Plan de acci�n consolidado 2025'!$A$3:$V$504,P$1,0)</f>
        <v>10</v>
      </c>
      <c r="Q499">
        <f>VLOOKUP($A499,'Plan de acci�n consolidado 2025'!$A$3:$V$504,Q$1,0)</f>
        <v>1</v>
      </c>
      <c r="R499" t="str">
        <f>VLOOKUP($A499,'Plan de acci�n consolidado 2025'!$A$3:$V$504,R$1,0)</f>
        <v>Númerica</v>
      </c>
      <c r="S499" t="str">
        <f>VLOOKUP($A499,'Plan de acci�n consolidado 2025'!$A$3:$V$504,S$1,0)</f>
        <v># de Estudio realizado / 1 Estudio a socializar</v>
      </c>
      <c r="T499" s="168">
        <f>VLOOKUP($A499,'Plan de acci�n consolidado 2025'!$A$3:$V$504,T$1,0)</f>
        <v>45964</v>
      </c>
      <c r="U499" s="168">
        <f>VLOOKUP($A499,'Plan de acci�n consolidado 2025'!$A$3:$V$504,U$1,0)</f>
        <v>45981</v>
      </c>
      <c r="V499" t="str">
        <f>VLOOKUP($A499,'Plan de acci�n consolidado 2025'!$A$3:$V$504,V$1,0)</f>
        <v>30-OFICINA ASESORA DE PLANEACIÓN;
37-GRUPO DE TRABAJO DE ESTUDIOS ECONÓMICOS</v>
      </c>
      <c r="W499">
        <f>VLOOKUP($A499,'Plan de acci�n consolidado 2025'!$A$3:$AZ$504,W$1,0)</f>
        <v>2</v>
      </c>
      <c r="X499">
        <f>VLOOKUP($A499,'Plan de acci�n consolidado 2025'!$A$3:$AZ$504,X$1,0)</f>
        <v>0</v>
      </c>
      <c r="Y499">
        <f>VLOOKUP($A499,'Plan de acci�n consolidado 2025'!$A$3:$AZ$504,Y$1,0)</f>
        <v>0</v>
      </c>
      <c r="Z499" s="168">
        <f>VLOOKUP($A499,'Plan de acci�n consolidado 2025'!$A$3:$AZ$504,Z$1,0)</f>
        <v>0</v>
      </c>
      <c r="AA499">
        <f>VLOOKUP($A499,'Plan de acci�n consolidado 2025'!$A$3:$AZ$504,AA$1,0)</f>
        <v>0</v>
      </c>
      <c r="AB499">
        <f>VLOOKUP($A499,'Plan de acci�n consolidado 2025'!$A$3:$AZ$504,AB$1,0)</f>
        <v>0</v>
      </c>
      <c r="AC499" s="168">
        <f>VLOOKUP($A499,'Plan de acci�n consolidado 2025'!$A$3:$AZ$504,AC$1,0)</f>
        <v>0</v>
      </c>
      <c r="AD499">
        <f>VLOOKUP($A499,'Plan de acci�n consolidado 2025'!$A$3:$AZ$504,AD$1,0)</f>
        <v>0</v>
      </c>
      <c r="AE499">
        <f>VLOOKUP($A499,'Plan de acci�n consolidado 2025'!$A$3:$AZ$504,AE$1,0)</f>
        <v>0</v>
      </c>
    </row>
    <row r="500" spans="1:31" hidden="1" x14ac:dyDescent="0.25">
      <c r="A500" s="30" t="s">
        <v>1095</v>
      </c>
      <c r="B500" t="str">
        <f>VLOOKUP($A500,'Plan de acci�n consolidado 2025'!$A$3:$V$504,B$1,0)</f>
        <v>OFICINA ASESORA DE PLANEACIÓN</v>
      </c>
      <c r="C500">
        <f>VLOOKUP($A500,'Plan de acci�n consolidado 2025'!$A$3:$V$504,C$1,0)</f>
        <v>4</v>
      </c>
      <c r="D500" t="str">
        <f>VLOOKUP($A500,'Plan de acci�n consolidado 2025'!$A$3:$V$504,D$1,0)</f>
        <v>Producto</v>
      </c>
      <c r="E500" t="str">
        <f>VLOOKUP($A500,'Plan de acci�n consolidado 2025'!$A$3:$V$504,E$1,0)</f>
        <v>30.5</v>
      </c>
      <c r="F500" t="str">
        <f>VLOOKUP($A500,'Plan de acci�n consolidado 2025'!$A$3:$V$504,F$1,0)</f>
        <v>Operativo</v>
      </c>
      <c r="G500" t="str">
        <f>VLOOKUP($A500,'Plan de acci�n consolidado 2025'!$A$3:$V$504,G$1,0)</f>
        <v>Fortalecer el Sistema Integral de Gestión Institucional en el marco del Modelo Integrado de Planeación y gestión para mejorar la prestación del servicio.</v>
      </c>
      <c r="H500" t="str">
        <f>VLOOKUP($A500,'Plan de acci�n consolidado 2025'!$A$3:$V$504,H$1,0)</f>
        <v xml:space="preserve">Cumplimiento de productos del PAI asociados a Fortacer el Sistema Integral de Gestión Institucional para mejorar la prestación del servicio. 
</v>
      </c>
      <c r="I500" t="str">
        <f>VLOOKUP($A500,'Plan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t="str">
        <f>VLOOKUP($A500,'Plan de acci�n consolidado 2025'!$A$3:$V$504,J$1,0)</f>
        <v>N/A</v>
      </c>
      <c r="K500">
        <f>VLOOKUP($A500,'Plan de acci�n consolidado 2025'!$A$3:$V$504,K$1,0)</f>
        <v>0</v>
      </c>
      <c r="L500" t="str">
        <f>VLOOKUP($A500,'Plan de acci�n consolidado 2025'!$A$3:$V$504,L$1,0)</f>
        <v>N/A</v>
      </c>
      <c r="M500" t="str">
        <f>VLOOKUP($A500,'Plan de acci�n consolidado 2025'!$A$3:$V$504,M$1,0)</f>
        <v>Política Simplificación, Racionalización y Estandarización de trámites _DIMENSIÓN Gestión con Valores para Resultados</v>
      </c>
      <c r="N500" t="str">
        <f>VLOOKUP($A500,'Plan de acci�n consolidado 2025'!$A$3:$V$504,N$1,0)</f>
        <v>N/A</v>
      </c>
      <c r="O500" t="str">
        <f>VLOOKUP($A500,'Plan de acci�n consolidado 2025'!$A$3:$V$504,O$1,0)</f>
        <v>Estrategia de racionalización de trámites implementada</v>
      </c>
      <c r="P500">
        <f>VLOOKUP($A500,'Plan de acci�n consolidado 2025'!$A$3:$V$504,P$1,0)</f>
        <v>20</v>
      </c>
      <c r="Q500">
        <f>VLOOKUP($A500,'Plan de acci�n consolidado 2025'!$A$3:$V$504,Q$1,0)</f>
        <v>100</v>
      </c>
      <c r="R500" t="str">
        <f>VLOOKUP($A500,'Plan de acci�n consolidado 2025'!$A$3:$V$504,R$1,0)</f>
        <v>Porcentual</v>
      </c>
      <c r="S500" t="str">
        <f>VLOOKUP($A500,'Plan de acci�n consolidado 2025'!$A$3:$V$504,S$1,0)</f>
        <v>% de Estrategia implementada / 100% de Estrategia a implementada</v>
      </c>
      <c r="T500" s="168">
        <f>VLOOKUP($A500,'Plan de acci�n consolidado 2025'!$A$3:$V$504,T$1,0)</f>
        <v>45672</v>
      </c>
      <c r="U500" s="168">
        <f>VLOOKUP($A500,'Plan de acci�n consolidado 2025'!$A$3:$V$504,U$1,0)</f>
        <v>46013</v>
      </c>
      <c r="V500" t="str">
        <f>VLOOKUP($A500,'Plan de acci�n consolidado 2025'!$A$3:$V$504,V$1,0)</f>
        <v>30-OFICINA ASESORA DE PLANEACIÓN</v>
      </c>
      <c r="W500">
        <f>VLOOKUP($A500,'Plan de acci�n consolidado 2025'!$A$3:$AZ$504,W$1,0)</f>
        <v>20</v>
      </c>
      <c r="X500">
        <f>VLOOKUP($A500,'Plan de acci�n consolidado 2025'!$A$3:$AZ$504,X$1,0)</f>
        <v>0</v>
      </c>
      <c r="Y500">
        <f>VLOOKUP($A500,'Plan de acci�n consolidado 2025'!$A$3:$AZ$504,Y$1,0)</f>
        <v>0</v>
      </c>
      <c r="Z500" s="168">
        <f>VLOOKUP($A500,'Plan de acci�n consolidado 2025'!$A$3:$AZ$504,Z$1,0)</f>
        <v>0</v>
      </c>
      <c r="AA500">
        <f>VLOOKUP($A500,'Plan de acci�n consolidado 2025'!$A$3:$AZ$504,AA$1,0)</f>
        <v>0</v>
      </c>
      <c r="AB500">
        <f>VLOOKUP($A500,'Plan de acci�n consolidado 2025'!$A$3:$AZ$504,AB$1,0)</f>
        <v>0</v>
      </c>
      <c r="AC500" s="168">
        <f>VLOOKUP($A500,'Plan de acci�n consolidado 2025'!$A$3:$AZ$504,AC$1,0)</f>
        <v>0</v>
      </c>
      <c r="AD500">
        <f>VLOOKUP($A500,'Plan de acci�n consolidado 2025'!$A$3:$AZ$504,AD$1,0)</f>
        <v>0</v>
      </c>
      <c r="AE500">
        <f>VLOOKUP($A500,'Plan de acci�n consolidado 2025'!$A$3:$AZ$504,AE$1,0)</f>
        <v>0</v>
      </c>
    </row>
    <row r="501" spans="1:31" hidden="1" x14ac:dyDescent="0.25">
      <c r="A501" s="30" t="s">
        <v>1098</v>
      </c>
      <c r="B501" t="str">
        <f>VLOOKUP($A501,'Plan de acci�n consolidado 2025'!$A$3:$V$504,B$1,0)</f>
        <v>OFICINA ASESORA DE PLANEACIÓN</v>
      </c>
      <c r="C501">
        <f>VLOOKUP($A501,'Plan de acci�n consolidado 2025'!$A$3:$V$504,C$1,0)</f>
        <v>4</v>
      </c>
      <c r="D501" t="str">
        <f>VLOOKUP($A501,'Plan de acci�n consolidado 2025'!$A$3:$V$504,D$1,0)</f>
        <v>Actividad propia</v>
      </c>
      <c r="E501" t="str">
        <f>VLOOKUP($A501,'Plan de acci�n consolidado 2025'!$A$3:$V$504,E$1,0)</f>
        <v>30.5.1</v>
      </c>
      <c r="F501" t="str">
        <f>VLOOKUP($A501,'Plan de acci�n consolidado 2025'!$A$3:$V$504,F$1,0)</f>
        <v>N/A</v>
      </c>
      <c r="G501" t="str">
        <f>VLOOKUP($A501,'Plan de acci�n consolidado 2025'!$A$3:$V$504,G$1,0)</f>
        <v>N/A</v>
      </c>
      <c r="H501" t="str">
        <f>VLOOKUP($A501,'Plan de acci�n consolidado 2025'!$A$3:$V$504,H$1,0)</f>
        <v>N/A</v>
      </c>
      <c r="I501" t="str">
        <f>VLOOKUP($A501,'Plan de acci�n consolidado 2025'!$A$3:$V$504,I$1,0)</f>
        <v>N/A</v>
      </c>
      <c r="J501" t="str">
        <f>VLOOKUP($A501,'Plan de acci�n consolidado 2025'!$A$3:$V$504,J$1,0)</f>
        <v>N/A</v>
      </c>
      <c r="K501">
        <f>VLOOKUP($A501,'Plan de acci�n consolidado 2025'!$A$3:$V$504,K$1,0)</f>
        <v>0</v>
      </c>
      <c r="L501" t="str">
        <f>VLOOKUP($A501,'Plan de acci�n consolidado 2025'!$A$3:$V$504,L$1,0)</f>
        <v>N/A</v>
      </c>
      <c r="M501" t="str">
        <f>VLOOKUP($A501,'Plan de acci�n consolidado 2025'!$A$3:$V$504,M$1,0)</f>
        <v>N/A</v>
      </c>
      <c r="N501" t="str">
        <f>VLOOKUP($A501,'Plan de acci�n consolidado 2025'!$A$3:$V$504,N$1,0)</f>
        <v>N/A</v>
      </c>
      <c r="O501" t="str">
        <f>VLOOKUP($A501,'Plan de acci�n consolidado 2025'!$A$3:$V$504,O$1,0)</f>
        <v>Elaborar el plan de trabajo de la estrategia de racionalización de trámites</v>
      </c>
      <c r="P501">
        <f>VLOOKUP($A501,'Plan de acci�n consolidado 2025'!$A$3:$V$504,P$1,0)</f>
        <v>20</v>
      </c>
      <c r="Q501">
        <f>VLOOKUP($A501,'Plan de acci�n consolidado 2025'!$A$3:$V$504,Q$1,0)</f>
        <v>1</v>
      </c>
      <c r="R501" t="str">
        <f>VLOOKUP($A501,'Plan de acci�n consolidado 2025'!$A$3:$V$504,R$1,0)</f>
        <v>Númerica</v>
      </c>
      <c r="S501" t="str">
        <f>VLOOKUP($A501,'Plan de acci�n consolidado 2025'!$A$3:$V$504,S$1,0)</f>
        <v># de Plan de trabajo elaborado / 1 Plan de trabajo a elaborar</v>
      </c>
      <c r="T501" s="168">
        <f>VLOOKUP($A501,'Plan de acci�n consolidado 2025'!$A$3:$V$504,T$1,0)</f>
        <v>45672</v>
      </c>
      <c r="U501" s="168">
        <f>VLOOKUP($A501,'Plan de acci�n consolidado 2025'!$A$3:$V$504,U$1,0)</f>
        <v>45744</v>
      </c>
      <c r="V501" t="str">
        <f>VLOOKUP($A501,'Plan de acci�n consolidado 2025'!$A$3:$V$504,V$1,0)</f>
        <v>30-OFICINA ASESORA DE PLANEACIÓN</v>
      </c>
      <c r="W501">
        <f>VLOOKUP($A501,'Plan de acci�n consolidado 2025'!$A$3:$AZ$504,W$1,0)</f>
        <v>4</v>
      </c>
      <c r="X501">
        <f>VLOOKUP($A501,'Plan de acci�n consolidado 2025'!$A$3:$AZ$504,X$1,0)</f>
        <v>100</v>
      </c>
      <c r="Y501" t="str">
        <f>VLOOKUP($A501,'Plan de acci�n consolidado 2025'!$A$3:$AZ$504,Y$1,0)</f>
        <v xml:space="preserve">Se elaboró el plan de trabajo para la estrategia en el formato solicitado, con los hitos de establecidos por el SUIT. </v>
      </c>
      <c r="Z501" s="168">
        <f>VLOOKUP($A501,'Plan de acci�n consolidado 2025'!$A$3:$AZ$504,Z$1,0)</f>
        <v>45687</v>
      </c>
      <c r="AA501">
        <f>VLOOKUP($A501,'Plan de acci�n consolidado 2025'!$A$3:$AZ$504,AA$1,0)</f>
        <v>100</v>
      </c>
      <c r="AB501" t="str">
        <f>VLOOKUP($A501,'Plan de acci�n consolidado 2025'!$A$3:$AZ$504,AB$1,0)</f>
        <v>Se da cumplimiento a la actividad</v>
      </c>
      <c r="AC501" s="168">
        <f>VLOOKUP($A501,'Plan de acci�n consolidado 2025'!$A$3:$AZ$504,AC$1,0)</f>
        <v>45744</v>
      </c>
      <c r="AD501">
        <f>VLOOKUP($A501,'Plan de acci�n consolidado 2025'!$A$3:$AZ$504,AD$1,0)</f>
        <v>100</v>
      </c>
      <c r="AE501">
        <f>VLOOKUP($A501,'Plan de acci�n consolidado 2025'!$A$3:$AZ$504,AE$1,0)</f>
        <v>4</v>
      </c>
    </row>
    <row r="502" spans="1:31" hidden="1" x14ac:dyDescent="0.25">
      <c r="A502" s="30" t="s">
        <v>1100</v>
      </c>
      <c r="B502" t="str">
        <f>VLOOKUP($A502,'Plan de acci�n consolidado 2025'!$A$3:$V$504,B$1,0)</f>
        <v>OFICINA ASESORA DE PLANEACIÓN</v>
      </c>
      <c r="C502">
        <f>VLOOKUP($A502,'Plan de acci�n consolidado 2025'!$A$3:$V$504,C$1,0)</f>
        <v>4</v>
      </c>
      <c r="D502" t="str">
        <f>VLOOKUP($A502,'Plan de acci�n consolidado 2025'!$A$3:$V$504,D$1,0)</f>
        <v>Actividad propia</v>
      </c>
      <c r="E502" t="str">
        <f>VLOOKUP($A502,'Plan de acci�n consolidado 2025'!$A$3:$V$504,E$1,0)</f>
        <v>30.5.2</v>
      </c>
      <c r="F502" t="str">
        <f>VLOOKUP($A502,'Plan de acci�n consolidado 2025'!$A$3:$V$504,F$1,0)</f>
        <v>N/A</v>
      </c>
      <c r="G502" t="str">
        <f>VLOOKUP($A502,'Plan de acci�n consolidado 2025'!$A$3:$V$504,G$1,0)</f>
        <v>N/A</v>
      </c>
      <c r="H502" t="str">
        <f>VLOOKUP($A502,'Plan de acci�n consolidado 2025'!$A$3:$V$504,H$1,0)</f>
        <v>N/A</v>
      </c>
      <c r="I502" t="str">
        <f>VLOOKUP($A502,'Plan de acci�n consolidado 2025'!$A$3:$V$504,I$1,0)</f>
        <v>N/A</v>
      </c>
      <c r="J502" t="str">
        <f>VLOOKUP($A502,'Plan de acci�n consolidado 2025'!$A$3:$V$504,J$1,0)</f>
        <v>N/A</v>
      </c>
      <c r="K502">
        <f>VLOOKUP($A502,'Plan de acci�n consolidado 2025'!$A$3:$V$504,K$1,0)</f>
        <v>0</v>
      </c>
      <c r="L502" t="str">
        <f>VLOOKUP($A502,'Plan de acci�n consolidado 2025'!$A$3:$V$504,L$1,0)</f>
        <v>N/A</v>
      </c>
      <c r="M502" t="str">
        <f>VLOOKUP($A502,'Plan de acci�n consolidado 2025'!$A$3:$V$504,M$1,0)</f>
        <v>N/A</v>
      </c>
      <c r="N502" t="str">
        <f>VLOOKUP($A502,'Plan de acci�n consolidado 2025'!$A$3:$V$504,N$1,0)</f>
        <v>N/A</v>
      </c>
      <c r="O502" t="str">
        <f>VLOOKUP($A502,'Plan de acci�n consolidado 2025'!$A$3:$V$504,O$1,0)</f>
        <v>Ejecutar el plan de trabajo de la estrategia de racionalización de trámites</v>
      </c>
      <c r="P502">
        <f>VLOOKUP($A502,'Plan de acci�n consolidado 2025'!$A$3:$V$504,P$1,0)</f>
        <v>80</v>
      </c>
      <c r="Q502">
        <f>VLOOKUP($A502,'Plan de acci�n consolidado 2025'!$A$3:$V$504,Q$1,0)</f>
        <v>100</v>
      </c>
      <c r="R502" t="str">
        <f>VLOOKUP($A502,'Plan de acci�n consolidado 2025'!$A$3:$V$504,R$1,0)</f>
        <v>Porcentual</v>
      </c>
      <c r="S502" t="str">
        <f>VLOOKUP($A502,'Plan de acci�n consolidado 2025'!$A$3:$V$504,S$1,0)</f>
        <v>% de Plan de trabajo ejecutado / 100% de Plan de trabajo por ejecutar</v>
      </c>
      <c r="T502" s="168">
        <f>VLOOKUP($A502,'Plan de acci�n consolidado 2025'!$A$3:$V$504,T$1,0)</f>
        <v>45744</v>
      </c>
      <c r="U502" s="168">
        <f>VLOOKUP($A502,'Plan de acci�n consolidado 2025'!$A$3:$V$504,U$1,0)</f>
        <v>46013</v>
      </c>
      <c r="V502" t="str">
        <f>VLOOKUP($A502,'Plan de acci�n consolidado 2025'!$A$3:$V$504,V$1,0)</f>
        <v>30-OFICINA ASESORA DE PLANEACIÓN</v>
      </c>
      <c r="W502">
        <f>VLOOKUP($A502,'Plan de acci�n consolidado 2025'!$A$3:$AZ$504,W$1,0)</f>
        <v>16</v>
      </c>
      <c r="X502">
        <f>VLOOKUP($A502,'Plan de acci�n consolidado 2025'!$A$3:$AZ$504,X$1,0)</f>
        <v>13</v>
      </c>
      <c r="Y502" t="str">
        <f>VLOOKUP($A502,'Plan de acci�n consolidado 2025'!$A$3:$AZ$504,Y$1,0)</f>
        <v xml:space="preserve">Corresponde a las actividades realizadas en el marco de la estrategia de racionalización de trámites en el SUIT, para dos trámites, 1 Sic Facilita 2 Denuncias consumidor. 
Se corrige el seguimiento en el plan de trabajo, disponible en la carpeta compartida. </v>
      </c>
      <c r="Z502" s="168">
        <f>VLOOKUP($A502,'Plan de acci�n consolidado 2025'!$A$3:$AZ$504,Z$1,0)</f>
        <v>0</v>
      </c>
      <c r="AA502">
        <f>VLOOKUP($A502,'Plan de acci�n consolidado 2025'!$A$3:$AZ$504,AA$1,0)</f>
        <v>13</v>
      </c>
      <c r="AB502" t="str">
        <f>VLOOKUP($A502,'Plan de acci�n consolidado 2025'!$A$3:$AZ$504,AB$1,0)</f>
        <v>Se validan los soportes objeto de seguimiento</v>
      </c>
      <c r="AC502" s="168">
        <f>VLOOKUP($A502,'Plan de acci�n consolidado 2025'!$A$3:$AZ$504,AC$1,0)</f>
        <v>0</v>
      </c>
      <c r="AD502">
        <f>VLOOKUP($A502,'Plan de acci�n consolidado 2025'!$A$3:$AZ$504,AD$1,0)</f>
        <v>0</v>
      </c>
      <c r="AE502">
        <f>VLOOKUP($A502,'Plan de acci�n consolidado 2025'!$A$3:$AZ$504,AE$1,0)</f>
        <v>2.08</v>
      </c>
    </row>
    <row r="503" spans="1:31" hidden="1" x14ac:dyDescent="0.25">
      <c r="A503" s="30" t="s">
        <v>1102</v>
      </c>
      <c r="B503" t="str">
        <f>VLOOKUP($A503,'Plan de acci�n consolidado 2025'!$A$3:$V$504,B$1,0)</f>
        <v>OFICINA ASESORA DE PLANEACIÓN</v>
      </c>
      <c r="C503">
        <f>VLOOKUP($A503,'Plan de acci�n consolidado 2025'!$A$3:$V$504,C$1,0)</f>
        <v>4</v>
      </c>
      <c r="D503" t="str">
        <f>VLOOKUP($A503,'Plan de acci�n consolidado 2025'!$A$3:$V$504,D$1,0)</f>
        <v>Producto</v>
      </c>
      <c r="E503" t="str">
        <f>VLOOKUP($A503,'Plan de acci�n consolidado 2025'!$A$3:$V$504,E$1,0)</f>
        <v>30.6</v>
      </c>
      <c r="F503" t="str">
        <f>VLOOKUP($A503,'Plan de acci�n consolidado 2025'!$A$3:$V$504,F$1,0)</f>
        <v>Operativo</v>
      </c>
      <c r="G503" t="str">
        <f>VLOOKUP($A503,'Plan de acci�n consolidado 2025'!$A$3:$V$504,G$1,0)</f>
        <v>Fortalecer el Sistema Integral de Gestión Institucional en el marco del Modelo Integrado de Planeación y gestión para mejorar la prestación del servicio.</v>
      </c>
      <c r="H503" t="str">
        <f>VLOOKUP($A503,'Plan de acci�n consolidado 2025'!$A$3:$V$504,H$1,0)</f>
        <v xml:space="preserve">Cumplimiento de productos del PAI asociados a Fortacer el Sistema Integral de Gestión Institucional para mejorar la prestación del servicio. 
</v>
      </c>
      <c r="I503" t="str">
        <f>VLOOKUP($A503,'Plan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3" t="str">
        <f>VLOOKUP($A503,'Plan de acci�n consolidado 2025'!$A$3:$V$504,J$1,0)</f>
        <v>N/A</v>
      </c>
      <c r="K503">
        <f>VLOOKUP($A503,'Plan de acci�n consolidado 2025'!$A$3:$V$504,K$1,0)</f>
        <v>0</v>
      </c>
      <c r="L503" t="str">
        <f>VLOOKUP($A503,'Plan de acci�n consolidado 2025'!$A$3:$V$504,L$1,0)</f>
        <v>N/A</v>
      </c>
      <c r="M503" t="str">
        <f>VLOOKUP($A503,'Plan de acci�n consolidado 2025'!$A$3:$V$504,M$1,0)</f>
        <v>Política Planeación Institucional _DIMENSIÓN Direccionamiento Estratégico y Planeación</v>
      </c>
      <c r="N503" t="str">
        <f>VLOOKUP($A503,'Plan de acci�n consolidado 2025'!$A$3:$V$504,N$1,0)</f>
        <v>DECRETO 612</v>
      </c>
      <c r="O503" t="str">
        <f>VLOOKUP($A503,'Plan de acci�n consolidado 2025'!$A$3:$V$504,O$1,0)</f>
        <v>Plan de Transparencia y Ética Publica, formulado y ejecutado</v>
      </c>
      <c r="P503">
        <f>VLOOKUP($A503,'Plan de acci�n consolidado 2025'!$A$3:$V$504,P$1,0)</f>
        <v>20</v>
      </c>
      <c r="Q503">
        <f>VLOOKUP($A503,'Plan de acci�n consolidado 2025'!$A$3:$V$504,Q$1,0)</f>
        <v>100</v>
      </c>
      <c r="R503" t="str">
        <f>VLOOKUP($A503,'Plan de acci�n consolidado 2025'!$A$3:$V$504,R$1,0)</f>
        <v>Porcentual</v>
      </c>
      <c r="S503" t="str">
        <f>VLOOKUP($A503,'Plan de acci�n consolidado 2025'!$A$3:$V$504,S$1,0)</f>
        <v>% de Estrategia implementada / 100% de Estrategia a implementada</v>
      </c>
      <c r="T503" s="168">
        <f>VLOOKUP($A503,'Plan de acci�n consolidado 2025'!$A$3:$V$504,T$1,0)</f>
        <v>45672</v>
      </c>
      <c r="U503" s="168">
        <f>VLOOKUP($A503,'Plan de acci�n consolidado 2025'!$A$3:$V$504,U$1,0)</f>
        <v>46013</v>
      </c>
      <c r="V503" t="str">
        <f>VLOOKUP($A503,'Plan de acci�n consolidado 2025'!$A$3:$V$504,V$1,0)</f>
        <v>100-SECRETARIA GENERAL;
30-OFICINA ASESORA DE PLANEACIÓN</v>
      </c>
      <c r="W503">
        <f>VLOOKUP($A503,'Plan de acci�n consolidado 2025'!$A$3:$AZ$504,W$1,0)</f>
        <v>20</v>
      </c>
      <c r="X503">
        <f>VLOOKUP($A503,'Plan de acci�n consolidado 2025'!$A$3:$AZ$504,X$1,0)</f>
        <v>0</v>
      </c>
      <c r="Y503">
        <f>VLOOKUP($A503,'Plan de acci�n consolidado 2025'!$A$3:$AZ$504,Y$1,0)</f>
        <v>0</v>
      </c>
      <c r="Z503" s="168">
        <f>VLOOKUP($A503,'Plan de acci�n consolidado 2025'!$A$3:$AZ$504,Z$1,0)</f>
        <v>0</v>
      </c>
      <c r="AA503">
        <f>VLOOKUP($A503,'Plan de acci�n consolidado 2025'!$A$3:$AZ$504,AA$1,0)</f>
        <v>0</v>
      </c>
      <c r="AB503">
        <f>VLOOKUP($A503,'Plan de acci�n consolidado 2025'!$A$3:$AZ$504,AB$1,0)</f>
        <v>0</v>
      </c>
      <c r="AC503" s="168">
        <f>VLOOKUP($A503,'Plan de acci�n consolidado 2025'!$A$3:$AZ$504,AC$1,0)</f>
        <v>0</v>
      </c>
      <c r="AD503">
        <f>VLOOKUP($A503,'Plan de acci�n consolidado 2025'!$A$3:$AZ$504,AD$1,0)</f>
        <v>0</v>
      </c>
      <c r="AE503">
        <f>VLOOKUP($A503,'Plan de acci�n consolidado 2025'!$A$3:$AZ$504,AE$1,0)</f>
        <v>0</v>
      </c>
    </row>
    <row r="504" spans="1:31" hidden="1" x14ac:dyDescent="0.25">
      <c r="A504" s="30" t="s">
        <v>1105</v>
      </c>
      <c r="B504" t="str">
        <f>VLOOKUP($A504,'Plan de acci�n consolidado 2025'!$A$3:$V$504,B$1,0)</f>
        <v>OFICINA ASESORA DE PLANEACIÓN</v>
      </c>
      <c r="C504">
        <f>VLOOKUP($A504,'Plan de acci�n consolidado 2025'!$A$3:$V$504,C$1,0)</f>
        <v>4</v>
      </c>
      <c r="D504" t="str">
        <f>VLOOKUP($A504,'Plan de acci�n consolidado 2025'!$A$3:$V$504,D$1,0)</f>
        <v>Actividad propia</v>
      </c>
      <c r="E504" t="str">
        <f>VLOOKUP($A504,'Plan de acci�n consolidado 2025'!$A$3:$V$504,E$1,0)</f>
        <v>30.6.1</v>
      </c>
      <c r="F504" t="str">
        <f>VLOOKUP($A504,'Plan de acci�n consolidado 2025'!$A$3:$V$504,F$1,0)</f>
        <v>N/A</v>
      </c>
      <c r="G504" t="str">
        <f>VLOOKUP($A504,'Plan de acci�n consolidado 2025'!$A$3:$V$504,G$1,0)</f>
        <v>N/A</v>
      </c>
      <c r="H504" t="str">
        <f>VLOOKUP($A504,'Plan de acci�n consolidado 2025'!$A$3:$V$504,H$1,0)</f>
        <v>N/A</v>
      </c>
      <c r="I504" t="str">
        <f>VLOOKUP($A504,'Plan de acci�n consolidado 2025'!$A$3:$V$504,I$1,0)</f>
        <v>N/A</v>
      </c>
      <c r="J504" t="str">
        <f>VLOOKUP($A504,'Plan de acci�n consolidado 2025'!$A$3:$V$504,J$1,0)</f>
        <v>N/A</v>
      </c>
      <c r="K504">
        <f>VLOOKUP($A504,'Plan de acci�n consolidado 2025'!$A$3:$V$504,K$1,0)</f>
        <v>0</v>
      </c>
      <c r="L504" t="str">
        <f>VLOOKUP($A504,'Plan de acci�n consolidado 2025'!$A$3:$V$504,L$1,0)</f>
        <v>N/A</v>
      </c>
      <c r="M504" t="str">
        <f>VLOOKUP($A504,'Plan de acci�n consolidado 2025'!$A$3:$V$504,M$1,0)</f>
        <v>N/A</v>
      </c>
      <c r="N504" t="str">
        <f>VLOOKUP($A504,'Plan de acci�n consolidado 2025'!$A$3:$V$504,N$1,0)</f>
        <v>N/A</v>
      </c>
      <c r="O504" t="str">
        <f>VLOOKUP($A504,'Plan de acci�n consolidado 2025'!$A$3:$V$504,O$1,0)</f>
        <v>Elaborar el plan de trabajo para formular el Programa de Transparencia y Ética Pública - PTEP, en el marco de la ley 2195 de 2022 y su decreto reglamentario 1122 de 2024</v>
      </c>
      <c r="P504">
        <f>VLOOKUP($A504,'Plan de acci�n consolidado 2025'!$A$3:$V$504,P$1,0)</f>
        <v>20</v>
      </c>
      <c r="Q504">
        <f>VLOOKUP($A504,'Plan de acci�n consolidado 2025'!$A$3:$V$504,Q$1,0)</f>
        <v>1</v>
      </c>
      <c r="R504" t="str">
        <f>VLOOKUP($A504,'Plan de acci�n consolidado 2025'!$A$3:$V$504,R$1,0)</f>
        <v>Númerica</v>
      </c>
      <c r="S504" t="str">
        <f>VLOOKUP($A504,'Plan de acci�n consolidado 2025'!$A$3:$V$504,S$1,0)</f>
        <v># de Plan de trabajo elaborado / 1 Plan de trabajo a elaborar</v>
      </c>
      <c r="T504" s="168">
        <f>VLOOKUP($A504,'Plan de acci�n consolidado 2025'!$A$3:$V$504,T$1,0)</f>
        <v>45672</v>
      </c>
      <c r="U504" s="168">
        <f>VLOOKUP($A504,'Plan de acci�n consolidado 2025'!$A$3:$V$504,U$1,0)</f>
        <v>45703</v>
      </c>
      <c r="V504" t="str">
        <f>VLOOKUP($A504,'Plan de acci�n consolidado 2025'!$A$3:$V$504,V$1,0)</f>
        <v>100-SECRETARIA GENERAL;
30-OFICINA ASESORA DE PLANEACIÓN</v>
      </c>
      <c r="W504">
        <f>VLOOKUP($A504,'Plan de acci�n consolidado 2025'!$A$3:$AZ$504,W$1,0)</f>
        <v>4</v>
      </c>
      <c r="X504">
        <f>VLOOKUP($A504,'Plan de acci�n consolidado 2025'!$A$3:$AZ$504,X$1,0)</f>
        <v>100</v>
      </c>
      <c r="Y504" t="str">
        <f>VLOOKUP($A504,'Plan de acci�n consolidado 2025'!$A$3:$AZ$504,Y$1,0)</f>
        <v xml:space="preserve">Se publica en la sede electrónica el plan de ejecución y monitoreo del PTEP, con énfasis en el cierre de brechas entre el PAAC y el estándar del Programa. </v>
      </c>
      <c r="Z504" s="168">
        <f>VLOOKUP($A504,'Plan de acci�n consolidado 2025'!$A$3:$AZ$504,Z$1,0)</f>
        <v>45686</v>
      </c>
      <c r="AA504">
        <f>VLOOKUP($A504,'Plan de acci�n consolidado 2025'!$A$3:$AZ$504,AA$1,0)</f>
        <v>100</v>
      </c>
      <c r="AB504" t="str">
        <f>VLOOKUP($A504,'Plan de acci�n consolidado 2025'!$A$3:$AZ$504,AB$1,0)</f>
        <v>Se valida el cumplimiento de la actividad.</v>
      </c>
      <c r="AC504" s="168">
        <f>VLOOKUP($A504,'Plan de acci�n consolidado 2025'!$A$3:$AZ$504,AC$1,0)</f>
        <v>45686</v>
      </c>
      <c r="AD504">
        <f>VLOOKUP($A504,'Plan de acci�n consolidado 2025'!$A$3:$AZ$504,AD$1,0)</f>
        <v>100</v>
      </c>
      <c r="AE504">
        <f>VLOOKUP($A504,'Plan de acci�n consolidado 2025'!$A$3:$AZ$504,AE$1,0)</f>
        <v>4</v>
      </c>
    </row>
    <row r="505" spans="1:31" x14ac:dyDescent="0.25">
      <c r="A505" s="30" t="s">
        <v>1106</v>
      </c>
      <c r="B505" t="str">
        <f>VLOOKUP($A505,'Plan de acci�n consolidado 2025'!$A$3:$V$505,B$1,0)</f>
        <v>OFICINA ASESORA DE PLANEACIÓN</v>
      </c>
      <c r="C505">
        <f>VLOOKUP($A505,'Plan de acci�n consolidado 2025'!$A$3:$V$505,C$1,0)</f>
        <v>4</v>
      </c>
      <c r="D505" t="str">
        <f>VLOOKUP($A505,'Plan de acci�n consolidado 2025'!$A$3:$V$505,D$1,0)</f>
        <v>Actividad propia</v>
      </c>
      <c r="E505" t="str">
        <f>VLOOKUP($A505,'Plan de acci�n consolidado 2025'!$A$3:$V$505,E$1,0)</f>
        <v>30.6.2</v>
      </c>
      <c r="F505" t="str">
        <f>VLOOKUP($A505,'Plan de acci�n consolidado 2025'!$A$3:$V$505,F$1,0)</f>
        <v>N/A</v>
      </c>
      <c r="G505" t="str">
        <f>VLOOKUP($A505,'Plan de acci�n consolidado 2025'!$A$3:$V$505,G$1,0)</f>
        <v>N/A</v>
      </c>
      <c r="H505" t="str">
        <f>VLOOKUP($A505,'Plan de acci�n consolidado 2025'!$A$3:$V$505,H$1,0)</f>
        <v>N/A</v>
      </c>
      <c r="I505" t="str">
        <f>VLOOKUP($A505,'Plan de acci�n consolidado 2025'!$A$3:$V$505,I$1,0)</f>
        <v>N/A</v>
      </c>
      <c r="J505" t="str">
        <f>VLOOKUP($A505,'Plan de acci�n consolidado 2025'!$A$3:$V$505,J$1,0)</f>
        <v>N/A</v>
      </c>
      <c r="K505">
        <f>VLOOKUP($A505,'Plan de acci�n consolidado 2025'!$A$3:$V$505,K$1,0)</f>
        <v>0</v>
      </c>
      <c r="L505" t="str">
        <f>VLOOKUP($A505,'Plan de acci�n consolidado 2025'!$A$3:$V$505,L$1,0)</f>
        <v>N/A</v>
      </c>
      <c r="M505" t="str">
        <f>VLOOKUP($A505,'Plan de acci�n consolidado 2025'!$A$3:$V$505,M$1,0)</f>
        <v>N/A</v>
      </c>
      <c r="N505" t="str">
        <f>VLOOKUP($A505,'Plan de acci�n consolidado 2025'!$A$3:$V$505,N$1,0)</f>
        <v>N/A</v>
      </c>
      <c r="O505" t="str">
        <f>VLOOKUP($A505,'Plan de acci�n consolidado 2025'!$A$3:$V$505,O$1,0)</f>
        <v>Ejecutar el plan de trabajo del Programa de Transparencia y Ética Pública</v>
      </c>
      <c r="P505">
        <f>VLOOKUP($A505,'Plan de acci�n consolidado 2025'!$A$3:$V$505,P$1,0)</f>
        <v>80</v>
      </c>
      <c r="Q505">
        <f>VLOOKUP($A505,'Plan de acci�n consolidado 2025'!$A$3:$V$505,Q$1,0)</f>
        <v>100</v>
      </c>
      <c r="R505" t="str">
        <f>VLOOKUP($A505,'Plan de acci�n consolidado 2025'!$A$3:$V$505,R$1,0)</f>
        <v>Porcentual</v>
      </c>
      <c r="S505" t="str">
        <f>VLOOKUP($A505,'Plan de acci�n consolidado 2025'!$A$3:$V$505,S$1,0)</f>
        <v>% de Plan de trabajo ejecutado / 100% de Plan de trabajo por ejecutar</v>
      </c>
      <c r="T505">
        <f>VLOOKUP($A505,'Plan de acci�n consolidado 2025'!$A$3:$V$505,T$1,0)</f>
        <v>45688</v>
      </c>
      <c r="U505">
        <f>VLOOKUP($A505,'Plan de acci�n consolidado 2025'!$A$3:$V$505,U$1,0)</f>
        <v>46013</v>
      </c>
      <c r="V505" t="str">
        <f>VLOOKUP($A505,'Plan de acci�n consolidado 2025'!$A$3:$V$505,V$1,0)</f>
        <v>100-SECRETARIA GENERAL;
30-OFICINA ASESORA DE PLANEACIÓN</v>
      </c>
      <c r="W505">
        <f>VLOOKUP($A505,'Plan de acci�n consolidado 2025'!$A$3:$AZ$504,W$1,0)</f>
        <v>16</v>
      </c>
      <c r="X505">
        <f>VLOOKUP($A505,'Plan de acci�n consolidado 2025'!$A$3:$AZ$504,X$1,0)</f>
        <v>50</v>
      </c>
      <c r="Y505" t="str">
        <f>VLOOKUP($A505,'Plan de acci�n consolidado 2025'!$A$3:$AZ$504,Y$1,0)</f>
        <v>Se presenta el Plan con corte al 31 de agosto, fecha establecida por la OCI para el seguimiento. El plan incluye 58 actividades comprometidas. Con base en el avance reportado para cada una, se calcula un progreso ponderado del 50%, correspondiente a la ejecución de 28,74 actividades al corte.
El documento detalla los avances alcanzados y contiene los enlaces a las evidencias respectivas. En este corte se reporta un 18% adicional de avance, que, sumado al 32% del reporte anterior, completa el 50% de cumplimiento calculado.
Se anexa el correo de remisión de la información a la OCI, el plan en formato Excel con el detalle de avances y evidencias, y el pantallazo de la publicación del seguimiento.</v>
      </c>
      <c r="Z505" s="168">
        <f>VLOOKUP($A505,'Plan de acci�n consolidado 2025'!$A$3:$AZ$504,Z$1,0)</f>
        <v>0</v>
      </c>
      <c r="AA505">
        <f>VLOOKUP($A505,'Plan de acci�n consolidado 2025'!$A$3:$AZ$504,AA$1,0)</f>
        <v>50</v>
      </c>
      <c r="AB505" t="str">
        <f>VLOOKUP($A505,'Plan de acci�n consolidado 2025'!$A$3:$AZ$504,AB$1,0)</f>
        <v>Se valida el cumplimiento de la actividad.</v>
      </c>
      <c r="AC505" s="168">
        <f>VLOOKUP($A505,'Plan de acci�n consolidado 2025'!$A$3:$AZ$504,AC$1,0)</f>
        <v>0</v>
      </c>
      <c r="AD505">
        <f>VLOOKUP($A505,'Plan de acci�n consolidado 2025'!$A$3:$AZ$504,AD$1,0)</f>
        <v>0</v>
      </c>
      <c r="AE505">
        <f>VLOOKUP($A505,'Plan de acci�n consolidado 2025'!$A$3:$AZ$504,AE$1,0)</f>
        <v>8</v>
      </c>
    </row>
    <row r="506" spans="1:31" x14ac:dyDescent="0.25">
      <c r="N506"/>
    </row>
    <row r="507" spans="1:31" x14ac:dyDescent="0.25">
      <c r="N507"/>
    </row>
    <row r="508" spans="1:31" x14ac:dyDescent="0.25">
      <c r="N508"/>
    </row>
    <row r="509" spans="1:31" x14ac:dyDescent="0.25">
      <c r="N509"/>
    </row>
    <row r="510" spans="1:31" x14ac:dyDescent="0.25">
      <c r="N510"/>
    </row>
    <row r="511" spans="1:31" x14ac:dyDescent="0.25">
      <c r="N511"/>
    </row>
    <row r="512" spans="1:31" x14ac:dyDescent="0.25">
      <c r="N512"/>
    </row>
    <row r="513" spans="14:14" x14ac:dyDescent="0.25">
      <c r="N513"/>
    </row>
    <row r="514" spans="14:14" x14ac:dyDescent="0.25">
      <c r="N514"/>
    </row>
    <row r="515" spans="14:14" x14ac:dyDescent="0.25">
      <c r="N515"/>
    </row>
  </sheetData>
  <autoFilter ref="A3:AE505" xr:uid="{C22F39D7-E336-4BB6-BB9E-BAB3EF69903F}">
    <filterColumn colId="0">
      <filters>
        <filter val="30.6.2"/>
      </filters>
    </filterColumn>
  </autoFilter>
  <mergeCells count="1">
    <mergeCell ref="B2:V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90BC-E447-4132-BA9A-26039742D4A8}">
  <sheetPr filterMode="1">
    <tabColor rgb="FFFF0000"/>
  </sheetPr>
  <dimension ref="A1:AE506"/>
  <sheetViews>
    <sheetView topLeftCell="K1" workbookViewId="0">
      <selection activeCell="O195" sqref="O195"/>
    </sheetView>
  </sheetViews>
  <sheetFormatPr baseColWidth="10" defaultColWidth="9.140625" defaultRowHeight="15" x14ac:dyDescent="0.25"/>
  <cols>
    <col min="1" max="1" width="9.140625" style="30"/>
    <col min="2" max="2" width="20.42578125" style="30" customWidth="1"/>
    <col min="3" max="3" width="20.5703125" style="30" bestFit="1" customWidth="1"/>
    <col min="4" max="4" width="49" style="30" customWidth="1"/>
    <col min="5" max="5" width="9.140625" style="30" bestFit="1" customWidth="1"/>
    <col min="6" max="6" width="12.7109375" style="30" bestFit="1" customWidth="1"/>
    <col min="7" max="7" width="23.140625" style="30" bestFit="1" customWidth="1"/>
    <col min="8" max="8" width="24.140625" style="30" bestFit="1" customWidth="1"/>
    <col min="9" max="9" width="11.85546875" style="30" bestFit="1" customWidth="1"/>
    <col min="10" max="10" width="56.28515625" style="30" bestFit="1" customWidth="1"/>
    <col min="11" max="11" width="46.42578125" style="30" bestFit="1" customWidth="1"/>
    <col min="12" max="12" width="25.5703125" style="30" bestFit="1" customWidth="1"/>
    <col min="13" max="13" width="19" style="30" bestFit="1" customWidth="1"/>
    <col min="14" max="14" width="22.28515625" style="30" bestFit="1" customWidth="1"/>
    <col min="15" max="15" width="22.5703125" style="30" bestFit="1" customWidth="1"/>
    <col min="16" max="16" width="18" style="30" bestFit="1" customWidth="1"/>
    <col min="17" max="17" width="6.42578125" style="30" bestFit="1" customWidth="1"/>
    <col min="18" max="18" width="20" style="30" bestFit="1" customWidth="1"/>
    <col min="19" max="19" width="21.42578125" style="30" customWidth="1"/>
    <col min="20" max="20" width="13.42578125" style="30" bestFit="1" customWidth="1"/>
    <col min="21" max="21" width="10.7109375" style="30" bestFit="1" customWidth="1"/>
    <col min="22" max="22" width="62.7109375" style="30" bestFit="1" customWidth="1"/>
    <col min="23" max="23" width="17" style="30" customWidth="1"/>
    <col min="24" max="24" width="26.5703125" style="30" customWidth="1"/>
    <col min="25" max="25" width="34.28515625" style="30" customWidth="1"/>
    <col min="26" max="26" width="32.5703125" style="30" customWidth="1"/>
    <col min="27" max="27" width="29.5703125" style="30" bestFit="1" customWidth="1"/>
    <col min="28" max="29" width="28" style="30" customWidth="1"/>
    <col min="30" max="32" width="21.28515625" style="30" customWidth="1"/>
    <col min="33" max="16384" width="9.140625" style="30"/>
  </cols>
  <sheetData>
    <row r="1" spans="1:31" ht="15.75" thickBot="1" x14ac:dyDescent="0.3">
      <c r="E1" s="30">
        <v>1</v>
      </c>
      <c r="F1" s="30">
        <v>2</v>
      </c>
      <c r="G1" s="30">
        <v>3</v>
      </c>
      <c r="H1" s="30">
        <v>4</v>
      </c>
      <c r="I1" s="30">
        <v>5</v>
      </c>
      <c r="J1" s="30">
        <v>6</v>
      </c>
      <c r="K1" s="30">
        <v>7</v>
      </c>
      <c r="L1" s="30">
        <v>8</v>
      </c>
      <c r="M1" s="30">
        <v>9</v>
      </c>
      <c r="N1" s="30">
        <v>10</v>
      </c>
      <c r="O1" s="30">
        <v>11</v>
      </c>
      <c r="P1" s="30">
        <v>12</v>
      </c>
      <c r="Q1" s="30">
        <v>13</v>
      </c>
      <c r="R1" s="30">
        <v>14</v>
      </c>
      <c r="S1" s="30">
        <v>15</v>
      </c>
      <c r="T1" s="30">
        <v>16</v>
      </c>
      <c r="U1" s="30">
        <v>17</v>
      </c>
      <c r="V1" s="30">
        <v>18</v>
      </c>
    </row>
    <row r="2" spans="1:31" ht="22.5" thickTop="1" thickBot="1" x14ac:dyDescent="0.4">
      <c r="B2" s="508" t="s">
        <v>1882</v>
      </c>
      <c r="C2" s="509"/>
      <c r="D2" s="509"/>
      <c r="E2" s="509"/>
      <c r="F2" s="509"/>
      <c r="G2" s="509"/>
      <c r="H2" s="509"/>
      <c r="I2" s="509"/>
      <c r="J2" s="509"/>
      <c r="K2" s="509"/>
      <c r="L2" s="509"/>
      <c r="M2" s="509"/>
      <c r="N2" s="509"/>
      <c r="O2" s="509"/>
      <c r="P2" s="509"/>
      <c r="Q2" s="509"/>
      <c r="R2" s="509"/>
      <c r="S2" s="509"/>
      <c r="T2" s="509"/>
      <c r="U2" s="509"/>
      <c r="V2" s="509"/>
      <c r="W2"/>
      <c r="X2" s="510" t="s">
        <v>2637</v>
      </c>
      <c r="Y2" s="509"/>
      <c r="Z2" s="509"/>
      <c r="AA2" s="510" t="s">
        <v>1897</v>
      </c>
      <c r="AB2" s="509"/>
      <c r="AC2" s="509"/>
      <c r="AD2" s="509"/>
      <c r="AE2" s="509"/>
    </row>
    <row r="3" spans="1:31" ht="15.75" thickTop="1" x14ac:dyDescent="0.25">
      <c r="A3" s="30" t="str">
        <f t="shared" ref="A3:A66" si="0">+E3</f>
        <v>Código</v>
      </c>
      <c r="B3" s="39" t="s">
        <v>1505</v>
      </c>
      <c r="C3" s="39" t="s">
        <v>1506</v>
      </c>
      <c r="D3" s="39" t="s">
        <v>453</v>
      </c>
      <c r="E3" s="39" t="s">
        <v>454</v>
      </c>
      <c r="F3" s="39" t="s">
        <v>1507</v>
      </c>
      <c r="G3" s="39" t="s">
        <v>0</v>
      </c>
      <c r="H3" s="39" t="s">
        <v>1508</v>
      </c>
      <c r="I3" s="39" t="s">
        <v>455</v>
      </c>
      <c r="J3" s="39" t="s">
        <v>1509</v>
      </c>
      <c r="K3" s="39" t="s">
        <v>1510</v>
      </c>
      <c r="L3" s="39" t="s">
        <v>1</v>
      </c>
      <c r="M3" s="39" t="s">
        <v>456</v>
      </c>
      <c r="N3" s="39" t="s">
        <v>1511</v>
      </c>
      <c r="O3" s="39" t="s">
        <v>457</v>
      </c>
      <c r="P3" s="39" t="s">
        <v>1512</v>
      </c>
      <c r="Q3" s="39" t="s">
        <v>3</v>
      </c>
      <c r="R3" s="39" t="s">
        <v>4</v>
      </c>
      <c r="S3" s="39" t="s">
        <v>458</v>
      </c>
      <c r="T3" s="39" t="s">
        <v>5</v>
      </c>
      <c r="U3" s="39" t="s">
        <v>6</v>
      </c>
      <c r="V3" s="39" t="s">
        <v>7</v>
      </c>
      <c r="W3" s="39" t="s">
        <v>2638</v>
      </c>
      <c r="X3" s="39" t="s">
        <v>1899</v>
      </c>
      <c r="Y3" s="39" t="s">
        <v>2639</v>
      </c>
      <c r="Z3" s="39" t="s">
        <v>1901</v>
      </c>
      <c r="AA3" s="39" t="s">
        <v>1902</v>
      </c>
      <c r="AB3" s="39" t="s">
        <v>1903</v>
      </c>
      <c r="AC3" s="39" t="s">
        <v>1904</v>
      </c>
      <c r="AD3" s="39" t="s">
        <v>1905</v>
      </c>
      <c r="AE3" s="39" t="s">
        <v>1906</v>
      </c>
    </row>
    <row r="4" spans="1:31" hidden="1" x14ac:dyDescent="0.25">
      <c r="A4" s="30" t="str">
        <f t="shared" si="0"/>
        <v>1000.1</v>
      </c>
      <c r="B4" t="s">
        <v>1912</v>
      </c>
      <c r="C4">
        <v>1</v>
      </c>
      <c r="D4" t="s">
        <v>460</v>
      </c>
      <c r="E4" t="s">
        <v>1108</v>
      </c>
      <c r="F4" t="s">
        <v>479</v>
      </c>
      <c r="G4" t="s">
        <v>1478</v>
      </c>
      <c r="H4" t="s">
        <v>1479</v>
      </c>
      <c r="I4" t="s">
        <v>1480</v>
      </c>
      <c r="J4" t="s">
        <v>19</v>
      </c>
      <c r="K4"/>
      <c r="L4" t="s">
        <v>19</v>
      </c>
      <c r="M4" t="s">
        <v>697</v>
      </c>
      <c r="N4" t="s">
        <v>1846</v>
      </c>
      <c r="O4" t="s">
        <v>339</v>
      </c>
      <c r="P4">
        <v>20</v>
      </c>
      <c r="Q4">
        <v>56</v>
      </c>
      <c r="R4" t="s">
        <v>493</v>
      </c>
      <c r="S4" t="s">
        <v>1109</v>
      </c>
      <c r="T4" s="168">
        <v>45670</v>
      </c>
      <c r="U4" s="168">
        <v>46003</v>
      </c>
      <c r="V4" t="s">
        <v>1107</v>
      </c>
      <c r="W4">
        <v>20</v>
      </c>
      <c r="X4" s="218">
        <v>33</v>
      </c>
      <c r="Y4" t="s">
        <v>1913</v>
      </c>
      <c r="Z4" s="219"/>
      <c r="AA4">
        <v>40.94</v>
      </c>
      <c r="AB4" t="s">
        <v>1914</v>
      </c>
      <c r="AC4" s="220"/>
      <c r="AD4"/>
      <c r="AE4" s="221">
        <v>8.1879999999999988</v>
      </c>
    </row>
    <row r="5" spans="1:31" hidden="1" x14ac:dyDescent="0.25">
      <c r="A5" s="30" t="str">
        <f t="shared" si="0"/>
        <v>1000.1.1</v>
      </c>
      <c r="B5" t="s">
        <v>1912</v>
      </c>
      <c r="C5">
        <v>1</v>
      </c>
      <c r="D5" t="s">
        <v>467</v>
      </c>
      <c r="E5" t="s">
        <v>1110</v>
      </c>
      <c r="F5" t="s">
        <v>19</v>
      </c>
      <c r="G5" t="s">
        <v>19</v>
      </c>
      <c r="H5" t="s">
        <v>19</v>
      </c>
      <c r="I5" t="s">
        <v>19</v>
      </c>
      <c r="J5" t="s">
        <v>19</v>
      </c>
      <c r="K5"/>
      <c r="L5" t="s">
        <v>19</v>
      </c>
      <c r="M5" t="s">
        <v>19</v>
      </c>
      <c r="N5" t="s">
        <v>19</v>
      </c>
      <c r="O5" t="s">
        <v>340</v>
      </c>
      <c r="P5">
        <v>20</v>
      </c>
      <c r="Q5">
        <v>1</v>
      </c>
      <c r="R5" t="s">
        <v>465</v>
      </c>
      <c r="S5" t="s">
        <v>1111</v>
      </c>
      <c r="T5" s="168">
        <v>45670</v>
      </c>
      <c r="U5" s="168">
        <v>45716</v>
      </c>
      <c r="V5" t="s">
        <v>1107</v>
      </c>
      <c r="W5">
        <v>4</v>
      </c>
      <c r="X5" s="218">
        <v>100</v>
      </c>
      <c r="Y5" t="s">
        <v>1915</v>
      </c>
      <c r="Z5" s="219">
        <v>45716</v>
      </c>
      <c r="AA5">
        <v>100</v>
      </c>
      <c r="AB5" t="s">
        <v>1916</v>
      </c>
      <c r="AC5" s="220">
        <v>45716</v>
      </c>
      <c r="AD5">
        <v>100</v>
      </c>
      <c r="AE5" s="221">
        <v>4</v>
      </c>
    </row>
    <row r="6" spans="1:31" hidden="1" x14ac:dyDescent="0.25">
      <c r="A6" s="30" t="str">
        <f t="shared" si="0"/>
        <v>1000.1.2</v>
      </c>
      <c r="B6" t="s">
        <v>1912</v>
      </c>
      <c r="C6">
        <v>1</v>
      </c>
      <c r="D6" t="s">
        <v>467</v>
      </c>
      <c r="E6" t="s">
        <v>1112</v>
      </c>
      <c r="F6" t="s">
        <v>19</v>
      </c>
      <c r="G6" t="s">
        <v>19</v>
      </c>
      <c r="H6" t="s">
        <v>19</v>
      </c>
      <c r="I6" t="s">
        <v>19</v>
      </c>
      <c r="J6" t="s">
        <v>19</v>
      </c>
      <c r="K6"/>
      <c r="L6" t="s">
        <v>19</v>
      </c>
      <c r="M6" t="s">
        <v>19</v>
      </c>
      <c r="N6" t="s">
        <v>19</v>
      </c>
      <c r="O6" t="s">
        <v>341</v>
      </c>
      <c r="P6">
        <v>80</v>
      </c>
      <c r="Q6">
        <v>100</v>
      </c>
      <c r="R6" t="s">
        <v>493</v>
      </c>
      <c r="S6" t="s">
        <v>1113</v>
      </c>
      <c r="T6" s="168">
        <v>45719</v>
      </c>
      <c r="U6" s="168">
        <v>46003</v>
      </c>
      <c r="V6" t="s">
        <v>1107</v>
      </c>
      <c r="W6">
        <v>16</v>
      </c>
      <c r="X6" s="218">
        <v>70</v>
      </c>
      <c r="Y6" t="s">
        <v>1917</v>
      </c>
      <c r="Z6" s="219"/>
      <c r="AA6">
        <v>70</v>
      </c>
      <c r="AB6" t="s">
        <v>1918</v>
      </c>
      <c r="AC6" s="220"/>
      <c r="AD6"/>
      <c r="AE6" s="221">
        <v>11.2</v>
      </c>
    </row>
    <row r="7" spans="1:31" hidden="1" x14ac:dyDescent="0.25">
      <c r="A7" s="30" t="str">
        <f t="shared" si="0"/>
        <v>1000.2</v>
      </c>
      <c r="B7" t="s">
        <v>1912</v>
      </c>
      <c r="C7">
        <v>1</v>
      </c>
      <c r="D7" t="s">
        <v>460</v>
      </c>
      <c r="E7" t="s">
        <v>1114</v>
      </c>
      <c r="F7" t="s">
        <v>479</v>
      </c>
      <c r="G7" t="s">
        <v>1472</v>
      </c>
      <c r="H7" t="s">
        <v>1473</v>
      </c>
      <c r="I7" t="s">
        <v>1474</v>
      </c>
      <c r="J7" t="s">
        <v>19</v>
      </c>
      <c r="K7"/>
      <c r="L7" t="s">
        <v>19</v>
      </c>
      <c r="M7" t="s">
        <v>614</v>
      </c>
      <c r="N7" t="s">
        <v>1847</v>
      </c>
      <c r="O7" t="s">
        <v>199</v>
      </c>
      <c r="P7">
        <v>20</v>
      </c>
      <c r="Q7">
        <v>4</v>
      </c>
      <c r="R7" t="s">
        <v>465</v>
      </c>
      <c r="S7" t="s">
        <v>1115</v>
      </c>
      <c r="T7" s="168">
        <v>45691</v>
      </c>
      <c r="U7" s="168">
        <v>45989</v>
      </c>
      <c r="V7" t="s">
        <v>1116</v>
      </c>
      <c r="W7">
        <v>20</v>
      </c>
      <c r="X7" s="218">
        <v>0</v>
      </c>
      <c r="Y7" t="s">
        <v>1919</v>
      </c>
      <c r="Z7" s="219"/>
      <c r="AA7">
        <v>0</v>
      </c>
      <c r="AB7" t="s">
        <v>1920</v>
      </c>
      <c r="AC7" s="220"/>
      <c r="AD7"/>
      <c r="AE7" s="221">
        <v>0</v>
      </c>
    </row>
    <row r="8" spans="1:31" hidden="1" x14ac:dyDescent="0.25">
      <c r="A8" s="30" t="str">
        <f t="shared" si="0"/>
        <v>1000.2.1</v>
      </c>
      <c r="B8" t="s">
        <v>1912</v>
      </c>
      <c r="C8">
        <v>1</v>
      </c>
      <c r="D8" t="s">
        <v>467</v>
      </c>
      <c r="E8" t="s">
        <v>1117</v>
      </c>
      <c r="F8" t="s">
        <v>19</v>
      </c>
      <c r="G8" t="s">
        <v>19</v>
      </c>
      <c r="H8" t="s">
        <v>19</v>
      </c>
      <c r="I8" t="s">
        <v>19</v>
      </c>
      <c r="J8" t="s">
        <v>19</v>
      </c>
      <c r="K8"/>
      <c r="L8" t="s">
        <v>19</v>
      </c>
      <c r="M8" t="s">
        <v>19</v>
      </c>
      <c r="N8" t="s">
        <v>19</v>
      </c>
      <c r="O8" t="s">
        <v>200</v>
      </c>
      <c r="P8">
        <v>50</v>
      </c>
      <c r="Q8">
        <v>4</v>
      </c>
      <c r="R8" t="s">
        <v>465</v>
      </c>
      <c r="S8" t="s">
        <v>1118</v>
      </c>
      <c r="T8" s="168">
        <v>45691</v>
      </c>
      <c r="U8" s="168">
        <v>45869</v>
      </c>
      <c r="V8" t="s">
        <v>1107</v>
      </c>
      <c r="W8">
        <v>10</v>
      </c>
      <c r="X8" s="218">
        <v>100</v>
      </c>
      <c r="Y8" t="s">
        <v>1921</v>
      </c>
      <c r="Z8" s="219">
        <v>45842</v>
      </c>
      <c r="AA8">
        <v>100</v>
      </c>
      <c r="AB8" t="s">
        <v>1922</v>
      </c>
      <c r="AC8" s="220">
        <f>+Z8</f>
        <v>45842</v>
      </c>
      <c r="AD8">
        <v>100</v>
      </c>
      <c r="AE8" s="221">
        <v>10</v>
      </c>
    </row>
    <row r="9" spans="1:31" hidden="1" x14ac:dyDescent="0.25">
      <c r="A9" s="30" t="str">
        <f t="shared" si="0"/>
        <v>1000.2.2</v>
      </c>
      <c r="B9" t="s">
        <v>1912</v>
      </c>
      <c r="C9">
        <v>1</v>
      </c>
      <c r="D9" t="s">
        <v>1856</v>
      </c>
      <c r="E9" t="s">
        <v>1119</v>
      </c>
      <c r="F9" t="s">
        <v>19</v>
      </c>
      <c r="G9" t="s">
        <v>19</v>
      </c>
      <c r="H9" t="s">
        <v>19</v>
      </c>
      <c r="I9" t="s">
        <v>19</v>
      </c>
      <c r="J9" t="s">
        <v>19</v>
      </c>
      <c r="K9"/>
      <c r="L9" t="s">
        <v>19</v>
      </c>
      <c r="M9" t="s">
        <v>19</v>
      </c>
      <c r="N9" t="s">
        <v>19</v>
      </c>
      <c r="O9" t="s">
        <v>1120</v>
      </c>
      <c r="P9">
        <v>0</v>
      </c>
      <c r="Q9">
        <v>4</v>
      </c>
      <c r="R9" t="s">
        <v>465</v>
      </c>
      <c r="S9" t="s">
        <v>1121</v>
      </c>
      <c r="T9" s="168">
        <v>45736</v>
      </c>
      <c r="U9" s="168">
        <v>45869</v>
      </c>
      <c r="V9" t="s">
        <v>1002</v>
      </c>
      <c r="W9">
        <v>0</v>
      </c>
      <c r="X9" s="218">
        <v>100</v>
      </c>
      <c r="Y9" t="s">
        <v>1923</v>
      </c>
      <c r="Z9" s="222"/>
      <c r="AA9">
        <v>100</v>
      </c>
      <c r="AB9" t="s">
        <v>1924</v>
      </c>
      <c r="AC9" s="220"/>
      <c r="AD9">
        <v>100</v>
      </c>
      <c r="AE9" s="221">
        <v>0</v>
      </c>
    </row>
    <row r="10" spans="1:31" hidden="1" x14ac:dyDescent="0.25">
      <c r="A10" s="30" t="str">
        <f t="shared" si="0"/>
        <v>1000.2.3</v>
      </c>
      <c r="B10" t="s">
        <v>1912</v>
      </c>
      <c r="C10">
        <v>1</v>
      </c>
      <c r="D10" t="s">
        <v>467</v>
      </c>
      <c r="E10" t="s">
        <v>1122</v>
      </c>
      <c r="F10" t="s">
        <v>19</v>
      </c>
      <c r="G10" t="s">
        <v>19</v>
      </c>
      <c r="H10" t="s">
        <v>19</v>
      </c>
      <c r="I10" t="s">
        <v>19</v>
      </c>
      <c r="J10" t="s">
        <v>19</v>
      </c>
      <c r="K10"/>
      <c r="L10" t="s">
        <v>19</v>
      </c>
      <c r="M10" t="s">
        <v>19</v>
      </c>
      <c r="N10" t="s">
        <v>19</v>
      </c>
      <c r="O10" t="s">
        <v>201</v>
      </c>
      <c r="P10">
        <v>30</v>
      </c>
      <c r="Q10">
        <v>4</v>
      </c>
      <c r="R10" t="s">
        <v>465</v>
      </c>
      <c r="S10" t="s">
        <v>1123</v>
      </c>
      <c r="T10" s="168">
        <v>45870</v>
      </c>
      <c r="U10" s="168">
        <v>45898</v>
      </c>
      <c r="V10" t="s">
        <v>1107</v>
      </c>
      <c r="W10">
        <v>6</v>
      </c>
      <c r="X10" s="218">
        <v>100</v>
      </c>
      <c r="Y10" t="s">
        <v>1925</v>
      </c>
      <c r="Z10" s="219">
        <v>45930</v>
      </c>
      <c r="AA10">
        <v>100</v>
      </c>
      <c r="AB10" t="s">
        <v>1926</v>
      </c>
      <c r="AC10" s="220">
        <v>45930</v>
      </c>
      <c r="AD10">
        <v>95</v>
      </c>
      <c r="AE10" s="221">
        <v>6</v>
      </c>
    </row>
    <row r="11" spans="1:31" hidden="1" x14ac:dyDescent="0.25">
      <c r="A11" s="30" t="str">
        <f t="shared" si="0"/>
        <v>1000.2.4</v>
      </c>
      <c r="B11" t="s">
        <v>1912</v>
      </c>
      <c r="C11">
        <v>1</v>
      </c>
      <c r="D11" t="s">
        <v>1856</v>
      </c>
      <c r="E11" t="s">
        <v>1124</v>
      </c>
      <c r="F11" t="s">
        <v>19</v>
      </c>
      <c r="G11" t="s">
        <v>19</v>
      </c>
      <c r="H11" t="s">
        <v>19</v>
      </c>
      <c r="I11" t="s">
        <v>19</v>
      </c>
      <c r="J11" t="s">
        <v>19</v>
      </c>
      <c r="K11"/>
      <c r="L11" t="s">
        <v>19</v>
      </c>
      <c r="M11" t="s">
        <v>19</v>
      </c>
      <c r="N11" t="s">
        <v>19</v>
      </c>
      <c r="O11" t="s">
        <v>202</v>
      </c>
      <c r="P11">
        <v>0</v>
      </c>
      <c r="Q11">
        <v>4</v>
      </c>
      <c r="R11" t="s">
        <v>465</v>
      </c>
      <c r="S11" t="s">
        <v>1125</v>
      </c>
      <c r="T11" s="168">
        <v>45901</v>
      </c>
      <c r="U11" s="168">
        <v>45961</v>
      </c>
      <c r="V11" t="s">
        <v>586</v>
      </c>
      <c r="W11">
        <v>0</v>
      </c>
      <c r="X11" s="218">
        <v>0</v>
      </c>
      <c r="Y11" t="s">
        <v>1927</v>
      </c>
      <c r="Z11" s="219"/>
      <c r="AA11">
        <v>0</v>
      </c>
      <c r="AB11" t="s">
        <v>1928</v>
      </c>
      <c r="AC11" s="220"/>
      <c r="AD11"/>
      <c r="AE11" s="221">
        <v>0</v>
      </c>
    </row>
    <row r="12" spans="1:31" hidden="1" x14ac:dyDescent="0.25">
      <c r="A12" s="30" t="str">
        <f t="shared" si="0"/>
        <v>1000.2.5</v>
      </c>
      <c r="B12" t="s">
        <v>1912</v>
      </c>
      <c r="C12">
        <v>1</v>
      </c>
      <c r="D12" t="s">
        <v>467</v>
      </c>
      <c r="E12" t="s">
        <v>1126</v>
      </c>
      <c r="F12" t="s">
        <v>19</v>
      </c>
      <c r="G12" t="s">
        <v>19</v>
      </c>
      <c r="H12" t="s">
        <v>19</v>
      </c>
      <c r="I12" t="s">
        <v>19</v>
      </c>
      <c r="J12" t="s">
        <v>19</v>
      </c>
      <c r="K12"/>
      <c r="L12" t="s">
        <v>19</v>
      </c>
      <c r="M12" t="s">
        <v>19</v>
      </c>
      <c r="N12" t="s">
        <v>19</v>
      </c>
      <c r="O12" t="s">
        <v>203</v>
      </c>
      <c r="P12">
        <v>20</v>
      </c>
      <c r="Q12">
        <v>4</v>
      </c>
      <c r="R12" t="s">
        <v>465</v>
      </c>
      <c r="S12" t="s">
        <v>1127</v>
      </c>
      <c r="T12" s="168">
        <v>45965</v>
      </c>
      <c r="U12" s="168">
        <v>45989</v>
      </c>
      <c r="V12" t="s">
        <v>1107</v>
      </c>
      <c r="W12">
        <v>4</v>
      </c>
      <c r="X12" s="218"/>
      <c r="Y12"/>
      <c r="Z12" s="219"/>
      <c r="AA12"/>
      <c r="AB12"/>
      <c r="AC12" s="220"/>
      <c r="AD12"/>
      <c r="AE12" s="221"/>
    </row>
    <row r="13" spans="1:31" hidden="1" x14ac:dyDescent="0.25">
      <c r="A13" s="30" t="str">
        <f t="shared" si="0"/>
        <v>1000.3</v>
      </c>
      <c r="B13" t="s">
        <v>1912</v>
      </c>
      <c r="C13">
        <v>1</v>
      </c>
      <c r="D13" t="s">
        <v>460</v>
      </c>
      <c r="E13" t="s">
        <v>1128</v>
      </c>
      <c r="F13" t="s">
        <v>479</v>
      </c>
      <c r="G13" t="s">
        <v>1481</v>
      </c>
      <c r="H13" t="s">
        <v>1482</v>
      </c>
      <c r="I13" t="s">
        <v>1483</v>
      </c>
      <c r="J13" t="s">
        <v>19</v>
      </c>
      <c r="K13"/>
      <c r="L13" t="s">
        <v>19</v>
      </c>
      <c r="M13" t="s">
        <v>697</v>
      </c>
      <c r="N13" t="s">
        <v>1848</v>
      </c>
      <c r="O13" t="s">
        <v>342</v>
      </c>
      <c r="P13">
        <v>15</v>
      </c>
      <c r="Q13">
        <v>5</v>
      </c>
      <c r="R13" t="s">
        <v>465</v>
      </c>
      <c r="S13" t="s">
        <v>1129</v>
      </c>
      <c r="T13" s="168">
        <v>45691</v>
      </c>
      <c r="U13" s="168">
        <v>46003</v>
      </c>
      <c r="V13" t="s">
        <v>1107</v>
      </c>
      <c r="W13">
        <v>15</v>
      </c>
      <c r="X13" s="218">
        <v>0</v>
      </c>
      <c r="Y13" t="s">
        <v>1929</v>
      </c>
      <c r="Z13" s="219"/>
      <c r="AA13">
        <v>0</v>
      </c>
      <c r="AB13" t="s">
        <v>1930</v>
      </c>
      <c r="AC13" s="220"/>
      <c r="AD13"/>
      <c r="AE13" s="221">
        <v>0</v>
      </c>
    </row>
    <row r="14" spans="1:31" hidden="1" x14ac:dyDescent="0.25">
      <c r="A14" s="30" t="str">
        <f t="shared" si="0"/>
        <v>1000.3.1</v>
      </c>
      <c r="B14" t="s">
        <v>1912</v>
      </c>
      <c r="C14">
        <v>1</v>
      </c>
      <c r="D14" t="s">
        <v>467</v>
      </c>
      <c r="E14" t="s">
        <v>1130</v>
      </c>
      <c r="F14" t="s">
        <v>19</v>
      </c>
      <c r="G14" t="s">
        <v>19</v>
      </c>
      <c r="H14" t="s">
        <v>19</v>
      </c>
      <c r="I14" t="s">
        <v>19</v>
      </c>
      <c r="J14" t="s">
        <v>19</v>
      </c>
      <c r="K14"/>
      <c r="L14" t="s">
        <v>19</v>
      </c>
      <c r="M14" t="s">
        <v>19</v>
      </c>
      <c r="N14" t="s">
        <v>19</v>
      </c>
      <c r="O14" t="s">
        <v>343</v>
      </c>
      <c r="P14">
        <v>20</v>
      </c>
      <c r="Q14">
        <v>5</v>
      </c>
      <c r="R14" t="s">
        <v>465</v>
      </c>
      <c r="S14" t="s">
        <v>1131</v>
      </c>
      <c r="T14" s="168">
        <v>45691</v>
      </c>
      <c r="U14" s="168">
        <v>45716</v>
      </c>
      <c r="V14" t="s">
        <v>1107</v>
      </c>
      <c r="W14">
        <v>3</v>
      </c>
      <c r="X14" s="218">
        <v>100</v>
      </c>
      <c r="Y14" t="s">
        <v>1931</v>
      </c>
      <c r="Z14" s="219">
        <v>45716</v>
      </c>
      <c r="AA14">
        <v>100</v>
      </c>
      <c r="AB14" t="s">
        <v>1932</v>
      </c>
      <c r="AC14" s="220">
        <v>45716</v>
      </c>
      <c r="AD14">
        <v>100</v>
      </c>
      <c r="AE14" s="221">
        <v>3</v>
      </c>
    </row>
    <row r="15" spans="1:31" hidden="1" x14ac:dyDescent="0.25">
      <c r="A15" s="30" t="str">
        <f t="shared" si="0"/>
        <v>1000.3.2</v>
      </c>
      <c r="B15" t="s">
        <v>1912</v>
      </c>
      <c r="C15">
        <v>1</v>
      </c>
      <c r="D15" t="s">
        <v>467</v>
      </c>
      <c r="E15" t="s">
        <v>1132</v>
      </c>
      <c r="F15" t="s">
        <v>19</v>
      </c>
      <c r="G15" t="s">
        <v>19</v>
      </c>
      <c r="H15" t="s">
        <v>19</v>
      </c>
      <c r="I15" t="s">
        <v>19</v>
      </c>
      <c r="J15" t="s">
        <v>19</v>
      </c>
      <c r="K15"/>
      <c r="L15" t="s">
        <v>19</v>
      </c>
      <c r="M15" t="s">
        <v>19</v>
      </c>
      <c r="N15" t="s">
        <v>19</v>
      </c>
      <c r="O15" t="s">
        <v>344</v>
      </c>
      <c r="P15">
        <v>80</v>
      </c>
      <c r="Q15">
        <v>5</v>
      </c>
      <c r="R15" t="s">
        <v>465</v>
      </c>
      <c r="S15" t="s">
        <v>1133</v>
      </c>
      <c r="T15" s="168">
        <v>45719</v>
      </c>
      <c r="U15" s="168">
        <v>46003</v>
      </c>
      <c r="V15" t="s">
        <v>1107</v>
      </c>
      <c r="W15">
        <v>12</v>
      </c>
      <c r="X15" s="218">
        <v>0</v>
      </c>
      <c r="Y15" t="s">
        <v>1929</v>
      </c>
      <c r="Z15" s="219"/>
      <c r="AA15">
        <v>0</v>
      </c>
      <c r="AB15" t="s">
        <v>1933</v>
      </c>
      <c r="AC15" s="220"/>
      <c r="AD15"/>
      <c r="AE15" s="221">
        <v>0</v>
      </c>
    </row>
    <row r="16" spans="1:31" hidden="1" x14ac:dyDescent="0.25">
      <c r="A16" s="30" t="str">
        <f t="shared" si="0"/>
        <v>1000.4</v>
      </c>
      <c r="B16" t="s">
        <v>1912</v>
      </c>
      <c r="C16">
        <v>1</v>
      </c>
      <c r="D16" t="s">
        <v>460</v>
      </c>
      <c r="E16" t="s">
        <v>1134</v>
      </c>
      <c r="F16" t="s">
        <v>479</v>
      </c>
      <c r="G16" t="s">
        <v>1481</v>
      </c>
      <c r="H16" t="s">
        <v>1482</v>
      </c>
      <c r="I16" t="s">
        <v>1483</v>
      </c>
      <c r="J16" t="s">
        <v>19</v>
      </c>
      <c r="K16"/>
      <c r="L16" t="s">
        <v>19</v>
      </c>
      <c r="M16" t="s">
        <v>574</v>
      </c>
      <c r="N16" t="s">
        <v>1849</v>
      </c>
      <c r="O16" t="s">
        <v>165</v>
      </c>
      <c r="P16">
        <v>15</v>
      </c>
      <c r="Q16">
        <v>1</v>
      </c>
      <c r="R16" t="s">
        <v>465</v>
      </c>
      <c r="S16" t="s">
        <v>1135</v>
      </c>
      <c r="T16" s="168">
        <v>45691</v>
      </c>
      <c r="U16" s="168">
        <v>46010</v>
      </c>
      <c r="V16" t="s">
        <v>1107</v>
      </c>
      <c r="W16">
        <v>15</v>
      </c>
      <c r="X16" s="218">
        <v>0</v>
      </c>
      <c r="Y16" t="s">
        <v>1934</v>
      </c>
      <c r="Z16" s="219"/>
      <c r="AA16">
        <v>0</v>
      </c>
      <c r="AB16" t="s">
        <v>1935</v>
      </c>
      <c r="AC16" s="220"/>
      <c r="AD16"/>
      <c r="AE16" s="221">
        <v>0</v>
      </c>
    </row>
    <row r="17" spans="1:31" hidden="1" x14ac:dyDescent="0.25">
      <c r="A17" s="30" t="str">
        <f t="shared" si="0"/>
        <v>1000.4.1</v>
      </c>
      <c r="B17" t="s">
        <v>1912</v>
      </c>
      <c r="C17">
        <v>1</v>
      </c>
      <c r="D17" t="s">
        <v>467</v>
      </c>
      <c r="E17" t="s">
        <v>1136</v>
      </c>
      <c r="F17" t="s">
        <v>19</v>
      </c>
      <c r="G17" t="s">
        <v>19</v>
      </c>
      <c r="H17" t="s">
        <v>19</v>
      </c>
      <c r="I17" t="s">
        <v>19</v>
      </c>
      <c r="J17" t="s">
        <v>19</v>
      </c>
      <c r="K17"/>
      <c r="L17" t="s">
        <v>19</v>
      </c>
      <c r="M17" t="s">
        <v>19</v>
      </c>
      <c r="N17" t="s">
        <v>19</v>
      </c>
      <c r="O17" t="s">
        <v>166</v>
      </c>
      <c r="P17">
        <v>20</v>
      </c>
      <c r="Q17">
        <v>6</v>
      </c>
      <c r="R17" t="s">
        <v>465</v>
      </c>
      <c r="S17" t="s">
        <v>1137</v>
      </c>
      <c r="T17" s="168">
        <v>45691</v>
      </c>
      <c r="U17" s="168">
        <v>45989</v>
      </c>
      <c r="V17" t="s">
        <v>1107</v>
      </c>
      <c r="W17">
        <v>3</v>
      </c>
      <c r="X17" s="218">
        <v>50</v>
      </c>
      <c r="Y17" t="s">
        <v>1936</v>
      </c>
      <c r="Z17" s="219"/>
      <c r="AA17">
        <v>50</v>
      </c>
      <c r="AB17" t="s">
        <v>1937</v>
      </c>
      <c r="AC17" s="220"/>
      <c r="AD17"/>
      <c r="AE17" s="221">
        <v>1.5</v>
      </c>
    </row>
    <row r="18" spans="1:31" hidden="1" x14ac:dyDescent="0.25">
      <c r="A18" s="30" t="str">
        <f t="shared" si="0"/>
        <v>1000.4.2</v>
      </c>
      <c r="B18" t="s">
        <v>1912</v>
      </c>
      <c r="C18">
        <v>1</v>
      </c>
      <c r="D18" t="s">
        <v>467</v>
      </c>
      <c r="E18" t="s">
        <v>1138</v>
      </c>
      <c r="F18" t="s">
        <v>19</v>
      </c>
      <c r="G18" t="s">
        <v>19</v>
      </c>
      <c r="H18" t="s">
        <v>19</v>
      </c>
      <c r="I18" t="s">
        <v>19</v>
      </c>
      <c r="J18" t="s">
        <v>19</v>
      </c>
      <c r="K18"/>
      <c r="L18" t="s">
        <v>19</v>
      </c>
      <c r="M18" t="s">
        <v>19</v>
      </c>
      <c r="N18" t="s">
        <v>19</v>
      </c>
      <c r="O18" t="s">
        <v>167</v>
      </c>
      <c r="P18">
        <v>80</v>
      </c>
      <c r="Q18">
        <v>1</v>
      </c>
      <c r="R18" t="s">
        <v>465</v>
      </c>
      <c r="S18" t="s">
        <v>1135</v>
      </c>
      <c r="T18" s="168">
        <v>45870</v>
      </c>
      <c r="U18" s="168">
        <v>46010</v>
      </c>
      <c r="V18" t="s">
        <v>1107</v>
      </c>
      <c r="W18">
        <v>12</v>
      </c>
      <c r="X18" s="218">
        <v>0</v>
      </c>
      <c r="Y18" t="s">
        <v>1936</v>
      </c>
      <c r="Z18" s="219"/>
      <c r="AA18">
        <v>0</v>
      </c>
      <c r="AB18" t="s">
        <v>1928</v>
      </c>
      <c r="AC18" s="220"/>
      <c r="AD18"/>
      <c r="AE18" s="221">
        <v>0</v>
      </c>
    </row>
    <row r="19" spans="1:31" hidden="1" x14ac:dyDescent="0.25">
      <c r="A19" s="30" t="str">
        <f t="shared" si="0"/>
        <v>1000.5</v>
      </c>
      <c r="B19" t="s">
        <v>1912</v>
      </c>
      <c r="C19">
        <v>1</v>
      </c>
      <c r="D19" t="s">
        <v>460</v>
      </c>
      <c r="E19" t="s">
        <v>1139</v>
      </c>
      <c r="F19" t="s">
        <v>479</v>
      </c>
      <c r="G19" t="s">
        <v>1478</v>
      </c>
      <c r="H19" t="s">
        <v>1479</v>
      </c>
      <c r="I19" t="s">
        <v>1480</v>
      </c>
      <c r="J19" t="s">
        <v>1825</v>
      </c>
      <c r="K19"/>
      <c r="L19" t="s">
        <v>19</v>
      </c>
      <c r="M19" t="s">
        <v>614</v>
      </c>
      <c r="N19" t="s">
        <v>1850</v>
      </c>
      <c r="O19" t="s">
        <v>345</v>
      </c>
      <c r="P19">
        <v>15</v>
      </c>
      <c r="Q19">
        <v>1</v>
      </c>
      <c r="R19" t="s">
        <v>465</v>
      </c>
      <c r="S19" t="s">
        <v>1140</v>
      </c>
      <c r="T19" s="168">
        <v>45677</v>
      </c>
      <c r="U19" s="168">
        <v>46003</v>
      </c>
      <c r="V19" t="s">
        <v>1107</v>
      </c>
      <c r="W19">
        <v>15</v>
      </c>
      <c r="X19" s="218">
        <v>0</v>
      </c>
      <c r="Y19" t="s">
        <v>1938</v>
      </c>
      <c r="Z19" s="219"/>
      <c r="AA19">
        <v>0</v>
      </c>
      <c r="AB19" t="s">
        <v>1928</v>
      </c>
      <c r="AC19" s="220"/>
      <c r="AD19"/>
      <c r="AE19" s="221">
        <v>0</v>
      </c>
    </row>
    <row r="20" spans="1:31" hidden="1" x14ac:dyDescent="0.25">
      <c r="A20" s="30" t="str">
        <f t="shared" si="0"/>
        <v>1000.5.1</v>
      </c>
      <c r="B20" t="s">
        <v>1912</v>
      </c>
      <c r="C20">
        <v>1</v>
      </c>
      <c r="D20" t="s">
        <v>467</v>
      </c>
      <c r="E20" t="s">
        <v>1141</v>
      </c>
      <c r="F20" t="s">
        <v>19</v>
      </c>
      <c r="G20" t="s">
        <v>19</v>
      </c>
      <c r="H20" t="s">
        <v>19</v>
      </c>
      <c r="I20" t="s">
        <v>19</v>
      </c>
      <c r="J20" t="s">
        <v>19</v>
      </c>
      <c r="K20"/>
      <c r="L20" t="s">
        <v>19</v>
      </c>
      <c r="M20" t="s">
        <v>19</v>
      </c>
      <c r="N20" t="s">
        <v>19</v>
      </c>
      <c r="O20" t="s">
        <v>346</v>
      </c>
      <c r="P20">
        <v>20</v>
      </c>
      <c r="Q20">
        <v>1</v>
      </c>
      <c r="R20" t="s">
        <v>465</v>
      </c>
      <c r="S20" t="s">
        <v>1142</v>
      </c>
      <c r="T20" s="168">
        <v>45677</v>
      </c>
      <c r="U20" s="168">
        <v>45835</v>
      </c>
      <c r="V20" t="s">
        <v>1107</v>
      </c>
      <c r="W20">
        <v>3</v>
      </c>
      <c r="X20" s="218">
        <v>100</v>
      </c>
      <c r="Y20" t="s">
        <v>1939</v>
      </c>
      <c r="Z20" s="219">
        <v>45835</v>
      </c>
      <c r="AA20">
        <v>100</v>
      </c>
      <c r="AB20" t="s">
        <v>1940</v>
      </c>
      <c r="AC20" s="220">
        <v>45835</v>
      </c>
      <c r="AD20">
        <v>100</v>
      </c>
      <c r="AE20" s="221">
        <v>3</v>
      </c>
    </row>
    <row r="21" spans="1:31" hidden="1" x14ac:dyDescent="0.25">
      <c r="A21" s="30" t="str">
        <f t="shared" si="0"/>
        <v>1000.5.2</v>
      </c>
      <c r="B21" t="s">
        <v>1912</v>
      </c>
      <c r="C21">
        <v>1</v>
      </c>
      <c r="D21" t="s">
        <v>467</v>
      </c>
      <c r="E21" t="s">
        <v>1143</v>
      </c>
      <c r="F21" t="s">
        <v>19</v>
      </c>
      <c r="G21" t="s">
        <v>19</v>
      </c>
      <c r="H21" t="s">
        <v>19</v>
      </c>
      <c r="I21" t="s">
        <v>19</v>
      </c>
      <c r="J21" t="s">
        <v>19</v>
      </c>
      <c r="K21"/>
      <c r="L21" t="s">
        <v>19</v>
      </c>
      <c r="M21" t="s">
        <v>19</v>
      </c>
      <c r="N21" t="s">
        <v>19</v>
      </c>
      <c r="O21" t="s">
        <v>347</v>
      </c>
      <c r="P21">
        <v>80</v>
      </c>
      <c r="Q21">
        <v>1</v>
      </c>
      <c r="R21" t="s">
        <v>465</v>
      </c>
      <c r="S21" t="s">
        <v>1144</v>
      </c>
      <c r="T21" s="168">
        <v>45839</v>
      </c>
      <c r="U21" s="168">
        <v>46003</v>
      </c>
      <c r="V21" t="s">
        <v>1107</v>
      </c>
      <c r="W21">
        <v>12</v>
      </c>
      <c r="X21" s="218">
        <v>0</v>
      </c>
      <c r="Y21" t="s">
        <v>1941</v>
      </c>
      <c r="Z21" s="219"/>
      <c r="AA21">
        <v>0</v>
      </c>
      <c r="AB21" t="s">
        <v>1942</v>
      </c>
      <c r="AC21" s="220"/>
      <c r="AD21"/>
      <c r="AE21" s="221">
        <v>0</v>
      </c>
    </row>
    <row r="22" spans="1:31" hidden="1" x14ac:dyDescent="0.25">
      <c r="A22" s="30" t="str">
        <f t="shared" si="0"/>
        <v>1000.6</v>
      </c>
      <c r="B22" t="s">
        <v>1912</v>
      </c>
      <c r="C22">
        <v>1</v>
      </c>
      <c r="D22" t="s">
        <v>460</v>
      </c>
      <c r="E22" t="s">
        <v>1145</v>
      </c>
      <c r="F22" t="s">
        <v>479</v>
      </c>
      <c r="G22" t="s">
        <v>1484</v>
      </c>
      <c r="H22" t="s">
        <v>1485</v>
      </c>
      <c r="I22" t="s">
        <v>1486</v>
      </c>
      <c r="J22" t="s">
        <v>19</v>
      </c>
      <c r="K22"/>
      <c r="L22" t="s">
        <v>19</v>
      </c>
      <c r="M22" t="s">
        <v>574</v>
      </c>
      <c r="N22" t="s">
        <v>19</v>
      </c>
      <c r="O22" t="s">
        <v>168</v>
      </c>
      <c r="P22">
        <v>15</v>
      </c>
      <c r="Q22">
        <v>1</v>
      </c>
      <c r="R22" t="s">
        <v>465</v>
      </c>
      <c r="S22" t="s">
        <v>1146</v>
      </c>
      <c r="T22" s="168">
        <v>45677</v>
      </c>
      <c r="U22" s="168">
        <v>46003</v>
      </c>
      <c r="V22" t="s">
        <v>1107</v>
      </c>
      <c r="W22">
        <v>15</v>
      </c>
      <c r="X22" s="218">
        <v>50</v>
      </c>
      <c r="Y22" t="s">
        <v>1943</v>
      </c>
      <c r="Z22" s="219"/>
      <c r="AA22">
        <v>0</v>
      </c>
      <c r="AB22" t="s">
        <v>1928</v>
      </c>
      <c r="AC22" s="220"/>
      <c r="AD22"/>
      <c r="AE22" s="221">
        <v>0</v>
      </c>
    </row>
    <row r="23" spans="1:31" hidden="1" x14ac:dyDescent="0.25">
      <c r="A23" s="30" t="str">
        <f t="shared" si="0"/>
        <v>1000.6.1</v>
      </c>
      <c r="B23" t="s">
        <v>1912</v>
      </c>
      <c r="C23">
        <v>1</v>
      </c>
      <c r="D23" t="s">
        <v>467</v>
      </c>
      <c r="E23" t="s">
        <v>1147</v>
      </c>
      <c r="F23" t="s">
        <v>19</v>
      </c>
      <c r="G23" t="s">
        <v>19</v>
      </c>
      <c r="H23" t="s">
        <v>19</v>
      </c>
      <c r="I23" t="s">
        <v>19</v>
      </c>
      <c r="J23" t="s">
        <v>19</v>
      </c>
      <c r="K23"/>
      <c r="L23" t="s">
        <v>19</v>
      </c>
      <c r="M23" t="s">
        <v>19</v>
      </c>
      <c r="N23" t="s">
        <v>19</v>
      </c>
      <c r="O23" t="s">
        <v>169</v>
      </c>
      <c r="P23">
        <v>20</v>
      </c>
      <c r="Q23">
        <v>4</v>
      </c>
      <c r="R23" t="s">
        <v>465</v>
      </c>
      <c r="S23" t="s">
        <v>1148</v>
      </c>
      <c r="T23" s="168">
        <v>45677</v>
      </c>
      <c r="U23" s="168">
        <v>45835</v>
      </c>
      <c r="V23" t="s">
        <v>1107</v>
      </c>
      <c r="W23">
        <v>3</v>
      </c>
      <c r="X23" s="218">
        <v>100</v>
      </c>
      <c r="Y23" t="s">
        <v>1944</v>
      </c>
      <c r="Z23" s="219">
        <v>45807</v>
      </c>
      <c r="AA23">
        <v>100</v>
      </c>
      <c r="AB23" t="s">
        <v>1945</v>
      </c>
      <c r="AC23" s="220">
        <v>45807</v>
      </c>
      <c r="AD23">
        <v>100</v>
      </c>
      <c r="AE23" s="221">
        <v>3</v>
      </c>
    </row>
    <row r="24" spans="1:31" hidden="1" x14ac:dyDescent="0.25">
      <c r="A24" s="30" t="str">
        <f t="shared" si="0"/>
        <v>1000.6.2</v>
      </c>
      <c r="B24" t="s">
        <v>1912</v>
      </c>
      <c r="C24">
        <v>1</v>
      </c>
      <c r="D24" t="s">
        <v>467</v>
      </c>
      <c r="E24" t="s">
        <v>1149</v>
      </c>
      <c r="F24" t="s">
        <v>19</v>
      </c>
      <c r="G24" t="s">
        <v>19</v>
      </c>
      <c r="H24" t="s">
        <v>19</v>
      </c>
      <c r="I24" t="s">
        <v>19</v>
      </c>
      <c r="J24" t="s">
        <v>19</v>
      </c>
      <c r="K24"/>
      <c r="L24" t="s">
        <v>19</v>
      </c>
      <c r="M24" t="s">
        <v>19</v>
      </c>
      <c r="N24" t="s">
        <v>19</v>
      </c>
      <c r="O24" t="s">
        <v>170</v>
      </c>
      <c r="P24">
        <v>40</v>
      </c>
      <c r="Q24">
        <v>4</v>
      </c>
      <c r="R24" t="s">
        <v>465</v>
      </c>
      <c r="S24" t="s">
        <v>1150</v>
      </c>
      <c r="T24" s="168">
        <v>45839</v>
      </c>
      <c r="U24" s="168">
        <v>45975</v>
      </c>
      <c r="V24" t="s">
        <v>1107</v>
      </c>
      <c r="W24">
        <v>6</v>
      </c>
      <c r="X24" s="218">
        <v>0</v>
      </c>
      <c r="Y24" t="s">
        <v>1946</v>
      </c>
      <c r="Z24" s="219"/>
      <c r="AA24">
        <v>0</v>
      </c>
      <c r="AB24" t="s">
        <v>1928</v>
      </c>
      <c r="AC24" s="220"/>
      <c r="AD24"/>
      <c r="AE24" s="221">
        <v>0</v>
      </c>
    </row>
    <row r="25" spans="1:31" hidden="1" x14ac:dyDescent="0.25">
      <c r="A25" s="30" t="str">
        <f t="shared" si="0"/>
        <v>1000.6.3</v>
      </c>
      <c r="B25" t="s">
        <v>1912</v>
      </c>
      <c r="C25">
        <v>1</v>
      </c>
      <c r="D25" t="s">
        <v>467</v>
      </c>
      <c r="E25" t="s">
        <v>1151</v>
      </c>
      <c r="F25" t="s">
        <v>19</v>
      </c>
      <c r="G25" t="s">
        <v>19</v>
      </c>
      <c r="H25" t="s">
        <v>19</v>
      </c>
      <c r="I25" t="s">
        <v>19</v>
      </c>
      <c r="J25" t="s">
        <v>19</v>
      </c>
      <c r="K25"/>
      <c r="L25" t="s">
        <v>19</v>
      </c>
      <c r="M25" t="s">
        <v>19</v>
      </c>
      <c r="N25" t="s">
        <v>19</v>
      </c>
      <c r="O25" t="s">
        <v>171</v>
      </c>
      <c r="P25">
        <v>40</v>
      </c>
      <c r="Q25">
        <v>1</v>
      </c>
      <c r="R25" t="s">
        <v>465</v>
      </c>
      <c r="S25" t="s">
        <v>1152</v>
      </c>
      <c r="T25" s="168">
        <v>45975</v>
      </c>
      <c r="U25" s="168">
        <v>46003</v>
      </c>
      <c r="V25" t="s">
        <v>1107</v>
      </c>
      <c r="W25">
        <v>6</v>
      </c>
      <c r="X25" s="218"/>
      <c r="Y25"/>
      <c r="Z25" s="219"/>
      <c r="AA25"/>
      <c r="AB25"/>
      <c r="AC25" s="220"/>
      <c r="AD25"/>
      <c r="AE25" s="221"/>
    </row>
    <row r="26" spans="1:31" hidden="1" x14ac:dyDescent="0.25">
      <c r="A26" s="30" t="str">
        <f t="shared" si="0"/>
        <v>3003.1</v>
      </c>
      <c r="B26" t="s">
        <v>1947</v>
      </c>
      <c r="C26">
        <v>3</v>
      </c>
      <c r="D26" t="s">
        <v>460</v>
      </c>
      <c r="E26" t="s">
        <v>1245</v>
      </c>
      <c r="F26" t="s">
        <v>462</v>
      </c>
      <c r="G26" t="s">
        <v>1478</v>
      </c>
      <c r="H26" t="s">
        <v>1479</v>
      </c>
      <c r="I26" t="s">
        <v>1480</v>
      </c>
      <c r="J26" t="s">
        <v>19</v>
      </c>
      <c r="K26"/>
      <c r="L26" t="s">
        <v>31</v>
      </c>
      <c r="M26" t="s">
        <v>614</v>
      </c>
      <c r="N26" t="s">
        <v>1843</v>
      </c>
      <c r="O26" t="s">
        <v>245</v>
      </c>
      <c r="P26">
        <v>20</v>
      </c>
      <c r="Q26">
        <v>100</v>
      </c>
      <c r="R26" t="s">
        <v>493</v>
      </c>
      <c r="S26" t="s">
        <v>1246</v>
      </c>
      <c r="T26" s="168">
        <v>45670</v>
      </c>
      <c r="U26" s="168">
        <v>46022</v>
      </c>
      <c r="V26" t="s">
        <v>1247</v>
      </c>
      <c r="W26">
        <v>20</v>
      </c>
      <c r="X26" s="218">
        <v>73.180000000000007</v>
      </c>
      <c r="Y26" t="s">
        <v>1948</v>
      </c>
      <c r="Z26" s="219"/>
      <c r="AA26">
        <v>73.180000000000007</v>
      </c>
      <c r="AB26" t="s">
        <v>1949</v>
      </c>
      <c r="AC26" s="220"/>
      <c r="AD26"/>
      <c r="AE26" s="221">
        <v>14.636000000000001</v>
      </c>
    </row>
    <row r="27" spans="1:31" hidden="1" x14ac:dyDescent="0.25">
      <c r="A27" s="30" t="str">
        <f t="shared" si="0"/>
        <v>3003.1.1</v>
      </c>
      <c r="B27" t="s">
        <v>1947</v>
      </c>
      <c r="C27">
        <v>3</v>
      </c>
      <c r="D27" t="s">
        <v>467</v>
      </c>
      <c r="E27" t="s">
        <v>1248</v>
      </c>
      <c r="F27" t="s">
        <v>19</v>
      </c>
      <c r="G27" t="s">
        <v>19</v>
      </c>
      <c r="H27" t="s">
        <v>19</v>
      </c>
      <c r="I27" t="s">
        <v>19</v>
      </c>
      <c r="J27" t="s">
        <v>19</v>
      </c>
      <c r="K27"/>
      <c r="L27" t="s">
        <v>19</v>
      </c>
      <c r="M27" t="s">
        <v>19</v>
      </c>
      <c r="N27" t="s">
        <v>19</v>
      </c>
      <c r="O27" t="s">
        <v>246</v>
      </c>
      <c r="P27">
        <v>30</v>
      </c>
      <c r="Q27">
        <v>1</v>
      </c>
      <c r="R27" t="s">
        <v>465</v>
      </c>
      <c r="S27" t="s">
        <v>1249</v>
      </c>
      <c r="T27" s="168">
        <v>45670</v>
      </c>
      <c r="U27" s="168">
        <v>45691</v>
      </c>
      <c r="V27" t="s">
        <v>1244</v>
      </c>
      <c r="W27">
        <v>6</v>
      </c>
      <c r="X27" s="218">
        <v>100</v>
      </c>
      <c r="Y27" t="s">
        <v>1950</v>
      </c>
      <c r="Z27" s="219">
        <v>45691</v>
      </c>
      <c r="AA27">
        <v>100</v>
      </c>
      <c r="AB27" t="s">
        <v>1951</v>
      </c>
      <c r="AC27" s="220">
        <v>45691</v>
      </c>
      <c r="AD27">
        <v>100</v>
      </c>
      <c r="AE27" s="221">
        <v>6</v>
      </c>
    </row>
    <row r="28" spans="1:31" hidden="1" x14ac:dyDescent="0.25">
      <c r="A28" s="30" t="str">
        <f t="shared" si="0"/>
        <v>3003.1.2</v>
      </c>
      <c r="B28" t="s">
        <v>1947</v>
      </c>
      <c r="C28">
        <v>3</v>
      </c>
      <c r="D28" t="s">
        <v>1856</v>
      </c>
      <c r="E28" t="s">
        <v>1250</v>
      </c>
      <c r="F28" t="s">
        <v>19</v>
      </c>
      <c r="G28" t="s">
        <v>19</v>
      </c>
      <c r="H28" t="s">
        <v>19</v>
      </c>
      <c r="I28" t="s">
        <v>19</v>
      </c>
      <c r="J28" t="s">
        <v>19</v>
      </c>
      <c r="K28"/>
      <c r="L28" t="s">
        <v>19</v>
      </c>
      <c r="M28" t="s">
        <v>19</v>
      </c>
      <c r="N28" t="s">
        <v>19</v>
      </c>
      <c r="O28" t="s">
        <v>247</v>
      </c>
      <c r="P28">
        <v>0</v>
      </c>
      <c r="Q28">
        <v>1</v>
      </c>
      <c r="R28" t="s">
        <v>465</v>
      </c>
      <c r="S28" t="s">
        <v>1251</v>
      </c>
      <c r="T28" s="168">
        <v>45691</v>
      </c>
      <c r="U28" s="168">
        <v>45716</v>
      </c>
      <c r="V28" t="s">
        <v>1252</v>
      </c>
      <c r="W28">
        <v>0</v>
      </c>
      <c r="X28" s="218">
        <v>100</v>
      </c>
      <c r="Y28" t="s">
        <v>1952</v>
      </c>
      <c r="Z28" s="219">
        <v>45715</v>
      </c>
      <c r="AA28">
        <v>100</v>
      </c>
      <c r="AB28" t="s">
        <v>1951</v>
      </c>
      <c r="AC28" s="220">
        <v>45715</v>
      </c>
      <c r="AD28">
        <v>100</v>
      </c>
      <c r="AE28" s="221">
        <v>0</v>
      </c>
    </row>
    <row r="29" spans="1:31" hidden="1" x14ac:dyDescent="0.25">
      <c r="A29" s="30" t="str">
        <f t="shared" si="0"/>
        <v>3003.1.3</v>
      </c>
      <c r="B29" t="s">
        <v>1947</v>
      </c>
      <c r="C29">
        <v>3</v>
      </c>
      <c r="D29" t="s">
        <v>467</v>
      </c>
      <c r="E29" t="s">
        <v>1253</v>
      </c>
      <c r="F29" t="s">
        <v>19</v>
      </c>
      <c r="G29" t="s">
        <v>19</v>
      </c>
      <c r="H29" t="s">
        <v>19</v>
      </c>
      <c r="I29" t="s">
        <v>19</v>
      </c>
      <c r="J29" t="s">
        <v>19</v>
      </c>
      <c r="K29"/>
      <c r="L29" t="s">
        <v>19</v>
      </c>
      <c r="M29" t="s">
        <v>19</v>
      </c>
      <c r="N29" t="s">
        <v>19</v>
      </c>
      <c r="O29" t="s">
        <v>248</v>
      </c>
      <c r="P29">
        <v>70</v>
      </c>
      <c r="Q29">
        <v>100</v>
      </c>
      <c r="R29" t="s">
        <v>493</v>
      </c>
      <c r="S29" t="s">
        <v>1798</v>
      </c>
      <c r="T29" s="168">
        <v>45691</v>
      </c>
      <c r="U29" s="168">
        <v>46022</v>
      </c>
      <c r="V29" t="s">
        <v>1244</v>
      </c>
      <c r="W29">
        <v>14</v>
      </c>
      <c r="X29" s="218">
        <v>73.180000000000007</v>
      </c>
      <c r="Y29" t="s">
        <v>1953</v>
      </c>
      <c r="Z29" s="219"/>
      <c r="AA29">
        <v>73.180000000000007</v>
      </c>
      <c r="AB29" t="s">
        <v>1954</v>
      </c>
      <c r="AC29" s="220"/>
      <c r="AD29"/>
      <c r="AE29" s="221">
        <v>10.245200000000001</v>
      </c>
    </row>
    <row r="30" spans="1:31" hidden="1" x14ac:dyDescent="0.25">
      <c r="A30" s="30" t="str">
        <f t="shared" si="0"/>
        <v>3003.2</v>
      </c>
      <c r="B30" t="s">
        <v>1947</v>
      </c>
      <c r="C30">
        <v>3</v>
      </c>
      <c r="D30" t="s">
        <v>460</v>
      </c>
      <c r="E30" t="s">
        <v>1254</v>
      </c>
      <c r="F30" t="s">
        <v>462</v>
      </c>
      <c r="G30" t="s">
        <v>1484</v>
      </c>
      <c r="H30" t="s">
        <v>1485</v>
      </c>
      <c r="I30" t="s">
        <v>1486</v>
      </c>
      <c r="J30" t="s">
        <v>19</v>
      </c>
      <c r="K30"/>
      <c r="L30" t="s">
        <v>31</v>
      </c>
      <c r="M30" t="s">
        <v>614</v>
      </c>
      <c r="N30" t="s">
        <v>19</v>
      </c>
      <c r="O30" t="s">
        <v>249</v>
      </c>
      <c r="P30">
        <v>10</v>
      </c>
      <c r="Q30">
        <v>40</v>
      </c>
      <c r="R30" t="s">
        <v>493</v>
      </c>
      <c r="S30" t="s">
        <v>1255</v>
      </c>
      <c r="T30" s="168">
        <v>45691</v>
      </c>
      <c r="U30" s="168">
        <v>46022</v>
      </c>
      <c r="V30" t="s">
        <v>1244</v>
      </c>
      <c r="W30">
        <v>10</v>
      </c>
      <c r="X30" s="218">
        <v>0</v>
      </c>
      <c r="Y30" t="s">
        <v>1955</v>
      </c>
      <c r="Z30" s="219"/>
      <c r="AA30">
        <v>0</v>
      </c>
      <c r="AB30" t="s">
        <v>1956</v>
      </c>
      <c r="AC30" s="220"/>
      <c r="AD30"/>
      <c r="AE30" s="221">
        <v>0</v>
      </c>
    </row>
    <row r="31" spans="1:31" hidden="1" x14ac:dyDescent="0.25">
      <c r="A31" s="30" t="str">
        <f t="shared" si="0"/>
        <v>3003.2.1</v>
      </c>
      <c r="B31" t="s">
        <v>1947</v>
      </c>
      <c r="C31">
        <v>3</v>
      </c>
      <c r="D31" t="s">
        <v>467</v>
      </c>
      <c r="E31" t="s">
        <v>1256</v>
      </c>
      <c r="F31" t="s">
        <v>19</v>
      </c>
      <c r="G31" t="s">
        <v>19</v>
      </c>
      <c r="H31" t="s">
        <v>19</v>
      </c>
      <c r="I31" t="s">
        <v>19</v>
      </c>
      <c r="J31" t="s">
        <v>19</v>
      </c>
      <c r="K31"/>
      <c r="L31" t="s">
        <v>19</v>
      </c>
      <c r="M31" t="s">
        <v>19</v>
      </c>
      <c r="N31" t="s">
        <v>19</v>
      </c>
      <c r="O31" t="s">
        <v>250</v>
      </c>
      <c r="P31">
        <v>30</v>
      </c>
      <c r="Q31">
        <v>4000</v>
      </c>
      <c r="R31" t="s">
        <v>465</v>
      </c>
      <c r="S31" t="s">
        <v>1257</v>
      </c>
      <c r="T31" s="168">
        <v>45691</v>
      </c>
      <c r="U31" s="168">
        <v>46022</v>
      </c>
      <c r="V31" t="s">
        <v>1244</v>
      </c>
      <c r="W31">
        <v>3</v>
      </c>
      <c r="X31" s="218">
        <v>82.65</v>
      </c>
      <c r="Y31" t="s">
        <v>1957</v>
      </c>
      <c r="Z31" s="219"/>
      <c r="AA31">
        <v>82.65</v>
      </c>
      <c r="AB31" t="s">
        <v>1958</v>
      </c>
      <c r="AC31" s="220"/>
      <c r="AD31"/>
      <c r="AE31" s="221">
        <v>2.4795000000000003</v>
      </c>
    </row>
    <row r="32" spans="1:31" hidden="1" x14ac:dyDescent="0.25">
      <c r="A32" s="30" t="str">
        <f t="shared" si="0"/>
        <v>3003.2.2</v>
      </c>
      <c r="B32" t="s">
        <v>1947</v>
      </c>
      <c r="C32">
        <v>3</v>
      </c>
      <c r="D32" t="s">
        <v>467</v>
      </c>
      <c r="E32" t="s">
        <v>1258</v>
      </c>
      <c r="F32" t="s">
        <v>19</v>
      </c>
      <c r="G32" t="s">
        <v>19</v>
      </c>
      <c r="H32" t="s">
        <v>19</v>
      </c>
      <c r="I32" t="s">
        <v>19</v>
      </c>
      <c r="J32" t="s">
        <v>19</v>
      </c>
      <c r="K32"/>
      <c r="L32" t="s">
        <v>19</v>
      </c>
      <c r="M32" t="s">
        <v>19</v>
      </c>
      <c r="N32" t="s">
        <v>19</v>
      </c>
      <c r="O32" t="s">
        <v>251</v>
      </c>
      <c r="P32">
        <v>30</v>
      </c>
      <c r="Q32">
        <v>4</v>
      </c>
      <c r="R32" t="s">
        <v>465</v>
      </c>
      <c r="S32" t="s">
        <v>1259</v>
      </c>
      <c r="T32" s="168">
        <v>45691</v>
      </c>
      <c r="U32" s="168">
        <v>46022</v>
      </c>
      <c r="V32" t="s">
        <v>1244</v>
      </c>
      <c r="W32">
        <v>3</v>
      </c>
      <c r="X32" s="218">
        <v>75</v>
      </c>
      <c r="Y32" t="s">
        <v>1959</v>
      </c>
      <c r="Z32" s="219"/>
      <c r="AA32">
        <v>75</v>
      </c>
      <c r="AB32" t="s">
        <v>1960</v>
      </c>
      <c r="AC32" s="220"/>
      <c r="AD32"/>
      <c r="AE32" s="221">
        <v>2.25</v>
      </c>
    </row>
    <row r="33" spans="1:31" hidden="1" x14ac:dyDescent="0.25">
      <c r="A33" s="30" t="str">
        <f t="shared" si="0"/>
        <v>3003.2.3</v>
      </c>
      <c r="B33" t="s">
        <v>1947</v>
      </c>
      <c r="C33">
        <v>3</v>
      </c>
      <c r="D33" t="s">
        <v>467</v>
      </c>
      <c r="E33" t="s">
        <v>1260</v>
      </c>
      <c r="F33" t="s">
        <v>19</v>
      </c>
      <c r="G33" t="s">
        <v>19</v>
      </c>
      <c r="H33" t="s">
        <v>19</v>
      </c>
      <c r="I33" t="s">
        <v>19</v>
      </c>
      <c r="J33" t="s">
        <v>19</v>
      </c>
      <c r="K33"/>
      <c r="L33" t="s">
        <v>19</v>
      </c>
      <c r="M33" t="s">
        <v>19</v>
      </c>
      <c r="N33" t="s">
        <v>19</v>
      </c>
      <c r="O33" t="s">
        <v>1799</v>
      </c>
      <c r="P33">
        <v>40</v>
      </c>
      <c r="Q33">
        <v>1600</v>
      </c>
      <c r="R33" t="s">
        <v>465</v>
      </c>
      <c r="S33" t="s">
        <v>1800</v>
      </c>
      <c r="T33" s="168">
        <v>45691</v>
      </c>
      <c r="U33" s="168">
        <v>46022</v>
      </c>
      <c r="V33" t="s">
        <v>1244</v>
      </c>
      <c r="W33">
        <v>4</v>
      </c>
      <c r="X33" s="218">
        <v>91.81</v>
      </c>
      <c r="Y33" t="s">
        <v>1961</v>
      </c>
      <c r="Z33" s="219"/>
      <c r="AA33">
        <v>91.81</v>
      </c>
      <c r="AB33" t="s">
        <v>1962</v>
      </c>
      <c r="AC33" s="220"/>
      <c r="AD33"/>
      <c r="AE33" s="221">
        <v>3.6724000000000001</v>
      </c>
    </row>
    <row r="34" spans="1:31" hidden="1" x14ac:dyDescent="0.25">
      <c r="A34" s="30" t="str">
        <f t="shared" si="0"/>
        <v>3003.3</v>
      </c>
      <c r="B34" t="s">
        <v>1947</v>
      </c>
      <c r="C34">
        <v>3</v>
      </c>
      <c r="D34" t="s">
        <v>460</v>
      </c>
      <c r="E34" t="s">
        <v>1261</v>
      </c>
      <c r="F34" t="s">
        <v>479</v>
      </c>
      <c r="G34" t="s">
        <v>1481</v>
      </c>
      <c r="H34" t="s">
        <v>1482</v>
      </c>
      <c r="I34" t="s">
        <v>1483</v>
      </c>
      <c r="J34" t="s">
        <v>19</v>
      </c>
      <c r="K34"/>
      <c r="L34" t="s">
        <v>31</v>
      </c>
      <c r="M34" t="s">
        <v>697</v>
      </c>
      <c r="N34" t="s">
        <v>1844</v>
      </c>
      <c r="O34" t="s">
        <v>354</v>
      </c>
      <c r="P34">
        <v>20</v>
      </c>
      <c r="Q34">
        <v>440</v>
      </c>
      <c r="R34" t="s">
        <v>465</v>
      </c>
      <c r="S34" t="s">
        <v>1262</v>
      </c>
      <c r="T34" s="168">
        <v>45691</v>
      </c>
      <c r="U34" s="168">
        <v>46022</v>
      </c>
      <c r="V34" t="s">
        <v>1244</v>
      </c>
      <c r="W34">
        <v>20</v>
      </c>
      <c r="X34" s="218">
        <v>57.05</v>
      </c>
      <c r="Y34" t="s">
        <v>1963</v>
      </c>
      <c r="Z34" s="219"/>
      <c r="AA34">
        <v>57.05</v>
      </c>
      <c r="AB34" t="s">
        <v>1960</v>
      </c>
      <c r="AC34" s="220"/>
      <c r="AD34"/>
      <c r="AE34" s="221">
        <v>11.41</v>
      </c>
    </row>
    <row r="35" spans="1:31" hidden="1" x14ac:dyDescent="0.25">
      <c r="A35" s="30" t="str">
        <f t="shared" si="0"/>
        <v>3003.3.1</v>
      </c>
      <c r="B35" t="s">
        <v>1947</v>
      </c>
      <c r="C35">
        <v>3</v>
      </c>
      <c r="D35" t="s">
        <v>467</v>
      </c>
      <c r="E35" t="s">
        <v>1263</v>
      </c>
      <c r="F35" t="s">
        <v>19</v>
      </c>
      <c r="G35" t="s">
        <v>19</v>
      </c>
      <c r="H35" t="s">
        <v>19</v>
      </c>
      <c r="I35" t="s">
        <v>19</v>
      </c>
      <c r="J35" t="s">
        <v>19</v>
      </c>
      <c r="K35"/>
      <c r="L35" t="s">
        <v>19</v>
      </c>
      <c r="M35" t="s">
        <v>19</v>
      </c>
      <c r="N35" t="s">
        <v>19</v>
      </c>
      <c r="O35" t="s">
        <v>355</v>
      </c>
      <c r="P35">
        <v>20</v>
      </c>
      <c r="Q35">
        <v>1</v>
      </c>
      <c r="R35" t="s">
        <v>465</v>
      </c>
      <c r="S35" t="s">
        <v>1264</v>
      </c>
      <c r="T35" s="168">
        <v>45691</v>
      </c>
      <c r="U35" s="168">
        <v>45716</v>
      </c>
      <c r="V35" t="s">
        <v>1244</v>
      </c>
      <c r="W35">
        <v>4</v>
      </c>
      <c r="X35" s="218">
        <v>100</v>
      </c>
      <c r="Y35" t="s">
        <v>1964</v>
      </c>
      <c r="Z35" s="219">
        <v>45716</v>
      </c>
      <c r="AA35">
        <v>100</v>
      </c>
      <c r="AB35" t="s">
        <v>1965</v>
      </c>
      <c r="AC35" s="220">
        <v>45716</v>
      </c>
      <c r="AD35">
        <v>100</v>
      </c>
      <c r="AE35" s="221">
        <v>4</v>
      </c>
    </row>
    <row r="36" spans="1:31" hidden="1" x14ac:dyDescent="0.25">
      <c r="A36" s="30" t="str">
        <f t="shared" si="0"/>
        <v>3003.3.2</v>
      </c>
      <c r="B36" t="s">
        <v>1947</v>
      </c>
      <c r="C36">
        <v>3</v>
      </c>
      <c r="D36" t="s">
        <v>467</v>
      </c>
      <c r="E36" t="s">
        <v>1265</v>
      </c>
      <c r="F36" t="s">
        <v>19</v>
      </c>
      <c r="G36" t="s">
        <v>19</v>
      </c>
      <c r="H36" t="s">
        <v>19</v>
      </c>
      <c r="I36" t="s">
        <v>19</v>
      </c>
      <c r="J36" t="s">
        <v>19</v>
      </c>
      <c r="K36"/>
      <c r="L36" t="s">
        <v>19</v>
      </c>
      <c r="M36" t="s">
        <v>19</v>
      </c>
      <c r="N36" t="s">
        <v>19</v>
      </c>
      <c r="O36" t="s">
        <v>356</v>
      </c>
      <c r="P36">
        <v>80</v>
      </c>
      <c r="Q36">
        <v>440</v>
      </c>
      <c r="R36" t="s">
        <v>465</v>
      </c>
      <c r="S36" t="s">
        <v>1266</v>
      </c>
      <c r="T36" s="168">
        <v>45691</v>
      </c>
      <c r="U36" s="168">
        <v>46022</v>
      </c>
      <c r="V36" t="s">
        <v>1244</v>
      </c>
      <c r="W36">
        <v>16</v>
      </c>
      <c r="X36" s="218">
        <v>57</v>
      </c>
      <c r="Y36" t="s">
        <v>1966</v>
      </c>
      <c r="Z36" s="219"/>
      <c r="AA36">
        <v>57</v>
      </c>
      <c r="AB36" t="s">
        <v>1967</v>
      </c>
      <c r="AC36" s="220"/>
      <c r="AD36"/>
      <c r="AE36" s="221">
        <v>9.1199999999999992</v>
      </c>
    </row>
    <row r="37" spans="1:31" hidden="1" x14ac:dyDescent="0.25">
      <c r="A37" s="30" t="str">
        <f t="shared" si="0"/>
        <v>3003.4</v>
      </c>
      <c r="B37" t="s">
        <v>1947</v>
      </c>
      <c r="C37">
        <v>3</v>
      </c>
      <c r="D37" t="s">
        <v>460</v>
      </c>
      <c r="E37" t="s">
        <v>1267</v>
      </c>
      <c r="F37" t="s">
        <v>462</v>
      </c>
      <c r="G37" t="s">
        <v>1481</v>
      </c>
      <c r="H37" t="s">
        <v>1482</v>
      </c>
      <c r="I37" t="s">
        <v>1483</v>
      </c>
      <c r="J37" t="s">
        <v>19</v>
      </c>
      <c r="K37"/>
      <c r="L37" t="s">
        <v>31</v>
      </c>
      <c r="M37" t="s">
        <v>614</v>
      </c>
      <c r="N37" t="s">
        <v>1843</v>
      </c>
      <c r="O37" t="s">
        <v>252</v>
      </c>
      <c r="P37">
        <v>15</v>
      </c>
      <c r="Q37">
        <v>5</v>
      </c>
      <c r="R37" t="s">
        <v>465</v>
      </c>
      <c r="S37" t="s">
        <v>1801</v>
      </c>
      <c r="T37" s="168">
        <v>45691</v>
      </c>
      <c r="U37" s="168">
        <v>46010</v>
      </c>
      <c r="V37" t="s">
        <v>1268</v>
      </c>
      <c r="W37">
        <v>15</v>
      </c>
      <c r="X37" s="218">
        <v>40</v>
      </c>
      <c r="Y37" t="s">
        <v>1968</v>
      </c>
      <c r="Z37" s="219"/>
      <c r="AA37">
        <v>40</v>
      </c>
      <c r="AB37" t="s">
        <v>1967</v>
      </c>
      <c r="AC37" s="220"/>
      <c r="AD37"/>
      <c r="AE37" s="221">
        <v>6</v>
      </c>
    </row>
    <row r="38" spans="1:31" hidden="1" x14ac:dyDescent="0.25">
      <c r="A38" s="30" t="str">
        <f t="shared" si="0"/>
        <v>3003.4.1</v>
      </c>
      <c r="B38" t="s">
        <v>1947</v>
      </c>
      <c r="C38">
        <v>3</v>
      </c>
      <c r="D38" t="s">
        <v>467</v>
      </c>
      <c r="E38" t="s">
        <v>1269</v>
      </c>
      <c r="F38" t="s">
        <v>19</v>
      </c>
      <c r="G38" t="s">
        <v>19</v>
      </c>
      <c r="H38" t="s">
        <v>19</v>
      </c>
      <c r="I38" t="s">
        <v>19</v>
      </c>
      <c r="J38" t="s">
        <v>19</v>
      </c>
      <c r="K38"/>
      <c r="L38" t="s">
        <v>19</v>
      </c>
      <c r="M38" t="s">
        <v>19</v>
      </c>
      <c r="N38" t="s">
        <v>19</v>
      </c>
      <c r="O38" t="s">
        <v>253</v>
      </c>
      <c r="P38">
        <v>20</v>
      </c>
      <c r="Q38">
        <v>5</v>
      </c>
      <c r="R38" t="s">
        <v>465</v>
      </c>
      <c r="S38" t="s">
        <v>1270</v>
      </c>
      <c r="T38" s="168">
        <v>45691</v>
      </c>
      <c r="U38" s="168">
        <v>46010</v>
      </c>
      <c r="V38" t="s">
        <v>1244</v>
      </c>
      <c r="W38">
        <v>3</v>
      </c>
      <c r="X38" s="218">
        <v>0</v>
      </c>
      <c r="Y38" t="s">
        <v>1969</v>
      </c>
      <c r="Z38" s="219"/>
      <c r="AA38">
        <v>0</v>
      </c>
      <c r="AB38" t="s">
        <v>1970</v>
      </c>
      <c r="AC38" s="220"/>
      <c r="AD38"/>
      <c r="AE38" s="221">
        <v>0</v>
      </c>
    </row>
    <row r="39" spans="1:31" hidden="1" x14ac:dyDescent="0.25">
      <c r="A39" s="30" t="str">
        <f t="shared" si="0"/>
        <v>3003.4.2</v>
      </c>
      <c r="B39" t="s">
        <v>1947</v>
      </c>
      <c r="C39">
        <v>3</v>
      </c>
      <c r="D39" t="s">
        <v>467</v>
      </c>
      <c r="E39" t="s">
        <v>1271</v>
      </c>
      <c r="F39" t="s">
        <v>19</v>
      </c>
      <c r="G39" t="s">
        <v>19</v>
      </c>
      <c r="H39" t="s">
        <v>19</v>
      </c>
      <c r="I39" t="s">
        <v>19</v>
      </c>
      <c r="J39" t="s">
        <v>19</v>
      </c>
      <c r="K39"/>
      <c r="L39" t="s">
        <v>19</v>
      </c>
      <c r="M39" t="s">
        <v>19</v>
      </c>
      <c r="N39" t="s">
        <v>19</v>
      </c>
      <c r="O39" t="s">
        <v>254</v>
      </c>
      <c r="P39">
        <v>20</v>
      </c>
      <c r="Q39">
        <v>5</v>
      </c>
      <c r="R39" t="s">
        <v>465</v>
      </c>
      <c r="S39" t="s">
        <v>1272</v>
      </c>
      <c r="T39" s="168">
        <v>45691</v>
      </c>
      <c r="U39" s="168">
        <v>46010</v>
      </c>
      <c r="V39" t="s">
        <v>1273</v>
      </c>
      <c r="W39">
        <v>3</v>
      </c>
      <c r="X39" s="218">
        <v>0</v>
      </c>
      <c r="Y39" t="s">
        <v>1971</v>
      </c>
      <c r="Z39" s="219"/>
      <c r="AA39">
        <v>0</v>
      </c>
      <c r="AB39" t="s">
        <v>1972</v>
      </c>
      <c r="AC39" s="220"/>
      <c r="AD39"/>
      <c r="AE39" s="221">
        <v>0</v>
      </c>
    </row>
    <row r="40" spans="1:31" hidden="1" x14ac:dyDescent="0.25">
      <c r="A40" s="30" t="str">
        <f t="shared" si="0"/>
        <v>3003.4.3</v>
      </c>
      <c r="B40" t="s">
        <v>1947</v>
      </c>
      <c r="C40">
        <v>3</v>
      </c>
      <c r="D40" t="s">
        <v>467</v>
      </c>
      <c r="E40" t="s">
        <v>1274</v>
      </c>
      <c r="F40" t="s">
        <v>19</v>
      </c>
      <c r="G40" t="s">
        <v>19</v>
      </c>
      <c r="H40" t="s">
        <v>19</v>
      </c>
      <c r="I40" t="s">
        <v>19</v>
      </c>
      <c r="J40" t="s">
        <v>19</v>
      </c>
      <c r="K40"/>
      <c r="L40" t="s">
        <v>19</v>
      </c>
      <c r="M40" t="s">
        <v>19</v>
      </c>
      <c r="N40" t="s">
        <v>19</v>
      </c>
      <c r="O40" t="s">
        <v>255</v>
      </c>
      <c r="P40">
        <v>60</v>
      </c>
      <c r="Q40">
        <v>5</v>
      </c>
      <c r="R40" t="s">
        <v>465</v>
      </c>
      <c r="S40" t="s">
        <v>1802</v>
      </c>
      <c r="T40" s="168">
        <v>45691</v>
      </c>
      <c r="U40" s="168">
        <v>46010</v>
      </c>
      <c r="V40" t="s">
        <v>1275</v>
      </c>
      <c r="W40">
        <v>9</v>
      </c>
      <c r="X40" s="218">
        <v>0</v>
      </c>
      <c r="Y40" t="s">
        <v>1973</v>
      </c>
      <c r="Z40" s="219"/>
      <c r="AA40">
        <v>0</v>
      </c>
      <c r="AB40" t="s">
        <v>1970</v>
      </c>
      <c r="AC40" s="220"/>
      <c r="AD40"/>
      <c r="AE40" s="221">
        <v>0</v>
      </c>
    </row>
    <row r="41" spans="1:31" hidden="1" x14ac:dyDescent="0.25">
      <c r="A41" s="30" t="str">
        <f t="shared" si="0"/>
        <v>3003.5</v>
      </c>
      <c r="B41" t="s">
        <v>1947</v>
      </c>
      <c r="C41">
        <v>3</v>
      </c>
      <c r="D41" t="s">
        <v>460</v>
      </c>
      <c r="E41" t="s">
        <v>1276</v>
      </c>
      <c r="F41" t="s">
        <v>479</v>
      </c>
      <c r="G41" t="s">
        <v>1478</v>
      </c>
      <c r="H41" t="s">
        <v>1479</v>
      </c>
      <c r="I41" t="s">
        <v>1480</v>
      </c>
      <c r="J41" t="s">
        <v>1821</v>
      </c>
      <c r="K41"/>
      <c r="L41" t="s">
        <v>31</v>
      </c>
      <c r="M41" t="s">
        <v>749</v>
      </c>
      <c r="N41" t="s">
        <v>1845</v>
      </c>
      <c r="O41" t="s">
        <v>141</v>
      </c>
      <c r="P41">
        <v>20</v>
      </c>
      <c r="Q41">
        <v>1</v>
      </c>
      <c r="R41" t="s">
        <v>465</v>
      </c>
      <c r="S41" t="s">
        <v>1277</v>
      </c>
      <c r="T41" s="168">
        <v>45691</v>
      </c>
      <c r="U41" s="168">
        <v>46006</v>
      </c>
      <c r="V41" t="s">
        <v>1280</v>
      </c>
      <c r="W41">
        <v>20</v>
      </c>
      <c r="X41" s="218">
        <v>0</v>
      </c>
      <c r="Y41" t="s">
        <v>1974</v>
      </c>
      <c r="Z41" s="219"/>
      <c r="AA41">
        <v>0</v>
      </c>
      <c r="AB41" t="s">
        <v>1975</v>
      </c>
      <c r="AC41" s="220"/>
      <c r="AD41"/>
      <c r="AE41" s="221">
        <v>0</v>
      </c>
    </row>
    <row r="42" spans="1:31" hidden="1" x14ac:dyDescent="0.25">
      <c r="A42" s="30" t="str">
        <f t="shared" si="0"/>
        <v>3003.5.1</v>
      </c>
      <c r="B42" t="s">
        <v>1947</v>
      </c>
      <c r="C42">
        <v>3</v>
      </c>
      <c r="D42" t="s">
        <v>467</v>
      </c>
      <c r="E42" t="s">
        <v>1278</v>
      </c>
      <c r="F42" t="s">
        <v>19</v>
      </c>
      <c r="G42" t="s">
        <v>19</v>
      </c>
      <c r="H42" t="s">
        <v>19</v>
      </c>
      <c r="I42" t="s">
        <v>19</v>
      </c>
      <c r="J42" t="s">
        <v>19</v>
      </c>
      <c r="K42"/>
      <c r="L42" t="s">
        <v>19</v>
      </c>
      <c r="M42" t="s">
        <v>19</v>
      </c>
      <c r="N42" t="s">
        <v>19</v>
      </c>
      <c r="O42" t="s">
        <v>142</v>
      </c>
      <c r="P42">
        <v>10</v>
      </c>
      <c r="Q42">
        <v>1</v>
      </c>
      <c r="R42" t="s">
        <v>465</v>
      </c>
      <c r="S42" t="s">
        <v>1279</v>
      </c>
      <c r="T42" s="168">
        <v>45691</v>
      </c>
      <c r="U42" s="168">
        <v>45747</v>
      </c>
      <c r="V42" t="s">
        <v>1280</v>
      </c>
      <c r="W42">
        <v>2</v>
      </c>
      <c r="X42" s="218">
        <v>100</v>
      </c>
      <c r="Y42" t="s">
        <v>1976</v>
      </c>
      <c r="Z42" s="219">
        <v>45743</v>
      </c>
      <c r="AA42">
        <v>100</v>
      </c>
      <c r="AB42" t="s">
        <v>1977</v>
      </c>
      <c r="AC42" s="220">
        <v>45743</v>
      </c>
      <c r="AD42">
        <v>100</v>
      </c>
      <c r="AE42" s="221">
        <v>2</v>
      </c>
    </row>
    <row r="43" spans="1:31" hidden="1" x14ac:dyDescent="0.25">
      <c r="A43" s="30" t="str">
        <f t="shared" si="0"/>
        <v>3003.5.2</v>
      </c>
      <c r="B43" t="s">
        <v>1947</v>
      </c>
      <c r="C43">
        <v>3</v>
      </c>
      <c r="D43" t="s">
        <v>467</v>
      </c>
      <c r="E43" t="s">
        <v>1281</v>
      </c>
      <c r="F43" t="s">
        <v>19</v>
      </c>
      <c r="G43" t="s">
        <v>19</v>
      </c>
      <c r="H43" t="s">
        <v>19</v>
      </c>
      <c r="I43" t="s">
        <v>19</v>
      </c>
      <c r="J43" t="s">
        <v>19</v>
      </c>
      <c r="K43"/>
      <c r="L43" t="s">
        <v>19</v>
      </c>
      <c r="M43" t="s">
        <v>19</v>
      </c>
      <c r="N43" t="s">
        <v>19</v>
      </c>
      <c r="O43" t="s">
        <v>143</v>
      </c>
      <c r="P43">
        <v>50</v>
      </c>
      <c r="Q43">
        <v>1</v>
      </c>
      <c r="R43" t="s">
        <v>465</v>
      </c>
      <c r="S43" t="s">
        <v>1282</v>
      </c>
      <c r="T43" s="168">
        <v>45748</v>
      </c>
      <c r="U43" s="168">
        <v>45898</v>
      </c>
      <c r="V43" t="s">
        <v>1244</v>
      </c>
      <c r="W43">
        <v>10</v>
      </c>
      <c r="X43" s="218">
        <v>100</v>
      </c>
      <c r="Y43" t="s">
        <v>1978</v>
      </c>
      <c r="Z43" s="219"/>
      <c r="AA43">
        <v>100</v>
      </c>
      <c r="AB43" t="s">
        <v>1979</v>
      </c>
      <c r="AC43" s="220"/>
      <c r="AD43">
        <v>100</v>
      </c>
      <c r="AE43" s="221">
        <v>10</v>
      </c>
    </row>
    <row r="44" spans="1:31" hidden="1" x14ac:dyDescent="0.25">
      <c r="A44" s="30" t="str">
        <f t="shared" si="0"/>
        <v>3003.5.3</v>
      </c>
      <c r="B44" t="s">
        <v>1947</v>
      </c>
      <c r="C44">
        <v>3</v>
      </c>
      <c r="D44" t="s">
        <v>467</v>
      </c>
      <c r="E44" t="s">
        <v>1283</v>
      </c>
      <c r="F44" t="s">
        <v>19</v>
      </c>
      <c r="G44" t="s">
        <v>19</v>
      </c>
      <c r="H44" t="s">
        <v>19</v>
      </c>
      <c r="I44" t="s">
        <v>19</v>
      </c>
      <c r="J44" t="s">
        <v>19</v>
      </c>
      <c r="K44"/>
      <c r="L44" t="s">
        <v>19</v>
      </c>
      <c r="M44" t="s">
        <v>19</v>
      </c>
      <c r="N44" t="s">
        <v>19</v>
      </c>
      <c r="O44" t="s">
        <v>1803</v>
      </c>
      <c r="P44">
        <v>20</v>
      </c>
      <c r="Q44">
        <v>1</v>
      </c>
      <c r="R44" t="s">
        <v>465</v>
      </c>
      <c r="S44" t="s">
        <v>1284</v>
      </c>
      <c r="T44" s="168">
        <v>45811</v>
      </c>
      <c r="U44" s="168">
        <v>45898</v>
      </c>
      <c r="V44" t="s">
        <v>1244</v>
      </c>
      <c r="W44">
        <v>4</v>
      </c>
      <c r="X44" s="218">
        <v>100</v>
      </c>
      <c r="Y44" t="s">
        <v>1980</v>
      </c>
      <c r="Z44" s="219"/>
      <c r="AA44">
        <v>100</v>
      </c>
      <c r="AB44" t="s">
        <v>1981</v>
      </c>
      <c r="AC44" s="220">
        <v>45901</v>
      </c>
      <c r="AD44">
        <v>100</v>
      </c>
      <c r="AE44" s="221">
        <v>4</v>
      </c>
    </row>
    <row r="45" spans="1:31" hidden="1" x14ac:dyDescent="0.25">
      <c r="A45" s="30" t="str">
        <f t="shared" si="0"/>
        <v>3003.5.4</v>
      </c>
      <c r="B45" t="s">
        <v>1947</v>
      </c>
      <c r="C45">
        <v>3</v>
      </c>
      <c r="D45" t="s">
        <v>467</v>
      </c>
      <c r="E45" t="s">
        <v>1285</v>
      </c>
      <c r="F45" t="s">
        <v>19</v>
      </c>
      <c r="G45" t="s">
        <v>19</v>
      </c>
      <c r="H45" t="s">
        <v>19</v>
      </c>
      <c r="I45" t="s">
        <v>19</v>
      </c>
      <c r="J45" t="s">
        <v>19</v>
      </c>
      <c r="K45"/>
      <c r="L45" t="s">
        <v>19</v>
      </c>
      <c r="M45" t="s">
        <v>19</v>
      </c>
      <c r="N45" t="s">
        <v>19</v>
      </c>
      <c r="O45" t="s">
        <v>1804</v>
      </c>
      <c r="P45">
        <v>20</v>
      </c>
      <c r="Q45">
        <v>1</v>
      </c>
      <c r="R45" t="s">
        <v>465</v>
      </c>
      <c r="S45" t="s">
        <v>1805</v>
      </c>
      <c r="T45" s="168">
        <v>45901</v>
      </c>
      <c r="U45" s="168">
        <v>46006</v>
      </c>
      <c r="V45" t="s">
        <v>1244</v>
      </c>
      <c r="W45">
        <v>4</v>
      </c>
      <c r="X45" s="218">
        <v>0</v>
      </c>
      <c r="Y45" t="s">
        <v>1982</v>
      </c>
      <c r="Z45" s="219"/>
      <c r="AA45">
        <v>0</v>
      </c>
      <c r="AB45" t="s">
        <v>1983</v>
      </c>
      <c r="AC45" s="220"/>
      <c r="AD45"/>
      <c r="AE45" s="221">
        <v>0</v>
      </c>
    </row>
    <row r="46" spans="1:31" hidden="1" x14ac:dyDescent="0.25">
      <c r="A46" s="30" t="str">
        <f t="shared" si="0"/>
        <v>3003.6</v>
      </c>
      <c r="B46" t="s">
        <v>1947</v>
      </c>
      <c r="C46">
        <v>3</v>
      </c>
      <c r="D46" t="s">
        <v>460</v>
      </c>
      <c r="E46" t="s">
        <v>1286</v>
      </c>
      <c r="F46" t="s">
        <v>479</v>
      </c>
      <c r="G46" t="s">
        <v>1481</v>
      </c>
      <c r="H46" t="s">
        <v>1482</v>
      </c>
      <c r="I46" t="s">
        <v>1483</v>
      </c>
      <c r="J46" t="s">
        <v>19</v>
      </c>
      <c r="K46"/>
      <c r="L46" t="s">
        <v>31</v>
      </c>
      <c r="M46" t="s">
        <v>697</v>
      </c>
      <c r="N46" t="s">
        <v>1843</v>
      </c>
      <c r="O46" t="s">
        <v>1806</v>
      </c>
      <c r="P46">
        <v>15</v>
      </c>
      <c r="Q46">
        <v>1</v>
      </c>
      <c r="R46" t="s">
        <v>465</v>
      </c>
      <c r="S46" t="s">
        <v>1807</v>
      </c>
      <c r="T46" s="168">
        <v>45691</v>
      </c>
      <c r="U46" s="168">
        <v>45835</v>
      </c>
      <c r="V46" t="s">
        <v>1244</v>
      </c>
      <c r="W46">
        <v>15</v>
      </c>
      <c r="X46" s="218">
        <v>100</v>
      </c>
      <c r="Y46" t="s">
        <v>1984</v>
      </c>
      <c r="Z46" s="219">
        <v>45835</v>
      </c>
      <c r="AA46">
        <v>100</v>
      </c>
      <c r="AB46" t="s">
        <v>1985</v>
      </c>
      <c r="AC46" s="220">
        <v>45835</v>
      </c>
      <c r="AD46">
        <v>100</v>
      </c>
      <c r="AE46" s="221">
        <v>15</v>
      </c>
    </row>
    <row r="47" spans="1:31" hidden="1" x14ac:dyDescent="0.25">
      <c r="A47" s="30" t="str">
        <f t="shared" si="0"/>
        <v>3003.6.1</v>
      </c>
      <c r="B47" t="s">
        <v>1947</v>
      </c>
      <c r="C47">
        <v>3</v>
      </c>
      <c r="D47" t="s">
        <v>467</v>
      </c>
      <c r="E47" t="s">
        <v>1287</v>
      </c>
      <c r="F47" t="s">
        <v>19</v>
      </c>
      <c r="G47" t="s">
        <v>19</v>
      </c>
      <c r="H47" t="s">
        <v>19</v>
      </c>
      <c r="I47" t="s">
        <v>19</v>
      </c>
      <c r="J47" t="s">
        <v>19</v>
      </c>
      <c r="K47"/>
      <c r="L47" t="s">
        <v>19</v>
      </c>
      <c r="M47" t="s">
        <v>19</v>
      </c>
      <c r="N47" t="s">
        <v>19</v>
      </c>
      <c r="O47" t="s">
        <v>357</v>
      </c>
      <c r="P47">
        <v>10</v>
      </c>
      <c r="Q47">
        <v>1</v>
      </c>
      <c r="R47" t="s">
        <v>465</v>
      </c>
      <c r="S47" t="s">
        <v>1288</v>
      </c>
      <c r="T47" s="168">
        <v>45691</v>
      </c>
      <c r="U47" s="168">
        <v>45761</v>
      </c>
      <c r="V47" t="s">
        <v>1244</v>
      </c>
      <c r="W47">
        <v>1.5</v>
      </c>
      <c r="X47" s="218">
        <v>100</v>
      </c>
      <c r="Y47" t="s">
        <v>1986</v>
      </c>
      <c r="Z47" s="219">
        <v>45812</v>
      </c>
      <c r="AA47">
        <v>100</v>
      </c>
      <c r="AB47" t="s">
        <v>1987</v>
      </c>
      <c r="AC47" s="220">
        <v>45812</v>
      </c>
      <c r="AD47">
        <v>95</v>
      </c>
      <c r="AE47" s="221">
        <v>1.5</v>
      </c>
    </row>
    <row r="48" spans="1:31" hidden="1" x14ac:dyDescent="0.25">
      <c r="A48" s="30" t="str">
        <f t="shared" si="0"/>
        <v>3003.6.2</v>
      </c>
      <c r="B48" t="s">
        <v>1947</v>
      </c>
      <c r="C48">
        <v>3</v>
      </c>
      <c r="D48" t="s">
        <v>467</v>
      </c>
      <c r="E48" t="s">
        <v>1289</v>
      </c>
      <c r="F48" t="s">
        <v>19</v>
      </c>
      <c r="G48" t="s">
        <v>19</v>
      </c>
      <c r="H48" t="s">
        <v>19</v>
      </c>
      <c r="I48" t="s">
        <v>19</v>
      </c>
      <c r="J48" t="s">
        <v>19</v>
      </c>
      <c r="K48"/>
      <c r="L48" t="s">
        <v>19</v>
      </c>
      <c r="M48" t="s">
        <v>19</v>
      </c>
      <c r="N48" t="s">
        <v>19</v>
      </c>
      <c r="O48" t="s">
        <v>358</v>
      </c>
      <c r="P48">
        <v>10</v>
      </c>
      <c r="Q48">
        <v>1</v>
      </c>
      <c r="R48" t="s">
        <v>465</v>
      </c>
      <c r="S48" t="s">
        <v>1290</v>
      </c>
      <c r="T48" s="168">
        <v>45748</v>
      </c>
      <c r="U48" s="168">
        <v>45777</v>
      </c>
      <c r="V48" t="s">
        <v>1244</v>
      </c>
      <c r="W48">
        <v>1.5</v>
      </c>
      <c r="X48" s="218">
        <v>100</v>
      </c>
      <c r="Y48" t="s">
        <v>1988</v>
      </c>
      <c r="Z48" s="219">
        <v>45777</v>
      </c>
      <c r="AA48">
        <v>100</v>
      </c>
      <c r="AB48" t="s">
        <v>1989</v>
      </c>
      <c r="AC48" s="220">
        <v>45777</v>
      </c>
      <c r="AD48">
        <v>100</v>
      </c>
      <c r="AE48" s="221">
        <v>1.5</v>
      </c>
    </row>
    <row r="49" spans="1:31" hidden="1" x14ac:dyDescent="0.25">
      <c r="A49" s="30" t="str">
        <f t="shared" si="0"/>
        <v>3003.6.3</v>
      </c>
      <c r="B49" t="s">
        <v>1947</v>
      </c>
      <c r="C49">
        <v>3</v>
      </c>
      <c r="D49" t="s">
        <v>467</v>
      </c>
      <c r="E49" t="s">
        <v>1291</v>
      </c>
      <c r="F49" t="s">
        <v>19</v>
      </c>
      <c r="G49" t="s">
        <v>19</v>
      </c>
      <c r="H49" t="s">
        <v>19</v>
      </c>
      <c r="I49" t="s">
        <v>19</v>
      </c>
      <c r="J49" t="s">
        <v>19</v>
      </c>
      <c r="K49"/>
      <c r="L49" t="s">
        <v>19</v>
      </c>
      <c r="M49" t="s">
        <v>19</v>
      </c>
      <c r="N49" t="s">
        <v>19</v>
      </c>
      <c r="O49" t="s">
        <v>1808</v>
      </c>
      <c r="P49">
        <v>80</v>
      </c>
      <c r="Q49">
        <v>1</v>
      </c>
      <c r="R49" t="s">
        <v>465</v>
      </c>
      <c r="S49" t="s">
        <v>1809</v>
      </c>
      <c r="T49" s="168">
        <v>45779</v>
      </c>
      <c r="U49" s="168">
        <v>45835</v>
      </c>
      <c r="V49" t="s">
        <v>1244</v>
      </c>
      <c r="W49">
        <v>12</v>
      </c>
      <c r="X49" s="218">
        <v>100</v>
      </c>
      <c r="Y49" t="s">
        <v>1990</v>
      </c>
      <c r="Z49" s="219">
        <v>45835</v>
      </c>
      <c r="AA49">
        <v>100</v>
      </c>
      <c r="AB49" t="s">
        <v>1991</v>
      </c>
      <c r="AC49" s="220">
        <v>45835</v>
      </c>
      <c r="AD49">
        <v>100</v>
      </c>
      <c r="AE49" s="221">
        <v>12</v>
      </c>
    </row>
    <row r="50" spans="1:31" hidden="1" x14ac:dyDescent="0.25">
      <c r="A50" s="30" t="str">
        <f t="shared" si="0"/>
        <v>2010.1</v>
      </c>
      <c r="B50" t="s">
        <v>1992</v>
      </c>
      <c r="C50">
        <v>1</v>
      </c>
      <c r="D50" t="s">
        <v>460</v>
      </c>
      <c r="E50" t="s">
        <v>739</v>
      </c>
      <c r="F50" t="s">
        <v>462</v>
      </c>
      <c r="G50" t="s">
        <v>1484</v>
      </c>
      <c r="H50" t="s">
        <v>1485</v>
      </c>
      <c r="I50" t="s">
        <v>1486</v>
      </c>
      <c r="J50" t="s">
        <v>1821</v>
      </c>
      <c r="K50"/>
      <c r="L50" t="s">
        <v>32</v>
      </c>
      <c r="M50" t="s">
        <v>614</v>
      </c>
      <c r="N50" t="s">
        <v>19</v>
      </c>
      <c r="O50" t="s">
        <v>204</v>
      </c>
      <c r="P50">
        <v>95</v>
      </c>
      <c r="Q50">
        <v>80</v>
      </c>
      <c r="R50" t="s">
        <v>493</v>
      </c>
      <c r="S50" t="s">
        <v>740</v>
      </c>
      <c r="T50" s="168">
        <v>45672</v>
      </c>
      <c r="U50" s="168">
        <v>46022</v>
      </c>
      <c r="V50" t="s">
        <v>738</v>
      </c>
      <c r="W50">
        <v>95</v>
      </c>
      <c r="X50" s="218">
        <v>75.97</v>
      </c>
      <c r="Y50" t="s">
        <v>1993</v>
      </c>
      <c r="Z50" s="219"/>
      <c r="AA50">
        <v>76</v>
      </c>
      <c r="AB50" t="s">
        <v>1994</v>
      </c>
      <c r="AC50" s="220"/>
      <c r="AD50"/>
      <c r="AE50" s="221">
        <v>72.2</v>
      </c>
    </row>
    <row r="51" spans="1:31" hidden="1" x14ac:dyDescent="0.25">
      <c r="A51" s="30" t="str">
        <f t="shared" si="0"/>
        <v>2010.1.1</v>
      </c>
      <c r="B51" t="s">
        <v>1992</v>
      </c>
      <c r="C51">
        <v>1</v>
      </c>
      <c r="D51" t="s">
        <v>467</v>
      </c>
      <c r="E51" t="s">
        <v>741</v>
      </c>
      <c r="F51" t="s">
        <v>19</v>
      </c>
      <c r="G51" t="s">
        <v>19</v>
      </c>
      <c r="H51" t="s">
        <v>19</v>
      </c>
      <c r="I51" t="s">
        <v>19</v>
      </c>
      <c r="J51" t="s">
        <v>19</v>
      </c>
      <c r="K51"/>
      <c r="L51" t="s">
        <v>19</v>
      </c>
      <c r="M51" t="s">
        <v>19</v>
      </c>
      <c r="N51" t="s">
        <v>19</v>
      </c>
      <c r="O51" t="s">
        <v>205</v>
      </c>
      <c r="P51">
        <v>30</v>
      </c>
      <c r="Q51">
        <v>80</v>
      </c>
      <c r="R51" t="s">
        <v>493</v>
      </c>
      <c r="S51" t="s">
        <v>742</v>
      </c>
      <c r="T51" s="168">
        <v>45672</v>
      </c>
      <c r="U51" s="168">
        <v>46022</v>
      </c>
      <c r="V51" t="s">
        <v>738</v>
      </c>
      <c r="W51">
        <v>28.5</v>
      </c>
      <c r="X51" s="218">
        <v>76.400000000000006</v>
      </c>
      <c r="Y51" t="s">
        <v>1995</v>
      </c>
      <c r="Z51" s="219"/>
      <c r="AA51">
        <v>76</v>
      </c>
      <c r="AB51" t="s">
        <v>1996</v>
      </c>
      <c r="AC51" s="220"/>
      <c r="AD51"/>
      <c r="AE51" s="221">
        <v>21.66</v>
      </c>
    </row>
    <row r="52" spans="1:31" hidden="1" x14ac:dyDescent="0.25">
      <c r="A52" s="30" t="str">
        <f t="shared" si="0"/>
        <v>2010.1.2</v>
      </c>
      <c r="B52" t="s">
        <v>1992</v>
      </c>
      <c r="C52">
        <v>1</v>
      </c>
      <c r="D52" t="s">
        <v>467</v>
      </c>
      <c r="E52" t="s">
        <v>743</v>
      </c>
      <c r="F52" t="s">
        <v>19</v>
      </c>
      <c r="G52" t="s">
        <v>19</v>
      </c>
      <c r="H52" t="s">
        <v>19</v>
      </c>
      <c r="I52" t="s">
        <v>19</v>
      </c>
      <c r="J52" t="s">
        <v>19</v>
      </c>
      <c r="K52"/>
      <c r="L52" t="s">
        <v>19</v>
      </c>
      <c r="M52" t="s">
        <v>19</v>
      </c>
      <c r="N52" t="s">
        <v>19</v>
      </c>
      <c r="O52" t="s">
        <v>206</v>
      </c>
      <c r="P52">
        <v>30</v>
      </c>
      <c r="Q52">
        <v>70</v>
      </c>
      <c r="R52" t="s">
        <v>493</v>
      </c>
      <c r="S52" t="s">
        <v>744</v>
      </c>
      <c r="T52" s="168">
        <v>45672</v>
      </c>
      <c r="U52" s="168">
        <v>46022</v>
      </c>
      <c r="V52" t="s">
        <v>738</v>
      </c>
      <c r="W52">
        <v>28.5</v>
      </c>
      <c r="X52" s="218">
        <v>63.1</v>
      </c>
      <c r="Y52" t="s">
        <v>1997</v>
      </c>
      <c r="Z52" s="219"/>
      <c r="AA52">
        <v>63</v>
      </c>
      <c r="AB52" t="s">
        <v>1998</v>
      </c>
      <c r="AC52" s="220"/>
      <c r="AD52"/>
      <c r="AE52" s="221">
        <v>17.954999999999998</v>
      </c>
    </row>
    <row r="53" spans="1:31" hidden="1" x14ac:dyDescent="0.25">
      <c r="A53" s="30" t="str">
        <f t="shared" si="0"/>
        <v>2010.1.3</v>
      </c>
      <c r="B53" t="s">
        <v>1992</v>
      </c>
      <c r="C53">
        <v>1</v>
      </c>
      <c r="D53" t="s">
        <v>467</v>
      </c>
      <c r="E53" t="s">
        <v>745</v>
      </c>
      <c r="F53" t="s">
        <v>19</v>
      </c>
      <c r="G53" t="s">
        <v>19</v>
      </c>
      <c r="H53" t="s">
        <v>19</v>
      </c>
      <c r="I53" t="s">
        <v>19</v>
      </c>
      <c r="J53" t="s">
        <v>19</v>
      </c>
      <c r="K53"/>
      <c r="L53" t="s">
        <v>19</v>
      </c>
      <c r="M53" t="s">
        <v>19</v>
      </c>
      <c r="N53" t="s">
        <v>19</v>
      </c>
      <c r="O53" t="s">
        <v>207</v>
      </c>
      <c r="P53">
        <v>20</v>
      </c>
      <c r="Q53">
        <v>70</v>
      </c>
      <c r="R53" t="s">
        <v>493</v>
      </c>
      <c r="S53" t="s">
        <v>746</v>
      </c>
      <c r="T53" s="168">
        <v>45672</v>
      </c>
      <c r="U53" s="168">
        <v>46022</v>
      </c>
      <c r="V53" t="s">
        <v>738</v>
      </c>
      <c r="W53">
        <v>19</v>
      </c>
      <c r="X53" s="218">
        <v>82.7</v>
      </c>
      <c r="Y53" t="s">
        <v>1999</v>
      </c>
      <c r="Z53" s="219"/>
      <c r="AA53">
        <v>83</v>
      </c>
      <c r="AB53" t="s">
        <v>2000</v>
      </c>
      <c r="AC53" s="220"/>
      <c r="AD53"/>
      <c r="AE53" s="221">
        <v>15.77</v>
      </c>
    </row>
    <row r="54" spans="1:31" hidden="1" x14ac:dyDescent="0.25">
      <c r="A54" s="30" t="str">
        <f t="shared" si="0"/>
        <v>2010.1.4</v>
      </c>
      <c r="B54" t="s">
        <v>1992</v>
      </c>
      <c r="C54">
        <v>1</v>
      </c>
      <c r="D54" t="s">
        <v>467</v>
      </c>
      <c r="E54" t="s">
        <v>747</v>
      </c>
      <c r="F54" t="s">
        <v>19</v>
      </c>
      <c r="G54" t="s">
        <v>19</v>
      </c>
      <c r="H54" t="s">
        <v>19</v>
      </c>
      <c r="I54" t="s">
        <v>19</v>
      </c>
      <c r="J54" t="s">
        <v>19</v>
      </c>
      <c r="K54"/>
      <c r="L54" t="s">
        <v>19</v>
      </c>
      <c r="M54" t="s">
        <v>19</v>
      </c>
      <c r="N54" t="s">
        <v>19</v>
      </c>
      <c r="O54" t="s">
        <v>208</v>
      </c>
      <c r="P54">
        <v>20</v>
      </c>
      <c r="Q54">
        <v>70</v>
      </c>
      <c r="R54" t="s">
        <v>493</v>
      </c>
      <c r="S54" t="s">
        <v>744</v>
      </c>
      <c r="T54" s="168">
        <v>45870</v>
      </c>
      <c r="U54" s="168">
        <v>46022</v>
      </c>
      <c r="V54" t="s">
        <v>738</v>
      </c>
      <c r="W54">
        <v>19</v>
      </c>
      <c r="X54" s="218"/>
      <c r="Y54"/>
      <c r="Z54" s="219"/>
      <c r="AA54"/>
      <c r="AB54"/>
      <c r="AC54" s="220"/>
      <c r="AD54"/>
      <c r="AE54" s="221"/>
    </row>
    <row r="55" spans="1:31" hidden="1" x14ac:dyDescent="0.25">
      <c r="A55" s="30" t="str">
        <f t="shared" si="0"/>
        <v>2010.2</v>
      </c>
      <c r="B55" t="s">
        <v>1992</v>
      </c>
      <c r="C55">
        <v>1</v>
      </c>
      <c r="D55" t="s">
        <v>460</v>
      </c>
      <c r="E55" t="s">
        <v>748</v>
      </c>
      <c r="F55" t="s">
        <v>479</v>
      </c>
      <c r="G55" t="s">
        <v>1472</v>
      </c>
      <c r="H55" t="s">
        <v>1473</v>
      </c>
      <c r="I55" t="s">
        <v>1474</v>
      </c>
      <c r="J55" t="s">
        <v>1821</v>
      </c>
      <c r="K55"/>
      <c r="L55" t="s">
        <v>19</v>
      </c>
      <c r="M55" t="s">
        <v>749</v>
      </c>
      <c r="N55" t="s">
        <v>1831</v>
      </c>
      <c r="O55" t="s">
        <v>129</v>
      </c>
      <c r="P55">
        <v>5</v>
      </c>
      <c r="Q55">
        <v>2</v>
      </c>
      <c r="R55" t="s">
        <v>465</v>
      </c>
      <c r="S55" t="s">
        <v>750</v>
      </c>
      <c r="T55" s="168">
        <v>45691</v>
      </c>
      <c r="U55" s="168">
        <v>45884</v>
      </c>
      <c r="V55" t="s">
        <v>751</v>
      </c>
      <c r="W55">
        <v>5</v>
      </c>
      <c r="X55" s="218">
        <v>100</v>
      </c>
      <c r="Y55" t="s">
        <v>2001</v>
      </c>
      <c r="Z55" s="219">
        <v>45884</v>
      </c>
      <c r="AA55">
        <v>100</v>
      </c>
      <c r="AB55" t="s">
        <v>2002</v>
      </c>
      <c r="AC55" s="220">
        <v>45884</v>
      </c>
      <c r="AD55">
        <v>100</v>
      </c>
      <c r="AE55" s="221">
        <v>5</v>
      </c>
    </row>
    <row r="56" spans="1:31" hidden="1" x14ac:dyDescent="0.25">
      <c r="A56" s="30" t="str">
        <f t="shared" si="0"/>
        <v>2010.2.1</v>
      </c>
      <c r="B56" t="s">
        <v>1992</v>
      </c>
      <c r="C56">
        <v>1</v>
      </c>
      <c r="D56" t="s">
        <v>467</v>
      </c>
      <c r="E56" t="s">
        <v>752</v>
      </c>
      <c r="F56" t="s">
        <v>19</v>
      </c>
      <c r="G56" t="s">
        <v>19</v>
      </c>
      <c r="H56" t="s">
        <v>19</v>
      </c>
      <c r="I56" t="s">
        <v>19</v>
      </c>
      <c r="J56" t="s">
        <v>19</v>
      </c>
      <c r="K56"/>
      <c r="L56" t="s">
        <v>19</v>
      </c>
      <c r="M56" t="s">
        <v>19</v>
      </c>
      <c r="N56" t="s">
        <v>19</v>
      </c>
      <c r="O56" t="s">
        <v>130</v>
      </c>
      <c r="P56">
        <v>30</v>
      </c>
      <c r="Q56">
        <v>2</v>
      </c>
      <c r="R56" t="s">
        <v>465</v>
      </c>
      <c r="S56" t="s">
        <v>753</v>
      </c>
      <c r="T56" s="168">
        <v>45691</v>
      </c>
      <c r="U56" s="168">
        <v>45744</v>
      </c>
      <c r="V56" t="s">
        <v>738</v>
      </c>
      <c r="W56">
        <v>1.5</v>
      </c>
      <c r="X56" s="218">
        <v>100</v>
      </c>
      <c r="Y56" t="s">
        <v>2003</v>
      </c>
      <c r="Z56" s="219">
        <v>45743</v>
      </c>
      <c r="AA56">
        <v>100</v>
      </c>
      <c r="AB56" t="s">
        <v>2004</v>
      </c>
      <c r="AC56" s="220">
        <v>45743</v>
      </c>
      <c r="AD56">
        <v>100</v>
      </c>
      <c r="AE56" s="221">
        <v>1.5</v>
      </c>
    </row>
    <row r="57" spans="1:31" hidden="1" x14ac:dyDescent="0.25">
      <c r="A57" s="30" t="str">
        <f t="shared" si="0"/>
        <v>2010.2.2</v>
      </c>
      <c r="B57" t="s">
        <v>1992</v>
      </c>
      <c r="C57">
        <v>1</v>
      </c>
      <c r="D57" t="s">
        <v>1856</v>
      </c>
      <c r="E57" t="s">
        <v>754</v>
      </c>
      <c r="F57" t="s">
        <v>19</v>
      </c>
      <c r="G57" t="s">
        <v>19</v>
      </c>
      <c r="H57" t="s">
        <v>19</v>
      </c>
      <c r="I57" t="s">
        <v>19</v>
      </c>
      <c r="J57" t="s">
        <v>19</v>
      </c>
      <c r="K57"/>
      <c r="L57" t="s">
        <v>19</v>
      </c>
      <c r="M57" t="s">
        <v>19</v>
      </c>
      <c r="N57" t="s">
        <v>19</v>
      </c>
      <c r="O57" t="s">
        <v>131</v>
      </c>
      <c r="P57">
        <v>0</v>
      </c>
      <c r="Q57">
        <v>2</v>
      </c>
      <c r="R57" t="s">
        <v>465</v>
      </c>
      <c r="S57" t="s">
        <v>755</v>
      </c>
      <c r="T57" s="168">
        <v>45747</v>
      </c>
      <c r="U57" s="168">
        <v>45768</v>
      </c>
      <c r="V57" t="s">
        <v>586</v>
      </c>
      <c r="W57">
        <v>0</v>
      </c>
      <c r="X57" s="218">
        <v>100</v>
      </c>
      <c r="Y57" t="s">
        <v>2005</v>
      </c>
      <c r="Z57" s="219">
        <v>45768</v>
      </c>
      <c r="AA57">
        <v>100</v>
      </c>
      <c r="AB57" t="s">
        <v>2006</v>
      </c>
      <c r="AC57" s="220">
        <v>45768</v>
      </c>
      <c r="AD57">
        <v>100</v>
      </c>
      <c r="AE57" s="221">
        <v>0</v>
      </c>
    </row>
    <row r="58" spans="1:31" hidden="1" x14ac:dyDescent="0.25">
      <c r="A58" s="30" t="str">
        <f t="shared" si="0"/>
        <v>2010.2.3</v>
      </c>
      <c r="B58" t="s">
        <v>1992</v>
      </c>
      <c r="C58">
        <v>1</v>
      </c>
      <c r="D58" t="s">
        <v>467</v>
      </c>
      <c r="E58" t="s">
        <v>756</v>
      </c>
      <c r="F58" t="s">
        <v>19</v>
      </c>
      <c r="G58" t="s">
        <v>19</v>
      </c>
      <c r="H58" t="s">
        <v>19</v>
      </c>
      <c r="I58" t="s">
        <v>19</v>
      </c>
      <c r="J58" t="s">
        <v>19</v>
      </c>
      <c r="K58"/>
      <c r="L58" t="s">
        <v>19</v>
      </c>
      <c r="M58" t="s">
        <v>19</v>
      </c>
      <c r="N58" t="s">
        <v>19</v>
      </c>
      <c r="O58" t="s">
        <v>132</v>
      </c>
      <c r="P58">
        <v>20</v>
      </c>
      <c r="Q58">
        <v>2</v>
      </c>
      <c r="R58" t="s">
        <v>465</v>
      </c>
      <c r="S58" t="s">
        <v>757</v>
      </c>
      <c r="T58" s="168">
        <v>45769</v>
      </c>
      <c r="U58" s="168">
        <v>45777</v>
      </c>
      <c r="V58" t="s">
        <v>738</v>
      </c>
      <c r="W58">
        <v>1</v>
      </c>
      <c r="X58" s="218">
        <v>100</v>
      </c>
      <c r="Y58" t="s">
        <v>2007</v>
      </c>
      <c r="Z58" s="219">
        <v>45777</v>
      </c>
      <c r="AA58">
        <v>100</v>
      </c>
      <c r="AB58" t="s">
        <v>2008</v>
      </c>
      <c r="AC58" s="220">
        <v>45777</v>
      </c>
      <c r="AD58">
        <v>100</v>
      </c>
      <c r="AE58" s="221">
        <v>1</v>
      </c>
    </row>
    <row r="59" spans="1:31" hidden="1" x14ac:dyDescent="0.25">
      <c r="A59" s="30" t="str">
        <f t="shared" si="0"/>
        <v>2010.2.4</v>
      </c>
      <c r="B59" t="s">
        <v>1992</v>
      </c>
      <c r="C59">
        <v>1</v>
      </c>
      <c r="D59" t="s">
        <v>467</v>
      </c>
      <c r="E59" t="s">
        <v>758</v>
      </c>
      <c r="F59" t="s">
        <v>19</v>
      </c>
      <c r="G59" t="s">
        <v>19</v>
      </c>
      <c r="H59" t="s">
        <v>19</v>
      </c>
      <c r="I59" t="s">
        <v>19</v>
      </c>
      <c r="J59" t="s">
        <v>19</v>
      </c>
      <c r="K59"/>
      <c r="L59" t="s">
        <v>19</v>
      </c>
      <c r="M59" t="s">
        <v>19</v>
      </c>
      <c r="N59" t="s">
        <v>19</v>
      </c>
      <c r="O59" t="s">
        <v>133</v>
      </c>
      <c r="P59">
        <v>20</v>
      </c>
      <c r="Q59">
        <v>2</v>
      </c>
      <c r="R59" t="s">
        <v>465</v>
      </c>
      <c r="S59" t="s">
        <v>759</v>
      </c>
      <c r="T59" s="168">
        <v>45782</v>
      </c>
      <c r="U59" s="168">
        <v>45800</v>
      </c>
      <c r="V59" t="s">
        <v>760</v>
      </c>
      <c r="W59">
        <v>1</v>
      </c>
      <c r="X59" s="218">
        <v>100</v>
      </c>
      <c r="Y59" t="s">
        <v>2009</v>
      </c>
      <c r="Z59" s="219">
        <v>45800</v>
      </c>
      <c r="AA59">
        <v>100</v>
      </c>
      <c r="AB59" t="s">
        <v>2010</v>
      </c>
      <c r="AC59" s="220">
        <v>45800</v>
      </c>
      <c r="AD59">
        <v>100</v>
      </c>
      <c r="AE59" s="221">
        <v>1</v>
      </c>
    </row>
    <row r="60" spans="1:31" hidden="1" x14ac:dyDescent="0.25">
      <c r="A60" s="30" t="str">
        <f t="shared" si="0"/>
        <v>2010.2.5</v>
      </c>
      <c r="B60" t="s">
        <v>1992</v>
      </c>
      <c r="C60">
        <v>1</v>
      </c>
      <c r="D60" t="s">
        <v>467</v>
      </c>
      <c r="E60" t="s">
        <v>761</v>
      </c>
      <c r="F60" t="s">
        <v>19</v>
      </c>
      <c r="G60" t="s">
        <v>19</v>
      </c>
      <c r="H60" t="s">
        <v>19</v>
      </c>
      <c r="I60" t="s">
        <v>19</v>
      </c>
      <c r="J60" t="s">
        <v>19</v>
      </c>
      <c r="K60"/>
      <c r="L60" t="s">
        <v>19</v>
      </c>
      <c r="M60" t="s">
        <v>19</v>
      </c>
      <c r="N60" t="s">
        <v>19</v>
      </c>
      <c r="O60" t="s">
        <v>134</v>
      </c>
      <c r="P60">
        <v>30</v>
      </c>
      <c r="Q60">
        <v>2</v>
      </c>
      <c r="R60" t="s">
        <v>465</v>
      </c>
      <c r="S60" t="s">
        <v>762</v>
      </c>
      <c r="T60" s="168">
        <v>45803</v>
      </c>
      <c r="U60" s="168">
        <v>45884</v>
      </c>
      <c r="V60" t="s">
        <v>763</v>
      </c>
      <c r="W60">
        <v>1.5</v>
      </c>
      <c r="X60" s="218">
        <v>100</v>
      </c>
      <c r="Y60" t="s">
        <v>2001</v>
      </c>
      <c r="Z60" s="219">
        <v>45884</v>
      </c>
      <c r="AA60">
        <v>100</v>
      </c>
      <c r="AB60" t="s">
        <v>2011</v>
      </c>
      <c r="AC60" s="220">
        <v>45884</v>
      </c>
      <c r="AD60">
        <v>100</v>
      </c>
      <c r="AE60" s="221">
        <v>1.5</v>
      </c>
    </row>
    <row r="61" spans="1:31" hidden="1" x14ac:dyDescent="0.25">
      <c r="A61" s="30" t="str">
        <f t="shared" si="0"/>
        <v>2000.1</v>
      </c>
      <c r="B61" t="s">
        <v>2012</v>
      </c>
      <c r="C61">
        <v>1</v>
      </c>
      <c r="D61" t="s">
        <v>460</v>
      </c>
      <c r="E61" t="s">
        <v>972</v>
      </c>
      <c r="F61" t="s">
        <v>681</v>
      </c>
      <c r="G61" t="s">
        <v>1484</v>
      </c>
      <c r="H61" t="s">
        <v>1485</v>
      </c>
      <c r="I61" t="s">
        <v>1486</v>
      </c>
      <c r="J61" t="s">
        <v>1821</v>
      </c>
      <c r="K61"/>
      <c r="L61" t="s">
        <v>32</v>
      </c>
      <c r="M61" t="s">
        <v>614</v>
      </c>
      <c r="N61" t="s">
        <v>19</v>
      </c>
      <c r="O61" t="s">
        <v>112</v>
      </c>
      <c r="P61">
        <v>50</v>
      </c>
      <c r="Q61">
        <v>60</v>
      </c>
      <c r="R61" t="s">
        <v>493</v>
      </c>
      <c r="S61" t="s">
        <v>973</v>
      </c>
      <c r="T61" s="168">
        <v>45659</v>
      </c>
      <c r="U61" s="168">
        <v>46022</v>
      </c>
      <c r="V61" t="s">
        <v>971</v>
      </c>
      <c r="W61">
        <v>50</v>
      </c>
      <c r="X61" s="218">
        <v>42.7</v>
      </c>
      <c r="Y61" t="s">
        <v>2013</v>
      </c>
      <c r="Z61" s="219"/>
      <c r="AA61">
        <v>43</v>
      </c>
      <c r="AB61" t="s">
        <v>2014</v>
      </c>
      <c r="AC61" s="220"/>
      <c r="AD61"/>
      <c r="AE61" s="221">
        <v>21.5</v>
      </c>
    </row>
    <row r="62" spans="1:31" hidden="1" x14ac:dyDescent="0.25">
      <c r="A62" s="30" t="str">
        <f t="shared" si="0"/>
        <v>2000.1.1</v>
      </c>
      <c r="B62" t="s">
        <v>2012</v>
      </c>
      <c r="C62">
        <v>1</v>
      </c>
      <c r="D62" t="s">
        <v>467</v>
      </c>
      <c r="E62" t="s">
        <v>974</v>
      </c>
      <c r="F62" t="s">
        <v>19</v>
      </c>
      <c r="G62" t="s">
        <v>19</v>
      </c>
      <c r="H62" t="s">
        <v>19</v>
      </c>
      <c r="I62" t="s">
        <v>19</v>
      </c>
      <c r="J62" t="s">
        <v>19</v>
      </c>
      <c r="K62"/>
      <c r="L62" t="s">
        <v>19</v>
      </c>
      <c r="M62" t="s">
        <v>19</v>
      </c>
      <c r="N62" t="s">
        <v>19</v>
      </c>
      <c r="O62" t="s">
        <v>113</v>
      </c>
      <c r="P62">
        <v>100</v>
      </c>
      <c r="Q62">
        <v>60</v>
      </c>
      <c r="R62" t="s">
        <v>493</v>
      </c>
      <c r="S62" t="s">
        <v>973</v>
      </c>
      <c r="T62" s="168">
        <v>45659</v>
      </c>
      <c r="U62" s="168">
        <v>46022</v>
      </c>
      <c r="V62" t="s">
        <v>971</v>
      </c>
      <c r="W62">
        <v>50</v>
      </c>
      <c r="X62" s="218">
        <v>42.7</v>
      </c>
      <c r="Y62" t="s">
        <v>2015</v>
      </c>
      <c r="Z62" s="219"/>
      <c r="AA62">
        <v>43</v>
      </c>
      <c r="AB62" t="s">
        <v>2016</v>
      </c>
      <c r="AC62" s="220"/>
      <c r="AD62"/>
      <c r="AE62" s="221">
        <v>21.5</v>
      </c>
    </row>
    <row r="63" spans="1:31" hidden="1" x14ac:dyDescent="0.25">
      <c r="A63" s="30" t="str">
        <f t="shared" si="0"/>
        <v>2000.2</v>
      </c>
      <c r="B63" t="s">
        <v>2012</v>
      </c>
      <c r="C63">
        <v>1</v>
      </c>
      <c r="D63" t="s">
        <v>460</v>
      </c>
      <c r="E63" t="s">
        <v>975</v>
      </c>
      <c r="F63" t="s">
        <v>19</v>
      </c>
      <c r="G63" t="s">
        <v>1472</v>
      </c>
      <c r="H63" t="s">
        <v>1473</v>
      </c>
      <c r="I63" t="s">
        <v>1474</v>
      </c>
      <c r="J63" t="s">
        <v>1821</v>
      </c>
      <c r="K63"/>
      <c r="L63" t="s">
        <v>19</v>
      </c>
      <c r="M63" t="s">
        <v>614</v>
      </c>
      <c r="N63" t="s">
        <v>19</v>
      </c>
      <c r="O63" t="s">
        <v>124</v>
      </c>
      <c r="P63">
        <v>10</v>
      </c>
      <c r="Q63">
        <v>1</v>
      </c>
      <c r="R63" t="s">
        <v>465</v>
      </c>
      <c r="S63" t="s">
        <v>976</v>
      </c>
      <c r="T63" s="168">
        <v>45719</v>
      </c>
      <c r="U63" s="168">
        <v>45961</v>
      </c>
      <c r="V63" t="s">
        <v>977</v>
      </c>
      <c r="W63">
        <v>10</v>
      </c>
      <c r="X63" s="218">
        <v>0</v>
      </c>
      <c r="Y63" t="s">
        <v>2017</v>
      </c>
      <c r="Z63" s="219"/>
      <c r="AA63">
        <v>0</v>
      </c>
      <c r="AB63" t="s">
        <v>2018</v>
      </c>
      <c r="AC63" s="220"/>
      <c r="AD63"/>
      <c r="AE63" s="221">
        <v>0</v>
      </c>
    </row>
    <row r="64" spans="1:31" hidden="1" x14ac:dyDescent="0.25">
      <c r="A64" s="30" t="str">
        <f t="shared" si="0"/>
        <v>2000.2.1</v>
      </c>
      <c r="B64" t="s">
        <v>2012</v>
      </c>
      <c r="C64">
        <v>1</v>
      </c>
      <c r="D64" t="s">
        <v>1856</v>
      </c>
      <c r="E64" t="s">
        <v>978</v>
      </c>
      <c r="F64" t="s">
        <v>19</v>
      </c>
      <c r="G64" t="s">
        <v>19</v>
      </c>
      <c r="H64" t="s">
        <v>19</v>
      </c>
      <c r="I64" t="s">
        <v>19</v>
      </c>
      <c r="J64" t="s">
        <v>19</v>
      </c>
      <c r="K64"/>
      <c r="L64" t="s">
        <v>19</v>
      </c>
      <c r="M64" t="s">
        <v>19</v>
      </c>
      <c r="N64" t="s">
        <v>19</v>
      </c>
      <c r="O64" t="s">
        <v>125</v>
      </c>
      <c r="P64">
        <v>0</v>
      </c>
      <c r="Q64">
        <v>1</v>
      </c>
      <c r="R64" t="s">
        <v>465</v>
      </c>
      <c r="S64" t="s">
        <v>979</v>
      </c>
      <c r="T64" s="168">
        <v>45719</v>
      </c>
      <c r="U64" s="168">
        <v>45747</v>
      </c>
      <c r="V64" t="s">
        <v>688</v>
      </c>
      <c r="W64">
        <v>0</v>
      </c>
      <c r="X64" s="218">
        <v>100</v>
      </c>
      <c r="Y64" t="s">
        <v>2019</v>
      </c>
      <c r="Z64" s="219">
        <v>45742</v>
      </c>
      <c r="AA64">
        <v>100</v>
      </c>
      <c r="AB64" t="s">
        <v>2020</v>
      </c>
      <c r="AC64" s="220">
        <v>45742</v>
      </c>
      <c r="AD64">
        <v>100</v>
      </c>
      <c r="AE64" s="221">
        <v>0</v>
      </c>
    </row>
    <row r="65" spans="1:31" hidden="1" x14ac:dyDescent="0.25">
      <c r="A65" s="30" t="str">
        <f t="shared" si="0"/>
        <v>2000.2.2</v>
      </c>
      <c r="B65" t="s">
        <v>2012</v>
      </c>
      <c r="C65">
        <v>1</v>
      </c>
      <c r="D65" t="s">
        <v>467</v>
      </c>
      <c r="E65" t="s">
        <v>980</v>
      </c>
      <c r="F65" t="s">
        <v>19</v>
      </c>
      <c r="G65" t="s">
        <v>19</v>
      </c>
      <c r="H65" t="s">
        <v>19</v>
      </c>
      <c r="I65" t="s">
        <v>19</v>
      </c>
      <c r="J65" t="s">
        <v>19</v>
      </c>
      <c r="K65"/>
      <c r="L65" t="s">
        <v>19</v>
      </c>
      <c r="M65" t="s">
        <v>19</v>
      </c>
      <c r="N65" t="s">
        <v>19</v>
      </c>
      <c r="O65" t="s">
        <v>126</v>
      </c>
      <c r="P65">
        <v>50</v>
      </c>
      <c r="Q65">
        <v>1</v>
      </c>
      <c r="R65" t="s">
        <v>465</v>
      </c>
      <c r="S65" t="s">
        <v>981</v>
      </c>
      <c r="T65" s="168">
        <v>45748</v>
      </c>
      <c r="U65" s="168">
        <v>45807</v>
      </c>
      <c r="V65" t="s">
        <v>977</v>
      </c>
      <c r="W65">
        <v>5</v>
      </c>
      <c r="X65" s="218">
        <v>100</v>
      </c>
      <c r="Y65" t="s">
        <v>2021</v>
      </c>
      <c r="Z65" s="219">
        <v>45806</v>
      </c>
      <c r="AA65">
        <v>100</v>
      </c>
      <c r="AB65" t="s">
        <v>2022</v>
      </c>
      <c r="AC65" s="220">
        <v>45806</v>
      </c>
      <c r="AD65">
        <v>100</v>
      </c>
      <c r="AE65" s="221">
        <v>5</v>
      </c>
    </row>
    <row r="66" spans="1:31" hidden="1" x14ac:dyDescent="0.25">
      <c r="A66" s="30" t="str">
        <f t="shared" si="0"/>
        <v>2000.2.3</v>
      </c>
      <c r="B66" t="s">
        <v>2012</v>
      </c>
      <c r="C66">
        <v>1</v>
      </c>
      <c r="D66" t="s">
        <v>1856</v>
      </c>
      <c r="E66" t="s">
        <v>982</v>
      </c>
      <c r="F66" t="s">
        <v>19</v>
      </c>
      <c r="G66" t="s">
        <v>19</v>
      </c>
      <c r="H66" t="s">
        <v>19</v>
      </c>
      <c r="I66" t="s">
        <v>19</v>
      </c>
      <c r="J66" t="s">
        <v>19</v>
      </c>
      <c r="K66"/>
      <c r="L66" t="s">
        <v>19</v>
      </c>
      <c r="M66" t="s">
        <v>19</v>
      </c>
      <c r="N66" t="s">
        <v>19</v>
      </c>
      <c r="O66" t="s">
        <v>127</v>
      </c>
      <c r="P66">
        <v>0</v>
      </c>
      <c r="Q66">
        <v>1</v>
      </c>
      <c r="R66" t="s">
        <v>465</v>
      </c>
      <c r="S66" t="s">
        <v>983</v>
      </c>
      <c r="T66" s="168">
        <v>45811</v>
      </c>
      <c r="U66" s="168">
        <v>45898</v>
      </c>
      <c r="V66" t="s">
        <v>688</v>
      </c>
      <c r="W66">
        <v>0</v>
      </c>
      <c r="X66" s="218">
        <v>100</v>
      </c>
      <c r="Y66" t="s">
        <v>2023</v>
      </c>
      <c r="Z66" s="219">
        <v>45897</v>
      </c>
      <c r="AA66">
        <v>100</v>
      </c>
      <c r="AB66" t="s">
        <v>2024</v>
      </c>
      <c r="AC66" s="220">
        <v>45897</v>
      </c>
      <c r="AD66">
        <v>100</v>
      </c>
      <c r="AE66" s="221">
        <v>0</v>
      </c>
    </row>
    <row r="67" spans="1:31" hidden="1" x14ac:dyDescent="0.25">
      <c r="A67" s="30" t="str">
        <f t="shared" ref="A67:A130" si="1">+E67</f>
        <v>2000.2.4</v>
      </c>
      <c r="B67" t="s">
        <v>2012</v>
      </c>
      <c r="C67">
        <v>1</v>
      </c>
      <c r="D67" t="s">
        <v>467</v>
      </c>
      <c r="E67" t="s">
        <v>984</v>
      </c>
      <c r="F67" t="s">
        <v>19</v>
      </c>
      <c r="G67" t="s">
        <v>19</v>
      </c>
      <c r="H67" t="s">
        <v>19</v>
      </c>
      <c r="I67" t="s">
        <v>19</v>
      </c>
      <c r="J67" t="s">
        <v>19</v>
      </c>
      <c r="K67"/>
      <c r="L67" t="s">
        <v>19</v>
      </c>
      <c r="M67" t="s">
        <v>19</v>
      </c>
      <c r="N67" t="s">
        <v>19</v>
      </c>
      <c r="O67" t="s">
        <v>128</v>
      </c>
      <c r="P67">
        <v>50</v>
      </c>
      <c r="Q67">
        <v>1</v>
      </c>
      <c r="R67" t="s">
        <v>465</v>
      </c>
      <c r="S67" t="s">
        <v>976</v>
      </c>
      <c r="T67" s="168">
        <v>45901</v>
      </c>
      <c r="U67" s="168">
        <v>45961</v>
      </c>
      <c r="V67" t="s">
        <v>977</v>
      </c>
      <c r="W67">
        <v>5</v>
      </c>
      <c r="X67" s="218">
        <v>0</v>
      </c>
      <c r="Y67" t="s">
        <v>2017</v>
      </c>
      <c r="Z67" s="219"/>
      <c r="AA67">
        <v>0</v>
      </c>
      <c r="AB67" t="s">
        <v>2025</v>
      </c>
      <c r="AC67" s="220"/>
      <c r="AD67"/>
      <c r="AE67" s="221">
        <v>0</v>
      </c>
    </row>
    <row r="68" spans="1:31" hidden="1" x14ac:dyDescent="0.25">
      <c r="A68" s="30" t="str">
        <f t="shared" si="1"/>
        <v>2000.3</v>
      </c>
      <c r="B68" t="s">
        <v>2012</v>
      </c>
      <c r="C68">
        <v>1</v>
      </c>
      <c r="D68" t="s">
        <v>460</v>
      </c>
      <c r="E68" t="s">
        <v>985</v>
      </c>
      <c r="F68" t="s">
        <v>462</v>
      </c>
      <c r="G68" t="s">
        <v>1475</v>
      </c>
      <c r="H68" t="s">
        <v>1476</v>
      </c>
      <c r="I68" t="s">
        <v>1477</v>
      </c>
      <c r="J68" t="s">
        <v>1832</v>
      </c>
      <c r="K68"/>
      <c r="L68" t="s">
        <v>19</v>
      </c>
      <c r="M68" t="s">
        <v>986</v>
      </c>
      <c r="N68" t="s">
        <v>19</v>
      </c>
      <c r="O68" t="s">
        <v>120</v>
      </c>
      <c r="P68">
        <v>10</v>
      </c>
      <c r="Q68">
        <v>1</v>
      </c>
      <c r="R68" t="s">
        <v>465</v>
      </c>
      <c r="S68" t="s">
        <v>987</v>
      </c>
      <c r="T68" s="168">
        <v>45691</v>
      </c>
      <c r="U68" s="168">
        <v>45989</v>
      </c>
      <c r="V68" t="s">
        <v>988</v>
      </c>
      <c r="W68">
        <v>10</v>
      </c>
      <c r="X68" s="218">
        <v>0</v>
      </c>
      <c r="Y68" t="s">
        <v>2026</v>
      </c>
      <c r="Z68" s="219"/>
      <c r="AA68">
        <v>0</v>
      </c>
      <c r="AB68" t="s">
        <v>2027</v>
      </c>
      <c r="AC68" s="220"/>
      <c r="AD68"/>
      <c r="AE68" s="221">
        <v>0</v>
      </c>
    </row>
    <row r="69" spans="1:31" hidden="1" x14ac:dyDescent="0.25">
      <c r="A69" s="30" t="str">
        <f t="shared" si="1"/>
        <v>2000.3.1</v>
      </c>
      <c r="B69" t="s">
        <v>2012</v>
      </c>
      <c r="C69">
        <v>1</v>
      </c>
      <c r="D69" t="s">
        <v>467</v>
      </c>
      <c r="E69" t="s">
        <v>989</v>
      </c>
      <c r="F69" t="s">
        <v>19</v>
      </c>
      <c r="G69" t="s">
        <v>19</v>
      </c>
      <c r="H69" t="s">
        <v>19</v>
      </c>
      <c r="I69" t="s">
        <v>19</v>
      </c>
      <c r="J69" t="s">
        <v>19</v>
      </c>
      <c r="K69"/>
      <c r="L69" t="s">
        <v>19</v>
      </c>
      <c r="M69" t="s">
        <v>19</v>
      </c>
      <c r="N69" t="s">
        <v>19</v>
      </c>
      <c r="O69" t="s">
        <v>121</v>
      </c>
      <c r="P69">
        <v>10</v>
      </c>
      <c r="Q69">
        <v>1</v>
      </c>
      <c r="R69" t="s">
        <v>465</v>
      </c>
      <c r="S69" t="s">
        <v>990</v>
      </c>
      <c r="T69" s="168">
        <v>45691</v>
      </c>
      <c r="U69" s="168">
        <v>45716</v>
      </c>
      <c r="V69" t="s">
        <v>988</v>
      </c>
      <c r="W69">
        <v>1</v>
      </c>
      <c r="X69" s="218">
        <v>100</v>
      </c>
      <c r="Y69" t="s">
        <v>2028</v>
      </c>
      <c r="Z69" s="219">
        <v>45698</v>
      </c>
      <c r="AA69">
        <v>100</v>
      </c>
      <c r="AB69" t="s">
        <v>2029</v>
      </c>
      <c r="AC69" s="220">
        <v>45716</v>
      </c>
      <c r="AD69">
        <v>100</v>
      </c>
      <c r="AE69" s="221">
        <v>1</v>
      </c>
    </row>
    <row r="70" spans="1:31" hidden="1" x14ac:dyDescent="0.25">
      <c r="A70" s="30" t="str">
        <f t="shared" si="1"/>
        <v>2000.3.2</v>
      </c>
      <c r="B70" t="s">
        <v>2012</v>
      </c>
      <c r="C70">
        <v>1</v>
      </c>
      <c r="D70" t="s">
        <v>467</v>
      </c>
      <c r="E70" t="s">
        <v>991</v>
      </c>
      <c r="F70" t="s">
        <v>19</v>
      </c>
      <c r="G70" t="s">
        <v>19</v>
      </c>
      <c r="H70" t="s">
        <v>19</v>
      </c>
      <c r="I70" t="s">
        <v>19</v>
      </c>
      <c r="J70" t="s">
        <v>19</v>
      </c>
      <c r="K70"/>
      <c r="L70" t="s">
        <v>19</v>
      </c>
      <c r="M70" t="s">
        <v>19</v>
      </c>
      <c r="N70" t="s">
        <v>19</v>
      </c>
      <c r="O70" t="s">
        <v>122</v>
      </c>
      <c r="P70">
        <v>60</v>
      </c>
      <c r="Q70">
        <v>8</v>
      </c>
      <c r="R70" t="s">
        <v>465</v>
      </c>
      <c r="S70" t="s">
        <v>992</v>
      </c>
      <c r="T70" s="168">
        <v>45719</v>
      </c>
      <c r="U70" s="168">
        <v>45961</v>
      </c>
      <c r="V70" t="s">
        <v>971</v>
      </c>
      <c r="W70">
        <v>6</v>
      </c>
      <c r="X70" s="218">
        <v>87.5</v>
      </c>
      <c r="Y70" t="s">
        <v>2030</v>
      </c>
      <c r="Z70" s="219"/>
      <c r="AA70">
        <v>87.5</v>
      </c>
      <c r="AB70" t="s">
        <v>2031</v>
      </c>
      <c r="AC70" s="220"/>
      <c r="AD70"/>
      <c r="AE70" s="221">
        <v>5.25</v>
      </c>
    </row>
    <row r="71" spans="1:31" hidden="1" x14ac:dyDescent="0.25">
      <c r="A71" s="30" t="str">
        <f t="shared" si="1"/>
        <v>2000.3.3</v>
      </c>
      <c r="B71" t="s">
        <v>2012</v>
      </c>
      <c r="C71">
        <v>1</v>
      </c>
      <c r="D71" t="s">
        <v>467</v>
      </c>
      <c r="E71" t="s">
        <v>993</v>
      </c>
      <c r="F71" t="s">
        <v>19</v>
      </c>
      <c r="G71" t="s">
        <v>19</v>
      </c>
      <c r="H71" t="s">
        <v>19</v>
      </c>
      <c r="I71" t="s">
        <v>19</v>
      </c>
      <c r="J71" t="s">
        <v>19</v>
      </c>
      <c r="K71"/>
      <c r="L71" t="s">
        <v>19</v>
      </c>
      <c r="M71" t="s">
        <v>19</v>
      </c>
      <c r="N71" t="s">
        <v>19</v>
      </c>
      <c r="O71" t="s">
        <v>123</v>
      </c>
      <c r="P71">
        <v>30</v>
      </c>
      <c r="Q71">
        <v>1</v>
      </c>
      <c r="R71" t="s">
        <v>465</v>
      </c>
      <c r="S71" t="s">
        <v>994</v>
      </c>
      <c r="T71" s="168">
        <v>45965</v>
      </c>
      <c r="U71" s="168">
        <v>45989</v>
      </c>
      <c r="V71" t="s">
        <v>988</v>
      </c>
      <c r="W71">
        <v>3</v>
      </c>
      <c r="X71" s="218"/>
      <c r="Y71"/>
      <c r="Z71" s="219"/>
      <c r="AA71"/>
      <c r="AB71"/>
      <c r="AC71" s="220"/>
      <c r="AD71"/>
      <c r="AE71" s="221"/>
    </row>
    <row r="72" spans="1:31" hidden="1" x14ac:dyDescent="0.25">
      <c r="A72" s="30" t="str">
        <f t="shared" si="1"/>
        <v>2000.4</v>
      </c>
      <c r="B72" t="s">
        <v>2012</v>
      </c>
      <c r="C72">
        <v>1</v>
      </c>
      <c r="D72" t="s">
        <v>460</v>
      </c>
      <c r="E72" t="s">
        <v>995</v>
      </c>
      <c r="F72" t="s">
        <v>479</v>
      </c>
      <c r="G72" t="s">
        <v>1475</v>
      </c>
      <c r="H72" t="s">
        <v>1476</v>
      </c>
      <c r="I72" t="s">
        <v>1477</v>
      </c>
      <c r="J72" t="s">
        <v>19</v>
      </c>
      <c r="K72"/>
      <c r="L72" t="s">
        <v>19</v>
      </c>
      <c r="M72" t="s">
        <v>986</v>
      </c>
      <c r="N72" t="s">
        <v>19</v>
      </c>
      <c r="O72" t="s">
        <v>405</v>
      </c>
      <c r="P72">
        <v>10</v>
      </c>
      <c r="Q72">
        <v>1</v>
      </c>
      <c r="R72" t="s">
        <v>465</v>
      </c>
      <c r="S72" t="s">
        <v>983</v>
      </c>
      <c r="T72" s="168">
        <v>45677</v>
      </c>
      <c r="U72" s="168">
        <v>45989</v>
      </c>
      <c r="V72" t="s">
        <v>996</v>
      </c>
      <c r="W72">
        <v>10</v>
      </c>
      <c r="X72" s="218">
        <v>0</v>
      </c>
      <c r="Y72" t="s">
        <v>2032</v>
      </c>
      <c r="Z72" s="219"/>
      <c r="AA72">
        <v>0</v>
      </c>
      <c r="AB72" t="s">
        <v>2025</v>
      </c>
      <c r="AC72" s="220"/>
      <c r="AD72"/>
      <c r="AE72" s="221">
        <v>0</v>
      </c>
    </row>
    <row r="73" spans="1:31" hidden="1" x14ac:dyDescent="0.25">
      <c r="A73" s="30" t="str">
        <f t="shared" si="1"/>
        <v>2000.4.1</v>
      </c>
      <c r="B73" t="s">
        <v>2012</v>
      </c>
      <c r="C73">
        <v>1</v>
      </c>
      <c r="D73" t="s">
        <v>467</v>
      </c>
      <c r="E73" t="s">
        <v>997</v>
      </c>
      <c r="F73" t="s">
        <v>19</v>
      </c>
      <c r="G73" t="s">
        <v>19</v>
      </c>
      <c r="H73" t="s">
        <v>19</v>
      </c>
      <c r="I73" t="s">
        <v>19</v>
      </c>
      <c r="J73" t="s">
        <v>19</v>
      </c>
      <c r="K73"/>
      <c r="L73" t="s">
        <v>19</v>
      </c>
      <c r="M73" t="s">
        <v>19</v>
      </c>
      <c r="N73" t="s">
        <v>19</v>
      </c>
      <c r="O73" t="s">
        <v>406</v>
      </c>
      <c r="P73">
        <v>40</v>
      </c>
      <c r="Q73">
        <v>1</v>
      </c>
      <c r="R73" t="s">
        <v>465</v>
      </c>
      <c r="S73" t="s">
        <v>998</v>
      </c>
      <c r="T73" s="168">
        <v>45677</v>
      </c>
      <c r="U73" s="168">
        <v>45716</v>
      </c>
      <c r="V73" t="s">
        <v>999</v>
      </c>
      <c r="W73">
        <v>4</v>
      </c>
      <c r="X73" s="218">
        <v>100</v>
      </c>
      <c r="Y73" t="s">
        <v>2033</v>
      </c>
      <c r="Z73" s="219">
        <v>45712</v>
      </c>
      <c r="AA73">
        <v>100</v>
      </c>
      <c r="AB73" t="s">
        <v>2034</v>
      </c>
      <c r="AC73" s="220">
        <v>45716</v>
      </c>
      <c r="AD73">
        <v>100</v>
      </c>
      <c r="AE73" s="221">
        <v>4</v>
      </c>
    </row>
    <row r="74" spans="1:31" hidden="1" x14ac:dyDescent="0.25">
      <c r="A74" s="30" t="str">
        <f t="shared" si="1"/>
        <v>2000.4.2</v>
      </c>
      <c r="B74" t="s">
        <v>2012</v>
      </c>
      <c r="C74">
        <v>1</v>
      </c>
      <c r="D74" t="s">
        <v>1856</v>
      </c>
      <c r="E74" t="s">
        <v>1000</v>
      </c>
      <c r="F74" t="s">
        <v>19</v>
      </c>
      <c r="G74" t="s">
        <v>19</v>
      </c>
      <c r="H74" t="s">
        <v>19</v>
      </c>
      <c r="I74" t="s">
        <v>19</v>
      </c>
      <c r="J74" t="s">
        <v>19</v>
      </c>
      <c r="K74"/>
      <c r="L74" t="s">
        <v>19</v>
      </c>
      <c r="M74" t="s">
        <v>19</v>
      </c>
      <c r="N74" t="s">
        <v>19</v>
      </c>
      <c r="O74" t="s">
        <v>407</v>
      </c>
      <c r="P74">
        <v>0</v>
      </c>
      <c r="Q74">
        <v>1</v>
      </c>
      <c r="R74" t="s">
        <v>465</v>
      </c>
      <c r="S74" t="s">
        <v>1001</v>
      </c>
      <c r="T74" s="168">
        <v>45677</v>
      </c>
      <c r="U74" s="168">
        <v>45716</v>
      </c>
      <c r="V74" t="s">
        <v>1002</v>
      </c>
      <c r="W74">
        <v>0</v>
      </c>
      <c r="X74" s="218">
        <v>100</v>
      </c>
      <c r="Y74" t="s">
        <v>2035</v>
      </c>
      <c r="Z74" s="219">
        <v>45712</v>
      </c>
      <c r="AA74">
        <v>100</v>
      </c>
      <c r="AB74" t="s">
        <v>2036</v>
      </c>
      <c r="AC74" s="220">
        <v>45712</v>
      </c>
      <c r="AD74">
        <v>100</v>
      </c>
      <c r="AE74" s="221">
        <v>0</v>
      </c>
    </row>
    <row r="75" spans="1:31" hidden="1" x14ac:dyDescent="0.25">
      <c r="A75" s="30" t="str">
        <f t="shared" si="1"/>
        <v>2000.4.3</v>
      </c>
      <c r="B75" t="s">
        <v>2012</v>
      </c>
      <c r="C75">
        <v>1</v>
      </c>
      <c r="D75" t="s">
        <v>467</v>
      </c>
      <c r="E75" t="s">
        <v>1003</v>
      </c>
      <c r="F75" t="s">
        <v>19</v>
      </c>
      <c r="G75" t="s">
        <v>19</v>
      </c>
      <c r="H75" t="s">
        <v>19</v>
      </c>
      <c r="I75" t="s">
        <v>19</v>
      </c>
      <c r="J75" t="s">
        <v>19</v>
      </c>
      <c r="K75"/>
      <c r="L75" t="s">
        <v>19</v>
      </c>
      <c r="M75" t="s">
        <v>19</v>
      </c>
      <c r="N75" t="s">
        <v>19</v>
      </c>
      <c r="O75" t="s">
        <v>408</v>
      </c>
      <c r="P75">
        <v>30</v>
      </c>
      <c r="Q75">
        <v>1</v>
      </c>
      <c r="R75" t="s">
        <v>465</v>
      </c>
      <c r="S75" t="s">
        <v>979</v>
      </c>
      <c r="T75" s="168">
        <v>45719</v>
      </c>
      <c r="U75" s="168">
        <v>45777</v>
      </c>
      <c r="V75" t="s">
        <v>999</v>
      </c>
      <c r="W75">
        <v>3</v>
      </c>
      <c r="X75" s="218">
        <v>100</v>
      </c>
      <c r="Y75" t="s">
        <v>2037</v>
      </c>
      <c r="Z75" s="219">
        <v>45775</v>
      </c>
      <c r="AA75">
        <v>100</v>
      </c>
      <c r="AB75" t="s">
        <v>2038</v>
      </c>
      <c r="AC75" s="220">
        <v>45775</v>
      </c>
      <c r="AD75">
        <v>100</v>
      </c>
      <c r="AE75" s="221">
        <v>3</v>
      </c>
    </row>
    <row r="76" spans="1:31" hidden="1" x14ac:dyDescent="0.25">
      <c r="A76" s="30" t="str">
        <f t="shared" si="1"/>
        <v>2000.4.4</v>
      </c>
      <c r="B76" t="s">
        <v>2012</v>
      </c>
      <c r="C76">
        <v>1</v>
      </c>
      <c r="D76" t="s">
        <v>467</v>
      </c>
      <c r="E76" t="s">
        <v>1004</v>
      </c>
      <c r="F76" t="s">
        <v>19</v>
      </c>
      <c r="G76" t="s">
        <v>19</v>
      </c>
      <c r="H76" t="s">
        <v>19</v>
      </c>
      <c r="I76" t="s">
        <v>19</v>
      </c>
      <c r="J76" t="s">
        <v>19</v>
      </c>
      <c r="K76"/>
      <c r="L76" t="s">
        <v>19</v>
      </c>
      <c r="M76" t="s">
        <v>19</v>
      </c>
      <c r="N76" t="s">
        <v>19</v>
      </c>
      <c r="O76" t="s">
        <v>409</v>
      </c>
      <c r="P76">
        <v>30</v>
      </c>
      <c r="Q76">
        <v>1</v>
      </c>
      <c r="R76" t="s">
        <v>465</v>
      </c>
      <c r="S76" t="s">
        <v>983</v>
      </c>
      <c r="T76" s="168">
        <v>45782</v>
      </c>
      <c r="U76" s="168">
        <v>45989</v>
      </c>
      <c r="V76" t="s">
        <v>999</v>
      </c>
      <c r="W76">
        <v>3</v>
      </c>
      <c r="X76" s="218">
        <v>0</v>
      </c>
      <c r="Y76" t="s">
        <v>2032</v>
      </c>
      <c r="Z76" s="219"/>
      <c r="AA76">
        <v>0</v>
      </c>
      <c r="AB76" t="s">
        <v>2031</v>
      </c>
      <c r="AC76" s="220"/>
      <c r="AD76"/>
      <c r="AE76" s="221">
        <v>0</v>
      </c>
    </row>
    <row r="77" spans="1:31" hidden="1" x14ac:dyDescent="0.25">
      <c r="A77" s="30" t="str">
        <f t="shared" si="1"/>
        <v>2000.5</v>
      </c>
      <c r="B77" t="s">
        <v>2012</v>
      </c>
      <c r="C77">
        <v>1</v>
      </c>
      <c r="D77" t="s">
        <v>460</v>
      </c>
      <c r="E77" t="s">
        <v>1005</v>
      </c>
      <c r="F77" t="s">
        <v>462</v>
      </c>
      <c r="G77" t="s">
        <v>1475</v>
      </c>
      <c r="H77" t="s">
        <v>1476</v>
      </c>
      <c r="I77" t="s">
        <v>1477</v>
      </c>
      <c r="J77" t="s">
        <v>1832</v>
      </c>
      <c r="K77"/>
      <c r="L77" t="s">
        <v>20</v>
      </c>
      <c r="M77" t="s">
        <v>510</v>
      </c>
      <c r="N77" t="s">
        <v>19</v>
      </c>
      <c r="O77" t="s">
        <v>379</v>
      </c>
      <c r="P77">
        <v>10</v>
      </c>
      <c r="Q77">
        <v>4</v>
      </c>
      <c r="R77" t="s">
        <v>465</v>
      </c>
      <c r="S77" t="s">
        <v>1006</v>
      </c>
      <c r="T77" s="168">
        <v>45664</v>
      </c>
      <c r="U77" s="168">
        <v>45989</v>
      </c>
      <c r="V77" t="s">
        <v>1007</v>
      </c>
      <c r="W77">
        <v>10</v>
      </c>
      <c r="X77" s="218">
        <v>75</v>
      </c>
      <c r="Y77" t="s">
        <v>2039</v>
      </c>
      <c r="Z77" s="219"/>
      <c r="AA77">
        <v>75</v>
      </c>
      <c r="AB77" t="s">
        <v>2040</v>
      </c>
      <c r="AC77" s="220"/>
      <c r="AD77"/>
      <c r="AE77" s="221">
        <v>7.5</v>
      </c>
    </row>
    <row r="78" spans="1:31" hidden="1" x14ac:dyDescent="0.25">
      <c r="A78" s="30" t="str">
        <f t="shared" si="1"/>
        <v>2000.5.1</v>
      </c>
      <c r="B78" t="s">
        <v>2012</v>
      </c>
      <c r="C78">
        <v>1</v>
      </c>
      <c r="D78" t="s">
        <v>467</v>
      </c>
      <c r="E78" t="s">
        <v>1008</v>
      </c>
      <c r="F78" t="s">
        <v>19</v>
      </c>
      <c r="G78" t="s">
        <v>19</v>
      </c>
      <c r="H78" t="s">
        <v>19</v>
      </c>
      <c r="I78" t="s">
        <v>19</v>
      </c>
      <c r="J78" t="s">
        <v>19</v>
      </c>
      <c r="K78"/>
      <c r="L78" t="s">
        <v>19</v>
      </c>
      <c r="M78" t="s">
        <v>19</v>
      </c>
      <c r="N78" t="s">
        <v>19</v>
      </c>
      <c r="O78" t="s">
        <v>380</v>
      </c>
      <c r="P78">
        <v>50</v>
      </c>
      <c r="Q78">
        <v>4</v>
      </c>
      <c r="R78" t="s">
        <v>465</v>
      </c>
      <c r="S78" t="s">
        <v>1009</v>
      </c>
      <c r="T78" s="168">
        <v>45664</v>
      </c>
      <c r="U78" s="168">
        <v>45989</v>
      </c>
      <c r="V78" t="s">
        <v>1007</v>
      </c>
      <c r="W78">
        <v>5</v>
      </c>
      <c r="X78" s="218">
        <v>75</v>
      </c>
      <c r="Y78" t="s">
        <v>2041</v>
      </c>
      <c r="Z78" s="219"/>
      <c r="AA78">
        <v>75</v>
      </c>
      <c r="AB78" t="s">
        <v>2040</v>
      </c>
      <c r="AC78" s="220"/>
      <c r="AD78"/>
      <c r="AE78" s="221">
        <v>3.75</v>
      </c>
    </row>
    <row r="79" spans="1:31" hidden="1" x14ac:dyDescent="0.25">
      <c r="A79" s="30" t="str">
        <f t="shared" si="1"/>
        <v>2000.5.2</v>
      </c>
      <c r="B79" t="s">
        <v>2012</v>
      </c>
      <c r="C79">
        <v>1</v>
      </c>
      <c r="D79" t="s">
        <v>467</v>
      </c>
      <c r="E79" t="s">
        <v>1010</v>
      </c>
      <c r="F79" t="s">
        <v>19</v>
      </c>
      <c r="G79" t="s">
        <v>19</v>
      </c>
      <c r="H79" t="s">
        <v>19</v>
      </c>
      <c r="I79" t="s">
        <v>19</v>
      </c>
      <c r="J79" t="s">
        <v>19</v>
      </c>
      <c r="K79"/>
      <c r="L79" t="s">
        <v>19</v>
      </c>
      <c r="M79" t="s">
        <v>19</v>
      </c>
      <c r="N79" t="s">
        <v>19</v>
      </c>
      <c r="O79" t="s">
        <v>381</v>
      </c>
      <c r="P79">
        <v>50</v>
      </c>
      <c r="Q79">
        <v>4</v>
      </c>
      <c r="R79" t="s">
        <v>465</v>
      </c>
      <c r="S79" t="s">
        <v>1006</v>
      </c>
      <c r="T79" s="168">
        <v>45748</v>
      </c>
      <c r="U79" s="168">
        <v>45989</v>
      </c>
      <c r="V79" t="s">
        <v>1007</v>
      </c>
      <c r="W79">
        <v>5</v>
      </c>
      <c r="X79" s="218">
        <v>75</v>
      </c>
      <c r="Y79" t="s">
        <v>2042</v>
      </c>
      <c r="Z79" s="219"/>
      <c r="AA79">
        <v>75</v>
      </c>
      <c r="AB79" t="s">
        <v>2040</v>
      </c>
      <c r="AC79" s="220"/>
      <c r="AD79"/>
      <c r="AE79" s="221">
        <v>3.75</v>
      </c>
    </row>
    <row r="80" spans="1:31" hidden="1" x14ac:dyDescent="0.25">
      <c r="A80" s="30" t="str">
        <f t="shared" si="1"/>
        <v>2000.6</v>
      </c>
      <c r="B80" t="s">
        <v>2012</v>
      </c>
      <c r="C80">
        <v>1</v>
      </c>
      <c r="D80" t="s">
        <v>460</v>
      </c>
      <c r="E80" t="s">
        <v>1011</v>
      </c>
      <c r="F80" t="s">
        <v>462</v>
      </c>
      <c r="G80" t="s">
        <v>1469</v>
      </c>
      <c r="H80" t="s">
        <v>1476</v>
      </c>
      <c r="I80" t="s">
        <v>1471</v>
      </c>
      <c r="J80" t="s">
        <v>19</v>
      </c>
      <c r="K80"/>
      <c r="L80" t="s">
        <v>19</v>
      </c>
      <c r="M80" t="s">
        <v>1442</v>
      </c>
      <c r="N80" t="s">
        <v>19</v>
      </c>
      <c r="O80" t="s">
        <v>1779</v>
      </c>
      <c r="P80">
        <v>10</v>
      </c>
      <c r="Q80">
        <v>2</v>
      </c>
      <c r="R80" t="s">
        <v>465</v>
      </c>
      <c r="S80" t="s">
        <v>1780</v>
      </c>
      <c r="T80" s="168">
        <v>45677</v>
      </c>
      <c r="U80" s="168">
        <v>45856</v>
      </c>
      <c r="V80" t="s">
        <v>1012</v>
      </c>
      <c r="W80">
        <v>10</v>
      </c>
      <c r="X80" s="218">
        <v>100</v>
      </c>
      <c r="Y80" t="s">
        <v>2043</v>
      </c>
      <c r="Z80" s="219">
        <v>45856</v>
      </c>
      <c r="AA80">
        <v>100</v>
      </c>
      <c r="AB80" t="s">
        <v>2044</v>
      </c>
      <c r="AC80" s="220">
        <v>45856</v>
      </c>
      <c r="AD80">
        <v>95</v>
      </c>
      <c r="AE80" s="221">
        <v>10</v>
      </c>
    </row>
    <row r="81" spans="1:31" hidden="1" x14ac:dyDescent="0.25">
      <c r="A81" s="30" t="str">
        <f t="shared" si="1"/>
        <v>2000.6.1</v>
      </c>
      <c r="B81" t="s">
        <v>2012</v>
      </c>
      <c r="C81">
        <v>1</v>
      </c>
      <c r="D81" t="s">
        <v>1856</v>
      </c>
      <c r="E81" t="s">
        <v>1013</v>
      </c>
      <c r="F81" t="s">
        <v>19</v>
      </c>
      <c r="G81" t="s">
        <v>19</v>
      </c>
      <c r="H81" t="s">
        <v>19</v>
      </c>
      <c r="I81" t="s">
        <v>19</v>
      </c>
      <c r="J81" t="s">
        <v>19</v>
      </c>
      <c r="K81"/>
      <c r="L81" t="s">
        <v>19</v>
      </c>
      <c r="M81" t="s">
        <v>19</v>
      </c>
      <c r="N81" t="s">
        <v>19</v>
      </c>
      <c r="O81" t="s">
        <v>437</v>
      </c>
      <c r="P81">
        <v>0</v>
      </c>
      <c r="Q81">
        <v>2</v>
      </c>
      <c r="R81" t="s">
        <v>465</v>
      </c>
      <c r="S81" t="s">
        <v>1014</v>
      </c>
      <c r="T81" s="168">
        <v>45677</v>
      </c>
      <c r="U81" s="168">
        <v>45807</v>
      </c>
      <c r="V81" t="s">
        <v>1015</v>
      </c>
      <c r="W81">
        <v>0</v>
      </c>
      <c r="X81" s="218">
        <v>100</v>
      </c>
      <c r="Y81" t="s">
        <v>2045</v>
      </c>
      <c r="Z81" s="219">
        <v>45807</v>
      </c>
      <c r="AA81">
        <v>100</v>
      </c>
      <c r="AB81" t="s">
        <v>2046</v>
      </c>
      <c r="AC81" s="220">
        <v>45797</v>
      </c>
      <c r="AD81">
        <v>100</v>
      </c>
      <c r="AE81" s="221">
        <v>0</v>
      </c>
    </row>
    <row r="82" spans="1:31" hidden="1" x14ac:dyDescent="0.25">
      <c r="A82" s="30" t="str">
        <f t="shared" si="1"/>
        <v>2000.6.2</v>
      </c>
      <c r="B82" t="s">
        <v>2012</v>
      </c>
      <c r="C82">
        <v>1</v>
      </c>
      <c r="D82" t="s">
        <v>1856</v>
      </c>
      <c r="E82" t="s">
        <v>1016</v>
      </c>
      <c r="F82" t="s">
        <v>19</v>
      </c>
      <c r="G82" t="s">
        <v>19</v>
      </c>
      <c r="H82" t="s">
        <v>19</v>
      </c>
      <c r="I82" t="s">
        <v>19</v>
      </c>
      <c r="J82" t="s">
        <v>19</v>
      </c>
      <c r="K82"/>
      <c r="L82" t="s">
        <v>19</v>
      </c>
      <c r="M82" t="s">
        <v>19</v>
      </c>
      <c r="N82" t="s">
        <v>19</v>
      </c>
      <c r="O82" t="s">
        <v>438</v>
      </c>
      <c r="P82">
        <v>0</v>
      </c>
      <c r="Q82">
        <v>2</v>
      </c>
      <c r="R82" t="s">
        <v>465</v>
      </c>
      <c r="S82" t="s">
        <v>1017</v>
      </c>
      <c r="T82" s="168">
        <v>45677</v>
      </c>
      <c r="U82" s="168">
        <v>45807</v>
      </c>
      <c r="V82" t="s">
        <v>1015</v>
      </c>
      <c r="W82">
        <v>0</v>
      </c>
      <c r="X82" s="218">
        <v>100</v>
      </c>
      <c r="Y82" t="s">
        <v>2047</v>
      </c>
      <c r="Z82" s="219">
        <v>45792</v>
      </c>
      <c r="AA82">
        <v>100</v>
      </c>
      <c r="AB82" t="s">
        <v>2048</v>
      </c>
      <c r="AC82" s="220">
        <v>45792</v>
      </c>
      <c r="AD82">
        <v>100</v>
      </c>
      <c r="AE82" s="221">
        <v>0</v>
      </c>
    </row>
    <row r="83" spans="1:31" hidden="1" x14ac:dyDescent="0.25">
      <c r="A83" s="30" t="str">
        <f t="shared" si="1"/>
        <v>2000.6.3</v>
      </c>
      <c r="B83" t="s">
        <v>2012</v>
      </c>
      <c r="C83">
        <v>1</v>
      </c>
      <c r="D83" t="s">
        <v>467</v>
      </c>
      <c r="E83" t="s">
        <v>1018</v>
      </c>
      <c r="F83" t="s">
        <v>19</v>
      </c>
      <c r="G83" t="s">
        <v>19</v>
      </c>
      <c r="H83" t="s">
        <v>19</v>
      </c>
      <c r="I83" t="s">
        <v>19</v>
      </c>
      <c r="J83" t="s">
        <v>19</v>
      </c>
      <c r="K83"/>
      <c r="L83" t="s">
        <v>19</v>
      </c>
      <c r="M83" t="s">
        <v>19</v>
      </c>
      <c r="N83" t="s">
        <v>19</v>
      </c>
      <c r="O83" t="s">
        <v>1781</v>
      </c>
      <c r="P83">
        <v>50</v>
      </c>
      <c r="Q83">
        <v>2</v>
      </c>
      <c r="R83" t="s">
        <v>465</v>
      </c>
      <c r="S83" t="s">
        <v>1782</v>
      </c>
      <c r="T83" s="168">
        <v>45811</v>
      </c>
      <c r="U83" s="168">
        <v>45835</v>
      </c>
      <c r="V83" t="s">
        <v>971</v>
      </c>
      <c r="W83">
        <v>5</v>
      </c>
      <c r="X83" s="218">
        <v>100</v>
      </c>
      <c r="Y83" t="s">
        <v>2049</v>
      </c>
      <c r="Z83" s="219">
        <v>45828</v>
      </c>
      <c r="AA83">
        <v>100</v>
      </c>
      <c r="AB83" t="s">
        <v>2050</v>
      </c>
      <c r="AC83" s="220">
        <v>45828</v>
      </c>
      <c r="AD83">
        <v>100</v>
      </c>
      <c r="AE83" s="221">
        <v>5</v>
      </c>
    </row>
    <row r="84" spans="1:31" hidden="1" x14ac:dyDescent="0.25">
      <c r="A84" s="30" t="str">
        <f t="shared" si="1"/>
        <v>2000.6.4</v>
      </c>
      <c r="B84" t="s">
        <v>2012</v>
      </c>
      <c r="C84">
        <v>1</v>
      </c>
      <c r="D84" t="s">
        <v>467</v>
      </c>
      <c r="E84" t="s">
        <v>1019</v>
      </c>
      <c r="F84" t="s">
        <v>19</v>
      </c>
      <c r="G84" t="s">
        <v>19</v>
      </c>
      <c r="H84" t="s">
        <v>19</v>
      </c>
      <c r="I84" t="s">
        <v>19</v>
      </c>
      <c r="J84" t="s">
        <v>19</v>
      </c>
      <c r="K84"/>
      <c r="L84" t="s">
        <v>19</v>
      </c>
      <c r="M84" t="s">
        <v>19</v>
      </c>
      <c r="N84" t="s">
        <v>19</v>
      </c>
      <c r="O84" t="s">
        <v>1783</v>
      </c>
      <c r="P84">
        <v>50</v>
      </c>
      <c r="Q84">
        <v>2</v>
      </c>
      <c r="R84" t="s">
        <v>465</v>
      </c>
      <c r="S84" t="s">
        <v>1782</v>
      </c>
      <c r="T84" s="168">
        <v>45839</v>
      </c>
      <c r="U84" s="168">
        <v>45856</v>
      </c>
      <c r="V84" t="s">
        <v>971</v>
      </c>
      <c r="W84">
        <v>5</v>
      </c>
      <c r="X84" s="218">
        <v>100</v>
      </c>
      <c r="Y84" t="s">
        <v>2051</v>
      </c>
      <c r="Z84" s="219">
        <v>45856</v>
      </c>
      <c r="AA84">
        <v>100</v>
      </c>
      <c r="AB84" t="s">
        <v>2052</v>
      </c>
      <c r="AC84" s="220">
        <v>45856</v>
      </c>
      <c r="AD84">
        <v>95</v>
      </c>
      <c r="AE84" s="221">
        <v>5</v>
      </c>
    </row>
    <row r="85" spans="1:31" hidden="1" x14ac:dyDescent="0.25">
      <c r="A85" s="30" t="str">
        <f t="shared" si="1"/>
        <v>20.1</v>
      </c>
      <c r="B85" t="s">
        <v>2053</v>
      </c>
      <c r="C85">
        <v>0</v>
      </c>
      <c r="D85" t="s">
        <v>460</v>
      </c>
      <c r="E85" t="s">
        <v>509</v>
      </c>
      <c r="F85" t="s">
        <v>479</v>
      </c>
      <c r="G85" t="s">
        <v>1472</v>
      </c>
      <c r="H85" t="s">
        <v>1473</v>
      </c>
      <c r="I85" t="s">
        <v>1474</v>
      </c>
      <c r="J85" t="s">
        <v>1821</v>
      </c>
      <c r="K85"/>
      <c r="L85" t="s">
        <v>50</v>
      </c>
      <c r="M85" t="s">
        <v>510</v>
      </c>
      <c r="N85" t="s">
        <v>1833</v>
      </c>
      <c r="O85" t="s">
        <v>366</v>
      </c>
      <c r="P85">
        <v>20</v>
      </c>
      <c r="Q85">
        <v>100</v>
      </c>
      <c r="R85" t="s">
        <v>493</v>
      </c>
      <c r="S85" t="s">
        <v>494</v>
      </c>
      <c r="T85" s="168">
        <v>45691</v>
      </c>
      <c r="U85" s="168">
        <v>46003</v>
      </c>
      <c r="V85" t="s">
        <v>508</v>
      </c>
      <c r="W85">
        <v>20</v>
      </c>
      <c r="X85" s="218">
        <v>72</v>
      </c>
      <c r="Y85" t="s">
        <v>2054</v>
      </c>
      <c r="Z85" s="219"/>
      <c r="AA85">
        <v>72</v>
      </c>
      <c r="AB85" t="s">
        <v>2055</v>
      </c>
      <c r="AC85" s="220"/>
      <c r="AD85"/>
      <c r="AE85" s="221">
        <v>14.4</v>
      </c>
    </row>
    <row r="86" spans="1:31" hidden="1" x14ac:dyDescent="0.25">
      <c r="A86" s="30" t="str">
        <f t="shared" si="1"/>
        <v>20.1.1</v>
      </c>
      <c r="B86" t="s">
        <v>2053</v>
      </c>
      <c r="C86">
        <v>0</v>
      </c>
      <c r="D86" t="s">
        <v>467</v>
      </c>
      <c r="E86" t="s">
        <v>511</v>
      </c>
      <c r="F86" t="s">
        <v>19</v>
      </c>
      <c r="G86" t="s">
        <v>19</v>
      </c>
      <c r="H86" t="s">
        <v>19</v>
      </c>
      <c r="I86" t="s">
        <v>19</v>
      </c>
      <c r="J86" t="s">
        <v>19</v>
      </c>
      <c r="K86"/>
      <c r="L86" t="s">
        <v>19</v>
      </c>
      <c r="M86" t="s">
        <v>19</v>
      </c>
      <c r="N86" t="s">
        <v>19</v>
      </c>
      <c r="O86" t="s">
        <v>367</v>
      </c>
      <c r="P86">
        <v>20</v>
      </c>
      <c r="Q86">
        <v>1</v>
      </c>
      <c r="R86" t="s">
        <v>465</v>
      </c>
      <c r="S86" t="s">
        <v>512</v>
      </c>
      <c r="T86" s="168">
        <v>45691</v>
      </c>
      <c r="U86" s="168">
        <v>45716</v>
      </c>
      <c r="V86" t="s">
        <v>508</v>
      </c>
      <c r="W86">
        <v>4</v>
      </c>
      <c r="X86" s="218">
        <v>100</v>
      </c>
      <c r="Y86" t="s">
        <v>2056</v>
      </c>
      <c r="Z86" s="219">
        <v>45716</v>
      </c>
      <c r="AA86">
        <v>100</v>
      </c>
      <c r="AB86" t="s">
        <v>2057</v>
      </c>
      <c r="AC86" s="220">
        <v>45716</v>
      </c>
      <c r="AD86">
        <v>100</v>
      </c>
      <c r="AE86" s="221">
        <v>4</v>
      </c>
    </row>
    <row r="87" spans="1:31" hidden="1" x14ac:dyDescent="0.25">
      <c r="A87" s="30" t="str">
        <f t="shared" si="1"/>
        <v>20.1.2</v>
      </c>
      <c r="B87" t="s">
        <v>2053</v>
      </c>
      <c r="C87">
        <v>0</v>
      </c>
      <c r="D87" t="s">
        <v>467</v>
      </c>
      <c r="E87" t="s">
        <v>513</v>
      </c>
      <c r="F87" t="s">
        <v>19</v>
      </c>
      <c r="G87" t="s">
        <v>19</v>
      </c>
      <c r="H87" t="s">
        <v>19</v>
      </c>
      <c r="I87" t="s">
        <v>19</v>
      </c>
      <c r="J87" t="s">
        <v>19</v>
      </c>
      <c r="K87"/>
      <c r="L87" t="s">
        <v>19</v>
      </c>
      <c r="M87" t="s">
        <v>19</v>
      </c>
      <c r="N87" t="s">
        <v>19</v>
      </c>
      <c r="O87" t="s">
        <v>368</v>
      </c>
      <c r="P87">
        <v>80</v>
      </c>
      <c r="Q87">
        <v>100</v>
      </c>
      <c r="R87" t="s">
        <v>493</v>
      </c>
      <c r="S87" t="s">
        <v>494</v>
      </c>
      <c r="T87" s="168">
        <v>45719</v>
      </c>
      <c r="U87" s="168">
        <v>46003</v>
      </c>
      <c r="V87" t="s">
        <v>508</v>
      </c>
      <c r="W87">
        <v>16</v>
      </c>
      <c r="X87" s="218">
        <v>72</v>
      </c>
      <c r="Y87" t="s">
        <v>2054</v>
      </c>
      <c r="Z87" s="219"/>
      <c r="AA87">
        <v>72</v>
      </c>
      <c r="AB87" t="s">
        <v>2055</v>
      </c>
      <c r="AC87" s="220"/>
      <c r="AD87"/>
      <c r="AE87" s="221">
        <v>11.52</v>
      </c>
    </row>
    <row r="88" spans="1:31" hidden="1" x14ac:dyDescent="0.25">
      <c r="A88" s="30" t="str">
        <f t="shared" si="1"/>
        <v>20.2</v>
      </c>
      <c r="B88" t="s">
        <v>2053</v>
      </c>
      <c r="C88">
        <v>0</v>
      </c>
      <c r="D88" t="s">
        <v>460</v>
      </c>
      <c r="E88" t="s">
        <v>514</v>
      </c>
      <c r="F88" t="s">
        <v>479</v>
      </c>
      <c r="G88" t="s">
        <v>1472</v>
      </c>
      <c r="H88" t="s">
        <v>1473</v>
      </c>
      <c r="I88" t="s">
        <v>1474</v>
      </c>
      <c r="J88" t="s">
        <v>1821</v>
      </c>
      <c r="K88"/>
      <c r="L88" t="s">
        <v>50</v>
      </c>
      <c r="M88" t="s">
        <v>510</v>
      </c>
      <c r="N88" t="s">
        <v>19</v>
      </c>
      <c r="O88" t="s">
        <v>369</v>
      </c>
      <c r="P88">
        <v>20</v>
      </c>
      <c r="Q88">
        <v>100</v>
      </c>
      <c r="R88" t="s">
        <v>493</v>
      </c>
      <c r="S88" t="s">
        <v>494</v>
      </c>
      <c r="T88" s="168">
        <v>45691</v>
      </c>
      <c r="U88" s="168">
        <v>46003</v>
      </c>
      <c r="V88" t="s">
        <v>508</v>
      </c>
      <c r="W88">
        <v>20</v>
      </c>
      <c r="X88" s="218">
        <v>74</v>
      </c>
      <c r="Y88" t="s">
        <v>2058</v>
      </c>
      <c r="Z88" s="219"/>
      <c r="AA88">
        <v>74</v>
      </c>
      <c r="AB88" t="s">
        <v>2055</v>
      </c>
      <c r="AC88" s="220"/>
      <c r="AD88"/>
      <c r="AE88" s="221">
        <v>14.8</v>
      </c>
    </row>
    <row r="89" spans="1:31" hidden="1" x14ac:dyDescent="0.25">
      <c r="A89" s="30" t="str">
        <f t="shared" si="1"/>
        <v>20.2.1</v>
      </c>
      <c r="B89" t="s">
        <v>2053</v>
      </c>
      <c r="C89">
        <v>0</v>
      </c>
      <c r="D89" t="s">
        <v>467</v>
      </c>
      <c r="E89" t="s">
        <v>515</v>
      </c>
      <c r="F89" t="s">
        <v>19</v>
      </c>
      <c r="G89" t="s">
        <v>19</v>
      </c>
      <c r="H89" t="s">
        <v>19</v>
      </c>
      <c r="I89" t="s">
        <v>19</v>
      </c>
      <c r="J89" t="s">
        <v>19</v>
      </c>
      <c r="K89"/>
      <c r="L89" t="s">
        <v>19</v>
      </c>
      <c r="M89" t="s">
        <v>19</v>
      </c>
      <c r="N89" t="s">
        <v>19</v>
      </c>
      <c r="O89" t="s">
        <v>370</v>
      </c>
      <c r="P89">
        <v>20</v>
      </c>
      <c r="Q89">
        <v>1</v>
      </c>
      <c r="R89" t="s">
        <v>465</v>
      </c>
      <c r="S89" t="s">
        <v>512</v>
      </c>
      <c r="T89" s="168">
        <v>45691</v>
      </c>
      <c r="U89" s="168">
        <v>45745</v>
      </c>
      <c r="V89" t="s">
        <v>508</v>
      </c>
      <c r="W89">
        <v>4</v>
      </c>
      <c r="X89" s="218">
        <v>100</v>
      </c>
      <c r="Y89" t="s">
        <v>2059</v>
      </c>
      <c r="Z89" s="219">
        <v>45745</v>
      </c>
      <c r="AA89">
        <v>100</v>
      </c>
      <c r="AB89" t="s">
        <v>2060</v>
      </c>
      <c r="AC89" s="220">
        <v>45745</v>
      </c>
      <c r="AD89">
        <v>100</v>
      </c>
      <c r="AE89" s="221">
        <v>4</v>
      </c>
    </row>
    <row r="90" spans="1:31" hidden="1" x14ac:dyDescent="0.25">
      <c r="A90" s="30" t="str">
        <f t="shared" si="1"/>
        <v>20.2.2</v>
      </c>
      <c r="B90" t="s">
        <v>2053</v>
      </c>
      <c r="C90">
        <v>0</v>
      </c>
      <c r="D90" t="s">
        <v>467</v>
      </c>
      <c r="E90" t="s">
        <v>516</v>
      </c>
      <c r="F90" t="s">
        <v>19</v>
      </c>
      <c r="G90" t="s">
        <v>19</v>
      </c>
      <c r="H90" t="s">
        <v>19</v>
      </c>
      <c r="I90" t="s">
        <v>19</v>
      </c>
      <c r="J90" t="s">
        <v>19</v>
      </c>
      <c r="K90"/>
      <c r="L90" t="s">
        <v>19</v>
      </c>
      <c r="M90" t="s">
        <v>19</v>
      </c>
      <c r="N90" t="s">
        <v>19</v>
      </c>
      <c r="O90" t="s">
        <v>371</v>
      </c>
      <c r="P90">
        <v>80</v>
      </c>
      <c r="Q90">
        <v>100</v>
      </c>
      <c r="R90" t="s">
        <v>493</v>
      </c>
      <c r="S90" t="s">
        <v>494</v>
      </c>
      <c r="T90" s="168">
        <v>45719</v>
      </c>
      <c r="U90" s="168">
        <v>46003</v>
      </c>
      <c r="V90" t="s">
        <v>508</v>
      </c>
      <c r="W90">
        <v>16</v>
      </c>
      <c r="X90" s="218">
        <v>74</v>
      </c>
      <c r="Y90" t="s">
        <v>2058</v>
      </c>
      <c r="Z90" s="219"/>
      <c r="AA90">
        <v>74</v>
      </c>
      <c r="AB90" t="s">
        <v>2055</v>
      </c>
      <c r="AC90" s="220"/>
      <c r="AD90"/>
      <c r="AE90" s="221">
        <v>11.84</v>
      </c>
    </row>
    <row r="91" spans="1:31" hidden="1" x14ac:dyDescent="0.25">
      <c r="A91" s="30" t="str">
        <f t="shared" si="1"/>
        <v>20.3</v>
      </c>
      <c r="B91" t="s">
        <v>2053</v>
      </c>
      <c r="C91">
        <v>0</v>
      </c>
      <c r="D91" t="s">
        <v>460</v>
      </c>
      <c r="E91" t="s">
        <v>517</v>
      </c>
      <c r="F91" t="s">
        <v>462</v>
      </c>
      <c r="G91" t="s">
        <v>1469</v>
      </c>
      <c r="H91" t="s">
        <v>1470</v>
      </c>
      <c r="I91" t="s">
        <v>1471</v>
      </c>
      <c r="J91" t="s">
        <v>1821</v>
      </c>
      <c r="K91"/>
      <c r="L91" t="s">
        <v>50</v>
      </c>
      <c r="M91" t="s">
        <v>1438</v>
      </c>
      <c r="N91" t="s">
        <v>1541</v>
      </c>
      <c r="O91" t="s">
        <v>399</v>
      </c>
      <c r="P91">
        <v>20</v>
      </c>
      <c r="Q91">
        <v>100</v>
      </c>
      <c r="R91" t="s">
        <v>493</v>
      </c>
      <c r="S91" t="s">
        <v>494</v>
      </c>
      <c r="T91" s="168">
        <v>45670</v>
      </c>
      <c r="U91" s="168">
        <v>46003</v>
      </c>
      <c r="V91" t="s">
        <v>508</v>
      </c>
      <c r="W91">
        <v>20</v>
      </c>
      <c r="X91" s="218">
        <v>70</v>
      </c>
      <c r="Y91" t="s">
        <v>2061</v>
      </c>
      <c r="Z91" s="219"/>
      <c r="AA91">
        <v>70</v>
      </c>
      <c r="AB91" t="s">
        <v>2055</v>
      </c>
      <c r="AC91" s="220"/>
      <c r="AD91"/>
      <c r="AE91" s="221">
        <v>14</v>
      </c>
    </row>
    <row r="92" spans="1:31" hidden="1" x14ac:dyDescent="0.25">
      <c r="A92" s="30" t="str">
        <f t="shared" si="1"/>
        <v>20.3.1</v>
      </c>
      <c r="B92" t="s">
        <v>2053</v>
      </c>
      <c r="C92">
        <v>0</v>
      </c>
      <c r="D92" t="s">
        <v>467</v>
      </c>
      <c r="E92" t="s">
        <v>518</v>
      </c>
      <c r="F92" t="s">
        <v>19</v>
      </c>
      <c r="G92" t="s">
        <v>19</v>
      </c>
      <c r="H92" t="s">
        <v>19</v>
      </c>
      <c r="I92" t="s">
        <v>19</v>
      </c>
      <c r="J92" t="s">
        <v>19</v>
      </c>
      <c r="K92"/>
      <c r="L92" t="s">
        <v>19</v>
      </c>
      <c r="M92" t="s">
        <v>19</v>
      </c>
      <c r="N92" t="s">
        <v>19</v>
      </c>
      <c r="O92" t="s">
        <v>400</v>
      </c>
      <c r="P92">
        <v>20</v>
      </c>
      <c r="Q92">
        <v>1</v>
      </c>
      <c r="R92" t="s">
        <v>465</v>
      </c>
      <c r="S92" t="s">
        <v>512</v>
      </c>
      <c r="T92" s="168">
        <v>45670</v>
      </c>
      <c r="U92" s="168">
        <v>45688</v>
      </c>
      <c r="V92" t="s">
        <v>508</v>
      </c>
      <c r="W92">
        <v>4</v>
      </c>
      <c r="X92" s="218">
        <v>100</v>
      </c>
      <c r="Y92" t="s">
        <v>2062</v>
      </c>
      <c r="Z92" s="219">
        <v>45688</v>
      </c>
      <c r="AA92">
        <v>100</v>
      </c>
      <c r="AB92" t="s">
        <v>2063</v>
      </c>
      <c r="AC92" s="220">
        <v>45688</v>
      </c>
      <c r="AD92">
        <v>100</v>
      </c>
      <c r="AE92" s="221">
        <v>4</v>
      </c>
    </row>
    <row r="93" spans="1:31" hidden="1" x14ac:dyDescent="0.25">
      <c r="A93" s="30" t="str">
        <f t="shared" si="1"/>
        <v>20.3.2</v>
      </c>
      <c r="B93" t="s">
        <v>2053</v>
      </c>
      <c r="C93">
        <v>0</v>
      </c>
      <c r="D93" t="s">
        <v>467</v>
      </c>
      <c r="E93" t="s">
        <v>519</v>
      </c>
      <c r="F93" t="s">
        <v>19</v>
      </c>
      <c r="G93" t="s">
        <v>19</v>
      </c>
      <c r="H93" t="s">
        <v>19</v>
      </c>
      <c r="I93" t="s">
        <v>19</v>
      </c>
      <c r="J93" t="s">
        <v>19</v>
      </c>
      <c r="K93"/>
      <c r="L93" t="s">
        <v>19</v>
      </c>
      <c r="M93" t="s">
        <v>19</v>
      </c>
      <c r="N93" t="s">
        <v>19</v>
      </c>
      <c r="O93" t="s">
        <v>401</v>
      </c>
      <c r="P93">
        <v>80</v>
      </c>
      <c r="Q93">
        <v>100</v>
      </c>
      <c r="R93" t="s">
        <v>493</v>
      </c>
      <c r="S93" t="s">
        <v>494</v>
      </c>
      <c r="T93" s="168">
        <v>45691</v>
      </c>
      <c r="U93" s="168">
        <v>46003</v>
      </c>
      <c r="V93" t="s">
        <v>508</v>
      </c>
      <c r="W93">
        <v>16</v>
      </c>
      <c r="X93" s="218">
        <v>70</v>
      </c>
      <c r="Y93" t="s">
        <v>2061</v>
      </c>
      <c r="Z93" s="219"/>
      <c r="AA93">
        <v>70</v>
      </c>
      <c r="AB93" t="s">
        <v>1960</v>
      </c>
      <c r="AC93" s="220"/>
      <c r="AD93"/>
      <c r="AE93" s="221">
        <v>11.2</v>
      </c>
    </row>
    <row r="94" spans="1:31" hidden="1" x14ac:dyDescent="0.25">
      <c r="A94" s="30" t="str">
        <f t="shared" si="1"/>
        <v>20.4</v>
      </c>
      <c r="B94" t="s">
        <v>2053</v>
      </c>
      <c r="C94">
        <v>0</v>
      </c>
      <c r="D94" t="s">
        <v>460</v>
      </c>
      <c r="E94" t="s">
        <v>520</v>
      </c>
      <c r="F94" t="s">
        <v>462</v>
      </c>
      <c r="G94" t="s">
        <v>1469</v>
      </c>
      <c r="H94" t="s">
        <v>1470</v>
      </c>
      <c r="I94" t="s">
        <v>1471</v>
      </c>
      <c r="J94" t="s">
        <v>1821</v>
      </c>
      <c r="K94"/>
      <c r="L94" t="s">
        <v>50</v>
      </c>
      <c r="M94" t="s">
        <v>1438</v>
      </c>
      <c r="N94" t="s">
        <v>1541</v>
      </c>
      <c r="O94" t="s">
        <v>402</v>
      </c>
      <c r="P94">
        <v>20</v>
      </c>
      <c r="Q94">
        <v>100</v>
      </c>
      <c r="R94" t="s">
        <v>493</v>
      </c>
      <c r="S94" t="s">
        <v>521</v>
      </c>
      <c r="T94" s="168">
        <v>45684</v>
      </c>
      <c r="U94" s="168">
        <v>46003</v>
      </c>
      <c r="V94" t="s">
        <v>508</v>
      </c>
      <c r="W94">
        <v>20</v>
      </c>
      <c r="X94" s="218">
        <v>66</v>
      </c>
      <c r="Y94" t="s">
        <v>2064</v>
      </c>
      <c r="Z94" s="219"/>
      <c r="AA94">
        <v>24.75</v>
      </c>
      <c r="AB94" t="s">
        <v>2065</v>
      </c>
      <c r="AC94" s="220"/>
      <c r="AD94"/>
      <c r="AE94" s="221">
        <v>4.95</v>
      </c>
    </row>
    <row r="95" spans="1:31" hidden="1" x14ac:dyDescent="0.25">
      <c r="A95" s="30" t="str">
        <f t="shared" si="1"/>
        <v>20.4.1</v>
      </c>
      <c r="B95" t="s">
        <v>2053</v>
      </c>
      <c r="C95">
        <v>0</v>
      </c>
      <c r="D95" t="s">
        <v>467</v>
      </c>
      <c r="E95" t="s">
        <v>522</v>
      </c>
      <c r="F95" t="s">
        <v>19</v>
      </c>
      <c r="G95" t="s">
        <v>19</v>
      </c>
      <c r="H95" t="s">
        <v>19</v>
      </c>
      <c r="I95" t="s">
        <v>19</v>
      </c>
      <c r="J95" t="s">
        <v>19</v>
      </c>
      <c r="K95"/>
      <c r="L95" t="s">
        <v>19</v>
      </c>
      <c r="M95" t="s">
        <v>19</v>
      </c>
      <c r="N95" t="s">
        <v>19</v>
      </c>
      <c r="O95" t="s">
        <v>403</v>
      </c>
      <c r="P95">
        <v>40</v>
      </c>
      <c r="Q95">
        <v>1</v>
      </c>
      <c r="R95" t="s">
        <v>465</v>
      </c>
      <c r="S95" t="s">
        <v>523</v>
      </c>
      <c r="T95" s="168">
        <v>45684</v>
      </c>
      <c r="U95" s="168">
        <v>45777</v>
      </c>
      <c r="V95" t="s">
        <v>508</v>
      </c>
      <c r="W95">
        <v>8</v>
      </c>
      <c r="X95" s="218">
        <v>100</v>
      </c>
      <c r="Y95" t="s">
        <v>2066</v>
      </c>
      <c r="Z95" s="219">
        <v>45777</v>
      </c>
      <c r="AA95">
        <v>100</v>
      </c>
      <c r="AB95" t="s">
        <v>2067</v>
      </c>
      <c r="AC95" s="220">
        <v>45777</v>
      </c>
      <c r="AD95">
        <v>100</v>
      </c>
      <c r="AE95" s="221">
        <v>8</v>
      </c>
    </row>
    <row r="96" spans="1:31" hidden="1" x14ac:dyDescent="0.25">
      <c r="A96" s="30" t="str">
        <f t="shared" si="1"/>
        <v>20.4.2</v>
      </c>
      <c r="B96" t="s">
        <v>2053</v>
      </c>
      <c r="C96">
        <v>0</v>
      </c>
      <c r="D96" t="s">
        <v>467</v>
      </c>
      <c r="E96" t="s">
        <v>524</v>
      </c>
      <c r="F96" t="s">
        <v>19</v>
      </c>
      <c r="G96" t="s">
        <v>19</v>
      </c>
      <c r="H96" t="s">
        <v>19</v>
      </c>
      <c r="I96" t="s">
        <v>19</v>
      </c>
      <c r="J96" t="s">
        <v>19</v>
      </c>
      <c r="K96"/>
      <c r="L96" t="s">
        <v>19</v>
      </c>
      <c r="M96" t="s">
        <v>19</v>
      </c>
      <c r="N96" t="s">
        <v>19</v>
      </c>
      <c r="O96" t="s">
        <v>404</v>
      </c>
      <c r="P96">
        <v>60</v>
      </c>
      <c r="Q96">
        <v>100</v>
      </c>
      <c r="R96" t="s">
        <v>493</v>
      </c>
      <c r="S96" t="s">
        <v>521</v>
      </c>
      <c r="T96" s="168">
        <v>45748</v>
      </c>
      <c r="U96" s="168">
        <v>46003</v>
      </c>
      <c r="V96" t="s">
        <v>508</v>
      </c>
      <c r="W96">
        <v>12</v>
      </c>
      <c r="X96" s="218">
        <v>24.75</v>
      </c>
      <c r="Y96" t="s">
        <v>2068</v>
      </c>
      <c r="Z96" s="219"/>
      <c r="AA96">
        <v>24.75</v>
      </c>
      <c r="AB96" t="s">
        <v>2069</v>
      </c>
      <c r="AC96" s="220"/>
      <c r="AD96"/>
      <c r="AE96" s="221">
        <v>2.97</v>
      </c>
    </row>
    <row r="97" spans="1:31" hidden="1" x14ac:dyDescent="0.25">
      <c r="A97" s="30" t="str">
        <f t="shared" si="1"/>
        <v>20.5</v>
      </c>
      <c r="B97" t="s">
        <v>2053</v>
      </c>
      <c r="C97">
        <v>0</v>
      </c>
      <c r="D97" t="s">
        <v>460</v>
      </c>
      <c r="E97" t="s">
        <v>525</v>
      </c>
      <c r="F97" t="s">
        <v>479</v>
      </c>
      <c r="G97" t="s">
        <v>1475</v>
      </c>
      <c r="H97" t="s">
        <v>1476</v>
      </c>
      <c r="I97" t="s">
        <v>1477</v>
      </c>
      <c r="J97" t="s">
        <v>1832</v>
      </c>
      <c r="K97"/>
      <c r="L97" t="s">
        <v>50</v>
      </c>
      <c r="M97" t="s">
        <v>510</v>
      </c>
      <c r="N97" t="s">
        <v>1541</v>
      </c>
      <c r="O97" t="s">
        <v>372</v>
      </c>
      <c r="P97">
        <v>20</v>
      </c>
      <c r="Q97">
        <v>100</v>
      </c>
      <c r="R97" t="s">
        <v>493</v>
      </c>
      <c r="S97" t="s">
        <v>494</v>
      </c>
      <c r="T97" s="168">
        <v>45670</v>
      </c>
      <c r="U97" s="168">
        <v>46003</v>
      </c>
      <c r="V97" t="s">
        <v>508</v>
      </c>
      <c r="W97">
        <v>20</v>
      </c>
      <c r="X97" s="218">
        <v>89</v>
      </c>
      <c r="Y97" t="s">
        <v>2070</v>
      </c>
      <c r="Z97" s="219"/>
      <c r="AA97">
        <v>89</v>
      </c>
      <c r="AB97" t="s">
        <v>2071</v>
      </c>
      <c r="AC97" s="220"/>
      <c r="AD97"/>
      <c r="AE97" s="221">
        <v>17.8</v>
      </c>
    </row>
    <row r="98" spans="1:31" hidden="1" x14ac:dyDescent="0.25">
      <c r="A98" s="30" t="str">
        <f t="shared" si="1"/>
        <v>20.5.1</v>
      </c>
      <c r="B98" t="s">
        <v>2053</v>
      </c>
      <c r="C98">
        <v>0</v>
      </c>
      <c r="D98" t="s">
        <v>467</v>
      </c>
      <c r="E98" t="s">
        <v>527</v>
      </c>
      <c r="F98" t="s">
        <v>19</v>
      </c>
      <c r="G98" t="s">
        <v>19</v>
      </c>
      <c r="H98" t="s">
        <v>19</v>
      </c>
      <c r="I98" t="s">
        <v>19</v>
      </c>
      <c r="J98" t="s">
        <v>19</v>
      </c>
      <c r="K98"/>
      <c r="L98" t="s">
        <v>19</v>
      </c>
      <c r="M98" t="s">
        <v>19</v>
      </c>
      <c r="N98" t="s">
        <v>19</v>
      </c>
      <c r="O98" t="s">
        <v>373</v>
      </c>
      <c r="P98">
        <v>20</v>
      </c>
      <c r="Q98">
        <v>1</v>
      </c>
      <c r="R98" t="s">
        <v>465</v>
      </c>
      <c r="S98" t="s">
        <v>512</v>
      </c>
      <c r="T98" s="168">
        <v>45670</v>
      </c>
      <c r="U98" s="168">
        <v>45688</v>
      </c>
      <c r="V98" t="s">
        <v>508</v>
      </c>
      <c r="W98">
        <v>4</v>
      </c>
      <c r="X98" s="218">
        <v>100</v>
      </c>
      <c r="Y98" t="s">
        <v>2072</v>
      </c>
      <c r="Z98" s="219">
        <v>45688</v>
      </c>
      <c r="AA98">
        <v>100</v>
      </c>
      <c r="AB98" t="s">
        <v>2073</v>
      </c>
      <c r="AC98" s="220">
        <v>45688</v>
      </c>
      <c r="AD98">
        <v>100</v>
      </c>
      <c r="AE98" s="221">
        <v>4</v>
      </c>
    </row>
    <row r="99" spans="1:31" hidden="1" x14ac:dyDescent="0.25">
      <c r="A99" s="30" t="str">
        <f t="shared" si="1"/>
        <v>20.5.2</v>
      </c>
      <c r="B99" t="s">
        <v>2053</v>
      </c>
      <c r="C99">
        <v>0</v>
      </c>
      <c r="D99" t="s">
        <v>467</v>
      </c>
      <c r="E99" t="s">
        <v>528</v>
      </c>
      <c r="F99" t="s">
        <v>19</v>
      </c>
      <c r="G99" t="s">
        <v>19</v>
      </c>
      <c r="H99" t="s">
        <v>19</v>
      </c>
      <c r="I99" t="s">
        <v>19</v>
      </c>
      <c r="J99" t="s">
        <v>19</v>
      </c>
      <c r="K99"/>
      <c r="L99" t="s">
        <v>19</v>
      </c>
      <c r="M99" t="s">
        <v>19</v>
      </c>
      <c r="N99" t="s">
        <v>19</v>
      </c>
      <c r="O99" t="s">
        <v>374</v>
      </c>
      <c r="P99">
        <v>80</v>
      </c>
      <c r="Q99">
        <v>100</v>
      </c>
      <c r="R99" t="s">
        <v>493</v>
      </c>
      <c r="S99" t="s">
        <v>494</v>
      </c>
      <c r="T99" s="168">
        <v>45691</v>
      </c>
      <c r="U99" s="168">
        <v>46003</v>
      </c>
      <c r="V99" t="s">
        <v>508</v>
      </c>
      <c r="W99">
        <v>16</v>
      </c>
      <c r="X99" s="218">
        <v>89</v>
      </c>
      <c r="Y99" t="s">
        <v>2074</v>
      </c>
      <c r="Z99" s="219"/>
      <c r="AA99">
        <v>89</v>
      </c>
      <c r="AB99" t="s">
        <v>2071</v>
      </c>
      <c r="AC99" s="220"/>
      <c r="AD99"/>
      <c r="AE99" s="221">
        <v>14.24</v>
      </c>
    </row>
    <row r="100" spans="1:31" hidden="1" x14ac:dyDescent="0.25">
      <c r="A100" s="30" t="str">
        <f t="shared" si="1"/>
        <v>4000.1</v>
      </c>
      <c r="B100" t="s">
        <v>2075</v>
      </c>
      <c r="C100">
        <v>3</v>
      </c>
      <c r="D100" t="s">
        <v>460</v>
      </c>
      <c r="E100" t="s">
        <v>1021</v>
      </c>
      <c r="F100" t="s">
        <v>681</v>
      </c>
      <c r="G100" t="s">
        <v>1481</v>
      </c>
      <c r="H100" t="s">
        <v>1485</v>
      </c>
      <c r="I100" t="s">
        <v>19</v>
      </c>
      <c r="J100" t="s">
        <v>19</v>
      </c>
      <c r="K100"/>
      <c r="L100" t="s">
        <v>34</v>
      </c>
      <c r="M100" t="s">
        <v>614</v>
      </c>
      <c r="N100" t="s">
        <v>19</v>
      </c>
      <c r="O100" t="s">
        <v>262</v>
      </c>
      <c r="P100">
        <v>16</v>
      </c>
      <c r="Q100">
        <v>137</v>
      </c>
      <c r="R100" t="s">
        <v>465</v>
      </c>
      <c r="S100" t="s">
        <v>2076</v>
      </c>
      <c r="T100" s="168">
        <v>45677</v>
      </c>
      <c r="U100" s="168">
        <v>46003</v>
      </c>
      <c r="V100" t="s">
        <v>1020</v>
      </c>
      <c r="W100">
        <v>16</v>
      </c>
      <c r="X100" s="218">
        <v>84</v>
      </c>
      <c r="Y100" t="s">
        <v>2077</v>
      </c>
      <c r="Z100" s="219"/>
      <c r="AA100">
        <v>85</v>
      </c>
      <c r="AB100" t="s">
        <v>2078</v>
      </c>
      <c r="AC100" s="220"/>
      <c r="AD100"/>
      <c r="AE100" s="221">
        <v>13.6</v>
      </c>
    </row>
    <row r="101" spans="1:31" hidden="1" x14ac:dyDescent="0.25">
      <c r="A101" s="30" t="str">
        <f t="shared" si="1"/>
        <v>4000.1.1</v>
      </c>
      <c r="B101" t="s">
        <v>2075</v>
      </c>
      <c r="C101">
        <v>3</v>
      </c>
      <c r="D101" t="s">
        <v>467</v>
      </c>
      <c r="E101" t="s">
        <v>1022</v>
      </c>
      <c r="F101" t="s">
        <v>19</v>
      </c>
      <c r="G101" t="s">
        <v>19</v>
      </c>
      <c r="H101" t="s">
        <v>19</v>
      </c>
      <c r="I101" t="s">
        <v>19</v>
      </c>
      <c r="J101" t="s">
        <v>19</v>
      </c>
      <c r="K101"/>
      <c r="L101" t="s">
        <v>19</v>
      </c>
      <c r="M101" t="s">
        <v>19</v>
      </c>
      <c r="N101" t="s">
        <v>19</v>
      </c>
      <c r="O101" t="s">
        <v>263</v>
      </c>
      <c r="P101">
        <v>100</v>
      </c>
      <c r="Q101">
        <v>137</v>
      </c>
      <c r="R101" t="s">
        <v>465</v>
      </c>
      <c r="S101" t="s">
        <v>2076</v>
      </c>
      <c r="T101" s="168">
        <v>45677</v>
      </c>
      <c r="U101" s="168">
        <v>46003</v>
      </c>
      <c r="V101" t="s">
        <v>1020</v>
      </c>
      <c r="W101">
        <v>16</v>
      </c>
      <c r="X101" s="218">
        <v>84</v>
      </c>
      <c r="Y101" t="s">
        <v>2079</v>
      </c>
      <c r="Z101" s="219"/>
      <c r="AA101">
        <v>85</v>
      </c>
      <c r="AB101" t="s">
        <v>2080</v>
      </c>
      <c r="AC101" s="220"/>
      <c r="AD101"/>
      <c r="AE101" s="221">
        <v>13.6</v>
      </c>
    </row>
    <row r="102" spans="1:31" hidden="1" x14ac:dyDescent="0.25">
      <c r="A102" s="30" t="str">
        <f t="shared" si="1"/>
        <v>4000.2</v>
      </c>
      <c r="B102" t="s">
        <v>2075</v>
      </c>
      <c r="C102">
        <v>3</v>
      </c>
      <c r="D102" t="s">
        <v>460</v>
      </c>
      <c r="E102" t="s">
        <v>1023</v>
      </c>
      <c r="F102" t="s">
        <v>681</v>
      </c>
      <c r="G102" t="s">
        <v>1484</v>
      </c>
      <c r="H102" t="s">
        <v>1485</v>
      </c>
      <c r="I102" t="s">
        <v>1486</v>
      </c>
      <c r="J102" t="s">
        <v>19</v>
      </c>
      <c r="K102"/>
      <c r="L102" t="s">
        <v>34</v>
      </c>
      <c r="M102" t="s">
        <v>614</v>
      </c>
      <c r="N102" t="s">
        <v>19</v>
      </c>
      <c r="O102" t="s">
        <v>1758</v>
      </c>
      <c r="P102">
        <v>17</v>
      </c>
      <c r="Q102">
        <v>43000</v>
      </c>
      <c r="R102" t="s">
        <v>465</v>
      </c>
      <c r="S102" t="s">
        <v>2081</v>
      </c>
      <c r="T102" s="168">
        <v>45677</v>
      </c>
      <c r="U102" s="168">
        <v>46003</v>
      </c>
      <c r="V102" t="s">
        <v>1020</v>
      </c>
      <c r="W102">
        <v>17</v>
      </c>
      <c r="X102" s="218">
        <v>85</v>
      </c>
      <c r="Y102" t="s">
        <v>2082</v>
      </c>
      <c r="Z102" s="219"/>
      <c r="AA102">
        <v>85</v>
      </c>
      <c r="AB102" t="s">
        <v>2083</v>
      </c>
      <c r="AC102" s="220"/>
      <c r="AD102"/>
      <c r="AE102" s="221">
        <v>14.45</v>
      </c>
    </row>
    <row r="103" spans="1:31" hidden="1" x14ac:dyDescent="0.25">
      <c r="A103" s="30" t="str">
        <f t="shared" si="1"/>
        <v>4000.2.1</v>
      </c>
      <c r="B103" t="s">
        <v>2075</v>
      </c>
      <c r="C103">
        <v>3</v>
      </c>
      <c r="D103" t="s">
        <v>467</v>
      </c>
      <c r="E103" t="s">
        <v>1024</v>
      </c>
      <c r="F103" t="s">
        <v>19</v>
      </c>
      <c r="G103" t="s">
        <v>19</v>
      </c>
      <c r="H103" t="s">
        <v>19</v>
      </c>
      <c r="I103" t="s">
        <v>19</v>
      </c>
      <c r="J103" t="s">
        <v>19</v>
      </c>
      <c r="K103"/>
      <c r="L103" t="s">
        <v>19</v>
      </c>
      <c r="M103" t="s">
        <v>19</v>
      </c>
      <c r="N103" t="s">
        <v>19</v>
      </c>
      <c r="O103" t="s">
        <v>1759</v>
      </c>
      <c r="P103">
        <v>100</v>
      </c>
      <c r="Q103">
        <v>43000</v>
      </c>
      <c r="R103" t="s">
        <v>465</v>
      </c>
      <c r="S103" t="s">
        <v>2081</v>
      </c>
      <c r="T103" s="168">
        <v>45677</v>
      </c>
      <c r="U103" s="168">
        <v>46003</v>
      </c>
      <c r="V103" t="s">
        <v>1020</v>
      </c>
      <c r="W103">
        <v>17</v>
      </c>
      <c r="X103" s="218">
        <v>85</v>
      </c>
      <c r="Y103" t="s">
        <v>2084</v>
      </c>
      <c r="Z103" s="219"/>
      <c r="AA103">
        <v>85</v>
      </c>
      <c r="AB103" t="s">
        <v>2085</v>
      </c>
      <c r="AC103" s="220"/>
      <c r="AD103"/>
      <c r="AE103" s="221">
        <v>14.45</v>
      </c>
    </row>
    <row r="104" spans="1:31" hidden="1" x14ac:dyDescent="0.25">
      <c r="A104" s="30" t="str">
        <f t="shared" si="1"/>
        <v>4000.3</v>
      </c>
      <c r="B104" t="s">
        <v>2075</v>
      </c>
      <c r="C104">
        <v>3</v>
      </c>
      <c r="D104" t="s">
        <v>460</v>
      </c>
      <c r="E104" t="s">
        <v>1025</v>
      </c>
      <c r="F104" t="s">
        <v>681</v>
      </c>
      <c r="G104" t="s">
        <v>1484</v>
      </c>
      <c r="H104" t="s">
        <v>1485</v>
      </c>
      <c r="I104" t="s">
        <v>1486</v>
      </c>
      <c r="J104" t="s">
        <v>1821</v>
      </c>
      <c r="K104"/>
      <c r="L104" t="s">
        <v>34</v>
      </c>
      <c r="M104" t="s">
        <v>614</v>
      </c>
      <c r="N104" t="s">
        <v>19</v>
      </c>
      <c r="O104" t="s">
        <v>2086</v>
      </c>
      <c r="P104">
        <v>17</v>
      </c>
      <c r="Q104">
        <v>22000</v>
      </c>
      <c r="R104" t="s">
        <v>465</v>
      </c>
      <c r="S104" t="s">
        <v>2087</v>
      </c>
      <c r="T104" s="168">
        <v>45677</v>
      </c>
      <c r="U104" s="168">
        <v>46003</v>
      </c>
      <c r="V104" t="s">
        <v>1020</v>
      </c>
      <c r="W104">
        <v>17</v>
      </c>
      <c r="X104" s="218">
        <v>77</v>
      </c>
      <c r="Y104" t="s">
        <v>2088</v>
      </c>
      <c r="Z104" s="219"/>
      <c r="AA104">
        <v>78</v>
      </c>
      <c r="AB104" t="s">
        <v>2089</v>
      </c>
      <c r="AC104" s="220"/>
      <c r="AD104"/>
      <c r="AE104" s="221">
        <v>13.26</v>
      </c>
    </row>
    <row r="105" spans="1:31" hidden="1" x14ac:dyDescent="0.25">
      <c r="A105" s="30" t="str">
        <f t="shared" si="1"/>
        <v>4000.3.1</v>
      </c>
      <c r="B105" t="s">
        <v>2075</v>
      </c>
      <c r="C105">
        <v>3</v>
      </c>
      <c r="D105" t="s">
        <v>467</v>
      </c>
      <c r="E105" t="s">
        <v>1026</v>
      </c>
      <c r="F105" t="s">
        <v>19</v>
      </c>
      <c r="G105" t="s">
        <v>19</v>
      </c>
      <c r="H105" t="s">
        <v>19</v>
      </c>
      <c r="I105" t="s">
        <v>19</v>
      </c>
      <c r="J105" t="s">
        <v>19</v>
      </c>
      <c r="K105"/>
      <c r="L105" t="s">
        <v>19</v>
      </c>
      <c r="M105" t="s">
        <v>19</v>
      </c>
      <c r="N105" t="s">
        <v>19</v>
      </c>
      <c r="O105" t="s">
        <v>2090</v>
      </c>
      <c r="P105">
        <v>100</v>
      </c>
      <c r="Q105">
        <v>22000</v>
      </c>
      <c r="R105" t="s">
        <v>465</v>
      </c>
      <c r="S105" t="s">
        <v>2087</v>
      </c>
      <c r="T105" s="168">
        <v>45677</v>
      </c>
      <c r="U105" s="168">
        <v>46003</v>
      </c>
      <c r="V105" t="s">
        <v>1020</v>
      </c>
      <c r="W105">
        <v>17</v>
      </c>
      <c r="X105" s="218">
        <v>77</v>
      </c>
      <c r="Y105" t="s">
        <v>2091</v>
      </c>
      <c r="Z105" s="219"/>
      <c r="AA105">
        <v>78</v>
      </c>
      <c r="AB105" t="s">
        <v>2092</v>
      </c>
      <c r="AC105" s="220"/>
      <c r="AD105"/>
      <c r="AE105" s="221">
        <v>13.26</v>
      </c>
    </row>
    <row r="106" spans="1:31" hidden="1" x14ac:dyDescent="0.25">
      <c r="A106" s="30" t="str">
        <f t="shared" si="1"/>
        <v>4000.4</v>
      </c>
      <c r="B106" t="s">
        <v>2075</v>
      </c>
      <c r="C106">
        <v>3</v>
      </c>
      <c r="D106" t="s">
        <v>460</v>
      </c>
      <c r="E106" t="s">
        <v>1027</v>
      </c>
      <c r="F106" t="s">
        <v>681</v>
      </c>
      <c r="G106" t="s">
        <v>1484</v>
      </c>
      <c r="H106" t="s">
        <v>1485</v>
      </c>
      <c r="I106" t="s">
        <v>1486</v>
      </c>
      <c r="J106" t="s">
        <v>19</v>
      </c>
      <c r="K106"/>
      <c r="L106" t="s">
        <v>34</v>
      </c>
      <c r="M106" t="s">
        <v>614</v>
      </c>
      <c r="N106" t="s">
        <v>19</v>
      </c>
      <c r="O106" t="s">
        <v>2093</v>
      </c>
      <c r="P106">
        <v>17</v>
      </c>
      <c r="Q106">
        <v>12400</v>
      </c>
      <c r="R106" t="s">
        <v>465</v>
      </c>
      <c r="S106" t="s">
        <v>2094</v>
      </c>
      <c r="T106" s="168">
        <v>45677</v>
      </c>
      <c r="U106" s="168">
        <v>46003</v>
      </c>
      <c r="V106" t="s">
        <v>1020</v>
      </c>
      <c r="W106">
        <v>17</v>
      </c>
      <c r="X106" s="218">
        <v>67</v>
      </c>
      <c r="Y106" t="s">
        <v>2095</v>
      </c>
      <c r="Z106" s="219"/>
      <c r="AA106">
        <v>67.73</v>
      </c>
      <c r="AB106" t="s">
        <v>2096</v>
      </c>
      <c r="AC106" s="220"/>
      <c r="AD106"/>
      <c r="AE106" s="221">
        <v>11.514100000000001</v>
      </c>
    </row>
    <row r="107" spans="1:31" hidden="1" x14ac:dyDescent="0.25">
      <c r="A107" s="30" t="str">
        <f t="shared" si="1"/>
        <v>4000.4.1</v>
      </c>
      <c r="B107" t="s">
        <v>2075</v>
      </c>
      <c r="C107">
        <v>3</v>
      </c>
      <c r="D107" t="s">
        <v>467</v>
      </c>
      <c r="E107" t="s">
        <v>1028</v>
      </c>
      <c r="F107" t="s">
        <v>19</v>
      </c>
      <c r="G107" t="s">
        <v>19</v>
      </c>
      <c r="H107" t="s">
        <v>19</v>
      </c>
      <c r="I107" t="s">
        <v>19</v>
      </c>
      <c r="J107" t="s">
        <v>19</v>
      </c>
      <c r="K107"/>
      <c r="L107" t="s">
        <v>19</v>
      </c>
      <c r="M107" t="s">
        <v>19</v>
      </c>
      <c r="N107" t="s">
        <v>19</v>
      </c>
      <c r="O107" t="s">
        <v>2097</v>
      </c>
      <c r="P107">
        <v>50</v>
      </c>
      <c r="Q107">
        <v>12400</v>
      </c>
      <c r="R107" t="s">
        <v>465</v>
      </c>
      <c r="S107" t="s">
        <v>2094</v>
      </c>
      <c r="T107" s="168">
        <v>45677</v>
      </c>
      <c r="U107" s="168">
        <v>46003</v>
      </c>
      <c r="V107" t="s">
        <v>1020</v>
      </c>
      <c r="W107">
        <v>8.5</v>
      </c>
      <c r="X107" s="218">
        <v>67</v>
      </c>
      <c r="Y107" t="s">
        <v>2098</v>
      </c>
      <c r="Z107" s="219"/>
      <c r="AA107">
        <v>67.73</v>
      </c>
      <c r="AB107" t="s">
        <v>2099</v>
      </c>
      <c r="AC107" s="220"/>
      <c r="AD107"/>
      <c r="AE107" s="221">
        <v>5.7570500000000004</v>
      </c>
    </row>
    <row r="108" spans="1:31" hidden="1" x14ac:dyDescent="0.25">
      <c r="A108" s="30" t="str">
        <f t="shared" si="1"/>
        <v>4000.4.2</v>
      </c>
      <c r="B108" t="s">
        <v>2075</v>
      </c>
      <c r="C108">
        <v>3</v>
      </c>
      <c r="D108" t="s">
        <v>467</v>
      </c>
      <c r="E108" t="s">
        <v>1760</v>
      </c>
      <c r="F108" t="s">
        <v>19</v>
      </c>
      <c r="G108" t="s">
        <v>19</v>
      </c>
      <c r="H108" t="s">
        <v>19</v>
      </c>
      <c r="I108" t="s">
        <v>19</v>
      </c>
      <c r="J108" t="s">
        <v>19</v>
      </c>
      <c r="K108"/>
      <c r="L108" t="s">
        <v>19</v>
      </c>
      <c r="M108" t="s">
        <v>19</v>
      </c>
      <c r="N108" t="s">
        <v>19</v>
      </c>
      <c r="O108" t="s">
        <v>1855</v>
      </c>
      <c r="P108">
        <v>50</v>
      </c>
      <c r="Q108">
        <v>100</v>
      </c>
      <c r="R108" t="s">
        <v>493</v>
      </c>
      <c r="S108" t="s">
        <v>1761</v>
      </c>
      <c r="T108" s="168">
        <v>45779</v>
      </c>
      <c r="U108" s="168">
        <v>46003</v>
      </c>
      <c r="V108" t="s">
        <v>1020</v>
      </c>
      <c r="W108">
        <v>8.5</v>
      </c>
      <c r="X108" s="218">
        <v>90</v>
      </c>
      <c r="Y108" t="s">
        <v>2100</v>
      </c>
      <c r="Z108" s="219"/>
      <c r="AA108">
        <v>90</v>
      </c>
      <c r="AB108" t="s">
        <v>2101</v>
      </c>
      <c r="AC108" s="220"/>
      <c r="AD108"/>
      <c r="AE108" s="221">
        <v>7.65</v>
      </c>
    </row>
    <row r="109" spans="1:31" hidden="1" x14ac:dyDescent="0.25">
      <c r="A109" s="30" t="str">
        <f t="shared" si="1"/>
        <v>4000.5</v>
      </c>
      <c r="B109" t="s">
        <v>2075</v>
      </c>
      <c r="C109">
        <v>3</v>
      </c>
      <c r="D109" t="s">
        <v>460</v>
      </c>
      <c r="E109" t="s">
        <v>1029</v>
      </c>
      <c r="F109" t="s">
        <v>479</v>
      </c>
      <c r="G109" t="s">
        <v>1478</v>
      </c>
      <c r="H109" t="s">
        <v>1479</v>
      </c>
      <c r="I109" t="s">
        <v>1480</v>
      </c>
      <c r="J109" t="s">
        <v>1821</v>
      </c>
      <c r="K109"/>
      <c r="L109" t="s">
        <v>34</v>
      </c>
      <c r="M109" t="s">
        <v>614</v>
      </c>
      <c r="N109" t="s">
        <v>19</v>
      </c>
      <c r="O109" t="s">
        <v>264</v>
      </c>
      <c r="P109">
        <v>12</v>
      </c>
      <c r="Q109">
        <v>6</v>
      </c>
      <c r="R109" t="s">
        <v>465</v>
      </c>
      <c r="S109" t="s">
        <v>1030</v>
      </c>
      <c r="T109" s="168">
        <v>45691</v>
      </c>
      <c r="U109" s="168">
        <v>45989</v>
      </c>
      <c r="V109" t="s">
        <v>1020</v>
      </c>
      <c r="W109">
        <v>12</v>
      </c>
      <c r="X109" s="218">
        <v>83</v>
      </c>
      <c r="Y109" t="s">
        <v>2102</v>
      </c>
      <c r="Z109" s="219"/>
      <c r="AA109">
        <v>83.33</v>
      </c>
      <c r="AB109" t="s">
        <v>2103</v>
      </c>
      <c r="AC109" s="220"/>
      <c r="AD109"/>
      <c r="AE109" s="221">
        <v>9.9996000000000009</v>
      </c>
    </row>
    <row r="110" spans="1:31" hidden="1" x14ac:dyDescent="0.25">
      <c r="A110" s="30" t="str">
        <f t="shared" si="1"/>
        <v>4000.5.1</v>
      </c>
      <c r="B110" t="s">
        <v>2075</v>
      </c>
      <c r="C110">
        <v>3</v>
      </c>
      <c r="D110" t="s">
        <v>467</v>
      </c>
      <c r="E110" t="s">
        <v>1031</v>
      </c>
      <c r="F110" t="s">
        <v>19</v>
      </c>
      <c r="G110" t="s">
        <v>19</v>
      </c>
      <c r="H110" t="s">
        <v>19</v>
      </c>
      <c r="I110" t="s">
        <v>19</v>
      </c>
      <c r="J110" t="s">
        <v>19</v>
      </c>
      <c r="K110"/>
      <c r="L110" t="s">
        <v>19</v>
      </c>
      <c r="M110" t="s">
        <v>19</v>
      </c>
      <c r="N110" t="s">
        <v>19</v>
      </c>
      <c r="O110" t="s">
        <v>35</v>
      </c>
      <c r="P110">
        <v>20</v>
      </c>
      <c r="Q110">
        <v>1</v>
      </c>
      <c r="R110" t="s">
        <v>465</v>
      </c>
      <c r="S110" t="s">
        <v>1032</v>
      </c>
      <c r="T110" s="168">
        <v>45691</v>
      </c>
      <c r="U110" s="168">
        <v>45747</v>
      </c>
      <c r="V110" t="s">
        <v>1020</v>
      </c>
      <c r="W110">
        <v>2.4</v>
      </c>
      <c r="X110" s="218">
        <v>100</v>
      </c>
      <c r="Y110" t="s">
        <v>2104</v>
      </c>
      <c r="Z110" s="219">
        <v>45741</v>
      </c>
      <c r="AA110">
        <v>100</v>
      </c>
      <c r="AB110" t="s">
        <v>2105</v>
      </c>
      <c r="AC110" s="220">
        <v>45741</v>
      </c>
      <c r="AD110">
        <v>100</v>
      </c>
      <c r="AE110" s="221">
        <v>2.4</v>
      </c>
    </row>
    <row r="111" spans="1:31" hidden="1" x14ac:dyDescent="0.25">
      <c r="A111" s="30" t="str">
        <f t="shared" si="1"/>
        <v>4000.5.2</v>
      </c>
      <c r="B111" t="s">
        <v>2075</v>
      </c>
      <c r="C111">
        <v>3</v>
      </c>
      <c r="D111" t="s">
        <v>467</v>
      </c>
      <c r="E111" t="s">
        <v>1033</v>
      </c>
      <c r="F111" t="s">
        <v>19</v>
      </c>
      <c r="G111" t="s">
        <v>19</v>
      </c>
      <c r="H111" t="s">
        <v>19</v>
      </c>
      <c r="I111" t="s">
        <v>19</v>
      </c>
      <c r="J111" t="s">
        <v>19</v>
      </c>
      <c r="K111"/>
      <c r="L111" t="s">
        <v>19</v>
      </c>
      <c r="M111" t="s">
        <v>19</v>
      </c>
      <c r="N111" t="s">
        <v>19</v>
      </c>
      <c r="O111" t="s">
        <v>36</v>
      </c>
      <c r="P111">
        <v>80</v>
      </c>
      <c r="Q111">
        <v>6</v>
      </c>
      <c r="R111" t="s">
        <v>465</v>
      </c>
      <c r="S111" t="s">
        <v>1030</v>
      </c>
      <c r="T111" s="168">
        <v>45748</v>
      </c>
      <c r="U111" s="168">
        <v>45989</v>
      </c>
      <c r="V111" t="s">
        <v>1020</v>
      </c>
      <c r="W111">
        <v>9.6</v>
      </c>
      <c r="X111" s="218">
        <v>83</v>
      </c>
      <c r="Y111" t="s">
        <v>2106</v>
      </c>
      <c r="Z111" s="219"/>
      <c r="AA111">
        <v>83.33</v>
      </c>
      <c r="AB111" t="s">
        <v>2107</v>
      </c>
      <c r="AC111" s="220"/>
      <c r="AD111"/>
      <c r="AE111" s="221">
        <v>7.9996799999999997</v>
      </c>
    </row>
    <row r="112" spans="1:31" hidden="1" x14ac:dyDescent="0.25">
      <c r="A112" s="30" t="str">
        <f t="shared" si="1"/>
        <v>4000.6</v>
      </c>
      <c r="B112" t="s">
        <v>2075</v>
      </c>
      <c r="C112">
        <v>3</v>
      </c>
      <c r="D112" t="s">
        <v>460</v>
      </c>
      <c r="E112" t="s">
        <v>1034</v>
      </c>
      <c r="F112" t="s">
        <v>479</v>
      </c>
      <c r="G112" t="s">
        <v>1481</v>
      </c>
      <c r="H112" t="s">
        <v>1482</v>
      </c>
      <c r="I112" t="s">
        <v>1483</v>
      </c>
      <c r="J112" t="s">
        <v>19</v>
      </c>
      <c r="K112"/>
      <c r="L112" t="s">
        <v>34</v>
      </c>
      <c r="M112" t="s">
        <v>697</v>
      </c>
      <c r="N112" t="s">
        <v>19</v>
      </c>
      <c r="O112" t="s">
        <v>1762</v>
      </c>
      <c r="P112">
        <v>16</v>
      </c>
      <c r="Q112">
        <v>1</v>
      </c>
      <c r="R112" t="s">
        <v>465</v>
      </c>
      <c r="S112" t="s">
        <v>1035</v>
      </c>
      <c r="T112" s="168">
        <v>45691</v>
      </c>
      <c r="U112" s="168">
        <v>45996</v>
      </c>
      <c r="V112" t="s">
        <v>1036</v>
      </c>
      <c r="W112">
        <v>16</v>
      </c>
      <c r="X112" s="218"/>
      <c r="Y112"/>
      <c r="Z112" s="219"/>
      <c r="AA112"/>
      <c r="AB112"/>
      <c r="AC112" s="220"/>
      <c r="AD112"/>
      <c r="AE112" s="221"/>
    </row>
    <row r="113" spans="1:31" hidden="1" x14ac:dyDescent="0.25">
      <c r="A113" s="30" t="str">
        <f t="shared" si="1"/>
        <v>4000.6.1</v>
      </c>
      <c r="B113" t="s">
        <v>2075</v>
      </c>
      <c r="C113">
        <v>3</v>
      </c>
      <c r="D113" t="s">
        <v>467</v>
      </c>
      <c r="E113" t="s">
        <v>1037</v>
      </c>
      <c r="F113" t="s">
        <v>19</v>
      </c>
      <c r="G113" t="s">
        <v>19</v>
      </c>
      <c r="H113" t="s">
        <v>19</v>
      </c>
      <c r="I113" t="s">
        <v>19</v>
      </c>
      <c r="J113" t="s">
        <v>19</v>
      </c>
      <c r="K113"/>
      <c r="L113" t="s">
        <v>19</v>
      </c>
      <c r="M113" t="s">
        <v>19</v>
      </c>
      <c r="N113" t="s">
        <v>19</v>
      </c>
      <c r="O113" t="s">
        <v>363</v>
      </c>
      <c r="P113">
        <v>25</v>
      </c>
      <c r="Q113">
        <v>1</v>
      </c>
      <c r="R113" t="s">
        <v>465</v>
      </c>
      <c r="S113" t="s">
        <v>1038</v>
      </c>
      <c r="T113" s="168">
        <v>45691</v>
      </c>
      <c r="U113" s="168">
        <v>45807</v>
      </c>
      <c r="V113" t="s">
        <v>1020</v>
      </c>
      <c r="W113">
        <v>4</v>
      </c>
      <c r="X113" s="218">
        <v>100</v>
      </c>
      <c r="Y113" t="s">
        <v>2108</v>
      </c>
      <c r="Z113" s="219">
        <v>45806</v>
      </c>
      <c r="AA113">
        <v>100</v>
      </c>
      <c r="AB113" t="s">
        <v>2109</v>
      </c>
      <c r="AC113" s="220">
        <v>45806</v>
      </c>
      <c r="AD113">
        <v>100</v>
      </c>
      <c r="AE113" s="221">
        <v>4</v>
      </c>
    </row>
    <row r="114" spans="1:31" hidden="1" x14ac:dyDescent="0.25">
      <c r="A114" s="30" t="str">
        <f t="shared" si="1"/>
        <v>4000.6.2</v>
      </c>
      <c r="B114" t="s">
        <v>2075</v>
      </c>
      <c r="C114">
        <v>3</v>
      </c>
      <c r="D114" t="s">
        <v>1856</v>
      </c>
      <c r="E114" t="s">
        <v>1039</v>
      </c>
      <c r="F114" t="s">
        <v>19</v>
      </c>
      <c r="G114" t="s">
        <v>19</v>
      </c>
      <c r="H114" t="s">
        <v>19</v>
      </c>
      <c r="I114" t="s">
        <v>19</v>
      </c>
      <c r="J114" t="s">
        <v>19</v>
      </c>
      <c r="K114"/>
      <c r="L114" t="s">
        <v>19</v>
      </c>
      <c r="M114" t="s">
        <v>19</v>
      </c>
      <c r="N114" t="s">
        <v>19</v>
      </c>
      <c r="O114" t="s">
        <v>364</v>
      </c>
      <c r="P114">
        <v>0</v>
      </c>
      <c r="Q114">
        <v>1</v>
      </c>
      <c r="R114" t="s">
        <v>465</v>
      </c>
      <c r="S114" t="s">
        <v>1040</v>
      </c>
      <c r="T114" s="168">
        <v>45811</v>
      </c>
      <c r="U114" s="168">
        <v>45905</v>
      </c>
      <c r="V114" t="s">
        <v>586</v>
      </c>
      <c r="W114">
        <v>0</v>
      </c>
      <c r="X114" s="218">
        <v>100</v>
      </c>
      <c r="Y114" t="s">
        <v>2110</v>
      </c>
      <c r="Z114" s="219">
        <v>45904</v>
      </c>
      <c r="AA114">
        <v>100</v>
      </c>
      <c r="AB114" t="s">
        <v>2111</v>
      </c>
      <c r="AC114" s="220"/>
      <c r="AD114">
        <v>95</v>
      </c>
      <c r="AE114" s="221">
        <v>0</v>
      </c>
    </row>
    <row r="115" spans="1:31" hidden="1" x14ac:dyDescent="0.25">
      <c r="A115" s="30" t="str">
        <f t="shared" si="1"/>
        <v>4000.6.3</v>
      </c>
      <c r="B115" t="s">
        <v>2075</v>
      </c>
      <c r="C115">
        <v>3</v>
      </c>
      <c r="D115" t="s">
        <v>467</v>
      </c>
      <c r="E115" t="s">
        <v>1041</v>
      </c>
      <c r="F115" t="s">
        <v>19</v>
      </c>
      <c r="G115" t="s">
        <v>19</v>
      </c>
      <c r="H115" t="s">
        <v>19</v>
      </c>
      <c r="I115" t="s">
        <v>19</v>
      </c>
      <c r="J115" t="s">
        <v>19</v>
      </c>
      <c r="K115"/>
      <c r="L115" t="s">
        <v>19</v>
      </c>
      <c r="M115" t="s">
        <v>19</v>
      </c>
      <c r="N115" t="s">
        <v>19</v>
      </c>
      <c r="O115" t="s">
        <v>41</v>
      </c>
      <c r="P115">
        <v>25</v>
      </c>
      <c r="Q115">
        <v>1</v>
      </c>
      <c r="R115" t="s">
        <v>465</v>
      </c>
      <c r="S115" t="s">
        <v>1042</v>
      </c>
      <c r="T115" s="168">
        <v>45908</v>
      </c>
      <c r="U115" s="168">
        <v>45947</v>
      </c>
      <c r="V115" t="s">
        <v>1020</v>
      </c>
      <c r="W115">
        <v>4</v>
      </c>
      <c r="X115" s="218"/>
      <c r="Y115"/>
      <c r="Z115" s="219"/>
      <c r="AA115"/>
      <c r="AB115"/>
      <c r="AC115" s="220"/>
      <c r="AD115"/>
      <c r="AE115" s="221"/>
    </row>
    <row r="116" spans="1:31" hidden="1" x14ac:dyDescent="0.25">
      <c r="A116" s="30" t="str">
        <f t="shared" si="1"/>
        <v>4000.6.4</v>
      </c>
      <c r="B116" t="s">
        <v>2075</v>
      </c>
      <c r="C116">
        <v>3</v>
      </c>
      <c r="D116" t="s">
        <v>467</v>
      </c>
      <c r="E116" t="s">
        <v>1043</v>
      </c>
      <c r="F116" t="s">
        <v>19</v>
      </c>
      <c r="G116" t="s">
        <v>19</v>
      </c>
      <c r="H116" t="s">
        <v>19</v>
      </c>
      <c r="I116" t="s">
        <v>19</v>
      </c>
      <c r="J116" t="s">
        <v>19</v>
      </c>
      <c r="K116"/>
      <c r="L116" t="s">
        <v>19</v>
      </c>
      <c r="M116" t="s">
        <v>19</v>
      </c>
      <c r="N116" t="s">
        <v>19</v>
      </c>
      <c r="O116" t="s">
        <v>42</v>
      </c>
      <c r="P116">
        <v>25</v>
      </c>
      <c r="Q116">
        <v>1</v>
      </c>
      <c r="R116" t="s">
        <v>465</v>
      </c>
      <c r="S116" t="s">
        <v>1044</v>
      </c>
      <c r="T116" s="168">
        <v>45950</v>
      </c>
      <c r="U116" s="168">
        <v>45968</v>
      </c>
      <c r="V116" t="s">
        <v>1020</v>
      </c>
      <c r="W116">
        <v>4</v>
      </c>
      <c r="X116" s="218"/>
      <c r="Y116"/>
      <c r="Z116" s="219"/>
      <c r="AA116"/>
      <c r="AB116"/>
      <c r="AC116" s="220"/>
      <c r="AD116"/>
      <c r="AE116" s="221"/>
    </row>
    <row r="117" spans="1:31" hidden="1" x14ac:dyDescent="0.25">
      <c r="A117" s="30" t="str">
        <f t="shared" si="1"/>
        <v>4000.6.5</v>
      </c>
      <c r="B117" t="s">
        <v>2075</v>
      </c>
      <c r="C117">
        <v>3</v>
      </c>
      <c r="D117" t="s">
        <v>1856</v>
      </c>
      <c r="E117" t="s">
        <v>1045</v>
      </c>
      <c r="F117" t="s">
        <v>19</v>
      </c>
      <c r="G117" t="s">
        <v>19</v>
      </c>
      <c r="H117" t="s">
        <v>19</v>
      </c>
      <c r="I117" t="s">
        <v>19</v>
      </c>
      <c r="J117" t="s">
        <v>19</v>
      </c>
      <c r="K117"/>
      <c r="L117" t="s">
        <v>19</v>
      </c>
      <c r="M117" t="s">
        <v>19</v>
      </c>
      <c r="N117" t="s">
        <v>19</v>
      </c>
      <c r="O117" t="s">
        <v>365</v>
      </c>
      <c r="P117">
        <v>0</v>
      </c>
      <c r="Q117">
        <v>1</v>
      </c>
      <c r="R117" t="s">
        <v>465</v>
      </c>
      <c r="S117" t="s">
        <v>1046</v>
      </c>
      <c r="T117" s="168">
        <v>45971</v>
      </c>
      <c r="U117" s="168">
        <v>45975</v>
      </c>
      <c r="V117" t="s">
        <v>508</v>
      </c>
      <c r="W117">
        <v>0</v>
      </c>
      <c r="X117" s="218"/>
      <c r="Y117"/>
      <c r="Z117" s="219"/>
      <c r="AA117"/>
      <c r="AB117"/>
      <c r="AC117" s="220"/>
      <c r="AD117"/>
      <c r="AE117" s="221"/>
    </row>
    <row r="118" spans="1:31" hidden="1" x14ac:dyDescent="0.25">
      <c r="A118" s="30" t="str">
        <f t="shared" si="1"/>
        <v>4000.6.6</v>
      </c>
      <c r="B118" t="s">
        <v>2075</v>
      </c>
      <c r="C118">
        <v>3</v>
      </c>
      <c r="D118" t="s">
        <v>467</v>
      </c>
      <c r="E118" t="s">
        <v>1047</v>
      </c>
      <c r="F118" t="s">
        <v>19</v>
      </c>
      <c r="G118" t="s">
        <v>19</v>
      </c>
      <c r="H118" t="s">
        <v>19</v>
      </c>
      <c r="I118" t="s">
        <v>19</v>
      </c>
      <c r="J118" t="s">
        <v>19</v>
      </c>
      <c r="K118"/>
      <c r="L118" t="s">
        <v>19</v>
      </c>
      <c r="M118" t="s">
        <v>19</v>
      </c>
      <c r="N118" t="s">
        <v>19</v>
      </c>
      <c r="O118" t="s">
        <v>43</v>
      </c>
      <c r="P118">
        <v>25</v>
      </c>
      <c r="Q118">
        <v>1</v>
      </c>
      <c r="R118" t="s">
        <v>465</v>
      </c>
      <c r="S118" t="s">
        <v>1048</v>
      </c>
      <c r="T118" s="168">
        <v>45979</v>
      </c>
      <c r="U118" s="168">
        <v>45996</v>
      </c>
      <c r="V118" t="s">
        <v>1049</v>
      </c>
      <c r="W118">
        <v>4</v>
      </c>
      <c r="X118" s="218"/>
      <c r="Y118"/>
      <c r="Z118" s="219"/>
      <c r="AA118"/>
      <c r="AB118"/>
      <c r="AC118" s="220"/>
      <c r="AD118"/>
      <c r="AE118" s="221"/>
    </row>
    <row r="119" spans="1:31" hidden="1" x14ac:dyDescent="0.25">
      <c r="A119" s="30" t="str">
        <f t="shared" si="1"/>
        <v>4000.8</v>
      </c>
      <c r="B119" t="s">
        <v>2075</v>
      </c>
      <c r="C119">
        <v>3</v>
      </c>
      <c r="D119" t="s">
        <v>460</v>
      </c>
      <c r="E119" t="s">
        <v>1057</v>
      </c>
      <c r="F119" t="s">
        <v>479</v>
      </c>
      <c r="G119" t="s">
        <v>1472</v>
      </c>
      <c r="H119" t="s">
        <v>1473</v>
      </c>
      <c r="I119" t="s">
        <v>1474</v>
      </c>
      <c r="J119" t="s">
        <v>19</v>
      </c>
      <c r="K119"/>
      <c r="L119" t="s">
        <v>34</v>
      </c>
      <c r="M119" t="s">
        <v>614</v>
      </c>
      <c r="N119" t="s">
        <v>19</v>
      </c>
      <c r="O119" t="s">
        <v>265</v>
      </c>
      <c r="P119">
        <v>5</v>
      </c>
      <c r="Q119">
        <v>1</v>
      </c>
      <c r="R119" t="s">
        <v>465</v>
      </c>
      <c r="S119" t="s">
        <v>1058</v>
      </c>
      <c r="T119" s="168">
        <v>45691</v>
      </c>
      <c r="U119" s="168">
        <v>46003</v>
      </c>
      <c r="V119" t="s">
        <v>1020</v>
      </c>
      <c r="W119">
        <v>5</v>
      </c>
      <c r="X119" s="218"/>
      <c r="Y119"/>
      <c r="Z119" s="219"/>
      <c r="AA119"/>
      <c r="AB119"/>
      <c r="AC119" s="220"/>
      <c r="AD119"/>
      <c r="AE119" s="221"/>
    </row>
    <row r="120" spans="1:31" hidden="1" x14ac:dyDescent="0.25">
      <c r="A120" s="30" t="str">
        <f t="shared" si="1"/>
        <v>4000.8.1</v>
      </c>
      <c r="B120" t="s">
        <v>2075</v>
      </c>
      <c r="C120">
        <v>3</v>
      </c>
      <c r="D120" t="s">
        <v>467</v>
      </c>
      <c r="E120" t="s">
        <v>1059</v>
      </c>
      <c r="F120" t="s">
        <v>19</v>
      </c>
      <c r="G120" t="s">
        <v>19</v>
      </c>
      <c r="H120" t="s">
        <v>19</v>
      </c>
      <c r="I120" t="s">
        <v>19</v>
      </c>
      <c r="J120" t="s">
        <v>19</v>
      </c>
      <c r="K120"/>
      <c r="L120" t="s">
        <v>19</v>
      </c>
      <c r="M120" t="s">
        <v>19</v>
      </c>
      <c r="N120" t="s">
        <v>19</v>
      </c>
      <c r="O120" t="s">
        <v>266</v>
      </c>
      <c r="P120">
        <v>100</v>
      </c>
      <c r="Q120">
        <v>1</v>
      </c>
      <c r="R120" t="s">
        <v>465</v>
      </c>
      <c r="S120" t="s">
        <v>1058</v>
      </c>
      <c r="T120" s="168">
        <v>45691</v>
      </c>
      <c r="U120" s="168">
        <v>46003</v>
      </c>
      <c r="V120" t="s">
        <v>1020</v>
      </c>
      <c r="W120">
        <v>5</v>
      </c>
      <c r="X120" s="218"/>
      <c r="Y120"/>
      <c r="Z120" s="219"/>
      <c r="AA120"/>
      <c r="AB120"/>
      <c r="AC120" s="220"/>
      <c r="AD120"/>
      <c r="AE120" s="221"/>
    </row>
    <row r="121" spans="1:31" hidden="1" x14ac:dyDescent="0.25">
      <c r="A121" s="30" t="str">
        <f t="shared" si="1"/>
        <v>142.1</v>
      </c>
      <c r="B121" t="s">
        <v>2112</v>
      </c>
      <c r="C121">
        <v>1</v>
      </c>
      <c r="D121" t="s">
        <v>460</v>
      </c>
      <c r="E121" t="s">
        <v>572</v>
      </c>
      <c r="F121" t="s">
        <v>479</v>
      </c>
      <c r="G121" t="s">
        <v>1469</v>
      </c>
      <c r="H121" t="s">
        <v>1470</v>
      </c>
      <c r="I121" t="s">
        <v>1471</v>
      </c>
      <c r="J121" t="s">
        <v>1821</v>
      </c>
      <c r="K121"/>
      <c r="L121" t="s">
        <v>20</v>
      </c>
      <c r="M121" t="s">
        <v>574</v>
      </c>
      <c r="N121" t="s">
        <v>19</v>
      </c>
      <c r="O121" t="s">
        <v>160</v>
      </c>
      <c r="P121">
        <v>100</v>
      </c>
      <c r="Q121">
        <v>100</v>
      </c>
      <c r="R121" t="s">
        <v>493</v>
      </c>
      <c r="S121" t="s">
        <v>575</v>
      </c>
      <c r="T121" s="168">
        <v>45659</v>
      </c>
      <c r="U121" s="168">
        <v>46013</v>
      </c>
      <c r="V121" t="s">
        <v>571</v>
      </c>
      <c r="W121">
        <v>100</v>
      </c>
      <c r="X121" s="218">
        <v>70</v>
      </c>
      <c r="Y121" t="s">
        <v>2113</v>
      </c>
      <c r="Z121" s="219"/>
      <c r="AA121">
        <v>70</v>
      </c>
      <c r="AB121" t="s">
        <v>2114</v>
      </c>
      <c r="AC121" s="220"/>
      <c r="AD121"/>
      <c r="AE121" s="221">
        <v>70</v>
      </c>
    </row>
    <row r="122" spans="1:31" hidden="1" x14ac:dyDescent="0.25">
      <c r="A122" s="30" t="str">
        <f t="shared" si="1"/>
        <v>142.1.1</v>
      </c>
      <c r="B122" t="s">
        <v>2112</v>
      </c>
      <c r="C122">
        <v>1</v>
      </c>
      <c r="D122" t="s">
        <v>467</v>
      </c>
      <c r="E122" t="s">
        <v>576</v>
      </c>
      <c r="F122" t="s">
        <v>19</v>
      </c>
      <c r="G122" t="s">
        <v>19</v>
      </c>
      <c r="H122" t="s">
        <v>19</v>
      </c>
      <c r="I122" t="s">
        <v>19</v>
      </c>
      <c r="J122" t="s">
        <v>19</v>
      </c>
      <c r="K122"/>
      <c r="L122" t="s">
        <v>19</v>
      </c>
      <c r="M122" t="s">
        <v>19</v>
      </c>
      <c r="N122" t="s">
        <v>19</v>
      </c>
      <c r="O122" t="s">
        <v>161</v>
      </c>
      <c r="P122">
        <v>25</v>
      </c>
      <c r="Q122">
        <v>100</v>
      </c>
      <c r="R122" t="s">
        <v>493</v>
      </c>
      <c r="S122" t="s">
        <v>577</v>
      </c>
      <c r="T122" s="168">
        <v>45659</v>
      </c>
      <c r="U122" s="168">
        <v>46013</v>
      </c>
      <c r="V122" t="s">
        <v>571</v>
      </c>
      <c r="W122">
        <v>25</v>
      </c>
      <c r="X122" s="218">
        <v>71</v>
      </c>
      <c r="Y122" t="s">
        <v>2115</v>
      </c>
      <c r="Z122" s="219"/>
      <c r="AA122">
        <v>71</v>
      </c>
      <c r="AB122" t="s">
        <v>2116</v>
      </c>
      <c r="AC122" s="220"/>
      <c r="AD122"/>
      <c r="AE122" s="221">
        <v>17.75</v>
      </c>
    </row>
    <row r="123" spans="1:31" hidden="1" x14ac:dyDescent="0.25">
      <c r="A123" s="30" t="str">
        <f t="shared" si="1"/>
        <v>142.1.2</v>
      </c>
      <c r="B123" t="s">
        <v>2112</v>
      </c>
      <c r="C123">
        <v>1</v>
      </c>
      <c r="D123" t="s">
        <v>467</v>
      </c>
      <c r="E123" t="s">
        <v>578</v>
      </c>
      <c r="F123" t="s">
        <v>19</v>
      </c>
      <c r="G123" t="s">
        <v>19</v>
      </c>
      <c r="H123" t="s">
        <v>19</v>
      </c>
      <c r="I123" t="s">
        <v>19</v>
      </c>
      <c r="J123" t="s">
        <v>19</v>
      </c>
      <c r="K123"/>
      <c r="L123" t="s">
        <v>19</v>
      </c>
      <c r="M123" t="s">
        <v>19</v>
      </c>
      <c r="N123" t="s">
        <v>19</v>
      </c>
      <c r="O123" t="s">
        <v>1877</v>
      </c>
      <c r="P123">
        <v>25</v>
      </c>
      <c r="Q123">
        <v>100</v>
      </c>
      <c r="R123" t="s">
        <v>493</v>
      </c>
      <c r="S123" t="s">
        <v>579</v>
      </c>
      <c r="T123" s="168">
        <v>45659</v>
      </c>
      <c r="U123" s="168">
        <v>46013</v>
      </c>
      <c r="V123" t="s">
        <v>571</v>
      </c>
      <c r="W123">
        <v>25</v>
      </c>
      <c r="X123" s="218">
        <v>88</v>
      </c>
      <c r="Y123" t="s">
        <v>2117</v>
      </c>
      <c r="Z123" s="219"/>
      <c r="AA123">
        <v>88</v>
      </c>
      <c r="AB123" t="s">
        <v>2118</v>
      </c>
      <c r="AC123" s="220"/>
      <c r="AD123"/>
      <c r="AE123" s="221">
        <v>22</v>
      </c>
    </row>
    <row r="124" spans="1:31" hidden="1" x14ac:dyDescent="0.25">
      <c r="A124" s="30" t="str">
        <f t="shared" si="1"/>
        <v>142.1.3</v>
      </c>
      <c r="B124" t="s">
        <v>2112</v>
      </c>
      <c r="C124">
        <v>1</v>
      </c>
      <c r="D124" t="s">
        <v>467</v>
      </c>
      <c r="E124" t="s">
        <v>580</v>
      </c>
      <c r="F124" t="s">
        <v>19</v>
      </c>
      <c r="G124" t="s">
        <v>19</v>
      </c>
      <c r="H124" t="s">
        <v>19</v>
      </c>
      <c r="I124" t="s">
        <v>19</v>
      </c>
      <c r="J124" t="s">
        <v>19</v>
      </c>
      <c r="K124"/>
      <c r="L124" t="s">
        <v>19</v>
      </c>
      <c r="M124" t="s">
        <v>19</v>
      </c>
      <c r="N124" t="s">
        <v>19</v>
      </c>
      <c r="O124" t="s">
        <v>162</v>
      </c>
      <c r="P124">
        <v>10</v>
      </c>
      <c r="Q124">
        <v>1</v>
      </c>
      <c r="R124" t="s">
        <v>465</v>
      </c>
      <c r="S124" t="s">
        <v>581</v>
      </c>
      <c r="T124" s="168">
        <v>45717</v>
      </c>
      <c r="U124" s="168">
        <v>45839</v>
      </c>
      <c r="V124" t="s">
        <v>571</v>
      </c>
      <c r="W124">
        <v>10</v>
      </c>
      <c r="X124" s="218">
        <v>100</v>
      </c>
      <c r="Y124" t="s">
        <v>2119</v>
      </c>
      <c r="Z124" s="219">
        <v>45813</v>
      </c>
      <c r="AA124">
        <v>100</v>
      </c>
      <c r="AB124" t="s">
        <v>2120</v>
      </c>
      <c r="AC124" s="220">
        <v>45813</v>
      </c>
      <c r="AD124">
        <v>100</v>
      </c>
      <c r="AE124" s="221">
        <v>10</v>
      </c>
    </row>
    <row r="125" spans="1:31" hidden="1" x14ac:dyDescent="0.25">
      <c r="A125" s="30" t="str">
        <f t="shared" si="1"/>
        <v>142.1.4</v>
      </c>
      <c r="B125" t="s">
        <v>2112</v>
      </c>
      <c r="C125">
        <v>1</v>
      </c>
      <c r="D125" t="s">
        <v>467</v>
      </c>
      <c r="E125" t="s">
        <v>582</v>
      </c>
      <c r="F125" t="s">
        <v>19</v>
      </c>
      <c r="G125" t="s">
        <v>19</v>
      </c>
      <c r="H125" t="s">
        <v>19</v>
      </c>
      <c r="I125" t="s">
        <v>19</v>
      </c>
      <c r="J125" t="s">
        <v>19</v>
      </c>
      <c r="K125"/>
      <c r="L125" t="s">
        <v>19</v>
      </c>
      <c r="M125" t="s">
        <v>19</v>
      </c>
      <c r="N125" t="s">
        <v>19</v>
      </c>
      <c r="O125" t="s">
        <v>163</v>
      </c>
      <c r="P125">
        <v>20</v>
      </c>
      <c r="Q125">
        <v>1</v>
      </c>
      <c r="R125" t="s">
        <v>465</v>
      </c>
      <c r="S125" t="s">
        <v>583</v>
      </c>
      <c r="T125" s="168">
        <v>45779</v>
      </c>
      <c r="U125" s="168">
        <v>45835</v>
      </c>
      <c r="V125" t="s">
        <v>571</v>
      </c>
      <c r="W125">
        <v>20</v>
      </c>
      <c r="X125" s="218">
        <v>100</v>
      </c>
      <c r="Y125" t="s">
        <v>2121</v>
      </c>
      <c r="Z125" s="219">
        <v>45796</v>
      </c>
      <c r="AA125">
        <v>100</v>
      </c>
      <c r="AB125" t="s">
        <v>2122</v>
      </c>
      <c r="AC125" s="220">
        <v>45796</v>
      </c>
      <c r="AD125">
        <v>100</v>
      </c>
      <c r="AE125" s="221">
        <v>20</v>
      </c>
    </row>
    <row r="126" spans="1:31" hidden="1" x14ac:dyDescent="0.25">
      <c r="A126" s="30" t="str">
        <f t="shared" si="1"/>
        <v>142.1.5</v>
      </c>
      <c r="B126" t="s">
        <v>2112</v>
      </c>
      <c r="C126">
        <v>1</v>
      </c>
      <c r="D126" t="s">
        <v>467</v>
      </c>
      <c r="E126" t="s">
        <v>584</v>
      </c>
      <c r="F126" t="s">
        <v>19</v>
      </c>
      <c r="G126" t="s">
        <v>19</v>
      </c>
      <c r="H126" t="s">
        <v>19</v>
      </c>
      <c r="I126" t="s">
        <v>19</v>
      </c>
      <c r="J126" t="s">
        <v>19</v>
      </c>
      <c r="K126"/>
      <c r="L126" t="s">
        <v>19</v>
      </c>
      <c r="M126" t="s">
        <v>19</v>
      </c>
      <c r="N126" t="s">
        <v>19</v>
      </c>
      <c r="O126" t="s">
        <v>164</v>
      </c>
      <c r="P126">
        <v>20</v>
      </c>
      <c r="Q126">
        <v>1</v>
      </c>
      <c r="R126" t="s">
        <v>465</v>
      </c>
      <c r="S126" t="s">
        <v>585</v>
      </c>
      <c r="T126" s="168">
        <v>45931</v>
      </c>
      <c r="U126" s="168">
        <v>46013</v>
      </c>
      <c r="V126" t="s">
        <v>571</v>
      </c>
      <c r="W126">
        <v>20</v>
      </c>
      <c r="X126" s="218"/>
      <c r="Y126"/>
      <c r="Z126" s="219"/>
      <c r="AA126"/>
      <c r="AB126"/>
      <c r="AC126" s="220"/>
      <c r="AD126"/>
      <c r="AE126" s="221"/>
    </row>
    <row r="127" spans="1:31" hidden="1" x14ac:dyDescent="0.25">
      <c r="A127" s="30" t="str">
        <f t="shared" si="1"/>
        <v>2023.1</v>
      </c>
      <c r="B127" t="s">
        <v>2123</v>
      </c>
      <c r="C127">
        <v>0</v>
      </c>
      <c r="D127" t="s">
        <v>460</v>
      </c>
      <c r="E127" t="s">
        <v>689</v>
      </c>
      <c r="F127" t="s">
        <v>462</v>
      </c>
      <c r="G127" t="s">
        <v>1478</v>
      </c>
      <c r="H127" t="s">
        <v>1479</v>
      </c>
      <c r="I127" t="s">
        <v>1480</v>
      </c>
      <c r="J127" t="s">
        <v>1823</v>
      </c>
      <c r="K127"/>
      <c r="L127" t="s">
        <v>32</v>
      </c>
      <c r="M127" t="s">
        <v>614</v>
      </c>
      <c r="N127" t="s">
        <v>1824</v>
      </c>
      <c r="O127" t="s">
        <v>212</v>
      </c>
      <c r="P127">
        <v>30</v>
      </c>
      <c r="Q127">
        <v>100</v>
      </c>
      <c r="R127" t="s">
        <v>493</v>
      </c>
      <c r="S127" t="s">
        <v>690</v>
      </c>
      <c r="T127" s="168">
        <v>45670</v>
      </c>
      <c r="U127" s="168">
        <v>45989</v>
      </c>
      <c r="V127" t="s">
        <v>688</v>
      </c>
      <c r="W127">
        <v>30</v>
      </c>
      <c r="X127" s="218">
        <v>80</v>
      </c>
      <c r="Y127" t="s">
        <v>2124</v>
      </c>
      <c r="Z127" s="219"/>
      <c r="AA127">
        <v>80</v>
      </c>
      <c r="AB127" t="s">
        <v>2018</v>
      </c>
      <c r="AC127" s="220"/>
      <c r="AD127"/>
      <c r="AE127" s="221">
        <v>24</v>
      </c>
    </row>
    <row r="128" spans="1:31" hidden="1" x14ac:dyDescent="0.25">
      <c r="A128" s="30" t="str">
        <f t="shared" si="1"/>
        <v>2023.1.1</v>
      </c>
      <c r="B128" t="s">
        <v>2123</v>
      </c>
      <c r="C128">
        <v>0</v>
      </c>
      <c r="D128" t="s">
        <v>467</v>
      </c>
      <c r="E128" t="s">
        <v>691</v>
      </c>
      <c r="F128" t="s">
        <v>19</v>
      </c>
      <c r="G128" t="s">
        <v>19</v>
      </c>
      <c r="H128" t="s">
        <v>19</v>
      </c>
      <c r="I128" t="s">
        <v>19</v>
      </c>
      <c r="J128" t="s">
        <v>19</v>
      </c>
      <c r="K128"/>
      <c r="L128" t="s">
        <v>19</v>
      </c>
      <c r="M128" t="s">
        <v>19</v>
      </c>
      <c r="N128" t="s">
        <v>19</v>
      </c>
      <c r="O128" t="s">
        <v>213</v>
      </c>
      <c r="P128">
        <v>10</v>
      </c>
      <c r="Q128">
        <v>1</v>
      </c>
      <c r="R128" t="s">
        <v>465</v>
      </c>
      <c r="S128" t="s">
        <v>692</v>
      </c>
      <c r="T128" s="168">
        <v>45670</v>
      </c>
      <c r="U128" s="168">
        <v>45716</v>
      </c>
      <c r="V128" t="s">
        <v>688</v>
      </c>
      <c r="W128">
        <v>3</v>
      </c>
      <c r="X128" s="218">
        <v>100</v>
      </c>
      <c r="Y128" t="s">
        <v>2125</v>
      </c>
      <c r="Z128" s="219">
        <v>45716</v>
      </c>
      <c r="AA128">
        <v>100</v>
      </c>
      <c r="AB128" t="s">
        <v>2126</v>
      </c>
      <c r="AC128" s="220">
        <v>45716</v>
      </c>
      <c r="AD128">
        <v>100</v>
      </c>
      <c r="AE128" s="221">
        <v>3</v>
      </c>
    </row>
    <row r="129" spans="1:31" hidden="1" x14ac:dyDescent="0.25">
      <c r="A129" s="30" t="str">
        <f t="shared" si="1"/>
        <v>2023.1.2</v>
      </c>
      <c r="B129" t="s">
        <v>2123</v>
      </c>
      <c r="C129">
        <v>0</v>
      </c>
      <c r="D129" t="s">
        <v>467</v>
      </c>
      <c r="E129" t="s">
        <v>693</v>
      </c>
      <c r="F129" t="s">
        <v>19</v>
      </c>
      <c r="G129" t="s">
        <v>19</v>
      </c>
      <c r="H129" t="s">
        <v>19</v>
      </c>
      <c r="I129" t="s">
        <v>19</v>
      </c>
      <c r="J129" t="s">
        <v>19</v>
      </c>
      <c r="K129"/>
      <c r="L129" t="s">
        <v>19</v>
      </c>
      <c r="M129" t="s">
        <v>19</v>
      </c>
      <c r="N129" t="s">
        <v>19</v>
      </c>
      <c r="O129" t="s">
        <v>214</v>
      </c>
      <c r="P129">
        <v>60</v>
      </c>
      <c r="Q129">
        <v>100</v>
      </c>
      <c r="R129" t="s">
        <v>493</v>
      </c>
      <c r="S129" t="s">
        <v>690</v>
      </c>
      <c r="T129" s="168">
        <v>45691</v>
      </c>
      <c r="U129" s="168">
        <v>45989</v>
      </c>
      <c r="V129" t="s">
        <v>688</v>
      </c>
      <c r="W129">
        <v>18</v>
      </c>
      <c r="X129" s="218">
        <v>80</v>
      </c>
      <c r="Y129" t="s">
        <v>2127</v>
      </c>
      <c r="Z129" s="219"/>
      <c r="AA129">
        <v>80</v>
      </c>
      <c r="AB129" t="s">
        <v>2031</v>
      </c>
      <c r="AC129" s="220"/>
      <c r="AD129"/>
      <c r="AE129" s="221">
        <v>14.4</v>
      </c>
    </row>
    <row r="130" spans="1:31" hidden="1" x14ac:dyDescent="0.25">
      <c r="A130" s="30" t="str">
        <f t="shared" si="1"/>
        <v>2023.1.3</v>
      </c>
      <c r="B130" t="s">
        <v>2123</v>
      </c>
      <c r="C130">
        <v>0</v>
      </c>
      <c r="D130" t="s">
        <v>467</v>
      </c>
      <c r="E130" t="s">
        <v>694</v>
      </c>
      <c r="F130" t="s">
        <v>19</v>
      </c>
      <c r="G130" t="s">
        <v>19</v>
      </c>
      <c r="H130" t="s">
        <v>19</v>
      </c>
      <c r="I130" t="s">
        <v>19</v>
      </c>
      <c r="J130" t="s">
        <v>19</v>
      </c>
      <c r="K130"/>
      <c r="L130" t="s">
        <v>19</v>
      </c>
      <c r="M130" t="s">
        <v>19</v>
      </c>
      <c r="N130" t="s">
        <v>19</v>
      </c>
      <c r="O130" t="s">
        <v>215</v>
      </c>
      <c r="P130">
        <v>10</v>
      </c>
      <c r="Q130">
        <v>1</v>
      </c>
      <c r="R130" t="s">
        <v>465</v>
      </c>
      <c r="S130" t="s">
        <v>692</v>
      </c>
      <c r="T130" s="168">
        <v>45691</v>
      </c>
      <c r="U130" s="168">
        <v>45716</v>
      </c>
      <c r="V130" t="s">
        <v>688</v>
      </c>
      <c r="W130">
        <v>3</v>
      </c>
      <c r="X130" s="218">
        <v>100</v>
      </c>
      <c r="Y130" t="s">
        <v>2128</v>
      </c>
      <c r="Z130" s="219">
        <v>45716</v>
      </c>
      <c r="AA130">
        <v>100</v>
      </c>
      <c r="AB130" t="s">
        <v>2129</v>
      </c>
      <c r="AC130" s="220">
        <v>45716</v>
      </c>
      <c r="AD130">
        <v>100</v>
      </c>
      <c r="AE130" s="221">
        <v>3</v>
      </c>
    </row>
    <row r="131" spans="1:31" hidden="1" x14ac:dyDescent="0.25">
      <c r="A131" s="30" t="str">
        <f t="shared" ref="A131:A194" si="2">+E131</f>
        <v>2023.1.4</v>
      </c>
      <c r="B131" t="s">
        <v>2123</v>
      </c>
      <c r="C131">
        <v>0</v>
      </c>
      <c r="D131" t="s">
        <v>467</v>
      </c>
      <c r="E131" t="s">
        <v>695</v>
      </c>
      <c r="F131" t="s">
        <v>19</v>
      </c>
      <c r="G131" t="s">
        <v>19</v>
      </c>
      <c r="H131" t="s">
        <v>19</v>
      </c>
      <c r="I131" t="s">
        <v>19</v>
      </c>
      <c r="J131" t="s">
        <v>19</v>
      </c>
      <c r="K131"/>
      <c r="L131" t="s">
        <v>19</v>
      </c>
      <c r="M131" t="s">
        <v>19</v>
      </c>
      <c r="N131" t="s">
        <v>19</v>
      </c>
      <c r="O131" t="s">
        <v>216</v>
      </c>
      <c r="P131">
        <v>20</v>
      </c>
      <c r="Q131">
        <v>100</v>
      </c>
      <c r="R131" t="s">
        <v>493</v>
      </c>
      <c r="S131" t="s">
        <v>690</v>
      </c>
      <c r="T131" s="168">
        <v>45719</v>
      </c>
      <c r="U131" s="168">
        <v>45989</v>
      </c>
      <c r="V131" t="s">
        <v>688</v>
      </c>
      <c r="W131">
        <v>6</v>
      </c>
      <c r="X131" s="218">
        <v>30</v>
      </c>
      <c r="Y131" t="s">
        <v>2130</v>
      </c>
      <c r="Z131" s="219"/>
      <c r="AA131">
        <v>30</v>
      </c>
      <c r="AB131" t="s">
        <v>2131</v>
      </c>
      <c r="AC131" s="220"/>
      <c r="AD131"/>
      <c r="AE131" s="221">
        <v>1.8</v>
      </c>
    </row>
    <row r="132" spans="1:31" hidden="1" x14ac:dyDescent="0.25">
      <c r="A132" s="30" t="str">
        <f t="shared" si="2"/>
        <v>2023.2</v>
      </c>
      <c r="B132" t="s">
        <v>2123</v>
      </c>
      <c r="C132">
        <v>0</v>
      </c>
      <c r="D132" t="s">
        <v>460</v>
      </c>
      <c r="E132" t="s">
        <v>696</v>
      </c>
      <c r="F132" t="s">
        <v>462</v>
      </c>
      <c r="G132" t="s">
        <v>1481</v>
      </c>
      <c r="H132" t="s">
        <v>1482</v>
      </c>
      <c r="I132" t="s">
        <v>1483</v>
      </c>
      <c r="J132" t="s">
        <v>1825</v>
      </c>
      <c r="K132"/>
      <c r="L132" t="s">
        <v>19</v>
      </c>
      <c r="M132" t="s">
        <v>697</v>
      </c>
      <c r="N132" t="s">
        <v>1826</v>
      </c>
      <c r="O132" t="s">
        <v>348</v>
      </c>
      <c r="P132">
        <v>10</v>
      </c>
      <c r="Q132">
        <v>2</v>
      </c>
      <c r="R132" t="s">
        <v>465</v>
      </c>
      <c r="S132" t="s">
        <v>698</v>
      </c>
      <c r="T132" s="168">
        <v>45670</v>
      </c>
      <c r="U132" s="168">
        <v>45989</v>
      </c>
      <c r="V132" t="s">
        <v>688</v>
      </c>
      <c r="W132">
        <v>10</v>
      </c>
      <c r="X132" s="218">
        <v>50</v>
      </c>
      <c r="Y132" t="s">
        <v>2132</v>
      </c>
      <c r="Z132" s="219"/>
      <c r="AA132">
        <v>50</v>
      </c>
      <c r="AB132" t="s">
        <v>2133</v>
      </c>
      <c r="AC132" s="220"/>
      <c r="AD132"/>
      <c r="AE132" s="221">
        <v>5</v>
      </c>
    </row>
    <row r="133" spans="1:31" hidden="1" x14ac:dyDescent="0.25">
      <c r="A133" s="30" t="str">
        <f t="shared" si="2"/>
        <v>2023.2.1</v>
      </c>
      <c r="B133" t="s">
        <v>2123</v>
      </c>
      <c r="C133">
        <v>0</v>
      </c>
      <c r="D133" t="s">
        <v>467</v>
      </c>
      <c r="E133" t="s">
        <v>699</v>
      </c>
      <c r="F133" t="s">
        <v>19</v>
      </c>
      <c r="G133" t="s">
        <v>19</v>
      </c>
      <c r="H133" t="s">
        <v>19</v>
      </c>
      <c r="I133" t="s">
        <v>19</v>
      </c>
      <c r="J133" t="s">
        <v>19</v>
      </c>
      <c r="K133"/>
      <c r="L133" t="s">
        <v>19</v>
      </c>
      <c r="M133" t="s">
        <v>19</v>
      </c>
      <c r="N133" t="s">
        <v>19</v>
      </c>
      <c r="O133" t="s">
        <v>349</v>
      </c>
      <c r="P133">
        <v>60</v>
      </c>
      <c r="Q133">
        <v>1</v>
      </c>
      <c r="R133" t="s">
        <v>465</v>
      </c>
      <c r="S133" t="s">
        <v>700</v>
      </c>
      <c r="T133" s="168">
        <v>45670</v>
      </c>
      <c r="U133" s="168">
        <v>45747</v>
      </c>
      <c r="V133" t="s">
        <v>688</v>
      </c>
      <c r="W133">
        <v>6</v>
      </c>
      <c r="X133" s="218">
        <v>100</v>
      </c>
      <c r="Y133" t="s">
        <v>2134</v>
      </c>
      <c r="Z133" s="219">
        <v>45744</v>
      </c>
      <c r="AA133">
        <v>100</v>
      </c>
      <c r="AB133" t="s">
        <v>2135</v>
      </c>
      <c r="AC133" s="220">
        <v>45744</v>
      </c>
      <c r="AD133">
        <v>100</v>
      </c>
      <c r="AE133" s="221">
        <v>6</v>
      </c>
    </row>
    <row r="134" spans="1:31" hidden="1" x14ac:dyDescent="0.25">
      <c r="A134" s="30" t="str">
        <f t="shared" si="2"/>
        <v>2023.2.2</v>
      </c>
      <c r="B134" t="s">
        <v>2123</v>
      </c>
      <c r="C134">
        <v>0</v>
      </c>
      <c r="D134" t="s">
        <v>467</v>
      </c>
      <c r="E134" t="s">
        <v>701</v>
      </c>
      <c r="F134" t="s">
        <v>19</v>
      </c>
      <c r="G134" t="s">
        <v>19</v>
      </c>
      <c r="H134" t="s">
        <v>19</v>
      </c>
      <c r="I134" t="s">
        <v>19</v>
      </c>
      <c r="J134" t="s">
        <v>19</v>
      </c>
      <c r="K134"/>
      <c r="L134" t="s">
        <v>19</v>
      </c>
      <c r="M134" t="s">
        <v>19</v>
      </c>
      <c r="N134" t="s">
        <v>19</v>
      </c>
      <c r="O134" t="s">
        <v>350</v>
      </c>
      <c r="P134">
        <v>40</v>
      </c>
      <c r="Q134">
        <v>2</v>
      </c>
      <c r="R134" t="s">
        <v>465</v>
      </c>
      <c r="S134" t="s">
        <v>698</v>
      </c>
      <c r="T134" s="168">
        <v>45748</v>
      </c>
      <c r="U134" s="168">
        <v>45989</v>
      </c>
      <c r="V134" t="s">
        <v>688</v>
      </c>
      <c r="W134">
        <v>4</v>
      </c>
      <c r="X134" s="218">
        <v>50</v>
      </c>
      <c r="Y134" t="s">
        <v>2136</v>
      </c>
      <c r="Z134" s="219"/>
      <c r="AA134">
        <v>50</v>
      </c>
      <c r="AB134" t="s">
        <v>2137</v>
      </c>
      <c r="AC134" s="220"/>
      <c r="AD134"/>
      <c r="AE134" s="221">
        <v>2</v>
      </c>
    </row>
    <row r="135" spans="1:31" hidden="1" x14ac:dyDescent="0.25">
      <c r="A135" s="30" t="str">
        <f t="shared" si="2"/>
        <v>2023.3</v>
      </c>
      <c r="B135" t="s">
        <v>2123</v>
      </c>
      <c r="C135">
        <v>0</v>
      </c>
      <c r="D135" t="s">
        <v>460</v>
      </c>
      <c r="E135" t="s">
        <v>702</v>
      </c>
      <c r="F135" t="s">
        <v>462</v>
      </c>
      <c r="G135" t="s">
        <v>1478</v>
      </c>
      <c r="H135" t="s">
        <v>1479</v>
      </c>
      <c r="I135" t="s">
        <v>1480</v>
      </c>
      <c r="J135" t="s">
        <v>1823</v>
      </c>
      <c r="K135"/>
      <c r="L135" t="s">
        <v>32</v>
      </c>
      <c r="M135" t="s">
        <v>614</v>
      </c>
      <c r="N135" t="s">
        <v>1827</v>
      </c>
      <c r="O135" t="s">
        <v>217</v>
      </c>
      <c r="P135">
        <v>30</v>
      </c>
      <c r="Q135">
        <v>100</v>
      </c>
      <c r="R135" t="s">
        <v>493</v>
      </c>
      <c r="S135" t="s">
        <v>690</v>
      </c>
      <c r="T135" s="168">
        <v>45691</v>
      </c>
      <c r="U135" s="168">
        <v>45989</v>
      </c>
      <c r="V135" t="s">
        <v>688</v>
      </c>
      <c r="W135">
        <v>30</v>
      </c>
      <c r="X135" s="218">
        <v>80</v>
      </c>
      <c r="Y135" t="s">
        <v>2138</v>
      </c>
      <c r="Z135" s="219"/>
      <c r="AA135">
        <v>80</v>
      </c>
      <c r="AB135" t="s">
        <v>2139</v>
      </c>
      <c r="AC135" s="220"/>
      <c r="AD135"/>
      <c r="AE135" s="221">
        <v>24</v>
      </c>
    </row>
    <row r="136" spans="1:31" hidden="1" x14ac:dyDescent="0.25">
      <c r="A136" s="30" t="str">
        <f t="shared" si="2"/>
        <v>2023.3.1</v>
      </c>
      <c r="B136" t="s">
        <v>2123</v>
      </c>
      <c r="C136">
        <v>0</v>
      </c>
      <c r="D136" t="s">
        <v>467</v>
      </c>
      <c r="E136" t="s">
        <v>703</v>
      </c>
      <c r="F136" t="s">
        <v>19</v>
      </c>
      <c r="G136" t="s">
        <v>19</v>
      </c>
      <c r="H136" t="s">
        <v>19</v>
      </c>
      <c r="I136" t="s">
        <v>19</v>
      </c>
      <c r="J136" t="s">
        <v>19</v>
      </c>
      <c r="K136"/>
      <c r="L136" t="s">
        <v>19</v>
      </c>
      <c r="M136" t="s">
        <v>19</v>
      </c>
      <c r="N136" t="s">
        <v>19</v>
      </c>
      <c r="O136" t="s">
        <v>218</v>
      </c>
      <c r="P136">
        <v>60</v>
      </c>
      <c r="Q136">
        <v>1</v>
      </c>
      <c r="R136" t="s">
        <v>465</v>
      </c>
      <c r="S136" t="s">
        <v>692</v>
      </c>
      <c r="T136" s="168">
        <v>45691</v>
      </c>
      <c r="U136" s="168">
        <v>45716</v>
      </c>
      <c r="V136" t="s">
        <v>688</v>
      </c>
      <c r="W136">
        <v>18</v>
      </c>
      <c r="X136" s="218">
        <v>100</v>
      </c>
      <c r="Y136" t="s">
        <v>2140</v>
      </c>
      <c r="Z136" s="219">
        <v>45716</v>
      </c>
      <c r="AA136">
        <v>100</v>
      </c>
      <c r="AB136" t="s">
        <v>2141</v>
      </c>
      <c r="AC136" s="220">
        <v>45716</v>
      </c>
      <c r="AD136">
        <v>100</v>
      </c>
      <c r="AE136" s="221">
        <v>18</v>
      </c>
    </row>
    <row r="137" spans="1:31" hidden="1" x14ac:dyDescent="0.25">
      <c r="A137" s="30" t="str">
        <f t="shared" si="2"/>
        <v>2023.3.2</v>
      </c>
      <c r="B137" t="s">
        <v>2123</v>
      </c>
      <c r="C137">
        <v>0</v>
      </c>
      <c r="D137" t="s">
        <v>467</v>
      </c>
      <c r="E137" t="s">
        <v>704</v>
      </c>
      <c r="F137" t="s">
        <v>19</v>
      </c>
      <c r="G137" t="s">
        <v>19</v>
      </c>
      <c r="H137" t="s">
        <v>19</v>
      </c>
      <c r="I137" t="s">
        <v>19</v>
      </c>
      <c r="J137" t="s">
        <v>19</v>
      </c>
      <c r="K137"/>
      <c r="L137" t="s">
        <v>19</v>
      </c>
      <c r="M137" t="s">
        <v>19</v>
      </c>
      <c r="N137" t="s">
        <v>19</v>
      </c>
      <c r="O137" t="s">
        <v>219</v>
      </c>
      <c r="P137">
        <v>10</v>
      </c>
      <c r="Q137">
        <v>100</v>
      </c>
      <c r="R137" t="s">
        <v>493</v>
      </c>
      <c r="S137" t="s">
        <v>690</v>
      </c>
      <c r="T137" s="168">
        <v>45691</v>
      </c>
      <c r="U137" s="168">
        <v>45989</v>
      </c>
      <c r="V137" t="s">
        <v>688</v>
      </c>
      <c r="W137">
        <v>3</v>
      </c>
      <c r="X137" s="218">
        <v>80</v>
      </c>
      <c r="Y137" t="s">
        <v>2142</v>
      </c>
      <c r="Z137" s="219"/>
      <c r="AA137">
        <v>80</v>
      </c>
      <c r="AB137" t="s">
        <v>2143</v>
      </c>
      <c r="AC137" s="220"/>
      <c r="AD137"/>
      <c r="AE137" s="221">
        <v>2.4</v>
      </c>
    </row>
    <row r="138" spans="1:31" hidden="1" x14ac:dyDescent="0.25">
      <c r="A138" s="30" t="str">
        <f t="shared" si="2"/>
        <v>2023.3.3</v>
      </c>
      <c r="B138" t="s">
        <v>2123</v>
      </c>
      <c r="C138">
        <v>0</v>
      </c>
      <c r="D138" t="s">
        <v>467</v>
      </c>
      <c r="E138" t="s">
        <v>705</v>
      </c>
      <c r="F138" t="s">
        <v>19</v>
      </c>
      <c r="G138" t="s">
        <v>19</v>
      </c>
      <c r="H138" t="s">
        <v>19</v>
      </c>
      <c r="I138" t="s">
        <v>19</v>
      </c>
      <c r="J138" t="s">
        <v>19</v>
      </c>
      <c r="K138"/>
      <c r="L138" t="s">
        <v>19</v>
      </c>
      <c r="M138" t="s">
        <v>19</v>
      </c>
      <c r="N138" t="s">
        <v>19</v>
      </c>
      <c r="O138" t="s">
        <v>220</v>
      </c>
      <c r="P138">
        <v>10</v>
      </c>
      <c r="Q138">
        <v>1</v>
      </c>
      <c r="R138" t="s">
        <v>465</v>
      </c>
      <c r="S138" t="s">
        <v>692</v>
      </c>
      <c r="T138" s="168">
        <v>45691</v>
      </c>
      <c r="U138" s="168">
        <v>45716</v>
      </c>
      <c r="V138" t="s">
        <v>688</v>
      </c>
      <c r="W138">
        <v>3</v>
      </c>
      <c r="X138" s="218">
        <v>100</v>
      </c>
      <c r="Y138" t="s">
        <v>2144</v>
      </c>
      <c r="Z138" s="219">
        <v>45716</v>
      </c>
      <c r="AA138">
        <v>100</v>
      </c>
      <c r="AB138" t="s">
        <v>2145</v>
      </c>
      <c r="AC138" s="220">
        <v>45716</v>
      </c>
      <c r="AD138">
        <v>100</v>
      </c>
      <c r="AE138" s="221">
        <v>3</v>
      </c>
    </row>
    <row r="139" spans="1:31" hidden="1" x14ac:dyDescent="0.25">
      <c r="A139" s="30" t="str">
        <f t="shared" si="2"/>
        <v>2023.3.4</v>
      </c>
      <c r="B139" t="s">
        <v>2123</v>
      </c>
      <c r="C139">
        <v>0</v>
      </c>
      <c r="D139" t="s">
        <v>467</v>
      </c>
      <c r="E139" t="s">
        <v>706</v>
      </c>
      <c r="F139" t="s">
        <v>19</v>
      </c>
      <c r="G139" t="s">
        <v>19</v>
      </c>
      <c r="H139" t="s">
        <v>19</v>
      </c>
      <c r="I139" t="s">
        <v>19</v>
      </c>
      <c r="J139" t="s">
        <v>19</v>
      </c>
      <c r="K139"/>
      <c r="L139" t="s">
        <v>19</v>
      </c>
      <c r="M139" t="s">
        <v>19</v>
      </c>
      <c r="N139" t="s">
        <v>19</v>
      </c>
      <c r="O139" t="s">
        <v>221</v>
      </c>
      <c r="P139">
        <v>20</v>
      </c>
      <c r="Q139">
        <v>100</v>
      </c>
      <c r="R139" t="s">
        <v>493</v>
      </c>
      <c r="S139" t="s">
        <v>690</v>
      </c>
      <c r="T139" s="168">
        <v>45691</v>
      </c>
      <c r="U139" s="168">
        <v>45989</v>
      </c>
      <c r="V139" t="s">
        <v>688</v>
      </c>
      <c r="W139">
        <v>6</v>
      </c>
      <c r="X139" s="218">
        <v>80</v>
      </c>
      <c r="Y139" t="s">
        <v>2146</v>
      </c>
      <c r="Z139" s="219"/>
      <c r="AA139">
        <v>80</v>
      </c>
      <c r="AB139" t="s">
        <v>2147</v>
      </c>
      <c r="AC139" s="220"/>
      <c r="AD139"/>
      <c r="AE139" s="221">
        <v>4.8</v>
      </c>
    </row>
    <row r="140" spans="1:31" hidden="1" x14ac:dyDescent="0.25">
      <c r="A140" s="30" t="str">
        <f t="shared" si="2"/>
        <v>2023.4</v>
      </c>
      <c r="B140" t="s">
        <v>2123</v>
      </c>
      <c r="C140">
        <v>0</v>
      </c>
      <c r="D140" t="s">
        <v>460</v>
      </c>
      <c r="E140" t="s">
        <v>707</v>
      </c>
      <c r="F140" t="s">
        <v>462</v>
      </c>
      <c r="G140" t="s">
        <v>1478</v>
      </c>
      <c r="H140" t="s">
        <v>1473</v>
      </c>
      <c r="I140" t="s">
        <v>1480</v>
      </c>
      <c r="J140" t="s">
        <v>1823</v>
      </c>
      <c r="K140"/>
      <c r="L140" t="s">
        <v>32</v>
      </c>
      <c r="M140" t="s">
        <v>614</v>
      </c>
      <c r="N140" t="s">
        <v>1828</v>
      </c>
      <c r="O140" t="s">
        <v>222</v>
      </c>
      <c r="P140">
        <v>10</v>
      </c>
      <c r="Q140">
        <v>2</v>
      </c>
      <c r="R140" t="s">
        <v>465</v>
      </c>
      <c r="S140" t="s">
        <v>708</v>
      </c>
      <c r="T140" s="168">
        <v>45691</v>
      </c>
      <c r="U140" s="168">
        <v>46003</v>
      </c>
      <c r="V140" t="s">
        <v>688</v>
      </c>
      <c r="W140">
        <v>10</v>
      </c>
      <c r="X140" s="218">
        <v>50</v>
      </c>
      <c r="Y140" t="s">
        <v>2148</v>
      </c>
      <c r="Z140" s="219"/>
      <c r="AA140">
        <v>50</v>
      </c>
      <c r="AB140" t="s">
        <v>2149</v>
      </c>
      <c r="AC140" s="220"/>
      <c r="AD140"/>
      <c r="AE140" s="221">
        <v>5</v>
      </c>
    </row>
    <row r="141" spans="1:31" hidden="1" x14ac:dyDescent="0.25">
      <c r="A141" s="30" t="str">
        <f t="shared" si="2"/>
        <v>2023.4.1</v>
      </c>
      <c r="B141" t="s">
        <v>2123</v>
      </c>
      <c r="C141">
        <v>0</v>
      </c>
      <c r="D141" t="s">
        <v>467</v>
      </c>
      <c r="E141" t="s">
        <v>709</v>
      </c>
      <c r="F141" t="s">
        <v>19</v>
      </c>
      <c r="G141" t="s">
        <v>19</v>
      </c>
      <c r="H141" t="s">
        <v>19</v>
      </c>
      <c r="I141" t="s">
        <v>19</v>
      </c>
      <c r="J141" t="s">
        <v>19</v>
      </c>
      <c r="K141"/>
      <c r="L141" t="s">
        <v>19</v>
      </c>
      <c r="M141" t="s">
        <v>19</v>
      </c>
      <c r="N141" t="s">
        <v>19</v>
      </c>
      <c r="O141" t="s">
        <v>223</v>
      </c>
      <c r="P141">
        <v>10</v>
      </c>
      <c r="Q141">
        <v>1</v>
      </c>
      <c r="R141" t="s">
        <v>465</v>
      </c>
      <c r="S141" t="s">
        <v>710</v>
      </c>
      <c r="T141" s="168">
        <v>45691</v>
      </c>
      <c r="U141" s="168">
        <v>45716</v>
      </c>
      <c r="V141" t="s">
        <v>688</v>
      </c>
      <c r="W141">
        <v>1</v>
      </c>
      <c r="X141" s="218">
        <v>100</v>
      </c>
      <c r="Y141" t="s">
        <v>2150</v>
      </c>
      <c r="Z141" s="219">
        <v>45716</v>
      </c>
      <c r="AA141">
        <v>100</v>
      </c>
      <c r="AB141" t="s">
        <v>2151</v>
      </c>
      <c r="AC141" s="220">
        <v>45716</v>
      </c>
      <c r="AD141">
        <v>100</v>
      </c>
      <c r="AE141" s="221">
        <v>1</v>
      </c>
    </row>
    <row r="142" spans="1:31" hidden="1" x14ac:dyDescent="0.25">
      <c r="A142" s="30" t="str">
        <f t="shared" si="2"/>
        <v>2023.4.2</v>
      </c>
      <c r="B142" t="s">
        <v>2123</v>
      </c>
      <c r="C142">
        <v>0</v>
      </c>
      <c r="D142" t="s">
        <v>467</v>
      </c>
      <c r="E142" t="s">
        <v>711</v>
      </c>
      <c r="F142" t="s">
        <v>19</v>
      </c>
      <c r="G142" t="s">
        <v>19</v>
      </c>
      <c r="H142" t="s">
        <v>19</v>
      </c>
      <c r="I142" t="s">
        <v>19</v>
      </c>
      <c r="J142" t="s">
        <v>19</v>
      </c>
      <c r="K142"/>
      <c r="L142" t="s">
        <v>19</v>
      </c>
      <c r="M142" t="s">
        <v>19</v>
      </c>
      <c r="N142" t="s">
        <v>19</v>
      </c>
      <c r="O142" t="s">
        <v>224</v>
      </c>
      <c r="P142">
        <v>70</v>
      </c>
      <c r="Q142">
        <v>2</v>
      </c>
      <c r="R142" t="s">
        <v>465</v>
      </c>
      <c r="S142" t="s">
        <v>712</v>
      </c>
      <c r="T142" s="168">
        <v>45719</v>
      </c>
      <c r="U142" s="168">
        <v>45989</v>
      </c>
      <c r="V142" t="s">
        <v>688</v>
      </c>
      <c r="W142">
        <v>7</v>
      </c>
      <c r="X142" s="218">
        <v>50</v>
      </c>
      <c r="Y142" t="s">
        <v>2152</v>
      </c>
      <c r="Z142" s="219"/>
      <c r="AA142">
        <v>50</v>
      </c>
      <c r="AB142" t="s">
        <v>2025</v>
      </c>
      <c r="AC142" s="220"/>
      <c r="AD142"/>
      <c r="AE142" s="221">
        <v>3.5</v>
      </c>
    </row>
    <row r="143" spans="1:31" hidden="1" x14ac:dyDescent="0.25">
      <c r="A143" s="30" t="str">
        <f t="shared" si="2"/>
        <v>2023.4.3</v>
      </c>
      <c r="B143" t="s">
        <v>2123</v>
      </c>
      <c r="C143">
        <v>0</v>
      </c>
      <c r="D143" t="s">
        <v>467</v>
      </c>
      <c r="E143" t="s">
        <v>713</v>
      </c>
      <c r="F143" t="s">
        <v>19</v>
      </c>
      <c r="G143" t="s">
        <v>19</v>
      </c>
      <c r="H143" t="s">
        <v>19</v>
      </c>
      <c r="I143" t="s">
        <v>19</v>
      </c>
      <c r="J143" t="s">
        <v>19</v>
      </c>
      <c r="K143"/>
      <c r="L143" t="s">
        <v>19</v>
      </c>
      <c r="M143" t="s">
        <v>19</v>
      </c>
      <c r="N143" t="s">
        <v>19</v>
      </c>
      <c r="O143" t="s">
        <v>225</v>
      </c>
      <c r="P143">
        <v>20</v>
      </c>
      <c r="Q143">
        <v>2</v>
      </c>
      <c r="R143" t="s">
        <v>465</v>
      </c>
      <c r="S143" t="s">
        <v>708</v>
      </c>
      <c r="T143" s="168">
        <v>45719</v>
      </c>
      <c r="U143" s="168">
        <v>46003</v>
      </c>
      <c r="V143" t="s">
        <v>688</v>
      </c>
      <c r="W143">
        <v>2</v>
      </c>
      <c r="X143" s="218">
        <v>0</v>
      </c>
      <c r="Y143" t="s">
        <v>2153</v>
      </c>
      <c r="Z143" s="219"/>
      <c r="AA143">
        <v>0</v>
      </c>
      <c r="AB143" t="s">
        <v>2154</v>
      </c>
      <c r="AC143" s="220"/>
      <c r="AD143"/>
      <c r="AE143" s="221">
        <v>0</v>
      </c>
    </row>
    <row r="144" spans="1:31" hidden="1" x14ac:dyDescent="0.25">
      <c r="A144" s="30" t="str">
        <f t="shared" si="2"/>
        <v>2023.5</v>
      </c>
      <c r="B144" t="s">
        <v>2123</v>
      </c>
      <c r="C144">
        <v>0</v>
      </c>
      <c r="D144" t="s">
        <v>460</v>
      </c>
      <c r="E144" t="s">
        <v>714</v>
      </c>
      <c r="F144" t="s">
        <v>462</v>
      </c>
      <c r="G144" t="s">
        <v>1478</v>
      </c>
      <c r="H144" t="s">
        <v>1479</v>
      </c>
      <c r="I144" t="s">
        <v>1480</v>
      </c>
      <c r="J144" t="s">
        <v>1823</v>
      </c>
      <c r="K144"/>
      <c r="L144" t="s">
        <v>19</v>
      </c>
      <c r="M144" t="s">
        <v>614</v>
      </c>
      <c r="N144" t="s">
        <v>1829</v>
      </c>
      <c r="O144" t="s">
        <v>226</v>
      </c>
      <c r="P144">
        <v>10</v>
      </c>
      <c r="Q144">
        <v>1</v>
      </c>
      <c r="R144" t="s">
        <v>465</v>
      </c>
      <c r="S144" t="s">
        <v>715</v>
      </c>
      <c r="T144" s="168">
        <v>45691</v>
      </c>
      <c r="U144" s="168">
        <v>45989</v>
      </c>
      <c r="V144" t="s">
        <v>688</v>
      </c>
      <c r="W144">
        <v>10</v>
      </c>
      <c r="X144" s="218">
        <v>0</v>
      </c>
      <c r="Y144" t="s">
        <v>2155</v>
      </c>
      <c r="Z144" s="219"/>
      <c r="AA144">
        <v>0</v>
      </c>
      <c r="AB144" t="s">
        <v>2156</v>
      </c>
      <c r="AC144" s="220"/>
      <c r="AD144"/>
      <c r="AE144" s="221">
        <v>0</v>
      </c>
    </row>
    <row r="145" spans="1:31" hidden="1" x14ac:dyDescent="0.25">
      <c r="A145" s="30" t="str">
        <f t="shared" si="2"/>
        <v>2023.5.1</v>
      </c>
      <c r="B145" t="s">
        <v>2123</v>
      </c>
      <c r="C145">
        <v>0</v>
      </c>
      <c r="D145" t="s">
        <v>467</v>
      </c>
      <c r="E145" t="s">
        <v>716</v>
      </c>
      <c r="F145" t="s">
        <v>19</v>
      </c>
      <c r="G145" t="s">
        <v>19</v>
      </c>
      <c r="H145" t="s">
        <v>19</v>
      </c>
      <c r="I145" t="s">
        <v>19</v>
      </c>
      <c r="J145" t="s">
        <v>19</v>
      </c>
      <c r="K145"/>
      <c r="L145" t="s">
        <v>19</v>
      </c>
      <c r="M145" t="s">
        <v>19</v>
      </c>
      <c r="N145" t="s">
        <v>19</v>
      </c>
      <c r="O145" t="s">
        <v>227</v>
      </c>
      <c r="P145">
        <v>70</v>
      </c>
      <c r="Q145">
        <v>1</v>
      </c>
      <c r="R145" t="s">
        <v>465</v>
      </c>
      <c r="S145" t="s">
        <v>717</v>
      </c>
      <c r="T145" s="168">
        <v>45691</v>
      </c>
      <c r="U145" s="168">
        <v>45930</v>
      </c>
      <c r="V145" t="s">
        <v>688</v>
      </c>
      <c r="W145">
        <v>7</v>
      </c>
      <c r="X145" s="218">
        <v>100</v>
      </c>
      <c r="Y145" t="s">
        <v>2157</v>
      </c>
      <c r="Z145" s="219">
        <v>45930</v>
      </c>
      <c r="AA145">
        <v>100</v>
      </c>
      <c r="AB145" t="s">
        <v>2158</v>
      </c>
      <c r="AC145" s="220">
        <v>45930</v>
      </c>
      <c r="AD145">
        <v>100</v>
      </c>
      <c r="AE145" s="221">
        <v>7</v>
      </c>
    </row>
    <row r="146" spans="1:31" hidden="1" x14ac:dyDescent="0.25">
      <c r="A146" s="30" t="str">
        <f t="shared" si="2"/>
        <v>2023.5.2</v>
      </c>
      <c r="B146" t="s">
        <v>2123</v>
      </c>
      <c r="C146">
        <v>0</v>
      </c>
      <c r="D146" t="s">
        <v>467</v>
      </c>
      <c r="E146" t="s">
        <v>718</v>
      </c>
      <c r="F146" t="s">
        <v>19</v>
      </c>
      <c r="G146" t="s">
        <v>19</v>
      </c>
      <c r="H146" t="s">
        <v>19</v>
      </c>
      <c r="I146" t="s">
        <v>19</v>
      </c>
      <c r="J146" t="s">
        <v>19</v>
      </c>
      <c r="K146"/>
      <c r="L146" t="s">
        <v>19</v>
      </c>
      <c r="M146" t="s">
        <v>19</v>
      </c>
      <c r="N146" t="s">
        <v>19</v>
      </c>
      <c r="O146" t="s">
        <v>228</v>
      </c>
      <c r="P146">
        <v>30</v>
      </c>
      <c r="Q146">
        <v>1</v>
      </c>
      <c r="R146" t="s">
        <v>465</v>
      </c>
      <c r="S146" t="s">
        <v>719</v>
      </c>
      <c r="T146" s="168">
        <v>45931</v>
      </c>
      <c r="U146" s="168">
        <v>45989</v>
      </c>
      <c r="V146" t="s">
        <v>688</v>
      </c>
      <c r="W146">
        <v>3</v>
      </c>
      <c r="X146" s="218"/>
      <c r="Y146"/>
      <c r="Z146" s="219"/>
      <c r="AA146"/>
      <c r="AB146"/>
      <c r="AC146" s="220"/>
      <c r="AD146"/>
      <c r="AE146" s="221"/>
    </row>
    <row r="147" spans="1:31" hidden="1" x14ac:dyDescent="0.25">
      <c r="A147" s="30" t="str">
        <f t="shared" si="2"/>
        <v>2023.6</v>
      </c>
      <c r="B147" t="s">
        <v>2123</v>
      </c>
      <c r="C147">
        <v>0</v>
      </c>
      <c r="D147" t="s">
        <v>460</v>
      </c>
      <c r="E147" t="s">
        <v>720</v>
      </c>
      <c r="F147" t="s">
        <v>479</v>
      </c>
      <c r="G147" t="s">
        <v>1478</v>
      </c>
      <c r="H147" t="s">
        <v>1479</v>
      </c>
      <c r="I147" t="s">
        <v>1480</v>
      </c>
      <c r="J147" t="s">
        <v>1823</v>
      </c>
      <c r="K147"/>
      <c r="L147" t="s">
        <v>32</v>
      </c>
      <c r="M147" t="s">
        <v>697</v>
      </c>
      <c r="N147" t="s">
        <v>1830</v>
      </c>
      <c r="O147" t="s">
        <v>229</v>
      </c>
      <c r="P147">
        <v>10</v>
      </c>
      <c r="Q147">
        <v>1</v>
      </c>
      <c r="R147" t="s">
        <v>465</v>
      </c>
      <c r="S147" t="s">
        <v>721</v>
      </c>
      <c r="T147" s="168">
        <v>45691</v>
      </c>
      <c r="U147" s="168">
        <v>45898</v>
      </c>
      <c r="V147" t="s">
        <v>688</v>
      </c>
      <c r="W147">
        <v>10</v>
      </c>
      <c r="X147" s="218">
        <v>100</v>
      </c>
      <c r="Y147" t="s">
        <v>2159</v>
      </c>
      <c r="Z147" s="219">
        <v>45912</v>
      </c>
      <c r="AA147">
        <v>100</v>
      </c>
      <c r="AB147" t="s">
        <v>2160</v>
      </c>
      <c r="AC147" s="220">
        <v>45912</v>
      </c>
      <c r="AD147">
        <v>100</v>
      </c>
      <c r="AE147" s="221">
        <v>10</v>
      </c>
    </row>
    <row r="148" spans="1:31" hidden="1" x14ac:dyDescent="0.25">
      <c r="A148" s="30" t="str">
        <f t="shared" si="2"/>
        <v>2023.6.1</v>
      </c>
      <c r="B148" t="s">
        <v>2123</v>
      </c>
      <c r="C148">
        <v>0</v>
      </c>
      <c r="D148" t="s">
        <v>467</v>
      </c>
      <c r="E148" t="s">
        <v>722</v>
      </c>
      <c r="F148" t="s">
        <v>19</v>
      </c>
      <c r="G148" t="s">
        <v>19</v>
      </c>
      <c r="H148" t="s">
        <v>19</v>
      </c>
      <c r="I148" t="s">
        <v>19</v>
      </c>
      <c r="J148" t="s">
        <v>19</v>
      </c>
      <c r="K148"/>
      <c r="L148" t="s">
        <v>19</v>
      </c>
      <c r="M148" t="s">
        <v>19</v>
      </c>
      <c r="N148" t="s">
        <v>19</v>
      </c>
      <c r="O148" t="s">
        <v>230</v>
      </c>
      <c r="P148">
        <v>20</v>
      </c>
      <c r="Q148">
        <v>1</v>
      </c>
      <c r="R148" t="s">
        <v>465</v>
      </c>
      <c r="S148" t="s">
        <v>723</v>
      </c>
      <c r="T148" s="168">
        <v>45691</v>
      </c>
      <c r="U148" s="168">
        <v>45716</v>
      </c>
      <c r="V148" t="s">
        <v>688</v>
      </c>
      <c r="W148">
        <v>2</v>
      </c>
      <c r="X148" s="218">
        <v>100</v>
      </c>
      <c r="Y148" t="s">
        <v>2161</v>
      </c>
      <c r="Z148" s="219">
        <v>45716</v>
      </c>
      <c r="AA148">
        <v>100</v>
      </c>
      <c r="AB148" t="s">
        <v>2162</v>
      </c>
      <c r="AC148" s="220">
        <v>45716</v>
      </c>
      <c r="AD148">
        <v>100</v>
      </c>
      <c r="AE148" s="221">
        <v>2</v>
      </c>
    </row>
    <row r="149" spans="1:31" hidden="1" x14ac:dyDescent="0.25">
      <c r="A149" s="30" t="str">
        <f t="shared" si="2"/>
        <v>2023.6.2</v>
      </c>
      <c r="B149" t="s">
        <v>2123</v>
      </c>
      <c r="C149">
        <v>0</v>
      </c>
      <c r="D149" t="s">
        <v>467</v>
      </c>
      <c r="E149" t="s">
        <v>724</v>
      </c>
      <c r="F149" t="s">
        <v>19</v>
      </c>
      <c r="G149" t="s">
        <v>19</v>
      </c>
      <c r="H149" t="s">
        <v>19</v>
      </c>
      <c r="I149" t="s">
        <v>19</v>
      </c>
      <c r="J149" t="s">
        <v>19</v>
      </c>
      <c r="K149"/>
      <c r="L149" t="s">
        <v>19</v>
      </c>
      <c r="M149" t="s">
        <v>19</v>
      </c>
      <c r="N149" t="s">
        <v>19</v>
      </c>
      <c r="O149" t="s">
        <v>231</v>
      </c>
      <c r="P149">
        <v>10</v>
      </c>
      <c r="Q149">
        <v>2</v>
      </c>
      <c r="R149" t="s">
        <v>465</v>
      </c>
      <c r="S149" t="s">
        <v>725</v>
      </c>
      <c r="T149" s="168">
        <v>45719</v>
      </c>
      <c r="U149" s="168">
        <v>45747</v>
      </c>
      <c r="V149" t="s">
        <v>688</v>
      </c>
      <c r="W149">
        <v>1</v>
      </c>
      <c r="X149" s="218">
        <v>100</v>
      </c>
      <c r="Y149" t="s">
        <v>2163</v>
      </c>
      <c r="Z149" s="219">
        <v>45747</v>
      </c>
      <c r="AA149">
        <v>100</v>
      </c>
      <c r="AB149" t="s">
        <v>2164</v>
      </c>
      <c r="AC149" s="220">
        <v>45747</v>
      </c>
      <c r="AD149">
        <v>100</v>
      </c>
      <c r="AE149" s="221">
        <v>1</v>
      </c>
    </row>
    <row r="150" spans="1:31" hidden="1" x14ac:dyDescent="0.25">
      <c r="A150" s="30" t="str">
        <f t="shared" si="2"/>
        <v>2023.6.3</v>
      </c>
      <c r="B150" t="s">
        <v>2123</v>
      </c>
      <c r="C150">
        <v>0</v>
      </c>
      <c r="D150" t="s">
        <v>467</v>
      </c>
      <c r="E150" t="s">
        <v>726</v>
      </c>
      <c r="F150" t="s">
        <v>19</v>
      </c>
      <c r="G150" t="s">
        <v>19</v>
      </c>
      <c r="H150" t="s">
        <v>19</v>
      </c>
      <c r="I150" t="s">
        <v>19</v>
      </c>
      <c r="J150" t="s">
        <v>19</v>
      </c>
      <c r="K150"/>
      <c r="L150" t="s">
        <v>19</v>
      </c>
      <c r="M150" t="s">
        <v>19</v>
      </c>
      <c r="N150" t="s">
        <v>19</v>
      </c>
      <c r="O150" t="s">
        <v>232</v>
      </c>
      <c r="P150">
        <v>70</v>
      </c>
      <c r="Q150">
        <v>1</v>
      </c>
      <c r="R150" t="s">
        <v>465</v>
      </c>
      <c r="S150" t="s">
        <v>721</v>
      </c>
      <c r="T150" s="168">
        <v>45748</v>
      </c>
      <c r="U150" s="168">
        <v>45898</v>
      </c>
      <c r="V150" t="s">
        <v>688</v>
      </c>
      <c r="W150">
        <v>7</v>
      </c>
      <c r="X150" s="218">
        <v>100</v>
      </c>
      <c r="Y150" t="s">
        <v>2159</v>
      </c>
      <c r="Z150" s="219">
        <v>45912</v>
      </c>
      <c r="AA150">
        <v>100</v>
      </c>
      <c r="AB150" t="s">
        <v>2165</v>
      </c>
      <c r="AC150" s="220">
        <v>45912</v>
      </c>
      <c r="AD150">
        <v>100</v>
      </c>
      <c r="AE150" s="221">
        <v>7</v>
      </c>
    </row>
    <row r="151" spans="1:31" hidden="1" x14ac:dyDescent="0.25">
      <c r="A151" s="30" t="str">
        <f t="shared" si="2"/>
        <v>13.1</v>
      </c>
      <c r="B151" t="s">
        <v>2166</v>
      </c>
      <c r="C151">
        <v>0</v>
      </c>
      <c r="D151" t="s">
        <v>460</v>
      </c>
      <c r="E151" t="s">
        <v>765</v>
      </c>
      <c r="F151" t="s">
        <v>462</v>
      </c>
      <c r="G151" t="s">
        <v>1472</v>
      </c>
      <c r="H151" t="s">
        <v>1473</v>
      </c>
      <c r="I151" t="s">
        <v>1474</v>
      </c>
      <c r="J151" t="s">
        <v>19</v>
      </c>
      <c r="K151"/>
      <c r="L151" t="s">
        <v>19</v>
      </c>
      <c r="M151" t="s">
        <v>1442</v>
      </c>
      <c r="N151" t="s">
        <v>19</v>
      </c>
      <c r="O151" t="s">
        <v>433</v>
      </c>
      <c r="P151">
        <v>100</v>
      </c>
      <c r="Q151">
        <v>1</v>
      </c>
      <c r="R151" t="s">
        <v>465</v>
      </c>
      <c r="S151" t="s">
        <v>766</v>
      </c>
      <c r="T151" s="168">
        <v>45684</v>
      </c>
      <c r="U151" s="168">
        <v>46001</v>
      </c>
      <c r="V151" t="s">
        <v>767</v>
      </c>
      <c r="W151">
        <v>100</v>
      </c>
      <c r="X151" s="218"/>
      <c r="Y151"/>
      <c r="Z151" s="219"/>
      <c r="AA151"/>
      <c r="AB151"/>
      <c r="AC151" s="220"/>
      <c r="AD151"/>
      <c r="AE151" s="221"/>
    </row>
    <row r="152" spans="1:31" hidden="1" x14ac:dyDescent="0.25">
      <c r="A152" s="30" t="str">
        <f t="shared" si="2"/>
        <v>13.1.1</v>
      </c>
      <c r="B152" t="s">
        <v>2166</v>
      </c>
      <c r="C152">
        <v>0</v>
      </c>
      <c r="D152" t="s">
        <v>467</v>
      </c>
      <c r="E152" t="s">
        <v>768</v>
      </c>
      <c r="F152" t="s">
        <v>19</v>
      </c>
      <c r="G152" t="s">
        <v>19</v>
      </c>
      <c r="H152" t="s">
        <v>19</v>
      </c>
      <c r="I152" t="s">
        <v>19</v>
      </c>
      <c r="J152" t="s">
        <v>19</v>
      </c>
      <c r="K152"/>
      <c r="L152" t="s">
        <v>19</v>
      </c>
      <c r="M152" t="s">
        <v>19</v>
      </c>
      <c r="N152" t="s">
        <v>19</v>
      </c>
      <c r="O152" t="s">
        <v>434</v>
      </c>
      <c r="P152">
        <v>100</v>
      </c>
      <c r="Q152">
        <v>1</v>
      </c>
      <c r="R152" t="s">
        <v>465</v>
      </c>
      <c r="S152" t="s">
        <v>769</v>
      </c>
      <c r="T152" s="168">
        <v>45684</v>
      </c>
      <c r="U152" s="168">
        <v>45716</v>
      </c>
      <c r="V152" t="s">
        <v>764</v>
      </c>
      <c r="W152">
        <v>100</v>
      </c>
      <c r="X152" s="218">
        <v>100</v>
      </c>
      <c r="Y152" t="s">
        <v>2167</v>
      </c>
      <c r="Z152" s="219">
        <v>45716</v>
      </c>
      <c r="AA152">
        <v>100</v>
      </c>
      <c r="AB152" t="s">
        <v>2168</v>
      </c>
      <c r="AC152" s="220">
        <v>45716</v>
      </c>
      <c r="AD152">
        <v>100</v>
      </c>
      <c r="AE152" s="221">
        <v>100</v>
      </c>
    </row>
    <row r="153" spans="1:31" hidden="1" x14ac:dyDescent="0.25">
      <c r="A153" s="30" t="str">
        <f t="shared" si="2"/>
        <v>13.1.2</v>
      </c>
      <c r="B153" t="s">
        <v>2166</v>
      </c>
      <c r="C153">
        <v>0</v>
      </c>
      <c r="D153" t="s">
        <v>1856</v>
      </c>
      <c r="E153" t="s">
        <v>770</v>
      </c>
      <c r="F153" t="s">
        <v>19</v>
      </c>
      <c r="G153" t="s">
        <v>19</v>
      </c>
      <c r="H153" t="s">
        <v>19</v>
      </c>
      <c r="I153" t="s">
        <v>19</v>
      </c>
      <c r="J153" t="s">
        <v>19</v>
      </c>
      <c r="K153"/>
      <c r="L153" t="s">
        <v>19</v>
      </c>
      <c r="M153" t="s">
        <v>19</v>
      </c>
      <c r="N153" t="s">
        <v>19</v>
      </c>
      <c r="O153" t="s">
        <v>435</v>
      </c>
      <c r="P153">
        <v>0</v>
      </c>
      <c r="Q153">
        <v>1</v>
      </c>
      <c r="R153" t="s">
        <v>465</v>
      </c>
      <c r="S153" t="s">
        <v>771</v>
      </c>
      <c r="T153" s="168">
        <v>45719</v>
      </c>
      <c r="U153" s="168">
        <v>45777</v>
      </c>
      <c r="V153" t="s">
        <v>586</v>
      </c>
      <c r="W153">
        <v>0</v>
      </c>
      <c r="X153" s="218">
        <v>100</v>
      </c>
      <c r="Y153" t="s">
        <v>2169</v>
      </c>
      <c r="Z153" s="219">
        <v>45777</v>
      </c>
      <c r="AA153">
        <v>100</v>
      </c>
      <c r="AB153" t="s">
        <v>2067</v>
      </c>
      <c r="AC153" s="220">
        <v>45747</v>
      </c>
      <c r="AD153">
        <v>100</v>
      </c>
      <c r="AE153" s="221">
        <v>0</v>
      </c>
    </row>
    <row r="154" spans="1:31" hidden="1" x14ac:dyDescent="0.25">
      <c r="A154" s="30" t="str">
        <f t="shared" si="2"/>
        <v>13.1.3</v>
      </c>
      <c r="B154" t="s">
        <v>2166</v>
      </c>
      <c r="C154">
        <v>0</v>
      </c>
      <c r="D154" t="s">
        <v>1856</v>
      </c>
      <c r="E154" t="s">
        <v>772</v>
      </c>
      <c r="F154" t="s">
        <v>19</v>
      </c>
      <c r="G154" t="s">
        <v>19</v>
      </c>
      <c r="H154" t="s">
        <v>19</v>
      </c>
      <c r="I154" t="s">
        <v>19</v>
      </c>
      <c r="J154" t="s">
        <v>19</v>
      </c>
      <c r="K154"/>
      <c r="L154" t="s">
        <v>19</v>
      </c>
      <c r="M154" t="s">
        <v>19</v>
      </c>
      <c r="N154" t="s">
        <v>19</v>
      </c>
      <c r="O154" t="s">
        <v>436</v>
      </c>
      <c r="P154">
        <v>0</v>
      </c>
      <c r="Q154">
        <v>1</v>
      </c>
      <c r="R154" t="s">
        <v>493</v>
      </c>
      <c r="S154" t="s">
        <v>773</v>
      </c>
      <c r="T154" s="168">
        <v>45748</v>
      </c>
      <c r="U154" s="168">
        <v>46001</v>
      </c>
      <c r="V154" t="s">
        <v>586</v>
      </c>
      <c r="W154">
        <v>0</v>
      </c>
      <c r="X154" s="218">
        <v>0</v>
      </c>
      <c r="Y154" t="s">
        <v>2170</v>
      </c>
      <c r="Z154" s="219"/>
      <c r="AA154">
        <v>0</v>
      </c>
      <c r="AB154" t="s">
        <v>2171</v>
      </c>
      <c r="AC154" s="220"/>
      <c r="AD154"/>
      <c r="AE154" s="221">
        <v>0</v>
      </c>
    </row>
    <row r="155" spans="1:31" hidden="1" x14ac:dyDescent="0.25">
      <c r="A155" s="30" t="str">
        <f t="shared" si="2"/>
        <v>141.1</v>
      </c>
      <c r="B155" t="s">
        <v>2172</v>
      </c>
      <c r="C155">
        <v>0</v>
      </c>
      <c r="D155" t="s">
        <v>460</v>
      </c>
      <c r="E155" t="s">
        <v>1372</v>
      </c>
      <c r="F155" t="s">
        <v>19</v>
      </c>
      <c r="G155" t="s">
        <v>1478</v>
      </c>
      <c r="H155" t="s">
        <v>1479</v>
      </c>
      <c r="I155" t="s">
        <v>1480</v>
      </c>
      <c r="J155" t="s">
        <v>1832</v>
      </c>
      <c r="K155"/>
      <c r="L155" t="s">
        <v>20</v>
      </c>
      <c r="M155" t="s">
        <v>986</v>
      </c>
      <c r="N155" t="s">
        <v>19</v>
      </c>
      <c r="O155" t="s">
        <v>1373</v>
      </c>
      <c r="P155">
        <v>30</v>
      </c>
      <c r="Q155">
        <v>100</v>
      </c>
      <c r="R155" t="s">
        <v>493</v>
      </c>
      <c r="S155" t="s">
        <v>835</v>
      </c>
      <c r="T155" s="168">
        <v>45691</v>
      </c>
      <c r="U155" s="168">
        <v>46010</v>
      </c>
      <c r="V155" t="s">
        <v>1371</v>
      </c>
      <c r="W155">
        <v>30</v>
      </c>
      <c r="X155" s="218">
        <v>73</v>
      </c>
      <c r="Y155" t="s">
        <v>2173</v>
      </c>
      <c r="Z155" s="219"/>
      <c r="AA155">
        <v>40</v>
      </c>
      <c r="AB155" t="s">
        <v>2174</v>
      </c>
      <c r="AC155" s="220"/>
      <c r="AD155"/>
      <c r="AE155" s="221">
        <v>12</v>
      </c>
    </row>
    <row r="156" spans="1:31" hidden="1" x14ac:dyDescent="0.25">
      <c r="A156" s="30" t="str">
        <f t="shared" si="2"/>
        <v>141.1.1</v>
      </c>
      <c r="B156" t="s">
        <v>2172</v>
      </c>
      <c r="C156">
        <v>0</v>
      </c>
      <c r="D156" t="s">
        <v>467</v>
      </c>
      <c r="E156" t="s">
        <v>1374</v>
      </c>
      <c r="F156" t="s">
        <v>19</v>
      </c>
      <c r="G156" t="s">
        <v>19</v>
      </c>
      <c r="H156" t="s">
        <v>19</v>
      </c>
      <c r="I156" t="s">
        <v>19</v>
      </c>
      <c r="J156" t="s">
        <v>19</v>
      </c>
      <c r="K156"/>
      <c r="L156" t="s">
        <v>19</v>
      </c>
      <c r="M156" t="s">
        <v>19</v>
      </c>
      <c r="N156" t="s">
        <v>19</v>
      </c>
      <c r="O156" t="s">
        <v>1375</v>
      </c>
      <c r="P156">
        <v>25</v>
      </c>
      <c r="Q156">
        <v>1</v>
      </c>
      <c r="R156" t="s">
        <v>465</v>
      </c>
      <c r="S156" t="s">
        <v>1376</v>
      </c>
      <c r="T156" s="168">
        <v>45691</v>
      </c>
      <c r="U156" s="168">
        <v>45772</v>
      </c>
      <c r="V156" t="s">
        <v>1371</v>
      </c>
      <c r="W156">
        <v>7.5</v>
      </c>
      <c r="X156" s="218">
        <v>100</v>
      </c>
      <c r="Y156" t="s">
        <v>2175</v>
      </c>
      <c r="Z156" s="219">
        <v>45772</v>
      </c>
      <c r="AA156">
        <v>100</v>
      </c>
      <c r="AB156" t="s">
        <v>2176</v>
      </c>
      <c r="AC156" s="220">
        <v>45772</v>
      </c>
      <c r="AD156">
        <v>100</v>
      </c>
      <c r="AE156" s="221">
        <v>7.5</v>
      </c>
    </row>
    <row r="157" spans="1:31" hidden="1" x14ac:dyDescent="0.25">
      <c r="A157" s="30" t="str">
        <f t="shared" si="2"/>
        <v>141.1.2</v>
      </c>
      <c r="B157" t="s">
        <v>2172</v>
      </c>
      <c r="C157">
        <v>0</v>
      </c>
      <c r="D157" t="s">
        <v>467</v>
      </c>
      <c r="E157" t="s">
        <v>1377</v>
      </c>
      <c r="F157" t="s">
        <v>19</v>
      </c>
      <c r="G157" t="s">
        <v>19</v>
      </c>
      <c r="H157" t="s">
        <v>19</v>
      </c>
      <c r="I157" t="s">
        <v>19</v>
      </c>
      <c r="J157" t="s">
        <v>19</v>
      </c>
      <c r="K157"/>
      <c r="L157" t="s">
        <v>19</v>
      </c>
      <c r="M157" t="s">
        <v>19</v>
      </c>
      <c r="N157" t="s">
        <v>19</v>
      </c>
      <c r="O157" t="s">
        <v>1378</v>
      </c>
      <c r="P157">
        <v>25</v>
      </c>
      <c r="Q157">
        <v>1</v>
      </c>
      <c r="R157" t="s">
        <v>465</v>
      </c>
      <c r="S157" t="s">
        <v>1379</v>
      </c>
      <c r="T157" s="168">
        <v>45775</v>
      </c>
      <c r="U157" s="168">
        <v>45793</v>
      </c>
      <c r="V157" t="s">
        <v>1371</v>
      </c>
      <c r="W157">
        <v>7.5</v>
      </c>
      <c r="X157" s="218">
        <v>100</v>
      </c>
      <c r="Y157" t="s">
        <v>2177</v>
      </c>
      <c r="Z157" s="219">
        <v>45793</v>
      </c>
      <c r="AA157">
        <v>100</v>
      </c>
      <c r="AB157" t="s">
        <v>2178</v>
      </c>
      <c r="AC157" s="220">
        <v>45793</v>
      </c>
      <c r="AD157">
        <v>95</v>
      </c>
      <c r="AE157" s="221">
        <v>7.5</v>
      </c>
    </row>
    <row r="158" spans="1:31" hidden="1" x14ac:dyDescent="0.25">
      <c r="A158" s="30" t="str">
        <f t="shared" si="2"/>
        <v>141.1.3</v>
      </c>
      <c r="B158" t="s">
        <v>2172</v>
      </c>
      <c r="C158">
        <v>0</v>
      </c>
      <c r="D158" t="s">
        <v>467</v>
      </c>
      <c r="E158" t="s">
        <v>1380</v>
      </c>
      <c r="F158" t="s">
        <v>19</v>
      </c>
      <c r="G158" t="s">
        <v>19</v>
      </c>
      <c r="H158" t="s">
        <v>19</v>
      </c>
      <c r="I158" t="s">
        <v>19</v>
      </c>
      <c r="J158" t="s">
        <v>19</v>
      </c>
      <c r="K158"/>
      <c r="L158" t="s">
        <v>19</v>
      </c>
      <c r="M158" t="s">
        <v>19</v>
      </c>
      <c r="N158" t="s">
        <v>19</v>
      </c>
      <c r="O158" t="s">
        <v>1381</v>
      </c>
      <c r="P158">
        <v>50</v>
      </c>
      <c r="Q158">
        <v>100</v>
      </c>
      <c r="R158" t="s">
        <v>493</v>
      </c>
      <c r="S158" t="s">
        <v>835</v>
      </c>
      <c r="T158" s="168">
        <v>45796</v>
      </c>
      <c r="U158" s="168">
        <v>46010</v>
      </c>
      <c r="V158" t="s">
        <v>1371</v>
      </c>
      <c r="W158">
        <v>15</v>
      </c>
      <c r="X158" s="218">
        <v>45</v>
      </c>
      <c r="Y158" t="s">
        <v>2179</v>
      </c>
      <c r="Z158" s="219"/>
      <c r="AA158">
        <v>45</v>
      </c>
      <c r="AB158" t="s">
        <v>2180</v>
      </c>
      <c r="AC158" s="220"/>
      <c r="AD158"/>
      <c r="AE158" s="221">
        <v>6.75</v>
      </c>
    </row>
    <row r="159" spans="1:31" hidden="1" x14ac:dyDescent="0.25">
      <c r="A159" s="30" t="str">
        <f t="shared" si="2"/>
        <v>141.2</v>
      </c>
      <c r="B159" t="s">
        <v>2172</v>
      </c>
      <c r="C159">
        <v>0</v>
      </c>
      <c r="D159" t="s">
        <v>460</v>
      </c>
      <c r="E159" t="s">
        <v>1382</v>
      </c>
      <c r="F159" t="s">
        <v>19</v>
      </c>
      <c r="G159" t="s">
        <v>1478</v>
      </c>
      <c r="H159" t="s">
        <v>1479</v>
      </c>
      <c r="I159" t="s">
        <v>1480</v>
      </c>
      <c r="J159" t="s">
        <v>1821</v>
      </c>
      <c r="K159"/>
      <c r="L159" t="s">
        <v>20</v>
      </c>
      <c r="M159" t="s">
        <v>986</v>
      </c>
      <c r="N159" t="s">
        <v>1840</v>
      </c>
      <c r="O159" t="s">
        <v>114</v>
      </c>
      <c r="P159">
        <v>30</v>
      </c>
      <c r="Q159">
        <v>100</v>
      </c>
      <c r="R159" t="s">
        <v>493</v>
      </c>
      <c r="S159" t="s">
        <v>1383</v>
      </c>
      <c r="T159" s="168">
        <v>45671</v>
      </c>
      <c r="U159" s="168">
        <v>46010</v>
      </c>
      <c r="V159" t="s">
        <v>1371</v>
      </c>
      <c r="W159">
        <v>30</v>
      </c>
      <c r="X159" s="218">
        <v>85</v>
      </c>
      <c r="Y159" t="s">
        <v>2181</v>
      </c>
      <c r="Z159" s="219"/>
      <c r="AA159">
        <v>61</v>
      </c>
      <c r="AB159" t="s">
        <v>2182</v>
      </c>
      <c r="AC159" s="220"/>
      <c r="AD159"/>
      <c r="AE159" s="221">
        <v>18.3</v>
      </c>
    </row>
    <row r="160" spans="1:31" hidden="1" x14ac:dyDescent="0.25">
      <c r="A160" s="30" t="str">
        <f t="shared" si="2"/>
        <v>141.2.1</v>
      </c>
      <c r="B160" t="s">
        <v>2172</v>
      </c>
      <c r="C160">
        <v>0</v>
      </c>
      <c r="D160" t="s">
        <v>467</v>
      </c>
      <c r="E160" t="s">
        <v>1384</v>
      </c>
      <c r="F160" t="s">
        <v>19</v>
      </c>
      <c r="G160" t="s">
        <v>19</v>
      </c>
      <c r="H160" t="s">
        <v>19</v>
      </c>
      <c r="I160" t="s">
        <v>19</v>
      </c>
      <c r="J160" t="s">
        <v>19</v>
      </c>
      <c r="K160"/>
      <c r="L160" t="s">
        <v>19</v>
      </c>
      <c r="M160" t="s">
        <v>19</v>
      </c>
      <c r="N160" t="s">
        <v>19</v>
      </c>
      <c r="O160" t="s">
        <v>115</v>
      </c>
      <c r="P160">
        <v>30</v>
      </c>
      <c r="Q160">
        <v>1</v>
      </c>
      <c r="R160" t="s">
        <v>465</v>
      </c>
      <c r="S160" t="s">
        <v>1385</v>
      </c>
      <c r="T160" s="168">
        <v>45671</v>
      </c>
      <c r="U160" s="168">
        <v>45688</v>
      </c>
      <c r="V160" t="s">
        <v>1371</v>
      </c>
      <c r="W160">
        <v>9</v>
      </c>
      <c r="X160" s="218">
        <v>100</v>
      </c>
      <c r="Y160" t="s">
        <v>2183</v>
      </c>
      <c r="Z160" s="219">
        <v>45688</v>
      </c>
      <c r="AA160">
        <v>100</v>
      </c>
      <c r="AB160" t="s">
        <v>2184</v>
      </c>
      <c r="AC160" s="220">
        <v>45688</v>
      </c>
      <c r="AD160">
        <v>100</v>
      </c>
      <c r="AE160" s="221">
        <v>9</v>
      </c>
    </row>
    <row r="161" spans="1:31" hidden="1" x14ac:dyDescent="0.25">
      <c r="A161" s="30" t="str">
        <f t="shared" si="2"/>
        <v>141.2.2</v>
      </c>
      <c r="B161" t="s">
        <v>2172</v>
      </c>
      <c r="C161">
        <v>0</v>
      </c>
      <c r="D161" t="s">
        <v>467</v>
      </c>
      <c r="E161" t="s">
        <v>1386</v>
      </c>
      <c r="F161" t="s">
        <v>19</v>
      </c>
      <c r="G161" t="s">
        <v>19</v>
      </c>
      <c r="H161" t="s">
        <v>19</v>
      </c>
      <c r="I161" t="s">
        <v>19</v>
      </c>
      <c r="J161" t="s">
        <v>19</v>
      </c>
      <c r="K161"/>
      <c r="L161" t="s">
        <v>19</v>
      </c>
      <c r="M161" t="s">
        <v>19</v>
      </c>
      <c r="N161" t="s">
        <v>19</v>
      </c>
      <c r="O161" t="s">
        <v>116</v>
      </c>
      <c r="P161">
        <v>30</v>
      </c>
      <c r="Q161">
        <v>1</v>
      </c>
      <c r="R161" t="s">
        <v>465</v>
      </c>
      <c r="S161" t="s">
        <v>1387</v>
      </c>
      <c r="T161" s="168">
        <v>45671</v>
      </c>
      <c r="U161" s="168">
        <v>45688</v>
      </c>
      <c r="V161" t="s">
        <v>1371</v>
      </c>
      <c r="W161">
        <v>9</v>
      </c>
      <c r="X161" s="218">
        <v>100</v>
      </c>
      <c r="Y161" t="s">
        <v>2185</v>
      </c>
      <c r="Z161" s="219">
        <v>45688</v>
      </c>
      <c r="AA161">
        <v>100</v>
      </c>
      <c r="AB161" t="s">
        <v>2186</v>
      </c>
      <c r="AC161" s="220">
        <v>45688</v>
      </c>
      <c r="AD161">
        <v>100</v>
      </c>
      <c r="AE161" s="221">
        <v>9</v>
      </c>
    </row>
    <row r="162" spans="1:31" hidden="1" x14ac:dyDescent="0.25">
      <c r="A162" s="30" t="str">
        <f t="shared" si="2"/>
        <v>141.2.3</v>
      </c>
      <c r="B162" t="s">
        <v>2172</v>
      </c>
      <c r="C162">
        <v>0</v>
      </c>
      <c r="D162" t="s">
        <v>467</v>
      </c>
      <c r="E162" t="s">
        <v>1388</v>
      </c>
      <c r="F162" t="s">
        <v>19</v>
      </c>
      <c r="G162" t="s">
        <v>19</v>
      </c>
      <c r="H162" t="s">
        <v>19</v>
      </c>
      <c r="I162" t="s">
        <v>19</v>
      </c>
      <c r="J162" t="s">
        <v>19</v>
      </c>
      <c r="K162"/>
      <c r="L162" t="s">
        <v>19</v>
      </c>
      <c r="M162" t="s">
        <v>19</v>
      </c>
      <c r="N162" t="s">
        <v>19</v>
      </c>
      <c r="O162" t="s">
        <v>117</v>
      </c>
      <c r="P162">
        <v>40</v>
      </c>
      <c r="Q162">
        <v>100</v>
      </c>
      <c r="R162" t="s">
        <v>493</v>
      </c>
      <c r="S162" t="s">
        <v>1389</v>
      </c>
      <c r="T162" s="168">
        <v>45691</v>
      </c>
      <c r="U162" s="168">
        <v>46010</v>
      </c>
      <c r="V162" t="s">
        <v>1371</v>
      </c>
      <c r="W162">
        <v>12</v>
      </c>
      <c r="X162" s="218">
        <v>61</v>
      </c>
      <c r="Y162" t="s">
        <v>2187</v>
      </c>
      <c r="Z162" s="219"/>
      <c r="AA162">
        <v>61</v>
      </c>
      <c r="AB162" t="s">
        <v>2188</v>
      </c>
      <c r="AC162" s="220"/>
      <c r="AD162"/>
      <c r="AE162" s="221">
        <v>7.32</v>
      </c>
    </row>
    <row r="163" spans="1:31" hidden="1" x14ac:dyDescent="0.25">
      <c r="A163" s="30" t="str">
        <f t="shared" si="2"/>
        <v>141.3</v>
      </c>
      <c r="B163" t="s">
        <v>2172</v>
      </c>
      <c r="C163">
        <v>0</v>
      </c>
      <c r="D163" t="s">
        <v>460</v>
      </c>
      <c r="E163" t="s">
        <v>1390</v>
      </c>
      <c r="F163" t="s">
        <v>462</v>
      </c>
      <c r="G163" t="s">
        <v>1484</v>
      </c>
      <c r="H163" t="s">
        <v>1485</v>
      </c>
      <c r="I163" t="s">
        <v>1486</v>
      </c>
      <c r="J163" t="s">
        <v>1821</v>
      </c>
      <c r="K163"/>
      <c r="L163" t="s">
        <v>22</v>
      </c>
      <c r="M163" t="s">
        <v>19</v>
      </c>
      <c r="N163" t="s">
        <v>19</v>
      </c>
      <c r="O163" t="s">
        <v>118</v>
      </c>
      <c r="P163">
        <v>40</v>
      </c>
      <c r="Q163">
        <v>3357800</v>
      </c>
      <c r="R163" t="s">
        <v>465</v>
      </c>
      <c r="S163" t="s">
        <v>1391</v>
      </c>
      <c r="T163" s="168">
        <v>45659</v>
      </c>
      <c r="U163" s="168">
        <v>46022</v>
      </c>
      <c r="V163" t="s">
        <v>1371</v>
      </c>
      <c r="W163">
        <v>40</v>
      </c>
      <c r="X163" s="218">
        <v>82.51</v>
      </c>
      <c r="Y163" t="s">
        <v>2189</v>
      </c>
      <c r="Z163" s="219"/>
      <c r="AA163">
        <v>82</v>
      </c>
      <c r="AB163" t="s">
        <v>2190</v>
      </c>
      <c r="AC163" s="220"/>
      <c r="AD163"/>
      <c r="AE163" s="221">
        <v>32.799999999999997</v>
      </c>
    </row>
    <row r="164" spans="1:31" hidden="1" x14ac:dyDescent="0.25">
      <c r="A164" s="30" t="str">
        <f t="shared" si="2"/>
        <v>141.3.1</v>
      </c>
      <c r="B164" t="s">
        <v>2172</v>
      </c>
      <c r="C164">
        <v>0</v>
      </c>
      <c r="D164" t="s">
        <v>467</v>
      </c>
      <c r="E164" t="s">
        <v>1392</v>
      </c>
      <c r="F164" t="s">
        <v>19</v>
      </c>
      <c r="G164" t="s">
        <v>19</v>
      </c>
      <c r="H164" t="s">
        <v>19</v>
      </c>
      <c r="I164" t="s">
        <v>19</v>
      </c>
      <c r="J164" t="s">
        <v>19</v>
      </c>
      <c r="K164"/>
      <c r="L164" t="s">
        <v>19</v>
      </c>
      <c r="M164" t="s">
        <v>19</v>
      </c>
      <c r="N164" t="s">
        <v>19</v>
      </c>
      <c r="O164" t="s">
        <v>119</v>
      </c>
      <c r="P164">
        <v>100</v>
      </c>
      <c r="Q164">
        <v>3357800</v>
      </c>
      <c r="R164" t="s">
        <v>465</v>
      </c>
      <c r="S164" t="s">
        <v>1391</v>
      </c>
      <c r="T164" s="168">
        <v>45659</v>
      </c>
      <c r="U164" s="168">
        <v>46022</v>
      </c>
      <c r="V164" t="s">
        <v>1371</v>
      </c>
      <c r="W164">
        <v>40</v>
      </c>
      <c r="X164" s="218">
        <v>82.51</v>
      </c>
      <c r="Y164" t="s">
        <v>2191</v>
      </c>
      <c r="Z164" s="219"/>
      <c r="AA164">
        <v>82</v>
      </c>
      <c r="AB164" t="s">
        <v>2192</v>
      </c>
      <c r="AC164" s="220"/>
      <c r="AD164"/>
      <c r="AE164" s="221">
        <v>32.799999999999997</v>
      </c>
    </row>
    <row r="165" spans="1:31" hidden="1" x14ac:dyDescent="0.25">
      <c r="A165" s="30" t="str">
        <f t="shared" si="2"/>
        <v>50.1</v>
      </c>
      <c r="B165" t="s">
        <v>2193</v>
      </c>
      <c r="C165">
        <v>4</v>
      </c>
      <c r="D165" t="s">
        <v>460</v>
      </c>
      <c r="E165" t="s">
        <v>491</v>
      </c>
      <c r="F165" t="s">
        <v>462</v>
      </c>
      <c r="G165" t="s">
        <v>1469</v>
      </c>
      <c r="H165" t="s">
        <v>1470</v>
      </c>
      <c r="I165" t="s">
        <v>1471</v>
      </c>
      <c r="J165" t="s">
        <v>19</v>
      </c>
      <c r="K165"/>
      <c r="L165" t="s">
        <v>19</v>
      </c>
      <c r="M165" t="s">
        <v>492</v>
      </c>
      <c r="N165" t="s">
        <v>19</v>
      </c>
      <c r="O165" t="s">
        <v>144</v>
      </c>
      <c r="P165">
        <v>50</v>
      </c>
      <c r="Q165">
        <v>100</v>
      </c>
      <c r="R165" t="s">
        <v>493</v>
      </c>
      <c r="S165" t="s">
        <v>494</v>
      </c>
      <c r="T165" s="168">
        <v>45659</v>
      </c>
      <c r="U165" s="168">
        <v>46022</v>
      </c>
      <c r="V165" t="s">
        <v>490</v>
      </c>
      <c r="W165">
        <v>50</v>
      </c>
      <c r="X165" s="218"/>
      <c r="Y165"/>
      <c r="Z165" s="219"/>
      <c r="AA165"/>
      <c r="AB165"/>
      <c r="AC165" s="220"/>
      <c r="AD165"/>
      <c r="AE165" s="221"/>
    </row>
    <row r="166" spans="1:31" hidden="1" x14ac:dyDescent="0.25">
      <c r="A166" s="30" t="str">
        <f t="shared" si="2"/>
        <v>50.1.1</v>
      </c>
      <c r="B166" t="s">
        <v>2193</v>
      </c>
      <c r="C166">
        <v>4</v>
      </c>
      <c r="D166" t="s">
        <v>467</v>
      </c>
      <c r="E166" t="s">
        <v>495</v>
      </c>
      <c r="F166" t="s">
        <v>19</v>
      </c>
      <c r="G166" t="s">
        <v>19</v>
      </c>
      <c r="H166" t="s">
        <v>19</v>
      </c>
      <c r="I166" t="s">
        <v>19</v>
      </c>
      <c r="J166" t="s">
        <v>19</v>
      </c>
      <c r="K166"/>
      <c r="L166" t="s">
        <v>19</v>
      </c>
      <c r="M166" t="s">
        <v>19</v>
      </c>
      <c r="N166" t="s">
        <v>19</v>
      </c>
      <c r="O166" t="s">
        <v>145</v>
      </c>
      <c r="P166">
        <v>80</v>
      </c>
      <c r="Q166">
        <v>100</v>
      </c>
      <c r="R166" t="s">
        <v>493</v>
      </c>
      <c r="S166" t="s">
        <v>494</v>
      </c>
      <c r="T166" s="168">
        <v>45659</v>
      </c>
      <c r="U166" s="168">
        <v>46022</v>
      </c>
      <c r="V166" t="s">
        <v>490</v>
      </c>
      <c r="W166">
        <v>40</v>
      </c>
      <c r="X166" s="218">
        <v>60</v>
      </c>
      <c r="Y166" t="s">
        <v>2194</v>
      </c>
      <c r="Z166" s="219"/>
      <c r="AA166">
        <v>60</v>
      </c>
      <c r="AB166" t="s">
        <v>2195</v>
      </c>
      <c r="AC166" s="220"/>
      <c r="AD166"/>
      <c r="AE166" s="221">
        <v>24</v>
      </c>
    </row>
    <row r="167" spans="1:31" hidden="1" x14ac:dyDescent="0.25">
      <c r="A167" s="30" t="str">
        <f t="shared" si="2"/>
        <v>50.1.2</v>
      </c>
      <c r="B167" t="s">
        <v>2193</v>
      </c>
      <c r="C167">
        <v>4</v>
      </c>
      <c r="D167" t="s">
        <v>467</v>
      </c>
      <c r="E167" t="s">
        <v>496</v>
      </c>
      <c r="F167" t="s">
        <v>19</v>
      </c>
      <c r="G167" t="s">
        <v>19</v>
      </c>
      <c r="H167" t="s">
        <v>19</v>
      </c>
      <c r="I167" t="s">
        <v>19</v>
      </c>
      <c r="J167" t="s">
        <v>19</v>
      </c>
      <c r="K167"/>
      <c r="L167" t="s">
        <v>19</v>
      </c>
      <c r="M167" t="s">
        <v>19</v>
      </c>
      <c r="N167" t="s">
        <v>19</v>
      </c>
      <c r="O167" t="s">
        <v>146</v>
      </c>
      <c r="P167">
        <v>20</v>
      </c>
      <c r="Q167">
        <v>2</v>
      </c>
      <c r="R167" t="s">
        <v>465</v>
      </c>
      <c r="S167" t="s">
        <v>497</v>
      </c>
      <c r="T167" s="168">
        <v>45811</v>
      </c>
      <c r="U167" s="168">
        <v>46022</v>
      </c>
      <c r="V167" t="s">
        <v>490</v>
      </c>
      <c r="W167">
        <v>10</v>
      </c>
      <c r="X167" s="218"/>
      <c r="Y167"/>
      <c r="Z167" s="219"/>
      <c r="AA167"/>
      <c r="AB167"/>
      <c r="AC167" s="220"/>
      <c r="AD167"/>
      <c r="AE167" s="221"/>
    </row>
    <row r="168" spans="1:31" hidden="1" x14ac:dyDescent="0.25">
      <c r="A168" s="30" t="str">
        <f t="shared" si="2"/>
        <v>50.2</v>
      </c>
      <c r="B168" t="s">
        <v>2193</v>
      </c>
      <c r="C168">
        <v>4</v>
      </c>
      <c r="D168" t="s">
        <v>460</v>
      </c>
      <c r="E168" t="s">
        <v>498</v>
      </c>
      <c r="F168" t="s">
        <v>462</v>
      </c>
      <c r="G168" t="s">
        <v>1469</v>
      </c>
      <c r="H168" t="s">
        <v>1470</v>
      </c>
      <c r="I168" t="s">
        <v>1471</v>
      </c>
      <c r="J168" t="s">
        <v>1821</v>
      </c>
      <c r="K168"/>
      <c r="L168" t="s">
        <v>19</v>
      </c>
      <c r="M168" t="s">
        <v>492</v>
      </c>
      <c r="N168" t="s">
        <v>19</v>
      </c>
      <c r="O168" t="s">
        <v>1818</v>
      </c>
      <c r="P168">
        <v>25</v>
      </c>
      <c r="Q168">
        <v>1</v>
      </c>
      <c r="R168" t="s">
        <v>465</v>
      </c>
      <c r="S168" t="s">
        <v>1819</v>
      </c>
      <c r="T168" s="168">
        <v>45748</v>
      </c>
      <c r="U168" s="168">
        <v>45869</v>
      </c>
      <c r="V168" t="s">
        <v>490</v>
      </c>
      <c r="W168">
        <v>25</v>
      </c>
      <c r="X168" s="218">
        <v>100</v>
      </c>
      <c r="Y168" t="s">
        <v>2196</v>
      </c>
      <c r="Z168" s="219">
        <v>45768</v>
      </c>
      <c r="AA168">
        <v>100</v>
      </c>
      <c r="AB168" t="s">
        <v>2197</v>
      </c>
      <c r="AC168" s="220">
        <v>45804</v>
      </c>
      <c r="AD168">
        <v>100</v>
      </c>
      <c r="AE168" s="221">
        <v>25</v>
      </c>
    </row>
    <row r="169" spans="1:31" hidden="1" x14ac:dyDescent="0.25">
      <c r="A169" s="30" t="str">
        <f t="shared" si="2"/>
        <v>50.2.1</v>
      </c>
      <c r="B169" t="s">
        <v>2193</v>
      </c>
      <c r="C169">
        <v>4</v>
      </c>
      <c r="D169" t="s">
        <v>467</v>
      </c>
      <c r="E169" t="s">
        <v>500</v>
      </c>
      <c r="F169" t="s">
        <v>19</v>
      </c>
      <c r="G169" t="s">
        <v>19</v>
      </c>
      <c r="H169" t="s">
        <v>19</v>
      </c>
      <c r="I169" t="s">
        <v>19</v>
      </c>
      <c r="J169" t="s">
        <v>19</v>
      </c>
      <c r="K169"/>
      <c r="L169" t="s">
        <v>19</v>
      </c>
      <c r="M169" t="s">
        <v>19</v>
      </c>
      <c r="N169" t="s">
        <v>19</v>
      </c>
      <c r="O169" t="s">
        <v>108</v>
      </c>
      <c r="P169">
        <v>80</v>
      </c>
      <c r="Q169">
        <v>1</v>
      </c>
      <c r="R169" t="s">
        <v>465</v>
      </c>
      <c r="S169" t="s">
        <v>1809</v>
      </c>
      <c r="T169" s="168">
        <v>45748</v>
      </c>
      <c r="U169" s="168">
        <v>45869</v>
      </c>
      <c r="V169" t="s">
        <v>490</v>
      </c>
      <c r="W169">
        <v>20</v>
      </c>
      <c r="X169" s="218">
        <v>100</v>
      </c>
      <c r="Y169" t="s">
        <v>2198</v>
      </c>
      <c r="Z169" s="219">
        <v>45869</v>
      </c>
      <c r="AA169">
        <v>100</v>
      </c>
      <c r="AB169" t="s">
        <v>2199</v>
      </c>
      <c r="AC169" s="220">
        <v>45733</v>
      </c>
      <c r="AD169">
        <v>100</v>
      </c>
      <c r="AE169" s="221">
        <v>20</v>
      </c>
    </row>
    <row r="170" spans="1:31" hidden="1" x14ac:dyDescent="0.25">
      <c r="A170" s="30" t="str">
        <f t="shared" si="2"/>
        <v>50.2.2</v>
      </c>
      <c r="B170" t="s">
        <v>2193</v>
      </c>
      <c r="C170">
        <v>4</v>
      </c>
      <c r="D170" t="s">
        <v>467</v>
      </c>
      <c r="E170" t="s">
        <v>501</v>
      </c>
      <c r="F170" t="s">
        <v>19</v>
      </c>
      <c r="G170" t="s">
        <v>19</v>
      </c>
      <c r="H170" t="s">
        <v>19</v>
      </c>
      <c r="I170" t="s">
        <v>19</v>
      </c>
      <c r="J170" t="s">
        <v>19</v>
      </c>
      <c r="K170"/>
      <c r="L170" t="s">
        <v>19</v>
      </c>
      <c r="M170" t="s">
        <v>19</v>
      </c>
      <c r="N170" t="s">
        <v>19</v>
      </c>
      <c r="O170" t="s">
        <v>109</v>
      </c>
      <c r="P170">
        <v>20</v>
      </c>
      <c r="Q170">
        <v>1</v>
      </c>
      <c r="R170" t="s">
        <v>465</v>
      </c>
      <c r="S170" t="s">
        <v>1820</v>
      </c>
      <c r="T170" s="168">
        <v>45748</v>
      </c>
      <c r="U170" s="168">
        <v>45869</v>
      </c>
      <c r="V170" t="s">
        <v>490</v>
      </c>
      <c r="W170">
        <v>5</v>
      </c>
      <c r="X170" s="218">
        <v>100</v>
      </c>
      <c r="Y170" t="s">
        <v>2200</v>
      </c>
      <c r="Z170" s="219">
        <v>45869</v>
      </c>
      <c r="AA170">
        <v>100</v>
      </c>
      <c r="AB170" t="s">
        <v>2199</v>
      </c>
      <c r="AC170" s="220">
        <v>45804</v>
      </c>
      <c r="AD170">
        <v>100</v>
      </c>
      <c r="AE170" s="221">
        <v>5</v>
      </c>
    </row>
    <row r="171" spans="1:31" hidden="1" x14ac:dyDescent="0.25">
      <c r="A171" s="30" t="str">
        <f t="shared" si="2"/>
        <v>50.3</v>
      </c>
      <c r="B171" t="s">
        <v>2193</v>
      </c>
      <c r="C171">
        <v>4</v>
      </c>
      <c r="D171" t="s">
        <v>460</v>
      </c>
      <c r="E171" t="s">
        <v>502</v>
      </c>
      <c r="F171" t="s">
        <v>462</v>
      </c>
      <c r="G171" t="s">
        <v>1469</v>
      </c>
      <c r="H171" t="s">
        <v>1470</v>
      </c>
      <c r="I171" t="s">
        <v>1471</v>
      </c>
      <c r="J171" t="s">
        <v>19</v>
      </c>
      <c r="K171"/>
      <c r="L171" t="s">
        <v>19</v>
      </c>
      <c r="M171" t="s">
        <v>492</v>
      </c>
      <c r="N171" t="s">
        <v>19</v>
      </c>
      <c r="O171" t="s">
        <v>110</v>
      </c>
      <c r="P171">
        <v>25</v>
      </c>
      <c r="Q171">
        <v>1</v>
      </c>
      <c r="R171" t="s">
        <v>465</v>
      </c>
      <c r="S171" t="s">
        <v>503</v>
      </c>
      <c r="T171" s="168">
        <v>45707</v>
      </c>
      <c r="U171" s="168">
        <v>45873</v>
      </c>
      <c r="V171" t="s">
        <v>490</v>
      </c>
      <c r="W171">
        <v>25</v>
      </c>
      <c r="X171" s="218">
        <v>100</v>
      </c>
      <c r="Y171" t="s">
        <v>2201</v>
      </c>
      <c r="Z171" s="219">
        <v>45873</v>
      </c>
      <c r="AA171">
        <v>100</v>
      </c>
      <c r="AB171" t="s">
        <v>2202</v>
      </c>
      <c r="AC171" s="220">
        <v>45873</v>
      </c>
      <c r="AD171">
        <v>100</v>
      </c>
      <c r="AE171" s="221">
        <v>25</v>
      </c>
    </row>
    <row r="172" spans="1:31" hidden="1" x14ac:dyDescent="0.25">
      <c r="A172" s="30" t="str">
        <f t="shared" si="2"/>
        <v>50.3.1</v>
      </c>
      <c r="B172" t="s">
        <v>2193</v>
      </c>
      <c r="C172">
        <v>4</v>
      </c>
      <c r="D172" t="s">
        <v>467</v>
      </c>
      <c r="E172" t="s">
        <v>504</v>
      </c>
      <c r="F172" t="s">
        <v>19</v>
      </c>
      <c r="G172" t="s">
        <v>19</v>
      </c>
      <c r="H172" t="s">
        <v>19</v>
      </c>
      <c r="I172" t="s">
        <v>19</v>
      </c>
      <c r="J172" t="s">
        <v>19</v>
      </c>
      <c r="K172"/>
      <c r="L172" t="s">
        <v>19</v>
      </c>
      <c r="M172" t="s">
        <v>19</v>
      </c>
      <c r="N172" t="s">
        <v>19</v>
      </c>
      <c r="O172" t="s">
        <v>111</v>
      </c>
      <c r="P172">
        <v>80</v>
      </c>
      <c r="Q172">
        <v>1</v>
      </c>
      <c r="R172" t="s">
        <v>465</v>
      </c>
      <c r="S172" t="s">
        <v>505</v>
      </c>
      <c r="T172" s="168">
        <v>45707</v>
      </c>
      <c r="U172" s="168">
        <v>45873</v>
      </c>
      <c r="V172" t="s">
        <v>490</v>
      </c>
      <c r="W172">
        <v>20</v>
      </c>
      <c r="X172" s="218">
        <v>100</v>
      </c>
      <c r="Y172" t="s">
        <v>2203</v>
      </c>
      <c r="Z172" s="219">
        <v>45873</v>
      </c>
      <c r="AA172">
        <v>100</v>
      </c>
      <c r="AB172" t="s">
        <v>2204</v>
      </c>
      <c r="AC172" s="220">
        <v>45769</v>
      </c>
      <c r="AD172">
        <v>100</v>
      </c>
      <c r="AE172" s="221">
        <v>20</v>
      </c>
    </row>
    <row r="173" spans="1:31" hidden="1" x14ac:dyDescent="0.25">
      <c r="A173" s="30" t="str">
        <f t="shared" si="2"/>
        <v>50.3.3</v>
      </c>
      <c r="B173" t="s">
        <v>2193</v>
      </c>
      <c r="C173">
        <v>4</v>
      </c>
      <c r="D173" t="s">
        <v>467</v>
      </c>
      <c r="E173" t="s">
        <v>507</v>
      </c>
      <c r="F173" t="s">
        <v>19</v>
      </c>
      <c r="G173" t="s">
        <v>19</v>
      </c>
      <c r="H173" t="s">
        <v>19</v>
      </c>
      <c r="I173" t="s">
        <v>19</v>
      </c>
      <c r="J173" t="s">
        <v>19</v>
      </c>
      <c r="K173"/>
      <c r="L173" t="s">
        <v>19</v>
      </c>
      <c r="M173" t="s">
        <v>19</v>
      </c>
      <c r="N173" t="s">
        <v>19</v>
      </c>
      <c r="O173" t="s">
        <v>45</v>
      </c>
      <c r="P173">
        <v>20</v>
      </c>
      <c r="Q173">
        <v>1</v>
      </c>
      <c r="R173" t="s">
        <v>465</v>
      </c>
      <c r="S173" t="s">
        <v>503</v>
      </c>
      <c r="T173" s="168">
        <v>45707</v>
      </c>
      <c r="U173" s="168">
        <v>45873</v>
      </c>
      <c r="V173" t="s">
        <v>490</v>
      </c>
      <c r="W173">
        <v>5</v>
      </c>
      <c r="X173" s="218">
        <v>100</v>
      </c>
      <c r="Y173" t="s">
        <v>2205</v>
      </c>
      <c r="Z173" s="219">
        <v>45873</v>
      </c>
      <c r="AA173">
        <v>100</v>
      </c>
      <c r="AB173" t="s">
        <v>2206</v>
      </c>
      <c r="AC173" s="220">
        <v>45769</v>
      </c>
      <c r="AD173">
        <v>100</v>
      </c>
      <c r="AE173" s="221">
        <v>5</v>
      </c>
    </row>
    <row r="174" spans="1:31" hidden="1" x14ac:dyDescent="0.25">
      <c r="A174" s="30" t="str">
        <f t="shared" si="2"/>
        <v>30.1</v>
      </c>
      <c r="B174" t="s">
        <v>2207</v>
      </c>
      <c r="C174">
        <v>4</v>
      </c>
      <c r="D174" t="s">
        <v>460</v>
      </c>
      <c r="E174" t="s">
        <v>1061</v>
      </c>
      <c r="F174" t="s">
        <v>479</v>
      </c>
      <c r="G174" t="s">
        <v>1484</v>
      </c>
      <c r="H174" t="s">
        <v>1485</v>
      </c>
      <c r="I174" t="s">
        <v>1486</v>
      </c>
      <c r="J174" t="s">
        <v>19</v>
      </c>
      <c r="K174"/>
      <c r="L174" t="s">
        <v>20</v>
      </c>
      <c r="M174" t="s">
        <v>499</v>
      </c>
      <c r="N174" t="s">
        <v>19</v>
      </c>
      <c r="O174" t="s">
        <v>103</v>
      </c>
      <c r="P174">
        <v>20</v>
      </c>
      <c r="Q174">
        <v>1</v>
      </c>
      <c r="R174" t="s">
        <v>465</v>
      </c>
      <c r="S174" t="s">
        <v>1062</v>
      </c>
      <c r="T174" s="168">
        <v>45730</v>
      </c>
      <c r="U174" s="168">
        <v>46006</v>
      </c>
      <c r="V174" t="s">
        <v>1060</v>
      </c>
      <c r="W174">
        <v>20</v>
      </c>
      <c r="X174" s="218">
        <v>0</v>
      </c>
      <c r="Y174" t="s">
        <v>2208</v>
      </c>
      <c r="Z174" s="219"/>
      <c r="AA174">
        <v>0</v>
      </c>
      <c r="AB174" t="s">
        <v>1930</v>
      </c>
      <c r="AC174" s="220"/>
      <c r="AD174"/>
      <c r="AE174" s="221">
        <v>0</v>
      </c>
    </row>
    <row r="175" spans="1:31" hidden="1" x14ac:dyDescent="0.25">
      <c r="A175" s="30" t="str">
        <f t="shared" si="2"/>
        <v>30.1.1</v>
      </c>
      <c r="B175" t="s">
        <v>2207</v>
      </c>
      <c r="C175">
        <v>4</v>
      </c>
      <c r="D175" t="s">
        <v>467</v>
      </c>
      <c r="E175" t="s">
        <v>1063</v>
      </c>
      <c r="F175" t="s">
        <v>19</v>
      </c>
      <c r="G175" t="s">
        <v>19</v>
      </c>
      <c r="H175" t="s">
        <v>19</v>
      </c>
      <c r="I175" t="s">
        <v>19</v>
      </c>
      <c r="J175" t="s">
        <v>19</v>
      </c>
      <c r="K175"/>
      <c r="L175" t="s">
        <v>19</v>
      </c>
      <c r="M175" t="s">
        <v>19</v>
      </c>
      <c r="N175" t="s">
        <v>19</v>
      </c>
      <c r="O175" t="s">
        <v>104</v>
      </c>
      <c r="P175">
        <v>20</v>
      </c>
      <c r="Q175">
        <v>1</v>
      </c>
      <c r="R175" t="s">
        <v>465</v>
      </c>
      <c r="S175" t="s">
        <v>1064</v>
      </c>
      <c r="T175" s="168">
        <v>45730</v>
      </c>
      <c r="U175" s="168">
        <v>45762</v>
      </c>
      <c r="V175" t="s">
        <v>1060</v>
      </c>
      <c r="W175">
        <v>4</v>
      </c>
      <c r="X175" s="218">
        <v>100</v>
      </c>
      <c r="Y175" t="s">
        <v>2209</v>
      </c>
      <c r="Z175" s="219">
        <v>45840</v>
      </c>
      <c r="AA175">
        <v>100</v>
      </c>
      <c r="AB175" t="s">
        <v>2210</v>
      </c>
      <c r="AC175" s="220">
        <v>45840</v>
      </c>
      <c r="AD175">
        <v>90</v>
      </c>
      <c r="AE175" s="221">
        <v>4</v>
      </c>
    </row>
    <row r="176" spans="1:31" hidden="1" x14ac:dyDescent="0.25">
      <c r="A176" s="30" t="str">
        <f t="shared" si="2"/>
        <v>30.1.2</v>
      </c>
      <c r="B176" t="s">
        <v>2207</v>
      </c>
      <c r="C176">
        <v>4</v>
      </c>
      <c r="D176" t="s">
        <v>467</v>
      </c>
      <c r="E176" t="s">
        <v>1065</v>
      </c>
      <c r="F176" t="s">
        <v>19</v>
      </c>
      <c r="G176" t="s">
        <v>19</v>
      </c>
      <c r="H176" t="s">
        <v>19</v>
      </c>
      <c r="I176" t="s">
        <v>19</v>
      </c>
      <c r="J176" t="s">
        <v>19</v>
      </c>
      <c r="K176"/>
      <c r="L176" t="s">
        <v>19</v>
      </c>
      <c r="M176" t="s">
        <v>19</v>
      </c>
      <c r="N176" t="s">
        <v>19</v>
      </c>
      <c r="O176" t="s">
        <v>105</v>
      </c>
      <c r="P176">
        <v>20</v>
      </c>
      <c r="Q176">
        <v>1</v>
      </c>
      <c r="R176" t="s">
        <v>465</v>
      </c>
      <c r="S176" t="s">
        <v>1066</v>
      </c>
      <c r="T176" s="168">
        <v>45765</v>
      </c>
      <c r="U176" s="168">
        <v>45779</v>
      </c>
      <c r="V176" t="s">
        <v>1060</v>
      </c>
      <c r="W176">
        <v>4</v>
      </c>
      <c r="X176" s="218">
        <v>100</v>
      </c>
      <c r="Y176" t="s">
        <v>2211</v>
      </c>
      <c r="Z176" s="219">
        <v>45842</v>
      </c>
      <c r="AA176">
        <v>100</v>
      </c>
      <c r="AB176" t="s">
        <v>2212</v>
      </c>
      <c r="AC176" s="220">
        <v>45842</v>
      </c>
      <c r="AD176">
        <v>90</v>
      </c>
      <c r="AE176" s="221">
        <v>4</v>
      </c>
    </row>
    <row r="177" spans="1:31" hidden="1" x14ac:dyDescent="0.25">
      <c r="A177" s="30" t="str">
        <f t="shared" si="2"/>
        <v>30.1.3</v>
      </c>
      <c r="B177" t="s">
        <v>2207</v>
      </c>
      <c r="C177">
        <v>4</v>
      </c>
      <c r="D177" t="s">
        <v>467</v>
      </c>
      <c r="E177" t="s">
        <v>1067</v>
      </c>
      <c r="F177" t="s">
        <v>19</v>
      </c>
      <c r="G177" t="s">
        <v>19</v>
      </c>
      <c r="H177" t="s">
        <v>19</v>
      </c>
      <c r="I177" t="s">
        <v>19</v>
      </c>
      <c r="J177" t="s">
        <v>19</v>
      </c>
      <c r="K177"/>
      <c r="L177" t="s">
        <v>19</v>
      </c>
      <c r="M177" t="s">
        <v>19</v>
      </c>
      <c r="N177" t="s">
        <v>19</v>
      </c>
      <c r="O177" t="s">
        <v>106</v>
      </c>
      <c r="P177">
        <v>20</v>
      </c>
      <c r="Q177">
        <v>1</v>
      </c>
      <c r="R177" t="s">
        <v>465</v>
      </c>
      <c r="S177" t="s">
        <v>1068</v>
      </c>
      <c r="T177" s="168">
        <v>45782</v>
      </c>
      <c r="U177" s="168">
        <v>45912</v>
      </c>
      <c r="V177" t="s">
        <v>1060</v>
      </c>
      <c r="W177">
        <v>4</v>
      </c>
      <c r="X177" s="218"/>
      <c r="Y177"/>
      <c r="Z177" s="219"/>
      <c r="AA177"/>
      <c r="AB177"/>
      <c r="AC177" s="220"/>
      <c r="AD177">
        <v>0</v>
      </c>
      <c r="AE177" s="221"/>
    </row>
    <row r="178" spans="1:31" hidden="1" x14ac:dyDescent="0.25">
      <c r="A178" s="30" t="str">
        <f t="shared" si="2"/>
        <v>30.1.4</v>
      </c>
      <c r="B178" t="s">
        <v>2207</v>
      </c>
      <c r="C178">
        <v>4</v>
      </c>
      <c r="D178" t="s">
        <v>467</v>
      </c>
      <c r="E178" t="s">
        <v>1069</v>
      </c>
      <c r="F178" t="s">
        <v>19</v>
      </c>
      <c r="G178" t="s">
        <v>19</v>
      </c>
      <c r="H178" t="s">
        <v>19</v>
      </c>
      <c r="I178" t="s">
        <v>19</v>
      </c>
      <c r="J178" t="s">
        <v>19</v>
      </c>
      <c r="K178"/>
      <c r="L178" t="s">
        <v>19</v>
      </c>
      <c r="M178" t="s">
        <v>19</v>
      </c>
      <c r="N178" t="s">
        <v>19</v>
      </c>
      <c r="O178" t="s">
        <v>107</v>
      </c>
      <c r="P178">
        <v>40</v>
      </c>
      <c r="Q178">
        <v>2</v>
      </c>
      <c r="R178" t="s">
        <v>465</v>
      </c>
      <c r="S178" t="s">
        <v>1070</v>
      </c>
      <c r="T178" s="168">
        <v>45915</v>
      </c>
      <c r="U178" s="168">
        <v>46006</v>
      </c>
      <c r="V178" t="s">
        <v>1060</v>
      </c>
      <c r="W178">
        <v>8</v>
      </c>
      <c r="X178" s="218">
        <v>0</v>
      </c>
      <c r="Y178" t="s">
        <v>2213</v>
      </c>
      <c r="Z178" s="219"/>
      <c r="AA178">
        <v>0</v>
      </c>
      <c r="AB178" t="s">
        <v>2214</v>
      </c>
      <c r="AC178" s="220"/>
      <c r="AD178"/>
      <c r="AE178" s="221">
        <v>0</v>
      </c>
    </row>
    <row r="179" spans="1:31" hidden="1" x14ac:dyDescent="0.25">
      <c r="A179" s="30" t="str">
        <f t="shared" si="2"/>
        <v>30.2</v>
      </c>
      <c r="B179" t="s">
        <v>2207</v>
      </c>
      <c r="C179">
        <v>4</v>
      </c>
      <c r="D179" t="s">
        <v>460</v>
      </c>
      <c r="E179" t="s">
        <v>1071</v>
      </c>
      <c r="F179" t="s">
        <v>479</v>
      </c>
      <c r="G179" t="s">
        <v>1469</v>
      </c>
      <c r="H179" t="s">
        <v>1470</v>
      </c>
      <c r="I179" t="s">
        <v>1471</v>
      </c>
      <c r="J179" t="s">
        <v>1821</v>
      </c>
      <c r="K179"/>
      <c r="L179" t="s">
        <v>38</v>
      </c>
      <c r="M179" t="s">
        <v>574</v>
      </c>
      <c r="N179" t="s">
        <v>19</v>
      </c>
      <c r="O179" t="s">
        <v>154</v>
      </c>
      <c r="P179">
        <v>20</v>
      </c>
      <c r="Q179">
        <v>100</v>
      </c>
      <c r="R179" t="s">
        <v>493</v>
      </c>
      <c r="S179" t="s">
        <v>1072</v>
      </c>
      <c r="T179" s="168">
        <v>45712</v>
      </c>
      <c r="U179" s="168">
        <v>46010</v>
      </c>
      <c r="V179" t="s">
        <v>1060</v>
      </c>
      <c r="W179">
        <v>20</v>
      </c>
      <c r="X179" s="218"/>
      <c r="Y179"/>
      <c r="Z179" s="219"/>
      <c r="AA179"/>
      <c r="AB179"/>
      <c r="AC179" s="220"/>
      <c r="AD179"/>
      <c r="AE179" s="221"/>
    </row>
    <row r="180" spans="1:31" hidden="1" x14ac:dyDescent="0.25">
      <c r="A180" s="30" t="str">
        <f t="shared" si="2"/>
        <v>30.2.1</v>
      </c>
      <c r="B180" t="s">
        <v>2207</v>
      </c>
      <c r="C180">
        <v>4</v>
      </c>
      <c r="D180" t="s">
        <v>467</v>
      </c>
      <c r="E180" t="s">
        <v>1073</v>
      </c>
      <c r="F180" t="s">
        <v>19</v>
      </c>
      <c r="G180" t="s">
        <v>19</v>
      </c>
      <c r="H180" t="s">
        <v>19</v>
      </c>
      <c r="I180" t="s">
        <v>19</v>
      </c>
      <c r="J180" t="s">
        <v>19</v>
      </c>
      <c r="K180"/>
      <c r="L180" t="s">
        <v>19</v>
      </c>
      <c r="M180" t="s">
        <v>19</v>
      </c>
      <c r="N180" t="s">
        <v>19</v>
      </c>
      <c r="O180" t="s">
        <v>155</v>
      </c>
      <c r="P180">
        <v>15</v>
      </c>
      <c r="Q180">
        <v>2</v>
      </c>
      <c r="R180" t="s">
        <v>465</v>
      </c>
      <c r="S180" t="s">
        <v>1074</v>
      </c>
      <c r="T180" s="168">
        <v>45712</v>
      </c>
      <c r="U180" s="168">
        <v>45723</v>
      </c>
      <c r="V180" t="s">
        <v>1060</v>
      </c>
      <c r="W180">
        <v>3</v>
      </c>
      <c r="X180" s="218">
        <v>50</v>
      </c>
      <c r="Y180" t="s">
        <v>2215</v>
      </c>
      <c r="Z180" s="219"/>
      <c r="AA180">
        <v>0</v>
      </c>
      <c r="AB180" t="s">
        <v>2216</v>
      </c>
      <c r="AC180" s="220"/>
      <c r="AD180">
        <v>0</v>
      </c>
      <c r="AE180" s="221">
        <v>0</v>
      </c>
    </row>
    <row r="181" spans="1:31" hidden="1" x14ac:dyDescent="0.25">
      <c r="A181" s="30" t="str">
        <f t="shared" si="2"/>
        <v>30.2.2</v>
      </c>
      <c r="B181" t="s">
        <v>2207</v>
      </c>
      <c r="C181">
        <v>4</v>
      </c>
      <c r="D181" t="s">
        <v>467</v>
      </c>
      <c r="E181" t="s">
        <v>1075</v>
      </c>
      <c r="F181" t="s">
        <v>19</v>
      </c>
      <c r="G181" t="s">
        <v>19</v>
      </c>
      <c r="H181" t="s">
        <v>19</v>
      </c>
      <c r="I181" t="s">
        <v>19</v>
      </c>
      <c r="J181" t="s">
        <v>19</v>
      </c>
      <c r="K181"/>
      <c r="L181" t="s">
        <v>19</v>
      </c>
      <c r="M181" t="s">
        <v>19</v>
      </c>
      <c r="N181" t="s">
        <v>19</v>
      </c>
      <c r="O181" t="s">
        <v>156</v>
      </c>
      <c r="P181">
        <v>30</v>
      </c>
      <c r="Q181">
        <v>1</v>
      </c>
      <c r="R181" t="s">
        <v>465</v>
      </c>
      <c r="S181" t="s">
        <v>1076</v>
      </c>
      <c r="T181" s="168">
        <v>45726</v>
      </c>
      <c r="U181" s="168">
        <v>45777</v>
      </c>
      <c r="V181" t="s">
        <v>1060</v>
      </c>
      <c r="W181">
        <v>6</v>
      </c>
      <c r="X181" s="218"/>
      <c r="Y181"/>
      <c r="Z181" s="219"/>
      <c r="AA181"/>
      <c r="AB181"/>
      <c r="AC181" s="220"/>
      <c r="AD181">
        <v>0</v>
      </c>
      <c r="AE181" s="221"/>
    </row>
    <row r="182" spans="1:31" hidden="1" x14ac:dyDescent="0.25">
      <c r="A182" s="30" t="str">
        <f t="shared" si="2"/>
        <v>30.2.3</v>
      </c>
      <c r="B182" t="s">
        <v>2207</v>
      </c>
      <c r="C182">
        <v>4</v>
      </c>
      <c r="D182" t="s">
        <v>467</v>
      </c>
      <c r="E182" t="s">
        <v>1077</v>
      </c>
      <c r="F182" t="s">
        <v>19</v>
      </c>
      <c r="G182" t="s">
        <v>19</v>
      </c>
      <c r="H182" t="s">
        <v>19</v>
      </c>
      <c r="I182" t="s">
        <v>19</v>
      </c>
      <c r="J182" t="s">
        <v>19</v>
      </c>
      <c r="K182"/>
      <c r="L182" t="s">
        <v>19</v>
      </c>
      <c r="M182" t="s">
        <v>19</v>
      </c>
      <c r="N182" t="s">
        <v>19</v>
      </c>
      <c r="O182" t="s">
        <v>92</v>
      </c>
      <c r="P182">
        <v>50</v>
      </c>
      <c r="Q182">
        <v>100</v>
      </c>
      <c r="R182" t="s">
        <v>493</v>
      </c>
      <c r="S182" t="s">
        <v>835</v>
      </c>
      <c r="T182" s="168">
        <v>45778</v>
      </c>
      <c r="U182" s="168">
        <v>45989</v>
      </c>
      <c r="V182" t="s">
        <v>1060</v>
      </c>
      <c r="W182">
        <v>10</v>
      </c>
      <c r="X182" s="218"/>
      <c r="Y182"/>
      <c r="Z182" s="219"/>
      <c r="AA182"/>
      <c r="AB182"/>
      <c r="AC182" s="220"/>
      <c r="AD182"/>
      <c r="AE182" s="221"/>
    </row>
    <row r="183" spans="1:31" hidden="1" x14ac:dyDescent="0.25">
      <c r="A183" s="30" t="str">
        <f t="shared" si="2"/>
        <v>30.2.4</v>
      </c>
      <c r="B183" t="s">
        <v>2207</v>
      </c>
      <c r="C183">
        <v>4</v>
      </c>
      <c r="D183" t="s">
        <v>467</v>
      </c>
      <c r="E183" t="s">
        <v>1078</v>
      </c>
      <c r="F183" t="s">
        <v>19</v>
      </c>
      <c r="G183" t="s">
        <v>19</v>
      </c>
      <c r="H183" t="s">
        <v>19</v>
      </c>
      <c r="I183" t="s">
        <v>19</v>
      </c>
      <c r="J183" t="s">
        <v>19</v>
      </c>
      <c r="K183"/>
      <c r="L183" t="s">
        <v>19</v>
      </c>
      <c r="M183" t="s">
        <v>19</v>
      </c>
      <c r="N183" t="s">
        <v>19</v>
      </c>
      <c r="O183" t="s">
        <v>157</v>
      </c>
      <c r="P183">
        <v>5</v>
      </c>
      <c r="Q183">
        <v>2</v>
      </c>
      <c r="R183" t="s">
        <v>465</v>
      </c>
      <c r="S183" t="s">
        <v>1079</v>
      </c>
      <c r="T183" s="168">
        <v>45992</v>
      </c>
      <c r="U183" s="168">
        <v>46010</v>
      </c>
      <c r="V183" t="s">
        <v>1060</v>
      </c>
      <c r="W183">
        <v>1</v>
      </c>
      <c r="X183" s="218"/>
      <c r="Y183"/>
      <c r="Z183" s="219"/>
      <c r="AA183"/>
      <c r="AB183"/>
      <c r="AC183" s="220"/>
      <c r="AD183"/>
      <c r="AE183" s="221"/>
    </row>
    <row r="184" spans="1:31" hidden="1" x14ac:dyDescent="0.25">
      <c r="A184" s="30" t="str">
        <f t="shared" si="2"/>
        <v>30.4</v>
      </c>
      <c r="B184" t="s">
        <v>2207</v>
      </c>
      <c r="C184">
        <v>4</v>
      </c>
      <c r="D184" t="s">
        <v>460</v>
      </c>
      <c r="E184" t="s">
        <v>1084</v>
      </c>
      <c r="F184" t="s">
        <v>479</v>
      </c>
      <c r="G184" t="s">
        <v>1469</v>
      </c>
      <c r="H184" t="s">
        <v>1470</v>
      </c>
      <c r="I184" t="s">
        <v>1471</v>
      </c>
      <c r="J184" t="s">
        <v>1821</v>
      </c>
      <c r="K184"/>
      <c r="L184" t="s">
        <v>38</v>
      </c>
      <c r="M184" t="s">
        <v>1081</v>
      </c>
      <c r="N184" t="s">
        <v>19</v>
      </c>
      <c r="O184" t="s">
        <v>93</v>
      </c>
      <c r="P184">
        <v>20</v>
      </c>
      <c r="Q184">
        <v>1</v>
      </c>
      <c r="R184" t="s">
        <v>465</v>
      </c>
      <c r="S184" t="s">
        <v>1085</v>
      </c>
      <c r="T184" s="168">
        <v>45782</v>
      </c>
      <c r="U184" s="168">
        <v>45981</v>
      </c>
      <c r="V184" t="s">
        <v>1086</v>
      </c>
      <c r="W184">
        <v>20</v>
      </c>
      <c r="X184" s="218">
        <v>0</v>
      </c>
      <c r="Y184" t="s">
        <v>2217</v>
      </c>
      <c r="Z184" s="219"/>
      <c r="AA184">
        <v>0</v>
      </c>
      <c r="AB184" t="s">
        <v>2214</v>
      </c>
      <c r="AC184" s="220"/>
      <c r="AD184"/>
      <c r="AE184" s="221">
        <v>0</v>
      </c>
    </row>
    <row r="185" spans="1:31" hidden="1" x14ac:dyDescent="0.25">
      <c r="A185" s="30" t="str">
        <f t="shared" si="2"/>
        <v>30.4.1</v>
      </c>
      <c r="B185" t="s">
        <v>2207</v>
      </c>
      <c r="C185">
        <v>4</v>
      </c>
      <c r="D185" t="s">
        <v>467</v>
      </c>
      <c r="E185" t="s">
        <v>1087</v>
      </c>
      <c r="F185" t="s">
        <v>19</v>
      </c>
      <c r="G185" t="s">
        <v>19</v>
      </c>
      <c r="H185" t="s">
        <v>19</v>
      </c>
      <c r="I185" t="s">
        <v>19</v>
      </c>
      <c r="J185" t="s">
        <v>19</v>
      </c>
      <c r="K185"/>
      <c r="L185" t="s">
        <v>19</v>
      </c>
      <c r="M185" t="s">
        <v>19</v>
      </c>
      <c r="N185" t="s">
        <v>19</v>
      </c>
      <c r="O185" t="s">
        <v>94</v>
      </c>
      <c r="P185">
        <v>10</v>
      </c>
      <c r="Q185">
        <v>1</v>
      </c>
      <c r="R185" t="s">
        <v>465</v>
      </c>
      <c r="S185" t="s">
        <v>1088</v>
      </c>
      <c r="T185" s="168">
        <v>45782</v>
      </c>
      <c r="U185" s="168">
        <v>45814</v>
      </c>
      <c r="V185" t="s">
        <v>1060</v>
      </c>
      <c r="W185">
        <v>2</v>
      </c>
      <c r="X185" s="218">
        <v>100</v>
      </c>
      <c r="Y185" t="s">
        <v>2218</v>
      </c>
      <c r="Z185" s="219">
        <v>45846</v>
      </c>
      <c r="AA185">
        <v>100</v>
      </c>
      <c r="AB185" t="s">
        <v>2219</v>
      </c>
      <c r="AC185" s="220">
        <v>45890</v>
      </c>
      <c r="AD185">
        <v>90</v>
      </c>
      <c r="AE185" s="221">
        <v>2</v>
      </c>
    </row>
    <row r="186" spans="1:31" hidden="1" x14ac:dyDescent="0.25">
      <c r="A186" s="30" t="str">
        <f t="shared" si="2"/>
        <v>30.4.2</v>
      </c>
      <c r="B186" t="s">
        <v>2207</v>
      </c>
      <c r="C186">
        <v>4</v>
      </c>
      <c r="D186" t="s">
        <v>467</v>
      </c>
      <c r="E186" t="s">
        <v>1089</v>
      </c>
      <c r="F186" t="s">
        <v>19</v>
      </c>
      <c r="G186" t="s">
        <v>19</v>
      </c>
      <c r="H186" t="s">
        <v>19</v>
      </c>
      <c r="I186" t="s">
        <v>19</v>
      </c>
      <c r="J186" t="s">
        <v>19</v>
      </c>
      <c r="K186"/>
      <c r="L186" t="s">
        <v>19</v>
      </c>
      <c r="M186" t="s">
        <v>19</v>
      </c>
      <c r="N186" t="s">
        <v>19</v>
      </c>
      <c r="O186" t="s">
        <v>1812</v>
      </c>
      <c r="P186">
        <v>8</v>
      </c>
      <c r="Q186">
        <v>100</v>
      </c>
      <c r="R186" t="s">
        <v>493</v>
      </c>
      <c r="S186" t="s">
        <v>1090</v>
      </c>
      <c r="T186" s="168">
        <v>45817</v>
      </c>
      <c r="U186" s="168">
        <v>45884</v>
      </c>
      <c r="V186" t="s">
        <v>1086</v>
      </c>
      <c r="W186">
        <v>1.6</v>
      </c>
      <c r="X186" s="218">
        <v>100</v>
      </c>
      <c r="Y186" t="s">
        <v>2220</v>
      </c>
      <c r="Z186" s="219">
        <v>45884</v>
      </c>
      <c r="AA186">
        <v>100</v>
      </c>
      <c r="AB186" t="s">
        <v>2221</v>
      </c>
      <c r="AC186" s="220">
        <v>45890</v>
      </c>
      <c r="AD186">
        <v>100</v>
      </c>
      <c r="AE186" s="221">
        <v>1.6</v>
      </c>
    </row>
    <row r="187" spans="1:31" hidden="1" x14ac:dyDescent="0.25">
      <c r="A187" s="30" t="str">
        <f t="shared" si="2"/>
        <v>30.4.3</v>
      </c>
      <c r="B187" t="s">
        <v>2207</v>
      </c>
      <c r="C187">
        <v>4</v>
      </c>
      <c r="D187" t="s">
        <v>467</v>
      </c>
      <c r="E187" t="s">
        <v>1091</v>
      </c>
      <c r="F187" t="s">
        <v>19</v>
      </c>
      <c r="G187" t="s">
        <v>19</v>
      </c>
      <c r="H187" t="s">
        <v>19</v>
      </c>
      <c r="I187" t="s">
        <v>19</v>
      </c>
      <c r="J187" t="s">
        <v>19</v>
      </c>
      <c r="K187"/>
      <c r="L187" t="s">
        <v>19</v>
      </c>
      <c r="M187" t="s">
        <v>19</v>
      </c>
      <c r="N187" t="s">
        <v>19</v>
      </c>
      <c r="O187" t="s">
        <v>1813</v>
      </c>
      <c r="P187">
        <v>22</v>
      </c>
      <c r="Q187">
        <v>100</v>
      </c>
      <c r="R187" t="s">
        <v>493</v>
      </c>
      <c r="S187" t="s">
        <v>1090</v>
      </c>
      <c r="T187" s="168">
        <v>45887</v>
      </c>
      <c r="U187" s="168">
        <v>45926</v>
      </c>
      <c r="V187" t="s">
        <v>1086</v>
      </c>
      <c r="W187">
        <v>4.4000000000000004</v>
      </c>
      <c r="X187" s="218">
        <v>100</v>
      </c>
      <c r="Y187" t="s">
        <v>2222</v>
      </c>
      <c r="Z187" s="219">
        <v>45926</v>
      </c>
      <c r="AA187">
        <v>100</v>
      </c>
      <c r="AB187" t="s">
        <v>2223</v>
      </c>
      <c r="AC187" s="220">
        <v>45933</v>
      </c>
      <c r="AD187">
        <v>100</v>
      </c>
      <c r="AE187" s="221">
        <v>4.4000000000000004</v>
      </c>
    </row>
    <row r="188" spans="1:31" hidden="1" x14ac:dyDescent="0.25">
      <c r="A188" s="30" t="str">
        <f t="shared" si="2"/>
        <v>30.4.4</v>
      </c>
      <c r="B188" t="s">
        <v>2207</v>
      </c>
      <c r="C188">
        <v>4</v>
      </c>
      <c r="D188" t="s">
        <v>467</v>
      </c>
      <c r="E188" t="s">
        <v>1093</v>
      </c>
      <c r="F188" t="s">
        <v>19</v>
      </c>
      <c r="G188" t="s">
        <v>19</v>
      </c>
      <c r="H188" t="s">
        <v>19</v>
      </c>
      <c r="I188" t="s">
        <v>19</v>
      </c>
      <c r="J188" t="s">
        <v>19</v>
      </c>
      <c r="K188"/>
      <c r="L188" t="s">
        <v>19</v>
      </c>
      <c r="M188" t="s">
        <v>19</v>
      </c>
      <c r="N188" t="s">
        <v>19</v>
      </c>
      <c r="O188" t="s">
        <v>95</v>
      </c>
      <c r="P188">
        <v>50</v>
      </c>
      <c r="Q188">
        <v>1</v>
      </c>
      <c r="R188" t="s">
        <v>465</v>
      </c>
      <c r="S188" t="s">
        <v>1092</v>
      </c>
      <c r="T188" s="168">
        <v>45854</v>
      </c>
      <c r="U188" s="168">
        <v>45980</v>
      </c>
      <c r="V188" t="s">
        <v>1086</v>
      </c>
      <c r="W188">
        <v>10</v>
      </c>
      <c r="X188" s="218"/>
      <c r="Y188"/>
      <c r="Z188" s="219"/>
      <c r="AA188"/>
      <c r="AB188"/>
      <c r="AC188" s="220"/>
      <c r="AD188"/>
      <c r="AE188" s="221"/>
    </row>
    <row r="189" spans="1:31" hidden="1" x14ac:dyDescent="0.25">
      <c r="A189" s="30" t="str">
        <f t="shared" si="2"/>
        <v>30.4.5</v>
      </c>
      <c r="B189" t="s">
        <v>2207</v>
      </c>
      <c r="C189">
        <v>4</v>
      </c>
      <c r="D189" t="s">
        <v>467</v>
      </c>
      <c r="E189" t="s">
        <v>1814</v>
      </c>
      <c r="F189" t="s">
        <v>19</v>
      </c>
      <c r="G189" t="s">
        <v>19</v>
      </c>
      <c r="H189" t="s">
        <v>19</v>
      </c>
      <c r="I189" t="s">
        <v>19</v>
      </c>
      <c r="J189" t="s">
        <v>19</v>
      </c>
      <c r="K189"/>
      <c r="L189" t="s">
        <v>19</v>
      </c>
      <c r="M189" t="s">
        <v>19</v>
      </c>
      <c r="N189" t="s">
        <v>19</v>
      </c>
      <c r="O189" t="s">
        <v>96</v>
      </c>
      <c r="P189">
        <v>10</v>
      </c>
      <c r="Q189">
        <v>1</v>
      </c>
      <c r="R189" t="s">
        <v>465</v>
      </c>
      <c r="S189" t="s">
        <v>1094</v>
      </c>
      <c r="T189" s="168">
        <v>45964</v>
      </c>
      <c r="U189" s="168">
        <v>45981</v>
      </c>
      <c r="V189" t="s">
        <v>1086</v>
      </c>
      <c r="W189">
        <v>2</v>
      </c>
      <c r="X189" s="218"/>
      <c r="Y189"/>
      <c r="Z189" s="219"/>
      <c r="AA189"/>
      <c r="AB189"/>
      <c r="AC189" s="220"/>
      <c r="AD189"/>
      <c r="AE189" s="221"/>
    </row>
    <row r="190" spans="1:31" hidden="1" x14ac:dyDescent="0.25">
      <c r="A190" s="30" t="str">
        <f t="shared" si="2"/>
        <v>30.5</v>
      </c>
      <c r="B190" t="s">
        <v>2207</v>
      </c>
      <c r="C190">
        <v>4</v>
      </c>
      <c r="D190" t="s">
        <v>460</v>
      </c>
      <c r="E190" t="s">
        <v>1095</v>
      </c>
      <c r="F190" t="s">
        <v>462</v>
      </c>
      <c r="G190" t="s">
        <v>1469</v>
      </c>
      <c r="H190" t="s">
        <v>1470</v>
      </c>
      <c r="I190" t="s">
        <v>1471</v>
      </c>
      <c r="J190" t="s">
        <v>19</v>
      </c>
      <c r="K190"/>
      <c r="L190" t="s">
        <v>19</v>
      </c>
      <c r="M190" t="s">
        <v>1096</v>
      </c>
      <c r="N190" t="s">
        <v>19</v>
      </c>
      <c r="O190" t="s">
        <v>275</v>
      </c>
      <c r="P190">
        <v>20</v>
      </c>
      <c r="Q190">
        <v>100</v>
      </c>
      <c r="R190" t="s">
        <v>493</v>
      </c>
      <c r="S190" t="s">
        <v>1097</v>
      </c>
      <c r="T190" s="168">
        <v>45672</v>
      </c>
      <c r="U190" s="168">
        <v>46013</v>
      </c>
      <c r="V190" t="s">
        <v>1060</v>
      </c>
      <c r="W190">
        <v>20</v>
      </c>
      <c r="X190" s="218"/>
      <c r="Y190"/>
      <c r="Z190" s="219"/>
      <c r="AA190"/>
      <c r="AB190"/>
      <c r="AC190" s="220"/>
      <c r="AD190"/>
      <c r="AE190" s="221"/>
    </row>
    <row r="191" spans="1:31" hidden="1" x14ac:dyDescent="0.25">
      <c r="A191" s="30" t="str">
        <f t="shared" si="2"/>
        <v>30.5.1</v>
      </c>
      <c r="B191" t="s">
        <v>2207</v>
      </c>
      <c r="C191">
        <v>4</v>
      </c>
      <c r="D191" t="s">
        <v>467</v>
      </c>
      <c r="E191" t="s">
        <v>1098</v>
      </c>
      <c r="F191" t="s">
        <v>19</v>
      </c>
      <c r="G191" t="s">
        <v>19</v>
      </c>
      <c r="H191" t="s">
        <v>19</v>
      </c>
      <c r="I191" t="s">
        <v>19</v>
      </c>
      <c r="J191" t="s">
        <v>19</v>
      </c>
      <c r="K191"/>
      <c r="L191" t="s">
        <v>19</v>
      </c>
      <c r="M191" t="s">
        <v>19</v>
      </c>
      <c r="N191" t="s">
        <v>19</v>
      </c>
      <c r="O191" t="s">
        <v>276</v>
      </c>
      <c r="P191">
        <v>20</v>
      </c>
      <c r="Q191">
        <v>1</v>
      </c>
      <c r="R191" t="s">
        <v>465</v>
      </c>
      <c r="S191" t="s">
        <v>1099</v>
      </c>
      <c r="T191" s="168">
        <v>45672</v>
      </c>
      <c r="U191" s="168">
        <v>45744</v>
      </c>
      <c r="V191" t="s">
        <v>1060</v>
      </c>
      <c r="W191">
        <v>4</v>
      </c>
      <c r="X191" s="218">
        <v>100</v>
      </c>
      <c r="Y191" t="s">
        <v>2224</v>
      </c>
      <c r="Z191" s="219">
        <v>45687</v>
      </c>
      <c r="AA191">
        <v>100</v>
      </c>
      <c r="AB191" t="s">
        <v>2225</v>
      </c>
      <c r="AC191" s="220">
        <v>45744</v>
      </c>
      <c r="AD191">
        <v>100</v>
      </c>
      <c r="AE191" s="221">
        <v>4</v>
      </c>
    </row>
    <row r="192" spans="1:31" hidden="1" x14ac:dyDescent="0.25">
      <c r="A192" s="30" t="str">
        <f t="shared" si="2"/>
        <v>30.5.2</v>
      </c>
      <c r="B192" t="s">
        <v>2207</v>
      </c>
      <c r="C192">
        <v>4</v>
      </c>
      <c r="D192" t="s">
        <v>467</v>
      </c>
      <c r="E192" t="s">
        <v>1100</v>
      </c>
      <c r="F192" t="s">
        <v>19</v>
      </c>
      <c r="G192" t="s">
        <v>19</v>
      </c>
      <c r="H192" t="s">
        <v>19</v>
      </c>
      <c r="I192" t="s">
        <v>19</v>
      </c>
      <c r="J192" t="s">
        <v>19</v>
      </c>
      <c r="K192"/>
      <c r="L192" t="s">
        <v>19</v>
      </c>
      <c r="M192" t="s">
        <v>19</v>
      </c>
      <c r="N192" t="s">
        <v>19</v>
      </c>
      <c r="O192" t="s">
        <v>277</v>
      </c>
      <c r="P192">
        <v>80</v>
      </c>
      <c r="Q192">
        <v>100</v>
      </c>
      <c r="R192" t="s">
        <v>493</v>
      </c>
      <c r="S192" t="s">
        <v>1101</v>
      </c>
      <c r="T192" s="168">
        <v>45744</v>
      </c>
      <c r="U192" s="168">
        <v>46013</v>
      </c>
      <c r="V192" t="s">
        <v>1060</v>
      </c>
      <c r="W192">
        <v>16</v>
      </c>
      <c r="X192" s="218">
        <v>13</v>
      </c>
      <c r="Y192" t="s">
        <v>2226</v>
      </c>
      <c r="Z192" s="219"/>
      <c r="AA192">
        <v>13</v>
      </c>
      <c r="AB192" t="s">
        <v>2227</v>
      </c>
      <c r="AC192" s="220"/>
      <c r="AD192"/>
      <c r="AE192" s="221">
        <v>2.08</v>
      </c>
    </row>
    <row r="193" spans="1:31" hidden="1" x14ac:dyDescent="0.25">
      <c r="A193" s="30" t="str">
        <f t="shared" si="2"/>
        <v>30.6</v>
      </c>
      <c r="B193" t="s">
        <v>2207</v>
      </c>
      <c r="C193">
        <v>4</v>
      </c>
      <c r="D193" t="s">
        <v>460</v>
      </c>
      <c r="E193" t="s">
        <v>1102</v>
      </c>
      <c r="F193" t="s">
        <v>462</v>
      </c>
      <c r="G193" t="s">
        <v>1469</v>
      </c>
      <c r="H193" t="s">
        <v>1470</v>
      </c>
      <c r="I193" t="s">
        <v>1471</v>
      </c>
      <c r="J193" t="s">
        <v>19</v>
      </c>
      <c r="K193"/>
      <c r="L193" t="s">
        <v>19</v>
      </c>
      <c r="M193" t="s">
        <v>1103</v>
      </c>
      <c r="N193" t="s">
        <v>1541</v>
      </c>
      <c r="O193" t="s">
        <v>91</v>
      </c>
      <c r="P193">
        <v>20</v>
      </c>
      <c r="Q193">
        <v>100</v>
      </c>
      <c r="R193" t="s">
        <v>493</v>
      </c>
      <c r="S193" t="s">
        <v>1097</v>
      </c>
      <c r="T193" s="168">
        <v>45672</v>
      </c>
      <c r="U193" s="168">
        <v>46013</v>
      </c>
      <c r="V193" t="s">
        <v>1104</v>
      </c>
      <c r="W193">
        <v>20</v>
      </c>
      <c r="X193" s="218"/>
      <c r="Y193"/>
      <c r="Z193" s="219"/>
      <c r="AA193"/>
      <c r="AB193"/>
      <c r="AC193" s="220"/>
      <c r="AD193"/>
      <c r="AE193" s="221"/>
    </row>
    <row r="194" spans="1:31" hidden="1" x14ac:dyDescent="0.25">
      <c r="A194" s="30" t="str">
        <f t="shared" si="2"/>
        <v>30.6.1</v>
      </c>
      <c r="B194" t="s">
        <v>2207</v>
      </c>
      <c r="C194">
        <v>4</v>
      </c>
      <c r="D194" t="s">
        <v>467</v>
      </c>
      <c r="E194" t="s">
        <v>1105</v>
      </c>
      <c r="F194" t="s">
        <v>19</v>
      </c>
      <c r="G194" t="s">
        <v>19</v>
      </c>
      <c r="H194" t="s">
        <v>19</v>
      </c>
      <c r="I194" t="s">
        <v>19</v>
      </c>
      <c r="J194" t="s">
        <v>19</v>
      </c>
      <c r="K194"/>
      <c r="L194" t="s">
        <v>19</v>
      </c>
      <c r="M194" t="s">
        <v>19</v>
      </c>
      <c r="N194" t="s">
        <v>19</v>
      </c>
      <c r="O194" t="s">
        <v>57</v>
      </c>
      <c r="P194">
        <v>20</v>
      </c>
      <c r="Q194">
        <v>1</v>
      </c>
      <c r="R194" t="s">
        <v>465</v>
      </c>
      <c r="S194" t="s">
        <v>1099</v>
      </c>
      <c r="T194" s="168">
        <v>45672</v>
      </c>
      <c r="U194" s="168">
        <v>45703</v>
      </c>
      <c r="V194" t="s">
        <v>1104</v>
      </c>
      <c r="W194">
        <v>4</v>
      </c>
      <c r="X194" s="218">
        <v>100</v>
      </c>
      <c r="Y194" t="s">
        <v>2228</v>
      </c>
      <c r="Z194" s="219">
        <v>45686</v>
      </c>
      <c r="AA194">
        <v>100</v>
      </c>
      <c r="AB194" t="s">
        <v>2229</v>
      </c>
      <c r="AC194" s="220">
        <v>45686</v>
      </c>
      <c r="AD194">
        <v>100</v>
      </c>
      <c r="AE194" s="221">
        <v>4</v>
      </c>
    </row>
    <row r="195" spans="1:31" x14ac:dyDescent="0.25">
      <c r="A195" s="30" t="str">
        <f t="shared" ref="A195:A258" si="3">+E195</f>
        <v>30.6.2</v>
      </c>
      <c r="B195" t="s">
        <v>2207</v>
      </c>
      <c r="C195">
        <v>4</v>
      </c>
      <c r="D195" t="s">
        <v>467</v>
      </c>
      <c r="E195" t="s">
        <v>1106</v>
      </c>
      <c r="F195" t="s">
        <v>19</v>
      </c>
      <c r="G195" t="s">
        <v>19</v>
      </c>
      <c r="H195" t="s">
        <v>19</v>
      </c>
      <c r="I195" t="s">
        <v>19</v>
      </c>
      <c r="J195" t="s">
        <v>19</v>
      </c>
      <c r="K195"/>
      <c r="L195" t="s">
        <v>19</v>
      </c>
      <c r="M195" t="s">
        <v>19</v>
      </c>
      <c r="N195" t="s">
        <v>19</v>
      </c>
      <c r="O195" t="s">
        <v>58</v>
      </c>
      <c r="P195">
        <v>80</v>
      </c>
      <c r="Q195">
        <v>100</v>
      </c>
      <c r="R195" t="s">
        <v>493</v>
      </c>
      <c r="S195" t="s">
        <v>1101</v>
      </c>
      <c r="T195" s="168">
        <v>45688</v>
      </c>
      <c r="U195" s="168">
        <v>46013</v>
      </c>
      <c r="V195" t="s">
        <v>1104</v>
      </c>
      <c r="W195">
        <v>16</v>
      </c>
      <c r="X195" s="218">
        <v>50</v>
      </c>
      <c r="Y195" t="s">
        <v>2230</v>
      </c>
      <c r="Z195" s="219"/>
      <c r="AA195">
        <v>50</v>
      </c>
      <c r="AB195" t="s">
        <v>2229</v>
      </c>
      <c r="AC195" s="220"/>
      <c r="AD195"/>
      <c r="AE195" s="221">
        <v>8</v>
      </c>
    </row>
    <row r="196" spans="1:31" hidden="1" x14ac:dyDescent="0.25">
      <c r="A196" s="30" t="str">
        <f t="shared" si="3"/>
        <v>6000.1</v>
      </c>
      <c r="B196" t="s">
        <v>2231</v>
      </c>
      <c r="C196">
        <v>2</v>
      </c>
      <c r="D196" t="s">
        <v>460</v>
      </c>
      <c r="E196" t="s">
        <v>1191</v>
      </c>
      <c r="F196" t="s">
        <v>479</v>
      </c>
      <c r="G196" t="s">
        <v>1478</v>
      </c>
      <c r="H196" t="s">
        <v>1479</v>
      </c>
      <c r="I196" t="s">
        <v>1480</v>
      </c>
      <c r="J196" t="s">
        <v>19</v>
      </c>
      <c r="K196"/>
      <c r="L196" t="s">
        <v>38</v>
      </c>
      <c r="M196" t="s">
        <v>1487</v>
      </c>
      <c r="N196" t="s">
        <v>1857</v>
      </c>
      <c r="O196" t="s">
        <v>1858</v>
      </c>
      <c r="P196">
        <v>14</v>
      </c>
      <c r="Q196">
        <v>4</v>
      </c>
      <c r="R196" t="s">
        <v>465</v>
      </c>
      <c r="S196" t="s">
        <v>1859</v>
      </c>
      <c r="T196" s="168">
        <v>45670</v>
      </c>
      <c r="U196" s="168">
        <v>46022</v>
      </c>
      <c r="V196" t="s">
        <v>1190</v>
      </c>
      <c r="W196">
        <v>14</v>
      </c>
      <c r="X196" s="218"/>
      <c r="Y196"/>
      <c r="Z196" s="219"/>
      <c r="AA196"/>
      <c r="AB196"/>
      <c r="AC196" s="220"/>
      <c r="AD196"/>
      <c r="AE196" s="221"/>
    </row>
    <row r="197" spans="1:31" hidden="1" x14ac:dyDescent="0.25">
      <c r="A197" s="30" t="str">
        <f t="shared" si="3"/>
        <v>6000.1.1</v>
      </c>
      <c r="B197" t="s">
        <v>2231</v>
      </c>
      <c r="C197">
        <v>2</v>
      </c>
      <c r="D197" t="s">
        <v>467</v>
      </c>
      <c r="E197" t="s">
        <v>1192</v>
      </c>
      <c r="F197" t="s">
        <v>19</v>
      </c>
      <c r="G197" t="s">
        <v>19</v>
      </c>
      <c r="H197" t="s">
        <v>19</v>
      </c>
      <c r="I197" t="s">
        <v>19</v>
      </c>
      <c r="J197" t="s">
        <v>19</v>
      </c>
      <c r="K197"/>
      <c r="L197" t="s">
        <v>19</v>
      </c>
      <c r="M197" t="s">
        <v>19</v>
      </c>
      <c r="N197" t="s">
        <v>19</v>
      </c>
      <c r="O197" t="s">
        <v>1860</v>
      </c>
      <c r="P197">
        <v>20</v>
      </c>
      <c r="Q197">
        <v>4</v>
      </c>
      <c r="R197" t="s">
        <v>465</v>
      </c>
      <c r="S197" t="s">
        <v>1861</v>
      </c>
      <c r="T197" s="168">
        <v>45670</v>
      </c>
      <c r="U197" s="168">
        <v>45897</v>
      </c>
      <c r="V197" t="s">
        <v>1190</v>
      </c>
      <c r="W197">
        <v>2.8</v>
      </c>
      <c r="X197" s="218">
        <v>100</v>
      </c>
      <c r="Y197" t="s">
        <v>2232</v>
      </c>
      <c r="Z197" s="219">
        <v>45895</v>
      </c>
      <c r="AA197">
        <v>100</v>
      </c>
      <c r="AB197" t="s">
        <v>2233</v>
      </c>
      <c r="AC197" s="220">
        <v>45895</v>
      </c>
      <c r="AD197">
        <v>100</v>
      </c>
      <c r="AE197" s="221">
        <v>2.8</v>
      </c>
    </row>
    <row r="198" spans="1:31" hidden="1" x14ac:dyDescent="0.25">
      <c r="A198" s="30" t="str">
        <f t="shared" si="3"/>
        <v>6000.1.2</v>
      </c>
      <c r="B198" t="s">
        <v>2231</v>
      </c>
      <c r="C198">
        <v>2</v>
      </c>
      <c r="D198" t="s">
        <v>467</v>
      </c>
      <c r="E198" t="s">
        <v>1193</v>
      </c>
      <c r="F198" t="s">
        <v>19</v>
      </c>
      <c r="G198" t="s">
        <v>19</v>
      </c>
      <c r="H198" t="s">
        <v>19</v>
      </c>
      <c r="I198" t="s">
        <v>19</v>
      </c>
      <c r="J198" t="s">
        <v>19</v>
      </c>
      <c r="K198"/>
      <c r="L198" t="s">
        <v>19</v>
      </c>
      <c r="M198" t="s">
        <v>19</v>
      </c>
      <c r="N198" t="s">
        <v>19</v>
      </c>
      <c r="O198" t="s">
        <v>184</v>
      </c>
      <c r="P198">
        <v>20</v>
      </c>
      <c r="Q198">
        <v>4</v>
      </c>
      <c r="R198" t="s">
        <v>465</v>
      </c>
      <c r="S198" t="s">
        <v>1862</v>
      </c>
      <c r="T198" s="168">
        <v>45670</v>
      </c>
      <c r="U198" s="168">
        <v>46022</v>
      </c>
      <c r="V198" t="s">
        <v>1190</v>
      </c>
      <c r="W198">
        <v>2.8</v>
      </c>
      <c r="X198" s="218"/>
      <c r="Y198"/>
      <c r="Z198" s="219"/>
      <c r="AA198"/>
      <c r="AB198"/>
      <c r="AC198" s="220"/>
      <c r="AD198"/>
      <c r="AE198" s="221"/>
    </row>
    <row r="199" spans="1:31" hidden="1" x14ac:dyDescent="0.25">
      <c r="A199" s="30" t="str">
        <f t="shared" si="3"/>
        <v>6000.1.3</v>
      </c>
      <c r="B199" t="s">
        <v>2231</v>
      </c>
      <c r="C199">
        <v>2</v>
      </c>
      <c r="D199" t="s">
        <v>467</v>
      </c>
      <c r="E199" t="s">
        <v>1194</v>
      </c>
      <c r="F199" t="s">
        <v>19</v>
      </c>
      <c r="G199" t="s">
        <v>19</v>
      </c>
      <c r="H199" t="s">
        <v>19</v>
      </c>
      <c r="I199" t="s">
        <v>19</v>
      </c>
      <c r="J199" t="s">
        <v>19</v>
      </c>
      <c r="K199"/>
      <c r="L199" t="s">
        <v>19</v>
      </c>
      <c r="M199" t="s">
        <v>19</v>
      </c>
      <c r="N199" t="s">
        <v>19</v>
      </c>
      <c r="O199" t="s">
        <v>1863</v>
      </c>
      <c r="P199">
        <v>30</v>
      </c>
      <c r="Q199">
        <v>100</v>
      </c>
      <c r="R199" t="s">
        <v>493</v>
      </c>
      <c r="S199" t="s">
        <v>1195</v>
      </c>
      <c r="T199" s="168">
        <v>45670</v>
      </c>
      <c r="U199" s="168">
        <v>46022</v>
      </c>
      <c r="V199" t="s">
        <v>1190</v>
      </c>
      <c r="W199">
        <v>4.2</v>
      </c>
      <c r="X199" s="218"/>
      <c r="Y199"/>
      <c r="Z199" s="219"/>
      <c r="AA199"/>
      <c r="AB199"/>
      <c r="AC199" s="220"/>
      <c r="AD199"/>
      <c r="AE199" s="221"/>
    </row>
    <row r="200" spans="1:31" hidden="1" x14ac:dyDescent="0.25">
      <c r="A200" s="30" t="str">
        <f t="shared" si="3"/>
        <v>6000.1.4</v>
      </c>
      <c r="B200" t="s">
        <v>2231</v>
      </c>
      <c r="C200">
        <v>2</v>
      </c>
      <c r="D200" t="s">
        <v>467</v>
      </c>
      <c r="E200" t="s">
        <v>1196</v>
      </c>
      <c r="F200" t="s">
        <v>19</v>
      </c>
      <c r="G200" t="s">
        <v>19</v>
      </c>
      <c r="H200" t="s">
        <v>19</v>
      </c>
      <c r="I200" t="s">
        <v>19</v>
      </c>
      <c r="J200" t="s">
        <v>19</v>
      </c>
      <c r="K200"/>
      <c r="L200" t="s">
        <v>19</v>
      </c>
      <c r="M200" t="s">
        <v>19</v>
      </c>
      <c r="N200" t="s">
        <v>19</v>
      </c>
      <c r="O200" t="s">
        <v>1864</v>
      </c>
      <c r="P200">
        <v>30</v>
      </c>
      <c r="Q200">
        <v>4</v>
      </c>
      <c r="R200" t="s">
        <v>465</v>
      </c>
      <c r="S200" t="s">
        <v>1859</v>
      </c>
      <c r="T200" s="168">
        <v>45670</v>
      </c>
      <c r="U200" s="168">
        <v>46022</v>
      </c>
      <c r="V200" t="s">
        <v>1190</v>
      </c>
      <c r="W200">
        <v>4.2</v>
      </c>
      <c r="X200" s="218"/>
      <c r="Y200"/>
      <c r="Z200" s="219"/>
      <c r="AA200"/>
      <c r="AB200"/>
      <c r="AC200" s="220"/>
      <c r="AD200"/>
      <c r="AE200" s="221"/>
    </row>
    <row r="201" spans="1:31" hidden="1" x14ac:dyDescent="0.25">
      <c r="A201" s="30" t="str">
        <f t="shared" si="3"/>
        <v>6000.2</v>
      </c>
      <c r="B201" t="s">
        <v>2231</v>
      </c>
      <c r="C201">
        <v>2</v>
      </c>
      <c r="D201" t="s">
        <v>460</v>
      </c>
      <c r="E201" t="s">
        <v>1197</v>
      </c>
      <c r="F201" t="s">
        <v>479</v>
      </c>
      <c r="G201" t="s">
        <v>1478</v>
      </c>
      <c r="H201" t="s">
        <v>1479</v>
      </c>
      <c r="I201" t="s">
        <v>1480</v>
      </c>
      <c r="J201" t="s">
        <v>19</v>
      </c>
      <c r="K201"/>
      <c r="L201" t="s">
        <v>38</v>
      </c>
      <c r="M201" t="s">
        <v>986</v>
      </c>
      <c r="N201" t="s">
        <v>1857</v>
      </c>
      <c r="O201" t="s">
        <v>1865</v>
      </c>
      <c r="P201">
        <v>14</v>
      </c>
      <c r="Q201">
        <v>6</v>
      </c>
      <c r="R201" t="s">
        <v>465</v>
      </c>
      <c r="S201" t="s">
        <v>1866</v>
      </c>
      <c r="T201" s="168">
        <v>45670</v>
      </c>
      <c r="U201" s="168">
        <v>46022</v>
      </c>
      <c r="V201" t="s">
        <v>1190</v>
      </c>
      <c r="W201">
        <v>14</v>
      </c>
      <c r="X201" s="218"/>
      <c r="Y201"/>
      <c r="Z201" s="219"/>
      <c r="AA201"/>
      <c r="AB201"/>
      <c r="AC201" s="220"/>
      <c r="AD201"/>
      <c r="AE201" s="221"/>
    </row>
    <row r="202" spans="1:31" hidden="1" x14ac:dyDescent="0.25">
      <c r="A202" s="30" t="str">
        <f t="shared" si="3"/>
        <v>6000.2.1</v>
      </c>
      <c r="B202" t="s">
        <v>2231</v>
      </c>
      <c r="C202">
        <v>2</v>
      </c>
      <c r="D202" t="s">
        <v>467</v>
      </c>
      <c r="E202" t="s">
        <v>1198</v>
      </c>
      <c r="F202" t="s">
        <v>19</v>
      </c>
      <c r="G202" t="s">
        <v>19</v>
      </c>
      <c r="H202" t="s">
        <v>19</v>
      </c>
      <c r="I202" t="s">
        <v>19</v>
      </c>
      <c r="J202" t="s">
        <v>19</v>
      </c>
      <c r="K202"/>
      <c r="L202" t="s">
        <v>19</v>
      </c>
      <c r="M202" t="s">
        <v>19</v>
      </c>
      <c r="N202" t="s">
        <v>19</v>
      </c>
      <c r="O202" t="s">
        <v>1860</v>
      </c>
      <c r="P202">
        <v>20</v>
      </c>
      <c r="Q202">
        <v>6</v>
      </c>
      <c r="R202" t="s">
        <v>465</v>
      </c>
      <c r="S202" t="s">
        <v>1867</v>
      </c>
      <c r="T202" s="168">
        <v>45670</v>
      </c>
      <c r="U202" s="168">
        <v>45897</v>
      </c>
      <c r="V202" t="s">
        <v>1190</v>
      </c>
      <c r="W202">
        <v>2.8</v>
      </c>
      <c r="X202" s="218">
        <v>100</v>
      </c>
      <c r="Y202" t="s">
        <v>2234</v>
      </c>
      <c r="Z202" s="219">
        <v>45895</v>
      </c>
      <c r="AA202">
        <v>100</v>
      </c>
      <c r="AB202" t="s">
        <v>2235</v>
      </c>
      <c r="AC202" s="220">
        <v>-1</v>
      </c>
      <c r="AD202">
        <v>100</v>
      </c>
      <c r="AE202" s="221">
        <v>2.8</v>
      </c>
    </row>
    <row r="203" spans="1:31" hidden="1" x14ac:dyDescent="0.25">
      <c r="A203" s="30" t="str">
        <f t="shared" si="3"/>
        <v>6000.2.2</v>
      </c>
      <c r="B203" t="s">
        <v>2231</v>
      </c>
      <c r="C203">
        <v>2</v>
      </c>
      <c r="D203" t="s">
        <v>467</v>
      </c>
      <c r="E203" t="s">
        <v>1199</v>
      </c>
      <c r="F203" t="s">
        <v>19</v>
      </c>
      <c r="G203" t="s">
        <v>19</v>
      </c>
      <c r="H203" t="s">
        <v>19</v>
      </c>
      <c r="I203" t="s">
        <v>19</v>
      </c>
      <c r="J203" t="s">
        <v>19</v>
      </c>
      <c r="K203"/>
      <c r="L203" t="s">
        <v>19</v>
      </c>
      <c r="M203" t="s">
        <v>19</v>
      </c>
      <c r="N203" t="s">
        <v>19</v>
      </c>
      <c r="O203" t="s">
        <v>184</v>
      </c>
      <c r="P203">
        <v>20</v>
      </c>
      <c r="Q203">
        <v>6</v>
      </c>
      <c r="R203" t="s">
        <v>465</v>
      </c>
      <c r="S203" t="s">
        <v>1868</v>
      </c>
      <c r="T203" s="168">
        <v>45670</v>
      </c>
      <c r="U203" s="168">
        <v>46022</v>
      </c>
      <c r="V203" t="s">
        <v>1190</v>
      </c>
      <c r="W203">
        <v>2.8</v>
      </c>
      <c r="X203" s="218"/>
      <c r="Y203"/>
      <c r="Z203" s="219"/>
      <c r="AA203"/>
      <c r="AB203"/>
      <c r="AC203" s="220"/>
      <c r="AD203"/>
      <c r="AE203" s="221"/>
    </row>
    <row r="204" spans="1:31" hidden="1" x14ac:dyDescent="0.25">
      <c r="A204" s="30" t="str">
        <f t="shared" si="3"/>
        <v>6000.2.3</v>
      </c>
      <c r="B204" t="s">
        <v>2231</v>
      </c>
      <c r="C204">
        <v>2</v>
      </c>
      <c r="D204" t="s">
        <v>467</v>
      </c>
      <c r="E204" t="s">
        <v>1200</v>
      </c>
      <c r="F204" t="s">
        <v>19</v>
      </c>
      <c r="G204" t="s">
        <v>19</v>
      </c>
      <c r="H204" t="s">
        <v>19</v>
      </c>
      <c r="I204" t="s">
        <v>19</v>
      </c>
      <c r="J204" t="s">
        <v>19</v>
      </c>
      <c r="K204"/>
      <c r="L204" t="s">
        <v>19</v>
      </c>
      <c r="M204" t="s">
        <v>19</v>
      </c>
      <c r="N204" t="s">
        <v>19</v>
      </c>
      <c r="O204" t="s">
        <v>1863</v>
      </c>
      <c r="P204">
        <v>30</v>
      </c>
      <c r="Q204">
        <v>100</v>
      </c>
      <c r="R204" t="s">
        <v>493</v>
      </c>
      <c r="S204" t="s">
        <v>1195</v>
      </c>
      <c r="T204" s="168">
        <v>45670</v>
      </c>
      <c r="U204" s="168">
        <v>46022</v>
      </c>
      <c r="V204" t="s">
        <v>1190</v>
      </c>
      <c r="W204">
        <v>4.2</v>
      </c>
      <c r="X204" s="218"/>
      <c r="Y204"/>
      <c r="Z204" s="219"/>
      <c r="AA204"/>
      <c r="AB204"/>
      <c r="AC204" s="220"/>
      <c r="AD204"/>
      <c r="AE204" s="221"/>
    </row>
    <row r="205" spans="1:31" hidden="1" x14ac:dyDescent="0.25">
      <c r="A205" s="30" t="str">
        <f t="shared" si="3"/>
        <v>6000.2.4</v>
      </c>
      <c r="B205" t="s">
        <v>2231</v>
      </c>
      <c r="C205">
        <v>2</v>
      </c>
      <c r="D205" t="s">
        <v>467</v>
      </c>
      <c r="E205" t="s">
        <v>1201</v>
      </c>
      <c r="F205" t="s">
        <v>19</v>
      </c>
      <c r="G205" t="s">
        <v>19</v>
      </c>
      <c r="H205" t="s">
        <v>19</v>
      </c>
      <c r="I205" t="s">
        <v>19</v>
      </c>
      <c r="J205" t="s">
        <v>19</v>
      </c>
      <c r="K205"/>
      <c r="L205" t="s">
        <v>19</v>
      </c>
      <c r="M205" t="s">
        <v>19</v>
      </c>
      <c r="N205" t="s">
        <v>19</v>
      </c>
      <c r="O205" t="s">
        <v>1864</v>
      </c>
      <c r="P205">
        <v>30</v>
      </c>
      <c r="Q205">
        <v>6</v>
      </c>
      <c r="R205" t="s">
        <v>465</v>
      </c>
      <c r="S205" t="s">
        <v>1866</v>
      </c>
      <c r="T205" s="168">
        <v>45670</v>
      </c>
      <c r="U205" s="168">
        <v>46022</v>
      </c>
      <c r="V205" t="s">
        <v>1190</v>
      </c>
      <c r="W205">
        <v>4.2</v>
      </c>
      <c r="X205" s="218"/>
      <c r="Y205"/>
      <c r="Z205" s="219"/>
      <c r="AA205"/>
      <c r="AB205"/>
      <c r="AC205" s="220"/>
      <c r="AD205"/>
      <c r="AE205" s="221"/>
    </row>
    <row r="206" spans="1:31" hidden="1" x14ac:dyDescent="0.25">
      <c r="A206" s="30" t="str">
        <f t="shared" si="3"/>
        <v>6000.3</v>
      </c>
      <c r="B206" t="s">
        <v>2231</v>
      </c>
      <c r="C206">
        <v>2</v>
      </c>
      <c r="D206" t="s">
        <v>460</v>
      </c>
      <c r="E206" t="s">
        <v>1202</v>
      </c>
      <c r="F206" t="s">
        <v>479</v>
      </c>
      <c r="G206" t="s">
        <v>1478</v>
      </c>
      <c r="H206" t="s">
        <v>1479</v>
      </c>
      <c r="I206" t="s">
        <v>1480</v>
      </c>
      <c r="J206" t="s">
        <v>19</v>
      </c>
      <c r="K206"/>
      <c r="L206" t="s">
        <v>38</v>
      </c>
      <c r="M206" t="s">
        <v>1487</v>
      </c>
      <c r="N206" t="s">
        <v>1857</v>
      </c>
      <c r="O206" t="s">
        <v>1869</v>
      </c>
      <c r="P206">
        <v>14</v>
      </c>
      <c r="Q206">
        <v>2</v>
      </c>
      <c r="R206" t="s">
        <v>465</v>
      </c>
      <c r="S206" t="s">
        <v>1870</v>
      </c>
      <c r="T206" s="168">
        <v>45670</v>
      </c>
      <c r="U206" s="168">
        <v>46022</v>
      </c>
      <c r="V206" t="s">
        <v>1190</v>
      </c>
      <c r="W206">
        <v>14</v>
      </c>
      <c r="X206" s="218"/>
      <c r="Y206"/>
      <c r="Z206" s="219"/>
      <c r="AA206"/>
      <c r="AB206"/>
      <c r="AC206" s="220"/>
      <c r="AD206"/>
      <c r="AE206" s="221"/>
    </row>
    <row r="207" spans="1:31" hidden="1" x14ac:dyDescent="0.25">
      <c r="A207" s="30" t="str">
        <f t="shared" si="3"/>
        <v>6000.3.1</v>
      </c>
      <c r="B207" t="s">
        <v>2231</v>
      </c>
      <c r="C207">
        <v>2</v>
      </c>
      <c r="D207" t="s">
        <v>467</v>
      </c>
      <c r="E207" t="s">
        <v>1203</v>
      </c>
      <c r="F207" t="s">
        <v>19</v>
      </c>
      <c r="G207" t="s">
        <v>19</v>
      </c>
      <c r="H207" t="s">
        <v>19</v>
      </c>
      <c r="I207" t="s">
        <v>19</v>
      </c>
      <c r="J207" t="s">
        <v>19</v>
      </c>
      <c r="K207"/>
      <c r="L207" t="s">
        <v>19</v>
      </c>
      <c r="M207" t="s">
        <v>19</v>
      </c>
      <c r="N207" t="s">
        <v>19</v>
      </c>
      <c r="O207" t="s">
        <v>1860</v>
      </c>
      <c r="P207">
        <v>20</v>
      </c>
      <c r="Q207">
        <v>2</v>
      </c>
      <c r="R207" t="s">
        <v>465</v>
      </c>
      <c r="S207" t="s">
        <v>1871</v>
      </c>
      <c r="T207" s="168">
        <v>45670</v>
      </c>
      <c r="U207" s="168">
        <v>45897</v>
      </c>
      <c r="V207" t="s">
        <v>1190</v>
      </c>
      <c r="W207">
        <v>2.8</v>
      </c>
      <c r="X207" s="218">
        <v>100</v>
      </c>
      <c r="Y207" t="s">
        <v>2236</v>
      </c>
      <c r="Z207" s="219">
        <v>45896</v>
      </c>
      <c r="AA207">
        <v>100</v>
      </c>
      <c r="AB207" t="s">
        <v>2237</v>
      </c>
      <c r="AC207" s="220">
        <v>45896</v>
      </c>
      <c r="AD207">
        <v>100</v>
      </c>
      <c r="AE207" s="221">
        <v>2.8</v>
      </c>
    </row>
    <row r="208" spans="1:31" hidden="1" x14ac:dyDescent="0.25">
      <c r="A208" s="30" t="str">
        <f t="shared" si="3"/>
        <v>6000.3.2</v>
      </c>
      <c r="B208" t="s">
        <v>2231</v>
      </c>
      <c r="C208">
        <v>2</v>
      </c>
      <c r="D208" t="s">
        <v>467</v>
      </c>
      <c r="E208" t="s">
        <v>1204</v>
      </c>
      <c r="F208" t="s">
        <v>19</v>
      </c>
      <c r="G208" t="s">
        <v>19</v>
      </c>
      <c r="H208" t="s">
        <v>19</v>
      </c>
      <c r="I208" t="s">
        <v>19</v>
      </c>
      <c r="J208" t="s">
        <v>19</v>
      </c>
      <c r="K208"/>
      <c r="L208" t="s">
        <v>19</v>
      </c>
      <c r="M208" t="s">
        <v>19</v>
      </c>
      <c r="N208" t="s">
        <v>19</v>
      </c>
      <c r="O208" t="s">
        <v>184</v>
      </c>
      <c r="P208">
        <v>20</v>
      </c>
      <c r="Q208">
        <v>2</v>
      </c>
      <c r="R208" t="s">
        <v>465</v>
      </c>
      <c r="S208" t="s">
        <v>1872</v>
      </c>
      <c r="T208" s="168">
        <v>45670</v>
      </c>
      <c r="U208" s="168">
        <v>46022</v>
      </c>
      <c r="V208" t="s">
        <v>1190</v>
      </c>
      <c r="W208">
        <v>2.8</v>
      </c>
      <c r="X208" s="218"/>
      <c r="Y208"/>
      <c r="Z208" s="219"/>
      <c r="AA208"/>
      <c r="AB208"/>
      <c r="AC208" s="220"/>
      <c r="AD208"/>
      <c r="AE208" s="221"/>
    </row>
    <row r="209" spans="1:31" hidden="1" x14ac:dyDescent="0.25">
      <c r="A209" s="30" t="str">
        <f t="shared" si="3"/>
        <v>6000.3.3</v>
      </c>
      <c r="B209" t="s">
        <v>2231</v>
      </c>
      <c r="C209">
        <v>2</v>
      </c>
      <c r="D209" t="s">
        <v>467</v>
      </c>
      <c r="E209" t="s">
        <v>1205</v>
      </c>
      <c r="F209" t="s">
        <v>19</v>
      </c>
      <c r="G209" t="s">
        <v>19</v>
      </c>
      <c r="H209" t="s">
        <v>19</v>
      </c>
      <c r="I209" t="s">
        <v>19</v>
      </c>
      <c r="J209" t="s">
        <v>19</v>
      </c>
      <c r="K209"/>
      <c r="L209" t="s">
        <v>19</v>
      </c>
      <c r="M209" t="s">
        <v>19</v>
      </c>
      <c r="N209" t="s">
        <v>19</v>
      </c>
      <c r="O209" t="s">
        <v>1863</v>
      </c>
      <c r="P209">
        <v>30</v>
      </c>
      <c r="Q209">
        <v>100</v>
      </c>
      <c r="R209" t="s">
        <v>493</v>
      </c>
      <c r="S209" t="s">
        <v>1195</v>
      </c>
      <c r="T209" s="168">
        <v>45670</v>
      </c>
      <c r="U209" s="168">
        <v>46022</v>
      </c>
      <c r="V209" t="s">
        <v>1190</v>
      </c>
      <c r="W209">
        <v>4.2</v>
      </c>
      <c r="X209" s="218"/>
      <c r="Y209"/>
      <c r="Z209" s="219"/>
      <c r="AA209"/>
      <c r="AB209"/>
      <c r="AC209" s="220"/>
      <c r="AD209"/>
      <c r="AE209" s="221"/>
    </row>
    <row r="210" spans="1:31" hidden="1" x14ac:dyDescent="0.25">
      <c r="A210" s="30" t="str">
        <f t="shared" si="3"/>
        <v>6000.3.4</v>
      </c>
      <c r="B210" t="s">
        <v>2231</v>
      </c>
      <c r="C210">
        <v>2</v>
      </c>
      <c r="D210" t="s">
        <v>467</v>
      </c>
      <c r="E210" t="s">
        <v>1206</v>
      </c>
      <c r="F210" t="s">
        <v>19</v>
      </c>
      <c r="G210" t="s">
        <v>19</v>
      </c>
      <c r="H210" t="s">
        <v>19</v>
      </c>
      <c r="I210" t="s">
        <v>19</v>
      </c>
      <c r="J210" t="s">
        <v>19</v>
      </c>
      <c r="K210"/>
      <c r="L210" t="s">
        <v>19</v>
      </c>
      <c r="M210" t="s">
        <v>19</v>
      </c>
      <c r="N210" t="s">
        <v>19</v>
      </c>
      <c r="O210" t="s">
        <v>1864</v>
      </c>
      <c r="P210">
        <v>30</v>
      </c>
      <c r="Q210">
        <v>2</v>
      </c>
      <c r="R210" t="s">
        <v>465</v>
      </c>
      <c r="S210" t="s">
        <v>1870</v>
      </c>
      <c r="T210" s="168">
        <v>45670</v>
      </c>
      <c r="U210" s="168">
        <v>46022</v>
      </c>
      <c r="V210" t="s">
        <v>1190</v>
      </c>
      <c r="W210">
        <v>4.2</v>
      </c>
      <c r="X210" s="218"/>
      <c r="Y210"/>
      <c r="Z210" s="219"/>
      <c r="AA210"/>
      <c r="AB210"/>
      <c r="AC210" s="220"/>
      <c r="AD210"/>
      <c r="AE210" s="221"/>
    </row>
    <row r="211" spans="1:31" hidden="1" x14ac:dyDescent="0.25">
      <c r="A211" s="30" t="str">
        <f t="shared" si="3"/>
        <v>6000.4</v>
      </c>
      <c r="B211" t="s">
        <v>2231</v>
      </c>
      <c r="C211">
        <v>2</v>
      </c>
      <c r="D211" t="s">
        <v>460</v>
      </c>
      <c r="E211" t="s">
        <v>1207</v>
      </c>
      <c r="F211" t="s">
        <v>462</v>
      </c>
      <c r="G211" t="s">
        <v>1478</v>
      </c>
      <c r="H211" t="s">
        <v>1479</v>
      </c>
      <c r="I211" t="s">
        <v>1480</v>
      </c>
      <c r="J211" t="s">
        <v>19</v>
      </c>
      <c r="K211"/>
      <c r="L211" t="s">
        <v>38</v>
      </c>
      <c r="M211" t="s">
        <v>986</v>
      </c>
      <c r="N211" t="s">
        <v>1857</v>
      </c>
      <c r="O211" t="s">
        <v>1873</v>
      </c>
      <c r="P211">
        <v>14</v>
      </c>
      <c r="Q211">
        <v>1</v>
      </c>
      <c r="R211" t="s">
        <v>465</v>
      </c>
      <c r="S211" t="s">
        <v>1215</v>
      </c>
      <c r="T211" s="168">
        <v>45691</v>
      </c>
      <c r="U211" s="168">
        <v>45947</v>
      </c>
      <c r="V211" t="s">
        <v>1190</v>
      </c>
      <c r="W211">
        <v>14</v>
      </c>
      <c r="X211" s="218"/>
      <c r="Y211"/>
      <c r="Z211" s="219"/>
      <c r="AA211"/>
      <c r="AB211"/>
      <c r="AC211" s="220"/>
      <c r="AD211"/>
      <c r="AE211" s="221"/>
    </row>
    <row r="212" spans="1:31" hidden="1" x14ac:dyDescent="0.25">
      <c r="A212" s="30" t="str">
        <f t="shared" si="3"/>
        <v>6000.4.1</v>
      </c>
      <c r="B212" t="s">
        <v>2231</v>
      </c>
      <c r="C212">
        <v>2</v>
      </c>
      <c r="D212" t="s">
        <v>467</v>
      </c>
      <c r="E212" t="s">
        <v>1208</v>
      </c>
      <c r="F212" t="s">
        <v>19</v>
      </c>
      <c r="G212" t="s">
        <v>19</v>
      </c>
      <c r="H212" t="s">
        <v>19</v>
      </c>
      <c r="I212" t="s">
        <v>19</v>
      </c>
      <c r="J212" t="s">
        <v>19</v>
      </c>
      <c r="K212"/>
      <c r="L212" t="s">
        <v>19</v>
      </c>
      <c r="M212" t="s">
        <v>19</v>
      </c>
      <c r="N212" t="s">
        <v>19</v>
      </c>
      <c r="O212" t="s">
        <v>439</v>
      </c>
      <c r="P212">
        <v>20</v>
      </c>
      <c r="Q212">
        <v>1</v>
      </c>
      <c r="R212" t="s">
        <v>465</v>
      </c>
      <c r="S212" t="s">
        <v>1209</v>
      </c>
      <c r="T212" s="168">
        <v>45691</v>
      </c>
      <c r="U212" s="168">
        <v>45730</v>
      </c>
      <c r="V212" t="s">
        <v>1190</v>
      </c>
      <c r="W212">
        <v>2.8</v>
      </c>
      <c r="X212" s="218">
        <v>100</v>
      </c>
      <c r="Y212" t="s">
        <v>2238</v>
      </c>
      <c r="Z212" s="219">
        <v>45694</v>
      </c>
      <c r="AA212">
        <v>100</v>
      </c>
      <c r="AB212" t="s">
        <v>2239</v>
      </c>
      <c r="AC212" s="220">
        <v>45694</v>
      </c>
      <c r="AD212">
        <v>100</v>
      </c>
      <c r="AE212" s="221">
        <v>2.8</v>
      </c>
    </row>
    <row r="213" spans="1:31" hidden="1" x14ac:dyDescent="0.25">
      <c r="A213" s="30" t="str">
        <f t="shared" si="3"/>
        <v>6000.4.2</v>
      </c>
      <c r="B213" t="s">
        <v>2231</v>
      </c>
      <c r="C213">
        <v>2</v>
      </c>
      <c r="D213" t="s">
        <v>467</v>
      </c>
      <c r="E213" t="s">
        <v>1210</v>
      </c>
      <c r="F213" t="s">
        <v>19</v>
      </c>
      <c r="G213" t="s">
        <v>19</v>
      </c>
      <c r="H213" t="s">
        <v>19</v>
      </c>
      <c r="I213" t="s">
        <v>19</v>
      </c>
      <c r="J213" t="s">
        <v>19</v>
      </c>
      <c r="K213"/>
      <c r="L213" t="s">
        <v>19</v>
      </c>
      <c r="M213" t="s">
        <v>19</v>
      </c>
      <c r="N213" t="s">
        <v>19</v>
      </c>
      <c r="O213" t="s">
        <v>440</v>
      </c>
      <c r="P213">
        <v>20</v>
      </c>
      <c r="Q213">
        <v>1</v>
      </c>
      <c r="R213" t="s">
        <v>465</v>
      </c>
      <c r="S213" t="s">
        <v>1211</v>
      </c>
      <c r="T213" s="168">
        <v>45733</v>
      </c>
      <c r="U213" s="168">
        <v>45751</v>
      </c>
      <c r="V213" t="s">
        <v>1190</v>
      </c>
      <c r="W213">
        <v>2.8</v>
      </c>
      <c r="X213" s="218">
        <v>100</v>
      </c>
      <c r="Y213" t="s">
        <v>2240</v>
      </c>
      <c r="Z213" s="219">
        <v>45733</v>
      </c>
      <c r="AA213">
        <v>100</v>
      </c>
      <c r="AB213" t="s">
        <v>2241</v>
      </c>
      <c r="AC213" s="220">
        <v>45733</v>
      </c>
      <c r="AD213">
        <v>100</v>
      </c>
      <c r="AE213" s="221">
        <v>2.8</v>
      </c>
    </row>
    <row r="214" spans="1:31" hidden="1" x14ac:dyDescent="0.25">
      <c r="A214" s="30" t="str">
        <f t="shared" si="3"/>
        <v>6000.4.3</v>
      </c>
      <c r="B214" t="s">
        <v>2231</v>
      </c>
      <c r="C214">
        <v>2</v>
      </c>
      <c r="D214" t="s">
        <v>467</v>
      </c>
      <c r="E214" t="s">
        <v>1212</v>
      </c>
      <c r="F214" t="s">
        <v>19</v>
      </c>
      <c r="G214" t="s">
        <v>19</v>
      </c>
      <c r="H214" t="s">
        <v>19</v>
      </c>
      <c r="I214" t="s">
        <v>19</v>
      </c>
      <c r="J214" t="s">
        <v>19</v>
      </c>
      <c r="K214"/>
      <c r="L214" t="s">
        <v>19</v>
      </c>
      <c r="M214" t="s">
        <v>19</v>
      </c>
      <c r="N214" t="s">
        <v>19</v>
      </c>
      <c r="O214" t="s">
        <v>55</v>
      </c>
      <c r="P214">
        <v>20</v>
      </c>
      <c r="Q214">
        <v>1</v>
      </c>
      <c r="R214" t="s">
        <v>465</v>
      </c>
      <c r="S214" t="s">
        <v>1213</v>
      </c>
      <c r="T214" s="168">
        <v>45754</v>
      </c>
      <c r="U214" s="168">
        <v>45779</v>
      </c>
      <c r="V214" t="s">
        <v>1190</v>
      </c>
      <c r="W214">
        <v>2.8</v>
      </c>
      <c r="X214" s="218">
        <v>100</v>
      </c>
      <c r="Y214" t="s">
        <v>2242</v>
      </c>
      <c r="Z214" s="219">
        <v>45779</v>
      </c>
      <c r="AA214">
        <v>100</v>
      </c>
      <c r="AB214" t="s">
        <v>2199</v>
      </c>
      <c r="AC214" s="220">
        <v>45779</v>
      </c>
      <c r="AD214">
        <v>100</v>
      </c>
      <c r="AE214" s="221">
        <v>2.8</v>
      </c>
    </row>
    <row r="215" spans="1:31" hidden="1" x14ac:dyDescent="0.25">
      <c r="A215" s="30" t="str">
        <f t="shared" si="3"/>
        <v>6000.4.4</v>
      </c>
      <c r="B215" t="s">
        <v>2231</v>
      </c>
      <c r="C215">
        <v>2</v>
      </c>
      <c r="D215" t="s">
        <v>467</v>
      </c>
      <c r="E215" t="s">
        <v>1214</v>
      </c>
      <c r="F215" t="s">
        <v>19</v>
      </c>
      <c r="G215" t="s">
        <v>19</v>
      </c>
      <c r="H215" t="s">
        <v>19</v>
      </c>
      <c r="I215" t="s">
        <v>19</v>
      </c>
      <c r="J215" t="s">
        <v>19</v>
      </c>
      <c r="K215"/>
      <c r="L215" t="s">
        <v>19</v>
      </c>
      <c r="M215" t="s">
        <v>19</v>
      </c>
      <c r="N215" t="s">
        <v>19</v>
      </c>
      <c r="O215" t="s">
        <v>441</v>
      </c>
      <c r="P215">
        <v>20</v>
      </c>
      <c r="Q215">
        <v>1</v>
      </c>
      <c r="R215" t="s">
        <v>465</v>
      </c>
      <c r="S215" t="s">
        <v>1215</v>
      </c>
      <c r="T215" s="168">
        <v>45782</v>
      </c>
      <c r="U215" s="168">
        <v>45800</v>
      </c>
      <c r="V215" t="s">
        <v>1190</v>
      </c>
      <c r="W215">
        <v>2.8</v>
      </c>
      <c r="X215" s="218">
        <v>100</v>
      </c>
      <c r="Y215" t="s">
        <v>2243</v>
      </c>
      <c r="Z215" s="219">
        <v>45800</v>
      </c>
      <c r="AA215">
        <v>100</v>
      </c>
      <c r="AB215" t="s">
        <v>2244</v>
      </c>
      <c r="AC215" s="220">
        <v>45733</v>
      </c>
      <c r="AD215">
        <v>100</v>
      </c>
      <c r="AE215" s="221">
        <v>2.8</v>
      </c>
    </row>
    <row r="216" spans="1:31" hidden="1" x14ac:dyDescent="0.25">
      <c r="A216" s="30" t="str">
        <f t="shared" si="3"/>
        <v>6000.4.5</v>
      </c>
      <c r="B216" t="s">
        <v>2231</v>
      </c>
      <c r="C216">
        <v>2</v>
      </c>
      <c r="D216" t="s">
        <v>467</v>
      </c>
      <c r="E216" t="s">
        <v>1216</v>
      </c>
      <c r="F216" t="s">
        <v>19</v>
      </c>
      <c r="G216" t="s">
        <v>19</v>
      </c>
      <c r="H216" t="s">
        <v>19</v>
      </c>
      <c r="I216" t="s">
        <v>19</v>
      </c>
      <c r="J216" t="s">
        <v>19</v>
      </c>
      <c r="K216"/>
      <c r="L216" t="s">
        <v>19</v>
      </c>
      <c r="M216" t="s">
        <v>19</v>
      </c>
      <c r="N216" t="s">
        <v>19</v>
      </c>
      <c r="O216" t="s">
        <v>442</v>
      </c>
      <c r="P216">
        <v>20</v>
      </c>
      <c r="Q216">
        <v>1</v>
      </c>
      <c r="R216" t="s">
        <v>465</v>
      </c>
      <c r="S216" t="s">
        <v>1215</v>
      </c>
      <c r="T216" s="168">
        <v>45828</v>
      </c>
      <c r="U216" s="168">
        <v>45947</v>
      </c>
      <c r="V216" t="s">
        <v>1190</v>
      </c>
      <c r="W216">
        <v>2.8</v>
      </c>
      <c r="X216" s="218"/>
      <c r="Y216"/>
      <c r="Z216" s="219"/>
      <c r="AA216"/>
      <c r="AB216"/>
      <c r="AC216" s="220"/>
      <c r="AD216"/>
      <c r="AE216" s="221"/>
    </row>
    <row r="217" spans="1:31" hidden="1" x14ac:dyDescent="0.25">
      <c r="A217" s="30" t="str">
        <f t="shared" si="3"/>
        <v>6000.5</v>
      </c>
      <c r="B217" t="s">
        <v>2231</v>
      </c>
      <c r="C217">
        <v>2</v>
      </c>
      <c r="D217" t="s">
        <v>460</v>
      </c>
      <c r="E217" t="s">
        <v>1217</v>
      </c>
      <c r="F217" t="s">
        <v>462</v>
      </c>
      <c r="G217" t="s">
        <v>1478</v>
      </c>
      <c r="H217" t="s">
        <v>1479</v>
      </c>
      <c r="I217" t="s">
        <v>1480</v>
      </c>
      <c r="J217" t="s">
        <v>19</v>
      </c>
      <c r="K217"/>
      <c r="L217" t="s">
        <v>38</v>
      </c>
      <c r="M217" t="s">
        <v>986</v>
      </c>
      <c r="N217" t="s">
        <v>1857</v>
      </c>
      <c r="O217" t="s">
        <v>1874</v>
      </c>
      <c r="P217">
        <v>14</v>
      </c>
      <c r="Q217">
        <v>1</v>
      </c>
      <c r="R217" t="s">
        <v>465</v>
      </c>
      <c r="S217" t="s">
        <v>1211</v>
      </c>
      <c r="T217" s="168">
        <v>45707</v>
      </c>
      <c r="U217" s="168">
        <v>45961</v>
      </c>
      <c r="V217" t="s">
        <v>1190</v>
      </c>
      <c r="W217">
        <v>14</v>
      </c>
      <c r="X217" s="218"/>
      <c r="Y217"/>
      <c r="Z217" s="219"/>
      <c r="AA217"/>
      <c r="AB217"/>
      <c r="AC217" s="220"/>
      <c r="AD217"/>
      <c r="AE217" s="221"/>
    </row>
    <row r="218" spans="1:31" hidden="1" x14ac:dyDescent="0.25">
      <c r="A218" s="30" t="str">
        <f t="shared" si="3"/>
        <v>6000.5.1</v>
      </c>
      <c r="B218" t="s">
        <v>2231</v>
      </c>
      <c r="C218">
        <v>2</v>
      </c>
      <c r="D218" t="s">
        <v>467</v>
      </c>
      <c r="E218" t="s">
        <v>1218</v>
      </c>
      <c r="F218" t="s">
        <v>19</v>
      </c>
      <c r="G218" t="s">
        <v>19</v>
      </c>
      <c r="H218" t="s">
        <v>19</v>
      </c>
      <c r="I218" t="s">
        <v>19</v>
      </c>
      <c r="J218" t="s">
        <v>19</v>
      </c>
      <c r="K218"/>
      <c r="L218" t="s">
        <v>19</v>
      </c>
      <c r="M218" t="s">
        <v>19</v>
      </c>
      <c r="N218" t="s">
        <v>19</v>
      </c>
      <c r="O218" t="s">
        <v>443</v>
      </c>
      <c r="P218">
        <v>10</v>
      </c>
      <c r="Q218">
        <v>1</v>
      </c>
      <c r="R218" t="s">
        <v>465</v>
      </c>
      <c r="S218" t="s">
        <v>1219</v>
      </c>
      <c r="T218" s="168">
        <v>45707</v>
      </c>
      <c r="U218" s="168">
        <v>45721</v>
      </c>
      <c r="V218" t="s">
        <v>1190</v>
      </c>
      <c r="W218">
        <v>1.4</v>
      </c>
      <c r="X218" s="218">
        <v>100</v>
      </c>
      <c r="Y218" t="s">
        <v>2245</v>
      </c>
      <c r="Z218" s="219">
        <v>45720</v>
      </c>
      <c r="AA218">
        <v>100</v>
      </c>
      <c r="AB218" t="s">
        <v>2246</v>
      </c>
      <c r="AC218" s="220">
        <v>45720</v>
      </c>
      <c r="AD218">
        <v>100</v>
      </c>
      <c r="AE218" s="221">
        <v>1.4</v>
      </c>
    </row>
    <row r="219" spans="1:31" hidden="1" x14ac:dyDescent="0.25">
      <c r="A219" s="30" t="str">
        <f t="shared" si="3"/>
        <v>6000.5.2</v>
      </c>
      <c r="B219" t="s">
        <v>2231</v>
      </c>
      <c r="C219">
        <v>2</v>
      </c>
      <c r="D219" t="s">
        <v>467</v>
      </c>
      <c r="E219" t="s">
        <v>1220</v>
      </c>
      <c r="F219" t="s">
        <v>19</v>
      </c>
      <c r="G219" t="s">
        <v>19</v>
      </c>
      <c r="H219" t="s">
        <v>19</v>
      </c>
      <c r="I219" t="s">
        <v>19</v>
      </c>
      <c r="J219" t="s">
        <v>19</v>
      </c>
      <c r="K219"/>
      <c r="L219" t="s">
        <v>19</v>
      </c>
      <c r="M219" t="s">
        <v>19</v>
      </c>
      <c r="N219" t="s">
        <v>19</v>
      </c>
      <c r="O219" t="s">
        <v>444</v>
      </c>
      <c r="P219">
        <v>10</v>
      </c>
      <c r="Q219">
        <v>1</v>
      </c>
      <c r="R219" t="s">
        <v>465</v>
      </c>
      <c r="S219" t="s">
        <v>1221</v>
      </c>
      <c r="T219" s="168">
        <v>45722</v>
      </c>
      <c r="U219" s="168">
        <v>45736</v>
      </c>
      <c r="V219" t="s">
        <v>1190</v>
      </c>
      <c r="W219">
        <v>1.4</v>
      </c>
      <c r="X219" s="218">
        <v>100</v>
      </c>
      <c r="Y219" t="s">
        <v>2247</v>
      </c>
      <c r="Z219" s="219">
        <v>45729</v>
      </c>
      <c r="AA219">
        <v>100</v>
      </c>
      <c r="AB219" t="s">
        <v>2248</v>
      </c>
      <c r="AC219" s="220">
        <v>45729</v>
      </c>
      <c r="AD219">
        <v>100</v>
      </c>
      <c r="AE219" s="221">
        <v>1.4</v>
      </c>
    </row>
    <row r="220" spans="1:31" hidden="1" x14ac:dyDescent="0.25">
      <c r="A220" s="30" t="str">
        <f t="shared" si="3"/>
        <v>6000.5.3</v>
      </c>
      <c r="B220" t="s">
        <v>2231</v>
      </c>
      <c r="C220">
        <v>2</v>
      </c>
      <c r="D220" t="s">
        <v>467</v>
      </c>
      <c r="E220" t="s">
        <v>1222</v>
      </c>
      <c r="F220" t="s">
        <v>19</v>
      </c>
      <c r="G220" t="s">
        <v>19</v>
      </c>
      <c r="H220" t="s">
        <v>19</v>
      </c>
      <c r="I220" t="s">
        <v>19</v>
      </c>
      <c r="J220" t="s">
        <v>19</v>
      </c>
      <c r="K220"/>
      <c r="L220" t="s">
        <v>19</v>
      </c>
      <c r="M220" t="s">
        <v>19</v>
      </c>
      <c r="N220" t="s">
        <v>19</v>
      </c>
      <c r="O220" t="s">
        <v>445</v>
      </c>
      <c r="P220">
        <v>10</v>
      </c>
      <c r="Q220">
        <v>1</v>
      </c>
      <c r="R220" t="s">
        <v>465</v>
      </c>
      <c r="S220" t="s">
        <v>1215</v>
      </c>
      <c r="T220" s="168">
        <v>45737</v>
      </c>
      <c r="U220" s="168">
        <v>45772</v>
      </c>
      <c r="V220" t="s">
        <v>1190</v>
      </c>
      <c r="W220">
        <v>1.4</v>
      </c>
      <c r="X220" s="218">
        <v>100</v>
      </c>
      <c r="Y220" t="s">
        <v>2249</v>
      </c>
      <c r="Z220" s="219">
        <v>45730</v>
      </c>
      <c r="AA220">
        <v>100</v>
      </c>
      <c r="AB220" t="s">
        <v>2250</v>
      </c>
      <c r="AC220" s="220">
        <v>45761</v>
      </c>
      <c r="AD220">
        <v>100</v>
      </c>
      <c r="AE220" s="221">
        <v>1.4</v>
      </c>
    </row>
    <row r="221" spans="1:31" hidden="1" x14ac:dyDescent="0.25">
      <c r="A221" s="30" t="str">
        <f t="shared" si="3"/>
        <v>6000.5.4</v>
      </c>
      <c r="B221" t="s">
        <v>2231</v>
      </c>
      <c r="C221">
        <v>2</v>
      </c>
      <c r="D221" t="s">
        <v>467</v>
      </c>
      <c r="E221" t="s">
        <v>1223</v>
      </c>
      <c r="F221" t="s">
        <v>19</v>
      </c>
      <c r="G221" t="s">
        <v>19</v>
      </c>
      <c r="H221" t="s">
        <v>19</v>
      </c>
      <c r="I221" t="s">
        <v>19</v>
      </c>
      <c r="J221" t="s">
        <v>19</v>
      </c>
      <c r="K221"/>
      <c r="L221" t="s">
        <v>19</v>
      </c>
      <c r="M221" t="s">
        <v>19</v>
      </c>
      <c r="N221" t="s">
        <v>19</v>
      </c>
      <c r="O221" t="s">
        <v>439</v>
      </c>
      <c r="P221">
        <v>10</v>
      </c>
      <c r="Q221">
        <v>1</v>
      </c>
      <c r="R221" t="s">
        <v>465</v>
      </c>
      <c r="S221" t="s">
        <v>1209</v>
      </c>
      <c r="T221" s="168">
        <v>45803</v>
      </c>
      <c r="U221" s="168">
        <v>45856</v>
      </c>
      <c r="V221" t="s">
        <v>1190</v>
      </c>
      <c r="W221">
        <v>1.4</v>
      </c>
      <c r="X221" s="218">
        <v>100</v>
      </c>
      <c r="Y221" t="s">
        <v>2251</v>
      </c>
      <c r="Z221" s="219"/>
      <c r="AA221">
        <v>100</v>
      </c>
      <c r="AB221" t="s">
        <v>2252</v>
      </c>
      <c r="AC221" s="220"/>
      <c r="AD221">
        <v>100</v>
      </c>
      <c r="AE221" s="221">
        <v>1.4</v>
      </c>
    </row>
    <row r="222" spans="1:31" hidden="1" x14ac:dyDescent="0.25">
      <c r="A222" s="30" t="str">
        <f t="shared" si="3"/>
        <v>6000.5.5</v>
      </c>
      <c r="B222" t="s">
        <v>2231</v>
      </c>
      <c r="C222">
        <v>2</v>
      </c>
      <c r="D222" t="s">
        <v>467</v>
      </c>
      <c r="E222" t="s">
        <v>1224</v>
      </c>
      <c r="F222" t="s">
        <v>19</v>
      </c>
      <c r="G222" t="s">
        <v>19</v>
      </c>
      <c r="H222" t="s">
        <v>19</v>
      </c>
      <c r="I222" t="s">
        <v>19</v>
      </c>
      <c r="J222" t="s">
        <v>19</v>
      </c>
      <c r="K222"/>
      <c r="L222" t="s">
        <v>19</v>
      </c>
      <c r="M222" t="s">
        <v>19</v>
      </c>
      <c r="N222" t="s">
        <v>19</v>
      </c>
      <c r="O222" t="s">
        <v>440</v>
      </c>
      <c r="P222">
        <v>10</v>
      </c>
      <c r="Q222">
        <v>1</v>
      </c>
      <c r="R222" t="s">
        <v>465</v>
      </c>
      <c r="S222" t="s">
        <v>1211</v>
      </c>
      <c r="T222" s="168">
        <v>45859</v>
      </c>
      <c r="U222" s="168">
        <v>45884</v>
      </c>
      <c r="V222" t="s">
        <v>1190</v>
      </c>
      <c r="W222">
        <v>1.4</v>
      </c>
      <c r="X222" s="218">
        <v>100</v>
      </c>
      <c r="Y222" t="s">
        <v>2253</v>
      </c>
      <c r="Z222" s="219">
        <v>45827</v>
      </c>
      <c r="AA222">
        <v>100</v>
      </c>
      <c r="AB222" t="s">
        <v>2254</v>
      </c>
      <c r="AC222" s="220">
        <v>45827</v>
      </c>
      <c r="AD222">
        <v>100</v>
      </c>
      <c r="AE222" s="221">
        <v>1.4</v>
      </c>
    </row>
    <row r="223" spans="1:31" hidden="1" x14ac:dyDescent="0.25">
      <c r="A223" s="30" t="str">
        <f t="shared" si="3"/>
        <v>6000.5.6</v>
      </c>
      <c r="B223" t="s">
        <v>2231</v>
      </c>
      <c r="C223">
        <v>2</v>
      </c>
      <c r="D223" t="s">
        <v>467</v>
      </c>
      <c r="E223" t="s">
        <v>1225</v>
      </c>
      <c r="F223" t="s">
        <v>19</v>
      </c>
      <c r="G223" t="s">
        <v>19</v>
      </c>
      <c r="H223" t="s">
        <v>19</v>
      </c>
      <c r="I223" t="s">
        <v>19</v>
      </c>
      <c r="J223" t="s">
        <v>19</v>
      </c>
      <c r="K223"/>
      <c r="L223" t="s">
        <v>19</v>
      </c>
      <c r="M223" t="s">
        <v>19</v>
      </c>
      <c r="N223" t="s">
        <v>19</v>
      </c>
      <c r="O223" t="s">
        <v>55</v>
      </c>
      <c r="P223">
        <v>25</v>
      </c>
      <c r="Q223">
        <v>1</v>
      </c>
      <c r="R223" t="s">
        <v>465</v>
      </c>
      <c r="S223" t="s">
        <v>1213</v>
      </c>
      <c r="T223" s="168">
        <v>45901</v>
      </c>
      <c r="U223" s="168">
        <v>45933</v>
      </c>
      <c r="V223" t="s">
        <v>1190</v>
      </c>
      <c r="W223">
        <v>3.5</v>
      </c>
      <c r="X223" s="218">
        <v>100</v>
      </c>
      <c r="Y223" t="s">
        <v>2255</v>
      </c>
      <c r="Z223" s="219">
        <v>45890</v>
      </c>
      <c r="AA223">
        <v>100</v>
      </c>
      <c r="AB223" t="s">
        <v>2256</v>
      </c>
      <c r="AC223" s="220">
        <v>45922</v>
      </c>
      <c r="AD223">
        <v>100</v>
      </c>
      <c r="AE223" s="221">
        <v>3.5</v>
      </c>
    </row>
    <row r="224" spans="1:31" hidden="1" x14ac:dyDescent="0.25">
      <c r="A224" s="30" t="str">
        <f t="shared" si="3"/>
        <v>6000.5.7</v>
      </c>
      <c r="B224" t="s">
        <v>2231</v>
      </c>
      <c r="C224">
        <v>2</v>
      </c>
      <c r="D224" t="s">
        <v>467</v>
      </c>
      <c r="E224" t="s">
        <v>1226</v>
      </c>
      <c r="F224" t="s">
        <v>19</v>
      </c>
      <c r="G224" t="s">
        <v>19</v>
      </c>
      <c r="H224" t="s">
        <v>19</v>
      </c>
      <c r="I224" t="s">
        <v>19</v>
      </c>
      <c r="J224" t="s">
        <v>19</v>
      </c>
      <c r="K224"/>
      <c r="L224" t="s">
        <v>19</v>
      </c>
      <c r="M224" t="s">
        <v>19</v>
      </c>
      <c r="N224" t="s">
        <v>19</v>
      </c>
      <c r="O224" t="s">
        <v>441</v>
      </c>
      <c r="P224">
        <v>25</v>
      </c>
      <c r="Q224">
        <v>1</v>
      </c>
      <c r="R224" t="s">
        <v>465</v>
      </c>
      <c r="S224" t="s">
        <v>1211</v>
      </c>
      <c r="T224" s="168">
        <v>45936</v>
      </c>
      <c r="U224" s="168">
        <v>45961</v>
      </c>
      <c r="V224" t="s">
        <v>1190</v>
      </c>
      <c r="W224">
        <v>3.5</v>
      </c>
      <c r="X224" s="218"/>
      <c r="Y224"/>
      <c r="Z224" s="219"/>
      <c r="AA224"/>
      <c r="AB224"/>
      <c r="AC224" s="220"/>
      <c r="AD224"/>
      <c r="AE224" s="221"/>
    </row>
    <row r="225" spans="1:31" hidden="1" x14ac:dyDescent="0.25">
      <c r="A225" s="30" t="str">
        <f t="shared" si="3"/>
        <v>6000.6</v>
      </c>
      <c r="B225" t="s">
        <v>2231</v>
      </c>
      <c r="C225">
        <v>2</v>
      </c>
      <c r="D225" t="s">
        <v>460</v>
      </c>
      <c r="E225" t="s">
        <v>1227</v>
      </c>
      <c r="F225" t="s">
        <v>462</v>
      </c>
      <c r="G225" t="s">
        <v>1478</v>
      </c>
      <c r="H225" t="s">
        <v>1479</v>
      </c>
      <c r="I225" t="s">
        <v>1480</v>
      </c>
      <c r="J225" t="s">
        <v>19</v>
      </c>
      <c r="K225"/>
      <c r="L225" t="s">
        <v>38</v>
      </c>
      <c r="M225" t="s">
        <v>986</v>
      </c>
      <c r="N225" t="s">
        <v>1857</v>
      </c>
      <c r="O225" t="s">
        <v>1875</v>
      </c>
      <c r="P225">
        <v>14</v>
      </c>
      <c r="Q225">
        <v>1</v>
      </c>
      <c r="R225" t="s">
        <v>465</v>
      </c>
      <c r="S225" t="s">
        <v>1233</v>
      </c>
      <c r="T225" s="168">
        <v>45839</v>
      </c>
      <c r="U225" s="168">
        <v>46003</v>
      </c>
      <c r="V225" t="s">
        <v>1190</v>
      </c>
      <c r="W225">
        <v>14</v>
      </c>
      <c r="X225" s="218"/>
      <c r="Y225"/>
      <c r="Z225" s="219"/>
      <c r="AA225"/>
      <c r="AB225"/>
      <c r="AC225" s="220"/>
      <c r="AD225"/>
      <c r="AE225" s="221"/>
    </row>
    <row r="226" spans="1:31" hidden="1" x14ac:dyDescent="0.25">
      <c r="A226" s="30" t="str">
        <f t="shared" si="3"/>
        <v>6000.6.1</v>
      </c>
      <c r="B226" t="s">
        <v>2231</v>
      </c>
      <c r="C226">
        <v>2</v>
      </c>
      <c r="D226" t="s">
        <v>467</v>
      </c>
      <c r="E226" t="s">
        <v>1228</v>
      </c>
      <c r="F226" t="s">
        <v>19</v>
      </c>
      <c r="G226" t="s">
        <v>19</v>
      </c>
      <c r="H226" t="s">
        <v>19</v>
      </c>
      <c r="I226" t="s">
        <v>19</v>
      </c>
      <c r="J226" t="s">
        <v>19</v>
      </c>
      <c r="K226"/>
      <c r="L226" t="s">
        <v>19</v>
      </c>
      <c r="M226" t="s">
        <v>19</v>
      </c>
      <c r="N226" t="s">
        <v>19</v>
      </c>
      <c r="O226" t="s">
        <v>446</v>
      </c>
      <c r="P226">
        <v>20</v>
      </c>
      <c r="Q226">
        <v>1</v>
      </c>
      <c r="R226" t="s">
        <v>465</v>
      </c>
      <c r="S226" t="s">
        <v>1229</v>
      </c>
      <c r="T226" s="168">
        <v>45839</v>
      </c>
      <c r="U226" s="168">
        <v>45960</v>
      </c>
      <c r="V226" t="s">
        <v>1190</v>
      </c>
      <c r="W226">
        <v>2.8</v>
      </c>
      <c r="X226" s="218"/>
      <c r="Y226"/>
      <c r="Z226" s="219"/>
      <c r="AA226"/>
      <c r="AB226"/>
      <c r="AC226" s="220"/>
      <c r="AD226"/>
      <c r="AE226" s="221"/>
    </row>
    <row r="227" spans="1:31" hidden="1" x14ac:dyDescent="0.25">
      <c r="A227" s="30" t="str">
        <f t="shared" si="3"/>
        <v>6000.6.2</v>
      </c>
      <c r="B227" t="s">
        <v>2231</v>
      </c>
      <c r="C227">
        <v>2</v>
      </c>
      <c r="D227" t="s">
        <v>467</v>
      </c>
      <c r="E227" t="s">
        <v>1230</v>
      </c>
      <c r="F227" t="s">
        <v>19</v>
      </c>
      <c r="G227" t="s">
        <v>19</v>
      </c>
      <c r="H227" t="s">
        <v>19</v>
      </c>
      <c r="I227" t="s">
        <v>19</v>
      </c>
      <c r="J227" t="s">
        <v>19</v>
      </c>
      <c r="K227"/>
      <c r="L227" t="s">
        <v>19</v>
      </c>
      <c r="M227" t="s">
        <v>19</v>
      </c>
      <c r="N227" t="s">
        <v>19</v>
      </c>
      <c r="O227" t="s">
        <v>447</v>
      </c>
      <c r="P227">
        <v>30</v>
      </c>
      <c r="Q227">
        <v>1</v>
      </c>
      <c r="R227" t="s">
        <v>465</v>
      </c>
      <c r="S227" t="s">
        <v>1231</v>
      </c>
      <c r="T227" s="168">
        <v>45965</v>
      </c>
      <c r="U227" s="168">
        <v>45982</v>
      </c>
      <c r="V227" t="s">
        <v>1190</v>
      </c>
      <c r="W227">
        <v>4.2</v>
      </c>
      <c r="X227" s="218"/>
      <c r="Y227"/>
      <c r="Z227" s="219"/>
      <c r="AA227"/>
      <c r="AB227"/>
      <c r="AC227" s="220"/>
      <c r="AD227"/>
      <c r="AE227" s="221"/>
    </row>
    <row r="228" spans="1:31" hidden="1" x14ac:dyDescent="0.25">
      <c r="A228" s="30" t="str">
        <f t="shared" si="3"/>
        <v>6000.6.3</v>
      </c>
      <c r="B228" t="s">
        <v>2231</v>
      </c>
      <c r="C228">
        <v>2</v>
      </c>
      <c r="D228" t="s">
        <v>467</v>
      </c>
      <c r="E228" t="s">
        <v>1232</v>
      </c>
      <c r="F228" t="s">
        <v>19</v>
      </c>
      <c r="G228" t="s">
        <v>19</v>
      </c>
      <c r="H228" t="s">
        <v>19</v>
      </c>
      <c r="I228" t="s">
        <v>19</v>
      </c>
      <c r="J228" t="s">
        <v>19</v>
      </c>
      <c r="K228"/>
      <c r="L228" t="s">
        <v>19</v>
      </c>
      <c r="M228" t="s">
        <v>19</v>
      </c>
      <c r="N228" t="s">
        <v>19</v>
      </c>
      <c r="O228" t="s">
        <v>448</v>
      </c>
      <c r="P228">
        <v>50</v>
      </c>
      <c r="Q228">
        <v>1</v>
      </c>
      <c r="R228" t="s">
        <v>465</v>
      </c>
      <c r="S228" t="s">
        <v>1233</v>
      </c>
      <c r="T228" s="168">
        <v>45985</v>
      </c>
      <c r="U228" s="168">
        <v>46003</v>
      </c>
      <c r="V228" t="s">
        <v>1190</v>
      </c>
      <c r="W228">
        <v>7</v>
      </c>
      <c r="X228" s="218"/>
      <c r="Y228"/>
      <c r="Z228" s="219"/>
      <c r="AA228"/>
      <c r="AB228"/>
      <c r="AC228" s="220"/>
      <c r="AD228"/>
      <c r="AE228" s="221"/>
    </row>
    <row r="229" spans="1:31" hidden="1" x14ac:dyDescent="0.25">
      <c r="A229" s="30" t="str">
        <f t="shared" si="3"/>
        <v>6000.7</v>
      </c>
      <c r="B229" t="s">
        <v>2231</v>
      </c>
      <c r="C229">
        <v>2</v>
      </c>
      <c r="D229" t="s">
        <v>460</v>
      </c>
      <c r="E229" t="s">
        <v>1234</v>
      </c>
      <c r="F229" t="s">
        <v>462</v>
      </c>
      <c r="G229" t="s">
        <v>1478</v>
      </c>
      <c r="H229" t="s">
        <v>1479</v>
      </c>
      <c r="I229" t="s">
        <v>1480</v>
      </c>
      <c r="J229" t="s">
        <v>19</v>
      </c>
      <c r="K229"/>
      <c r="L229" t="s">
        <v>38</v>
      </c>
      <c r="M229" t="s">
        <v>986</v>
      </c>
      <c r="N229" t="s">
        <v>1857</v>
      </c>
      <c r="O229" t="s">
        <v>1876</v>
      </c>
      <c r="P229">
        <v>16</v>
      </c>
      <c r="Q229">
        <v>1</v>
      </c>
      <c r="R229" t="s">
        <v>465</v>
      </c>
      <c r="S229" t="s">
        <v>1243</v>
      </c>
      <c r="T229" s="168">
        <v>45726</v>
      </c>
      <c r="U229" s="168">
        <v>45968</v>
      </c>
      <c r="V229" t="s">
        <v>1190</v>
      </c>
      <c r="W229">
        <v>16</v>
      </c>
      <c r="X229" s="218"/>
      <c r="Y229"/>
      <c r="Z229" s="219"/>
      <c r="AA229"/>
      <c r="AB229"/>
      <c r="AC229" s="220"/>
      <c r="AD229"/>
      <c r="AE229" s="221"/>
    </row>
    <row r="230" spans="1:31" hidden="1" x14ac:dyDescent="0.25">
      <c r="A230" s="30" t="str">
        <f t="shared" si="3"/>
        <v>6000.7.1</v>
      </c>
      <c r="B230" t="s">
        <v>2231</v>
      </c>
      <c r="C230">
        <v>2</v>
      </c>
      <c r="D230" t="s">
        <v>467</v>
      </c>
      <c r="E230" t="s">
        <v>1235</v>
      </c>
      <c r="F230" t="s">
        <v>19</v>
      </c>
      <c r="G230" t="s">
        <v>19</v>
      </c>
      <c r="H230" t="s">
        <v>19</v>
      </c>
      <c r="I230" t="s">
        <v>19</v>
      </c>
      <c r="J230" t="s">
        <v>19</v>
      </c>
      <c r="K230"/>
      <c r="L230" t="s">
        <v>19</v>
      </c>
      <c r="M230" t="s">
        <v>19</v>
      </c>
      <c r="N230" t="s">
        <v>19</v>
      </c>
      <c r="O230" t="s">
        <v>449</v>
      </c>
      <c r="P230">
        <v>20</v>
      </c>
      <c r="Q230">
        <v>1</v>
      </c>
      <c r="R230" t="s">
        <v>465</v>
      </c>
      <c r="S230" t="s">
        <v>1236</v>
      </c>
      <c r="T230" s="168">
        <v>45726</v>
      </c>
      <c r="U230" s="168">
        <v>45912</v>
      </c>
      <c r="V230" t="s">
        <v>1190</v>
      </c>
      <c r="W230">
        <v>3.2</v>
      </c>
      <c r="X230" s="218">
        <v>100</v>
      </c>
      <c r="Y230" t="s">
        <v>2257</v>
      </c>
      <c r="Z230" s="219"/>
      <c r="AA230">
        <v>100</v>
      </c>
      <c r="AB230" t="s">
        <v>2258</v>
      </c>
      <c r="AC230" s="220">
        <v>45912</v>
      </c>
      <c r="AD230">
        <v>100</v>
      </c>
      <c r="AE230" s="221">
        <v>3.2</v>
      </c>
    </row>
    <row r="231" spans="1:31" hidden="1" x14ac:dyDescent="0.25">
      <c r="A231" s="30" t="str">
        <f t="shared" si="3"/>
        <v>6000.7.2</v>
      </c>
      <c r="B231" t="s">
        <v>2231</v>
      </c>
      <c r="C231">
        <v>2</v>
      </c>
      <c r="D231" t="s">
        <v>467</v>
      </c>
      <c r="E231" t="s">
        <v>1237</v>
      </c>
      <c r="F231" t="s">
        <v>19</v>
      </c>
      <c r="G231" t="s">
        <v>19</v>
      </c>
      <c r="H231" t="s">
        <v>19</v>
      </c>
      <c r="I231" t="s">
        <v>19</v>
      </c>
      <c r="J231" t="s">
        <v>19</v>
      </c>
      <c r="K231"/>
      <c r="L231" t="s">
        <v>19</v>
      </c>
      <c r="M231" t="s">
        <v>19</v>
      </c>
      <c r="N231" t="s">
        <v>19</v>
      </c>
      <c r="O231" t="s">
        <v>450</v>
      </c>
      <c r="P231">
        <v>20</v>
      </c>
      <c r="Q231">
        <v>1</v>
      </c>
      <c r="R231" t="s">
        <v>465</v>
      </c>
      <c r="S231" t="s">
        <v>1238</v>
      </c>
      <c r="T231" s="168">
        <v>45901</v>
      </c>
      <c r="U231" s="168">
        <v>45926</v>
      </c>
      <c r="V231" t="s">
        <v>1190</v>
      </c>
      <c r="W231">
        <v>3.2</v>
      </c>
      <c r="X231" s="218">
        <v>100</v>
      </c>
      <c r="Y231" t="s">
        <v>2259</v>
      </c>
      <c r="Z231" s="219">
        <v>45910</v>
      </c>
      <c r="AA231">
        <v>100</v>
      </c>
      <c r="AB231" t="s">
        <v>2260</v>
      </c>
      <c r="AC231" s="220">
        <v>45926</v>
      </c>
      <c r="AD231">
        <v>100</v>
      </c>
      <c r="AE231" s="221">
        <v>3.2</v>
      </c>
    </row>
    <row r="232" spans="1:31" hidden="1" x14ac:dyDescent="0.25">
      <c r="A232" s="30" t="str">
        <f t="shared" si="3"/>
        <v>6000.7.3</v>
      </c>
      <c r="B232" t="s">
        <v>2231</v>
      </c>
      <c r="C232">
        <v>2</v>
      </c>
      <c r="D232" t="s">
        <v>467</v>
      </c>
      <c r="E232" t="s">
        <v>1239</v>
      </c>
      <c r="F232" t="s">
        <v>19</v>
      </c>
      <c r="G232" t="s">
        <v>19</v>
      </c>
      <c r="H232" t="s">
        <v>19</v>
      </c>
      <c r="I232" t="s">
        <v>19</v>
      </c>
      <c r="J232" t="s">
        <v>19</v>
      </c>
      <c r="K232"/>
      <c r="L232" t="s">
        <v>19</v>
      </c>
      <c r="M232" t="s">
        <v>19</v>
      </c>
      <c r="N232" t="s">
        <v>19</v>
      </c>
      <c r="O232" t="s">
        <v>451</v>
      </c>
      <c r="P232">
        <v>30</v>
      </c>
      <c r="Q232">
        <v>1</v>
      </c>
      <c r="R232" t="s">
        <v>465</v>
      </c>
      <c r="S232" t="s">
        <v>1240</v>
      </c>
      <c r="T232" s="168">
        <v>45929</v>
      </c>
      <c r="U232" s="168">
        <v>45933</v>
      </c>
      <c r="V232" t="s">
        <v>1190</v>
      </c>
      <c r="W232">
        <v>4.8</v>
      </c>
      <c r="X232" s="218">
        <v>100</v>
      </c>
      <c r="Y232" t="s">
        <v>2261</v>
      </c>
      <c r="Z232" s="219">
        <v>45908</v>
      </c>
      <c r="AA232">
        <v>100</v>
      </c>
      <c r="AB232" t="s">
        <v>2262</v>
      </c>
      <c r="AC232" s="220">
        <v>45908</v>
      </c>
      <c r="AD232">
        <v>100</v>
      </c>
      <c r="AE232" s="221">
        <v>4.8</v>
      </c>
    </row>
    <row r="233" spans="1:31" hidden="1" x14ac:dyDescent="0.25">
      <c r="A233" s="30" t="str">
        <f t="shared" si="3"/>
        <v>6000.7.4</v>
      </c>
      <c r="B233" t="s">
        <v>2231</v>
      </c>
      <c r="C233">
        <v>2</v>
      </c>
      <c r="D233" t="s">
        <v>467</v>
      </c>
      <c r="E233" t="s">
        <v>1241</v>
      </c>
      <c r="F233" t="s">
        <v>19</v>
      </c>
      <c r="G233" t="s">
        <v>19</v>
      </c>
      <c r="H233" t="s">
        <v>19</v>
      </c>
      <c r="I233" t="s">
        <v>19</v>
      </c>
      <c r="J233" t="s">
        <v>19</v>
      </c>
      <c r="K233"/>
      <c r="L233" t="s">
        <v>19</v>
      </c>
      <c r="M233" t="s">
        <v>19</v>
      </c>
      <c r="N233" t="s">
        <v>19</v>
      </c>
      <c r="O233" t="s">
        <v>1242</v>
      </c>
      <c r="P233">
        <v>30</v>
      </c>
      <c r="Q233">
        <v>1</v>
      </c>
      <c r="R233" t="s">
        <v>465</v>
      </c>
      <c r="S233" t="s">
        <v>1243</v>
      </c>
      <c r="T233" s="168">
        <v>45950</v>
      </c>
      <c r="U233" s="168">
        <v>45968</v>
      </c>
      <c r="V233" t="s">
        <v>1190</v>
      </c>
      <c r="W233">
        <v>4.8</v>
      </c>
      <c r="X233" s="218"/>
      <c r="Y233"/>
      <c r="Z233" s="219"/>
      <c r="AA233"/>
      <c r="AB233"/>
      <c r="AC233" s="220"/>
      <c r="AD233"/>
      <c r="AE233" s="221"/>
    </row>
    <row r="234" spans="1:31" hidden="1" x14ac:dyDescent="0.25">
      <c r="A234" s="30" t="str">
        <f t="shared" si="3"/>
        <v>60.1</v>
      </c>
      <c r="B234" t="s">
        <v>2263</v>
      </c>
      <c r="C234">
        <v>0</v>
      </c>
      <c r="D234" t="s">
        <v>460</v>
      </c>
      <c r="E234" t="s">
        <v>650</v>
      </c>
      <c r="F234" t="s">
        <v>462</v>
      </c>
      <c r="G234" t="s">
        <v>1469</v>
      </c>
      <c r="H234" t="s">
        <v>1470</v>
      </c>
      <c r="I234" t="s">
        <v>1471</v>
      </c>
      <c r="J234" t="s">
        <v>1821</v>
      </c>
      <c r="K234"/>
      <c r="L234" t="s">
        <v>19</v>
      </c>
      <c r="M234" t="s">
        <v>1440</v>
      </c>
      <c r="N234" t="s">
        <v>19</v>
      </c>
      <c r="O234" t="s">
        <v>410</v>
      </c>
      <c r="P234">
        <v>35</v>
      </c>
      <c r="Q234">
        <v>1</v>
      </c>
      <c r="R234" t="s">
        <v>465</v>
      </c>
      <c r="S234" t="s">
        <v>651</v>
      </c>
      <c r="T234" s="168">
        <v>45691</v>
      </c>
      <c r="U234" s="168">
        <v>46010</v>
      </c>
      <c r="V234" t="s">
        <v>649</v>
      </c>
      <c r="W234">
        <v>35</v>
      </c>
      <c r="X234" s="218">
        <v>0</v>
      </c>
      <c r="Y234" t="s">
        <v>2264</v>
      </c>
      <c r="Z234" s="219"/>
      <c r="AA234">
        <v>0</v>
      </c>
      <c r="AB234" t="s">
        <v>2265</v>
      </c>
      <c r="AC234" s="220"/>
      <c r="AD234"/>
      <c r="AE234" s="221">
        <v>0</v>
      </c>
    </row>
    <row r="235" spans="1:31" hidden="1" x14ac:dyDescent="0.25">
      <c r="A235" s="30" t="str">
        <f t="shared" si="3"/>
        <v>60.1.1</v>
      </c>
      <c r="B235" t="s">
        <v>2263</v>
      </c>
      <c r="C235">
        <v>0</v>
      </c>
      <c r="D235" t="s">
        <v>467</v>
      </c>
      <c r="E235" t="s">
        <v>652</v>
      </c>
      <c r="F235" t="s">
        <v>19</v>
      </c>
      <c r="G235" t="s">
        <v>19</v>
      </c>
      <c r="H235" t="s">
        <v>19</v>
      </c>
      <c r="I235" t="s">
        <v>19</v>
      </c>
      <c r="J235" t="s">
        <v>19</v>
      </c>
      <c r="K235"/>
      <c r="L235" t="s">
        <v>19</v>
      </c>
      <c r="M235" t="s">
        <v>19</v>
      </c>
      <c r="N235" t="s">
        <v>19</v>
      </c>
      <c r="O235" t="s">
        <v>411</v>
      </c>
      <c r="P235">
        <v>20</v>
      </c>
      <c r="Q235">
        <v>1</v>
      </c>
      <c r="R235" t="s">
        <v>465</v>
      </c>
      <c r="S235" t="s">
        <v>653</v>
      </c>
      <c r="T235" s="168">
        <v>45691</v>
      </c>
      <c r="U235" s="168">
        <v>45747</v>
      </c>
      <c r="V235" t="s">
        <v>649</v>
      </c>
      <c r="W235">
        <v>7</v>
      </c>
      <c r="X235" s="218">
        <v>100</v>
      </c>
      <c r="Y235" t="s">
        <v>2266</v>
      </c>
      <c r="Z235" s="219">
        <v>45747</v>
      </c>
      <c r="AA235">
        <v>100</v>
      </c>
      <c r="AB235" t="s">
        <v>2267</v>
      </c>
      <c r="AC235" s="220">
        <v>45716</v>
      </c>
      <c r="AD235">
        <v>100</v>
      </c>
      <c r="AE235" s="221">
        <v>7</v>
      </c>
    </row>
    <row r="236" spans="1:31" hidden="1" x14ac:dyDescent="0.25">
      <c r="A236" s="30" t="str">
        <f t="shared" si="3"/>
        <v>60.1.2</v>
      </c>
      <c r="B236" t="s">
        <v>2263</v>
      </c>
      <c r="C236">
        <v>0</v>
      </c>
      <c r="D236" t="s">
        <v>467</v>
      </c>
      <c r="E236" t="s">
        <v>654</v>
      </c>
      <c r="F236" t="s">
        <v>19</v>
      </c>
      <c r="G236" t="s">
        <v>19</v>
      </c>
      <c r="H236" t="s">
        <v>19</v>
      </c>
      <c r="I236" t="s">
        <v>19</v>
      </c>
      <c r="J236" t="s">
        <v>19</v>
      </c>
      <c r="K236"/>
      <c r="L236" t="s">
        <v>19</v>
      </c>
      <c r="M236" t="s">
        <v>19</v>
      </c>
      <c r="N236" t="s">
        <v>19</v>
      </c>
      <c r="O236" t="s">
        <v>412</v>
      </c>
      <c r="P236">
        <v>20</v>
      </c>
      <c r="Q236">
        <v>1</v>
      </c>
      <c r="R236" t="s">
        <v>465</v>
      </c>
      <c r="S236" t="s">
        <v>655</v>
      </c>
      <c r="T236" s="168">
        <v>45839</v>
      </c>
      <c r="U236" s="168">
        <v>45869</v>
      </c>
      <c r="V236" t="s">
        <v>649</v>
      </c>
      <c r="W236">
        <v>7</v>
      </c>
      <c r="X236" s="218">
        <v>100</v>
      </c>
      <c r="Y236" t="s">
        <v>2264</v>
      </c>
      <c r="Z236" s="219">
        <v>45861</v>
      </c>
      <c r="AA236">
        <v>100</v>
      </c>
      <c r="AB236" t="s">
        <v>2268</v>
      </c>
      <c r="AC236" s="220">
        <v>45861</v>
      </c>
      <c r="AD236">
        <v>95</v>
      </c>
      <c r="AE236" s="221">
        <v>7</v>
      </c>
    </row>
    <row r="237" spans="1:31" hidden="1" x14ac:dyDescent="0.25">
      <c r="A237" s="30" t="str">
        <f t="shared" si="3"/>
        <v>60.1.3</v>
      </c>
      <c r="B237" t="s">
        <v>2263</v>
      </c>
      <c r="C237">
        <v>0</v>
      </c>
      <c r="D237" t="s">
        <v>467</v>
      </c>
      <c r="E237" t="s">
        <v>656</v>
      </c>
      <c r="F237" t="s">
        <v>19</v>
      </c>
      <c r="G237" t="s">
        <v>19</v>
      </c>
      <c r="H237" t="s">
        <v>19</v>
      </c>
      <c r="I237" t="s">
        <v>19</v>
      </c>
      <c r="J237" t="s">
        <v>19</v>
      </c>
      <c r="K237"/>
      <c r="L237" t="s">
        <v>19</v>
      </c>
      <c r="M237" t="s">
        <v>19</v>
      </c>
      <c r="N237" t="s">
        <v>19</v>
      </c>
      <c r="O237" t="s">
        <v>413</v>
      </c>
      <c r="P237">
        <v>30</v>
      </c>
      <c r="Q237">
        <v>1</v>
      </c>
      <c r="R237" t="s">
        <v>465</v>
      </c>
      <c r="S237" t="s">
        <v>657</v>
      </c>
      <c r="T237" s="168">
        <v>45931</v>
      </c>
      <c r="U237" s="168">
        <v>45989</v>
      </c>
      <c r="V237" t="s">
        <v>649</v>
      </c>
      <c r="W237">
        <v>10.5</v>
      </c>
      <c r="X237" s="218"/>
      <c r="Y237"/>
      <c r="Z237" s="219"/>
      <c r="AA237"/>
      <c r="AB237"/>
      <c r="AC237" s="220"/>
      <c r="AD237"/>
      <c r="AE237" s="221"/>
    </row>
    <row r="238" spans="1:31" hidden="1" x14ac:dyDescent="0.25">
      <c r="A238" s="30" t="str">
        <f t="shared" si="3"/>
        <v>60.1.4</v>
      </c>
      <c r="B238" t="s">
        <v>2263</v>
      </c>
      <c r="C238">
        <v>0</v>
      </c>
      <c r="D238" t="s">
        <v>467</v>
      </c>
      <c r="E238" t="s">
        <v>658</v>
      </c>
      <c r="F238" t="s">
        <v>19</v>
      </c>
      <c r="G238" t="s">
        <v>19</v>
      </c>
      <c r="H238" t="s">
        <v>19</v>
      </c>
      <c r="I238" t="s">
        <v>19</v>
      </c>
      <c r="J238" t="s">
        <v>19</v>
      </c>
      <c r="K238"/>
      <c r="L238" t="s">
        <v>19</v>
      </c>
      <c r="M238" t="s">
        <v>19</v>
      </c>
      <c r="N238" t="s">
        <v>19</v>
      </c>
      <c r="O238" t="s">
        <v>414</v>
      </c>
      <c r="P238">
        <v>30</v>
      </c>
      <c r="Q238">
        <v>1</v>
      </c>
      <c r="R238" t="s">
        <v>465</v>
      </c>
      <c r="S238" t="s">
        <v>659</v>
      </c>
      <c r="T238" s="168">
        <v>45992</v>
      </c>
      <c r="U238" s="168">
        <v>46010</v>
      </c>
      <c r="V238" t="s">
        <v>649</v>
      </c>
      <c r="W238">
        <v>10.5</v>
      </c>
      <c r="X238" s="218"/>
      <c r="Y238"/>
      <c r="Z238" s="219"/>
      <c r="AA238"/>
      <c r="AB238"/>
      <c r="AC238" s="220"/>
      <c r="AD238"/>
      <c r="AE238" s="221"/>
    </row>
    <row r="239" spans="1:31" hidden="1" x14ac:dyDescent="0.25">
      <c r="A239" s="30" t="str">
        <f t="shared" si="3"/>
        <v>60.2</v>
      </c>
      <c r="B239" t="s">
        <v>2263</v>
      </c>
      <c r="C239">
        <v>0</v>
      </c>
      <c r="D239" t="s">
        <v>460</v>
      </c>
      <c r="E239" t="s">
        <v>660</v>
      </c>
      <c r="F239" t="s">
        <v>462</v>
      </c>
      <c r="G239" t="s">
        <v>1469</v>
      </c>
      <c r="H239" t="s">
        <v>1470</v>
      </c>
      <c r="I239" t="s">
        <v>1471</v>
      </c>
      <c r="J239" t="s">
        <v>1821</v>
      </c>
      <c r="K239"/>
      <c r="L239" t="s">
        <v>19</v>
      </c>
      <c r="M239" t="s">
        <v>1440</v>
      </c>
      <c r="N239" t="s">
        <v>1838</v>
      </c>
      <c r="O239" t="s">
        <v>415</v>
      </c>
      <c r="P239">
        <v>35</v>
      </c>
      <c r="Q239">
        <v>1</v>
      </c>
      <c r="R239" t="s">
        <v>465</v>
      </c>
      <c r="S239" t="s">
        <v>661</v>
      </c>
      <c r="T239" s="168">
        <v>45811</v>
      </c>
      <c r="U239" s="168">
        <v>46022</v>
      </c>
      <c r="V239" t="s">
        <v>649</v>
      </c>
      <c r="W239">
        <v>35</v>
      </c>
      <c r="X239" s="218">
        <v>0</v>
      </c>
      <c r="Y239" t="s">
        <v>2269</v>
      </c>
      <c r="Z239" s="219"/>
      <c r="AA239">
        <v>0</v>
      </c>
      <c r="AB239" t="s">
        <v>2270</v>
      </c>
      <c r="AC239" s="220"/>
      <c r="AD239"/>
      <c r="AE239" s="221">
        <v>0</v>
      </c>
    </row>
    <row r="240" spans="1:31" hidden="1" x14ac:dyDescent="0.25">
      <c r="A240" s="30" t="str">
        <f t="shared" si="3"/>
        <v>60.2.1</v>
      </c>
      <c r="B240" t="s">
        <v>2263</v>
      </c>
      <c r="C240">
        <v>0</v>
      </c>
      <c r="D240" t="s">
        <v>467</v>
      </c>
      <c r="E240" t="s">
        <v>662</v>
      </c>
      <c r="F240" t="s">
        <v>19</v>
      </c>
      <c r="G240" t="s">
        <v>19</v>
      </c>
      <c r="H240" t="s">
        <v>19</v>
      </c>
      <c r="I240" t="s">
        <v>19</v>
      </c>
      <c r="J240" t="s">
        <v>19</v>
      </c>
      <c r="K240"/>
      <c r="L240" t="s">
        <v>19</v>
      </c>
      <c r="M240" t="s">
        <v>19</v>
      </c>
      <c r="N240" t="s">
        <v>19</v>
      </c>
      <c r="O240" t="s">
        <v>416</v>
      </c>
      <c r="P240">
        <v>15</v>
      </c>
      <c r="Q240">
        <v>1</v>
      </c>
      <c r="R240" t="s">
        <v>465</v>
      </c>
      <c r="S240" t="s">
        <v>663</v>
      </c>
      <c r="T240" s="168">
        <v>45811</v>
      </c>
      <c r="U240" s="168">
        <v>45930</v>
      </c>
      <c r="V240" t="s">
        <v>649</v>
      </c>
      <c r="W240">
        <v>5.25</v>
      </c>
      <c r="X240" s="218">
        <v>100</v>
      </c>
      <c r="Y240" t="s">
        <v>2269</v>
      </c>
      <c r="Z240" s="219"/>
      <c r="AA240">
        <v>100</v>
      </c>
      <c r="AB240" t="s">
        <v>2105</v>
      </c>
      <c r="AC240" s="220"/>
      <c r="AD240">
        <v>100</v>
      </c>
      <c r="AE240" s="221">
        <v>5.25</v>
      </c>
    </row>
    <row r="241" spans="1:31" hidden="1" x14ac:dyDescent="0.25">
      <c r="A241" s="30" t="str">
        <f t="shared" si="3"/>
        <v>60.2.2</v>
      </c>
      <c r="B241" t="s">
        <v>2263</v>
      </c>
      <c r="C241">
        <v>0</v>
      </c>
      <c r="D241" t="s">
        <v>467</v>
      </c>
      <c r="E241" t="s">
        <v>664</v>
      </c>
      <c r="F241" t="s">
        <v>19</v>
      </c>
      <c r="G241" t="s">
        <v>19</v>
      </c>
      <c r="H241" t="s">
        <v>19</v>
      </c>
      <c r="I241" t="s">
        <v>19</v>
      </c>
      <c r="J241" t="s">
        <v>19</v>
      </c>
      <c r="K241"/>
      <c r="L241" t="s">
        <v>19</v>
      </c>
      <c r="M241" t="s">
        <v>19</v>
      </c>
      <c r="N241" t="s">
        <v>19</v>
      </c>
      <c r="O241" t="s">
        <v>417</v>
      </c>
      <c r="P241">
        <v>20</v>
      </c>
      <c r="Q241">
        <v>1</v>
      </c>
      <c r="R241" t="s">
        <v>465</v>
      </c>
      <c r="S241" t="s">
        <v>665</v>
      </c>
      <c r="T241" s="168">
        <v>45931</v>
      </c>
      <c r="U241" s="168">
        <v>45961</v>
      </c>
      <c r="V241" t="s">
        <v>649</v>
      </c>
      <c r="W241">
        <v>7</v>
      </c>
      <c r="X241" s="218"/>
      <c r="Y241"/>
      <c r="Z241" s="219"/>
      <c r="AA241"/>
      <c r="AB241"/>
      <c r="AC241" s="220"/>
      <c r="AD241"/>
      <c r="AE241" s="221"/>
    </row>
    <row r="242" spans="1:31" hidden="1" x14ac:dyDescent="0.25">
      <c r="A242" s="30" t="str">
        <f t="shared" si="3"/>
        <v>60.2.3</v>
      </c>
      <c r="B242" t="s">
        <v>2263</v>
      </c>
      <c r="C242">
        <v>0</v>
      </c>
      <c r="D242" t="s">
        <v>467</v>
      </c>
      <c r="E242" t="s">
        <v>666</v>
      </c>
      <c r="F242" t="s">
        <v>19</v>
      </c>
      <c r="G242" t="s">
        <v>19</v>
      </c>
      <c r="H242" t="s">
        <v>19</v>
      </c>
      <c r="I242" t="s">
        <v>19</v>
      </c>
      <c r="J242" t="s">
        <v>19</v>
      </c>
      <c r="K242"/>
      <c r="L242" t="s">
        <v>19</v>
      </c>
      <c r="M242" t="s">
        <v>19</v>
      </c>
      <c r="N242" t="s">
        <v>19</v>
      </c>
      <c r="O242" t="s">
        <v>418</v>
      </c>
      <c r="P242">
        <v>25</v>
      </c>
      <c r="Q242">
        <v>1</v>
      </c>
      <c r="R242" t="s">
        <v>465</v>
      </c>
      <c r="S242" t="s">
        <v>667</v>
      </c>
      <c r="T242" s="168">
        <v>45965</v>
      </c>
      <c r="U242" s="168">
        <v>45989</v>
      </c>
      <c r="V242" t="s">
        <v>649</v>
      </c>
      <c r="W242">
        <v>8.75</v>
      </c>
      <c r="X242" s="218"/>
      <c r="Y242"/>
      <c r="Z242" s="219"/>
      <c r="AA242"/>
      <c r="AB242"/>
      <c r="AC242" s="220"/>
      <c r="AD242"/>
      <c r="AE242" s="221"/>
    </row>
    <row r="243" spans="1:31" hidden="1" x14ac:dyDescent="0.25">
      <c r="A243" s="30" t="str">
        <f t="shared" si="3"/>
        <v>60.2.4</v>
      </c>
      <c r="B243" t="s">
        <v>2263</v>
      </c>
      <c r="C243">
        <v>0</v>
      </c>
      <c r="D243" t="s">
        <v>467</v>
      </c>
      <c r="E243" t="s">
        <v>668</v>
      </c>
      <c r="F243" t="s">
        <v>19</v>
      </c>
      <c r="G243" t="s">
        <v>19</v>
      </c>
      <c r="H243" t="s">
        <v>19</v>
      </c>
      <c r="I243" t="s">
        <v>19</v>
      </c>
      <c r="J243" t="s">
        <v>19</v>
      </c>
      <c r="K243"/>
      <c r="L243" t="s">
        <v>19</v>
      </c>
      <c r="M243" t="s">
        <v>19</v>
      </c>
      <c r="N243" t="s">
        <v>19</v>
      </c>
      <c r="O243" t="s">
        <v>419</v>
      </c>
      <c r="P243">
        <v>20</v>
      </c>
      <c r="Q243">
        <v>1</v>
      </c>
      <c r="R243" t="s">
        <v>465</v>
      </c>
      <c r="S243" t="s">
        <v>669</v>
      </c>
      <c r="T243" s="168">
        <v>45992</v>
      </c>
      <c r="U243" s="168">
        <v>46006</v>
      </c>
      <c r="V243" t="s">
        <v>649</v>
      </c>
      <c r="W243">
        <v>7</v>
      </c>
      <c r="X243" s="218"/>
      <c r="Y243"/>
      <c r="Z243" s="219"/>
      <c r="AA243"/>
      <c r="AB243"/>
      <c r="AC243" s="220"/>
      <c r="AD243"/>
      <c r="AE243" s="221"/>
    </row>
    <row r="244" spans="1:31" hidden="1" x14ac:dyDescent="0.25">
      <c r="A244" s="30" t="str">
        <f t="shared" si="3"/>
        <v>60.2.5</v>
      </c>
      <c r="B244" t="s">
        <v>2263</v>
      </c>
      <c r="C244">
        <v>0</v>
      </c>
      <c r="D244" t="s">
        <v>467</v>
      </c>
      <c r="E244" t="s">
        <v>670</v>
      </c>
      <c r="F244" t="s">
        <v>19</v>
      </c>
      <c r="G244" t="s">
        <v>19</v>
      </c>
      <c r="H244" t="s">
        <v>19</v>
      </c>
      <c r="I244" t="s">
        <v>19</v>
      </c>
      <c r="J244" t="s">
        <v>19</v>
      </c>
      <c r="K244"/>
      <c r="L244" t="s">
        <v>19</v>
      </c>
      <c r="M244" t="s">
        <v>19</v>
      </c>
      <c r="N244" t="s">
        <v>19</v>
      </c>
      <c r="O244" t="s">
        <v>420</v>
      </c>
      <c r="P244">
        <v>20</v>
      </c>
      <c r="Q244">
        <v>1</v>
      </c>
      <c r="R244" t="s">
        <v>465</v>
      </c>
      <c r="S244" t="s">
        <v>671</v>
      </c>
      <c r="T244" s="168">
        <v>46007</v>
      </c>
      <c r="U244" s="168">
        <v>46022</v>
      </c>
      <c r="V244" t="s">
        <v>649</v>
      </c>
      <c r="W244">
        <v>7</v>
      </c>
      <c r="X244" s="218"/>
      <c r="Y244"/>
      <c r="Z244" s="219"/>
      <c r="AA244"/>
      <c r="AB244"/>
      <c r="AC244" s="220"/>
      <c r="AD244"/>
      <c r="AE244" s="221"/>
    </row>
    <row r="245" spans="1:31" hidden="1" x14ac:dyDescent="0.25">
      <c r="A245" s="30" t="str">
        <f t="shared" si="3"/>
        <v>60.3</v>
      </c>
      <c r="B245" t="s">
        <v>2263</v>
      </c>
      <c r="C245">
        <v>0</v>
      </c>
      <c r="D245" t="s">
        <v>460</v>
      </c>
      <c r="E245" t="s">
        <v>672</v>
      </c>
      <c r="F245" t="s">
        <v>462</v>
      </c>
      <c r="G245" t="s">
        <v>1472</v>
      </c>
      <c r="H245" t="s">
        <v>1473</v>
      </c>
      <c r="I245" t="s">
        <v>1474</v>
      </c>
      <c r="J245" t="s">
        <v>1821</v>
      </c>
      <c r="K245"/>
      <c r="L245" t="s">
        <v>19</v>
      </c>
      <c r="M245" t="s">
        <v>1440</v>
      </c>
      <c r="N245" t="s">
        <v>1839</v>
      </c>
      <c r="O245" t="s">
        <v>421</v>
      </c>
      <c r="P245">
        <v>30</v>
      </c>
      <c r="Q245">
        <v>2</v>
      </c>
      <c r="R245" t="s">
        <v>465</v>
      </c>
      <c r="S245" t="s">
        <v>673</v>
      </c>
      <c r="T245" s="168">
        <v>45684</v>
      </c>
      <c r="U245" s="168">
        <v>45989</v>
      </c>
      <c r="V245" t="s">
        <v>649</v>
      </c>
      <c r="W245">
        <v>30</v>
      </c>
      <c r="X245" s="218">
        <v>50</v>
      </c>
      <c r="Y245" t="s">
        <v>2271</v>
      </c>
      <c r="Z245" s="219"/>
      <c r="AA245">
        <v>50</v>
      </c>
      <c r="AB245" t="s">
        <v>2272</v>
      </c>
      <c r="AC245" s="220"/>
      <c r="AD245"/>
      <c r="AE245" s="221">
        <v>15</v>
      </c>
    </row>
    <row r="246" spans="1:31" hidden="1" x14ac:dyDescent="0.25">
      <c r="A246" s="30" t="str">
        <f t="shared" si="3"/>
        <v>60.3.1</v>
      </c>
      <c r="B246" t="s">
        <v>2263</v>
      </c>
      <c r="C246">
        <v>0</v>
      </c>
      <c r="D246" t="s">
        <v>467</v>
      </c>
      <c r="E246" t="s">
        <v>674</v>
      </c>
      <c r="F246" t="s">
        <v>19</v>
      </c>
      <c r="G246" t="s">
        <v>19</v>
      </c>
      <c r="H246" t="s">
        <v>19</v>
      </c>
      <c r="I246" t="s">
        <v>19</v>
      </c>
      <c r="J246" t="s">
        <v>19</v>
      </c>
      <c r="K246"/>
      <c r="L246" t="s">
        <v>19</v>
      </c>
      <c r="M246" t="s">
        <v>19</v>
      </c>
      <c r="N246" t="s">
        <v>19</v>
      </c>
      <c r="O246" t="s">
        <v>422</v>
      </c>
      <c r="P246">
        <v>30</v>
      </c>
      <c r="Q246">
        <v>1</v>
      </c>
      <c r="R246" t="s">
        <v>465</v>
      </c>
      <c r="S246" t="s">
        <v>675</v>
      </c>
      <c r="T246" s="168">
        <v>45684</v>
      </c>
      <c r="U246" s="168">
        <v>45716</v>
      </c>
      <c r="V246" t="s">
        <v>649</v>
      </c>
      <c r="W246">
        <v>9</v>
      </c>
      <c r="X246" s="218">
        <v>100</v>
      </c>
      <c r="Y246" t="s">
        <v>2273</v>
      </c>
      <c r="Z246" s="219">
        <v>45716</v>
      </c>
      <c r="AA246">
        <v>100</v>
      </c>
      <c r="AB246" t="s">
        <v>2274</v>
      </c>
      <c r="AC246" s="220">
        <v>45693</v>
      </c>
      <c r="AD246">
        <v>100</v>
      </c>
      <c r="AE246" s="221">
        <v>9</v>
      </c>
    </row>
    <row r="247" spans="1:31" hidden="1" x14ac:dyDescent="0.25">
      <c r="A247" s="30" t="str">
        <f t="shared" si="3"/>
        <v>60.3.2</v>
      </c>
      <c r="B247" t="s">
        <v>2263</v>
      </c>
      <c r="C247">
        <v>0</v>
      </c>
      <c r="D247" t="s">
        <v>467</v>
      </c>
      <c r="E247" t="s">
        <v>676</v>
      </c>
      <c r="F247" t="s">
        <v>19</v>
      </c>
      <c r="G247" t="s">
        <v>19</v>
      </c>
      <c r="H247" t="s">
        <v>19</v>
      </c>
      <c r="I247" t="s">
        <v>19</v>
      </c>
      <c r="J247" t="s">
        <v>19</v>
      </c>
      <c r="K247"/>
      <c r="L247" t="s">
        <v>19</v>
      </c>
      <c r="M247" t="s">
        <v>19</v>
      </c>
      <c r="N247" t="s">
        <v>19</v>
      </c>
      <c r="O247" t="s">
        <v>423</v>
      </c>
      <c r="P247">
        <v>40</v>
      </c>
      <c r="Q247">
        <v>2</v>
      </c>
      <c r="R247" t="s">
        <v>465</v>
      </c>
      <c r="S247" t="s">
        <v>673</v>
      </c>
      <c r="T247" s="168">
        <v>45719</v>
      </c>
      <c r="U247" s="168">
        <v>45930</v>
      </c>
      <c r="V247" t="s">
        <v>649</v>
      </c>
      <c r="W247">
        <v>12</v>
      </c>
      <c r="X247" s="218">
        <v>50</v>
      </c>
      <c r="Y247" t="s">
        <v>2275</v>
      </c>
      <c r="Z247" s="219"/>
      <c r="AA247">
        <v>50</v>
      </c>
      <c r="AB247" t="s">
        <v>2276</v>
      </c>
      <c r="AC247" s="220"/>
      <c r="AD247">
        <v>0</v>
      </c>
      <c r="AE247" s="221">
        <v>6</v>
      </c>
    </row>
    <row r="248" spans="1:31" hidden="1" x14ac:dyDescent="0.25">
      <c r="A248" s="30" t="str">
        <f t="shared" si="3"/>
        <v>60.3.3</v>
      </c>
      <c r="B248" t="s">
        <v>2263</v>
      </c>
      <c r="C248">
        <v>0</v>
      </c>
      <c r="D248" t="s">
        <v>467</v>
      </c>
      <c r="E248" t="s">
        <v>677</v>
      </c>
      <c r="F248" t="s">
        <v>19</v>
      </c>
      <c r="G248" t="s">
        <v>19</v>
      </c>
      <c r="H248" t="s">
        <v>19</v>
      </c>
      <c r="I248" t="s">
        <v>19</v>
      </c>
      <c r="J248" t="s">
        <v>19</v>
      </c>
      <c r="K248"/>
      <c r="L248" t="s">
        <v>19</v>
      </c>
      <c r="M248" t="s">
        <v>19</v>
      </c>
      <c r="N248" t="s">
        <v>19</v>
      </c>
      <c r="O248" t="s">
        <v>424</v>
      </c>
      <c r="P248">
        <v>30</v>
      </c>
      <c r="Q248">
        <v>2</v>
      </c>
      <c r="R248" t="s">
        <v>465</v>
      </c>
      <c r="S248" t="s">
        <v>678</v>
      </c>
      <c r="T248" s="168">
        <v>45748</v>
      </c>
      <c r="U248" s="168">
        <v>45989</v>
      </c>
      <c r="V248" t="s">
        <v>649</v>
      </c>
      <c r="W248">
        <v>9</v>
      </c>
      <c r="X248" s="218">
        <v>50</v>
      </c>
      <c r="Y248" t="s">
        <v>2277</v>
      </c>
      <c r="Z248" s="219"/>
      <c r="AA248">
        <v>50</v>
      </c>
      <c r="AB248" t="s">
        <v>2272</v>
      </c>
      <c r="AC248" s="220"/>
      <c r="AD248"/>
      <c r="AE248" s="221">
        <v>4.5</v>
      </c>
    </row>
    <row r="249" spans="1:31" hidden="1" x14ac:dyDescent="0.25">
      <c r="A249" s="30" t="str">
        <f t="shared" si="3"/>
        <v>3000.1</v>
      </c>
      <c r="B249" t="s">
        <v>2278</v>
      </c>
      <c r="C249">
        <v>5</v>
      </c>
      <c r="D249" t="s">
        <v>460</v>
      </c>
      <c r="E249" t="s">
        <v>1297</v>
      </c>
      <c r="F249" t="s">
        <v>462</v>
      </c>
      <c r="G249" t="s">
        <v>1478</v>
      </c>
      <c r="H249" t="s">
        <v>1479</v>
      </c>
      <c r="I249" t="s">
        <v>1480</v>
      </c>
      <c r="J249" t="s">
        <v>573</v>
      </c>
      <c r="K249"/>
      <c r="L249" t="s">
        <v>19</v>
      </c>
      <c r="M249" t="s">
        <v>614</v>
      </c>
      <c r="N249" t="s">
        <v>959</v>
      </c>
      <c r="O249" t="s">
        <v>233</v>
      </c>
      <c r="P249">
        <v>20</v>
      </c>
      <c r="Q249">
        <v>1</v>
      </c>
      <c r="R249" t="s">
        <v>465</v>
      </c>
      <c r="S249" t="s">
        <v>1298</v>
      </c>
      <c r="T249" s="168">
        <v>45672</v>
      </c>
      <c r="U249" s="168">
        <v>46021</v>
      </c>
      <c r="V249" t="s">
        <v>1299</v>
      </c>
      <c r="W249">
        <v>20</v>
      </c>
      <c r="X249" s="218">
        <v>100</v>
      </c>
      <c r="Y249" t="s">
        <v>2279</v>
      </c>
      <c r="Z249" s="219"/>
      <c r="AA249">
        <v>100</v>
      </c>
      <c r="AB249" t="s">
        <v>2280</v>
      </c>
      <c r="AC249" s="220"/>
      <c r="AD249"/>
      <c r="AE249" s="221">
        <v>20</v>
      </c>
    </row>
    <row r="250" spans="1:31" hidden="1" x14ac:dyDescent="0.25">
      <c r="A250" s="30" t="str">
        <f t="shared" si="3"/>
        <v>3000.1.1</v>
      </c>
      <c r="B250" t="s">
        <v>2278</v>
      </c>
      <c r="C250">
        <v>5</v>
      </c>
      <c r="D250" t="s">
        <v>467</v>
      </c>
      <c r="E250" t="s">
        <v>1300</v>
      </c>
      <c r="F250" t="s">
        <v>19</v>
      </c>
      <c r="G250" t="s">
        <v>19</v>
      </c>
      <c r="H250" t="s">
        <v>19</v>
      </c>
      <c r="I250" t="s">
        <v>19</v>
      </c>
      <c r="J250" t="s">
        <v>19</v>
      </c>
      <c r="K250"/>
      <c r="L250" t="s">
        <v>19</v>
      </c>
      <c r="M250" t="s">
        <v>19</v>
      </c>
      <c r="N250" t="s">
        <v>19</v>
      </c>
      <c r="O250" t="s">
        <v>234</v>
      </c>
      <c r="P250">
        <v>100</v>
      </c>
      <c r="Q250">
        <v>1</v>
      </c>
      <c r="R250" t="s">
        <v>465</v>
      </c>
      <c r="S250" t="s">
        <v>1301</v>
      </c>
      <c r="T250" s="168">
        <v>45672</v>
      </c>
      <c r="U250" s="168">
        <v>45839</v>
      </c>
      <c r="V250" t="s">
        <v>1252</v>
      </c>
      <c r="W250">
        <v>20</v>
      </c>
      <c r="X250" s="218">
        <v>100</v>
      </c>
      <c r="Y250" t="s">
        <v>2281</v>
      </c>
      <c r="Z250" s="219"/>
      <c r="AA250">
        <v>100</v>
      </c>
      <c r="AB250" t="s">
        <v>2282</v>
      </c>
      <c r="AC250" s="220"/>
      <c r="AD250">
        <v>100</v>
      </c>
      <c r="AE250" s="221">
        <v>20</v>
      </c>
    </row>
    <row r="251" spans="1:31" hidden="1" x14ac:dyDescent="0.25">
      <c r="A251" s="30" t="str">
        <f t="shared" si="3"/>
        <v>3000.1.2</v>
      </c>
      <c r="B251" t="s">
        <v>2278</v>
      </c>
      <c r="C251">
        <v>5</v>
      </c>
      <c r="D251" t="s">
        <v>1856</v>
      </c>
      <c r="E251" t="s">
        <v>1302</v>
      </c>
      <c r="F251" t="s">
        <v>19</v>
      </c>
      <c r="G251" t="s">
        <v>19</v>
      </c>
      <c r="H251" t="s">
        <v>19</v>
      </c>
      <c r="I251" t="s">
        <v>19</v>
      </c>
      <c r="J251" t="s">
        <v>19</v>
      </c>
      <c r="K251"/>
      <c r="L251" t="s">
        <v>19</v>
      </c>
      <c r="M251" t="s">
        <v>19</v>
      </c>
      <c r="N251" t="s">
        <v>19</v>
      </c>
      <c r="O251" t="s">
        <v>1764</v>
      </c>
      <c r="P251">
        <v>0</v>
      </c>
      <c r="Q251">
        <v>1</v>
      </c>
      <c r="R251" t="s">
        <v>465</v>
      </c>
      <c r="S251" t="s">
        <v>1303</v>
      </c>
      <c r="T251" s="168">
        <v>45840</v>
      </c>
      <c r="U251" s="168">
        <v>45869</v>
      </c>
      <c r="V251" t="s">
        <v>586</v>
      </c>
      <c r="W251">
        <v>0</v>
      </c>
      <c r="X251" s="218">
        <v>100</v>
      </c>
      <c r="Y251" t="s">
        <v>2283</v>
      </c>
      <c r="Z251" s="219">
        <v>45862</v>
      </c>
      <c r="AA251">
        <v>100</v>
      </c>
      <c r="AB251" t="s">
        <v>2284</v>
      </c>
      <c r="AC251" s="220">
        <v>45862</v>
      </c>
      <c r="AD251">
        <v>100</v>
      </c>
      <c r="AE251" s="221">
        <v>0</v>
      </c>
    </row>
    <row r="252" spans="1:31" hidden="1" x14ac:dyDescent="0.25">
      <c r="A252" s="30" t="str">
        <f t="shared" si="3"/>
        <v>3000.1.3</v>
      </c>
      <c r="B252" t="s">
        <v>2278</v>
      </c>
      <c r="C252">
        <v>5</v>
      </c>
      <c r="D252" t="s">
        <v>1856</v>
      </c>
      <c r="E252" t="s">
        <v>1304</v>
      </c>
      <c r="F252" t="s">
        <v>19</v>
      </c>
      <c r="G252" t="s">
        <v>19</v>
      </c>
      <c r="H252" t="s">
        <v>19</v>
      </c>
      <c r="I252" t="s">
        <v>19</v>
      </c>
      <c r="J252" t="s">
        <v>19</v>
      </c>
      <c r="K252"/>
      <c r="L252" t="s">
        <v>19</v>
      </c>
      <c r="M252" t="s">
        <v>19</v>
      </c>
      <c r="N252" t="s">
        <v>19</v>
      </c>
      <c r="O252" t="s">
        <v>1765</v>
      </c>
      <c r="P252">
        <v>0</v>
      </c>
      <c r="Q252">
        <v>1</v>
      </c>
      <c r="R252" t="s">
        <v>465</v>
      </c>
      <c r="S252" t="s">
        <v>1298</v>
      </c>
      <c r="T252" s="168">
        <v>45870</v>
      </c>
      <c r="U252" s="168">
        <v>46021</v>
      </c>
      <c r="V252" t="s">
        <v>586</v>
      </c>
      <c r="W252">
        <v>0</v>
      </c>
      <c r="X252" s="218">
        <v>100</v>
      </c>
      <c r="Y252" t="s">
        <v>2285</v>
      </c>
      <c r="Z252" s="219"/>
      <c r="AA252">
        <v>100</v>
      </c>
      <c r="AB252" t="s">
        <v>2286</v>
      </c>
      <c r="AC252" s="220"/>
      <c r="AD252"/>
      <c r="AE252" s="221">
        <v>0</v>
      </c>
    </row>
    <row r="253" spans="1:31" hidden="1" x14ac:dyDescent="0.25">
      <c r="A253" s="30" t="str">
        <f t="shared" si="3"/>
        <v>3000.2</v>
      </c>
      <c r="B253" t="s">
        <v>2278</v>
      </c>
      <c r="C253">
        <v>5</v>
      </c>
      <c r="D253" t="s">
        <v>460</v>
      </c>
      <c r="E253" t="s">
        <v>1305</v>
      </c>
      <c r="F253" t="s">
        <v>462</v>
      </c>
      <c r="G253" t="s">
        <v>1478</v>
      </c>
      <c r="H253" t="s">
        <v>1479</v>
      </c>
      <c r="I253" t="s">
        <v>1480</v>
      </c>
      <c r="J253" t="s">
        <v>526</v>
      </c>
      <c r="K253"/>
      <c r="L253" t="s">
        <v>19</v>
      </c>
      <c r="M253" t="s">
        <v>614</v>
      </c>
      <c r="N253" t="s">
        <v>959</v>
      </c>
      <c r="O253" t="s">
        <v>1766</v>
      </c>
      <c r="P253">
        <v>20</v>
      </c>
      <c r="Q253">
        <v>2</v>
      </c>
      <c r="R253" t="s">
        <v>465</v>
      </c>
      <c r="S253" t="s">
        <v>1306</v>
      </c>
      <c r="T253" s="168">
        <v>45672</v>
      </c>
      <c r="U253" s="168">
        <v>46006</v>
      </c>
      <c r="V253" t="s">
        <v>1307</v>
      </c>
      <c r="W253">
        <v>20</v>
      </c>
      <c r="X253" s="218"/>
      <c r="Y253"/>
      <c r="Z253" s="219"/>
      <c r="AA253"/>
      <c r="AB253"/>
      <c r="AC253" s="220"/>
      <c r="AD253"/>
      <c r="AE253" s="221"/>
    </row>
    <row r="254" spans="1:31" hidden="1" x14ac:dyDescent="0.25">
      <c r="A254" s="30" t="str">
        <f t="shared" si="3"/>
        <v>3000.2.1</v>
      </c>
      <c r="B254" t="s">
        <v>2278</v>
      </c>
      <c r="C254">
        <v>5</v>
      </c>
      <c r="D254" t="s">
        <v>467</v>
      </c>
      <c r="E254" t="s">
        <v>1308</v>
      </c>
      <c r="F254" t="s">
        <v>19</v>
      </c>
      <c r="G254" t="s">
        <v>19</v>
      </c>
      <c r="H254" t="s">
        <v>19</v>
      </c>
      <c r="I254" t="s">
        <v>19</v>
      </c>
      <c r="J254" t="s">
        <v>19</v>
      </c>
      <c r="K254"/>
      <c r="L254" t="s">
        <v>19</v>
      </c>
      <c r="M254" t="s">
        <v>19</v>
      </c>
      <c r="N254" t="s">
        <v>19</v>
      </c>
      <c r="O254" t="s">
        <v>351</v>
      </c>
      <c r="P254">
        <v>30</v>
      </c>
      <c r="Q254">
        <v>2</v>
      </c>
      <c r="R254" t="s">
        <v>465</v>
      </c>
      <c r="S254" t="s">
        <v>1309</v>
      </c>
      <c r="T254" s="168">
        <v>45672</v>
      </c>
      <c r="U254" s="168">
        <v>45744</v>
      </c>
      <c r="V254" t="s">
        <v>1252</v>
      </c>
      <c r="W254">
        <v>6</v>
      </c>
      <c r="X254" s="218">
        <v>100</v>
      </c>
      <c r="Y254" t="s">
        <v>2287</v>
      </c>
      <c r="Z254" s="219">
        <v>45743</v>
      </c>
      <c r="AA254">
        <v>100</v>
      </c>
      <c r="AB254" t="s">
        <v>2288</v>
      </c>
      <c r="AC254" s="220">
        <v>45743</v>
      </c>
      <c r="AD254">
        <v>100</v>
      </c>
      <c r="AE254" s="221">
        <v>6</v>
      </c>
    </row>
    <row r="255" spans="1:31" hidden="1" x14ac:dyDescent="0.25">
      <c r="A255" s="30" t="str">
        <f t="shared" si="3"/>
        <v>3000.2.2</v>
      </c>
      <c r="B255" t="s">
        <v>2278</v>
      </c>
      <c r="C255">
        <v>5</v>
      </c>
      <c r="D255" t="s">
        <v>1856</v>
      </c>
      <c r="E255" t="s">
        <v>1310</v>
      </c>
      <c r="F255" t="s">
        <v>19</v>
      </c>
      <c r="G255" t="s">
        <v>19</v>
      </c>
      <c r="H255" t="s">
        <v>19</v>
      </c>
      <c r="I255" t="s">
        <v>19</v>
      </c>
      <c r="J255" t="s">
        <v>19</v>
      </c>
      <c r="K255"/>
      <c r="L255" t="s">
        <v>19</v>
      </c>
      <c r="M255" t="s">
        <v>19</v>
      </c>
      <c r="N255" t="s">
        <v>19</v>
      </c>
      <c r="O255" t="s">
        <v>1311</v>
      </c>
      <c r="P255">
        <v>0</v>
      </c>
      <c r="Q255">
        <v>2</v>
      </c>
      <c r="R255" t="s">
        <v>465</v>
      </c>
      <c r="S255" t="s">
        <v>1309</v>
      </c>
      <c r="T255" s="168">
        <v>45719</v>
      </c>
      <c r="U255" s="168">
        <v>45807</v>
      </c>
      <c r="V255" t="s">
        <v>1153</v>
      </c>
      <c r="W255">
        <v>0</v>
      </c>
      <c r="X255" s="218">
        <v>100</v>
      </c>
      <c r="Y255" t="s">
        <v>2289</v>
      </c>
      <c r="Z255" s="219">
        <v>45807</v>
      </c>
      <c r="AA255">
        <v>100</v>
      </c>
      <c r="AB255" t="s">
        <v>2290</v>
      </c>
      <c r="AC255" s="220">
        <v>45806</v>
      </c>
      <c r="AD255">
        <v>100</v>
      </c>
      <c r="AE255" s="221">
        <v>0</v>
      </c>
    </row>
    <row r="256" spans="1:31" hidden="1" x14ac:dyDescent="0.25">
      <c r="A256" s="30" t="str">
        <f t="shared" si="3"/>
        <v>3000.2.3</v>
      </c>
      <c r="B256" t="s">
        <v>2278</v>
      </c>
      <c r="C256">
        <v>5</v>
      </c>
      <c r="D256" t="s">
        <v>467</v>
      </c>
      <c r="E256" t="s">
        <v>1312</v>
      </c>
      <c r="F256" t="s">
        <v>19</v>
      </c>
      <c r="G256" t="s">
        <v>19</v>
      </c>
      <c r="H256" t="s">
        <v>19</v>
      </c>
      <c r="I256" t="s">
        <v>19</v>
      </c>
      <c r="J256" t="s">
        <v>19</v>
      </c>
      <c r="K256"/>
      <c r="L256" t="s">
        <v>19</v>
      </c>
      <c r="M256" t="s">
        <v>19</v>
      </c>
      <c r="N256" t="s">
        <v>19</v>
      </c>
      <c r="O256" t="s">
        <v>1767</v>
      </c>
      <c r="P256">
        <v>30</v>
      </c>
      <c r="Q256">
        <v>2</v>
      </c>
      <c r="R256" t="s">
        <v>465</v>
      </c>
      <c r="S256" t="s">
        <v>1313</v>
      </c>
      <c r="T256" s="168">
        <v>45748</v>
      </c>
      <c r="U256" s="168">
        <v>45828</v>
      </c>
      <c r="V256" t="s">
        <v>1252</v>
      </c>
      <c r="W256">
        <v>6</v>
      </c>
      <c r="X256" s="218">
        <v>100</v>
      </c>
      <c r="Y256" t="s">
        <v>2291</v>
      </c>
      <c r="Z256" s="219">
        <v>45827</v>
      </c>
      <c r="AA256">
        <v>100</v>
      </c>
      <c r="AB256" t="s">
        <v>2292</v>
      </c>
      <c r="AC256" s="220">
        <v>45827</v>
      </c>
      <c r="AD256">
        <v>100</v>
      </c>
      <c r="AE256" s="221">
        <v>6</v>
      </c>
    </row>
    <row r="257" spans="1:31" hidden="1" x14ac:dyDescent="0.25">
      <c r="A257" s="30" t="str">
        <f t="shared" si="3"/>
        <v>3000.2.4</v>
      </c>
      <c r="B257" t="s">
        <v>2278</v>
      </c>
      <c r="C257">
        <v>5</v>
      </c>
      <c r="D257" t="s">
        <v>1856</v>
      </c>
      <c r="E257" t="s">
        <v>1314</v>
      </c>
      <c r="F257" t="s">
        <v>19</v>
      </c>
      <c r="G257" t="s">
        <v>19</v>
      </c>
      <c r="H257" t="s">
        <v>19</v>
      </c>
      <c r="I257" t="s">
        <v>19</v>
      </c>
      <c r="J257" t="s">
        <v>19</v>
      </c>
      <c r="K257"/>
      <c r="L257" t="s">
        <v>19</v>
      </c>
      <c r="M257" t="s">
        <v>19</v>
      </c>
      <c r="N257" t="s">
        <v>19</v>
      </c>
      <c r="O257" t="s">
        <v>352</v>
      </c>
      <c r="P257">
        <v>0</v>
      </c>
      <c r="Q257">
        <v>2</v>
      </c>
      <c r="R257" t="s">
        <v>465</v>
      </c>
      <c r="S257" t="s">
        <v>1315</v>
      </c>
      <c r="T257" s="168">
        <v>45811</v>
      </c>
      <c r="U257" s="168">
        <v>45947</v>
      </c>
      <c r="V257" t="s">
        <v>1153</v>
      </c>
      <c r="W257">
        <v>0</v>
      </c>
      <c r="X257" s="218"/>
      <c r="Y257"/>
      <c r="Z257" s="219"/>
      <c r="AA257"/>
      <c r="AB257"/>
      <c r="AC257" s="220"/>
      <c r="AD257"/>
      <c r="AE257" s="221"/>
    </row>
    <row r="258" spans="1:31" hidden="1" x14ac:dyDescent="0.25">
      <c r="A258" s="30" t="str">
        <f t="shared" si="3"/>
        <v>3000.2.5</v>
      </c>
      <c r="B258" t="s">
        <v>2278</v>
      </c>
      <c r="C258">
        <v>5</v>
      </c>
      <c r="D258" t="s">
        <v>467</v>
      </c>
      <c r="E258" t="s">
        <v>1316</v>
      </c>
      <c r="F258" t="s">
        <v>19</v>
      </c>
      <c r="G258" t="s">
        <v>19</v>
      </c>
      <c r="H258" t="s">
        <v>19</v>
      </c>
      <c r="I258" t="s">
        <v>19</v>
      </c>
      <c r="J258" t="s">
        <v>19</v>
      </c>
      <c r="K258"/>
      <c r="L258" t="s">
        <v>19</v>
      </c>
      <c r="M258" t="s">
        <v>19</v>
      </c>
      <c r="N258" t="s">
        <v>19</v>
      </c>
      <c r="O258" t="s">
        <v>353</v>
      </c>
      <c r="P258">
        <v>40</v>
      </c>
      <c r="Q258">
        <v>2</v>
      </c>
      <c r="R258" t="s">
        <v>465</v>
      </c>
      <c r="S258" t="s">
        <v>2293</v>
      </c>
      <c r="T258" s="168">
        <v>45915</v>
      </c>
      <c r="U258" s="168">
        <v>45968</v>
      </c>
      <c r="V258" t="s">
        <v>1252</v>
      </c>
      <c r="W258">
        <v>8</v>
      </c>
      <c r="X258" s="218"/>
      <c r="Y258"/>
      <c r="Z258" s="219"/>
      <c r="AA258"/>
      <c r="AB258"/>
      <c r="AC258" s="220"/>
      <c r="AD258"/>
      <c r="AE258" s="221"/>
    </row>
    <row r="259" spans="1:31" hidden="1" x14ac:dyDescent="0.25">
      <c r="A259" s="30" t="str">
        <f t="shared" ref="A259:A322" si="4">+E259</f>
        <v>3000.2.6</v>
      </c>
      <c r="B259" t="s">
        <v>2278</v>
      </c>
      <c r="C259">
        <v>5</v>
      </c>
      <c r="D259" t="s">
        <v>1856</v>
      </c>
      <c r="E259" t="s">
        <v>1317</v>
      </c>
      <c r="F259" t="s">
        <v>19</v>
      </c>
      <c r="G259" t="s">
        <v>19</v>
      </c>
      <c r="H259" t="s">
        <v>19</v>
      </c>
      <c r="I259" t="s">
        <v>19</v>
      </c>
      <c r="J259" t="s">
        <v>19</v>
      </c>
      <c r="K259"/>
      <c r="L259" t="s">
        <v>19</v>
      </c>
      <c r="M259" t="s">
        <v>19</v>
      </c>
      <c r="N259" t="s">
        <v>19</v>
      </c>
      <c r="O259" t="s">
        <v>1768</v>
      </c>
      <c r="P259">
        <v>0</v>
      </c>
      <c r="Q259">
        <v>2</v>
      </c>
      <c r="R259" t="s">
        <v>465</v>
      </c>
      <c r="S259" t="s">
        <v>1318</v>
      </c>
      <c r="T259" s="168">
        <v>45975</v>
      </c>
      <c r="U259" s="168">
        <v>46006</v>
      </c>
      <c r="V259" t="s">
        <v>1319</v>
      </c>
      <c r="W259">
        <v>0</v>
      </c>
      <c r="X259" s="218"/>
      <c r="Y259"/>
      <c r="Z259" s="219"/>
      <c r="AA259"/>
      <c r="AB259"/>
      <c r="AC259" s="220"/>
      <c r="AD259"/>
      <c r="AE259" s="221"/>
    </row>
    <row r="260" spans="1:31" hidden="1" x14ac:dyDescent="0.25">
      <c r="A260" s="30" t="str">
        <f t="shared" si="4"/>
        <v>3000.3</v>
      </c>
      <c r="B260" t="s">
        <v>2278</v>
      </c>
      <c r="C260">
        <v>5</v>
      </c>
      <c r="D260" t="s">
        <v>460</v>
      </c>
      <c r="E260" t="s">
        <v>1320</v>
      </c>
      <c r="F260" t="s">
        <v>462</v>
      </c>
      <c r="G260" t="s">
        <v>1478</v>
      </c>
      <c r="H260" t="s">
        <v>1479</v>
      </c>
      <c r="I260" t="s">
        <v>1480</v>
      </c>
      <c r="J260" t="s">
        <v>573</v>
      </c>
      <c r="K260"/>
      <c r="L260" t="s">
        <v>19</v>
      </c>
      <c r="M260" t="s">
        <v>614</v>
      </c>
      <c r="N260" t="s">
        <v>636</v>
      </c>
      <c r="O260" t="s">
        <v>235</v>
      </c>
      <c r="P260">
        <v>20</v>
      </c>
      <c r="Q260">
        <v>8</v>
      </c>
      <c r="R260" t="s">
        <v>465</v>
      </c>
      <c r="S260" t="s">
        <v>1321</v>
      </c>
      <c r="T260" s="168">
        <v>45672</v>
      </c>
      <c r="U260" s="168">
        <v>46021</v>
      </c>
      <c r="V260" t="s">
        <v>1252</v>
      </c>
      <c r="W260">
        <v>20</v>
      </c>
      <c r="X260" s="218"/>
      <c r="Y260"/>
      <c r="Z260" s="219"/>
      <c r="AA260"/>
      <c r="AB260"/>
      <c r="AC260" s="220"/>
      <c r="AD260"/>
      <c r="AE260" s="221"/>
    </row>
    <row r="261" spans="1:31" hidden="1" x14ac:dyDescent="0.25">
      <c r="A261" s="30" t="str">
        <f t="shared" si="4"/>
        <v>3000.3.1</v>
      </c>
      <c r="B261" t="s">
        <v>2278</v>
      </c>
      <c r="C261">
        <v>5</v>
      </c>
      <c r="D261" t="s">
        <v>467</v>
      </c>
      <c r="E261" t="s">
        <v>1322</v>
      </c>
      <c r="F261" t="s">
        <v>19</v>
      </c>
      <c r="G261" t="s">
        <v>19</v>
      </c>
      <c r="H261" t="s">
        <v>19</v>
      </c>
      <c r="I261" t="s">
        <v>19</v>
      </c>
      <c r="J261" t="s">
        <v>19</v>
      </c>
      <c r="K261"/>
      <c r="L261" t="s">
        <v>19</v>
      </c>
      <c r="M261" t="s">
        <v>19</v>
      </c>
      <c r="N261" t="s">
        <v>19</v>
      </c>
      <c r="O261" t="s">
        <v>236</v>
      </c>
      <c r="P261">
        <v>20</v>
      </c>
      <c r="Q261">
        <v>1</v>
      </c>
      <c r="R261" t="s">
        <v>465</v>
      </c>
      <c r="S261" t="s">
        <v>1323</v>
      </c>
      <c r="T261" s="168">
        <v>45672</v>
      </c>
      <c r="U261" s="168">
        <v>45716</v>
      </c>
      <c r="V261" t="s">
        <v>1252</v>
      </c>
      <c r="W261">
        <v>4</v>
      </c>
      <c r="X261" s="218">
        <v>100</v>
      </c>
      <c r="Y261" t="s">
        <v>2294</v>
      </c>
      <c r="Z261" s="219">
        <v>45687</v>
      </c>
      <c r="AA261">
        <v>100</v>
      </c>
      <c r="AB261" t="s">
        <v>2295</v>
      </c>
      <c r="AC261" s="220">
        <v>45687</v>
      </c>
      <c r="AD261">
        <v>100</v>
      </c>
      <c r="AE261" s="221">
        <v>4</v>
      </c>
    </row>
    <row r="262" spans="1:31" hidden="1" x14ac:dyDescent="0.25">
      <c r="A262" s="30" t="str">
        <f t="shared" si="4"/>
        <v>3000.3.2</v>
      </c>
      <c r="B262" t="s">
        <v>2278</v>
      </c>
      <c r="C262">
        <v>5</v>
      </c>
      <c r="D262" t="s">
        <v>467</v>
      </c>
      <c r="E262" t="s">
        <v>1324</v>
      </c>
      <c r="F262" t="s">
        <v>19</v>
      </c>
      <c r="G262" t="s">
        <v>19</v>
      </c>
      <c r="H262" t="s">
        <v>19</v>
      </c>
      <c r="I262" t="s">
        <v>19</v>
      </c>
      <c r="J262" t="s">
        <v>19</v>
      </c>
      <c r="K262"/>
      <c r="L262" t="s">
        <v>19</v>
      </c>
      <c r="M262" t="s">
        <v>19</v>
      </c>
      <c r="N262" t="s">
        <v>19</v>
      </c>
      <c r="O262" t="s">
        <v>237</v>
      </c>
      <c r="P262">
        <v>80</v>
      </c>
      <c r="Q262">
        <v>8</v>
      </c>
      <c r="R262" t="s">
        <v>465</v>
      </c>
      <c r="S262" t="s">
        <v>1321</v>
      </c>
      <c r="T262" s="168">
        <v>45719</v>
      </c>
      <c r="U262" s="168">
        <v>46021</v>
      </c>
      <c r="V262" t="s">
        <v>1252</v>
      </c>
      <c r="W262">
        <v>16</v>
      </c>
      <c r="X262" s="218">
        <v>87.5</v>
      </c>
      <c r="Y262" t="s">
        <v>2296</v>
      </c>
      <c r="Z262" s="219"/>
      <c r="AA262">
        <v>87.5</v>
      </c>
      <c r="AB262" t="s">
        <v>2297</v>
      </c>
      <c r="AC262" s="220"/>
      <c r="AD262"/>
      <c r="AE262" s="221">
        <v>14</v>
      </c>
    </row>
    <row r="263" spans="1:31" hidden="1" x14ac:dyDescent="0.25">
      <c r="A263" s="30" t="str">
        <f t="shared" si="4"/>
        <v>3000.4</v>
      </c>
      <c r="B263" t="s">
        <v>2278</v>
      </c>
      <c r="C263">
        <v>5</v>
      </c>
      <c r="D263" t="s">
        <v>460</v>
      </c>
      <c r="E263" t="s">
        <v>1325</v>
      </c>
      <c r="F263" t="s">
        <v>462</v>
      </c>
      <c r="G263" t="s">
        <v>1478</v>
      </c>
      <c r="H263" t="s">
        <v>1479</v>
      </c>
      <c r="I263" t="s">
        <v>1480</v>
      </c>
      <c r="J263" t="s">
        <v>573</v>
      </c>
      <c r="K263"/>
      <c r="L263" t="s">
        <v>19</v>
      </c>
      <c r="M263" t="s">
        <v>614</v>
      </c>
      <c r="N263" t="s">
        <v>644</v>
      </c>
      <c r="O263" t="s">
        <v>1769</v>
      </c>
      <c r="P263">
        <v>20</v>
      </c>
      <c r="Q263">
        <v>4</v>
      </c>
      <c r="R263" t="s">
        <v>465</v>
      </c>
      <c r="S263" t="s">
        <v>1326</v>
      </c>
      <c r="T263" s="168">
        <v>45672</v>
      </c>
      <c r="U263" s="168">
        <v>46021</v>
      </c>
      <c r="V263" t="s">
        <v>1327</v>
      </c>
      <c r="W263">
        <v>20</v>
      </c>
      <c r="X263" s="218">
        <v>100</v>
      </c>
      <c r="Y263" t="s">
        <v>2298</v>
      </c>
      <c r="Z263" s="219"/>
      <c r="AA263">
        <v>100</v>
      </c>
      <c r="AB263" t="s">
        <v>2299</v>
      </c>
      <c r="AC263" s="220"/>
      <c r="AD263"/>
      <c r="AE263" s="221">
        <v>20</v>
      </c>
    </row>
    <row r="264" spans="1:31" hidden="1" x14ac:dyDescent="0.25">
      <c r="A264" s="30" t="str">
        <f t="shared" si="4"/>
        <v>3000.4.1</v>
      </c>
      <c r="B264" t="s">
        <v>2278</v>
      </c>
      <c r="C264">
        <v>5</v>
      </c>
      <c r="D264" t="s">
        <v>467</v>
      </c>
      <c r="E264" t="s">
        <v>1328</v>
      </c>
      <c r="F264" t="s">
        <v>19</v>
      </c>
      <c r="G264" t="s">
        <v>19</v>
      </c>
      <c r="H264" t="s">
        <v>19</v>
      </c>
      <c r="I264" t="s">
        <v>19</v>
      </c>
      <c r="J264" t="s">
        <v>19</v>
      </c>
      <c r="K264"/>
      <c r="L264" t="s">
        <v>19</v>
      </c>
      <c r="M264" t="s">
        <v>19</v>
      </c>
      <c r="N264" t="s">
        <v>19</v>
      </c>
      <c r="O264" t="s">
        <v>238</v>
      </c>
      <c r="P264">
        <v>50</v>
      </c>
      <c r="Q264">
        <v>1</v>
      </c>
      <c r="R264" t="s">
        <v>465</v>
      </c>
      <c r="S264" t="s">
        <v>1329</v>
      </c>
      <c r="T264" s="168">
        <v>45672</v>
      </c>
      <c r="U264" s="168">
        <v>45716</v>
      </c>
      <c r="V264" t="s">
        <v>1330</v>
      </c>
      <c r="W264">
        <v>10</v>
      </c>
      <c r="X264" s="218">
        <v>100</v>
      </c>
      <c r="Y264" t="s">
        <v>2300</v>
      </c>
      <c r="Z264" s="219">
        <v>45705</v>
      </c>
      <c r="AA264">
        <v>100</v>
      </c>
      <c r="AB264" t="s">
        <v>2301</v>
      </c>
      <c r="AC264" s="220">
        <v>45716</v>
      </c>
      <c r="AD264">
        <v>100</v>
      </c>
      <c r="AE264" s="221">
        <v>10</v>
      </c>
    </row>
    <row r="265" spans="1:31" hidden="1" x14ac:dyDescent="0.25">
      <c r="A265" s="30" t="str">
        <f t="shared" si="4"/>
        <v>3000.4.2</v>
      </c>
      <c r="B265" t="s">
        <v>2278</v>
      </c>
      <c r="C265">
        <v>5</v>
      </c>
      <c r="D265" t="s">
        <v>1856</v>
      </c>
      <c r="E265" t="s">
        <v>1331</v>
      </c>
      <c r="F265" t="s">
        <v>19</v>
      </c>
      <c r="G265" t="s">
        <v>19</v>
      </c>
      <c r="H265" t="s">
        <v>19</v>
      </c>
      <c r="I265" t="s">
        <v>19</v>
      </c>
      <c r="J265" t="s">
        <v>19</v>
      </c>
      <c r="K265"/>
      <c r="L265" t="s">
        <v>19</v>
      </c>
      <c r="M265" t="s">
        <v>19</v>
      </c>
      <c r="N265" t="s">
        <v>19</v>
      </c>
      <c r="O265" t="s">
        <v>239</v>
      </c>
      <c r="P265">
        <v>0</v>
      </c>
      <c r="Q265">
        <v>4</v>
      </c>
      <c r="R265" t="s">
        <v>465</v>
      </c>
      <c r="S265" t="s">
        <v>1746</v>
      </c>
      <c r="T265" s="168">
        <v>45719</v>
      </c>
      <c r="U265" s="168">
        <v>45989</v>
      </c>
      <c r="V265" t="s">
        <v>586</v>
      </c>
      <c r="W265">
        <v>0</v>
      </c>
      <c r="X265" s="218">
        <v>100</v>
      </c>
      <c r="Y265" t="s">
        <v>2302</v>
      </c>
      <c r="Z265" s="219"/>
      <c r="AA265">
        <v>100</v>
      </c>
      <c r="AB265" t="s">
        <v>2303</v>
      </c>
      <c r="AC265" s="220"/>
      <c r="AD265"/>
      <c r="AE265" s="221">
        <v>0</v>
      </c>
    </row>
    <row r="266" spans="1:31" hidden="1" x14ac:dyDescent="0.25">
      <c r="A266" s="30" t="str">
        <f t="shared" si="4"/>
        <v>3000.4.3</v>
      </c>
      <c r="B266" t="s">
        <v>2278</v>
      </c>
      <c r="C266">
        <v>5</v>
      </c>
      <c r="D266" t="s">
        <v>467</v>
      </c>
      <c r="E266" t="s">
        <v>1332</v>
      </c>
      <c r="F266" t="s">
        <v>19</v>
      </c>
      <c r="G266" t="s">
        <v>19</v>
      </c>
      <c r="H266" t="s">
        <v>19</v>
      </c>
      <c r="I266" t="s">
        <v>19</v>
      </c>
      <c r="J266" t="s">
        <v>19</v>
      </c>
      <c r="K266"/>
      <c r="L266" t="s">
        <v>19</v>
      </c>
      <c r="M266" t="s">
        <v>19</v>
      </c>
      <c r="N266" t="s">
        <v>19</v>
      </c>
      <c r="O266" t="s">
        <v>240</v>
      </c>
      <c r="P266">
        <v>50</v>
      </c>
      <c r="Q266">
        <v>4</v>
      </c>
      <c r="R266" t="s">
        <v>465</v>
      </c>
      <c r="S266" t="s">
        <v>1747</v>
      </c>
      <c r="T266" s="168">
        <v>45719</v>
      </c>
      <c r="U266" s="168">
        <v>45989</v>
      </c>
      <c r="V266" t="s">
        <v>1252</v>
      </c>
      <c r="W266">
        <v>10</v>
      </c>
      <c r="X266" s="218">
        <v>100</v>
      </c>
      <c r="Y266" t="s">
        <v>2304</v>
      </c>
      <c r="Z266" s="219"/>
      <c r="AA266">
        <v>100</v>
      </c>
      <c r="AB266" t="s">
        <v>2006</v>
      </c>
      <c r="AC266" s="220"/>
      <c r="AD266"/>
      <c r="AE266" s="221">
        <v>10</v>
      </c>
    </row>
    <row r="267" spans="1:31" hidden="1" x14ac:dyDescent="0.25">
      <c r="A267" s="30" t="str">
        <f t="shared" si="4"/>
        <v>3000.4.4</v>
      </c>
      <c r="B267" t="s">
        <v>2278</v>
      </c>
      <c r="C267">
        <v>5</v>
      </c>
      <c r="D267" t="s">
        <v>1856</v>
      </c>
      <c r="E267" t="s">
        <v>1333</v>
      </c>
      <c r="F267" t="s">
        <v>19</v>
      </c>
      <c r="G267" t="s">
        <v>19</v>
      </c>
      <c r="H267" t="s">
        <v>19</v>
      </c>
      <c r="I267" t="s">
        <v>19</v>
      </c>
      <c r="J267" t="s">
        <v>19</v>
      </c>
      <c r="K267"/>
      <c r="L267" t="s">
        <v>19</v>
      </c>
      <c r="M267" t="s">
        <v>19</v>
      </c>
      <c r="N267" t="s">
        <v>19</v>
      </c>
      <c r="O267" t="s">
        <v>1770</v>
      </c>
      <c r="P267">
        <v>0</v>
      </c>
      <c r="Q267">
        <v>4</v>
      </c>
      <c r="R267" t="s">
        <v>465</v>
      </c>
      <c r="S267" t="s">
        <v>1326</v>
      </c>
      <c r="T267" s="168">
        <v>45719</v>
      </c>
      <c r="U267" s="168">
        <v>46021</v>
      </c>
      <c r="V267" t="s">
        <v>586</v>
      </c>
      <c r="W267">
        <v>0</v>
      </c>
      <c r="X267" s="218">
        <v>100</v>
      </c>
      <c r="Y267" t="s">
        <v>2305</v>
      </c>
      <c r="Z267" s="219"/>
      <c r="AA267">
        <v>100</v>
      </c>
      <c r="AB267" t="s">
        <v>2306</v>
      </c>
      <c r="AC267" s="220"/>
      <c r="AD267"/>
      <c r="AE267" s="221">
        <v>0</v>
      </c>
    </row>
    <row r="268" spans="1:31" hidden="1" x14ac:dyDescent="0.25">
      <c r="A268" s="30" t="str">
        <f t="shared" si="4"/>
        <v>3000.5</v>
      </c>
      <c r="B268" t="s">
        <v>2278</v>
      </c>
      <c r="C268">
        <v>5</v>
      </c>
      <c r="D268" t="s">
        <v>460</v>
      </c>
      <c r="E268" t="s">
        <v>1334</v>
      </c>
      <c r="F268" t="s">
        <v>462</v>
      </c>
      <c r="G268" t="s">
        <v>1472</v>
      </c>
      <c r="H268" t="s">
        <v>1473</v>
      </c>
      <c r="I268" t="s">
        <v>1474</v>
      </c>
      <c r="J268" t="s">
        <v>573</v>
      </c>
      <c r="K268"/>
      <c r="L268" t="s">
        <v>19</v>
      </c>
      <c r="M268" t="s">
        <v>749</v>
      </c>
      <c r="N268" t="s">
        <v>959</v>
      </c>
      <c r="O268" t="s">
        <v>135</v>
      </c>
      <c r="P268">
        <v>20</v>
      </c>
      <c r="Q268">
        <v>8</v>
      </c>
      <c r="R268" t="s">
        <v>465</v>
      </c>
      <c r="S268" t="s">
        <v>1321</v>
      </c>
      <c r="T268" s="168">
        <v>45672</v>
      </c>
      <c r="U268" s="168">
        <v>46021</v>
      </c>
      <c r="V268" t="s">
        <v>1330</v>
      </c>
      <c r="W268">
        <v>20</v>
      </c>
      <c r="X268" s="218">
        <v>100</v>
      </c>
      <c r="Y268" t="s">
        <v>2307</v>
      </c>
      <c r="Z268" s="219"/>
      <c r="AA268">
        <v>100</v>
      </c>
      <c r="AB268" t="s">
        <v>2308</v>
      </c>
      <c r="AC268" s="220"/>
      <c r="AD268"/>
      <c r="AE268" s="221">
        <v>20</v>
      </c>
    </row>
    <row r="269" spans="1:31" hidden="1" x14ac:dyDescent="0.25">
      <c r="A269" s="30" t="str">
        <f t="shared" si="4"/>
        <v>3000.5.1</v>
      </c>
      <c r="B269" t="s">
        <v>2278</v>
      </c>
      <c r="C269">
        <v>5</v>
      </c>
      <c r="D269" t="s">
        <v>467</v>
      </c>
      <c r="E269" t="s">
        <v>1335</v>
      </c>
      <c r="F269" t="s">
        <v>19</v>
      </c>
      <c r="G269" t="s">
        <v>19</v>
      </c>
      <c r="H269" t="s">
        <v>19</v>
      </c>
      <c r="I269" t="s">
        <v>19</v>
      </c>
      <c r="J269" t="s">
        <v>19</v>
      </c>
      <c r="K269"/>
      <c r="L269" t="s">
        <v>19</v>
      </c>
      <c r="M269" t="s">
        <v>19</v>
      </c>
      <c r="N269" t="s">
        <v>19</v>
      </c>
      <c r="O269" t="s">
        <v>136</v>
      </c>
      <c r="P269">
        <v>20</v>
      </c>
      <c r="Q269">
        <v>1</v>
      </c>
      <c r="R269" t="s">
        <v>465</v>
      </c>
      <c r="S269" t="s">
        <v>1323</v>
      </c>
      <c r="T269" s="168">
        <v>45672</v>
      </c>
      <c r="U269" s="168">
        <v>45716</v>
      </c>
      <c r="V269" t="s">
        <v>1330</v>
      </c>
      <c r="W269">
        <v>4</v>
      </c>
      <c r="X269" s="218">
        <v>100</v>
      </c>
      <c r="Y269" t="s">
        <v>2309</v>
      </c>
      <c r="Z269" s="219">
        <v>45702</v>
      </c>
      <c r="AA269">
        <v>100</v>
      </c>
      <c r="AB269" t="s">
        <v>2310</v>
      </c>
      <c r="AC269" s="220">
        <v>45702</v>
      </c>
      <c r="AD269">
        <v>100</v>
      </c>
      <c r="AE269" s="221">
        <v>4</v>
      </c>
    </row>
    <row r="270" spans="1:31" hidden="1" x14ac:dyDescent="0.25">
      <c r="A270" s="30" t="str">
        <f t="shared" si="4"/>
        <v>3000.5.2</v>
      </c>
      <c r="B270" t="s">
        <v>2278</v>
      </c>
      <c r="C270">
        <v>5</v>
      </c>
      <c r="D270" t="s">
        <v>467</v>
      </c>
      <c r="E270" t="s">
        <v>1336</v>
      </c>
      <c r="F270" t="s">
        <v>19</v>
      </c>
      <c r="G270" t="s">
        <v>19</v>
      </c>
      <c r="H270" t="s">
        <v>19</v>
      </c>
      <c r="I270" t="s">
        <v>19</v>
      </c>
      <c r="J270" t="s">
        <v>19</v>
      </c>
      <c r="K270"/>
      <c r="L270" t="s">
        <v>19</v>
      </c>
      <c r="M270" t="s">
        <v>19</v>
      </c>
      <c r="N270" t="s">
        <v>19</v>
      </c>
      <c r="O270" t="s">
        <v>137</v>
      </c>
      <c r="P270">
        <v>80</v>
      </c>
      <c r="Q270">
        <v>8</v>
      </c>
      <c r="R270" t="s">
        <v>465</v>
      </c>
      <c r="S270" t="s">
        <v>1321</v>
      </c>
      <c r="T270" s="168">
        <v>45719</v>
      </c>
      <c r="U270" s="168">
        <v>46021</v>
      </c>
      <c r="V270" t="s">
        <v>1330</v>
      </c>
      <c r="W270">
        <v>16</v>
      </c>
      <c r="X270" s="218">
        <v>100</v>
      </c>
      <c r="Y270" t="s">
        <v>2311</v>
      </c>
      <c r="Z270" s="219"/>
      <c r="AA270">
        <v>100</v>
      </c>
      <c r="AB270" t="s">
        <v>2312</v>
      </c>
      <c r="AC270" s="220"/>
      <c r="AD270"/>
      <c r="AE270" s="221">
        <v>16</v>
      </c>
    </row>
    <row r="271" spans="1:31" hidden="1" x14ac:dyDescent="0.25">
      <c r="A271" s="30" t="str">
        <f t="shared" si="4"/>
        <v>71.1</v>
      </c>
      <c r="B271" t="s">
        <v>2313</v>
      </c>
      <c r="C271">
        <v>4</v>
      </c>
      <c r="D271" t="s">
        <v>460</v>
      </c>
      <c r="E271" t="s">
        <v>1154</v>
      </c>
      <c r="F271" t="s">
        <v>462</v>
      </c>
      <c r="G271" t="s">
        <v>1478</v>
      </c>
      <c r="H271" t="s">
        <v>1479</v>
      </c>
      <c r="I271" t="s">
        <v>1480</v>
      </c>
      <c r="J271" t="s">
        <v>19</v>
      </c>
      <c r="K271"/>
      <c r="L271" t="s">
        <v>22</v>
      </c>
      <c r="M271" t="s">
        <v>614</v>
      </c>
      <c r="N271" t="s">
        <v>19</v>
      </c>
      <c r="O271" t="s">
        <v>185</v>
      </c>
      <c r="P271">
        <v>30</v>
      </c>
      <c r="Q271">
        <v>100</v>
      </c>
      <c r="R271" t="s">
        <v>493</v>
      </c>
      <c r="S271" t="s">
        <v>1155</v>
      </c>
      <c r="T271" s="168">
        <v>45691</v>
      </c>
      <c r="U271" s="168">
        <v>46010</v>
      </c>
      <c r="V271" t="s">
        <v>1153</v>
      </c>
      <c r="W271">
        <v>30</v>
      </c>
      <c r="X271" s="218">
        <v>80</v>
      </c>
      <c r="Y271" t="s">
        <v>2314</v>
      </c>
      <c r="Z271" s="219"/>
      <c r="AA271">
        <v>80</v>
      </c>
      <c r="AB271" t="s">
        <v>2315</v>
      </c>
      <c r="AC271" s="220"/>
      <c r="AD271"/>
      <c r="AE271" s="221">
        <v>24</v>
      </c>
    </row>
    <row r="272" spans="1:31" hidden="1" x14ac:dyDescent="0.25">
      <c r="A272" s="30" t="str">
        <f t="shared" si="4"/>
        <v>71.1.1</v>
      </c>
      <c r="B272" t="s">
        <v>2313</v>
      </c>
      <c r="C272">
        <v>4</v>
      </c>
      <c r="D272" t="s">
        <v>467</v>
      </c>
      <c r="E272" t="s">
        <v>1156</v>
      </c>
      <c r="F272" t="s">
        <v>19</v>
      </c>
      <c r="G272" t="s">
        <v>19</v>
      </c>
      <c r="H272" t="s">
        <v>19</v>
      </c>
      <c r="I272" t="s">
        <v>19</v>
      </c>
      <c r="J272" t="s">
        <v>19</v>
      </c>
      <c r="K272"/>
      <c r="L272" t="s">
        <v>19</v>
      </c>
      <c r="M272" t="s">
        <v>19</v>
      </c>
      <c r="N272" t="s">
        <v>19</v>
      </c>
      <c r="O272" t="s">
        <v>186</v>
      </c>
      <c r="P272">
        <v>30</v>
      </c>
      <c r="Q272">
        <v>1</v>
      </c>
      <c r="R272" t="s">
        <v>465</v>
      </c>
      <c r="S272" t="s">
        <v>1157</v>
      </c>
      <c r="T272" s="168">
        <v>45691</v>
      </c>
      <c r="U272" s="168">
        <v>45744</v>
      </c>
      <c r="V272" t="s">
        <v>1153</v>
      </c>
      <c r="W272">
        <v>9</v>
      </c>
      <c r="X272" s="218">
        <v>100</v>
      </c>
      <c r="Y272" t="s">
        <v>2316</v>
      </c>
      <c r="Z272" s="219">
        <v>45744</v>
      </c>
      <c r="AA272">
        <v>100</v>
      </c>
      <c r="AB272" t="s">
        <v>2317</v>
      </c>
      <c r="AC272" s="220">
        <v>45744</v>
      </c>
      <c r="AD272">
        <v>100</v>
      </c>
      <c r="AE272" s="221">
        <v>9</v>
      </c>
    </row>
    <row r="273" spans="1:31" hidden="1" x14ac:dyDescent="0.25">
      <c r="A273" s="30" t="str">
        <f t="shared" si="4"/>
        <v>71.1.2</v>
      </c>
      <c r="B273" t="s">
        <v>2313</v>
      </c>
      <c r="C273">
        <v>4</v>
      </c>
      <c r="D273" t="s">
        <v>467</v>
      </c>
      <c r="E273" t="s">
        <v>1158</v>
      </c>
      <c r="F273" t="s">
        <v>19</v>
      </c>
      <c r="G273" t="s">
        <v>19</v>
      </c>
      <c r="H273" t="s">
        <v>19</v>
      </c>
      <c r="I273" t="s">
        <v>19</v>
      </c>
      <c r="J273" t="s">
        <v>19</v>
      </c>
      <c r="K273"/>
      <c r="L273" t="s">
        <v>19</v>
      </c>
      <c r="M273" t="s">
        <v>19</v>
      </c>
      <c r="N273" t="s">
        <v>19</v>
      </c>
      <c r="O273" t="s">
        <v>33</v>
      </c>
      <c r="P273">
        <v>60</v>
      </c>
      <c r="Q273">
        <v>30</v>
      </c>
      <c r="R273" t="s">
        <v>465</v>
      </c>
      <c r="S273" t="s">
        <v>1748</v>
      </c>
      <c r="T273" s="168">
        <v>45748</v>
      </c>
      <c r="U273" s="168">
        <v>45996</v>
      </c>
      <c r="V273" t="s">
        <v>1153</v>
      </c>
      <c r="W273">
        <v>18</v>
      </c>
      <c r="X273" s="218">
        <v>80</v>
      </c>
      <c r="Y273" t="s">
        <v>2318</v>
      </c>
      <c r="Z273" s="219"/>
      <c r="AA273">
        <v>80</v>
      </c>
      <c r="AB273" t="s">
        <v>2319</v>
      </c>
      <c r="AC273" s="220"/>
      <c r="AD273"/>
      <c r="AE273" s="221">
        <v>14.4</v>
      </c>
    </row>
    <row r="274" spans="1:31" hidden="1" x14ac:dyDescent="0.25">
      <c r="A274" s="30" t="str">
        <f t="shared" si="4"/>
        <v>71.1.3</v>
      </c>
      <c r="B274" t="s">
        <v>2313</v>
      </c>
      <c r="C274">
        <v>4</v>
      </c>
      <c r="D274" t="s">
        <v>467</v>
      </c>
      <c r="E274" t="s">
        <v>1159</v>
      </c>
      <c r="F274" t="s">
        <v>19</v>
      </c>
      <c r="G274" t="s">
        <v>19</v>
      </c>
      <c r="H274" t="s">
        <v>19</v>
      </c>
      <c r="I274" t="s">
        <v>19</v>
      </c>
      <c r="J274" t="s">
        <v>19</v>
      </c>
      <c r="K274"/>
      <c r="L274" t="s">
        <v>19</v>
      </c>
      <c r="M274" t="s">
        <v>19</v>
      </c>
      <c r="N274" t="s">
        <v>19</v>
      </c>
      <c r="O274" t="s">
        <v>187</v>
      </c>
      <c r="P274">
        <v>10</v>
      </c>
      <c r="Q274">
        <v>3</v>
      </c>
      <c r="R274" t="s">
        <v>465</v>
      </c>
      <c r="S274" t="s">
        <v>1160</v>
      </c>
      <c r="T274" s="168">
        <v>45748</v>
      </c>
      <c r="U274" s="168">
        <v>46010</v>
      </c>
      <c r="V274" t="s">
        <v>1153</v>
      </c>
      <c r="W274">
        <v>3</v>
      </c>
      <c r="X274" s="218">
        <v>66</v>
      </c>
      <c r="Y274" t="s">
        <v>2320</v>
      </c>
      <c r="Z274" s="219"/>
      <c r="AA274">
        <v>66</v>
      </c>
      <c r="AB274" t="s">
        <v>2321</v>
      </c>
      <c r="AC274" s="220"/>
      <c r="AD274"/>
      <c r="AE274" s="221">
        <v>1.98</v>
      </c>
    </row>
    <row r="275" spans="1:31" hidden="1" x14ac:dyDescent="0.25">
      <c r="A275" s="30" t="str">
        <f t="shared" si="4"/>
        <v>71.2</v>
      </c>
      <c r="B275" t="s">
        <v>2313</v>
      </c>
      <c r="C275">
        <v>4</v>
      </c>
      <c r="D275" t="s">
        <v>460</v>
      </c>
      <c r="E275" t="s">
        <v>1161</v>
      </c>
      <c r="F275" t="s">
        <v>462</v>
      </c>
      <c r="G275" t="s">
        <v>1478</v>
      </c>
      <c r="H275" t="s">
        <v>1479</v>
      </c>
      <c r="I275" t="s">
        <v>1480</v>
      </c>
      <c r="J275" t="s">
        <v>1821</v>
      </c>
      <c r="K275"/>
      <c r="L275" t="s">
        <v>22</v>
      </c>
      <c r="M275" t="s">
        <v>697</v>
      </c>
      <c r="N275" t="s">
        <v>19</v>
      </c>
      <c r="O275" t="s">
        <v>314</v>
      </c>
      <c r="P275">
        <v>20</v>
      </c>
      <c r="Q275">
        <v>100</v>
      </c>
      <c r="R275" t="s">
        <v>493</v>
      </c>
      <c r="S275" t="s">
        <v>1162</v>
      </c>
      <c r="T275" s="168">
        <v>45691</v>
      </c>
      <c r="U275" s="168">
        <v>45989</v>
      </c>
      <c r="V275" t="s">
        <v>1153</v>
      </c>
      <c r="W275">
        <v>20</v>
      </c>
      <c r="X275" s="218">
        <v>70</v>
      </c>
      <c r="Y275" t="s">
        <v>2322</v>
      </c>
      <c r="Z275" s="219"/>
      <c r="AA275">
        <v>70</v>
      </c>
      <c r="AB275" t="s">
        <v>2323</v>
      </c>
      <c r="AC275" s="220"/>
      <c r="AD275"/>
      <c r="AE275" s="221">
        <v>14</v>
      </c>
    </row>
    <row r="276" spans="1:31" hidden="1" x14ac:dyDescent="0.25">
      <c r="A276" s="30" t="str">
        <f t="shared" si="4"/>
        <v>71.2.1</v>
      </c>
      <c r="B276" t="s">
        <v>2313</v>
      </c>
      <c r="C276">
        <v>4</v>
      </c>
      <c r="D276" t="s">
        <v>467</v>
      </c>
      <c r="E276" t="s">
        <v>1163</v>
      </c>
      <c r="F276" t="s">
        <v>19</v>
      </c>
      <c r="G276" t="s">
        <v>19</v>
      </c>
      <c r="H276" t="s">
        <v>19</v>
      </c>
      <c r="I276" t="s">
        <v>19</v>
      </c>
      <c r="J276" t="s">
        <v>19</v>
      </c>
      <c r="K276"/>
      <c r="L276" t="s">
        <v>19</v>
      </c>
      <c r="M276" t="s">
        <v>19</v>
      </c>
      <c r="N276" t="s">
        <v>19</v>
      </c>
      <c r="O276" t="s">
        <v>315</v>
      </c>
      <c r="P276">
        <v>30</v>
      </c>
      <c r="Q276">
        <v>1</v>
      </c>
      <c r="R276" t="s">
        <v>465</v>
      </c>
      <c r="S276" t="s">
        <v>1164</v>
      </c>
      <c r="T276" s="168">
        <v>45691</v>
      </c>
      <c r="U276" s="168">
        <v>45747</v>
      </c>
      <c r="V276" t="s">
        <v>1153</v>
      </c>
      <c r="W276">
        <v>6</v>
      </c>
      <c r="X276" s="218">
        <v>100</v>
      </c>
      <c r="Y276" t="s">
        <v>2324</v>
      </c>
      <c r="Z276" s="219">
        <v>45747</v>
      </c>
      <c r="AA276">
        <v>100</v>
      </c>
      <c r="AB276" t="s">
        <v>2325</v>
      </c>
      <c r="AC276" s="220">
        <v>45747</v>
      </c>
      <c r="AD276">
        <v>100</v>
      </c>
      <c r="AE276" s="221">
        <v>6</v>
      </c>
    </row>
    <row r="277" spans="1:31" hidden="1" x14ac:dyDescent="0.25">
      <c r="A277" s="30" t="str">
        <f t="shared" si="4"/>
        <v>71.2.2</v>
      </c>
      <c r="B277" t="s">
        <v>2313</v>
      </c>
      <c r="C277">
        <v>4</v>
      </c>
      <c r="D277" t="s">
        <v>467</v>
      </c>
      <c r="E277" t="s">
        <v>1165</v>
      </c>
      <c r="F277" t="s">
        <v>19</v>
      </c>
      <c r="G277" t="s">
        <v>19</v>
      </c>
      <c r="H277" t="s">
        <v>19</v>
      </c>
      <c r="I277" t="s">
        <v>19</v>
      </c>
      <c r="J277" t="s">
        <v>19</v>
      </c>
      <c r="K277"/>
      <c r="L277" t="s">
        <v>19</v>
      </c>
      <c r="M277" t="s">
        <v>19</v>
      </c>
      <c r="N277" t="s">
        <v>19</v>
      </c>
      <c r="O277" t="s">
        <v>316</v>
      </c>
      <c r="P277">
        <v>60</v>
      </c>
      <c r="Q277">
        <v>1</v>
      </c>
      <c r="R277" t="s">
        <v>465</v>
      </c>
      <c r="S277" t="s">
        <v>1166</v>
      </c>
      <c r="T277" s="168">
        <v>45748</v>
      </c>
      <c r="U277" s="168">
        <v>45989</v>
      </c>
      <c r="V277" t="s">
        <v>1153</v>
      </c>
      <c r="W277">
        <v>12</v>
      </c>
      <c r="X277" s="218"/>
      <c r="Y277"/>
      <c r="Z277" s="219"/>
      <c r="AA277"/>
      <c r="AB277"/>
      <c r="AC277" s="220"/>
      <c r="AD277"/>
      <c r="AE277" s="221"/>
    </row>
    <row r="278" spans="1:31" hidden="1" x14ac:dyDescent="0.25">
      <c r="A278" s="30" t="str">
        <f t="shared" si="4"/>
        <v>71.2.3</v>
      </c>
      <c r="B278" t="s">
        <v>2313</v>
      </c>
      <c r="C278">
        <v>4</v>
      </c>
      <c r="D278" t="s">
        <v>467</v>
      </c>
      <c r="E278" t="s">
        <v>1167</v>
      </c>
      <c r="F278" t="s">
        <v>19</v>
      </c>
      <c r="G278" t="s">
        <v>19</v>
      </c>
      <c r="H278" t="s">
        <v>19</v>
      </c>
      <c r="I278" t="s">
        <v>19</v>
      </c>
      <c r="J278" t="s">
        <v>19</v>
      </c>
      <c r="K278"/>
      <c r="L278" t="s">
        <v>19</v>
      </c>
      <c r="M278" t="s">
        <v>19</v>
      </c>
      <c r="N278" t="s">
        <v>19</v>
      </c>
      <c r="O278" t="s">
        <v>317</v>
      </c>
      <c r="P278">
        <v>10</v>
      </c>
      <c r="Q278">
        <v>100</v>
      </c>
      <c r="R278" t="s">
        <v>493</v>
      </c>
      <c r="S278" t="s">
        <v>1763</v>
      </c>
      <c r="T278" s="168">
        <v>45748</v>
      </c>
      <c r="U278" s="168">
        <v>45989</v>
      </c>
      <c r="V278" t="s">
        <v>1153</v>
      </c>
      <c r="W278">
        <v>2</v>
      </c>
      <c r="X278" s="218">
        <v>70</v>
      </c>
      <c r="Y278" t="s">
        <v>2326</v>
      </c>
      <c r="Z278" s="219"/>
      <c r="AA278">
        <v>70</v>
      </c>
      <c r="AB278" t="s">
        <v>2327</v>
      </c>
      <c r="AC278" s="220"/>
      <c r="AD278"/>
      <c r="AE278" s="221">
        <v>1.4</v>
      </c>
    </row>
    <row r="279" spans="1:31" hidden="1" x14ac:dyDescent="0.25">
      <c r="A279" s="30" t="str">
        <f t="shared" si="4"/>
        <v>71.3</v>
      </c>
      <c r="B279" t="s">
        <v>2313</v>
      </c>
      <c r="C279">
        <v>4</v>
      </c>
      <c r="D279" t="s">
        <v>460</v>
      </c>
      <c r="E279" t="s">
        <v>1168</v>
      </c>
      <c r="F279" t="s">
        <v>462</v>
      </c>
      <c r="G279" t="s">
        <v>1475</v>
      </c>
      <c r="H279" t="s">
        <v>1476</v>
      </c>
      <c r="I279" t="s">
        <v>1477</v>
      </c>
      <c r="J279" t="s">
        <v>19</v>
      </c>
      <c r="K279"/>
      <c r="L279" t="s">
        <v>22</v>
      </c>
      <c r="M279" t="s">
        <v>614</v>
      </c>
      <c r="N279" t="s">
        <v>19</v>
      </c>
      <c r="O279" t="s">
        <v>1786</v>
      </c>
      <c r="P279">
        <v>20</v>
      </c>
      <c r="Q279">
        <v>100</v>
      </c>
      <c r="R279" t="s">
        <v>493</v>
      </c>
      <c r="S279" t="s">
        <v>1787</v>
      </c>
      <c r="T279" s="168">
        <v>45705</v>
      </c>
      <c r="U279" s="168">
        <v>46003</v>
      </c>
      <c r="V279" t="s">
        <v>1153</v>
      </c>
      <c r="W279">
        <v>20</v>
      </c>
      <c r="X279" s="218">
        <v>45</v>
      </c>
      <c r="Y279" t="s">
        <v>2328</v>
      </c>
      <c r="Z279" s="219"/>
      <c r="AA279">
        <v>45</v>
      </c>
      <c r="AB279" t="s">
        <v>2329</v>
      </c>
      <c r="AC279" s="220"/>
      <c r="AD279"/>
      <c r="AE279" s="221">
        <v>9</v>
      </c>
    </row>
    <row r="280" spans="1:31" hidden="1" x14ac:dyDescent="0.25">
      <c r="A280" s="30" t="str">
        <f t="shared" si="4"/>
        <v>71.3.1</v>
      </c>
      <c r="B280" t="s">
        <v>2313</v>
      </c>
      <c r="C280">
        <v>4</v>
      </c>
      <c r="D280" t="s">
        <v>467</v>
      </c>
      <c r="E280" t="s">
        <v>1169</v>
      </c>
      <c r="F280" t="s">
        <v>19</v>
      </c>
      <c r="G280" t="s">
        <v>19</v>
      </c>
      <c r="H280" t="s">
        <v>19</v>
      </c>
      <c r="I280" t="s">
        <v>19</v>
      </c>
      <c r="J280" t="s">
        <v>19</v>
      </c>
      <c r="K280"/>
      <c r="L280" t="s">
        <v>19</v>
      </c>
      <c r="M280" t="s">
        <v>19</v>
      </c>
      <c r="N280" t="s">
        <v>19</v>
      </c>
      <c r="O280" t="s">
        <v>1788</v>
      </c>
      <c r="P280">
        <v>30</v>
      </c>
      <c r="Q280">
        <v>1</v>
      </c>
      <c r="R280" t="s">
        <v>465</v>
      </c>
      <c r="S280" t="s">
        <v>1789</v>
      </c>
      <c r="T280" s="168">
        <v>45705</v>
      </c>
      <c r="U280" s="168">
        <v>45853</v>
      </c>
      <c r="V280" t="s">
        <v>1153</v>
      </c>
      <c r="W280">
        <v>6</v>
      </c>
      <c r="X280" s="218">
        <v>100</v>
      </c>
      <c r="Y280" t="s">
        <v>2330</v>
      </c>
      <c r="Z280" s="219">
        <v>45853</v>
      </c>
      <c r="AA280">
        <v>100</v>
      </c>
      <c r="AB280" t="s">
        <v>2331</v>
      </c>
      <c r="AC280" s="220">
        <v>45853</v>
      </c>
      <c r="AD280">
        <v>100</v>
      </c>
      <c r="AE280" s="221">
        <v>6</v>
      </c>
    </row>
    <row r="281" spans="1:31" hidden="1" x14ac:dyDescent="0.25">
      <c r="A281" s="30" t="str">
        <f t="shared" si="4"/>
        <v>71.3.2</v>
      </c>
      <c r="B281" t="s">
        <v>2313</v>
      </c>
      <c r="C281">
        <v>4</v>
      </c>
      <c r="D281" t="s">
        <v>467</v>
      </c>
      <c r="E281" t="s">
        <v>1170</v>
      </c>
      <c r="F281" t="s">
        <v>19</v>
      </c>
      <c r="G281" t="s">
        <v>19</v>
      </c>
      <c r="H281" t="s">
        <v>19</v>
      </c>
      <c r="I281" t="s">
        <v>19</v>
      </c>
      <c r="J281" t="s">
        <v>19</v>
      </c>
      <c r="K281"/>
      <c r="L281" t="s">
        <v>19</v>
      </c>
      <c r="M281" t="s">
        <v>19</v>
      </c>
      <c r="N281" t="s">
        <v>19</v>
      </c>
      <c r="O281" t="s">
        <v>1790</v>
      </c>
      <c r="P281">
        <v>20</v>
      </c>
      <c r="Q281">
        <v>1</v>
      </c>
      <c r="R281" t="s">
        <v>465</v>
      </c>
      <c r="S281" t="s">
        <v>1791</v>
      </c>
      <c r="T281" s="168">
        <v>45733</v>
      </c>
      <c r="U281" s="168">
        <v>45869</v>
      </c>
      <c r="V281" t="s">
        <v>1153</v>
      </c>
      <c r="W281">
        <v>4</v>
      </c>
      <c r="X281" s="218">
        <v>100</v>
      </c>
      <c r="Y281" t="s">
        <v>2332</v>
      </c>
      <c r="Z281" s="219">
        <v>45869</v>
      </c>
      <c r="AA281">
        <v>100</v>
      </c>
      <c r="AB281" t="s">
        <v>2333</v>
      </c>
      <c r="AC281" s="220">
        <v>45869</v>
      </c>
      <c r="AD281">
        <v>100</v>
      </c>
      <c r="AE281" s="221">
        <v>4</v>
      </c>
    </row>
    <row r="282" spans="1:31" hidden="1" x14ac:dyDescent="0.25">
      <c r="A282" s="30" t="str">
        <f t="shared" si="4"/>
        <v>71.3.3</v>
      </c>
      <c r="B282" t="s">
        <v>2313</v>
      </c>
      <c r="C282">
        <v>4</v>
      </c>
      <c r="D282" t="s">
        <v>467</v>
      </c>
      <c r="E282" t="s">
        <v>1171</v>
      </c>
      <c r="F282" t="s">
        <v>19</v>
      </c>
      <c r="G282" t="s">
        <v>19</v>
      </c>
      <c r="H282" t="s">
        <v>19</v>
      </c>
      <c r="I282" t="s">
        <v>19</v>
      </c>
      <c r="J282" t="s">
        <v>19</v>
      </c>
      <c r="K282"/>
      <c r="L282" t="s">
        <v>19</v>
      </c>
      <c r="M282" t="s">
        <v>19</v>
      </c>
      <c r="N282" t="s">
        <v>19</v>
      </c>
      <c r="O282" t="s">
        <v>1792</v>
      </c>
      <c r="P282">
        <v>40</v>
      </c>
      <c r="Q282">
        <v>100</v>
      </c>
      <c r="R282" t="s">
        <v>493</v>
      </c>
      <c r="S282" t="s">
        <v>1793</v>
      </c>
      <c r="T282" s="168">
        <v>45748</v>
      </c>
      <c r="U282" s="168">
        <v>45996</v>
      </c>
      <c r="V282" t="s">
        <v>1153</v>
      </c>
      <c r="W282">
        <v>8</v>
      </c>
      <c r="X282" s="218">
        <v>45</v>
      </c>
      <c r="Y282" t="s">
        <v>2328</v>
      </c>
      <c r="Z282" s="219"/>
      <c r="AA282">
        <v>45</v>
      </c>
      <c r="AB282" t="s">
        <v>2334</v>
      </c>
      <c r="AC282" s="220"/>
      <c r="AD282"/>
      <c r="AE282" s="221">
        <v>3.6</v>
      </c>
    </row>
    <row r="283" spans="1:31" hidden="1" x14ac:dyDescent="0.25">
      <c r="A283" s="30" t="str">
        <f t="shared" si="4"/>
        <v>71.3.4</v>
      </c>
      <c r="B283" t="s">
        <v>2313</v>
      </c>
      <c r="C283">
        <v>4</v>
      </c>
      <c r="D283" t="s">
        <v>467</v>
      </c>
      <c r="E283" t="s">
        <v>1172</v>
      </c>
      <c r="F283" t="s">
        <v>19</v>
      </c>
      <c r="G283" t="s">
        <v>19</v>
      </c>
      <c r="H283" t="s">
        <v>19</v>
      </c>
      <c r="I283" t="s">
        <v>19</v>
      </c>
      <c r="J283" t="s">
        <v>19</v>
      </c>
      <c r="K283"/>
      <c r="L283" t="s">
        <v>19</v>
      </c>
      <c r="M283" t="s">
        <v>19</v>
      </c>
      <c r="N283" t="s">
        <v>19</v>
      </c>
      <c r="O283" t="s">
        <v>1794</v>
      </c>
      <c r="P283">
        <v>10</v>
      </c>
      <c r="Q283">
        <v>1</v>
      </c>
      <c r="R283" t="s">
        <v>465</v>
      </c>
      <c r="S283" t="s">
        <v>1795</v>
      </c>
      <c r="T283" s="168">
        <v>45992</v>
      </c>
      <c r="U283" s="168">
        <v>46003</v>
      </c>
      <c r="V283" t="s">
        <v>1153</v>
      </c>
      <c r="W283">
        <v>2</v>
      </c>
      <c r="X283" s="218"/>
      <c r="Y283"/>
      <c r="Z283" s="219"/>
      <c r="AA283"/>
      <c r="AB283"/>
      <c r="AC283" s="220"/>
      <c r="AD283"/>
      <c r="AE283" s="221"/>
    </row>
    <row r="284" spans="1:31" hidden="1" x14ac:dyDescent="0.25">
      <c r="A284" s="30" t="str">
        <f t="shared" si="4"/>
        <v>71.4</v>
      </c>
      <c r="B284" t="s">
        <v>2313</v>
      </c>
      <c r="C284">
        <v>4</v>
      </c>
      <c r="D284" t="s">
        <v>460</v>
      </c>
      <c r="E284" t="s">
        <v>1173</v>
      </c>
      <c r="F284" t="s">
        <v>462</v>
      </c>
      <c r="G284" t="s">
        <v>1478</v>
      </c>
      <c r="H284" t="s">
        <v>1470</v>
      </c>
      <c r="I284" t="s">
        <v>1480</v>
      </c>
      <c r="J284" t="s">
        <v>19</v>
      </c>
      <c r="K284"/>
      <c r="L284" t="s">
        <v>22</v>
      </c>
      <c r="M284" t="s">
        <v>614</v>
      </c>
      <c r="N284" t="s">
        <v>1842</v>
      </c>
      <c r="O284" t="s">
        <v>1749</v>
      </c>
      <c r="P284">
        <v>30</v>
      </c>
      <c r="Q284">
        <v>290</v>
      </c>
      <c r="R284" t="s">
        <v>465</v>
      </c>
      <c r="S284" t="s">
        <v>1750</v>
      </c>
      <c r="T284" s="168">
        <v>45717</v>
      </c>
      <c r="U284" s="168">
        <v>46003</v>
      </c>
      <c r="V284" t="s">
        <v>1153</v>
      </c>
      <c r="W284">
        <v>30</v>
      </c>
      <c r="X284" s="218">
        <v>77</v>
      </c>
      <c r="Y284" t="s">
        <v>2335</v>
      </c>
      <c r="Z284" s="219"/>
      <c r="AA284">
        <v>77</v>
      </c>
      <c r="AB284" t="s">
        <v>2336</v>
      </c>
      <c r="AC284" s="220"/>
      <c r="AD284"/>
      <c r="AE284" s="221">
        <v>23.1</v>
      </c>
    </row>
    <row r="285" spans="1:31" hidden="1" x14ac:dyDescent="0.25">
      <c r="A285" s="30" t="str">
        <f t="shared" si="4"/>
        <v>71.4.1</v>
      </c>
      <c r="B285" t="s">
        <v>2313</v>
      </c>
      <c r="C285">
        <v>4</v>
      </c>
      <c r="D285" t="s">
        <v>467</v>
      </c>
      <c r="E285" t="s">
        <v>1174</v>
      </c>
      <c r="F285" t="s">
        <v>19</v>
      </c>
      <c r="G285" t="s">
        <v>19</v>
      </c>
      <c r="H285" t="s">
        <v>19</v>
      </c>
      <c r="I285" t="s">
        <v>19</v>
      </c>
      <c r="J285" t="s">
        <v>19</v>
      </c>
      <c r="K285"/>
      <c r="L285" t="s">
        <v>19</v>
      </c>
      <c r="M285" t="s">
        <v>19</v>
      </c>
      <c r="N285" t="s">
        <v>19</v>
      </c>
      <c r="O285" t="s">
        <v>1796</v>
      </c>
      <c r="P285">
        <v>70</v>
      </c>
      <c r="Q285">
        <v>290</v>
      </c>
      <c r="R285" t="s">
        <v>465</v>
      </c>
      <c r="S285" t="s">
        <v>1797</v>
      </c>
      <c r="T285" s="168">
        <v>45717</v>
      </c>
      <c r="U285" s="168">
        <v>46003</v>
      </c>
      <c r="V285" t="s">
        <v>1153</v>
      </c>
      <c r="W285">
        <v>21</v>
      </c>
      <c r="X285" s="218">
        <v>77</v>
      </c>
      <c r="Y285" t="s">
        <v>2335</v>
      </c>
      <c r="Z285" s="219"/>
      <c r="AA285">
        <v>77</v>
      </c>
      <c r="AB285" t="s">
        <v>2337</v>
      </c>
      <c r="AC285" s="220"/>
      <c r="AD285"/>
      <c r="AE285" s="221">
        <v>16.170000000000002</v>
      </c>
    </row>
    <row r="286" spans="1:31" hidden="1" x14ac:dyDescent="0.25">
      <c r="A286" s="30" t="str">
        <f t="shared" si="4"/>
        <v>71.4.2</v>
      </c>
      <c r="B286" t="s">
        <v>2313</v>
      </c>
      <c r="C286">
        <v>4</v>
      </c>
      <c r="D286" t="s">
        <v>467</v>
      </c>
      <c r="E286" t="s">
        <v>1175</v>
      </c>
      <c r="F286" t="s">
        <v>19</v>
      </c>
      <c r="G286" t="s">
        <v>19</v>
      </c>
      <c r="H286" t="s">
        <v>19</v>
      </c>
      <c r="I286" t="s">
        <v>19</v>
      </c>
      <c r="J286" t="s">
        <v>19</v>
      </c>
      <c r="K286"/>
      <c r="L286" t="s">
        <v>19</v>
      </c>
      <c r="M286" t="s">
        <v>19</v>
      </c>
      <c r="N286" t="s">
        <v>19</v>
      </c>
      <c r="O286" t="s">
        <v>1751</v>
      </c>
      <c r="P286">
        <v>30</v>
      </c>
      <c r="Q286">
        <v>1</v>
      </c>
      <c r="R286" t="s">
        <v>465</v>
      </c>
      <c r="S286" t="s">
        <v>1752</v>
      </c>
      <c r="T286" s="168">
        <v>45992</v>
      </c>
      <c r="U286" s="168">
        <v>46003</v>
      </c>
      <c r="V286" t="s">
        <v>1153</v>
      </c>
      <c r="W286">
        <v>9</v>
      </c>
      <c r="X286" s="218"/>
      <c r="Y286"/>
      <c r="Z286" s="219"/>
      <c r="AA286"/>
      <c r="AB286"/>
      <c r="AC286" s="220"/>
      <c r="AD286"/>
      <c r="AE286" s="221"/>
    </row>
    <row r="287" spans="1:31" hidden="1" x14ac:dyDescent="0.25">
      <c r="A287" s="30" t="str">
        <f t="shared" si="4"/>
        <v>100.1</v>
      </c>
      <c r="B287" t="s">
        <v>2338</v>
      </c>
      <c r="C287">
        <v>2</v>
      </c>
      <c r="D287" t="s">
        <v>460</v>
      </c>
      <c r="E287" t="s">
        <v>1338</v>
      </c>
      <c r="F287" t="s">
        <v>479</v>
      </c>
      <c r="G287" t="s">
        <v>1475</v>
      </c>
      <c r="H287" t="s">
        <v>1476</v>
      </c>
      <c r="I287" t="s">
        <v>1477</v>
      </c>
      <c r="J287" t="s">
        <v>19</v>
      </c>
      <c r="K287"/>
      <c r="L287" t="s">
        <v>20</v>
      </c>
      <c r="M287" t="s">
        <v>510</v>
      </c>
      <c r="N287" t="s">
        <v>19</v>
      </c>
      <c r="O287" t="s">
        <v>375</v>
      </c>
      <c r="P287">
        <v>25</v>
      </c>
      <c r="Q287">
        <v>100</v>
      </c>
      <c r="R287" t="s">
        <v>493</v>
      </c>
      <c r="S287" t="s">
        <v>1339</v>
      </c>
      <c r="T287" s="168">
        <v>45719</v>
      </c>
      <c r="U287" s="168">
        <v>46007</v>
      </c>
      <c r="V287" t="s">
        <v>1340</v>
      </c>
      <c r="W287">
        <v>25</v>
      </c>
      <c r="X287" s="218"/>
      <c r="Y287"/>
      <c r="Z287" s="219"/>
      <c r="AA287"/>
      <c r="AB287"/>
      <c r="AC287" s="220"/>
      <c r="AD287"/>
      <c r="AE287" s="221"/>
    </row>
    <row r="288" spans="1:31" hidden="1" x14ac:dyDescent="0.25">
      <c r="A288" s="30" t="str">
        <f t="shared" si="4"/>
        <v>100.1.1</v>
      </c>
      <c r="B288" t="s">
        <v>2338</v>
      </c>
      <c r="C288">
        <v>2</v>
      </c>
      <c r="D288" t="s">
        <v>467</v>
      </c>
      <c r="E288" t="s">
        <v>1341</v>
      </c>
      <c r="F288" t="s">
        <v>19</v>
      </c>
      <c r="G288" t="s">
        <v>19</v>
      </c>
      <c r="H288" t="s">
        <v>19</v>
      </c>
      <c r="I288" t="s">
        <v>19</v>
      </c>
      <c r="J288" t="s">
        <v>19</v>
      </c>
      <c r="K288"/>
      <c r="L288" t="s">
        <v>19</v>
      </c>
      <c r="M288" t="s">
        <v>19</v>
      </c>
      <c r="N288" t="s">
        <v>19</v>
      </c>
      <c r="O288" t="s">
        <v>376</v>
      </c>
      <c r="P288">
        <v>25</v>
      </c>
      <c r="Q288">
        <v>1</v>
      </c>
      <c r="R288" t="s">
        <v>465</v>
      </c>
      <c r="S288" t="s">
        <v>1342</v>
      </c>
      <c r="T288" s="168">
        <v>45719</v>
      </c>
      <c r="U288" s="168">
        <v>45747</v>
      </c>
      <c r="V288" t="s">
        <v>1343</v>
      </c>
      <c r="W288">
        <v>6.25</v>
      </c>
      <c r="X288" s="218">
        <v>100</v>
      </c>
      <c r="Y288" t="s">
        <v>2339</v>
      </c>
      <c r="Z288" s="219">
        <v>45741</v>
      </c>
      <c r="AA288">
        <v>100</v>
      </c>
      <c r="AB288" t="s">
        <v>2340</v>
      </c>
      <c r="AC288" s="220">
        <v>45741</v>
      </c>
      <c r="AD288">
        <v>100</v>
      </c>
      <c r="AE288" s="221">
        <v>6.25</v>
      </c>
    </row>
    <row r="289" spans="1:31" hidden="1" x14ac:dyDescent="0.25">
      <c r="A289" s="30" t="str">
        <f t="shared" si="4"/>
        <v>100.1.2</v>
      </c>
      <c r="B289" t="s">
        <v>2338</v>
      </c>
      <c r="C289">
        <v>2</v>
      </c>
      <c r="D289" t="s">
        <v>467</v>
      </c>
      <c r="E289" t="s">
        <v>1344</v>
      </c>
      <c r="F289" t="s">
        <v>19</v>
      </c>
      <c r="G289" t="s">
        <v>19</v>
      </c>
      <c r="H289" t="s">
        <v>19</v>
      </c>
      <c r="I289" t="s">
        <v>19</v>
      </c>
      <c r="J289" t="s">
        <v>19</v>
      </c>
      <c r="K289"/>
      <c r="L289" t="s">
        <v>19</v>
      </c>
      <c r="M289" t="s">
        <v>19</v>
      </c>
      <c r="N289" t="s">
        <v>19</v>
      </c>
      <c r="O289" t="s">
        <v>377</v>
      </c>
      <c r="P289">
        <v>15</v>
      </c>
      <c r="Q289">
        <v>1</v>
      </c>
      <c r="R289" t="s">
        <v>465</v>
      </c>
      <c r="S289" t="s">
        <v>1345</v>
      </c>
      <c r="T289" s="168">
        <v>45748</v>
      </c>
      <c r="U289" s="168">
        <v>45777</v>
      </c>
      <c r="V289" t="s">
        <v>1340</v>
      </c>
      <c r="W289">
        <v>3.75</v>
      </c>
      <c r="X289" s="218">
        <v>100</v>
      </c>
      <c r="Y289" t="s">
        <v>2341</v>
      </c>
      <c r="Z289" s="219">
        <v>45777</v>
      </c>
      <c r="AA289">
        <v>100</v>
      </c>
      <c r="AB289" t="s">
        <v>2342</v>
      </c>
      <c r="AC289" s="220">
        <v>45777</v>
      </c>
      <c r="AD289">
        <v>100</v>
      </c>
      <c r="AE289" s="221">
        <v>3.75</v>
      </c>
    </row>
    <row r="290" spans="1:31" hidden="1" x14ac:dyDescent="0.25">
      <c r="A290" s="30" t="str">
        <f t="shared" si="4"/>
        <v>100.1.3</v>
      </c>
      <c r="B290" t="s">
        <v>2338</v>
      </c>
      <c r="C290">
        <v>2</v>
      </c>
      <c r="D290" t="s">
        <v>467</v>
      </c>
      <c r="E290" t="s">
        <v>1346</v>
      </c>
      <c r="F290" t="s">
        <v>19</v>
      </c>
      <c r="G290" t="s">
        <v>19</v>
      </c>
      <c r="H290" t="s">
        <v>19</v>
      </c>
      <c r="I290" t="s">
        <v>19</v>
      </c>
      <c r="J290" t="s">
        <v>19</v>
      </c>
      <c r="K290"/>
      <c r="L290" t="s">
        <v>19</v>
      </c>
      <c r="M290" t="s">
        <v>19</v>
      </c>
      <c r="N290" t="s">
        <v>19</v>
      </c>
      <c r="O290" t="s">
        <v>378</v>
      </c>
      <c r="P290">
        <v>60</v>
      </c>
      <c r="Q290">
        <v>100</v>
      </c>
      <c r="R290" t="s">
        <v>493</v>
      </c>
      <c r="S290" t="s">
        <v>1339</v>
      </c>
      <c r="T290" s="168">
        <v>45779</v>
      </c>
      <c r="U290" s="168">
        <v>46007</v>
      </c>
      <c r="V290" t="s">
        <v>1340</v>
      </c>
      <c r="W290">
        <v>15</v>
      </c>
      <c r="X290" s="218">
        <v>59</v>
      </c>
      <c r="Y290" t="s">
        <v>2343</v>
      </c>
      <c r="Z290" s="219"/>
      <c r="AA290">
        <v>47</v>
      </c>
      <c r="AB290" t="s">
        <v>2344</v>
      </c>
      <c r="AC290" s="220"/>
      <c r="AD290"/>
      <c r="AE290" s="221">
        <v>7.05</v>
      </c>
    </row>
    <row r="291" spans="1:31" hidden="1" x14ac:dyDescent="0.25">
      <c r="A291" s="30" t="str">
        <f t="shared" si="4"/>
        <v>100.2</v>
      </c>
      <c r="B291" t="s">
        <v>2338</v>
      </c>
      <c r="C291">
        <v>2</v>
      </c>
      <c r="D291" t="s">
        <v>460</v>
      </c>
      <c r="E291" t="s">
        <v>1347</v>
      </c>
      <c r="F291" t="s">
        <v>479</v>
      </c>
      <c r="G291" t="s">
        <v>1475</v>
      </c>
      <c r="H291" t="s">
        <v>1476</v>
      </c>
      <c r="I291" t="s">
        <v>1477</v>
      </c>
      <c r="J291" t="s">
        <v>1832</v>
      </c>
      <c r="K291"/>
      <c r="L291" t="s">
        <v>22</v>
      </c>
      <c r="M291" t="s">
        <v>588</v>
      </c>
      <c r="N291" t="s">
        <v>19</v>
      </c>
      <c r="O291" t="s">
        <v>395</v>
      </c>
      <c r="P291">
        <v>25</v>
      </c>
      <c r="Q291">
        <v>1</v>
      </c>
      <c r="R291" t="s">
        <v>465</v>
      </c>
      <c r="S291" t="s">
        <v>1348</v>
      </c>
      <c r="T291" s="168">
        <v>45691</v>
      </c>
      <c r="U291" s="168">
        <v>46007</v>
      </c>
      <c r="V291" t="s">
        <v>1349</v>
      </c>
      <c r="W291">
        <v>25</v>
      </c>
      <c r="X291" s="218"/>
      <c r="Y291"/>
      <c r="Z291" s="219"/>
      <c r="AA291"/>
      <c r="AB291"/>
      <c r="AC291" s="220"/>
      <c r="AD291"/>
      <c r="AE291" s="221"/>
    </row>
    <row r="292" spans="1:31" hidden="1" x14ac:dyDescent="0.25">
      <c r="A292" s="30" t="str">
        <f t="shared" si="4"/>
        <v>100.2.1</v>
      </c>
      <c r="B292" t="s">
        <v>2338</v>
      </c>
      <c r="C292">
        <v>2</v>
      </c>
      <c r="D292" t="s">
        <v>467</v>
      </c>
      <c r="E292" t="s">
        <v>1350</v>
      </c>
      <c r="F292" t="s">
        <v>19</v>
      </c>
      <c r="G292" t="s">
        <v>19</v>
      </c>
      <c r="H292" t="s">
        <v>19</v>
      </c>
      <c r="I292" t="s">
        <v>19</v>
      </c>
      <c r="J292" t="s">
        <v>19</v>
      </c>
      <c r="K292"/>
      <c r="L292" t="s">
        <v>19</v>
      </c>
      <c r="M292" t="s">
        <v>19</v>
      </c>
      <c r="N292" t="s">
        <v>19</v>
      </c>
      <c r="O292" t="s">
        <v>396</v>
      </c>
      <c r="P292">
        <v>30</v>
      </c>
      <c r="Q292">
        <v>1</v>
      </c>
      <c r="R292" t="s">
        <v>465</v>
      </c>
      <c r="S292" t="s">
        <v>1351</v>
      </c>
      <c r="T292" s="168">
        <v>45691</v>
      </c>
      <c r="U292" s="168">
        <v>45709</v>
      </c>
      <c r="V292" t="s">
        <v>1352</v>
      </c>
      <c r="W292">
        <v>7.5</v>
      </c>
      <c r="X292" s="218">
        <v>100</v>
      </c>
      <c r="Y292" t="s">
        <v>2345</v>
      </c>
      <c r="Z292" s="219">
        <v>45709</v>
      </c>
      <c r="AA292">
        <v>100</v>
      </c>
      <c r="AB292" t="s">
        <v>2346</v>
      </c>
      <c r="AC292" s="220">
        <v>45709</v>
      </c>
      <c r="AD292">
        <v>100</v>
      </c>
      <c r="AE292" s="221">
        <v>7.5</v>
      </c>
    </row>
    <row r="293" spans="1:31" hidden="1" x14ac:dyDescent="0.25">
      <c r="A293" s="30" t="str">
        <f t="shared" si="4"/>
        <v>100.2.2</v>
      </c>
      <c r="B293" t="s">
        <v>2338</v>
      </c>
      <c r="C293">
        <v>2</v>
      </c>
      <c r="D293" t="s">
        <v>467</v>
      </c>
      <c r="E293" t="s">
        <v>1353</v>
      </c>
      <c r="F293" t="s">
        <v>19</v>
      </c>
      <c r="G293" t="s">
        <v>19</v>
      </c>
      <c r="H293" t="s">
        <v>19</v>
      </c>
      <c r="I293" t="s">
        <v>19</v>
      </c>
      <c r="J293" t="s">
        <v>19</v>
      </c>
      <c r="K293"/>
      <c r="L293" t="s">
        <v>19</v>
      </c>
      <c r="M293" t="s">
        <v>19</v>
      </c>
      <c r="N293" t="s">
        <v>19</v>
      </c>
      <c r="O293" t="s">
        <v>397</v>
      </c>
      <c r="P293">
        <v>10</v>
      </c>
      <c r="Q293">
        <v>1</v>
      </c>
      <c r="R293" t="s">
        <v>465</v>
      </c>
      <c r="S293" t="s">
        <v>1354</v>
      </c>
      <c r="T293" s="168">
        <v>45705</v>
      </c>
      <c r="U293" s="168">
        <v>45730</v>
      </c>
      <c r="V293" t="s">
        <v>1349</v>
      </c>
      <c r="W293">
        <v>2.5</v>
      </c>
      <c r="X293" s="218">
        <v>100</v>
      </c>
      <c r="Y293" t="s">
        <v>2347</v>
      </c>
      <c r="Z293" s="219">
        <v>45727</v>
      </c>
      <c r="AA293">
        <v>100</v>
      </c>
      <c r="AB293" t="s">
        <v>2348</v>
      </c>
      <c r="AC293" s="220">
        <v>45727</v>
      </c>
      <c r="AD293">
        <v>100</v>
      </c>
      <c r="AE293" s="221">
        <v>2.5</v>
      </c>
    </row>
    <row r="294" spans="1:31" hidden="1" x14ac:dyDescent="0.25">
      <c r="A294" s="30" t="str">
        <f t="shared" si="4"/>
        <v>100.2.3</v>
      </c>
      <c r="B294" t="s">
        <v>2338</v>
      </c>
      <c r="C294">
        <v>2</v>
      </c>
      <c r="D294" t="s">
        <v>467</v>
      </c>
      <c r="E294" t="s">
        <v>1355</v>
      </c>
      <c r="F294" t="s">
        <v>19</v>
      </c>
      <c r="G294" t="s">
        <v>19</v>
      </c>
      <c r="H294" t="s">
        <v>19</v>
      </c>
      <c r="I294" t="s">
        <v>19</v>
      </c>
      <c r="J294" t="s">
        <v>19</v>
      </c>
      <c r="K294"/>
      <c r="L294" t="s">
        <v>19</v>
      </c>
      <c r="M294" t="s">
        <v>19</v>
      </c>
      <c r="N294" t="s">
        <v>19</v>
      </c>
      <c r="O294" t="s">
        <v>398</v>
      </c>
      <c r="P294">
        <v>60</v>
      </c>
      <c r="Q294">
        <v>100</v>
      </c>
      <c r="R294" t="s">
        <v>493</v>
      </c>
      <c r="S294" t="s">
        <v>1339</v>
      </c>
      <c r="T294" s="168">
        <v>45733</v>
      </c>
      <c r="U294" s="168">
        <v>46007</v>
      </c>
      <c r="V294" t="s">
        <v>1349</v>
      </c>
      <c r="W294">
        <v>15</v>
      </c>
      <c r="X294" s="218"/>
      <c r="Y294"/>
      <c r="Z294" s="219"/>
      <c r="AA294"/>
      <c r="AB294"/>
      <c r="AC294" s="220"/>
      <c r="AD294"/>
      <c r="AE294" s="221"/>
    </row>
    <row r="295" spans="1:31" hidden="1" x14ac:dyDescent="0.25">
      <c r="A295" s="30" t="str">
        <f t="shared" si="4"/>
        <v>100.3</v>
      </c>
      <c r="B295" t="s">
        <v>2338</v>
      </c>
      <c r="C295">
        <v>2</v>
      </c>
      <c r="D295" t="s">
        <v>460</v>
      </c>
      <c r="E295" t="s">
        <v>1356</v>
      </c>
      <c r="F295" t="s">
        <v>479</v>
      </c>
      <c r="G295" t="s">
        <v>1478</v>
      </c>
      <c r="H295" t="s">
        <v>1479</v>
      </c>
      <c r="I295" t="s">
        <v>1480</v>
      </c>
      <c r="J295" t="s">
        <v>1821</v>
      </c>
      <c r="K295"/>
      <c r="L295" t="s">
        <v>20</v>
      </c>
      <c r="M295" t="s">
        <v>697</v>
      </c>
      <c r="N295" t="s">
        <v>19</v>
      </c>
      <c r="O295" t="s">
        <v>337</v>
      </c>
      <c r="P295">
        <v>25</v>
      </c>
      <c r="Q295">
        <v>1</v>
      </c>
      <c r="R295" t="s">
        <v>465</v>
      </c>
      <c r="S295" t="s">
        <v>1348</v>
      </c>
      <c r="T295" s="168">
        <v>45684</v>
      </c>
      <c r="U295" s="168">
        <v>46007</v>
      </c>
      <c r="V295" t="s">
        <v>1357</v>
      </c>
      <c r="W295">
        <v>25</v>
      </c>
      <c r="X295" s="218"/>
      <c r="Y295"/>
      <c r="Z295" s="219"/>
      <c r="AA295"/>
      <c r="AB295"/>
      <c r="AC295" s="220"/>
      <c r="AD295"/>
      <c r="AE295" s="221"/>
    </row>
    <row r="296" spans="1:31" hidden="1" x14ac:dyDescent="0.25">
      <c r="A296" s="30" t="str">
        <f t="shared" si="4"/>
        <v>100.3.1</v>
      </c>
      <c r="B296" t="s">
        <v>2338</v>
      </c>
      <c r="C296">
        <v>2</v>
      </c>
      <c r="D296" t="s">
        <v>467</v>
      </c>
      <c r="E296" t="s">
        <v>1358</v>
      </c>
      <c r="F296" t="s">
        <v>19</v>
      </c>
      <c r="G296" t="s">
        <v>19</v>
      </c>
      <c r="H296" t="s">
        <v>19</v>
      </c>
      <c r="I296" t="s">
        <v>19</v>
      </c>
      <c r="J296" t="s">
        <v>19</v>
      </c>
      <c r="K296"/>
      <c r="L296" t="s">
        <v>19</v>
      </c>
      <c r="M296" t="s">
        <v>19</v>
      </c>
      <c r="N296" t="s">
        <v>19</v>
      </c>
      <c r="O296" t="s">
        <v>338</v>
      </c>
      <c r="P296">
        <v>50</v>
      </c>
      <c r="Q296">
        <v>1</v>
      </c>
      <c r="R296" t="s">
        <v>465</v>
      </c>
      <c r="S296" t="s">
        <v>1359</v>
      </c>
      <c r="T296" s="168">
        <v>45684</v>
      </c>
      <c r="U296" s="168">
        <v>45989</v>
      </c>
      <c r="V296" t="s">
        <v>1337</v>
      </c>
      <c r="W296">
        <v>12.5</v>
      </c>
      <c r="X296" s="218">
        <v>0</v>
      </c>
      <c r="Y296" t="s">
        <v>2349</v>
      </c>
      <c r="Z296" s="219"/>
      <c r="AA296">
        <v>0</v>
      </c>
      <c r="AB296" t="s">
        <v>2350</v>
      </c>
      <c r="AC296" s="220"/>
      <c r="AD296"/>
      <c r="AE296" s="221">
        <v>0</v>
      </c>
    </row>
    <row r="297" spans="1:31" hidden="1" x14ac:dyDescent="0.25">
      <c r="A297" s="30" t="str">
        <f t="shared" si="4"/>
        <v>100.3.2</v>
      </c>
      <c r="B297" t="s">
        <v>2338</v>
      </c>
      <c r="C297">
        <v>2</v>
      </c>
      <c r="D297" t="s">
        <v>467</v>
      </c>
      <c r="E297" t="s">
        <v>1360</v>
      </c>
      <c r="F297" t="s">
        <v>19</v>
      </c>
      <c r="G297" t="s">
        <v>19</v>
      </c>
      <c r="H297" t="s">
        <v>19</v>
      </c>
      <c r="I297" t="s">
        <v>19</v>
      </c>
      <c r="J297" t="s">
        <v>19</v>
      </c>
      <c r="K297"/>
      <c r="L297" t="s">
        <v>19</v>
      </c>
      <c r="M297" t="s">
        <v>19</v>
      </c>
      <c r="N297" t="s">
        <v>19</v>
      </c>
      <c r="O297" t="s">
        <v>1773</v>
      </c>
      <c r="P297">
        <v>50</v>
      </c>
      <c r="Q297">
        <v>100</v>
      </c>
      <c r="R297" t="s">
        <v>493</v>
      </c>
      <c r="S297" t="s">
        <v>1339</v>
      </c>
      <c r="T297" s="168">
        <v>45684</v>
      </c>
      <c r="U297" s="168">
        <v>46007</v>
      </c>
      <c r="V297" t="s">
        <v>1357</v>
      </c>
      <c r="W297">
        <v>12.5</v>
      </c>
      <c r="X297" s="218">
        <v>47</v>
      </c>
      <c r="Y297" t="s">
        <v>2351</v>
      </c>
      <c r="Z297" s="219"/>
      <c r="AA297">
        <v>47</v>
      </c>
      <c r="AB297" t="s">
        <v>2352</v>
      </c>
      <c r="AC297" s="220"/>
      <c r="AD297"/>
      <c r="AE297" s="221">
        <v>5.875</v>
      </c>
    </row>
    <row r="298" spans="1:31" hidden="1" x14ac:dyDescent="0.25">
      <c r="A298" s="30" t="str">
        <f t="shared" si="4"/>
        <v>100.4</v>
      </c>
      <c r="B298" t="s">
        <v>2338</v>
      </c>
      <c r="C298">
        <v>2</v>
      </c>
      <c r="D298" t="s">
        <v>460</v>
      </c>
      <c r="E298" t="s">
        <v>1363</v>
      </c>
      <c r="F298" t="s">
        <v>479</v>
      </c>
      <c r="G298" t="s">
        <v>1469</v>
      </c>
      <c r="H298" t="s">
        <v>1470</v>
      </c>
      <c r="I298" t="s">
        <v>1471</v>
      </c>
      <c r="J298" t="s">
        <v>19</v>
      </c>
      <c r="K298"/>
      <c r="L298" t="s">
        <v>20</v>
      </c>
      <c r="M298" t="s">
        <v>574</v>
      </c>
      <c r="N298" t="s">
        <v>19</v>
      </c>
      <c r="O298" t="s">
        <v>158</v>
      </c>
      <c r="P298">
        <v>25</v>
      </c>
      <c r="Q298">
        <v>100</v>
      </c>
      <c r="R298" t="s">
        <v>493</v>
      </c>
      <c r="S298" t="s">
        <v>1364</v>
      </c>
      <c r="T298" s="168">
        <v>45684</v>
      </c>
      <c r="U298" s="168">
        <v>46010</v>
      </c>
      <c r="V298" t="s">
        <v>1337</v>
      </c>
      <c r="W298">
        <v>25</v>
      </c>
      <c r="X298" s="218"/>
      <c r="Y298"/>
      <c r="Z298" s="219"/>
      <c r="AA298"/>
      <c r="AB298"/>
      <c r="AC298" s="220"/>
      <c r="AD298"/>
      <c r="AE298" s="221"/>
    </row>
    <row r="299" spans="1:31" hidden="1" x14ac:dyDescent="0.25">
      <c r="A299" s="30" t="str">
        <f t="shared" si="4"/>
        <v>100.4.1</v>
      </c>
      <c r="B299" t="s">
        <v>2338</v>
      </c>
      <c r="C299">
        <v>2</v>
      </c>
      <c r="D299" t="s">
        <v>467</v>
      </c>
      <c r="E299" t="s">
        <v>1365</v>
      </c>
      <c r="F299" t="s">
        <v>19</v>
      </c>
      <c r="G299" t="s">
        <v>19</v>
      </c>
      <c r="H299" t="s">
        <v>19</v>
      </c>
      <c r="I299" t="s">
        <v>19</v>
      </c>
      <c r="J299" t="s">
        <v>19</v>
      </c>
      <c r="K299"/>
      <c r="L299" t="s">
        <v>19</v>
      </c>
      <c r="M299" t="s">
        <v>19</v>
      </c>
      <c r="N299" t="s">
        <v>19</v>
      </c>
      <c r="O299" t="s">
        <v>159</v>
      </c>
      <c r="P299">
        <v>10</v>
      </c>
      <c r="Q299">
        <v>1</v>
      </c>
      <c r="R299" t="s">
        <v>465</v>
      </c>
      <c r="S299" t="s">
        <v>1366</v>
      </c>
      <c r="T299" s="168">
        <v>45684</v>
      </c>
      <c r="U299" s="168">
        <v>45716</v>
      </c>
      <c r="V299" t="s">
        <v>1337</v>
      </c>
      <c r="W299">
        <v>2.5</v>
      </c>
      <c r="X299" s="218">
        <v>100</v>
      </c>
      <c r="Y299" t="s">
        <v>2353</v>
      </c>
      <c r="Z299" s="219">
        <v>45713</v>
      </c>
      <c r="AA299">
        <v>100</v>
      </c>
      <c r="AB299" t="s">
        <v>2354</v>
      </c>
      <c r="AC299" s="220">
        <v>45713</v>
      </c>
      <c r="AD299">
        <v>100</v>
      </c>
      <c r="AE299" s="221">
        <v>2.5</v>
      </c>
    </row>
    <row r="300" spans="1:31" hidden="1" x14ac:dyDescent="0.25">
      <c r="A300" s="30" t="str">
        <f t="shared" si="4"/>
        <v>100.4.2</v>
      </c>
      <c r="B300" t="s">
        <v>2338</v>
      </c>
      <c r="C300">
        <v>2</v>
      </c>
      <c r="D300" t="s">
        <v>467</v>
      </c>
      <c r="E300" t="s">
        <v>1367</v>
      </c>
      <c r="F300" t="s">
        <v>19</v>
      </c>
      <c r="G300" t="s">
        <v>19</v>
      </c>
      <c r="H300" t="s">
        <v>19</v>
      </c>
      <c r="I300" t="s">
        <v>19</v>
      </c>
      <c r="J300" t="s">
        <v>19</v>
      </c>
      <c r="K300"/>
      <c r="L300" t="s">
        <v>19</v>
      </c>
      <c r="M300" t="s">
        <v>19</v>
      </c>
      <c r="N300" t="s">
        <v>19</v>
      </c>
      <c r="O300" t="s">
        <v>1774</v>
      </c>
      <c r="P300">
        <v>30</v>
      </c>
      <c r="Q300">
        <v>1</v>
      </c>
      <c r="R300" t="s">
        <v>465</v>
      </c>
      <c r="S300" t="s">
        <v>1775</v>
      </c>
      <c r="T300" s="168">
        <v>45719</v>
      </c>
      <c r="U300" s="168">
        <v>45863</v>
      </c>
      <c r="V300" t="s">
        <v>1337</v>
      </c>
      <c r="W300">
        <v>7.5</v>
      </c>
      <c r="X300" s="218">
        <v>100</v>
      </c>
      <c r="Y300" t="s">
        <v>2355</v>
      </c>
      <c r="Z300" s="219">
        <v>45863</v>
      </c>
      <c r="AA300">
        <v>100</v>
      </c>
      <c r="AB300" t="s">
        <v>2356</v>
      </c>
      <c r="AC300" s="220">
        <v>45863</v>
      </c>
      <c r="AD300">
        <v>100</v>
      </c>
      <c r="AE300" s="221">
        <v>7.5</v>
      </c>
    </row>
    <row r="301" spans="1:31" hidden="1" x14ac:dyDescent="0.25">
      <c r="A301" s="30" t="str">
        <f t="shared" si="4"/>
        <v>100.4.3</v>
      </c>
      <c r="B301" t="s">
        <v>2338</v>
      </c>
      <c r="C301">
        <v>2</v>
      </c>
      <c r="D301" t="s">
        <v>467</v>
      </c>
      <c r="E301" t="s">
        <v>1368</v>
      </c>
      <c r="F301" t="s">
        <v>19</v>
      </c>
      <c r="G301" t="s">
        <v>19</v>
      </c>
      <c r="H301" t="s">
        <v>19</v>
      </c>
      <c r="I301" t="s">
        <v>19</v>
      </c>
      <c r="J301" t="s">
        <v>19</v>
      </c>
      <c r="K301"/>
      <c r="L301" t="s">
        <v>19</v>
      </c>
      <c r="M301" t="s">
        <v>19</v>
      </c>
      <c r="N301" t="s">
        <v>19</v>
      </c>
      <c r="O301" t="s">
        <v>1776</v>
      </c>
      <c r="P301">
        <v>60</v>
      </c>
      <c r="Q301">
        <v>100</v>
      </c>
      <c r="R301" t="s">
        <v>493</v>
      </c>
      <c r="S301" t="s">
        <v>1339</v>
      </c>
      <c r="T301" s="168">
        <v>45719</v>
      </c>
      <c r="U301" s="168">
        <v>46010</v>
      </c>
      <c r="V301" t="s">
        <v>1337</v>
      </c>
      <c r="W301">
        <v>15</v>
      </c>
      <c r="X301" s="218"/>
      <c r="Y301"/>
      <c r="Z301" s="219"/>
      <c r="AA301"/>
      <c r="AB301"/>
      <c r="AC301" s="220"/>
      <c r="AD301"/>
      <c r="AE301" s="221"/>
    </row>
    <row r="302" spans="1:31" hidden="1" x14ac:dyDescent="0.25">
      <c r="A302" s="30" t="str">
        <f t="shared" si="4"/>
        <v>3100.1</v>
      </c>
      <c r="B302" t="s">
        <v>2357</v>
      </c>
      <c r="C302">
        <v>2</v>
      </c>
      <c r="D302" t="s">
        <v>460</v>
      </c>
      <c r="E302" t="s">
        <v>629</v>
      </c>
      <c r="F302" t="s">
        <v>462</v>
      </c>
      <c r="G302" t="s">
        <v>1478</v>
      </c>
      <c r="H302" t="s">
        <v>1479</v>
      </c>
      <c r="I302" t="s">
        <v>1480</v>
      </c>
      <c r="J302" t="s">
        <v>1835</v>
      </c>
      <c r="K302"/>
      <c r="L302" t="s">
        <v>20</v>
      </c>
      <c r="M302" t="s">
        <v>614</v>
      </c>
      <c r="N302" t="s">
        <v>1836</v>
      </c>
      <c r="O302" t="s">
        <v>256</v>
      </c>
      <c r="P302">
        <v>40</v>
      </c>
      <c r="Q302">
        <v>1070</v>
      </c>
      <c r="R302" t="s">
        <v>465</v>
      </c>
      <c r="S302" t="s">
        <v>1878</v>
      </c>
      <c r="T302" s="168">
        <v>45706</v>
      </c>
      <c r="U302" s="168">
        <v>45989</v>
      </c>
      <c r="V302" t="s">
        <v>628</v>
      </c>
      <c r="W302">
        <v>40</v>
      </c>
      <c r="X302" s="218">
        <v>74.39</v>
      </c>
      <c r="Y302" t="s">
        <v>2358</v>
      </c>
      <c r="Z302" s="219"/>
      <c r="AA302">
        <v>74.39</v>
      </c>
      <c r="AB302" t="s">
        <v>2359</v>
      </c>
      <c r="AC302" s="220"/>
      <c r="AD302"/>
      <c r="AE302" s="221">
        <v>29.756</v>
      </c>
    </row>
    <row r="303" spans="1:31" hidden="1" x14ac:dyDescent="0.25">
      <c r="A303" s="30" t="str">
        <f t="shared" si="4"/>
        <v>3100.1.2</v>
      </c>
      <c r="B303" t="s">
        <v>2357</v>
      </c>
      <c r="C303">
        <v>2</v>
      </c>
      <c r="D303" t="s">
        <v>467</v>
      </c>
      <c r="E303" t="s">
        <v>632</v>
      </c>
      <c r="F303" t="s">
        <v>19</v>
      </c>
      <c r="G303" t="s">
        <v>19</v>
      </c>
      <c r="H303" t="s">
        <v>19</v>
      </c>
      <c r="I303" t="s">
        <v>19</v>
      </c>
      <c r="J303" t="s">
        <v>19</v>
      </c>
      <c r="K303"/>
      <c r="L303" t="s">
        <v>19</v>
      </c>
      <c r="M303" t="s">
        <v>19</v>
      </c>
      <c r="N303" t="s">
        <v>19</v>
      </c>
      <c r="O303" t="s">
        <v>257</v>
      </c>
      <c r="P303">
        <v>25</v>
      </c>
      <c r="Q303">
        <v>1</v>
      </c>
      <c r="R303" t="s">
        <v>465</v>
      </c>
      <c r="S303" t="s">
        <v>633</v>
      </c>
      <c r="T303" s="168">
        <v>45748</v>
      </c>
      <c r="U303" s="168">
        <v>45777</v>
      </c>
      <c r="V303" t="s">
        <v>628</v>
      </c>
      <c r="W303">
        <v>10</v>
      </c>
      <c r="X303" s="218">
        <v>100</v>
      </c>
      <c r="Y303" t="s">
        <v>2360</v>
      </c>
      <c r="Z303" s="219">
        <v>45777</v>
      </c>
      <c r="AA303">
        <v>100</v>
      </c>
      <c r="AB303" t="s">
        <v>2361</v>
      </c>
      <c r="AC303" s="220">
        <v>45777</v>
      </c>
      <c r="AD303">
        <v>100</v>
      </c>
      <c r="AE303" s="221">
        <v>10</v>
      </c>
    </row>
    <row r="304" spans="1:31" hidden="1" x14ac:dyDescent="0.25">
      <c r="A304" s="30" t="str">
        <f t="shared" si="4"/>
        <v>3100.1.3</v>
      </c>
      <c r="B304" t="s">
        <v>2357</v>
      </c>
      <c r="C304">
        <v>2</v>
      </c>
      <c r="D304" t="s">
        <v>467</v>
      </c>
      <c r="E304" t="s">
        <v>634</v>
      </c>
      <c r="F304" t="s">
        <v>19</v>
      </c>
      <c r="G304" t="s">
        <v>19</v>
      </c>
      <c r="H304" t="s">
        <v>19</v>
      </c>
      <c r="I304" t="s">
        <v>19</v>
      </c>
      <c r="J304" t="s">
        <v>19</v>
      </c>
      <c r="K304"/>
      <c r="L304" t="s">
        <v>19</v>
      </c>
      <c r="M304" t="s">
        <v>19</v>
      </c>
      <c r="N304" t="s">
        <v>19</v>
      </c>
      <c r="O304" t="s">
        <v>28</v>
      </c>
      <c r="P304">
        <v>60</v>
      </c>
      <c r="Q304">
        <v>1070</v>
      </c>
      <c r="R304" t="s">
        <v>465</v>
      </c>
      <c r="S304" t="s">
        <v>1878</v>
      </c>
      <c r="T304" s="168">
        <v>45755</v>
      </c>
      <c r="U304" s="168">
        <v>45989</v>
      </c>
      <c r="V304" t="s">
        <v>628</v>
      </c>
      <c r="W304">
        <v>24</v>
      </c>
      <c r="X304" s="218">
        <v>74.39</v>
      </c>
      <c r="Y304" t="s">
        <v>2358</v>
      </c>
      <c r="Z304" s="219"/>
      <c r="AA304">
        <v>74.39</v>
      </c>
      <c r="AB304" t="s">
        <v>2024</v>
      </c>
      <c r="AC304" s="220"/>
      <c r="AD304"/>
      <c r="AE304" s="221">
        <v>17.8536</v>
      </c>
    </row>
    <row r="305" spans="1:31" hidden="1" x14ac:dyDescent="0.25">
      <c r="A305" s="30" t="str">
        <f t="shared" si="4"/>
        <v>3100.1.1</v>
      </c>
      <c r="B305" t="s">
        <v>2357</v>
      </c>
      <c r="C305">
        <v>2</v>
      </c>
      <c r="D305" t="s">
        <v>467</v>
      </c>
      <c r="E305" t="s">
        <v>630</v>
      </c>
      <c r="F305" t="s">
        <v>19</v>
      </c>
      <c r="G305" t="s">
        <v>19</v>
      </c>
      <c r="H305" t="s">
        <v>19</v>
      </c>
      <c r="I305" t="s">
        <v>19</v>
      </c>
      <c r="J305" t="s">
        <v>19</v>
      </c>
      <c r="K305"/>
      <c r="L305" t="s">
        <v>19</v>
      </c>
      <c r="M305" t="s">
        <v>19</v>
      </c>
      <c r="N305" t="s">
        <v>19</v>
      </c>
      <c r="O305" t="s">
        <v>27</v>
      </c>
      <c r="P305">
        <v>15</v>
      </c>
      <c r="Q305">
        <v>1</v>
      </c>
      <c r="R305" t="s">
        <v>465</v>
      </c>
      <c r="S305" t="s">
        <v>631</v>
      </c>
      <c r="T305" s="168">
        <v>45706</v>
      </c>
      <c r="U305" s="168">
        <v>45747</v>
      </c>
      <c r="V305" t="s">
        <v>628</v>
      </c>
      <c r="W305">
        <v>6</v>
      </c>
      <c r="X305" s="218">
        <v>100</v>
      </c>
      <c r="Y305" t="s">
        <v>2362</v>
      </c>
      <c r="Z305" s="219">
        <v>45743</v>
      </c>
      <c r="AA305">
        <v>100</v>
      </c>
      <c r="AB305" t="s">
        <v>2363</v>
      </c>
      <c r="AC305" s="220">
        <v>45743</v>
      </c>
      <c r="AD305">
        <v>100</v>
      </c>
      <c r="AE305" s="221">
        <v>6</v>
      </c>
    </row>
    <row r="306" spans="1:31" hidden="1" x14ac:dyDescent="0.25">
      <c r="A306" s="30" t="str">
        <f t="shared" si="4"/>
        <v>3100.2</v>
      </c>
      <c r="B306" t="s">
        <v>2357</v>
      </c>
      <c r="C306">
        <v>2</v>
      </c>
      <c r="D306" t="s">
        <v>460</v>
      </c>
      <c r="E306" t="s">
        <v>635</v>
      </c>
      <c r="F306" t="s">
        <v>462</v>
      </c>
      <c r="G306" t="s">
        <v>1478</v>
      </c>
      <c r="H306" t="s">
        <v>1479</v>
      </c>
      <c r="I306" t="s">
        <v>1480</v>
      </c>
      <c r="J306" t="s">
        <v>1821</v>
      </c>
      <c r="K306"/>
      <c r="L306" t="s">
        <v>29</v>
      </c>
      <c r="M306" t="s">
        <v>614</v>
      </c>
      <c r="N306" t="s">
        <v>1837</v>
      </c>
      <c r="O306" t="s">
        <v>258</v>
      </c>
      <c r="P306">
        <v>40</v>
      </c>
      <c r="Q306">
        <v>40</v>
      </c>
      <c r="R306" t="s">
        <v>465</v>
      </c>
      <c r="S306" t="s">
        <v>637</v>
      </c>
      <c r="T306" s="168">
        <v>45671</v>
      </c>
      <c r="U306" s="168">
        <v>45989</v>
      </c>
      <c r="V306" t="s">
        <v>628</v>
      </c>
      <c r="W306">
        <v>40</v>
      </c>
      <c r="X306" s="218">
        <v>92.5</v>
      </c>
      <c r="Y306" t="s">
        <v>2364</v>
      </c>
      <c r="Z306" s="219"/>
      <c r="AA306">
        <v>92.5</v>
      </c>
      <c r="AB306" t="s">
        <v>2365</v>
      </c>
      <c r="AC306" s="220"/>
      <c r="AD306"/>
      <c r="AE306" s="221">
        <v>37</v>
      </c>
    </row>
    <row r="307" spans="1:31" hidden="1" x14ac:dyDescent="0.25">
      <c r="A307" s="30" t="str">
        <f t="shared" si="4"/>
        <v>3100.2.1</v>
      </c>
      <c r="B307" t="s">
        <v>2357</v>
      </c>
      <c r="C307">
        <v>2</v>
      </c>
      <c r="D307" t="s">
        <v>467</v>
      </c>
      <c r="E307" t="s">
        <v>638</v>
      </c>
      <c r="F307" t="s">
        <v>19</v>
      </c>
      <c r="G307" t="s">
        <v>19</v>
      </c>
      <c r="H307" t="s">
        <v>19</v>
      </c>
      <c r="I307" t="s">
        <v>19</v>
      </c>
      <c r="J307" t="s">
        <v>19</v>
      </c>
      <c r="K307"/>
      <c r="L307" t="s">
        <v>19</v>
      </c>
      <c r="M307" t="s">
        <v>19</v>
      </c>
      <c r="N307" t="s">
        <v>19</v>
      </c>
      <c r="O307" t="s">
        <v>259</v>
      </c>
      <c r="P307">
        <v>15</v>
      </c>
      <c r="Q307">
        <v>1</v>
      </c>
      <c r="R307" t="s">
        <v>465</v>
      </c>
      <c r="S307" t="s">
        <v>639</v>
      </c>
      <c r="T307" s="168">
        <v>45671</v>
      </c>
      <c r="U307" s="168">
        <v>45695</v>
      </c>
      <c r="V307" t="s">
        <v>628</v>
      </c>
      <c r="W307">
        <v>6</v>
      </c>
      <c r="X307" s="218">
        <v>100</v>
      </c>
      <c r="Y307" t="s">
        <v>2366</v>
      </c>
      <c r="Z307" s="219">
        <v>45673</v>
      </c>
      <c r="AA307">
        <v>100</v>
      </c>
      <c r="AB307" t="s">
        <v>2367</v>
      </c>
      <c r="AC307" s="220">
        <v>45673</v>
      </c>
      <c r="AD307">
        <v>100</v>
      </c>
      <c r="AE307" s="221">
        <v>6</v>
      </c>
    </row>
    <row r="308" spans="1:31" hidden="1" x14ac:dyDescent="0.25">
      <c r="A308" s="30" t="str">
        <f t="shared" si="4"/>
        <v>3100.2.2</v>
      </c>
      <c r="B308" t="s">
        <v>2357</v>
      </c>
      <c r="C308">
        <v>2</v>
      </c>
      <c r="D308" t="s">
        <v>467</v>
      </c>
      <c r="E308" t="s">
        <v>640</v>
      </c>
      <c r="F308" t="s">
        <v>19</v>
      </c>
      <c r="G308" t="s">
        <v>19</v>
      </c>
      <c r="H308" t="s">
        <v>19</v>
      </c>
      <c r="I308" t="s">
        <v>19</v>
      </c>
      <c r="J308" t="s">
        <v>19</v>
      </c>
      <c r="K308"/>
      <c r="L308" t="s">
        <v>19</v>
      </c>
      <c r="M308" t="s">
        <v>19</v>
      </c>
      <c r="N308" t="s">
        <v>19</v>
      </c>
      <c r="O308" t="s">
        <v>30</v>
      </c>
      <c r="P308">
        <v>15</v>
      </c>
      <c r="Q308">
        <v>4</v>
      </c>
      <c r="R308" t="s">
        <v>465</v>
      </c>
      <c r="S308" t="s">
        <v>641</v>
      </c>
      <c r="T308" s="168">
        <v>45671</v>
      </c>
      <c r="U308" s="168">
        <v>45961</v>
      </c>
      <c r="V308" t="s">
        <v>628</v>
      </c>
      <c r="W308">
        <v>6</v>
      </c>
      <c r="X308" s="218">
        <v>75</v>
      </c>
      <c r="Y308" t="s">
        <v>2368</v>
      </c>
      <c r="Z308" s="219"/>
      <c r="AA308">
        <v>75</v>
      </c>
      <c r="AB308" t="s">
        <v>2369</v>
      </c>
      <c r="AC308" s="220"/>
      <c r="AD308"/>
      <c r="AE308" s="221">
        <v>4.5</v>
      </c>
    </row>
    <row r="309" spans="1:31" hidden="1" x14ac:dyDescent="0.25">
      <c r="A309" s="30" t="str">
        <f t="shared" si="4"/>
        <v>3100.2.3</v>
      </c>
      <c r="B309" t="s">
        <v>2357</v>
      </c>
      <c r="C309">
        <v>2</v>
      </c>
      <c r="D309" t="s">
        <v>467</v>
      </c>
      <c r="E309" t="s">
        <v>642</v>
      </c>
      <c r="F309" t="s">
        <v>19</v>
      </c>
      <c r="G309" t="s">
        <v>19</v>
      </c>
      <c r="H309" t="s">
        <v>19</v>
      </c>
      <c r="I309" t="s">
        <v>19</v>
      </c>
      <c r="J309" t="s">
        <v>19</v>
      </c>
      <c r="K309"/>
      <c r="L309" t="s">
        <v>19</v>
      </c>
      <c r="M309" t="s">
        <v>19</v>
      </c>
      <c r="N309" t="s">
        <v>19</v>
      </c>
      <c r="O309" t="s">
        <v>260</v>
      </c>
      <c r="P309">
        <v>70</v>
      </c>
      <c r="Q309">
        <v>40</v>
      </c>
      <c r="R309" t="s">
        <v>465</v>
      </c>
      <c r="S309" t="s">
        <v>637</v>
      </c>
      <c r="T309" s="168">
        <v>45695</v>
      </c>
      <c r="U309" s="168">
        <v>45989</v>
      </c>
      <c r="V309" t="s">
        <v>628</v>
      </c>
      <c r="W309">
        <v>28</v>
      </c>
      <c r="X309" s="218">
        <v>92.5</v>
      </c>
      <c r="Y309" t="s">
        <v>2364</v>
      </c>
      <c r="Z309" s="219"/>
      <c r="AA309">
        <v>92.5</v>
      </c>
      <c r="AB309" t="s">
        <v>2370</v>
      </c>
      <c r="AC309" s="220"/>
      <c r="AD309"/>
      <c r="AE309" s="221">
        <v>25.9</v>
      </c>
    </row>
    <row r="310" spans="1:31" hidden="1" x14ac:dyDescent="0.25">
      <c r="A310" s="30" t="str">
        <f t="shared" si="4"/>
        <v>3100.3</v>
      </c>
      <c r="B310" t="s">
        <v>2357</v>
      </c>
      <c r="C310">
        <v>2</v>
      </c>
      <c r="D310" t="s">
        <v>460</v>
      </c>
      <c r="E310" t="s">
        <v>643</v>
      </c>
      <c r="F310" t="s">
        <v>462</v>
      </c>
      <c r="G310" t="s">
        <v>1478</v>
      </c>
      <c r="H310" t="s">
        <v>1479</v>
      </c>
      <c r="I310" t="s">
        <v>1480</v>
      </c>
      <c r="J310" t="s">
        <v>1821</v>
      </c>
      <c r="K310"/>
      <c r="L310" t="s">
        <v>20</v>
      </c>
      <c r="M310" t="s">
        <v>614</v>
      </c>
      <c r="N310" t="s">
        <v>19</v>
      </c>
      <c r="O310" t="s">
        <v>261</v>
      </c>
      <c r="P310">
        <v>20</v>
      </c>
      <c r="Q310">
        <v>80</v>
      </c>
      <c r="R310" t="s">
        <v>493</v>
      </c>
      <c r="S310" t="s">
        <v>645</v>
      </c>
      <c r="T310" s="168">
        <v>45659</v>
      </c>
      <c r="U310" s="168">
        <v>46022</v>
      </c>
      <c r="V310" t="s">
        <v>628</v>
      </c>
      <c r="W310">
        <v>20</v>
      </c>
      <c r="X310" s="218">
        <v>37.299999999999997</v>
      </c>
      <c r="Y310" t="s">
        <v>2371</v>
      </c>
      <c r="Z310" s="219"/>
      <c r="AA310">
        <v>37.299999999999997</v>
      </c>
      <c r="AB310" t="s">
        <v>2372</v>
      </c>
      <c r="AC310" s="220"/>
      <c r="AD310"/>
      <c r="AE310" s="221">
        <v>7.46</v>
      </c>
    </row>
    <row r="311" spans="1:31" hidden="1" x14ac:dyDescent="0.25">
      <c r="A311" s="30" t="str">
        <f t="shared" si="4"/>
        <v>3100.3.1</v>
      </c>
      <c r="B311" t="s">
        <v>2357</v>
      </c>
      <c r="C311">
        <v>2</v>
      </c>
      <c r="D311" t="s">
        <v>467</v>
      </c>
      <c r="E311" t="s">
        <v>646</v>
      </c>
      <c r="F311" t="s">
        <v>19</v>
      </c>
      <c r="G311" t="s">
        <v>19</v>
      </c>
      <c r="H311" t="s">
        <v>19</v>
      </c>
      <c r="I311" t="s">
        <v>19</v>
      </c>
      <c r="J311" t="s">
        <v>19</v>
      </c>
      <c r="K311"/>
      <c r="L311" t="s">
        <v>19</v>
      </c>
      <c r="M311" t="s">
        <v>19</v>
      </c>
      <c r="N311" t="s">
        <v>19</v>
      </c>
      <c r="O311" t="s">
        <v>1879</v>
      </c>
      <c r="P311">
        <v>30</v>
      </c>
      <c r="Q311">
        <v>1</v>
      </c>
      <c r="R311" t="s">
        <v>465</v>
      </c>
      <c r="S311" t="s">
        <v>647</v>
      </c>
      <c r="T311" s="168">
        <v>45659</v>
      </c>
      <c r="U311" s="168">
        <v>45930</v>
      </c>
      <c r="V311" t="s">
        <v>628</v>
      </c>
      <c r="W311">
        <v>6</v>
      </c>
      <c r="X311" s="218">
        <v>100</v>
      </c>
      <c r="Y311" t="s">
        <v>2373</v>
      </c>
      <c r="Z311" s="219">
        <v>45930</v>
      </c>
      <c r="AA311">
        <v>100</v>
      </c>
      <c r="AB311" t="s">
        <v>2374</v>
      </c>
      <c r="AC311" s="220">
        <v>45940</v>
      </c>
      <c r="AD311">
        <v>100</v>
      </c>
      <c r="AE311" s="221">
        <v>6</v>
      </c>
    </row>
    <row r="312" spans="1:31" hidden="1" x14ac:dyDescent="0.25">
      <c r="A312" s="30" t="str">
        <f t="shared" si="4"/>
        <v>3100.3.2</v>
      </c>
      <c r="B312" t="s">
        <v>2357</v>
      </c>
      <c r="C312">
        <v>2</v>
      </c>
      <c r="D312" t="s">
        <v>467</v>
      </c>
      <c r="E312" t="s">
        <v>648</v>
      </c>
      <c r="F312" t="s">
        <v>19</v>
      </c>
      <c r="G312" t="s">
        <v>19</v>
      </c>
      <c r="H312" t="s">
        <v>19</v>
      </c>
      <c r="I312" t="s">
        <v>19</v>
      </c>
      <c r="J312" t="s">
        <v>19</v>
      </c>
      <c r="K312"/>
      <c r="L312" t="s">
        <v>19</v>
      </c>
      <c r="M312" t="s">
        <v>19</v>
      </c>
      <c r="N312" t="s">
        <v>19</v>
      </c>
      <c r="O312" t="s">
        <v>1880</v>
      </c>
      <c r="P312">
        <v>70</v>
      </c>
      <c r="Q312">
        <v>80</v>
      </c>
      <c r="R312" t="s">
        <v>493</v>
      </c>
      <c r="S312" t="s">
        <v>1881</v>
      </c>
      <c r="T312" s="168">
        <v>45659</v>
      </c>
      <c r="U312" s="168">
        <v>46022</v>
      </c>
      <c r="V312" t="s">
        <v>628</v>
      </c>
      <c r="W312">
        <v>14</v>
      </c>
      <c r="X312" s="218">
        <v>37.299999999999997</v>
      </c>
      <c r="Y312" t="s">
        <v>2371</v>
      </c>
      <c r="Z312" s="219"/>
      <c r="AA312">
        <v>37.299999999999997</v>
      </c>
      <c r="AB312" t="s">
        <v>2006</v>
      </c>
      <c r="AC312" s="220"/>
      <c r="AD312"/>
      <c r="AE312" s="221">
        <v>5.2219999999999995</v>
      </c>
    </row>
    <row r="313" spans="1:31" hidden="1" x14ac:dyDescent="0.25">
      <c r="A313" s="30" t="str">
        <f t="shared" si="4"/>
        <v>73.1</v>
      </c>
      <c r="B313" t="s">
        <v>2375</v>
      </c>
      <c r="C313">
        <v>1</v>
      </c>
      <c r="D313" t="s">
        <v>460</v>
      </c>
      <c r="E313" t="s">
        <v>587</v>
      </c>
      <c r="F313" t="s">
        <v>462</v>
      </c>
      <c r="G313" t="s">
        <v>1472</v>
      </c>
      <c r="H313" t="s">
        <v>1473</v>
      </c>
      <c r="I313" t="s">
        <v>1474</v>
      </c>
      <c r="J313" t="s">
        <v>1821</v>
      </c>
      <c r="K313"/>
      <c r="L313" t="s">
        <v>22</v>
      </c>
      <c r="M313" t="s">
        <v>588</v>
      </c>
      <c r="N313" t="s">
        <v>1834</v>
      </c>
      <c r="O313" t="s">
        <v>382</v>
      </c>
      <c r="P313">
        <v>30</v>
      </c>
      <c r="Q313">
        <v>100</v>
      </c>
      <c r="R313" t="s">
        <v>493</v>
      </c>
      <c r="S313" t="s">
        <v>589</v>
      </c>
      <c r="T313" s="168">
        <v>45691</v>
      </c>
      <c r="U313" s="168">
        <v>46022</v>
      </c>
      <c r="V313" t="s">
        <v>586</v>
      </c>
      <c r="W313">
        <v>30</v>
      </c>
      <c r="X313" s="218">
        <v>100</v>
      </c>
      <c r="Y313" t="s">
        <v>2376</v>
      </c>
      <c r="Z313" s="219"/>
      <c r="AA313">
        <v>100</v>
      </c>
      <c r="AB313" t="s">
        <v>2377</v>
      </c>
      <c r="AC313" s="220"/>
      <c r="AD313"/>
      <c r="AE313" s="221">
        <v>30</v>
      </c>
    </row>
    <row r="314" spans="1:31" hidden="1" x14ac:dyDescent="0.25">
      <c r="A314" s="30" t="str">
        <f t="shared" si="4"/>
        <v>73.1.1</v>
      </c>
      <c r="B314" t="s">
        <v>2375</v>
      </c>
      <c r="C314">
        <v>1</v>
      </c>
      <c r="D314" t="s">
        <v>467</v>
      </c>
      <c r="E314" t="s">
        <v>590</v>
      </c>
      <c r="F314" t="s">
        <v>19</v>
      </c>
      <c r="G314" t="s">
        <v>19</v>
      </c>
      <c r="H314" t="s">
        <v>19</v>
      </c>
      <c r="I314" t="s">
        <v>19</v>
      </c>
      <c r="J314" t="s">
        <v>19</v>
      </c>
      <c r="K314"/>
      <c r="L314" t="s">
        <v>19</v>
      </c>
      <c r="M314" t="s">
        <v>19</v>
      </c>
      <c r="N314" t="s">
        <v>19</v>
      </c>
      <c r="O314" t="s">
        <v>383</v>
      </c>
      <c r="P314">
        <v>80</v>
      </c>
      <c r="Q314">
        <v>100</v>
      </c>
      <c r="R314" t="s">
        <v>493</v>
      </c>
      <c r="S314" t="s">
        <v>591</v>
      </c>
      <c r="T314" s="168">
        <v>45691</v>
      </c>
      <c r="U314" s="168">
        <v>46022</v>
      </c>
      <c r="V314" t="s">
        <v>586</v>
      </c>
      <c r="W314">
        <v>24</v>
      </c>
      <c r="X314" s="218">
        <v>100</v>
      </c>
      <c r="Y314" t="s">
        <v>2378</v>
      </c>
      <c r="Z314" s="219"/>
      <c r="AA314">
        <v>100</v>
      </c>
      <c r="AB314" t="s">
        <v>2379</v>
      </c>
      <c r="AC314" s="220"/>
      <c r="AD314"/>
      <c r="AE314" s="221">
        <v>24</v>
      </c>
    </row>
    <row r="315" spans="1:31" hidden="1" x14ac:dyDescent="0.25">
      <c r="A315" s="30" t="str">
        <f t="shared" si="4"/>
        <v>73.1.2</v>
      </c>
      <c r="B315" t="s">
        <v>2375</v>
      </c>
      <c r="C315">
        <v>1</v>
      </c>
      <c r="D315" t="s">
        <v>467</v>
      </c>
      <c r="E315" t="s">
        <v>592</v>
      </c>
      <c r="F315" t="s">
        <v>19</v>
      </c>
      <c r="G315" t="s">
        <v>19</v>
      </c>
      <c r="H315" t="s">
        <v>19</v>
      </c>
      <c r="I315" t="s">
        <v>19</v>
      </c>
      <c r="J315" t="s">
        <v>19</v>
      </c>
      <c r="K315"/>
      <c r="L315" t="s">
        <v>19</v>
      </c>
      <c r="M315" t="s">
        <v>19</v>
      </c>
      <c r="N315" t="s">
        <v>19</v>
      </c>
      <c r="O315" t="s">
        <v>384</v>
      </c>
      <c r="P315">
        <v>20</v>
      </c>
      <c r="Q315">
        <v>100</v>
      </c>
      <c r="R315" t="s">
        <v>493</v>
      </c>
      <c r="S315" t="s">
        <v>593</v>
      </c>
      <c r="T315" s="168">
        <v>45993</v>
      </c>
      <c r="U315" s="168">
        <v>46022</v>
      </c>
      <c r="V315" t="s">
        <v>586</v>
      </c>
      <c r="W315">
        <v>6</v>
      </c>
      <c r="X315" s="218"/>
      <c r="Y315"/>
      <c r="Z315" s="219"/>
      <c r="AA315"/>
      <c r="AB315"/>
      <c r="AC315" s="220"/>
      <c r="AD315"/>
      <c r="AE315" s="221"/>
    </row>
    <row r="316" spans="1:31" hidden="1" x14ac:dyDescent="0.25">
      <c r="A316" s="30" t="str">
        <f t="shared" si="4"/>
        <v>73.2</v>
      </c>
      <c r="B316" t="s">
        <v>2375</v>
      </c>
      <c r="C316">
        <v>1</v>
      </c>
      <c r="D316" t="s">
        <v>460</v>
      </c>
      <c r="E316" t="s">
        <v>594</v>
      </c>
      <c r="F316" t="s">
        <v>462</v>
      </c>
      <c r="G316" t="s">
        <v>1472</v>
      </c>
      <c r="H316" t="s">
        <v>1473</v>
      </c>
      <c r="I316" t="s">
        <v>1474</v>
      </c>
      <c r="J316" t="s">
        <v>1821</v>
      </c>
      <c r="K316"/>
      <c r="L316" t="s">
        <v>22</v>
      </c>
      <c r="M316" t="s">
        <v>588</v>
      </c>
      <c r="N316" t="s">
        <v>19</v>
      </c>
      <c r="O316" t="s">
        <v>385</v>
      </c>
      <c r="P316">
        <v>20</v>
      </c>
      <c r="Q316">
        <v>100</v>
      </c>
      <c r="R316" t="s">
        <v>493</v>
      </c>
      <c r="S316" t="s">
        <v>595</v>
      </c>
      <c r="T316" s="168">
        <v>45691</v>
      </c>
      <c r="U316" s="168">
        <v>46003</v>
      </c>
      <c r="V316" t="s">
        <v>1883</v>
      </c>
      <c r="W316">
        <v>20</v>
      </c>
      <c r="X316" s="218"/>
      <c r="Y316"/>
      <c r="Z316" s="219"/>
      <c r="AA316"/>
      <c r="AB316"/>
      <c r="AC316" s="220"/>
      <c r="AD316"/>
      <c r="AE316" s="221"/>
    </row>
    <row r="317" spans="1:31" hidden="1" x14ac:dyDescent="0.25">
      <c r="A317" s="30" t="str">
        <f t="shared" si="4"/>
        <v>73.2.1</v>
      </c>
      <c r="B317" t="s">
        <v>2375</v>
      </c>
      <c r="C317">
        <v>1</v>
      </c>
      <c r="D317" t="s">
        <v>467</v>
      </c>
      <c r="E317" t="s">
        <v>596</v>
      </c>
      <c r="F317" t="s">
        <v>19</v>
      </c>
      <c r="G317" t="s">
        <v>19</v>
      </c>
      <c r="H317" t="s">
        <v>19</v>
      </c>
      <c r="I317" t="s">
        <v>19</v>
      </c>
      <c r="J317" t="s">
        <v>19</v>
      </c>
      <c r="K317"/>
      <c r="L317" t="s">
        <v>19</v>
      </c>
      <c r="M317" t="s">
        <v>19</v>
      </c>
      <c r="N317" t="s">
        <v>19</v>
      </c>
      <c r="O317" t="s">
        <v>386</v>
      </c>
      <c r="P317">
        <v>20</v>
      </c>
      <c r="Q317">
        <v>1</v>
      </c>
      <c r="R317" t="s">
        <v>465</v>
      </c>
      <c r="S317" t="s">
        <v>597</v>
      </c>
      <c r="T317" s="168">
        <v>45691</v>
      </c>
      <c r="U317" s="168">
        <v>45744</v>
      </c>
      <c r="V317" t="s">
        <v>586</v>
      </c>
      <c r="W317">
        <v>4</v>
      </c>
      <c r="X317" s="218">
        <v>100</v>
      </c>
      <c r="Y317" t="s">
        <v>2380</v>
      </c>
      <c r="Z317" s="219">
        <v>45744</v>
      </c>
      <c r="AA317">
        <v>100</v>
      </c>
      <c r="AB317" t="s">
        <v>2381</v>
      </c>
      <c r="AC317" s="220">
        <v>45744</v>
      </c>
      <c r="AD317">
        <v>90</v>
      </c>
      <c r="AE317" s="221">
        <v>4</v>
      </c>
    </row>
    <row r="318" spans="1:31" hidden="1" x14ac:dyDescent="0.25">
      <c r="A318" s="30" t="str">
        <f t="shared" si="4"/>
        <v>73.2.2</v>
      </c>
      <c r="B318" t="s">
        <v>2375</v>
      </c>
      <c r="C318">
        <v>1</v>
      </c>
      <c r="D318" t="s">
        <v>467</v>
      </c>
      <c r="E318" t="s">
        <v>598</v>
      </c>
      <c r="F318" t="s">
        <v>19</v>
      </c>
      <c r="G318" t="s">
        <v>19</v>
      </c>
      <c r="H318" t="s">
        <v>19</v>
      </c>
      <c r="I318" t="s">
        <v>19</v>
      </c>
      <c r="J318" t="s">
        <v>19</v>
      </c>
      <c r="K318"/>
      <c r="L318" t="s">
        <v>19</v>
      </c>
      <c r="M318" t="s">
        <v>19</v>
      </c>
      <c r="N318" t="s">
        <v>19</v>
      </c>
      <c r="O318" t="s">
        <v>387</v>
      </c>
      <c r="P318">
        <v>30</v>
      </c>
      <c r="Q318">
        <v>100</v>
      </c>
      <c r="R318" t="s">
        <v>493</v>
      </c>
      <c r="S318" t="s">
        <v>599</v>
      </c>
      <c r="T318" s="168">
        <v>45748</v>
      </c>
      <c r="U318" s="168">
        <v>45777</v>
      </c>
      <c r="V318" t="s">
        <v>586</v>
      </c>
      <c r="W318">
        <v>6</v>
      </c>
      <c r="X318" s="218">
        <v>100</v>
      </c>
      <c r="Y318" t="s">
        <v>2382</v>
      </c>
      <c r="Z318" s="219">
        <v>45777</v>
      </c>
      <c r="AA318">
        <v>100</v>
      </c>
      <c r="AB318" t="s">
        <v>2383</v>
      </c>
      <c r="AC318" s="220">
        <v>45777</v>
      </c>
      <c r="AD318">
        <v>100</v>
      </c>
      <c r="AE318" s="221">
        <v>6</v>
      </c>
    </row>
    <row r="319" spans="1:31" hidden="1" x14ac:dyDescent="0.25">
      <c r="A319" s="30" t="str">
        <f t="shared" si="4"/>
        <v>73.2.3</v>
      </c>
      <c r="B319" t="s">
        <v>2375</v>
      </c>
      <c r="C319">
        <v>1</v>
      </c>
      <c r="D319" t="s">
        <v>467</v>
      </c>
      <c r="E319" t="s">
        <v>600</v>
      </c>
      <c r="F319" t="s">
        <v>19</v>
      </c>
      <c r="G319" t="s">
        <v>19</v>
      </c>
      <c r="H319" t="s">
        <v>19</v>
      </c>
      <c r="I319" t="s">
        <v>19</v>
      </c>
      <c r="J319" t="s">
        <v>19</v>
      </c>
      <c r="K319"/>
      <c r="L319" t="s">
        <v>19</v>
      </c>
      <c r="M319" t="s">
        <v>19</v>
      </c>
      <c r="N319" t="s">
        <v>19</v>
      </c>
      <c r="O319" t="s">
        <v>388</v>
      </c>
      <c r="P319">
        <v>40</v>
      </c>
      <c r="Q319">
        <v>3</v>
      </c>
      <c r="R319" t="s">
        <v>465</v>
      </c>
      <c r="S319" t="s">
        <v>601</v>
      </c>
      <c r="T319" s="168">
        <v>45748</v>
      </c>
      <c r="U319" s="168">
        <v>45982</v>
      </c>
      <c r="V319" t="s">
        <v>1883</v>
      </c>
      <c r="W319">
        <v>8</v>
      </c>
      <c r="X319" s="218">
        <v>44</v>
      </c>
      <c r="Y319" t="s">
        <v>2384</v>
      </c>
      <c r="Z319" s="219"/>
      <c r="AA319">
        <v>44</v>
      </c>
      <c r="AB319" t="s">
        <v>2385</v>
      </c>
      <c r="AC319" s="220"/>
      <c r="AD319"/>
      <c r="AE319" s="221">
        <v>3.52</v>
      </c>
    </row>
    <row r="320" spans="1:31" hidden="1" x14ac:dyDescent="0.25">
      <c r="A320" s="30" t="str">
        <f t="shared" si="4"/>
        <v>73.2.4</v>
      </c>
      <c r="B320" t="s">
        <v>2375</v>
      </c>
      <c r="C320">
        <v>1</v>
      </c>
      <c r="D320" t="s">
        <v>467</v>
      </c>
      <c r="E320" t="s">
        <v>602</v>
      </c>
      <c r="F320" t="s">
        <v>19</v>
      </c>
      <c r="G320" t="s">
        <v>19</v>
      </c>
      <c r="H320" t="s">
        <v>19</v>
      </c>
      <c r="I320" t="s">
        <v>19</v>
      </c>
      <c r="J320" t="s">
        <v>19</v>
      </c>
      <c r="K320"/>
      <c r="L320" t="s">
        <v>19</v>
      </c>
      <c r="M320" t="s">
        <v>19</v>
      </c>
      <c r="N320" t="s">
        <v>19</v>
      </c>
      <c r="O320" t="s">
        <v>389</v>
      </c>
      <c r="P320">
        <v>10</v>
      </c>
      <c r="Q320">
        <v>1</v>
      </c>
      <c r="R320" t="s">
        <v>465</v>
      </c>
      <c r="S320" t="s">
        <v>603</v>
      </c>
      <c r="T320" s="168">
        <v>45985</v>
      </c>
      <c r="U320" s="168">
        <v>46003</v>
      </c>
      <c r="V320" t="s">
        <v>1883</v>
      </c>
      <c r="W320">
        <v>2</v>
      </c>
      <c r="X320" s="218"/>
      <c r="Y320"/>
      <c r="Z320" s="219"/>
      <c r="AA320"/>
      <c r="AB320"/>
      <c r="AC320" s="220"/>
      <c r="AD320"/>
      <c r="AE320" s="221"/>
    </row>
    <row r="321" spans="1:31" hidden="1" x14ac:dyDescent="0.25">
      <c r="A321" s="30" t="str">
        <f t="shared" si="4"/>
        <v>73.3</v>
      </c>
      <c r="B321" t="s">
        <v>2375</v>
      </c>
      <c r="C321">
        <v>1</v>
      </c>
      <c r="D321" t="s">
        <v>460</v>
      </c>
      <c r="E321" t="s">
        <v>604</v>
      </c>
      <c r="F321" t="s">
        <v>462</v>
      </c>
      <c r="G321" t="s">
        <v>1478</v>
      </c>
      <c r="H321" t="s">
        <v>1479</v>
      </c>
      <c r="I321" t="s">
        <v>1480</v>
      </c>
      <c r="J321" t="s">
        <v>1821</v>
      </c>
      <c r="K321"/>
      <c r="L321" t="s">
        <v>22</v>
      </c>
      <c r="M321" t="s">
        <v>588</v>
      </c>
      <c r="N321" t="s">
        <v>19</v>
      </c>
      <c r="O321" t="s">
        <v>390</v>
      </c>
      <c r="P321">
        <v>30</v>
      </c>
      <c r="Q321">
        <v>100</v>
      </c>
      <c r="R321" t="s">
        <v>493</v>
      </c>
      <c r="S321" t="s">
        <v>595</v>
      </c>
      <c r="T321" s="168">
        <v>45672</v>
      </c>
      <c r="U321" s="168">
        <v>46022</v>
      </c>
      <c r="V321" t="s">
        <v>586</v>
      </c>
      <c r="W321">
        <v>30</v>
      </c>
      <c r="X321" s="218"/>
      <c r="Y321"/>
      <c r="Z321" s="219"/>
      <c r="AA321"/>
      <c r="AB321"/>
      <c r="AC321" s="220"/>
      <c r="AD321"/>
      <c r="AE321" s="221"/>
    </row>
    <row r="322" spans="1:31" hidden="1" x14ac:dyDescent="0.25">
      <c r="A322" s="30" t="str">
        <f t="shared" si="4"/>
        <v>73.3.1</v>
      </c>
      <c r="B322" t="s">
        <v>2375</v>
      </c>
      <c r="C322">
        <v>1</v>
      </c>
      <c r="D322" t="s">
        <v>467</v>
      </c>
      <c r="E322" t="s">
        <v>605</v>
      </c>
      <c r="F322" t="s">
        <v>19</v>
      </c>
      <c r="G322" t="s">
        <v>19</v>
      </c>
      <c r="H322" t="s">
        <v>19</v>
      </c>
      <c r="I322" t="s">
        <v>19</v>
      </c>
      <c r="J322" t="s">
        <v>19</v>
      </c>
      <c r="K322"/>
      <c r="L322" t="s">
        <v>19</v>
      </c>
      <c r="M322" t="s">
        <v>19</v>
      </c>
      <c r="N322" t="s">
        <v>19</v>
      </c>
      <c r="O322" t="s">
        <v>391</v>
      </c>
      <c r="P322">
        <v>30</v>
      </c>
      <c r="Q322">
        <v>1</v>
      </c>
      <c r="R322" t="s">
        <v>465</v>
      </c>
      <c r="S322" t="s">
        <v>606</v>
      </c>
      <c r="T322" s="168">
        <v>45672</v>
      </c>
      <c r="U322" s="168">
        <v>45716</v>
      </c>
      <c r="V322" t="s">
        <v>586</v>
      </c>
      <c r="W322">
        <v>9</v>
      </c>
      <c r="X322" s="218">
        <v>100</v>
      </c>
      <c r="Y322" t="s">
        <v>2386</v>
      </c>
      <c r="Z322" s="219">
        <v>45716</v>
      </c>
      <c r="AA322">
        <v>100</v>
      </c>
      <c r="AB322" t="s">
        <v>2387</v>
      </c>
      <c r="AC322" s="220">
        <v>45716</v>
      </c>
      <c r="AD322">
        <v>100</v>
      </c>
      <c r="AE322" s="221">
        <v>9</v>
      </c>
    </row>
    <row r="323" spans="1:31" hidden="1" x14ac:dyDescent="0.25">
      <c r="A323" s="30" t="str">
        <f t="shared" ref="A323:A386" si="5">+E323</f>
        <v>73.3.2</v>
      </c>
      <c r="B323" t="s">
        <v>2375</v>
      </c>
      <c r="C323">
        <v>1</v>
      </c>
      <c r="D323" t="s">
        <v>467</v>
      </c>
      <c r="E323" t="s">
        <v>607</v>
      </c>
      <c r="F323" t="s">
        <v>19</v>
      </c>
      <c r="G323" t="s">
        <v>19</v>
      </c>
      <c r="H323" t="s">
        <v>19</v>
      </c>
      <c r="I323" t="s">
        <v>19</v>
      </c>
      <c r="J323" t="s">
        <v>19</v>
      </c>
      <c r="K323"/>
      <c r="L323" t="s">
        <v>19</v>
      </c>
      <c r="M323" t="s">
        <v>19</v>
      </c>
      <c r="N323" t="s">
        <v>19</v>
      </c>
      <c r="O323" t="s">
        <v>392</v>
      </c>
      <c r="P323">
        <v>40</v>
      </c>
      <c r="Q323">
        <v>3</v>
      </c>
      <c r="R323" t="s">
        <v>465</v>
      </c>
      <c r="S323" t="s">
        <v>608</v>
      </c>
      <c r="T323" s="168">
        <v>45720</v>
      </c>
      <c r="U323" s="168">
        <v>45989</v>
      </c>
      <c r="V323" t="s">
        <v>586</v>
      </c>
      <c r="W323">
        <v>12</v>
      </c>
      <c r="X323" s="218">
        <v>67</v>
      </c>
      <c r="Y323" t="s">
        <v>2388</v>
      </c>
      <c r="Z323" s="219"/>
      <c r="AA323">
        <v>67</v>
      </c>
      <c r="AB323" t="s">
        <v>2389</v>
      </c>
      <c r="AC323" s="220"/>
      <c r="AD323"/>
      <c r="AE323" s="221">
        <v>8.0399999999999991</v>
      </c>
    </row>
    <row r="324" spans="1:31" hidden="1" x14ac:dyDescent="0.25">
      <c r="A324" s="30" t="str">
        <f t="shared" si="5"/>
        <v>73.3.3</v>
      </c>
      <c r="B324" t="s">
        <v>2375</v>
      </c>
      <c r="C324">
        <v>1</v>
      </c>
      <c r="D324" t="s">
        <v>467</v>
      </c>
      <c r="E324" t="s">
        <v>609</v>
      </c>
      <c r="F324" t="s">
        <v>19</v>
      </c>
      <c r="G324" t="s">
        <v>19</v>
      </c>
      <c r="H324" t="s">
        <v>19</v>
      </c>
      <c r="I324" t="s">
        <v>19</v>
      </c>
      <c r="J324" t="s">
        <v>19</v>
      </c>
      <c r="K324"/>
      <c r="L324" t="s">
        <v>19</v>
      </c>
      <c r="M324" t="s">
        <v>19</v>
      </c>
      <c r="N324" t="s">
        <v>19</v>
      </c>
      <c r="O324" t="s">
        <v>393</v>
      </c>
      <c r="P324">
        <v>20</v>
      </c>
      <c r="Q324">
        <v>4</v>
      </c>
      <c r="R324" t="s">
        <v>465</v>
      </c>
      <c r="S324" t="s">
        <v>610</v>
      </c>
      <c r="T324" s="168">
        <v>45730</v>
      </c>
      <c r="U324" s="168">
        <v>46022</v>
      </c>
      <c r="V324" t="s">
        <v>586</v>
      </c>
      <c r="W324">
        <v>6</v>
      </c>
      <c r="X324" s="218">
        <v>25</v>
      </c>
      <c r="Y324" t="s">
        <v>2390</v>
      </c>
      <c r="Z324" s="219"/>
      <c r="AA324">
        <v>50</v>
      </c>
      <c r="AB324" t="s">
        <v>2391</v>
      </c>
      <c r="AC324" s="220"/>
      <c r="AD324"/>
      <c r="AE324" s="221">
        <v>3</v>
      </c>
    </row>
    <row r="325" spans="1:31" hidden="1" x14ac:dyDescent="0.25">
      <c r="A325" s="30" t="str">
        <f t="shared" si="5"/>
        <v>73.3.4</v>
      </c>
      <c r="B325" t="s">
        <v>2375</v>
      </c>
      <c r="C325">
        <v>1</v>
      </c>
      <c r="D325" t="s">
        <v>467</v>
      </c>
      <c r="E325" t="s">
        <v>611</v>
      </c>
      <c r="F325" t="s">
        <v>19</v>
      </c>
      <c r="G325" t="s">
        <v>19</v>
      </c>
      <c r="H325" t="s">
        <v>19</v>
      </c>
      <c r="I325" t="s">
        <v>19</v>
      </c>
      <c r="J325" t="s">
        <v>19</v>
      </c>
      <c r="K325"/>
      <c r="L325" t="s">
        <v>19</v>
      </c>
      <c r="M325" t="s">
        <v>19</v>
      </c>
      <c r="N325" t="s">
        <v>19</v>
      </c>
      <c r="O325" t="s">
        <v>394</v>
      </c>
      <c r="P325">
        <v>10</v>
      </c>
      <c r="Q325">
        <v>2</v>
      </c>
      <c r="R325" t="s">
        <v>465</v>
      </c>
      <c r="S325" t="s">
        <v>612</v>
      </c>
      <c r="T325" s="168">
        <v>45839</v>
      </c>
      <c r="U325" s="168">
        <v>46022</v>
      </c>
      <c r="V325" t="s">
        <v>586</v>
      </c>
      <c r="W325">
        <v>3</v>
      </c>
      <c r="X325" s="218">
        <v>50</v>
      </c>
      <c r="Y325" t="s">
        <v>2392</v>
      </c>
      <c r="Z325" s="219"/>
      <c r="AA325">
        <v>50</v>
      </c>
      <c r="AB325" t="s">
        <v>2393</v>
      </c>
      <c r="AC325" s="220"/>
      <c r="AD325"/>
      <c r="AE325" s="221">
        <v>1.5</v>
      </c>
    </row>
    <row r="326" spans="1:31" hidden="1" x14ac:dyDescent="0.25">
      <c r="A326" s="30" t="str">
        <f t="shared" si="5"/>
        <v>73.4</v>
      </c>
      <c r="B326" t="s">
        <v>2375</v>
      </c>
      <c r="C326">
        <v>1</v>
      </c>
      <c r="D326" t="s">
        <v>460</v>
      </c>
      <c r="E326" t="s">
        <v>613</v>
      </c>
      <c r="F326" t="s">
        <v>479</v>
      </c>
      <c r="G326" t="s">
        <v>1472</v>
      </c>
      <c r="H326" t="s">
        <v>1479</v>
      </c>
      <c r="I326" t="s">
        <v>1474</v>
      </c>
      <c r="J326" t="s">
        <v>1821</v>
      </c>
      <c r="K326"/>
      <c r="L326" t="s">
        <v>22</v>
      </c>
      <c r="M326" t="s">
        <v>614</v>
      </c>
      <c r="N326" t="s">
        <v>19</v>
      </c>
      <c r="O326" t="s">
        <v>192</v>
      </c>
      <c r="P326">
        <v>20</v>
      </c>
      <c r="Q326">
        <v>100</v>
      </c>
      <c r="R326" t="s">
        <v>493</v>
      </c>
      <c r="S326" t="s">
        <v>615</v>
      </c>
      <c r="T326" s="168">
        <v>45695</v>
      </c>
      <c r="U326" s="168">
        <v>46010</v>
      </c>
      <c r="V326" t="s">
        <v>586</v>
      </c>
      <c r="W326">
        <v>20</v>
      </c>
      <c r="X326" s="218"/>
      <c r="Y326"/>
      <c r="Z326" s="219"/>
      <c r="AA326"/>
      <c r="AB326"/>
      <c r="AC326" s="220"/>
      <c r="AD326"/>
      <c r="AE326" s="221"/>
    </row>
    <row r="327" spans="1:31" hidden="1" x14ac:dyDescent="0.25">
      <c r="A327" s="30" t="str">
        <f t="shared" si="5"/>
        <v>73.4.1</v>
      </c>
      <c r="B327" t="s">
        <v>2375</v>
      </c>
      <c r="C327">
        <v>1</v>
      </c>
      <c r="D327" t="s">
        <v>467</v>
      </c>
      <c r="E327" t="s">
        <v>616</v>
      </c>
      <c r="F327" t="s">
        <v>19</v>
      </c>
      <c r="G327" t="s">
        <v>19</v>
      </c>
      <c r="H327" t="s">
        <v>19</v>
      </c>
      <c r="I327" t="s">
        <v>19</v>
      </c>
      <c r="J327" t="s">
        <v>19</v>
      </c>
      <c r="K327"/>
      <c r="L327" t="s">
        <v>19</v>
      </c>
      <c r="M327" t="s">
        <v>19</v>
      </c>
      <c r="N327" t="s">
        <v>19</v>
      </c>
      <c r="O327" t="s">
        <v>193</v>
      </c>
      <c r="P327">
        <v>10</v>
      </c>
      <c r="Q327">
        <v>1</v>
      </c>
      <c r="R327" t="s">
        <v>465</v>
      </c>
      <c r="S327" t="s">
        <v>617</v>
      </c>
      <c r="T327" s="168">
        <v>45695</v>
      </c>
      <c r="U327" s="168">
        <v>45758</v>
      </c>
      <c r="V327" t="s">
        <v>586</v>
      </c>
      <c r="W327">
        <v>2</v>
      </c>
      <c r="X327" s="218">
        <v>100</v>
      </c>
      <c r="Y327" t="s">
        <v>2394</v>
      </c>
      <c r="Z327" s="219">
        <v>45758</v>
      </c>
      <c r="AA327">
        <v>100</v>
      </c>
      <c r="AB327" t="s">
        <v>2395</v>
      </c>
      <c r="AC327" s="220">
        <v>45758</v>
      </c>
      <c r="AD327">
        <v>100</v>
      </c>
      <c r="AE327" s="221">
        <v>2</v>
      </c>
    </row>
    <row r="328" spans="1:31" hidden="1" x14ac:dyDescent="0.25">
      <c r="A328" s="30" t="str">
        <f t="shared" si="5"/>
        <v>73.4.2</v>
      </c>
      <c r="B328" t="s">
        <v>2375</v>
      </c>
      <c r="C328">
        <v>1</v>
      </c>
      <c r="D328" t="s">
        <v>467</v>
      </c>
      <c r="E328" t="s">
        <v>618</v>
      </c>
      <c r="F328" t="s">
        <v>19</v>
      </c>
      <c r="G328" t="s">
        <v>19</v>
      </c>
      <c r="H328" t="s">
        <v>19</v>
      </c>
      <c r="I328" t="s">
        <v>19</v>
      </c>
      <c r="J328" t="s">
        <v>19</v>
      </c>
      <c r="K328"/>
      <c r="L328" t="s">
        <v>19</v>
      </c>
      <c r="M328" t="s">
        <v>19</v>
      </c>
      <c r="N328" t="s">
        <v>19</v>
      </c>
      <c r="O328" t="s">
        <v>194</v>
      </c>
      <c r="P328">
        <v>10</v>
      </c>
      <c r="Q328">
        <v>1</v>
      </c>
      <c r="R328" t="s">
        <v>465</v>
      </c>
      <c r="S328" t="s">
        <v>619</v>
      </c>
      <c r="T328" s="168">
        <v>45695</v>
      </c>
      <c r="U328" s="168">
        <v>45747</v>
      </c>
      <c r="V328" t="s">
        <v>586</v>
      </c>
      <c r="W328">
        <v>2</v>
      </c>
      <c r="X328" s="218">
        <v>100</v>
      </c>
      <c r="Y328" t="s">
        <v>2396</v>
      </c>
      <c r="Z328" s="219">
        <v>45806</v>
      </c>
      <c r="AA328">
        <v>100</v>
      </c>
      <c r="AB328" t="s">
        <v>2397</v>
      </c>
      <c r="AC328" s="220">
        <v>45806</v>
      </c>
      <c r="AD328">
        <v>90</v>
      </c>
      <c r="AE328" s="221">
        <v>2</v>
      </c>
    </row>
    <row r="329" spans="1:31" hidden="1" x14ac:dyDescent="0.25">
      <c r="A329" s="30" t="str">
        <f t="shared" si="5"/>
        <v>73.4.3</v>
      </c>
      <c r="B329" t="s">
        <v>2375</v>
      </c>
      <c r="C329">
        <v>1</v>
      </c>
      <c r="D329" t="s">
        <v>467</v>
      </c>
      <c r="E329" t="s">
        <v>620</v>
      </c>
      <c r="F329" t="s">
        <v>19</v>
      </c>
      <c r="G329" t="s">
        <v>19</v>
      </c>
      <c r="H329" t="s">
        <v>19</v>
      </c>
      <c r="I329" t="s">
        <v>19</v>
      </c>
      <c r="J329" t="s">
        <v>19</v>
      </c>
      <c r="K329"/>
      <c r="L329" t="s">
        <v>19</v>
      </c>
      <c r="M329" t="s">
        <v>19</v>
      </c>
      <c r="N329" t="s">
        <v>19</v>
      </c>
      <c r="O329" t="s">
        <v>195</v>
      </c>
      <c r="P329">
        <v>30</v>
      </c>
      <c r="Q329">
        <v>100</v>
      </c>
      <c r="R329" t="s">
        <v>493</v>
      </c>
      <c r="S329" t="s">
        <v>621</v>
      </c>
      <c r="T329" s="168">
        <v>45748</v>
      </c>
      <c r="U329" s="168">
        <v>45961</v>
      </c>
      <c r="V329" t="s">
        <v>586</v>
      </c>
      <c r="W329">
        <v>6</v>
      </c>
      <c r="X329" s="218">
        <v>82</v>
      </c>
      <c r="Y329" t="s">
        <v>2398</v>
      </c>
      <c r="Z329" s="219"/>
      <c r="AA329">
        <v>80</v>
      </c>
      <c r="AB329" t="s">
        <v>2399</v>
      </c>
      <c r="AC329" s="220"/>
      <c r="AD329"/>
      <c r="AE329" s="221">
        <v>4.8</v>
      </c>
    </row>
    <row r="330" spans="1:31" hidden="1" x14ac:dyDescent="0.25">
      <c r="A330" s="30" t="str">
        <f t="shared" si="5"/>
        <v>73.4.4</v>
      </c>
      <c r="B330" t="s">
        <v>2375</v>
      </c>
      <c r="C330">
        <v>1</v>
      </c>
      <c r="D330" t="s">
        <v>467</v>
      </c>
      <c r="E330" t="s">
        <v>622</v>
      </c>
      <c r="F330" t="s">
        <v>19</v>
      </c>
      <c r="G330" t="s">
        <v>19</v>
      </c>
      <c r="H330" t="s">
        <v>19</v>
      </c>
      <c r="I330" t="s">
        <v>19</v>
      </c>
      <c r="J330" t="s">
        <v>19</v>
      </c>
      <c r="K330"/>
      <c r="L330" t="s">
        <v>19</v>
      </c>
      <c r="M330" t="s">
        <v>19</v>
      </c>
      <c r="N330" t="s">
        <v>19</v>
      </c>
      <c r="O330" t="s">
        <v>196</v>
      </c>
      <c r="P330">
        <v>30</v>
      </c>
      <c r="Q330">
        <v>100</v>
      </c>
      <c r="R330" t="s">
        <v>493</v>
      </c>
      <c r="S330" t="s">
        <v>623</v>
      </c>
      <c r="T330" s="168">
        <v>45769</v>
      </c>
      <c r="U330" s="168">
        <v>45982</v>
      </c>
      <c r="V330" t="s">
        <v>586</v>
      </c>
      <c r="W330">
        <v>6</v>
      </c>
      <c r="X330" s="218">
        <v>82</v>
      </c>
      <c r="Y330" t="s">
        <v>2400</v>
      </c>
      <c r="Z330" s="219"/>
      <c r="AA330">
        <v>80</v>
      </c>
      <c r="AB330" t="s">
        <v>2401</v>
      </c>
      <c r="AC330" s="220"/>
      <c r="AD330"/>
      <c r="AE330" s="221">
        <v>4.8</v>
      </c>
    </row>
    <row r="331" spans="1:31" hidden="1" x14ac:dyDescent="0.25">
      <c r="A331" s="30" t="str">
        <f t="shared" si="5"/>
        <v>73.4.5</v>
      </c>
      <c r="B331" t="s">
        <v>2375</v>
      </c>
      <c r="C331">
        <v>1</v>
      </c>
      <c r="D331" t="s">
        <v>467</v>
      </c>
      <c r="E331" t="s">
        <v>624</v>
      </c>
      <c r="F331" t="s">
        <v>19</v>
      </c>
      <c r="G331" t="s">
        <v>19</v>
      </c>
      <c r="H331" t="s">
        <v>19</v>
      </c>
      <c r="I331" t="s">
        <v>19</v>
      </c>
      <c r="J331" t="s">
        <v>19</v>
      </c>
      <c r="K331"/>
      <c r="L331" t="s">
        <v>19</v>
      </c>
      <c r="M331" t="s">
        <v>19</v>
      </c>
      <c r="N331" t="s">
        <v>19</v>
      </c>
      <c r="O331" t="s">
        <v>197</v>
      </c>
      <c r="P331">
        <v>10</v>
      </c>
      <c r="Q331">
        <v>3</v>
      </c>
      <c r="R331" t="s">
        <v>465</v>
      </c>
      <c r="S331" t="s">
        <v>625</v>
      </c>
      <c r="T331" s="168">
        <v>45965</v>
      </c>
      <c r="U331" s="168">
        <v>45979</v>
      </c>
      <c r="V331" t="s">
        <v>586</v>
      </c>
      <c r="W331">
        <v>2</v>
      </c>
      <c r="X331" s="218"/>
      <c r="Y331"/>
      <c r="Z331" s="219"/>
      <c r="AA331"/>
      <c r="AB331"/>
      <c r="AC331" s="220"/>
      <c r="AD331"/>
      <c r="AE331" s="221"/>
    </row>
    <row r="332" spans="1:31" hidden="1" x14ac:dyDescent="0.25">
      <c r="A332" s="30" t="str">
        <f t="shared" si="5"/>
        <v>73.4.6</v>
      </c>
      <c r="B332" t="s">
        <v>2375</v>
      </c>
      <c r="C332">
        <v>1</v>
      </c>
      <c r="D332" t="s">
        <v>467</v>
      </c>
      <c r="E332" t="s">
        <v>626</v>
      </c>
      <c r="F332" t="s">
        <v>19</v>
      </c>
      <c r="G332" t="s">
        <v>19</v>
      </c>
      <c r="H332" t="s">
        <v>19</v>
      </c>
      <c r="I332" t="s">
        <v>19</v>
      </c>
      <c r="J332" t="s">
        <v>19</v>
      </c>
      <c r="K332"/>
      <c r="L332" t="s">
        <v>19</v>
      </c>
      <c r="M332" t="s">
        <v>19</v>
      </c>
      <c r="N332" t="s">
        <v>19</v>
      </c>
      <c r="O332" t="s">
        <v>198</v>
      </c>
      <c r="P332">
        <v>10</v>
      </c>
      <c r="Q332">
        <v>3</v>
      </c>
      <c r="R332" t="s">
        <v>465</v>
      </c>
      <c r="S332" t="s">
        <v>627</v>
      </c>
      <c r="T332" s="168">
        <v>45992</v>
      </c>
      <c r="U332" s="168">
        <v>46010</v>
      </c>
      <c r="V332" t="s">
        <v>586</v>
      </c>
      <c r="W332">
        <v>2</v>
      </c>
      <c r="X332" s="218"/>
      <c r="Y332"/>
      <c r="Z332" s="219"/>
      <c r="AA332"/>
      <c r="AB332"/>
      <c r="AC332" s="220"/>
      <c r="AD332"/>
      <c r="AE332" s="221"/>
    </row>
    <row r="333" spans="1:31" hidden="1" x14ac:dyDescent="0.25">
      <c r="A333" s="30" t="str">
        <f t="shared" si="5"/>
        <v>72.1</v>
      </c>
      <c r="B333" t="s">
        <v>2402</v>
      </c>
      <c r="C333">
        <v>2</v>
      </c>
      <c r="D333" t="s">
        <v>460</v>
      </c>
      <c r="E333" t="s">
        <v>911</v>
      </c>
      <c r="F333" t="s">
        <v>462</v>
      </c>
      <c r="G333" t="s">
        <v>1469</v>
      </c>
      <c r="H333" t="s">
        <v>1479</v>
      </c>
      <c r="I333" t="s">
        <v>1471</v>
      </c>
      <c r="J333" t="s">
        <v>19</v>
      </c>
      <c r="K333"/>
      <c r="L333" t="s">
        <v>22</v>
      </c>
      <c r="M333" t="s">
        <v>697</v>
      </c>
      <c r="N333" t="s">
        <v>19</v>
      </c>
      <c r="O333" t="s">
        <v>318</v>
      </c>
      <c r="P333">
        <v>30</v>
      </c>
      <c r="Q333">
        <v>100</v>
      </c>
      <c r="R333" t="s">
        <v>493</v>
      </c>
      <c r="S333" t="s">
        <v>912</v>
      </c>
      <c r="T333" s="168">
        <v>45672</v>
      </c>
      <c r="U333" s="168">
        <v>45975</v>
      </c>
      <c r="V333" t="s">
        <v>910</v>
      </c>
      <c r="W333">
        <v>30</v>
      </c>
      <c r="X333" s="218">
        <v>0</v>
      </c>
      <c r="Y333" t="s">
        <v>2403</v>
      </c>
      <c r="Z333" s="219"/>
      <c r="AA333">
        <v>0</v>
      </c>
      <c r="AB333" t="s">
        <v>2404</v>
      </c>
      <c r="AC333" s="220"/>
      <c r="AD333"/>
      <c r="AE333" s="221">
        <v>0</v>
      </c>
    </row>
    <row r="334" spans="1:31" hidden="1" x14ac:dyDescent="0.25">
      <c r="A334" s="30" t="str">
        <f t="shared" si="5"/>
        <v>72.1.1</v>
      </c>
      <c r="B334" t="s">
        <v>2402</v>
      </c>
      <c r="C334">
        <v>2</v>
      </c>
      <c r="D334" t="s">
        <v>467</v>
      </c>
      <c r="E334" t="s">
        <v>913</v>
      </c>
      <c r="F334" t="s">
        <v>19</v>
      </c>
      <c r="G334" t="s">
        <v>19</v>
      </c>
      <c r="H334" t="s">
        <v>19</v>
      </c>
      <c r="I334" t="s">
        <v>19</v>
      </c>
      <c r="J334" t="s">
        <v>19</v>
      </c>
      <c r="K334"/>
      <c r="L334" t="s">
        <v>19</v>
      </c>
      <c r="M334" t="s">
        <v>19</v>
      </c>
      <c r="N334" t="s">
        <v>19</v>
      </c>
      <c r="O334" t="s">
        <v>319</v>
      </c>
      <c r="P334">
        <v>10</v>
      </c>
      <c r="Q334">
        <v>1</v>
      </c>
      <c r="R334" t="s">
        <v>465</v>
      </c>
      <c r="S334" t="s">
        <v>914</v>
      </c>
      <c r="T334" s="168">
        <v>45672</v>
      </c>
      <c r="U334" s="168">
        <v>45706</v>
      </c>
      <c r="V334" t="s">
        <v>910</v>
      </c>
      <c r="W334">
        <v>3</v>
      </c>
      <c r="X334" s="218">
        <v>100</v>
      </c>
      <c r="Y334" t="s">
        <v>2405</v>
      </c>
      <c r="Z334" s="219">
        <v>45706</v>
      </c>
      <c r="AA334">
        <v>100</v>
      </c>
      <c r="AB334" t="s">
        <v>2406</v>
      </c>
      <c r="AC334" s="220">
        <v>45706</v>
      </c>
      <c r="AD334">
        <v>100</v>
      </c>
      <c r="AE334" s="221">
        <v>3</v>
      </c>
    </row>
    <row r="335" spans="1:31" hidden="1" x14ac:dyDescent="0.25">
      <c r="A335" s="30" t="str">
        <f t="shared" si="5"/>
        <v>72.1.2</v>
      </c>
      <c r="B335" t="s">
        <v>2402</v>
      </c>
      <c r="C335">
        <v>2</v>
      </c>
      <c r="D335" t="s">
        <v>467</v>
      </c>
      <c r="E335" t="s">
        <v>915</v>
      </c>
      <c r="F335" t="s">
        <v>19</v>
      </c>
      <c r="G335" t="s">
        <v>19</v>
      </c>
      <c r="H335" t="s">
        <v>19</v>
      </c>
      <c r="I335" t="s">
        <v>19</v>
      </c>
      <c r="J335" t="s">
        <v>19</v>
      </c>
      <c r="K335"/>
      <c r="L335" t="s">
        <v>19</v>
      </c>
      <c r="M335" t="s">
        <v>19</v>
      </c>
      <c r="N335" t="s">
        <v>19</v>
      </c>
      <c r="O335" t="s">
        <v>320</v>
      </c>
      <c r="P335">
        <v>10</v>
      </c>
      <c r="Q335">
        <v>1</v>
      </c>
      <c r="R335" t="s">
        <v>465</v>
      </c>
      <c r="S335" t="s">
        <v>916</v>
      </c>
      <c r="T335" s="168">
        <v>45707</v>
      </c>
      <c r="U335" s="168">
        <v>45716</v>
      </c>
      <c r="V335" t="s">
        <v>910</v>
      </c>
      <c r="W335">
        <v>3</v>
      </c>
      <c r="X335" s="218">
        <v>100</v>
      </c>
      <c r="Y335" t="s">
        <v>2407</v>
      </c>
      <c r="Z335" s="219">
        <v>45716</v>
      </c>
      <c r="AA335">
        <v>100</v>
      </c>
      <c r="AB335" t="s">
        <v>2408</v>
      </c>
      <c r="AC335" s="220">
        <v>45716</v>
      </c>
      <c r="AD335">
        <v>100</v>
      </c>
      <c r="AE335" s="221">
        <v>3</v>
      </c>
    </row>
    <row r="336" spans="1:31" hidden="1" x14ac:dyDescent="0.25">
      <c r="A336" s="30" t="str">
        <f t="shared" si="5"/>
        <v>72.1.3</v>
      </c>
      <c r="B336" t="s">
        <v>2402</v>
      </c>
      <c r="C336">
        <v>2</v>
      </c>
      <c r="D336" t="s">
        <v>467</v>
      </c>
      <c r="E336" t="s">
        <v>917</v>
      </c>
      <c r="F336" t="s">
        <v>19</v>
      </c>
      <c r="G336" t="s">
        <v>19</v>
      </c>
      <c r="H336" t="s">
        <v>19</v>
      </c>
      <c r="I336" t="s">
        <v>19</v>
      </c>
      <c r="J336" t="s">
        <v>19</v>
      </c>
      <c r="K336"/>
      <c r="L336" t="s">
        <v>19</v>
      </c>
      <c r="M336" t="s">
        <v>19</v>
      </c>
      <c r="N336" t="s">
        <v>19</v>
      </c>
      <c r="O336" t="s">
        <v>321</v>
      </c>
      <c r="P336">
        <v>15</v>
      </c>
      <c r="Q336">
        <v>2</v>
      </c>
      <c r="R336" t="s">
        <v>465</v>
      </c>
      <c r="S336" t="s">
        <v>918</v>
      </c>
      <c r="T336" s="168">
        <v>45719</v>
      </c>
      <c r="U336" s="168">
        <v>45930</v>
      </c>
      <c r="V336" t="s">
        <v>910</v>
      </c>
      <c r="W336">
        <v>4.5</v>
      </c>
      <c r="X336" s="218">
        <v>100</v>
      </c>
      <c r="Y336" t="s">
        <v>2409</v>
      </c>
      <c r="Z336" s="219">
        <v>45930</v>
      </c>
      <c r="AA336">
        <v>100</v>
      </c>
      <c r="AB336" t="s">
        <v>2410</v>
      </c>
      <c r="AC336" s="220">
        <v>45930</v>
      </c>
      <c r="AD336">
        <v>100</v>
      </c>
      <c r="AE336" s="221">
        <v>4.5</v>
      </c>
    </row>
    <row r="337" spans="1:31" hidden="1" x14ac:dyDescent="0.25">
      <c r="A337" s="30" t="str">
        <f t="shared" si="5"/>
        <v>72.1.4</v>
      </c>
      <c r="B337" t="s">
        <v>2402</v>
      </c>
      <c r="C337">
        <v>2</v>
      </c>
      <c r="D337" t="s">
        <v>467</v>
      </c>
      <c r="E337" t="s">
        <v>919</v>
      </c>
      <c r="F337" t="s">
        <v>19</v>
      </c>
      <c r="G337" t="s">
        <v>19</v>
      </c>
      <c r="H337" t="s">
        <v>19</v>
      </c>
      <c r="I337" t="s">
        <v>19</v>
      </c>
      <c r="J337" t="s">
        <v>19</v>
      </c>
      <c r="K337"/>
      <c r="L337" t="s">
        <v>19</v>
      </c>
      <c r="M337" t="s">
        <v>19</v>
      </c>
      <c r="N337" t="s">
        <v>19</v>
      </c>
      <c r="O337" t="s">
        <v>322</v>
      </c>
      <c r="P337">
        <v>20</v>
      </c>
      <c r="Q337">
        <v>2</v>
      </c>
      <c r="R337" t="s">
        <v>465</v>
      </c>
      <c r="S337" t="s">
        <v>920</v>
      </c>
      <c r="T337" s="168">
        <v>45748</v>
      </c>
      <c r="U337" s="168">
        <v>45961</v>
      </c>
      <c r="V337" t="s">
        <v>910</v>
      </c>
      <c r="W337">
        <v>6</v>
      </c>
      <c r="X337" s="218"/>
      <c r="Y337"/>
      <c r="Z337" s="219"/>
      <c r="AA337"/>
      <c r="AB337"/>
      <c r="AC337" s="220"/>
      <c r="AD337"/>
      <c r="AE337" s="221"/>
    </row>
    <row r="338" spans="1:31" hidden="1" x14ac:dyDescent="0.25">
      <c r="A338" s="30" t="str">
        <f t="shared" si="5"/>
        <v>72.1.5</v>
      </c>
      <c r="B338" t="s">
        <v>2402</v>
      </c>
      <c r="C338">
        <v>2</v>
      </c>
      <c r="D338" t="s">
        <v>467</v>
      </c>
      <c r="E338" t="s">
        <v>921</v>
      </c>
      <c r="F338" t="s">
        <v>19</v>
      </c>
      <c r="G338" t="s">
        <v>19</v>
      </c>
      <c r="H338" t="s">
        <v>19</v>
      </c>
      <c r="I338" t="s">
        <v>19</v>
      </c>
      <c r="J338" t="s">
        <v>19</v>
      </c>
      <c r="K338"/>
      <c r="L338" t="s">
        <v>19</v>
      </c>
      <c r="M338" t="s">
        <v>19</v>
      </c>
      <c r="N338" t="s">
        <v>19</v>
      </c>
      <c r="O338" t="s">
        <v>323</v>
      </c>
      <c r="P338">
        <v>15</v>
      </c>
      <c r="Q338">
        <v>2</v>
      </c>
      <c r="R338" t="s">
        <v>465</v>
      </c>
      <c r="S338" t="s">
        <v>922</v>
      </c>
      <c r="T338" s="168">
        <v>45754</v>
      </c>
      <c r="U338" s="168">
        <v>45930</v>
      </c>
      <c r="V338" t="s">
        <v>910</v>
      </c>
      <c r="W338">
        <v>4.5</v>
      </c>
      <c r="X338" s="218">
        <v>50</v>
      </c>
      <c r="Y338" t="s">
        <v>2411</v>
      </c>
      <c r="Z338" s="219"/>
      <c r="AA338">
        <v>50</v>
      </c>
      <c r="AB338" t="s">
        <v>2412</v>
      </c>
      <c r="AC338" s="220"/>
      <c r="AD338">
        <v>0</v>
      </c>
      <c r="AE338" s="221">
        <v>2.25</v>
      </c>
    </row>
    <row r="339" spans="1:31" hidden="1" x14ac:dyDescent="0.25">
      <c r="A339" s="30" t="str">
        <f t="shared" si="5"/>
        <v>72.1.6</v>
      </c>
      <c r="B339" t="s">
        <v>2402</v>
      </c>
      <c r="C339">
        <v>2</v>
      </c>
      <c r="D339" t="s">
        <v>467</v>
      </c>
      <c r="E339" t="s">
        <v>923</v>
      </c>
      <c r="F339" t="s">
        <v>19</v>
      </c>
      <c r="G339" t="s">
        <v>19</v>
      </c>
      <c r="H339" t="s">
        <v>19</v>
      </c>
      <c r="I339" t="s">
        <v>19</v>
      </c>
      <c r="J339" t="s">
        <v>19</v>
      </c>
      <c r="K339"/>
      <c r="L339" t="s">
        <v>19</v>
      </c>
      <c r="M339" t="s">
        <v>19</v>
      </c>
      <c r="N339" t="s">
        <v>19</v>
      </c>
      <c r="O339" t="s">
        <v>324</v>
      </c>
      <c r="P339">
        <v>10</v>
      </c>
      <c r="Q339">
        <v>2</v>
      </c>
      <c r="R339" t="s">
        <v>465</v>
      </c>
      <c r="S339" t="s">
        <v>924</v>
      </c>
      <c r="T339" s="168">
        <v>45779</v>
      </c>
      <c r="U339" s="168">
        <v>45930</v>
      </c>
      <c r="V339" t="s">
        <v>910</v>
      </c>
      <c r="W339">
        <v>3</v>
      </c>
      <c r="X339" s="218">
        <v>100</v>
      </c>
      <c r="Y339" t="s">
        <v>2413</v>
      </c>
      <c r="Z339" s="219">
        <v>45924</v>
      </c>
      <c r="AA339">
        <v>100</v>
      </c>
      <c r="AB339" t="s">
        <v>2414</v>
      </c>
      <c r="AC339" s="220">
        <v>45924</v>
      </c>
      <c r="AD339">
        <v>100</v>
      </c>
      <c r="AE339" s="221">
        <v>3</v>
      </c>
    </row>
    <row r="340" spans="1:31" hidden="1" x14ac:dyDescent="0.25">
      <c r="A340" s="30" t="str">
        <f t="shared" si="5"/>
        <v>72.1.7</v>
      </c>
      <c r="B340" t="s">
        <v>2402</v>
      </c>
      <c r="C340">
        <v>2</v>
      </c>
      <c r="D340" t="s">
        <v>467</v>
      </c>
      <c r="E340" t="s">
        <v>925</v>
      </c>
      <c r="F340" t="s">
        <v>19</v>
      </c>
      <c r="G340" t="s">
        <v>19</v>
      </c>
      <c r="H340" t="s">
        <v>19</v>
      </c>
      <c r="I340" t="s">
        <v>19</v>
      </c>
      <c r="J340" t="s">
        <v>19</v>
      </c>
      <c r="K340"/>
      <c r="L340" t="s">
        <v>19</v>
      </c>
      <c r="M340" t="s">
        <v>19</v>
      </c>
      <c r="N340" t="s">
        <v>19</v>
      </c>
      <c r="O340" t="s">
        <v>325</v>
      </c>
      <c r="P340">
        <v>10</v>
      </c>
      <c r="Q340">
        <v>100</v>
      </c>
      <c r="R340" t="s">
        <v>493</v>
      </c>
      <c r="S340" t="s">
        <v>835</v>
      </c>
      <c r="T340" s="168">
        <v>45779</v>
      </c>
      <c r="U340" s="168">
        <v>45930</v>
      </c>
      <c r="V340" t="s">
        <v>910</v>
      </c>
      <c r="W340">
        <v>3</v>
      </c>
      <c r="X340" s="218">
        <v>48</v>
      </c>
      <c r="Y340" t="s">
        <v>2415</v>
      </c>
      <c r="Z340" s="219"/>
      <c r="AA340">
        <v>28</v>
      </c>
      <c r="AB340" t="s">
        <v>2416</v>
      </c>
      <c r="AC340" s="220"/>
      <c r="AD340">
        <v>0</v>
      </c>
      <c r="AE340" s="221">
        <v>0.84</v>
      </c>
    </row>
    <row r="341" spans="1:31" hidden="1" x14ac:dyDescent="0.25">
      <c r="A341" s="30" t="str">
        <f t="shared" si="5"/>
        <v>72.1.8</v>
      </c>
      <c r="B341" t="s">
        <v>2402</v>
      </c>
      <c r="C341">
        <v>2</v>
      </c>
      <c r="D341" t="s">
        <v>467</v>
      </c>
      <c r="E341" t="s">
        <v>926</v>
      </c>
      <c r="F341" t="s">
        <v>19</v>
      </c>
      <c r="G341" t="s">
        <v>19</v>
      </c>
      <c r="H341" t="s">
        <v>19</v>
      </c>
      <c r="I341" t="s">
        <v>19</v>
      </c>
      <c r="J341" t="s">
        <v>19</v>
      </c>
      <c r="K341"/>
      <c r="L341" t="s">
        <v>19</v>
      </c>
      <c r="M341" t="s">
        <v>19</v>
      </c>
      <c r="N341" t="s">
        <v>19</v>
      </c>
      <c r="O341" t="s">
        <v>326</v>
      </c>
      <c r="P341">
        <v>10</v>
      </c>
      <c r="Q341">
        <v>1</v>
      </c>
      <c r="R341" t="s">
        <v>465</v>
      </c>
      <c r="S341" t="s">
        <v>927</v>
      </c>
      <c r="T341" s="168">
        <v>45931</v>
      </c>
      <c r="U341" s="168">
        <v>45975</v>
      </c>
      <c r="V341" t="s">
        <v>910</v>
      </c>
      <c r="W341">
        <v>3</v>
      </c>
      <c r="X341" s="218"/>
      <c r="Y341"/>
      <c r="Z341" s="219"/>
      <c r="AA341"/>
      <c r="AB341"/>
      <c r="AC341" s="220"/>
      <c r="AD341"/>
      <c r="AE341" s="221"/>
    </row>
    <row r="342" spans="1:31" hidden="1" x14ac:dyDescent="0.25">
      <c r="A342" s="30" t="str">
        <f t="shared" si="5"/>
        <v>72.2</v>
      </c>
      <c r="B342" t="s">
        <v>2402</v>
      </c>
      <c r="C342">
        <v>2</v>
      </c>
      <c r="D342" t="s">
        <v>460</v>
      </c>
      <c r="E342" t="s">
        <v>928</v>
      </c>
      <c r="F342" t="s">
        <v>462</v>
      </c>
      <c r="G342" t="s">
        <v>1484</v>
      </c>
      <c r="H342" t="s">
        <v>1485</v>
      </c>
      <c r="I342" t="s">
        <v>1486</v>
      </c>
      <c r="J342" t="s">
        <v>19</v>
      </c>
      <c r="K342"/>
      <c r="L342" t="s">
        <v>22</v>
      </c>
      <c r="M342" t="s">
        <v>614</v>
      </c>
      <c r="N342" t="s">
        <v>19</v>
      </c>
      <c r="O342" t="s">
        <v>188</v>
      </c>
      <c r="P342">
        <v>25</v>
      </c>
      <c r="Q342">
        <v>1</v>
      </c>
      <c r="R342" t="s">
        <v>465</v>
      </c>
      <c r="S342" t="s">
        <v>929</v>
      </c>
      <c r="T342" s="168">
        <v>45691</v>
      </c>
      <c r="U342" s="168">
        <v>46022</v>
      </c>
      <c r="V342" t="s">
        <v>910</v>
      </c>
      <c r="W342">
        <v>25</v>
      </c>
      <c r="X342" s="218">
        <v>0</v>
      </c>
      <c r="Y342" t="s">
        <v>2417</v>
      </c>
      <c r="Z342" s="219"/>
      <c r="AA342">
        <v>0</v>
      </c>
      <c r="AB342" t="s">
        <v>2418</v>
      </c>
      <c r="AC342" s="220"/>
      <c r="AD342"/>
      <c r="AE342" s="221">
        <v>0</v>
      </c>
    </row>
    <row r="343" spans="1:31" hidden="1" x14ac:dyDescent="0.25">
      <c r="A343" s="30" t="str">
        <f t="shared" si="5"/>
        <v>72.2.1</v>
      </c>
      <c r="B343" t="s">
        <v>2402</v>
      </c>
      <c r="C343">
        <v>2</v>
      </c>
      <c r="D343" t="s">
        <v>467</v>
      </c>
      <c r="E343" t="s">
        <v>930</v>
      </c>
      <c r="F343" t="s">
        <v>19</v>
      </c>
      <c r="G343" t="s">
        <v>19</v>
      </c>
      <c r="H343" t="s">
        <v>19</v>
      </c>
      <c r="I343" t="s">
        <v>19</v>
      </c>
      <c r="J343" t="s">
        <v>19</v>
      </c>
      <c r="K343"/>
      <c r="L343" t="s">
        <v>19</v>
      </c>
      <c r="M343" t="s">
        <v>19</v>
      </c>
      <c r="N343" t="s">
        <v>19</v>
      </c>
      <c r="O343" t="s">
        <v>189</v>
      </c>
      <c r="P343">
        <v>30</v>
      </c>
      <c r="Q343">
        <v>1</v>
      </c>
      <c r="R343" t="s">
        <v>465</v>
      </c>
      <c r="S343" t="s">
        <v>931</v>
      </c>
      <c r="T343" s="168">
        <v>45691</v>
      </c>
      <c r="U343" s="168">
        <v>45747</v>
      </c>
      <c r="V343" t="s">
        <v>910</v>
      </c>
      <c r="W343">
        <v>7.5</v>
      </c>
      <c r="X343" s="218">
        <v>100</v>
      </c>
      <c r="Y343" t="s">
        <v>2419</v>
      </c>
      <c r="Z343" s="219">
        <v>45748</v>
      </c>
      <c r="AA343">
        <v>100</v>
      </c>
      <c r="AB343" t="s">
        <v>2420</v>
      </c>
      <c r="AC343" s="220">
        <v>45748</v>
      </c>
      <c r="AD343">
        <v>95</v>
      </c>
      <c r="AE343" s="221">
        <v>7.5</v>
      </c>
    </row>
    <row r="344" spans="1:31" hidden="1" x14ac:dyDescent="0.25">
      <c r="A344" s="30" t="str">
        <f t="shared" si="5"/>
        <v>72.2.2</v>
      </c>
      <c r="B344" t="s">
        <v>2402</v>
      </c>
      <c r="C344">
        <v>2</v>
      </c>
      <c r="D344" t="s">
        <v>467</v>
      </c>
      <c r="E344" t="s">
        <v>932</v>
      </c>
      <c r="F344" t="s">
        <v>19</v>
      </c>
      <c r="G344" t="s">
        <v>19</v>
      </c>
      <c r="H344" t="s">
        <v>19</v>
      </c>
      <c r="I344" t="s">
        <v>19</v>
      </c>
      <c r="J344" t="s">
        <v>19</v>
      </c>
      <c r="K344"/>
      <c r="L344" t="s">
        <v>19</v>
      </c>
      <c r="M344" t="s">
        <v>19</v>
      </c>
      <c r="N344" t="s">
        <v>19</v>
      </c>
      <c r="O344" t="s">
        <v>190</v>
      </c>
      <c r="P344">
        <v>60</v>
      </c>
      <c r="Q344">
        <v>100</v>
      </c>
      <c r="R344" t="s">
        <v>493</v>
      </c>
      <c r="S344" t="s">
        <v>1784</v>
      </c>
      <c r="T344" s="168">
        <v>45748</v>
      </c>
      <c r="U344" s="168">
        <v>46022</v>
      </c>
      <c r="V344" t="s">
        <v>910</v>
      </c>
      <c r="W344">
        <v>15</v>
      </c>
      <c r="X344" s="218">
        <v>36</v>
      </c>
      <c r="Y344" t="s">
        <v>2421</v>
      </c>
      <c r="Z344" s="219"/>
      <c r="AA344">
        <v>36</v>
      </c>
      <c r="AB344" t="s">
        <v>2422</v>
      </c>
      <c r="AC344" s="220"/>
      <c r="AD344"/>
      <c r="AE344" s="221">
        <v>5.4</v>
      </c>
    </row>
    <row r="345" spans="1:31" hidden="1" x14ac:dyDescent="0.25">
      <c r="A345" s="30" t="str">
        <f t="shared" si="5"/>
        <v>72.2.3</v>
      </c>
      <c r="B345" t="s">
        <v>2402</v>
      </c>
      <c r="C345">
        <v>2</v>
      </c>
      <c r="D345" t="s">
        <v>467</v>
      </c>
      <c r="E345" t="s">
        <v>933</v>
      </c>
      <c r="F345" t="s">
        <v>19</v>
      </c>
      <c r="G345" t="s">
        <v>19</v>
      </c>
      <c r="H345" t="s">
        <v>19</v>
      </c>
      <c r="I345" t="s">
        <v>19</v>
      </c>
      <c r="J345" t="s">
        <v>19</v>
      </c>
      <c r="K345"/>
      <c r="L345" t="s">
        <v>19</v>
      </c>
      <c r="M345" t="s">
        <v>19</v>
      </c>
      <c r="N345" t="s">
        <v>19</v>
      </c>
      <c r="O345" t="s">
        <v>191</v>
      </c>
      <c r="P345">
        <v>10</v>
      </c>
      <c r="Q345">
        <v>1</v>
      </c>
      <c r="R345" t="s">
        <v>465</v>
      </c>
      <c r="S345" t="s">
        <v>934</v>
      </c>
      <c r="T345" s="168">
        <v>45992</v>
      </c>
      <c r="U345" s="168">
        <v>46022</v>
      </c>
      <c r="V345" t="s">
        <v>910</v>
      </c>
      <c r="W345">
        <v>2.5</v>
      </c>
      <c r="X345" s="218"/>
      <c r="Y345"/>
      <c r="Z345" s="219"/>
      <c r="AA345"/>
      <c r="AB345"/>
      <c r="AC345" s="220"/>
      <c r="AD345"/>
      <c r="AE345" s="221"/>
    </row>
    <row r="346" spans="1:31" hidden="1" x14ac:dyDescent="0.25">
      <c r="A346" s="30" t="str">
        <f t="shared" si="5"/>
        <v>72.3</v>
      </c>
      <c r="B346" t="s">
        <v>2402</v>
      </c>
      <c r="C346">
        <v>2</v>
      </c>
      <c r="D346" t="s">
        <v>460</v>
      </c>
      <c r="E346" t="s">
        <v>935</v>
      </c>
      <c r="F346" t="s">
        <v>479</v>
      </c>
      <c r="G346" t="s">
        <v>1478</v>
      </c>
      <c r="H346" t="s">
        <v>1479</v>
      </c>
      <c r="I346" t="s">
        <v>1480</v>
      </c>
      <c r="J346" t="s">
        <v>19</v>
      </c>
      <c r="K346"/>
      <c r="L346" t="s">
        <v>22</v>
      </c>
      <c r="M346" t="s">
        <v>697</v>
      </c>
      <c r="N346" t="s">
        <v>19</v>
      </c>
      <c r="O346" t="s">
        <v>327</v>
      </c>
      <c r="P346">
        <v>25</v>
      </c>
      <c r="Q346">
        <v>1</v>
      </c>
      <c r="R346" t="s">
        <v>465</v>
      </c>
      <c r="S346" t="s">
        <v>929</v>
      </c>
      <c r="T346" s="168">
        <v>45691</v>
      </c>
      <c r="U346" s="168">
        <v>45989</v>
      </c>
      <c r="V346" t="s">
        <v>936</v>
      </c>
      <c r="W346">
        <v>25</v>
      </c>
      <c r="X346" s="218">
        <v>0</v>
      </c>
      <c r="Y346" t="s">
        <v>2423</v>
      </c>
      <c r="Z346" s="219"/>
      <c r="AA346">
        <v>0</v>
      </c>
      <c r="AB346" t="s">
        <v>2424</v>
      </c>
      <c r="AC346" s="220"/>
      <c r="AD346"/>
      <c r="AE346" s="221">
        <v>0</v>
      </c>
    </row>
    <row r="347" spans="1:31" hidden="1" x14ac:dyDescent="0.25">
      <c r="A347" s="30" t="str">
        <f t="shared" si="5"/>
        <v>72.3.1</v>
      </c>
      <c r="B347" t="s">
        <v>2402</v>
      </c>
      <c r="C347">
        <v>2</v>
      </c>
      <c r="D347" t="s">
        <v>467</v>
      </c>
      <c r="E347" t="s">
        <v>937</v>
      </c>
      <c r="F347" t="s">
        <v>19</v>
      </c>
      <c r="G347" t="s">
        <v>19</v>
      </c>
      <c r="H347" t="s">
        <v>19</v>
      </c>
      <c r="I347" t="s">
        <v>19</v>
      </c>
      <c r="J347" t="s">
        <v>19</v>
      </c>
      <c r="K347"/>
      <c r="L347" t="s">
        <v>19</v>
      </c>
      <c r="M347" t="s">
        <v>19</v>
      </c>
      <c r="N347" t="s">
        <v>19</v>
      </c>
      <c r="O347" t="s">
        <v>328</v>
      </c>
      <c r="P347">
        <v>15</v>
      </c>
      <c r="Q347">
        <v>1</v>
      </c>
      <c r="R347" t="s">
        <v>465</v>
      </c>
      <c r="S347" t="s">
        <v>938</v>
      </c>
      <c r="T347" s="168">
        <v>45691</v>
      </c>
      <c r="U347" s="168">
        <v>45730</v>
      </c>
      <c r="V347" t="s">
        <v>910</v>
      </c>
      <c r="W347">
        <v>3.75</v>
      </c>
      <c r="X347" s="218">
        <v>100</v>
      </c>
      <c r="Y347" t="s">
        <v>2425</v>
      </c>
      <c r="Z347" s="219">
        <v>45730</v>
      </c>
      <c r="AA347">
        <v>100</v>
      </c>
      <c r="AB347" t="s">
        <v>2426</v>
      </c>
      <c r="AC347" s="220">
        <v>45730</v>
      </c>
      <c r="AD347">
        <v>100</v>
      </c>
      <c r="AE347" s="221">
        <v>3.75</v>
      </c>
    </row>
    <row r="348" spans="1:31" hidden="1" x14ac:dyDescent="0.25">
      <c r="A348" s="30" t="str">
        <f t="shared" si="5"/>
        <v>72.3.2</v>
      </c>
      <c r="B348" t="s">
        <v>2402</v>
      </c>
      <c r="C348">
        <v>2</v>
      </c>
      <c r="D348" t="s">
        <v>467</v>
      </c>
      <c r="E348" t="s">
        <v>939</v>
      </c>
      <c r="F348" t="s">
        <v>19</v>
      </c>
      <c r="G348" t="s">
        <v>19</v>
      </c>
      <c r="H348" t="s">
        <v>19</v>
      </c>
      <c r="I348" t="s">
        <v>19</v>
      </c>
      <c r="J348" t="s">
        <v>19</v>
      </c>
      <c r="K348"/>
      <c r="L348" t="s">
        <v>19</v>
      </c>
      <c r="M348" t="s">
        <v>19</v>
      </c>
      <c r="N348" t="s">
        <v>19</v>
      </c>
      <c r="O348" t="s">
        <v>329</v>
      </c>
      <c r="P348">
        <v>15</v>
      </c>
      <c r="Q348">
        <v>1</v>
      </c>
      <c r="R348" t="s">
        <v>465</v>
      </c>
      <c r="S348" t="s">
        <v>940</v>
      </c>
      <c r="T348" s="168">
        <v>45734</v>
      </c>
      <c r="U348" s="168">
        <v>45898</v>
      </c>
      <c r="V348" t="s">
        <v>941</v>
      </c>
      <c r="W348">
        <v>3.75</v>
      </c>
      <c r="X348" s="218">
        <v>100</v>
      </c>
      <c r="Y348" t="s">
        <v>2427</v>
      </c>
      <c r="Z348" s="219">
        <v>45929</v>
      </c>
      <c r="AA348">
        <v>100</v>
      </c>
      <c r="AB348" t="s">
        <v>2428</v>
      </c>
      <c r="AC348" s="220">
        <v>45929</v>
      </c>
      <c r="AD348">
        <v>95</v>
      </c>
      <c r="AE348" s="221">
        <v>3.75</v>
      </c>
    </row>
    <row r="349" spans="1:31" hidden="1" x14ac:dyDescent="0.25">
      <c r="A349" s="30" t="str">
        <f t="shared" si="5"/>
        <v>72.3.3</v>
      </c>
      <c r="B349" t="s">
        <v>2402</v>
      </c>
      <c r="C349">
        <v>2</v>
      </c>
      <c r="D349" t="s">
        <v>467</v>
      </c>
      <c r="E349" t="s">
        <v>942</v>
      </c>
      <c r="F349" t="s">
        <v>19</v>
      </c>
      <c r="G349" t="s">
        <v>19</v>
      </c>
      <c r="H349" t="s">
        <v>19</v>
      </c>
      <c r="I349" t="s">
        <v>19</v>
      </c>
      <c r="J349" t="s">
        <v>19</v>
      </c>
      <c r="K349"/>
      <c r="L349" t="s">
        <v>19</v>
      </c>
      <c r="M349" t="s">
        <v>19</v>
      </c>
      <c r="N349" t="s">
        <v>19</v>
      </c>
      <c r="O349" t="s">
        <v>330</v>
      </c>
      <c r="P349">
        <v>20</v>
      </c>
      <c r="Q349">
        <v>1</v>
      </c>
      <c r="R349" t="s">
        <v>465</v>
      </c>
      <c r="S349" t="s">
        <v>943</v>
      </c>
      <c r="T349" s="168">
        <v>45748</v>
      </c>
      <c r="U349" s="168">
        <v>45812</v>
      </c>
      <c r="V349" t="s">
        <v>910</v>
      </c>
      <c r="W349">
        <v>5</v>
      </c>
      <c r="X349" s="218">
        <v>100</v>
      </c>
      <c r="Y349" t="s">
        <v>2429</v>
      </c>
      <c r="Z349" s="219">
        <v>45811</v>
      </c>
      <c r="AA349">
        <v>100</v>
      </c>
      <c r="AB349" t="s">
        <v>2430</v>
      </c>
      <c r="AC349" s="220">
        <v>45811</v>
      </c>
      <c r="AD349">
        <v>100</v>
      </c>
      <c r="AE349" s="221">
        <v>5</v>
      </c>
    </row>
    <row r="350" spans="1:31" hidden="1" x14ac:dyDescent="0.25">
      <c r="A350" s="30" t="str">
        <f t="shared" si="5"/>
        <v>72.3.5</v>
      </c>
      <c r="B350" t="s">
        <v>2402</v>
      </c>
      <c r="C350">
        <v>2</v>
      </c>
      <c r="D350" t="s">
        <v>467</v>
      </c>
      <c r="E350" t="s">
        <v>946</v>
      </c>
      <c r="F350" t="s">
        <v>19</v>
      </c>
      <c r="G350" t="s">
        <v>19</v>
      </c>
      <c r="H350" t="s">
        <v>19</v>
      </c>
      <c r="I350" t="s">
        <v>19</v>
      </c>
      <c r="J350" t="s">
        <v>19</v>
      </c>
      <c r="K350"/>
      <c r="L350" t="s">
        <v>19</v>
      </c>
      <c r="M350" t="s">
        <v>19</v>
      </c>
      <c r="N350" t="s">
        <v>19</v>
      </c>
      <c r="O350" t="s">
        <v>331</v>
      </c>
      <c r="P350">
        <v>50</v>
      </c>
      <c r="Q350">
        <v>1</v>
      </c>
      <c r="R350" t="s">
        <v>465</v>
      </c>
      <c r="S350" t="s">
        <v>947</v>
      </c>
      <c r="T350" s="168">
        <v>45828</v>
      </c>
      <c r="U350" s="168">
        <v>45989</v>
      </c>
      <c r="V350" t="s">
        <v>945</v>
      </c>
      <c r="W350">
        <v>12.5</v>
      </c>
      <c r="X350" s="218">
        <v>30</v>
      </c>
      <c r="Y350" t="s">
        <v>2431</v>
      </c>
      <c r="Z350" s="219"/>
      <c r="AA350">
        <v>0</v>
      </c>
      <c r="AB350" t="s">
        <v>2432</v>
      </c>
      <c r="AC350" s="220"/>
      <c r="AD350"/>
      <c r="AE350" s="221">
        <v>0</v>
      </c>
    </row>
    <row r="351" spans="1:31" hidden="1" x14ac:dyDescent="0.25">
      <c r="A351" s="30" t="str">
        <f t="shared" si="5"/>
        <v>72.4</v>
      </c>
      <c r="B351" t="s">
        <v>2402</v>
      </c>
      <c r="C351">
        <v>2</v>
      </c>
      <c r="D351" t="s">
        <v>460</v>
      </c>
      <c r="E351" t="s">
        <v>948</v>
      </c>
      <c r="F351" t="s">
        <v>462</v>
      </c>
      <c r="G351" t="s">
        <v>1469</v>
      </c>
      <c r="H351" t="s">
        <v>1470</v>
      </c>
      <c r="I351" t="s">
        <v>1471</v>
      </c>
      <c r="J351" t="s">
        <v>1821</v>
      </c>
      <c r="K351"/>
      <c r="L351" t="s">
        <v>22</v>
      </c>
      <c r="M351" t="s">
        <v>697</v>
      </c>
      <c r="N351" t="s">
        <v>1841</v>
      </c>
      <c r="O351" t="s">
        <v>332</v>
      </c>
      <c r="P351">
        <v>20</v>
      </c>
      <c r="Q351">
        <v>30</v>
      </c>
      <c r="R351" t="s">
        <v>493</v>
      </c>
      <c r="S351" t="s">
        <v>949</v>
      </c>
      <c r="T351" s="168">
        <v>45672</v>
      </c>
      <c r="U351" s="168">
        <v>46006</v>
      </c>
      <c r="V351" t="s">
        <v>910</v>
      </c>
      <c r="W351">
        <v>20</v>
      </c>
      <c r="X351" s="218">
        <v>23</v>
      </c>
      <c r="Y351" t="s">
        <v>2433</v>
      </c>
      <c r="Z351" s="219"/>
      <c r="AA351">
        <v>23</v>
      </c>
      <c r="AB351" t="s">
        <v>2434</v>
      </c>
      <c r="AC351" s="220"/>
      <c r="AD351"/>
      <c r="AE351" s="221">
        <v>4.5999999999999996</v>
      </c>
    </row>
    <row r="352" spans="1:31" hidden="1" x14ac:dyDescent="0.25">
      <c r="A352" s="30" t="str">
        <f t="shared" si="5"/>
        <v>72.4.1</v>
      </c>
      <c r="B352" t="s">
        <v>2402</v>
      </c>
      <c r="C352">
        <v>2</v>
      </c>
      <c r="D352" t="s">
        <v>467</v>
      </c>
      <c r="E352" t="s">
        <v>950</v>
      </c>
      <c r="F352" t="s">
        <v>19</v>
      </c>
      <c r="G352" t="s">
        <v>19</v>
      </c>
      <c r="H352" t="s">
        <v>19</v>
      </c>
      <c r="I352" t="s">
        <v>19</v>
      </c>
      <c r="J352" t="s">
        <v>19</v>
      </c>
      <c r="K352"/>
      <c r="L352" t="s">
        <v>19</v>
      </c>
      <c r="M352" t="s">
        <v>19</v>
      </c>
      <c r="N352" t="s">
        <v>19</v>
      </c>
      <c r="O352" t="s">
        <v>333</v>
      </c>
      <c r="P352">
        <v>25</v>
      </c>
      <c r="Q352">
        <v>1</v>
      </c>
      <c r="R352" t="s">
        <v>465</v>
      </c>
      <c r="S352" t="s">
        <v>951</v>
      </c>
      <c r="T352" s="168">
        <v>45672</v>
      </c>
      <c r="U352" s="168">
        <v>45706</v>
      </c>
      <c r="V352" t="s">
        <v>910</v>
      </c>
      <c r="W352">
        <v>5</v>
      </c>
      <c r="X352" s="218">
        <v>100</v>
      </c>
      <c r="Y352" t="s">
        <v>2435</v>
      </c>
      <c r="Z352" s="219">
        <v>45716</v>
      </c>
      <c r="AA352">
        <v>100</v>
      </c>
      <c r="AB352" t="s">
        <v>2436</v>
      </c>
      <c r="AC352" s="220">
        <v>45744</v>
      </c>
      <c r="AD352">
        <v>100</v>
      </c>
      <c r="AE352" s="221">
        <v>5</v>
      </c>
    </row>
    <row r="353" spans="1:31" hidden="1" x14ac:dyDescent="0.25">
      <c r="A353" s="30" t="str">
        <f t="shared" si="5"/>
        <v>72.4.2</v>
      </c>
      <c r="B353" t="s">
        <v>2402</v>
      </c>
      <c r="C353">
        <v>2</v>
      </c>
      <c r="D353" t="s">
        <v>467</v>
      </c>
      <c r="E353" t="s">
        <v>952</v>
      </c>
      <c r="F353" t="s">
        <v>19</v>
      </c>
      <c r="G353" t="s">
        <v>19</v>
      </c>
      <c r="H353" t="s">
        <v>19</v>
      </c>
      <c r="I353" t="s">
        <v>19</v>
      </c>
      <c r="J353" t="s">
        <v>19</v>
      </c>
      <c r="K353"/>
      <c r="L353" t="s">
        <v>19</v>
      </c>
      <c r="M353" t="s">
        <v>19</v>
      </c>
      <c r="N353" t="s">
        <v>19</v>
      </c>
      <c r="O353" t="s">
        <v>334</v>
      </c>
      <c r="P353">
        <v>20</v>
      </c>
      <c r="Q353">
        <v>1</v>
      </c>
      <c r="R353" t="s">
        <v>465</v>
      </c>
      <c r="S353" t="s">
        <v>953</v>
      </c>
      <c r="T353" s="168">
        <v>45707</v>
      </c>
      <c r="U353" s="168">
        <v>45716</v>
      </c>
      <c r="V353" t="s">
        <v>910</v>
      </c>
      <c r="W353">
        <v>4</v>
      </c>
      <c r="X353" s="218">
        <v>100</v>
      </c>
      <c r="Y353" t="s">
        <v>2437</v>
      </c>
      <c r="Z353" s="219">
        <v>45716</v>
      </c>
      <c r="AA353">
        <v>100</v>
      </c>
      <c r="AB353" t="s">
        <v>2438</v>
      </c>
      <c r="AC353" s="220">
        <v>45716</v>
      </c>
      <c r="AD353">
        <v>100</v>
      </c>
      <c r="AE353" s="221">
        <v>4</v>
      </c>
    </row>
    <row r="354" spans="1:31" hidden="1" x14ac:dyDescent="0.25">
      <c r="A354" s="30" t="str">
        <f t="shared" si="5"/>
        <v>72.4.3</v>
      </c>
      <c r="B354" t="s">
        <v>2402</v>
      </c>
      <c r="C354">
        <v>2</v>
      </c>
      <c r="D354" t="s">
        <v>467</v>
      </c>
      <c r="E354" t="s">
        <v>954</v>
      </c>
      <c r="F354" t="s">
        <v>19</v>
      </c>
      <c r="G354" t="s">
        <v>19</v>
      </c>
      <c r="H354" t="s">
        <v>19</v>
      </c>
      <c r="I354" t="s">
        <v>19</v>
      </c>
      <c r="J354" t="s">
        <v>19</v>
      </c>
      <c r="K354"/>
      <c r="L354" t="s">
        <v>19</v>
      </c>
      <c r="M354" t="s">
        <v>19</v>
      </c>
      <c r="N354" t="s">
        <v>19</v>
      </c>
      <c r="O354" t="s">
        <v>335</v>
      </c>
      <c r="P354">
        <v>30</v>
      </c>
      <c r="Q354">
        <v>100</v>
      </c>
      <c r="R354" t="s">
        <v>493</v>
      </c>
      <c r="S354" t="s">
        <v>1785</v>
      </c>
      <c r="T354" s="168">
        <v>45719</v>
      </c>
      <c r="U354" s="168">
        <v>45975</v>
      </c>
      <c r="V354" t="s">
        <v>910</v>
      </c>
      <c r="W354">
        <v>6</v>
      </c>
      <c r="X354" s="218">
        <v>55</v>
      </c>
      <c r="Y354" t="s">
        <v>2439</v>
      </c>
      <c r="Z354" s="219"/>
      <c r="AA354">
        <v>55</v>
      </c>
      <c r="AB354" t="s">
        <v>2440</v>
      </c>
      <c r="AC354" s="220"/>
      <c r="AD354"/>
      <c r="AE354" s="221">
        <v>3.3</v>
      </c>
    </row>
    <row r="355" spans="1:31" hidden="1" x14ac:dyDescent="0.25">
      <c r="A355" s="30" t="str">
        <f t="shared" si="5"/>
        <v>72.4.4</v>
      </c>
      <c r="B355" t="s">
        <v>2402</v>
      </c>
      <c r="C355">
        <v>2</v>
      </c>
      <c r="D355" t="s">
        <v>467</v>
      </c>
      <c r="E355" t="s">
        <v>955</v>
      </c>
      <c r="F355" t="s">
        <v>19</v>
      </c>
      <c r="G355" t="s">
        <v>19</v>
      </c>
      <c r="H355" t="s">
        <v>19</v>
      </c>
      <c r="I355" t="s">
        <v>19</v>
      </c>
      <c r="J355" t="s">
        <v>19</v>
      </c>
      <c r="K355"/>
      <c r="L355" t="s">
        <v>19</v>
      </c>
      <c r="M355" t="s">
        <v>19</v>
      </c>
      <c r="N355" t="s">
        <v>19</v>
      </c>
      <c r="O355" t="s">
        <v>336</v>
      </c>
      <c r="P355">
        <v>25</v>
      </c>
      <c r="Q355">
        <v>1</v>
      </c>
      <c r="R355" t="s">
        <v>465</v>
      </c>
      <c r="S355" t="s">
        <v>956</v>
      </c>
      <c r="T355" s="168">
        <v>45992</v>
      </c>
      <c r="U355" s="168">
        <v>46006</v>
      </c>
      <c r="V355" t="s">
        <v>910</v>
      </c>
      <c r="W355">
        <v>5</v>
      </c>
      <c r="X355" s="218"/>
      <c r="Y355"/>
      <c r="Z355" s="219"/>
      <c r="AA355"/>
      <c r="AB355"/>
      <c r="AC355" s="220"/>
      <c r="AD355"/>
      <c r="AE355" s="221"/>
    </row>
    <row r="356" spans="1:31" hidden="1" x14ac:dyDescent="0.25">
      <c r="A356" s="30" t="str">
        <f t="shared" si="5"/>
        <v>7000.1</v>
      </c>
      <c r="B356" t="s">
        <v>2441</v>
      </c>
      <c r="C356">
        <v>3</v>
      </c>
      <c r="D356" t="s">
        <v>460</v>
      </c>
      <c r="E356" t="s">
        <v>837</v>
      </c>
      <c r="F356" t="s">
        <v>479</v>
      </c>
      <c r="G356" t="s">
        <v>1472</v>
      </c>
      <c r="H356" t="s">
        <v>1470</v>
      </c>
      <c r="I356" t="s">
        <v>1474</v>
      </c>
      <c r="J356" t="s">
        <v>19</v>
      </c>
      <c r="K356"/>
      <c r="L356" t="s">
        <v>20</v>
      </c>
      <c r="M356" t="s">
        <v>1442</v>
      </c>
      <c r="N356" t="s">
        <v>19</v>
      </c>
      <c r="O356" t="s">
        <v>147</v>
      </c>
      <c r="P356">
        <v>10</v>
      </c>
      <c r="Q356">
        <v>1</v>
      </c>
      <c r="R356" t="s">
        <v>465</v>
      </c>
      <c r="S356" t="s">
        <v>838</v>
      </c>
      <c r="T356" s="168">
        <v>45691</v>
      </c>
      <c r="U356" s="168">
        <v>45987</v>
      </c>
      <c r="V356" t="s">
        <v>836</v>
      </c>
      <c r="W356">
        <v>10</v>
      </c>
      <c r="X356" s="218"/>
      <c r="Y356"/>
      <c r="Z356" s="219"/>
      <c r="AA356"/>
      <c r="AB356"/>
      <c r="AC356" s="220"/>
      <c r="AD356"/>
      <c r="AE356" s="221"/>
    </row>
    <row r="357" spans="1:31" hidden="1" x14ac:dyDescent="0.25">
      <c r="A357" s="30" t="str">
        <f t="shared" si="5"/>
        <v>7000.1.1</v>
      </c>
      <c r="B357" t="s">
        <v>2441</v>
      </c>
      <c r="C357">
        <v>3</v>
      </c>
      <c r="D357" t="s">
        <v>467</v>
      </c>
      <c r="E357" t="s">
        <v>839</v>
      </c>
      <c r="F357" t="s">
        <v>19</v>
      </c>
      <c r="G357" t="s">
        <v>19</v>
      </c>
      <c r="H357" t="s">
        <v>19</v>
      </c>
      <c r="I357" t="s">
        <v>19</v>
      </c>
      <c r="J357" t="s">
        <v>19</v>
      </c>
      <c r="K357"/>
      <c r="L357" t="s">
        <v>19</v>
      </c>
      <c r="M357" t="s">
        <v>19</v>
      </c>
      <c r="N357" t="s">
        <v>19</v>
      </c>
      <c r="O357" t="s">
        <v>148</v>
      </c>
      <c r="P357">
        <v>30</v>
      </c>
      <c r="Q357">
        <v>1</v>
      </c>
      <c r="R357" t="s">
        <v>465</v>
      </c>
      <c r="S357" t="s">
        <v>840</v>
      </c>
      <c r="T357" s="168">
        <v>45691</v>
      </c>
      <c r="U357" s="168">
        <v>45789</v>
      </c>
      <c r="V357" t="s">
        <v>836</v>
      </c>
      <c r="W357">
        <v>3</v>
      </c>
      <c r="X357" s="218">
        <v>100</v>
      </c>
      <c r="Y357" t="s">
        <v>2442</v>
      </c>
      <c r="Z357" s="219">
        <v>45785</v>
      </c>
      <c r="AA357">
        <v>100</v>
      </c>
      <c r="AB357" t="s">
        <v>2229</v>
      </c>
      <c r="AC357" s="220">
        <v>45785</v>
      </c>
      <c r="AD357">
        <v>100</v>
      </c>
      <c r="AE357" s="221">
        <v>3</v>
      </c>
    </row>
    <row r="358" spans="1:31" hidden="1" x14ac:dyDescent="0.25">
      <c r="A358" s="30" t="str">
        <f t="shared" si="5"/>
        <v>7000.1.2</v>
      </c>
      <c r="B358" t="s">
        <v>2441</v>
      </c>
      <c r="C358">
        <v>3</v>
      </c>
      <c r="D358" t="s">
        <v>467</v>
      </c>
      <c r="E358" t="s">
        <v>841</v>
      </c>
      <c r="F358" t="s">
        <v>19</v>
      </c>
      <c r="G358" t="s">
        <v>19</v>
      </c>
      <c r="H358" t="s">
        <v>19</v>
      </c>
      <c r="I358" t="s">
        <v>19</v>
      </c>
      <c r="J358" t="s">
        <v>19</v>
      </c>
      <c r="K358"/>
      <c r="L358" t="s">
        <v>19</v>
      </c>
      <c r="M358" t="s">
        <v>19</v>
      </c>
      <c r="N358" t="s">
        <v>19</v>
      </c>
      <c r="O358" t="s">
        <v>149</v>
      </c>
      <c r="P358">
        <v>60</v>
      </c>
      <c r="Q358">
        <v>1</v>
      </c>
      <c r="R358" t="s">
        <v>465</v>
      </c>
      <c r="S358" t="s">
        <v>842</v>
      </c>
      <c r="T358" s="168">
        <v>45790</v>
      </c>
      <c r="U358" s="168">
        <v>45947</v>
      </c>
      <c r="V358" t="s">
        <v>836</v>
      </c>
      <c r="W358">
        <v>6</v>
      </c>
      <c r="X358" s="218">
        <v>0</v>
      </c>
      <c r="Y358" t="s">
        <v>2443</v>
      </c>
      <c r="Z358" s="219"/>
      <c r="AA358">
        <v>0</v>
      </c>
      <c r="AB358" t="s">
        <v>2444</v>
      </c>
      <c r="AC358" s="220"/>
      <c r="AD358"/>
      <c r="AE358" s="221">
        <v>0</v>
      </c>
    </row>
    <row r="359" spans="1:31" hidden="1" x14ac:dyDescent="0.25">
      <c r="A359" s="30" t="str">
        <f t="shared" si="5"/>
        <v>7000.1.3</v>
      </c>
      <c r="B359" t="s">
        <v>2441</v>
      </c>
      <c r="C359">
        <v>3</v>
      </c>
      <c r="D359" t="s">
        <v>467</v>
      </c>
      <c r="E359" t="s">
        <v>843</v>
      </c>
      <c r="F359" t="s">
        <v>19</v>
      </c>
      <c r="G359" t="s">
        <v>19</v>
      </c>
      <c r="H359" t="s">
        <v>19</v>
      </c>
      <c r="I359" t="s">
        <v>19</v>
      </c>
      <c r="J359" t="s">
        <v>19</v>
      </c>
      <c r="K359"/>
      <c r="L359" t="s">
        <v>19</v>
      </c>
      <c r="M359" t="s">
        <v>19</v>
      </c>
      <c r="N359" t="s">
        <v>19</v>
      </c>
      <c r="O359" t="s">
        <v>150</v>
      </c>
      <c r="P359">
        <v>10</v>
      </c>
      <c r="Q359">
        <v>1</v>
      </c>
      <c r="R359" t="s">
        <v>465</v>
      </c>
      <c r="S359" t="s">
        <v>838</v>
      </c>
      <c r="T359" s="168">
        <v>45947</v>
      </c>
      <c r="U359" s="168">
        <v>45987</v>
      </c>
      <c r="V359" t="s">
        <v>836</v>
      </c>
      <c r="W359">
        <v>1</v>
      </c>
      <c r="X359" s="218"/>
      <c r="Y359"/>
      <c r="Z359" s="219"/>
      <c r="AA359"/>
      <c r="AB359"/>
      <c r="AC359" s="220"/>
      <c r="AD359"/>
      <c r="AE359" s="221"/>
    </row>
    <row r="360" spans="1:31" hidden="1" x14ac:dyDescent="0.25">
      <c r="A360" s="30" t="str">
        <f t="shared" si="5"/>
        <v>7000.2</v>
      </c>
      <c r="B360" t="s">
        <v>2441</v>
      </c>
      <c r="C360">
        <v>3</v>
      </c>
      <c r="D360" t="s">
        <v>460</v>
      </c>
      <c r="E360" t="s">
        <v>844</v>
      </c>
      <c r="F360" t="s">
        <v>479</v>
      </c>
      <c r="G360" t="s">
        <v>1478</v>
      </c>
      <c r="H360" t="s">
        <v>1479</v>
      </c>
      <c r="I360" t="s">
        <v>1480</v>
      </c>
      <c r="J360" t="s">
        <v>19</v>
      </c>
      <c r="K360"/>
      <c r="L360" t="s">
        <v>23</v>
      </c>
      <c r="M360" t="s">
        <v>749</v>
      </c>
      <c r="N360" t="s">
        <v>1852</v>
      </c>
      <c r="O360" t="s">
        <v>151</v>
      </c>
      <c r="P360">
        <v>10</v>
      </c>
      <c r="Q360">
        <v>1</v>
      </c>
      <c r="R360" t="s">
        <v>465</v>
      </c>
      <c r="S360" t="s">
        <v>845</v>
      </c>
      <c r="T360" s="168">
        <v>45720</v>
      </c>
      <c r="U360" s="168">
        <v>45989</v>
      </c>
      <c r="V360" t="s">
        <v>836</v>
      </c>
      <c r="W360">
        <v>10</v>
      </c>
      <c r="X360" s="218"/>
      <c r="Y360"/>
      <c r="Z360" s="219"/>
      <c r="AA360"/>
      <c r="AB360"/>
      <c r="AC360" s="220"/>
      <c r="AD360"/>
      <c r="AE360" s="221"/>
    </row>
    <row r="361" spans="1:31" hidden="1" x14ac:dyDescent="0.25">
      <c r="A361" s="30" t="str">
        <f t="shared" si="5"/>
        <v>7000.2.1</v>
      </c>
      <c r="B361" t="s">
        <v>2441</v>
      </c>
      <c r="C361">
        <v>3</v>
      </c>
      <c r="D361" t="s">
        <v>467</v>
      </c>
      <c r="E361" t="s">
        <v>846</v>
      </c>
      <c r="F361" t="s">
        <v>19</v>
      </c>
      <c r="G361" t="s">
        <v>19</v>
      </c>
      <c r="H361" t="s">
        <v>19</v>
      </c>
      <c r="I361" t="s">
        <v>19</v>
      </c>
      <c r="J361" t="s">
        <v>19</v>
      </c>
      <c r="K361"/>
      <c r="L361" t="s">
        <v>19</v>
      </c>
      <c r="M361" t="s">
        <v>19</v>
      </c>
      <c r="N361" t="s">
        <v>19</v>
      </c>
      <c r="O361" t="s">
        <v>152</v>
      </c>
      <c r="P361">
        <v>50</v>
      </c>
      <c r="Q361">
        <v>1</v>
      </c>
      <c r="R361" t="s">
        <v>465</v>
      </c>
      <c r="S361" t="s">
        <v>845</v>
      </c>
      <c r="T361" s="168">
        <v>45720</v>
      </c>
      <c r="U361" s="168">
        <v>45983</v>
      </c>
      <c r="V361" t="s">
        <v>836</v>
      </c>
      <c r="W361">
        <v>5</v>
      </c>
      <c r="X361" s="218">
        <v>0</v>
      </c>
      <c r="Y361" t="s">
        <v>2445</v>
      </c>
      <c r="Z361" s="219"/>
      <c r="AA361">
        <v>0</v>
      </c>
      <c r="AB361" t="s">
        <v>2446</v>
      </c>
      <c r="AC361" s="220"/>
      <c r="AD361"/>
      <c r="AE361" s="221">
        <v>0</v>
      </c>
    </row>
    <row r="362" spans="1:31" hidden="1" x14ac:dyDescent="0.25">
      <c r="A362" s="30" t="str">
        <f t="shared" si="5"/>
        <v>7000.2.2</v>
      </c>
      <c r="B362" t="s">
        <v>2441</v>
      </c>
      <c r="C362">
        <v>3</v>
      </c>
      <c r="D362" t="s">
        <v>467</v>
      </c>
      <c r="E362" t="s">
        <v>847</v>
      </c>
      <c r="F362" t="s">
        <v>19</v>
      </c>
      <c r="G362" t="s">
        <v>19</v>
      </c>
      <c r="H362" t="s">
        <v>19</v>
      </c>
      <c r="I362" t="s">
        <v>19</v>
      </c>
      <c r="J362" t="s">
        <v>19</v>
      </c>
      <c r="K362"/>
      <c r="L362" t="s">
        <v>19</v>
      </c>
      <c r="M362" t="s">
        <v>19</v>
      </c>
      <c r="N362" t="s">
        <v>19</v>
      </c>
      <c r="O362" t="s">
        <v>153</v>
      </c>
      <c r="P362">
        <v>50</v>
      </c>
      <c r="Q362">
        <v>1</v>
      </c>
      <c r="R362" t="s">
        <v>465</v>
      </c>
      <c r="S362" t="s">
        <v>840</v>
      </c>
      <c r="T362" s="168">
        <v>45839</v>
      </c>
      <c r="U362" s="168">
        <v>45989</v>
      </c>
      <c r="V362" t="s">
        <v>836</v>
      </c>
      <c r="W362">
        <v>5</v>
      </c>
      <c r="X362" s="218"/>
      <c r="Y362"/>
      <c r="Z362" s="219"/>
      <c r="AA362"/>
      <c r="AB362"/>
      <c r="AC362" s="220"/>
      <c r="AD362"/>
      <c r="AE362" s="221"/>
    </row>
    <row r="363" spans="1:31" hidden="1" x14ac:dyDescent="0.25">
      <c r="A363" s="30" t="str">
        <f t="shared" si="5"/>
        <v>7000.3</v>
      </c>
      <c r="B363" t="s">
        <v>2441</v>
      </c>
      <c r="C363">
        <v>3</v>
      </c>
      <c r="D363" t="s">
        <v>460</v>
      </c>
      <c r="E363" t="s">
        <v>848</v>
      </c>
      <c r="F363" t="s">
        <v>479</v>
      </c>
      <c r="G363" t="s">
        <v>1481</v>
      </c>
      <c r="H363" t="s">
        <v>1482</v>
      </c>
      <c r="I363" t="s">
        <v>1483</v>
      </c>
      <c r="J363" t="s">
        <v>19</v>
      </c>
      <c r="K363"/>
      <c r="L363" t="s">
        <v>20</v>
      </c>
      <c r="M363" t="s">
        <v>697</v>
      </c>
      <c r="N363" t="s">
        <v>1853</v>
      </c>
      <c r="O363" t="s">
        <v>278</v>
      </c>
      <c r="P363">
        <v>10</v>
      </c>
      <c r="Q363">
        <v>1</v>
      </c>
      <c r="R363" t="s">
        <v>465</v>
      </c>
      <c r="S363" t="s">
        <v>849</v>
      </c>
      <c r="T363" s="168">
        <v>45748</v>
      </c>
      <c r="U363" s="168">
        <v>45897</v>
      </c>
      <c r="V363" t="s">
        <v>836</v>
      </c>
      <c r="W363">
        <v>10</v>
      </c>
      <c r="X363" s="218">
        <v>100</v>
      </c>
      <c r="Y363" t="s">
        <v>2447</v>
      </c>
      <c r="Z363" s="219">
        <v>45875</v>
      </c>
      <c r="AA363">
        <v>100</v>
      </c>
      <c r="AB363" t="s">
        <v>2448</v>
      </c>
      <c r="AC363" s="220">
        <v>45897</v>
      </c>
      <c r="AD363">
        <v>100</v>
      </c>
      <c r="AE363" s="221">
        <v>10</v>
      </c>
    </row>
    <row r="364" spans="1:31" hidden="1" x14ac:dyDescent="0.25">
      <c r="A364" s="30" t="str">
        <f t="shared" si="5"/>
        <v>7000.3.1</v>
      </c>
      <c r="B364" t="s">
        <v>2441</v>
      </c>
      <c r="C364">
        <v>3</v>
      </c>
      <c r="D364" t="s">
        <v>467</v>
      </c>
      <c r="E364" t="s">
        <v>850</v>
      </c>
      <c r="F364" t="s">
        <v>19</v>
      </c>
      <c r="G364" t="s">
        <v>19</v>
      </c>
      <c r="H364" t="s">
        <v>19</v>
      </c>
      <c r="I364" t="s">
        <v>19</v>
      </c>
      <c r="J364" t="s">
        <v>19</v>
      </c>
      <c r="K364"/>
      <c r="L364" t="s">
        <v>19</v>
      </c>
      <c r="M364" t="s">
        <v>19</v>
      </c>
      <c r="N364" t="s">
        <v>19</v>
      </c>
      <c r="O364" t="s">
        <v>279</v>
      </c>
      <c r="P364">
        <v>50</v>
      </c>
      <c r="Q364">
        <v>1</v>
      </c>
      <c r="R364" t="s">
        <v>465</v>
      </c>
      <c r="S364" t="s">
        <v>851</v>
      </c>
      <c r="T364" s="168">
        <v>45748</v>
      </c>
      <c r="U364" s="168">
        <v>45835</v>
      </c>
      <c r="V364" t="s">
        <v>836</v>
      </c>
      <c r="W364">
        <v>5</v>
      </c>
      <c r="X364" s="218">
        <v>100</v>
      </c>
      <c r="Y364" t="s">
        <v>2449</v>
      </c>
      <c r="Z364" s="219">
        <v>45835</v>
      </c>
      <c r="AA364">
        <v>100</v>
      </c>
      <c r="AB364" t="s">
        <v>2450</v>
      </c>
      <c r="AC364" s="220">
        <v>45835</v>
      </c>
      <c r="AD364">
        <v>100</v>
      </c>
      <c r="AE364" s="221">
        <v>5</v>
      </c>
    </row>
    <row r="365" spans="1:31" hidden="1" x14ac:dyDescent="0.25">
      <c r="A365" s="30" t="str">
        <f t="shared" si="5"/>
        <v>7000.3.2</v>
      </c>
      <c r="B365" t="s">
        <v>2441</v>
      </c>
      <c r="C365">
        <v>3</v>
      </c>
      <c r="D365" t="s">
        <v>467</v>
      </c>
      <c r="E365" t="s">
        <v>852</v>
      </c>
      <c r="F365" t="s">
        <v>19</v>
      </c>
      <c r="G365" t="s">
        <v>19</v>
      </c>
      <c r="H365" t="s">
        <v>19</v>
      </c>
      <c r="I365" t="s">
        <v>19</v>
      </c>
      <c r="J365" t="s">
        <v>19</v>
      </c>
      <c r="K365"/>
      <c r="L365" t="s">
        <v>19</v>
      </c>
      <c r="M365" t="s">
        <v>19</v>
      </c>
      <c r="N365" t="s">
        <v>19</v>
      </c>
      <c r="O365" t="s">
        <v>280</v>
      </c>
      <c r="P365">
        <v>50</v>
      </c>
      <c r="Q365">
        <v>1</v>
      </c>
      <c r="R365" t="s">
        <v>465</v>
      </c>
      <c r="S365" t="s">
        <v>840</v>
      </c>
      <c r="T365" s="168">
        <v>45839</v>
      </c>
      <c r="U365" s="168">
        <v>45897</v>
      </c>
      <c r="V365" t="s">
        <v>836</v>
      </c>
      <c r="W365">
        <v>5</v>
      </c>
      <c r="X365" s="218">
        <v>100</v>
      </c>
      <c r="Y365" t="s">
        <v>2451</v>
      </c>
      <c r="Z365" s="219">
        <v>45875</v>
      </c>
      <c r="AA365">
        <v>100</v>
      </c>
      <c r="AB365" t="s">
        <v>2452</v>
      </c>
      <c r="AC365" s="220">
        <v>45897</v>
      </c>
      <c r="AD365">
        <v>100</v>
      </c>
      <c r="AE365" s="221">
        <v>5</v>
      </c>
    </row>
    <row r="366" spans="1:31" hidden="1" x14ac:dyDescent="0.25">
      <c r="A366" s="30" t="str">
        <f t="shared" si="5"/>
        <v>7000.4</v>
      </c>
      <c r="B366" t="s">
        <v>2441</v>
      </c>
      <c r="C366">
        <v>3</v>
      </c>
      <c r="D366" t="s">
        <v>460</v>
      </c>
      <c r="E366" t="s">
        <v>853</v>
      </c>
      <c r="F366" t="s">
        <v>462</v>
      </c>
      <c r="G366" t="s">
        <v>1478</v>
      </c>
      <c r="H366" t="s">
        <v>1479</v>
      </c>
      <c r="I366" t="s">
        <v>1480</v>
      </c>
      <c r="J366" t="s">
        <v>1851</v>
      </c>
      <c r="K366"/>
      <c r="L366" t="s">
        <v>23</v>
      </c>
      <c r="M366" t="s">
        <v>697</v>
      </c>
      <c r="N366" t="s">
        <v>1854</v>
      </c>
      <c r="O366" t="s">
        <v>281</v>
      </c>
      <c r="P366">
        <v>40</v>
      </c>
      <c r="Q366">
        <v>2</v>
      </c>
      <c r="R366" t="s">
        <v>465</v>
      </c>
      <c r="S366" t="s">
        <v>854</v>
      </c>
      <c r="T366" s="168">
        <v>45692</v>
      </c>
      <c r="U366" s="168">
        <v>45989</v>
      </c>
      <c r="V366" t="s">
        <v>855</v>
      </c>
      <c r="W366">
        <v>40</v>
      </c>
      <c r="X366" s="218">
        <v>50</v>
      </c>
      <c r="Y366" t="s">
        <v>2453</v>
      </c>
      <c r="Z366" s="219"/>
      <c r="AA366">
        <v>50</v>
      </c>
      <c r="AB366" t="s">
        <v>2454</v>
      </c>
      <c r="AC366" s="220"/>
      <c r="AD366"/>
      <c r="AE366" s="221">
        <v>20</v>
      </c>
    </row>
    <row r="367" spans="1:31" hidden="1" x14ac:dyDescent="0.25">
      <c r="A367" s="30" t="str">
        <f t="shared" si="5"/>
        <v>7000.4.1</v>
      </c>
      <c r="B367" t="s">
        <v>2441</v>
      </c>
      <c r="C367">
        <v>3</v>
      </c>
      <c r="D367" t="s">
        <v>467</v>
      </c>
      <c r="E367" t="s">
        <v>856</v>
      </c>
      <c r="F367" t="s">
        <v>19</v>
      </c>
      <c r="G367" t="s">
        <v>19</v>
      </c>
      <c r="H367" t="s">
        <v>19</v>
      </c>
      <c r="I367" t="s">
        <v>19</v>
      </c>
      <c r="J367" t="s">
        <v>19</v>
      </c>
      <c r="K367"/>
      <c r="L367" t="s">
        <v>19</v>
      </c>
      <c r="M367" t="s">
        <v>19</v>
      </c>
      <c r="N367" t="s">
        <v>19</v>
      </c>
      <c r="O367" t="s">
        <v>282</v>
      </c>
      <c r="P367">
        <v>5</v>
      </c>
      <c r="Q367">
        <v>2</v>
      </c>
      <c r="R367" t="s">
        <v>465</v>
      </c>
      <c r="S367" t="s">
        <v>857</v>
      </c>
      <c r="T367" s="168">
        <v>45692</v>
      </c>
      <c r="U367" s="168">
        <v>45933</v>
      </c>
      <c r="V367" t="s">
        <v>836</v>
      </c>
      <c r="W367">
        <v>2</v>
      </c>
      <c r="X367" s="218">
        <v>100</v>
      </c>
      <c r="Y367" t="s">
        <v>2455</v>
      </c>
      <c r="Z367" s="219">
        <v>45926</v>
      </c>
      <c r="AA367">
        <v>100</v>
      </c>
      <c r="AB367" t="s">
        <v>2456</v>
      </c>
      <c r="AC367" s="220">
        <v>45933</v>
      </c>
      <c r="AD367">
        <v>100</v>
      </c>
      <c r="AE367" s="221">
        <v>2</v>
      </c>
    </row>
    <row r="368" spans="1:31" hidden="1" x14ac:dyDescent="0.25">
      <c r="A368" s="30" t="str">
        <f t="shared" si="5"/>
        <v>7000.4.2</v>
      </c>
      <c r="B368" t="s">
        <v>2441</v>
      </c>
      <c r="C368">
        <v>3</v>
      </c>
      <c r="D368" t="s">
        <v>467</v>
      </c>
      <c r="E368" t="s">
        <v>858</v>
      </c>
      <c r="F368" t="s">
        <v>19</v>
      </c>
      <c r="G368" t="s">
        <v>19</v>
      </c>
      <c r="H368" t="s">
        <v>19</v>
      </c>
      <c r="I368" t="s">
        <v>19</v>
      </c>
      <c r="J368" t="s">
        <v>19</v>
      </c>
      <c r="K368"/>
      <c r="L368" t="s">
        <v>19</v>
      </c>
      <c r="M368" t="s">
        <v>19</v>
      </c>
      <c r="N368" t="s">
        <v>19</v>
      </c>
      <c r="O368" t="s">
        <v>283</v>
      </c>
      <c r="P368">
        <v>15</v>
      </c>
      <c r="Q368">
        <v>2</v>
      </c>
      <c r="R368" t="s">
        <v>465</v>
      </c>
      <c r="S368" t="s">
        <v>859</v>
      </c>
      <c r="T368" s="168">
        <v>45811</v>
      </c>
      <c r="U368" s="168">
        <v>45947</v>
      </c>
      <c r="V368" t="s">
        <v>836</v>
      </c>
      <c r="W368">
        <v>6</v>
      </c>
      <c r="X368" s="218">
        <v>50</v>
      </c>
      <c r="Y368" t="s">
        <v>2457</v>
      </c>
      <c r="Z368" s="219"/>
      <c r="AA368">
        <v>50</v>
      </c>
      <c r="AB368" t="s">
        <v>2458</v>
      </c>
      <c r="AC368" s="220"/>
      <c r="AD368"/>
      <c r="AE368" s="221">
        <v>3</v>
      </c>
    </row>
    <row r="369" spans="1:31" hidden="1" x14ac:dyDescent="0.25">
      <c r="A369" s="30" t="str">
        <f t="shared" si="5"/>
        <v>7000.4.3</v>
      </c>
      <c r="B369" t="s">
        <v>2441</v>
      </c>
      <c r="C369">
        <v>3</v>
      </c>
      <c r="D369" t="s">
        <v>467</v>
      </c>
      <c r="E369" t="s">
        <v>860</v>
      </c>
      <c r="F369" t="s">
        <v>19</v>
      </c>
      <c r="G369" t="s">
        <v>19</v>
      </c>
      <c r="H369" t="s">
        <v>19</v>
      </c>
      <c r="I369" t="s">
        <v>19</v>
      </c>
      <c r="J369" t="s">
        <v>19</v>
      </c>
      <c r="K369"/>
      <c r="L369" t="s">
        <v>19</v>
      </c>
      <c r="M369" t="s">
        <v>19</v>
      </c>
      <c r="N369" t="s">
        <v>19</v>
      </c>
      <c r="O369" t="s">
        <v>284</v>
      </c>
      <c r="P369">
        <v>20</v>
      </c>
      <c r="Q369">
        <v>2</v>
      </c>
      <c r="R369" t="s">
        <v>465</v>
      </c>
      <c r="S369" t="s">
        <v>861</v>
      </c>
      <c r="T369" s="168">
        <v>45811</v>
      </c>
      <c r="U369" s="168">
        <v>45968</v>
      </c>
      <c r="V369" t="s">
        <v>836</v>
      </c>
      <c r="W369">
        <v>8</v>
      </c>
      <c r="X369" s="218">
        <v>50</v>
      </c>
      <c r="Y369" t="s">
        <v>2459</v>
      </c>
      <c r="Z369" s="219"/>
      <c r="AA369">
        <v>50</v>
      </c>
      <c r="AB369" t="s">
        <v>2460</v>
      </c>
      <c r="AC369" s="220"/>
      <c r="AD369"/>
      <c r="AE369" s="221">
        <v>4</v>
      </c>
    </row>
    <row r="370" spans="1:31" hidden="1" x14ac:dyDescent="0.25">
      <c r="A370" s="30" t="str">
        <f t="shared" si="5"/>
        <v>7000.4.4</v>
      </c>
      <c r="B370" t="s">
        <v>2441</v>
      </c>
      <c r="C370">
        <v>3</v>
      </c>
      <c r="D370" t="s">
        <v>1856</v>
      </c>
      <c r="E370" t="s">
        <v>862</v>
      </c>
      <c r="F370" t="s">
        <v>19</v>
      </c>
      <c r="G370" t="s">
        <v>19</v>
      </c>
      <c r="H370" t="s">
        <v>19</v>
      </c>
      <c r="I370" t="s">
        <v>19</v>
      </c>
      <c r="J370" t="s">
        <v>19</v>
      </c>
      <c r="K370"/>
      <c r="L370" t="s">
        <v>19</v>
      </c>
      <c r="M370" t="s">
        <v>19</v>
      </c>
      <c r="N370" t="s">
        <v>19</v>
      </c>
      <c r="O370" t="s">
        <v>285</v>
      </c>
      <c r="P370">
        <v>0</v>
      </c>
      <c r="Q370">
        <v>2</v>
      </c>
      <c r="R370" t="s">
        <v>465</v>
      </c>
      <c r="S370" t="s">
        <v>863</v>
      </c>
      <c r="T370" s="168">
        <v>45811</v>
      </c>
      <c r="U370" s="168">
        <v>45982</v>
      </c>
      <c r="V370" t="s">
        <v>586</v>
      </c>
      <c r="W370">
        <v>0</v>
      </c>
      <c r="X370" s="218">
        <v>50</v>
      </c>
      <c r="Y370" t="s">
        <v>2461</v>
      </c>
      <c r="Z370" s="219"/>
      <c r="AA370">
        <v>50</v>
      </c>
      <c r="AB370" t="s">
        <v>2462</v>
      </c>
      <c r="AC370" s="220"/>
      <c r="AD370"/>
      <c r="AE370" s="221">
        <v>0</v>
      </c>
    </row>
    <row r="371" spans="1:31" hidden="1" x14ac:dyDescent="0.25">
      <c r="A371" s="30" t="str">
        <f t="shared" si="5"/>
        <v>7000.4.5</v>
      </c>
      <c r="B371" t="s">
        <v>2441</v>
      </c>
      <c r="C371">
        <v>3</v>
      </c>
      <c r="D371" t="s">
        <v>467</v>
      </c>
      <c r="E371" t="s">
        <v>864</v>
      </c>
      <c r="F371" t="s">
        <v>19</v>
      </c>
      <c r="G371" t="s">
        <v>19</v>
      </c>
      <c r="H371" t="s">
        <v>19</v>
      </c>
      <c r="I371" t="s">
        <v>19</v>
      </c>
      <c r="J371" t="s">
        <v>19</v>
      </c>
      <c r="K371"/>
      <c r="L371" t="s">
        <v>19</v>
      </c>
      <c r="M371" t="s">
        <v>19</v>
      </c>
      <c r="N371" t="s">
        <v>19</v>
      </c>
      <c r="O371" t="s">
        <v>286</v>
      </c>
      <c r="P371">
        <v>60</v>
      </c>
      <c r="Q371">
        <v>2</v>
      </c>
      <c r="R371" t="s">
        <v>465</v>
      </c>
      <c r="S371" t="s">
        <v>865</v>
      </c>
      <c r="T371" s="168">
        <v>45811</v>
      </c>
      <c r="U371" s="168">
        <v>45989</v>
      </c>
      <c r="V371" t="s">
        <v>855</v>
      </c>
      <c r="W371">
        <v>24</v>
      </c>
      <c r="X371" s="218">
        <v>50</v>
      </c>
      <c r="Y371" t="s">
        <v>2453</v>
      </c>
      <c r="Z371" s="219"/>
      <c r="AA371">
        <v>50</v>
      </c>
      <c r="AB371" t="s">
        <v>2463</v>
      </c>
      <c r="AC371" s="220"/>
      <c r="AD371"/>
      <c r="AE371" s="221">
        <v>12</v>
      </c>
    </row>
    <row r="372" spans="1:31" hidden="1" x14ac:dyDescent="0.25">
      <c r="A372" s="30" t="str">
        <f t="shared" si="5"/>
        <v>7000.5</v>
      </c>
      <c r="B372" t="s">
        <v>2441</v>
      </c>
      <c r="C372">
        <v>3</v>
      </c>
      <c r="D372" t="s">
        <v>460</v>
      </c>
      <c r="E372" t="s">
        <v>866</v>
      </c>
      <c r="F372" t="s">
        <v>462</v>
      </c>
      <c r="G372" t="s">
        <v>1478</v>
      </c>
      <c r="H372" t="s">
        <v>1479</v>
      </c>
      <c r="I372" t="s">
        <v>1480</v>
      </c>
      <c r="J372" t="s">
        <v>1851</v>
      </c>
      <c r="K372"/>
      <c r="L372" t="s">
        <v>20</v>
      </c>
      <c r="M372" t="s">
        <v>614</v>
      </c>
      <c r="N372" t="s">
        <v>1854</v>
      </c>
      <c r="O372" t="s">
        <v>267</v>
      </c>
      <c r="P372">
        <v>30</v>
      </c>
      <c r="Q372">
        <v>1</v>
      </c>
      <c r="R372" t="s">
        <v>465</v>
      </c>
      <c r="S372" t="s">
        <v>867</v>
      </c>
      <c r="T372" s="168">
        <v>45691</v>
      </c>
      <c r="U372" s="168">
        <v>45868</v>
      </c>
      <c r="V372" t="s">
        <v>855</v>
      </c>
      <c r="W372">
        <v>30</v>
      </c>
      <c r="X372" s="218">
        <v>100</v>
      </c>
      <c r="Y372" t="s">
        <v>2464</v>
      </c>
      <c r="Z372" s="219"/>
      <c r="AA372">
        <v>100</v>
      </c>
      <c r="AB372" t="s">
        <v>2465</v>
      </c>
      <c r="AC372" s="220"/>
      <c r="AD372">
        <v>100</v>
      </c>
      <c r="AE372" s="221">
        <v>30</v>
      </c>
    </row>
    <row r="373" spans="1:31" hidden="1" x14ac:dyDescent="0.25">
      <c r="A373" s="30" t="str">
        <f t="shared" si="5"/>
        <v>7000.5.1</v>
      </c>
      <c r="B373" t="s">
        <v>2441</v>
      </c>
      <c r="C373">
        <v>3</v>
      </c>
      <c r="D373" t="s">
        <v>467</v>
      </c>
      <c r="E373" t="s">
        <v>868</v>
      </c>
      <c r="F373" t="s">
        <v>19</v>
      </c>
      <c r="G373" t="s">
        <v>19</v>
      </c>
      <c r="H373" t="s">
        <v>19</v>
      </c>
      <c r="I373" t="s">
        <v>19</v>
      </c>
      <c r="J373" t="s">
        <v>19</v>
      </c>
      <c r="K373"/>
      <c r="L373" t="s">
        <v>19</v>
      </c>
      <c r="M373" t="s">
        <v>19</v>
      </c>
      <c r="N373" t="s">
        <v>19</v>
      </c>
      <c r="O373" t="s">
        <v>37</v>
      </c>
      <c r="P373">
        <v>50</v>
      </c>
      <c r="Q373">
        <v>1</v>
      </c>
      <c r="R373" t="s">
        <v>465</v>
      </c>
      <c r="S373" t="s">
        <v>869</v>
      </c>
      <c r="T373" s="168">
        <v>45691</v>
      </c>
      <c r="U373" s="168">
        <v>45736</v>
      </c>
      <c r="V373" t="s">
        <v>836</v>
      </c>
      <c r="W373">
        <v>15</v>
      </c>
      <c r="X373" s="218">
        <v>100</v>
      </c>
      <c r="Y373" t="s">
        <v>2466</v>
      </c>
      <c r="Z373" s="219">
        <v>45728</v>
      </c>
      <c r="AA373">
        <v>100</v>
      </c>
      <c r="AB373" t="s">
        <v>2467</v>
      </c>
      <c r="AC373" s="220">
        <v>45728</v>
      </c>
      <c r="AD373">
        <v>100</v>
      </c>
      <c r="AE373" s="221">
        <v>15</v>
      </c>
    </row>
    <row r="374" spans="1:31" hidden="1" x14ac:dyDescent="0.25">
      <c r="A374" s="30" t="str">
        <f t="shared" si="5"/>
        <v>7000.5.2</v>
      </c>
      <c r="B374" t="s">
        <v>2441</v>
      </c>
      <c r="C374">
        <v>3</v>
      </c>
      <c r="D374" t="s">
        <v>1856</v>
      </c>
      <c r="E374" t="s">
        <v>870</v>
      </c>
      <c r="F374" t="s">
        <v>19</v>
      </c>
      <c r="G374" t="s">
        <v>19</v>
      </c>
      <c r="H374" t="s">
        <v>19</v>
      </c>
      <c r="I374" t="s">
        <v>19</v>
      </c>
      <c r="J374" t="s">
        <v>19</v>
      </c>
      <c r="K374"/>
      <c r="L374" t="s">
        <v>19</v>
      </c>
      <c r="M374" t="s">
        <v>19</v>
      </c>
      <c r="N374" t="s">
        <v>19</v>
      </c>
      <c r="O374" t="s">
        <v>268</v>
      </c>
      <c r="P374">
        <v>0</v>
      </c>
      <c r="Q374">
        <v>1</v>
      </c>
      <c r="R374" t="s">
        <v>465</v>
      </c>
      <c r="S374" t="s">
        <v>871</v>
      </c>
      <c r="T374" s="168">
        <v>45737</v>
      </c>
      <c r="U374" s="168">
        <v>45782</v>
      </c>
      <c r="V374" t="s">
        <v>586</v>
      </c>
      <c r="W374">
        <v>0</v>
      </c>
      <c r="X374" s="218">
        <v>100</v>
      </c>
      <c r="Y374" t="s">
        <v>2468</v>
      </c>
      <c r="Z374" s="219">
        <v>45796</v>
      </c>
      <c r="AA374">
        <v>100</v>
      </c>
      <c r="AB374" t="s">
        <v>2469</v>
      </c>
      <c r="AC374" s="220">
        <v>45796</v>
      </c>
      <c r="AD374">
        <v>95</v>
      </c>
      <c r="AE374" s="221">
        <v>0</v>
      </c>
    </row>
    <row r="375" spans="1:31" hidden="1" x14ac:dyDescent="0.25">
      <c r="A375" s="30" t="str">
        <f t="shared" si="5"/>
        <v>7000.5.3</v>
      </c>
      <c r="B375" t="s">
        <v>2441</v>
      </c>
      <c r="C375">
        <v>3</v>
      </c>
      <c r="D375" t="s">
        <v>467</v>
      </c>
      <c r="E375" t="s">
        <v>872</v>
      </c>
      <c r="F375" t="s">
        <v>19</v>
      </c>
      <c r="G375" t="s">
        <v>19</v>
      </c>
      <c r="H375" t="s">
        <v>19</v>
      </c>
      <c r="I375" t="s">
        <v>19</v>
      </c>
      <c r="J375" t="s">
        <v>19</v>
      </c>
      <c r="K375"/>
      <c r="L375" t="s">
        <v>19</v>
      </c>
      <c r="M375" t="s">
        <v>19</v>
      </c>
      <c r="N375" t="s">
        <v>19</v>
      </c>
      <c r="O375" t="s">
        <v>269</v>
      </c>
      <c r="P375">
        <v>50</v>
      </c>
      <c r="Q375">
        <v>1</v>
      </c>
      <c r="R375" t="s">
        <v>465</v>
      </c>
      <c r="S375" t="s">
        <v>873</v>
      </c>
      <c r="T375" s="168">
        <v>45783</v>
      </c>
      <c r="U375" s="168">
        <v>45785</v>
      </c>
      <c r="V375" t="s">
        <v>836</v>
      </c>
      <c r="W375">
        <v>15</v>
      </c>
      <c r="X375" s="218">
        <v>100</v>
      </c>
      <c r="Y375" t="s">
        <v>2470</v>
      </c>
      <c r="Z375" s="219">
        <v>45798</v>
      </c>
      <c r="AA375">
        <v>100</v>
      </c>
      <c r="AB375" t="s">
        <v>2471</v>
      </c>
      <c r="AC375" s="220">
        <v>45798</v>
      </c>
      <c r="AD375">
        <v>95</v>
      </c>
      <c r="AE375" s="221">
        <v>15</v>
      </c>
    </row>
    <row r="376" spans="1:31" hidden="1" x14ac:dyDescent="0.25">
      <c r="A376" s="30" t="str">
        <f t="shared" si="5"/>
        <v>7000.5.4</v>
      </c>
      <c r="B376" t="s">
        <v>2441</v>
      </c>
      <c r="C376">
        <v>3</v>
      </c>
      <c r="D376" t="s">
        <v>1856</v>
      </c>
      <c r="E376" t="s">
        <v>874</v>
      </c>
      <c r="F376" t="s">
        <v>19</v>
      </c>
      <c r="G376" t="s">
        <v>19</v>
      </c>
      <c r="H376" t="s">
        <v>19</v>
      </c>
      <c r="I376" t="s">
        <v>19</v>
      </c>
      <c r="J376" t="s">
        <v>19</v>
      </c>
      <c r="K376"/>
      <c r="L376" t="s">
        <v>19</v>
      </c>
      <c r="M376" t="s">
        <v>19</v>
      </c>
      <c r="N376" t="s">
        <v>19</v>
      </c>
      <c r="O376" t="s">
        <v>270</v>
      </c>
      <c r="P376">
        <v>0</v>
      </c>
      <c r="Q376">
        <v>1</v>
      </c>
      <c r="R376" t="s">
        <v>465</v>
      </c>
      <c r="S376" t="s">
        <v>875</v>
      </c>
      <c r="T376" s="168">
        <v>45786</v>
      </c>
      <c r="U376" s="168">
        <v>45868</v>
      </c>
      <c r="V376" t="s">
        <v>586</v>
      </c>
      <c r="W376">
        <v>0</v>
      </c>
      <c r="X376" s="218">
        <v>100</v>
      </c>
      <c r="Y376" t="s">
        <v>2472</v>
      </c>
      <c r="Z376" s="219"/>
      <c r="AA376">
        <v>100</v>
      </c>
      <c r="AB376" t="s">
        <v>2473</v>
      </c>
      <c r="AC376" s="220"/>
      <c r="AD376">
        <v>100</v>
      </c>
      <c r="AE376" s="221">
        <v>0</v>
      </c>
    </row>
    <row r="377" spans="1:31" hidden="1" x14ac:dyDescent="0.25">
      <c r="A377" s="30" t="str">
        <f t="shared" si="5"/>
        <v>12.1</v>
      </c>
      <c r="B377" t="s">
        <v>2474</v>
      </c>
      <c r="C377">
        <v>0</v>
      </c>
      <c r="D377" t="s">
        <v>460</v>
      </c>
      <c r="E377" t="s">
        <v>775</v>
      </c>
      <c r="F377" t="s">
        <v>462</v>
      </c>
      <c r="G377" t="s">
        <v>1469</v>
      </c>
      <c r="H377" t="s">
        <v>1470</v>
      </c>
      <c r="I377" t="s">
        <v>1471</v>
      </c>
      <c r="J377" t="s">
        <v>19</v>
      </c>
      <c r="K377"/>
      <c r="L377" t="s">
        <v>19</v>
      </c>
      <c r="M377" t="s">
        <v>1442</v>
      </c>
      <c r="N377" t="s">
        <v>19</v>
      </c>
      <c r="O377" t="s">
        <v>425</v>
      </c>
      <c r="P377">
        <v>100</v>
      </c>
      <c r="Q377">
        <v>100</v>
      </c>
      <c r="R377" t="s">
        <v>493</v>
      </c>
      <c r="S377" t="s">
        <v>776</v>
      </c>
      <c r="T377" s="168">
        <v>45687</v>
      </c>
      <c r="U377" s="168">
        <v>45849</v>
      </c>
      <c r="V377" t="s">
        <v>774</v>
      </c>
      <c r="W377">
        <v>100</v>
      </c>
      <c r="X377" s="218">
        <v>100</v>
      </c>
      <c r="Y377" t="s">
        <v>2475</v>
      </c>
      <c r="Z377" s="219">
        <v>45849</v>
      </c>
      <c r="AA377">
        <v>100</v>
      </c>
      <c r="AB377" t="s">
        <v>2476</v>
      </c>
      <c r="AC377" s="220">
        <v>45849</v>
      </c>
      <c r="AD377">
        <v>100</v>
      </c>
      <c r="AE377" s="221">
        <v>100</v>
      </c>
    </row>
    <row r="378" spans="1:31" hidden="1" x14ac:dyDescent="0.25">
      <c r="A378" s="30" t="str">
        <f t="shared" si="5"/>
        <v>12.1.1</v>
      </c>
      <c r="B378" t="s">
        <v>2474</v>
      </c>
      <c r="C378">
        <v>0</v>
      </c>
      <c r="D378" t="s">
        <v>467</v>
      </c>
      <c r="E378" t="s">
        <v>777</v>
      </c>
      <c r="F378" t="s">
        <v>19</v>
      </c>
      <c r="G378" t="s">
        <v>19</v>
      </c>
      <c r="H378" t="s">
        <v>19</v>
      </c>
      <c r="I378" t="s">
        <v>19</v>
      </c>
      <c r="J378" t="s">
        <v>19</v>
      </c>
      <c r="K378"/>
      <c r="L378" t="s">
        <v>19</v>
      </c>
      <c r="M378" t="s">
        <v>19</v>
      </c>
      <c r="N378" t="s">
        <v>19</v>
      </c>
      <c r="O378" t="s">
        <v>426</v>
      </c>
      <c r="P378">
        <v>15</v>
      </c>
      <c r="Q378">
        <v>1</v>
      </c>
      <c r="R378" t="s">
        <v>465</v>
      </c>
      <c r="S378" t="s">
        <v>778</v>
      </c>
      <c r="T378" s="168">
        <v>45687</v>
      </c>
      <c r="U378" s="168">
        <v>45716</v>
      </c>
      <c r="V378" t="s">
        <v>774</v>
      </c>
      <c r="W378">
        <v>15</v>
      </c>
      <c r="X378" s="218">
        <v>100</v>
      </c>
      <c r="Y378" t="s">
        <v>2477</v>
      </c>
      <c r="Z378" s="219">
        <v>45716</v>
      </c>
      <c r="AA378">
        <v>100</v>
      </c>
      <c r="AB378" t="s">
        <v>1951</v>
      </c>
      <c r="AC378" s="220">
        <v>45688</v>
      </c>
      <c r="AD378">
        <v>100</v>
      </c>
      <c r="AE378" s="221">
        <v>15</v>
      </c>
    </row>
    <row r="379" spans="1:31" hidden="1" x14ac:dyDescent="0.25">
      <c r="A379" s="30" t="str">
        <f t="shared" si="5"/>
        <v>12.1.2</v>
      </c>
      <c r="B379" t="s">
        <v>2474</v>
      </c>
      <c r="C379">
        <v>0</v>
      </c>
      <c r="D379" t="s">
        <v>467</v>
      </c>
      <c r="E379" t="s">
        <v>779</v>
      </c>
      <c r="F379" t="s">
        <v>19</v>
      </c>
      <c r="G379" t="s">
        <v>19</v>
      </c>
      <c r="H379" t="s">
        <v>19</v>
      </c>
      <c r="I379" t="s">
        <v>19</v>
      </c>
      <c r="J379" t="s">
        <v>19</v>
      </c>
      <c r="K379"/>
      <c r="L379" t="s">
        <v>19</v>
      </c>
      <c r="M379" t="s">
        <v>19</v>
      </c>
      <c r="N379" t="s">
        <v>19</v>
      </c>
      <c r="O379" t="s">
        <v>427</v>
      </c>
      <c r="P379">
        <v>10</v>
      </c>
      <c r="Q379">
        <v>1</v>
      </c>
      <c r="R379" t="s">
        <v>465</v>
      </c>
      <c r="S379" t="s">
        <v>780</v>
      </c>
      <c r="T379" s="168">
        <v>45713</v>
      </c>
      <c r="U379" s="168">
        <v>45741</v>
      </c>
      <c r="V379" t="s">
        <v>774</v>
      </c>
      <c r="W379">
        <v>10</v>
      </c>
      <c r="X379" s="218">
        <v>100</v>
      </c>
      <c r="Y379" t="s">
        <v>2478</v>
      </c>
      <c r="Z379" s="219">
        <v>45726.318786122683</v>
      </c>
      <c r="AA379">
        <v>100</v>
      </c>
      <c r="AB379" t="s">
        <v>1951</v>
      </c>
      <c r="AC379" s="220">
        <v>45726.318786122683</v>
      </c>
      <c r="AD379">
        <v>100</v>
      </c>
      <c r="AE379" s="221">
        <v>10</v>
      </c>
    </row>
    <row r="380" spans="1:31" hidden="1" x14ac:dyDescent="0.25">
      <c r="A380" s="30" t="str">
        <f t="shared" si="5"/>
        <v>12.1.3</v>
      </c>
      <c r="B380" t="s">
        <v>2474</v>
      </c>
      <c r="C380">
        <v>0</v>
      </c>
      <c r="D380" t="s">
        <v>467</v>
      </c>
      <c r="E380" t="s">
        <v>781</v>
      </c>
      <c r="F380" t="s">
        <v>19</v>
      </c>
      <c r="G380" t="s">
        <v>19</v>
      </c>
      <c r="H380" t="s">
        <v>19</v>
      </c>
      <c r="I380" t="s">
        <v>19</v>
      </c>
      <c r="J380" t="s">
        <v>19</v>
      </c>
      <c r="K380"/>
      <c r="L380" t="s">
        <v>19</v>
      </c>
      <c r="M380" t="s">
        <v>19</v>
      </c>
      <c r="N380" t="s">
        <v>19</v>
      </c>
      <c r="O380" t="s">
        <v>428</v>
      </c>
      <c r="P380">
        <v>10</v>
      </c>
      <c r="Q380">
        <v>1</v>
      </c>
      <c r="R380" t="s">
        <v>465</v>
      </c>
      <c r="S380" t="s">
        <v>782</v>
      </c>
      <c r="T380" s="168">
        <v>45713</v>
      </c>
      <c r="U380" s="168">
        <v>45741</v>
      </c>
      <c r="V380" t="s">
        <v>774</v>
      </c>
      <c r="W380">
        <v>10</v>
      </c>
      <c r="X380" s="218">
        <v>100</v>
      </c>
      <c r="Y380" t="s">
        <v>2479</v>
      </c>
      <c r="Z380" s="219">
        <v>45741</v>
      </c>
      <c r="AA380">
        <v>100</v>
      </c>
      <c r="AB380" t="s">
        <v>2480</v>
      </c>
      <c r="AC380" s="220">
        <v>45716</v>
      </c>
      <c r="AD380">
        <v>100</v>
      </c>
      <c r="AE380" s="221">
        <v>10</v>
      </c>
    </row>
    <row r="381" spans="1:31" hidden="1" x14ac:dyDescent="0.25">
      <c r="A381" s="30" t="str">
        <f t="shared" si="5"/>
        <v>12.1.4</v>
      </c>
      <c r="B381" t="s">
        <v>2474</v>
      </c>
      <c r="C381">
        <v>0</v>
      </c>
      <c r="D381" t="s">
        <v>467</v>
      </c>
      <c r="E381" t="s">
        <v>783</v>
      </c>
      <c r="F381" t="s">
        <v>19</v>
      </c>
      <c r="G381" t="s">
        <v>19</v>
      </c>
      <c r="H381" t="s">
        <v>19</v>
      </c>
      <c r="I381" t="s">
        <v>19</v>
      </c>
      <c r="J381" t="s">
        <v>19</v>
      </c>
      <c r="K381"/>
      <c r="L381" t="s">
        <v>19</v>
      </c>
      <c r="M381" t="s">
        <v>19</v>
      </c>
      <c r="N381" t="s">
        <v>19</v>
      </c>
      <c r="O381" t="s">
        <v>429</v>
      </c>
      <c r="P381">
        <v>20</v>
      </c>
      <c r="Q381">
        <v>1</v>
      </c>
      <c r="R381" t="s">
        <v>465</v>
      </c>
      <c r="S381" t="s">
        <v>784</v>
      </c>
      <c r="T381" s="168">
        <v>45742</v>
      </c>
      <c r="U381" s="168">
        <v>45772</v>
      </c>
      <c r="V381" t="s">
        <v>774</v>
      </c>
      <c r="W381">
        <v>20</v>
      </c>
      <c r="X381" s="218">
        <v>100</v>
      </c>
      <c r="Y381" t="s">
        <v>2481</v>
      </c>
      <c r="Z381" s="219">
        <v>45772</v>
      </c>
      <c r="AA381">
        <v>100</v>
      </c>
      <c r="AB381" t="s">
        <v>2067</v>
      </c>
      <c r="AC381" s="220">
        <v>45747</v>
      </c>
      <c r="AD381">
        <v>100</v>
      </c>
      <c r="AE381" s="221">
        <v>20</v>
      </c>
    </row>
    <row r="382" spans="1:31" hidden="1" x14ac:dyDescent="0.25">
      <c r="A382" s="30" t="str">
        <f t="shared" si="5"/>
        <v>12.1.5</v>
      </c>
      <c r="B382" t="s">
        <v>2474</v>
      </c>
      <c r="C382">
        <v>0</v>
      </c>
      <c r="D382" t="s">
        <v>467</v>
      </c>
      <c r="E382" t="s">
        <v>785</v>
      </c>
      <c r="F382" t="s">
        <v>19</v>
      </c>
      <c r="G382" t="s">
        <v>19</v>
      </c>
      <c r="H382" t="s">
        <v>19</v>
      </c>
      <c r="I382" t="s">
        <v>19</v>
      </c>
      <c r="J382" t="s">
        <v>19</v>
      </c>
      <c r="K382"/>
      <c r="L382" t="s">
        <v>19</v>
      </c>
      <c r="M382" t="s">
        <v>19</v>
      </c>
      <c r="N382" t="s">
        <v>19</v>
      </c>
      <c r="O382" t="s">
        <v>430</v>
      </c>
      <c r="P382">
        <v>15</v>
      </c>
      <c r="Q382">
        <v>1</v>
      </c>
      <c r="R382" t="s">
        <v>465</v>
      </c>
      <c r="S382" t="s">
        <v>786</v>
      </c>
      <c r="T382" s="168">
        <v>45775</v>
      </c>
      <c r="U382" s="168">
        <v>45807</v>
      </c>
      <c r="V382" t="s">
        <v>774</v>
      </c>
      <c r="W382">
        <v>15</v>
      </c>
      <c r="X382" s="218">
        <v>100</v>
      </c>
      <c r="Y382" t="s">
        <v>2482</v>
      </c>
      <c r="Z382" s="219">
        <v>45807</v>
      </c>
      <c r="AA382">
        <v>100</v>
      </c>
      <c r="AB382" t="s">
        <v>2109</v>
      </c>
      <c r="AC382" s="220">
        <v>45807</v>
      </c>
      <c r="AD382">
        <v>100</v>
      </c>
      <c r="AE382" s="221">
        <v>15</v>
      </c>
    </row>
    <row r="383" spans="1:31" hidden="1" x14ac:dyDescent="0.25">
      <c r="A383" s="30" t="str">
        <f t="shared" si="5"/>
        <v>12.1.6</v>
      </c>
      <c r="B383" t="s">
        <v>2474</v>
      </c>
      <c r="C383">
        <v>0</v>
      </c>
      <c r="D383" t="s">
        <v>467</v>
      </c>
      <c r="E383" t="s">
        <v>787</v>
      </c>
      <c r="F383" t="s">
        <v>19</v>
      </c>
      <c r="G383" t="s">
        <v>19</v>
      </c>
      <c r="H383" t="s">
        <v>19</v>
      </c>
      <c r="I383" t="s">
        <v>19</v>
      </c>
      <c r="J383" t="s">
        <v>19</v>
      </c>
      <c r="K383"/>
      <c r="L383" t="s">
        <v>19</v>
      </c>
      <c r="M383" t="s">
        <v>19</v>
      </c>
      <c r="N383" t="s">
        <v>19</v>
      </c>
      <c r="O383" t="s">
        <v>431</v>
      </c>
      <c r="P383">
        <v>10</v>
      </c>
      <c r="Q383">
        <v>1</v>
      </c>
      <c r="R383" t="s">
        <v>465</v>
      </c>
      <c r="S383" t="s">
        <v>780</v>
      </c>
      <c r="T383" s="168">
        <v>45811</v>
      </c>
      <c r="U383" s="168">
        <v>45828</v>
      </c>
      <c r="V383" t="s">
        <v>774</v>
      </c>
      <c r="W383">
        <v>10</v>
      </c>
      <c r="X383" s="218">
        <v>100</v>
      </c>
      <c r="Y383" t="s">
        <v>2483</v>
      </c>
      <c r="Z383" s="219">
        <v>45812</v>
      </c>
      <c r="AA383">
        <v>100</v>
      </c>
      <c r="AB383" t="s">
        <v>2272</v>
      </c>
      <c r="AC383" s="220">
        <v>45812</v>
      </c>
      <c r="AD383">
        <v>100</v>
      </c>
      <c r="AE383" s="221">
        <v>10</v>
      </c>
    </row>
    <row r="384" spans="1:31" hidden="1" x14ac:dyDescent="0.25">
      <c r="A384" s="30" t="str">
        <f t="shared" si="5"/>
        <v>12.1.7</v>
      </c>
      <c r="B384" t="s">
        <v>2474</v>
      </c>
      <c r="C384">
        <v>0</v>
      </c>
      <c r="D384" t="s">
        <v>467</v>
      </c>
      <c r="E384" t="s">
        <v>788</v>
      </c>
      <c r="F384" t="s">
        <v>19</v>
      </c>
      <c r="G384" t="s">
        <v>19</v>
      </c>
      <c r="H384" t="s">
        <v>19</v>
      </c>
      <c r="I384" t="s">
        <v>19</v>
      </c>
      <c r="J384" t="s">
        <v>19</v>
      </c>
      <c r="K384"/>
      <c r="L384" t="s">
        <v>19</v>
      </c>
      <c r="M384" t="s">
        <v>19</v>
      </c>
      <c r="N384" t="s">
        <v>19</v>
      </c>
      <c r="O384" t="s">
        <v>432</v>
      </c>
      <c r="P384">
        <v>20</v>
      </c>
      <c r="Q384">
        <v>1</v>
      </c>
      <c r="R384" t="s">
        <v>465</v>
      </c>
      <c r="S384" t="s">
        <v>789</v>
      </c>
      <c r="T384" s="168">
        <v>45832</v>
      </c>
      <c r="U384" s="168">
        <v>45849</v>
      </c>
      <c r="V384" t="s">
        <v>774</v>
      </c>
      <c r="W384">
        <v>20</v>
      </c>
      <c r="X384" s="218">
        <v>100</v>
      </c>
      <c r="Y384" t="s">
        <v>2475</v>
      </c>
      <c r="Z384" s="219">
        <v>45849</v>
      </c>
      <c r="AA384">
        <v>100</v>
      </c>
      <c r="AB384" t="s">
        <v>2484</v>
      </c>
      <c r="AC384" s="220">
        <v>45849</v>
      </c>
      <c r="AD384">
        <v>100</v>
      </c>
      <c r="AE384" s="221">
        <v>20</v>
      </c>
    </row>
    <row r="385" spans="1:31" hidden="1" x14ac:dyDescent="0.25">
      <c r="A385" s="30" t="str">
        <f t="shared" si="5"/>
        <v>37.1</v>
      </c>
      <c r="B385" t="s">
        <v>2485</v>
      </c>
      <c r="C385">
        <v>0</v>
      </c>
      <c r="D385" t="s">
        <v>460</v>
      </c>
      <c r="E385" t="s">
        <v>791</v>
      </c>
      <c r="F385" t="s">
        <v>462</v>
      </c>
      <c r="G385" t="s">
        <v>1472</v>
      </c>
      <c r="H385" t="s">
        <v>1470</v>
      </c>
      <c r="I385" t="s">
        <v>1474</v>
      </c>
      <c r="J385" t="s">
        <v>19</v>
      </c>
      <c r="K385"/>
      <c r="L385" t="s">
        <v>287</v>
      </c>
      <c r="M385" t="s">
        <v>749</v>
      </c>
      <c r="N385" t="s">
        <v>19</v>
      </c>
      <c r="O385" t="s">
        <v>288</v>
      </c>
      <c r="P385">
        <v>50</v>
      </c>
      <c r="Q385">
        <v>2</v>
      </c>
      <c r="R385" t="s">
        <v>465</v>
      </c>
      <c r="S385" t="s">
        <v>792</v>
      </c>
      <c r="T385" s="168">
        <v>45672</v>
      </c>
      <c r="U385" s="168">
        <v>46006</v>
      </c>
      <c r="V385" t="s">
        <v>790</v>
      </c>
      <c r="W385">
        <v>50</v>
      </c>
      <c r="X385" s="218"/>
      <c r="Y385"/>
      <c r="Z385" s="219"/>
      <c r="AA385"/>
      <c r="AB385"/>
      <c r="AC385" s="220"/>
      <c r="AD385"/>
      <c r="AE385" s="221"/>
    </row>
    <row r="386" spans="1:31" hidden="1" x14ac:dyDescent="0.25">
      <c r="A386" s="30" t="str">
        <f t="shared" si="5"/>
        <v>37.1.1</v>
      </c>
      <c r="B386" t="s">
        <v>2485</v>
      </c>
      <c r="C386">
        <v>0</v>
      </c>
      <c r="D386" t="s">
        <v>467</v>
      </c>
      <c r="E386" t="s">
        <v>793</v>
      </c>
      <c r="F386" t="s">
        <v>19</v>
      </c>
      <c r="G386" t="s">
        <v>19</v>
      </c>
      <c r="H386" t="s">
        <v>19</v>
      </c>
      <c r="I386" t="s">
        <v>19</v>
      </c>
      <c r="J386" t="s">
        <v>19</v>
      </c>
      <c r="K386"/>
      <c r="L386" t="s">
        <v>19</v>
      </c>
      <c r="M386" t="s">
        <v>19</v>
      </c>
      <c r="N386" t="s">
        <v>19</v>
      </c>
      <c r="O386" t="s">
        <v>289</v>
      </c>
      <c r="P386">
        <v>10</v>
      </c>
      <c r="Q386">
        <v>1</v>
      </c>
      <c r="R386" t="s">
        <v>465</v>
      </c>
      <c r="S386" t="s">
        <v>794</v>
      </c>
      <c r="T386" s="168">
        <v>45672</v>
      </c>
      <c r="U386" s="168">
        <v>45762</v>
      </c>
      <c r="V386" t="s">
        <v>790</v>
      </c>
      <c r="W386">
        <v>5</v>
      </c>
      <c r="X386" s="218">
        <v>100</v>
      </c>
      <c r="Y386" t="s">
        <v>2486</v>
      </c>
      <c r="Z386" s="219">
        <v>45755</v>
      </c>
      <c r="AA386">
        <v>100</v>
      </c>
      <c r="AB386" t="s">
        <v>2487</v>
      </c>
      <c r="AC386" s="220">
        <v>45785</v>
      </c>
      <c r="AD386">
        <v>95</v>
      </c>
      <c r="AE386" s="221">
        <v>5</v>
      </c>
    </row>
    <row r="387" spans="1:31" hidden="1" x14ac:dyDescent="0.25">
      <c r="A387" s="30" t="str">
        <f t="shared" ref="A387:A450" si="6">+E387</f>
        <v>37.1.2</v>
      </c>
      <c r="B387" t="s">
        <v>2485</v>
      </c>
      <c r="C387">
        <v>0</v>
      </c>
      <c r="D387" t="s">
        <v>467</v>
      </c>
      <c r="E387" t="s">
        <v>795</v>
      </c>
      <c r="F387" t="s">
        <v>19</v>
      </c>
      <c r="G387" t="s">
        <v>19</v>
      </c>
      <c r="H387" t="s">
        <v>19</v>
      </c>
      <c r="I387" t="s">
        <v>19</v>
      </c>
      <c r="J387" t="s">
        <v>19</v>
      </c>
      <c r="K387"/>
      <c r="L387" t="s">
        <v>19</v>
      </c>
      <c r="M387" t="s">
        <v>19</v>
      </c>
      <c r="N387" t="s">
        <v>19</v>
      </c>
      <c r="O387" t="s">
        <v>290</v>
      </c>
      <c r="P387">
        <v>30</v>
      </c>
      <c r="Q387">
        <v>1</v>
      </c>
      <c r="R387" t="s">
        <v>465</v>
      </c>
      <c r="S387" t="s">
        <v>796</v>
      </c>
      <c r="T387" s="168">
        <v>45689</v>
      </c>
      <c r="U387" s="168">
        <v>45915</v>
      </c>
      <c r="V387" t="s">
        <v>790</v>
      </c>
      <c r="W387">
        <v>15</v>
      </c>
      <c r="X387" s="218">
        <v>100</v>
      </c>
      <c r="Y387" t="s">
        <v>2488</v>
      </c>
      <c r="Z387" s="219">
        <v>45915</v>
      </c>
      <c r="AA387">
        <v>100</v>
      </c>
      <c r="AB387" t="s">
        <v>2489</v>
      </c>
      <c r="AC387" s="220">
        <v>45915</v>
      </c>
      <c r="AD387">
        <v>95</v>
      </c>
      <c r="AE387" s="221">
        <v>15</v>
      </c>
    </row>
    <row r="388" spans="1:31" hidden="1" x14ac:dyDescent="0.25">
      <c r="A388" s="30" t="str">
        <f t="shared" si="6"/>
        <v>37.1.3</v>
      </c>
      <c r="B388" t="s">
        <v>2485</v>
      </c>
      <c r="C388">
        <v>0</v>
      </c>
      <c r="D388" t="s">
        <v>467</v>
      </c>
      <c r="E388" t="s">
        <v>797</v>
      </c>
      <c r="F388" t="s">
        <v>19</v>
      </c>
      <c r="G388" t="s">
        <v>19</v>
      </c>
      <c r="H388" t="s">
        <v>19</v>
      </c>
      <c r="I388" t="s">
        <v>19</v>
      </c>
      <c r="J388" t="s">
        <v>19</v>
      </c>
      <c r="K388"/>
      <c r="L388" t="s">
        <v>19</v>
      </c>
      <c r="M388" t="s">
        <v>19</v>
      </c>
      <c r="N388" t="s">
        <v>19</v>
      </c>
      <c r="O388" t="s">
        <v>291</v>
      </c>
      <c r="P388">
        <v>20</v>
      </c>
      <c r="Q388">
        <v>1</v>
      </c>
      <c r="R388" t="s">
        <v>465</v>
      </c>
      <c r="S388" t="s">
        <v>798</v>
      </c>
      <c r="T388" s="168">
        <v>45689</v>
      </c>
      <c r="U388" s="168">
        <v>45915</v>
      </c>
      <c r="V388" t="s">
        <v>790</v>
      </c>
      <c r="W388">
        <v>10</v>
      </c>
      <c r="X388" s="218">
        <v>100</v>
      </c>
      <c r="Y388" t="s">
        <v>2490</v>
      </c>
      <c r="Z388" s="219">
        <v>45915</v>
      </c>
      <c r="AA388">
        <v>100</v>
      </c>
      <c r="AB388" t="s">
        <v>2491</v>
      </c>
      <c r="AC388" s="220">
        <v>45915</v>
      </c>
      <c r="AD388">
        <v>95</v>
      </c>
      <c r="AE388" s="221">
        <v>10</v>
      </c>
    </row>
    <row r="389" spans="1:31" hidden="1" x14ac:dyDescent="0.25">
      <c r="A389" s="30" t="str">
        <f t="shared" si="6"/>
        <v>37.1.4</v>
      </c>
      <c r="B389" t="s">
        <v>2485</v>
      </c>
      <c r="C389">
        <v>0</v>
      </c>
      <c r="D389" t="s">
        <v>467</v>
      </c>
      <c r="E389" t="s">
        <v>799</v>
      </c>
      <c r="F389" t="s">
        <v>19</v>
      </c>
      <c r="G389" t="s">
        <v>19</v>
      </c>
      <c r="H389" t="s">
        <v>19</v>
      </c>
      <c r="I389" t="s">
        <v>19</v>
      </c>
      <c r="J389" t="s">
        <v>19</v>
      </c>
      <c r="K389"/>
      <c r="L389" t="s">
        <v>19</v>
      </c>
      <c r="M389" t="s">
        <v>19</v>
      </c>
      <c r="N389" t="s">
        <v>19</v>
      </c>
      <c r="O389" t="s">
        <v>292</v>
      </c>
      <c r="P389">
        <v>20</v>
      </c>
      <c r="Q389">
        <v>1</v>
      </c>
      <c r="R389" t="s">
        <v>465</v>
      </c>
      <c r="S389" t="s">
        <v>800</v>
      </c>
      <c r="T389" s="168">
        <v>45717</v>
      </c>
      <c r="U389" s="168">
        <v>45976</v>
      </c>
      <c r="V389" t="s">
        <v>790</v>
      </c>
      <c r="W389">
        <v>10</v>
      </c>
      <c r="X389" s="218"/>
      <c r="Y389"/>
      <c r="Z389" s="219"/>
      <c r="AA389"/>
      <c r="AB389"/>
      <c r="AC389" s="220"/>
      <c r="AD389"/>
      <c r="AE389" s="221"/>
    </row>
    <row r="390" spans="1:31" hidden="1" x14ac:dyDescent="0.25">
      <c r="A390" s="30" t="str">
        <f t="shared" si="6"/>
        <v>37.1.5</v>
      </c>
      <c r="B390" t="s">
        <v>2485</v>
      </c>
      <c r="C390">
        <v>0</v>
      </c>
      <c r="D390" t="s">
        <v>467</v>
      </c>
      <c r="E390" t="s">
        <v>801</v>
      </c>
      <c r="F390" t="s">
        <v>19</v>
      </c>
      <c r="G390" t="s">
        <v>19</v>
      </c>
      <c r="H390" t="s">
        <v>19</v>
      </c>
      <c r="I390" t="s">
        <v>19</v>
      </c>
      <c r="J390" t="s">
        <v>19</v>
      </c>
      <c r="K390"/>
      <c r="L390" t="s">
        <v>19</v>
      </c>
      <c r="M390" t="s">
        <v>19</v>
      </c>
      <c r="N390" t="s">
        <v>19</v>
      </c>
      <c r="O390" t="s">
        <v>293</v>
      </c>
      <c r="P390">
        <v>20</v>
      </c>
      <c r="Q390">
        <v>1</v>
      </c>
      <c r="R390" t="s">
        <v>465</v>
      </c>
      <c r="S390" t="s">
        <v>802</v>
      </c>
      <c r="T390" s="168">
        <v>45748</v>
      </c>
      <c r="U390" s="168">
        <v>46006</v>
      </c>
      <c r="V390" t="s">
        <v>790</v>
      </c>
      <c r="W390">
        <v>10</v>
      </c>
      <c r="X390" s="218"/>
      <c r="Y390"/>
      <c r="Z390" s="219"/>
      <c r="AA390"/>
      <c r="AB390"/>
      <c r="AC390" s="220"/>
      <c r="AD390"/>
      <c r="AE390" s="221"/>
    </row>
    <row r="391" spans="1:31" hidden="1" x14ac:dyDescent="0.25">
      <c r="A391" s="30" t="str">
        <f t="shared" si="6"/>
        <v>37.2</v>
      </c>
      <c r="B391" t="s">
        <v>2485</v>
      </c>
      <c r="C391">
        <v>0</v>
      </c>
      <c r="D391" t="s">
        <v>460</v>
      </c>
      <c r="E391" t="s">
        <v>803</v>
      </c>
      <c r="F391" t="s">
        <v>462</v>
      </c>
      <c r="G391" t="s">
        <v>1472</v>
      </c>
      <c r="H391" t="s">
        <v>1473</v>
      </c>
      <c r="I391" t="s">
        <v>1474</v>
      </c>
      <c r="J391" t="s">
        <v>1821</v>
      </c>
      <c r="K391"/>
      <c r="L391" t="s">
        <v>287</v>
      </c>
      <c r="M391" t="s">
        <v>749</v>
      </c>
      <c r="N391" t="s">
        <v>19</v>
      </c>
      <c r="O391" t="s">
        <v>294</v>
      </c>
      <c r="P391">
        <v>15</v>
      </c>
      <c r="Q391">
        <v>11</v>
      </c>
      <c r="R391" t="s">
        <v>465</v>
      </c>
      <c r="S391" t="s">
        <v>804</v>
      </c>
      <c r="T391" s="168">
        <v>45672</v>
      </c>
      <c r="U391" s="168">
        <v>46006</v>
      </c>
      <c r="V391" t="s">
        <v>790</v>
      </c>
      <c r="W391">
        <v>15</v>
      </c>
      <c r="X391" s="218"/>
      <c r="Y391"/>
      <c r="Z391" s="219"/>
      <c r="AA391"/>
      <c r="AB391"/>
      <c r="AC391" s="220"/>
      <c r="AD391"/>
      <c r="AE391" s="221"/>
    </row>
    <row r="392" spans="1:31" hidden="1" x14ac:dyDescent="0.25">
      <c r="A392" s="30" t="str">
        <f t="shared" si="6"/>
        <v>37.2.1</v>
      </c>
      <c r="B392" t="s">
        <v>2485</v>
      </c>
      <c r="C392">
        <v>0</v>
      </c>
      <c r="D392" t="s">
        <v>467</v>
      </c>
      <c r="E392" t="s">
        <v>805</v>
      </c>
      <c r="F392" t="s">
        <v>19</v>
      </c>
      <c r="G392" t="s">
        <v>19</v>
      </c>
      <c r="H392" t="s">
        <v>19</v>
      </c>
      <c r="I392" t="s">
        <v>19</v>
      </c>
      <c r="J392" t="s">
        <v>19</v>
      </c>
      <c r="K392"/>
      <c r="L392" t="s">
        <v>19</v>
      </c>
      <c r="M392" t="s">
        <v>19</v>
      </c>
      <c r="N392" t="s">
        <v>19</v>
      </c>
      <c r="O392" t="s">
        <v>295</v>
      </c>
      <c r="P392">
        <v>80</v>
      </c>
      <c r="Q392">
        <v>11</v>
      </c>
      <c r="R392" t="s">
        <v>465</v>
      </c>
      <c r="S392" t="s">
        <v>806</v>
      </c>
      <c r="T392" s="168">
        <v>45672</v>
      </c>
      <c r="U392" s="168">
        <v>46006</v>
      </c>
      <c r="V392" t="s">
        <v>790</v>
      </c>
      <c r="W392">
        <v>12</v>
      </c>
      <c r="X392" s="218">
        <v>72.72</v>
      </c>
      <c r="Y392" t="s">
        <v>2492</v>
      </c>
      <c r="Z392" s="219"/>
      <c r="AA392">
        <v>72.72</v>
      </c>
      <c r="AB392" t="s">
        <v>2493</v>
      </c>
      <c r="AC392" s="220"/>
      <c r="AD392"/>
      <c r="AE392" s="221">
        <v>8.7263999999999999</v>
      </c>
    </row>
    <row r="393" spans="1:31" hidden="1" x14ac:dyDescent="0.25">
      <c r="A393" s="30" t="str">
        <f t="shared" si="6"/>
        <v>37.2.2</v>
      </c>
      <c r="B393" t="s">
        <v>2485</v>
      </c>
      <c r="C393">
        <v>0</v>
      </c>
      <c r="D393" t="s">
        <v>467</v>
      </c>
      <c r="E393" t="s">
        <v>807</v>
      </c>
      <c r="F393" t="s">
        <v>19</v>
      </c>
      <c r="G393" t="s">
        <v>19</v>
      </c>
      <c r="H393" t="s">
        <v>19</v>
      </c>
      <c r="I393" t="s">
        <v>19</v>
      </c>
      <c r="J393" t="s">
        <v>19</v>
      </c>
      <c r="K393"/>
      <c r="L393" t="s">
        <v>19</v>
      </c>
      <c r="M393" t="s">
        <v>19</v>
      </c>
      <c r="N393" t="s">
        <v>19</v>
      </c>
      <c r="O393" t="s">
        <v>296</v>
      </c>
      <c r="P393">
        <v>20</v>
      </c>
      <c r="Q393">
        <v>11</v>
      </c>
      <c r="R393" t="s">
        <v>465</v>
      </c>
      <c r="S393" t="s">
        <v>808</v>
      </c>
      <c r="T393" s="168">
        <v>45672</v>
      </c>
      <c r="U393" s="168">
        <v>46006</v>
      </c>
      <c r="V393" t="s">
        <v>790</v>
      </c>
      <c r="W393">
        <v>3</v>
      </c>
      <c r="X393" s="218">
        <v>72.72</v>
      </c>
      <c r="Y393" t="s">
        <v>2494</v>
      </c>
      <c r="Z393" s="219"/>
      <c r="AA393">
        <v>72.72</v>
      </c>
      <c r="AB393" t="s">
        <v>2495</v>
      </c>
      <c r="AC393" s="220"/>
      <c r="AD393"/>
      <c r="AE393" s="221">
        <v>2.1816</v>
      </c>
    </row>
    <row r="394" spans="1:31" hidden="1" x14ac:dyDescent="0.25">
      <c r="A394" s="30" t="str">
        <f t="shared" si="6"/>
        <v>37.3</v>
      </c>
      <c r="B394" t="s">
        <v>2485</v>
      </c>
      <c r="C394">
        <v>0</v>
      </c>
      <c r="D394" t="s">
        <v>460</v>
      </c>
      <c r="E394" t="s">
        <v>809</v>
      </c>
      <c r="F394" t="s">
        <v>462</v>
      </c>
      <c r="G394" t="s">
        <v>1472</v>
      </c>
      <c r="H394" t="s">
        <v>1473</v>
      </c>
      <c r="I394" t="s">
        <v>1474</v>
      </c>
      <c r="J394" t="s">
        <v>19</v>
      </c>
      <c r="K394"/>
      <c r="L394" t="s">
        <v>287</v>
      </c>
      <c r="M394" t="s">
        <v>749</v>
      </c>
      <c r="N394" t="s">
        <v>19</v>
      </c>
      <c r="O394" t="s">
        <v>297</v>
      </c>
      <c r="P394">
        <v>5</v>
      </c>
      <c r="Q394">
        <v>1</v>
      </c>
      <c r="R394" t="s">
        <v>465</v>
      </c>
      <c r="S394" t="s">
        <v>810</v>
      </c>
      <c r="T394" s="168">
        <v>45705</v>
      </c>
      <c r="U394" s="168">
        <v>46006</v>
      </c>
      <c r="V394" t="s">
        <v>790</v>
      </c>
      <c r="W394">
        <v>5</v>
      </c>
      <c r="X394" s="218"/>
      <c r="Y394"/>
      <c r="Z394" s="219"/>
      <c r="AA394"/>
      <c r="AB394"/>
      <c r="AC394" s="220"/>
      <c r="AD394"/>
      <c r="AE394" s="221"/>
    </row>
    <row r="395" spans="1:31" hidden="1" x14ac:dyDescent="0.25">
      <c r="A395" s="30" t="str">
        <f t="shared" si="6"/>
        <v>37.3.1</v>
      </c>
      <c r="B395" t="s">
        <v>2485</v>
      </c>
      <c r="C395">
        <v>0</v>
      </c>
      <c r="D395" t="s">
        <v>467</v>
      </c>
      <c r="E395" t="s">
        <v>811</v>
      </c>
      <c r="F395" t="s">
        <v>19</v>
      </c>
      <c r="G395" t="s">
        <v>19</v>
      </c>
      <c r="H395" t="s">
        <v>19</v>
      </c>
      <c r="I395" t="s">
        <v>19</v>
      </c>
      <c r="J395" t="s">
        <v>19</v>
      </c>
      <c r="K395"/>
      <c r="L395" t="s">
        <v>19</v>
      </c>
      <c r="M395" t="s">
        <v>19</v>
      </c>
      <c r="N395" t="s">
        <v>19</v>
      </c>
      <c r="O395" t="s">
        <v>298</v>
      </c>
      <c r="P395">
        <v>10</v>
      </c>
      <c r="Q395">
        <v>1</v>
      </c>
      <c r="R395" t="s">
        <v>465</v>
      </c>
      <c r="S395" t="s">
        <v>794</v>
      </c>
      <c r="T395" s="168">
        <v>45705</v>
      </c>
      <c r="U395" s="168">
        <v>46006</v>
      </c>
      <c r="V395" t="s">
        <v>790</v>
      </c>
      <c r="W395">
        <v>0.5</v>
      </c>
      <c r="X395" s="218">
        <v>100</v>
      </c>
      <c r="Y395" t="s">
        <v>2496</v>
      </c>
      <c r="Z395" s="219"/>
      <c r="AA395">
        <v>100</v>
      </c>
      <c r="AB395" t="s">
        <v>2067</v>
      </c>
      <c r="AC395" s="220"/>
      <c r="AD395"/>
      <c r="AE395" s="221">
        <v>0.5</v>
      </c>
    </row>
    <row r="396" spans="1:31" hidden="1" x14ac:dyDescent="0.25">
      <c r="A396" s="30" t="str">
        <f t="shared" si="6"/>
        <v>37.3.2</v>
      </c>
      <c r="B396" t="s">
        <v>2485</v>
      </c>
      <c r="C396">
        <v>0</v>
      </c>
      <c r="D396" t="s">
        <v>467</v>
      </c>
      <c r="E396" t="s">
        <v>812</v>
      </c>
      <c r="F396" t="s">
        <v>19</v>
      </c>
      <c r="G396" t="s">
        <v>19</v>
      </c>
      <c r="H396" t="s">
        <v>19</v>
      </c>
      <c r="I396" t="s">
        <v>19</v>
      </c>
      <c r="J396" t="s">
        <v>19</v>
      </c>
      <c r="K396"/>
      <c r="L396" t="s">
        <v>19</v>
      </c>
      <c r="M396" t="s">
        <v>19</v>
      </c>
      <c r="N396" t="s">
        <v>19</v>
      </c>
      <c r="O396" t="s">
        <v>299</v>
      </c>
      <c r="P396">
        <v>30</v>
      </c>
      <c r="Q396">
        <v>1</v>
      </c>
      <c r="R396" t="s">
        <v>465</v>
      </c>
      <c r="S396" t="s">
        <v>796</v>
      </c>
      <c r="T396" s="168">
        <v>45712</v>
      </c>
      <c r="U396" s="168">
        <v>45887</v>
      </c>
      <c r="V396" t="s">
        <v>790</v>
      </c>
      <c r="W396">
        <v>1.5</v>
      </c>
      <c r="X396" s="218">
        <v>100</v>
      </c>
      <c r="Y396" t="s">
        <v>2497</v>
      </c>
      <c r="Z396" s="219">
        <v>45886</v>
      </c>
      <c r="AA396">
        <v>100</v>
      </c>
      <c r="AB396" t="s">
        <v>2498</v>
      </c>
      <c r="AC396" s="220">
        <v>45887</v>
      </c>
      <c r="AD396">
        <v>100</v>
      </c>
      <c r="AE396" s="221">
        <v>1.5</v>
      </c>
    </row>
    <row r="397" spans="1:31" hidden="1" x14ac:dyDescent="0.25">
      <c r="A397" s="30" t="str">
        <f t="shared" si="6"/>
        <v>37.3.3</v>
      </c>
      <c r="B397" t="s">
        <v>2485</v>
      </c>
      <c r="C397">
        <v>0</v>
      </c>
      <c r="D397" t="s">
        <v>467</v>
      </c>
      <c r="E397" t="s">
        <v>813</v>
      </c>
      <c r="F397" t="s">
        <v>19</v>
      </c>
      <c r="G397" t="s">
        <v>19</v>
      </c>
      <c r="H397" t="s">
        <v>19</v>
      </c>
      <c r="I397" t="s">
        <v>19</v>
      </c>
      <c r="J397" t="s">
        <v>19</v>
      </c>
      <c r="K397"/>
      <c r="L397" t="s">
        <v>19</v>
      </c>
      <c r="M397" t="s">
        <v>19</v>
      </c>
      <c r="N397" t="s">
        <v>19</v>
      </c>
      <c r="O397" t="s">
        <v>300</v>
      </c>
      <c r="P397">
        <v>20</v>
      </c>
      <c r="Q397">
        <v>1</v>
      </c>
      <c r="R397" t="s">
        <v>465</v>
      </c>
      <c r="S397" t="s">
        <v>798</v>
      </c>
      <c r="T397" s="168">
        <v>45712</v>
      </c>
      <c r="U397" s="168">
        <v>45915</v>
      </c>
      <c r="V397" t="s">
        <v>790</v>
      </c>
      <c r="W397">
        <v>1</v>
      </c>
      <c r="X397" s="218">
        <v>100</v>
      </c>
      <c r="Y397" t="s">
        <v>2499</v>
      </c>
      <c r="Z397" s="219">
        <v>45914</v>
      </c>
      <c r="AA397">
        <v>100</v>
      </c>
      <c r="AB397" t="s">
        <v>2500</v>
      </c>
      <c r="AC397" s="220">
        <v>45915</v>
      </c>
      <c r="AD397">
        <v>100</v>
      </c>
      <c r="AE397" s="221">
        <v>1</v>
      </c>
    </row>
    <row r="398" spans="1:31" hidden="1" x14ac:dyDescent="0.25">
      <c r="A398" s="30" t="str">
        <f t="shared" si="6"/>
        <v>37.3.4</v>
      </c>
      <c r="B398" t="s">
        <v>2485</v>
      </c>
      <c r="C398">
        <v>0</v>
      </c>
      <c r="D398" t="s">
        <v>467</v>
      </c>
      <c r="E398" t="s">
        <v>814</v>
      </c>
      <c r="F398" t="s">
        <v>19</v>
      </c>
      <c r="G398" t="s">
        <v>19</v>
      </c>
      <c r="H398" t="s">
        <v>19</v>
      </c>
      <c r="I398" t="s">
        <v>19</v>
      </c>
      <c r="J398" t="s">
        <v>19</v>
      </c>
      <c r="K398"/>
      <c r="L398" t="s">
        <v>19</v>
      </c>
      <c r="M398" t="s">
        <v>19</v>
      </c>
      <c r="N398" t="s">
        <v>19</v>
      </c>
      <c r="O398" t="s">
        <v>301</v>
      </c>
      <c r="P398">
        <v>20</v>
      </c>
      <c r="Q398">
        <v>1</v>
      </c>
      <c r="R398" t="s">
        <v>465</v>
      </c>
      <c r="S398" t="s">
        <v>800</v>
      </c>
      <c r="T398" s="168">
        <v>45717</v>
      </c>
      <c r="U398" s="168">
        <v>45975</v>
      </c>
      <c r="V398" t="s">
        <v>790</v>
      </c>
      <c r="W398">
        <v>1</v>
      </c>
      <c r="X398" s="218"/>
      <c r="Y398"/>
      <c r="Z398" s="219"/>
      <c r="AA398"/>
      <c r="AB398"/>
      <c r="AC398" s="220"/>
      <c r="AD398"/>
      <c r="AE398" s="221"/>
    </row>
    <row r="399" spans="1:31" hidden="1" x14ac:dyDescent="0.25">
      <c r="A399" s="30" t="str">
        <f t="shared" si="6"/>
        <v>37.3.5</v>
      </c>
      <c r="B399" t="s">
        <v>2485</v>
      </c>
      <c r="C399">
        <v>0</v>
      </c>
      <c r="D399" t="s">
        <v>467</v>
      </c>
      <c r="E399" t="s">
        <v>815</v>
      </c>
      <c r="F399" t="s">
        <v>19</v>
      </c>
      <c r="G399" t="s">
        <v>19</v>
      </c>
      <c r="H399" t="s">
        <v>19</v>
      </c>
      <c r="I399" t="s">
        <v>19</v>
      </c>
      <c r="J399" t="s">
        <v>19</v>
      </c>
      <c r="K399"/>
      <c r="L399" t="s">
        <v>19</v>
      </c>
      <c r="M399" t="s">
        <v>19</v>
      </c>
      <c r="N399" t="s">
        <v>19</v>
      </c>
      <c r="O399" t="s">
        <v>302</v>
      </c>
      <c r="P399">
        <v>20</v>
      </c>
      <c r="Q399">
        <v>1</v>
      </c>
      <c r="R399" t="s">
        <v>465</v>
      </c>
      <c r="S399" t="s">
        <v>802</v>
      </c>
      <c r="T399" s="168">
        <v>45748</v>
      </c>
      <c r="U399" s="168">
        <v>46006</v>
      </c>
      <c r="V399" t="s">
        <v>790</v>
      </c>
      <c r="W399">
        <v>1</v>
      </c>
      <c r="X399" s="218"/>
      <c r="Y399"/>
      <c r="Z399" s="219"/>
      <c r="AA399"/>
      <c r="AB399"/>
      <c r="AC399" s="220"/>
      <c r="AD399"/>
      <c r="AE399" s="221"/>
    </row>
    <row r="400" spans="1:31" hidden="1" x14ac:dyDescent="0.25">
      <c r="A400" s="30" t="str">
        <f t="shared" si="6"/>
        <v>37.4</v>
      </c>
      <c r="B400" t="s">
        <v>2485</v>
      </c>
      <c r="C400">
        <v>0</v>
      </c>
      <c r="D400" t="s">
        <v>460</v>
      </c>
      <c r="E400" t="s">
        <v>816</v>
      </c>
      <c r="F400" t="s">
        <v>462</v>
      </c>
      <c r="G400" t="s">
        <v>1472</v>
      </c>
      <c r="H400" t="s">
        <v>1473</v>
      </c>
      <c r="I400" t="s">
        <v>1474</v>
      </c>
      <c r="J400" t="s">
        <v>19</v>
      </c>
      <c r="K400"/>
      <c r="L400" t="s">
        <v>287</v>
      </c>
      <c r="M400" t="s">
        <v>749</v>
      </c>
      <c r="N400" t="s">
        <v>19</v>
      </c>
      <c r="O400" t="s">
        <v>303</v>
      </c>
      <c r="P400">
        <v>10</v>
      </c>
      <c r="Q400">
        <v>1</v>
      </c>
      <c r="R400" t="s">
        <v>465</v>
      </c>
      <c r="S400" t="s">
        <v>817</v>
      </c>
      <c r="T400" s="168">
        <v>45705</v>
      </c>
      <c r="U400" s="168">
        <v>46006</v>
      </c>
      <c r="V400" t="s">
        <v>790</v>
      </c>
      <c r="W400">
        <v>10</v>
      </c>
      <c r="X400" s="218"/>
      <c r="Y400"/>
      <c r="Z400" s="219"/>
      <c r="AA400"/>
      <c r="AB400"/>
      <c r="AC400" s="220"/>
      <c r="AD400"/>
      <c r="AE400" s="221"/>
    </row>
    <row r="401" spans="1:31" hidden="1" x14ac:dyDescent="0.25">
      <c r="A401" s="30" t="str">
        <f t="shared" si="6"/>
        <v>37.4.1</v>
      </c>
      <c r="B401" t="s">
        <v>2485</v>
      </c>
      <c r="C401">
        <v>0</v>
      </c>
      <c r="D401" t="s">
        <v>467</v>
      </c>
      <c r="E401" t="s">
        <v>818</v>
      </c>
      <c r="F401" t="s">
        <v>19</v>
      </c>
      <c r="G401" t="s">
        <v>19</v>
      </c>
      <c r="H401" t="s">
        <v>19</v>
      </c>
      <c r="I401" t="s">
        <v>19</v>
      </c>
      <c r="J401" t="s">
        <v>19</v>
      </c>
      <c r="K401"/>
      <c r="L401" t="s">
        <v>19</v>
      </c>
      <c r="M401" t="s">
        <v>19</v>
      </c>
      <c r="N401" t="s">
        <v>19</v>
      </c>
      <c r="O401" t="s">
        <v>289</v>
      </c>
      <c r="P401">
        <v>10</v>
      </c>
      <c r="Q401">
        <v>1</v>
      </c>
      <c r="R401" t="s">
        <v>465</v>
      </c>
      <c r="S401" t="s">
        <v>794</v>
      </c>
      <c r="T401" s="168">
        <v>45705</v>
      </c>
      <c r="U401" s="168">
        <v>46006</v>
      </c>
      <c r="V401" t="s">
        <v>790</v>
      </c>
      <c r="W401">
        <v>1</v>
      </c>
      <c r="X401" s="218">
        <v>100</v>
      </c>
      <c r="Y401" t="s">
        <v>2501</v>
      </c>
      <c r="Z401" s="219"/>
      <c r="AA401">
        <v>100</v>
      </c>
      <c r="AB401" t="s">
        <v>2502</v>
      </c>
      <c r="AC401" s="220"/>
      <c r="AD401"/>
      <c r="AE401" s="221">
        <v>1</v>
      </c>
    </row>
    <row r="402" spans="1:31" hidden="1" x14ac:dyDescent="0.25">
      <c r="A402" s="30" t="str">
        <f t="shared" si="6"/>
        <v>37.4.2</v>
      </c>
      <c r="B402" t="s">
        <v>2485</v>
      </c>
      <c r="C402">
        <v>0</v>
      </c>
      <c r="D402" t="s">
        <v>467</v>
      </c>
      <c r="E402" t="s">
        <v>819</v>
      </c>
      <c r="F402" t="s">
        <v>19</v>
      </c>
      <c r="G402" t="s">
        <v>19</v>
      </c>
      <c r="H402" t="s">
        <v>19</v>
      </c>
      <c r="I402" t="s">
        <v>19</v>
      </c>
      <c r="J402" t="s">
        <v>19</v>
      </c>
      <c r="K402"/>
      <c r="L402" t="s">
        <v>19</v>
      </c>
      <c r="M402" t="s">
        <v>19</v>
      </c>
      <c r="N402" t="s">
        <v>19</v>
      </c>
      <c r="O402" t="s">
        <v>304</v>
      </c>
      <c r="P402">
        <v>25</v>
      </c>
      <c r="Q402">
        <v>1</v>
      </c>
      <c r="R402" t="s">
        <v>465</v>
      </c>
      <c r="S402" t="s">
        <v>798</v>
      </c>
      <c r="T402" s="168">
        <v>45712</v>
      </c>
      <c r="U402" s="168">
        <v>45823</v>
      </c>
      <c r="V402" t="s">
        <v>790</v>
      </c>
      <c r="W402">
        <v>2.5</v>
      </c>
      <c r="X402" s="218">
        <v>100</v>
      </c>
      <c r="Y402" t="s">
        <v>2503</v>
      </c>
      <c r="Z402" s="219">
        <v>45833</v>
      </c>
      <c r="AA402">
        <v>100</v>
      </c>
      <c r="AB402" t="s">
        <v>2504</v>
      </c>
      <c r="AC402" s="220">
        <v>45823</v>
      </c>
      <c r="AD402">
        <v>100</v>
      </c>
      <c r="AE402" s="221">
        <v>2.5</v>
      </c>
    </row>
    <row r="403" spans="1:31" hidden="1" x14ac:dyDescent="0.25">
      <c r="A403" s="30" t="str">
        <f t="shared" si="6"/>
        <v>37.4.3</v>
      </c>
      <c r="B403" t="s">
        <v>2485</v>
      </c>
      <c r="C403">
        <v>0</v>
      </c>
      <c r="D403" t="s">
        <v>467</v>
      </c>
      <c r="E403" t="s">
        <v>820</v>
      </c>
      <c r="F403" t="s">
        <v>19</v>
      </c>
      <c r="G403" t="s">
        <v>19</v>
      </c>
      <c r="H403" t="s">
        <v>19</v>
      </c>
      <c r="I403" t="s">
        <v>19</v>
      </c>
      <c r="J403" t="s">
        <v>19</v>
      </c>
      <c r="K403"/>
      <c r="L403" t="s">
        <v>19</v>
      </c>
      <c r="M403" t="s">
        <v>19</v>
      </c>
      <c r="N403" t="s">
        <v>19</v>
      </c>
      <c r="O403" t="s">
        <v>305</v>
      </c>
      <c r="P403">
        <v>20</v>
      </c>
      <c r="Q403">
        <v>1</v>
      </c>
      <c r="R403" t="s">
        <v>465</v>
      </c>
      <c r="S403" t="s">
        <v>821</v>
      </c>
      <c r="T403" s="168">
        <v>45712</v>
      </c>
      <c r="U403" s="168">
        <v>45884</v>
      </c>
      <c r="V403" t="s">
        <v>790</v>
      </c>
      <c r="W403">
        <v>2</v>
      </c>
      <c r="X403" s="218">
        <v>100</v>
      </c>
      <c r="Y403" t="s">
        <v>2505</v>
      </c>
      <c r="Z403" s="219">
        <v>45888</v>
      </c>
      <c r="AA403">
        <v>100</v>
      </c>
      <c r="AB403" t="s">
        <v>2506</v>
      </c>
      <c r="AC403" s="220">
        <v>45888</v>
      </c>
      <c r="AD403">
        <v>100</v>
      </c>
      <c r="AE403" s="221">
        <v>2</v>
      </c>
    </row>
    <row r="404" spans="1:31" hidden="1" x14ac:dyDescent="0.25">
      <c r="A404" s="30" t="str">
        <f t="shared" si="6"/>
        <v>37.4.4</v>
      </c>
      <c r="B404" t="s">
        <v>2485</v>
      </c>
      <c r="C404">
        <v>0</v>
      </c>
      <c r="D404" t="s">
        <v>467</v>
      </c>
      <c r="E404" t="s">
        <v>822</v>
      </c>
      <c r="F404" t="s">
        <v>19</v>
      </c>
      <c r="G404" t="s">
        <v>19</v>
      </c>
      <c r="H404" t="s">
        <v>19</v>
      </c>
      <c r="I404" t="s">
        <v>19</v>
      </c>
      <c r="J404" t="s">
        <v>19</v>
      </c>
      <c r="K404"/>
      <c r="L404" t="s">
        <v>19</v>
      </c>
      <c r="M404" t="s">
        <v>19</v>
      </c>
      <c r="N404" t="s">
        <v>19</v>
      </c>
      <c r="O404" t="s">
        <v>306</v>
      </c>
      <c r="P404">
        <v>20</v>
      </c>
      <c r="Q404">
        <v>1</v>
      </c>
      <c r="R404" t="s">
        <v>465</v>
      </c>
      <c r="S404" t="s">
        <v>796</v>
      </c>
      <c r="T404" s="168">
        <v>45717</v>
      </c>
      <c r="U404" s="168">
        <v>45945</v>
      </c>
      <c r="V404" t="s">
        <v>790</v>
      </c>
      <c r="W404">
        <v>2</v>
      </c>
      <c r="X404" s="218"/>
      <c r="Y404"/>
      <c r="Z404" s="219"/>
      <c r="AA404"/>
      <c r="AB404"/>
      <c r="AC404" s="220"/>
      <c r="AD404"/>
      <c r="AE404" s="221"/>
    </row>
    <row r="405" spans="1:31" hidden="1" x14ac:dyDescent="0.25">
      <c r="A405" s="30" t="str">
        <f t="shared" si="6"/>
        <v>37.4.5</v>
      </c>
      <c r="B405" t="s">
        <v>2485</v>
      </c>
      <c r="C405">
        <v>0</v>
      </c>
      <c r="D405" t="s">
        <v>467</v>
      </c>
      <c r="E405" t="s">
        <v>823</v>
      </c>
      <c r="F405" t="s">
        <v>19</v>
      </c>
      <c r="G405" t="s">
        <v>19</v>
      </c>
      <c r="H405" t="s">
        <v>19</v>
      </c>
      <c r="I405" t="s">
        <v>19</v>
      </c>
      <c r="J405" t="s">
        <v>19</v>
      </c>
      <c r="K405"/>
      <c r="L405" t="s">
        <v>19</v>
      </c>
      <c r="M405" t="s">
        <v>19</v>
      </c>
      <c r="N405" t="s">
        <v>19</v>
      </c>
      <c r="O405" t="s">
        <v>307</v>
      </c>
      <c r="P405">
        <v>20</v>
      </c>
      <c r="Q405">
        <v>1</v>
      </c>
      <c r="R405" t="s">
        <v>465</v>
      </c>
      <c r="S405" t="s">
        <v>824</v>
      </c>
      <c r="T405" s="168">
        <v>45748</v>
      </c>
      <c r="U405" s="168">
        <v>45976</v>
      </c>
      <c r="V405" t="s">
        <v>790</v>
      </c>
      <c r="W405">
        <v>2</v>
      </c>
      <c r="X405" s="218"/>
      <c r="Y405"/>
      <c r="Z405" s="219"/>
      <c r="AA405"/>
      <c r="AB405"/>
      <c r="AC405" s="220"/>
      <c r="AD405"/>
      <c r="AE405" s="221"/>
    </row>
    <row r="406" spans="1:31" hidden="1" x14ac:dyDescent="0.25">
      <c r="A406" s="30" t="str">
        <f t="shared" si="6"/>
        <v>37.4.6</v>
      </c>
      <c r="B406" t="s">
        <v>2485</v>
      </c>
      <c r="C406">
        <v>0</v>
      </c>
      <c r="D406" t="s">
        <v>467</v>
      </c>
      <c r="E406" t="s">
        <v>825</v>
      </c>
      <c r="F406" t="s">
        <v>19</v>
      </c>
      <c r="G406" t="s">
        <v>19</v>
      </c>
      <c r="H406" t="s">
        <v>19</v>
      </c>
      <c r="I406" t="s">
        <v>19</v>
      </c>
      <c r="J406" t="s">
        <v>19</v>
      </c>
      <c r="K406"/>
      <c r="L406" t="s">
        <v>19</v>
      </c>
      <c r="M406" t="s">
        <v>19</v>
      </c>
      <c r="N406" t="s">
        <v>19</v>
      </c>
      <c r="O406" t="s">
        <v>308</v>
      </c>
      <c r="P406">
        <v>5</v>
      </c>
      <c r="Q406">
        <v>1</v>
      </c>
      <c r="R406" t="s">
        <v>465</v>
      </c>
      <c r="S406" t="s">
        <v>817</v>
      </c>
      <c r="T406" s="168">
        <v>45778</v>
      </c>
      <c r="U406" s="168">
        <v>46006</v>
      </c>
      <c r="V406" t="s">
        <v>790</v>
      </c>
      <c r="W406">
        <v>0.5</v>
      </c>
      <c r="X406" s="218"/>
      <c r="Y406"/>
      <c r="Z406" s="219"/>
      <c r="AA406"/>
      <c r="AB406"/>
      <c r="AC406" s="220"/>
      <c r="AD406"/>
      <c r="AE406" s="221"/>
    </row>
    <row r="407" spans="1:31" hidden="1" x14ac:dyDescent="0.25">
      <c r="A407" s="30" t="str">
        <f t="shared" si="6"/>
        <v>37.5</v>
      </c>
      <c r="B407" t="s">
        <v>2485</v>
      </c>
      <c r="C407">
        <v>0</v>
      </c>
      <c r="D407" t="s">
        <v>460</v>
      </c>
      <c r="E407" t="s">
        <v>826</v>
      </c>
      <c r="F407" t="s">
        <v>462</v>
      </c>
      <c r="G407" t="s">
        <v>1472</v>
      </c>
      <c r="H407" t="s">
        <v>1473</v>
      </c>
      <c r="I407" t="s">
        <v>1474</v>
      </c>
      <c r="J407" t="s">
        <v>1821</v>
      </c>
      <c r="K407"/>
      <c r="L407" t="s">
        <v>287</v>
      </c>
      <c r="M407" t="s">
        <v>749</v>
      </c>
      <c r="N407" t="s">
        <v>19</v>
      </c>
      <c r="O407" t="s">
        <v>309</v>
      </c>
      <c r="P407">
        <v>20</v>
      </c>
      <c r="Q407">
        <v>50</v>
      </c>
      <c r="R407" t="s">
        <v>465</v>
      </c>
      <c r="S407" t="s">
        <v>827</v>
      </c>
      <c r="T407" s="168">
        <v>45659</v>
      </c>
      <c r="U407" s="168">
        <v>46010</v>
      </c>
      <c r="V407" t="s">
        <v>790</v>
      </c>
      <c r="W407">
        <v>20</v>
      </c>
      <c r="X407" s="218">
        <v>34</v>
      </c>
      <c r="Y407" t="s">
        <v>2507</v>
      </c>
      <c r="Z407" s="219"/>
      <c r="AA407">
        <v>34</v>
      </c>
      <c r="AB407" t="s">
        <v>2508</v>
      </c>
      <c r="AC407" s="220"/>
      <c r="AD407"/>
      <c r="AE407" s="221">
        <v>6.8</v>
      </c>
    </row>
    <row r="408" spans="1:31" hidden="1" x14ac:dyDescent="0.25">
      <c r="A408" s="30" t="str">
        <f t="shared" si="6"/>
        <v>37.5.1</v>
      </c>
      <c r="B408" t="s">
        <v>2485</v>
      </c>
      <c r="C408">
        <v>0</v>
      </c>
      <c r="D408" t="s">
        <v>467</v>
      </c>
      <c r="E408" t="s">
        <v>828</v>
      </c>
      <c r="F408" t="s">
        <v>19</v>
      </c>
      <c r="G408" t="s">
        <v>19</v>
      </c>
      <c r="H408" t="s">
        <v>19</v>
      </c>
      <c r="I408" t="s">
        <v>19</v>
      </c>
      <c r="J408" t="s">
        <v>19</v>
      </c>
      <c r="K408"/>
      <c r="L408" t="s">
        <v>19</v>
      </c>
      <c r="M408" t="s">
        <v>19</v>
      </c>
      <c r="N408" t="s">
        <v>19</v>
      </c>
      <c r="O408" t="s">
        <v>310</v>
      </c>
      <c r="P408">
        <v>5</v>
      </c>
      <c r="Q408">
        <v>1</v>
      </c>
      <c r="R408" t="s">
        <v>465</v>
      </c>
      <c r="S408" t="s">
        <v>829</v>
      </c>
      <c r="T408" s="168">
        <v>45659</v>
      </c>
      <c r="U408" s="168">
        <v>45716</v>
      </c>
      <c r="V408" t="s">
        <v>790</v>
      </c>
      <c r="W408">
        <v>1</v>
      </c>
      <c r="X408" s="218">
        <v>100</v>
      </c>
      <c r="Y408" t="s">
        <v>2509</v>
      </c>
      <c r="Z408" s="219">
        <v>45679</v>
      </c>
      <c r="AA408">
        <v>100</v>
      </c>
      <c r="AB408" t="s">
        <v>2510</v>
      </c>
      <c r="AC408" s="220">
        <v>45679</v>
      </c>
      <c r="AD408">
        <v>100</v>
      </c>
      <c r="AE408" s="221">
        <v>1</v>
      </c>
    </row>
    <row r="409" spans="1:31" hidden="1" x14ac:dyDescent="0.25">
      <c r="A409" s="30" t="str">
        <f t="shared" si="6"/>
        <v>37.5.2</v>
      </c>
      <c r="B409" t="s">
        <v>2485</v>
      </c>
      <c r="C409">
        <v>0</v>
      </c>
      <c r="D409" t="s">
        <v>467</v>
      </c>
      <c r="E409" t="s">
        <v>830</v>
      </c>
      <c r="F409" t="s">
        <v>19</v>
      </c>
      <c r="G409" t="s">
        <v>19</v>
      </c>
      <c r="H409" t="s">
        <v>19</v>
      </c>
      <c r="I409" t="s">
        <v>19</v>
      </c>
      <c r="J409" t="s">
        <v>19</v>
      </c>
      <c r="K409"/>
      <c r="L409" t="s">
        <v>19</v>
      </c>
      <c r="M409" t="s">
        <v>19</v>
      </c>
      <c r="N409" t="s">
        <v>19</v>
      </c>
      <c r="O409" t="s">
        <v>311</v>
      </c>
      <c r="P409">
        <v>10</v>
      </c>
      <c r="Q409">
        <v>1</v>
      </c>
      <c r="R409" t="s">
        <v>465</v>
      </c>
      <c r="S409" t="s">
        <v>831</v>
      </c>
      <c r="T409" s="168">
        <v>45717</v>
      </c>
      <c r="U409" s="168">
        <v>45731</v>
      </c>
      <c r="V409" t="s">
        <v>790</v>
      </c>
      <c r="W409">
        <v>2</v>
      </c>
      <c r="X409" s="218">
        <v>100</v>
      </c>
      <c r="Y409" t="s">
        <v>2511</v>
      </c>
      <c r="Z409" s="219">
        <v>45730</v>
      </c>
      <c r="AA409">
        <v>100</v>
      </c>
      <c r="AB409" t="s">
        <v>2512</v>
      </c>
      <c r="AC409" s="220">
        <v>45730</v>
      </c>
      <c r="AD409">
        <v>100</v>
      </c>
      <c r="AE409" s="221">
        <v>2</v>
      </c>
    </row>
    <row r="410" spans="1:31" hidden="1" x14ac:dyDescent="0.25">
      <c r="A410" s="30" t="str">
        <f t="shared" si="6"/>
        <v>37.5.3</v>
      </c>
      <c r="B410" t="s">
        <v>2485</v>
      </c>
      <c r="C410">
        <v>0</v>
      </c>
      <c r="D410" t="s">
        <v>467</v>
      </c>
      <c r="E410" t="s">
        <v>832</v>
      </c>
      <c r="F410" t="s">
        <v>19</v>
      </c>
      <c r="G410" t="s">
        <v>19</v>
      </c>
      <c r="H410" t="s">
        <v>19</v>
      </c>
      <c r="I410" t="s">
        <v>19</v>
      </c>
      <c r="J410" t="s">
        <v>19</v>
      </c>
      <c r="K410"/>
      <c r="L410" t="s">
        <v>19</v>
      </c>
      <c r="M410" t="s">
        <v>19</v>
      </c>
      <c r="N410" t="s">
        <v>19</v>
      </c>
      <c r="O410" t="s">
        <v>312</v>
      </c>
      <c r="P410">
        <v>10</v>
      </c>
      <c r="Q410">
        <v>1</v>
      </c>
      <c r="R410" t="s">
        <v>465</v>
      </c>
      <c r="S410" t="s">
        <v>833</v>
      </c>
      <c r="T410" s="168">
        <v>45733</v>
      </c>
      <c r="U410" s="168">
        <v>45752</v>
      </c>
      <c r="V410" t="s">
        <v>790</v>
      </c>
      <c r="W410">
        <v>2</v>
      </c>
      <c r="X410" s="218">
        <v>100</v>
      </c>
      <c r="Y410" t="s">
        <v>2513</v>
      </c>
      <c r="Z410" s="219">
        <v>45790</v>
      </c>
      <c r="AA410">
        <v>100</v>
      </c>
      <c r="AB410" t="s">
        <v>2514</v>
      </c>
      <c r="AC410" s="220">
        <v>45790</v>
      </c>
      <c r="AD410">
        <v>95</v>
      </c>
      <c r="AE410" s="221">
        <v>2</v>
      </c>
    </row>
    <row r="411" spans="1:31" hidden="1" x14ac:dyDescent="0.25">
      <c r="A411" s="30" t="str">
        <f t="shared" si="6"/>
        <v>37.5.4</v>
      </c>
      <c r="B411" t="s">
        <v>2485</v>
      </c>
      <c r="C411">
        <v>0</v>
      </c>
      <c r="D411" t="s">
        <v>467</v>
      </c>
      <c r="E411" t="s">
        <v>834</v>
      </c>
      <c r="F411" t="s">
        <v>19</v>
      </c>
      <c r="G411" t="s">
        <v>19</v>
      </c>
      <c r="H411" t="s">
        <v>19</v>
      </c>
      <c r="I411" t="s">
        <v>19</v>
      </c>
      <c r="J411" t="s">
        <v>19</v>
      </c>
      <c r="K411"/>
      <c r="L411" t="s">
        <v>19</v>
      </c>
      <c r="M411" t="s">
        <v>19</v>
      </c>
      <c r="N411" t="s">
        <v>19</v>
      </c>
      <c r="O411" t="s">
        <v>313</v>
      </c>
      <c r="P411">
        <v>75</v>
      </c>
      <c r="Q411">
        <v>100</v>
      </c>
      <c r="R411" t="s">
        <v>493</v>
      </c>
      <c r="S411" t="s">
        <v>835</v>
      </c>
      <c r="T411" s="168">
        <v>45754</v>
      </c>
      <c r="U411" s="168">
        <v>46010</v>
      </c>
      <c r="V411" t="s">
        <v>790</v>
      </c>
      <c r="W411">
        <v>15</v>
      </c>
      <c r="X411" s="218">
        <v>34</v>
      </c>
      <c r="Y411" t="s">
        <v>2515</v>
      </c>
      <c r="Z411" s="219"/>
      <c r="AA411">
        <v>34</v>
      </c>
      <c r="AB411" t="s">
        <v>2516</v>
      </c>
      <c r="AC411" s="220"/>
      <c r="AD411"/>
      <c r="AE411" s="221">
        <v>5.0999999999999996</v>
      </c>
    </row>
    <row r="412" spans="1:31" hidden="1" x14ac:dyDescent="0.25">
      <c r="A412" s="30" t="str">
        <f t="shared" si="6"/>
        <v>111.1</v>
      </c>
      <c r="B412" t="s">
        <v>2517</v>
      </c>
      <c r="C412">
        <v>2</v>
      </c>
      <c r="D412" t="s">
        <v>460</v>
      </c>
      <c r="E412" t="s">
        <v>461</v>
      </c>
      <c r="F412" t="s">
        <v>462</v>
      </c>
      <c r="G412" t="s">
        <v>1469</v>
      </c>
      <c r="H412" t="s">
        <v>1470</v>
      </c>
      <c r="I412" t="s">
        <v>1471</v>
      </c>
      <c r="J412" t="s">
        <v>19</v>
      </c>
      <c r="K412"/>
      <c r="L412" t="s">
        <v>19</v>
      </c>
      <c r="M412" t="s">
        <v>464</v>
      </c>
      <c r="N412" t="s">
        <v>1541</v>
      </c>
      <c r="O412" t="s">
        <v>60</v>
      </c>
      <c r="P412">
        <v>20</v>
      </c>
      <c r="Q412">
        <v>1</v>
      </c>
      <c r="R412" t="s">
        <v>465</v>
      </c>
      <c r="S412" t="s">
        <v>466</v>
      </c>
      <c r="T412" s="168">
        <v>45672</v>
      </c>
      <c r="U412" s="168">
        <v>45688</v>
      </c>
      <c r="V412" t="s">
        <v>459</v>
      </c>
      <c r="W412">
        <v>20</v>
      </c>
      <c r="X412" s="218">
        <v>100</v>
      </c>
      <c r="Y412" t="s">
        <v>2518</v>
      </c>
      <c r="Z412" s="219">
        <v>45688</v>
      </c>
      <c r="AA412">
        <v>100</v>
      </c>
      <c r="AB412" t="s">
        <v>2519</v>
      </c>
      <c r="AC412" s="220">
        <v>45688</v>
      </c>
      <c r="AD412">
        <v>100</v>
      </c>
      <c r="AE412" s="221">
        <v>20</v>
      </c>
    </row>
    <row r="413" spans="1:31" hidden="1" x14ac:dyDescent="0.25">
      <c r="A413" s="30" t="str">
        <f t="shared" si="6"/>
        <v>111.1.1</v>
      </c>
      <c r="B413" t="s">
        <v>2517</v>
      </c>
      <c r="C413">
        <v>2</v>
      </c>
      <c r="D413" t="s">
        <v>467</v>
      </c>
      <c r="E413" t="s">
        <v>468</v>
      </c>
      <c r="F413" t="s">
        <v>19</v>
      </c>
      <c r="G413" t="s">
        <v>19</v>
      </c>
      <c r="H413" t="s">
        <v>19</v>
      </c>
      <c r="I413" t="s">
        <v>19</v>
      </c>
      <c r="J413" t="s">
        <v>19</v>
      </c>
      <c r="K413"/>
      <c r="L413" t="s">
        <v>19</v>
      </c>
      <c r="M413" t="s">
        <v>19</v>
      </c>
      <c r="N413" t="s">
        <v>19</v>
      </c>
      <c r="O413" t="s">
        <v>61</v>
      </c>
      <c r="P413">
        <v>50</v>
      </c>
      <c r="Q413">
        <v>1</v>
      </c>
      <c r="R413" t="s">
        <v>465</v>
      </c>
      <c r="S413" t="s">
        <v>469</v>
      </c>
      <c r="T413" s="168">
        <v>45672</v>
      </c>
      <c r="U413" s="168">
        <v>45688</v>
      </c>
      <c r="V413" t="s">
        <v>459</v>
      </c>
      <c r="W413">
        <v>10</v>
      </c>
      <c r="X413" s="218">
        <v>100</v>
      </c>
      <c r="Y413" t="s">
        <v>2520</v>
      </c>
      <c r="Z413" s="219">
        <v>45688</v>
      </c>
      <c r="AA413">
        <v>100</v>
      </c>
      <c r="AB413" t="s">
        <v>2521</v>
      </c>
      <c r="AC413" s="220">
        <v>45688</v>
      </c>
      <c r="AD413">
        <v>100</v>
      </c>
      <c r="AE413" s="221">
        <v>10</v>
      </c>
    </row>
    <row r="414" spans="1:31" hidden="1" x14ac:dyDescent="0.25">
      <c r="A414" s="30" t="str">
        <f t="shared" si="6"/>
        <v>111.1.2</v>
      </c>
      <c r="B414" t="s">
        <v>2517</v>
      </c>
      <c r="C414">
        <v>2</v>
      </c>
      <c r="D414" t="s">
        <v>467</v>
      </c>
      <c r="E414" t="s">
        <v>470</v>
      </c>
      <c r="F414" t="s">
        <v>19</v>
      </c>
      <c r="G414" t="s">
        <v>19</v>
      </c>
      <c r="H414" t="s">
        <v>19</v>
      </c>
      <c r="I414" t="s">
        <v>19</v>
      </c>
      <c r="J414" t="s">
        <v>19</v>
      </c>
      <c r="K414"/>
      <c r="L414" t="s">
        <v>19</v>
      </c>
      <c r="M414" t="s">
        <v>19</v>
      </c>
      <c r="N414" t="s">
        <v>19</v>
      </c>
      <c r="O414" t="s">
        <v>62</v>
      </c>
      <c r="P414">
        <v>50</v>
      </c>
      <c r="Q414">
        <v>1</v>
      </c>
      <c r="R414" t="s">
        <v>465</v>
      </c>
      <c r="S414" t="s">
        <v>471</v>
      </c>
      <c r="T414" s="168">
        <v>45672</v>
      </c>
      <c r="U414" s="168">
        <v>45688</v>
      </c>
      <c r="V414" t="s">
        <v>459</v>
      </c>
      <c r="W414">
        <v>10</v>
      </c>
      <c r="X414" s="218">
        <v>100</v>
      </c>
      <c r="Y414" t="s">
        <v>2520</v>
      </c>
      <c r="Z414" s="219">
        <v>45688</v>
      </c>
      <c r="AA414">
        <v>100</v>
      </c>
      <c r="AB414" t="s">
        <v>2522</v>
      </c>
      <c r="AC414" s="220">
        <v>45688</v>
      </c>
      <c r="AD414">
        <v>100</v>
      </c>
      <c r="AE414" s="221">
        <v>10</v>
      </c>
    </row>
    <row r="415" spans="1:31" hidden="1" x14ac:dyDescent="0.25">
      <c r="A415" s="30" t="str">
        <f t="shared" si="6"/>
        <v>111.2</v>
      </c>
      <c r="B415" t="s">
        <v>2517</v>
      </c>
      <c r="C415">
        <v>2</v>
      </c>
      <c r="D415" t="s">
        <v>460</v>
      </c>
      <c r="E415" t="s">
        <v>472</v>
      </c>
      <c r="F415" t="s">
        <v>462</v>
      </c>
      <c r="G415" t="s">
        <v>1469</v>
      </c>
      <c r="H415" t="s">
        <v>1470</v>
      </c>
      <c r="I415" t="s">
        <v>1471</v>
      </c>
      <c r="J415" t="s">
        <v>19</v>
      </c>
      <c r="K415"/>
      <c r="L415" t="s">
        <v>19</v>
      </c>
      <c r="M415" t="s">
        <v>464</v>
      </c>
      <c r="N415" t="s">
        <v>1541</v>
      </c>
      <c r="O415" t="s">
        <v>63</v>
      </c>
      <c r="P415">
        <v>20</v>
      </c>
      <c r="Q415">
        <v>1</v>
      </c>
      <c r="R415" t="s">
        <v>465</v>
      </c>
      <c r="S415" t="s">
        <v>473</v>
      </c>
      <c r="T415" s="168">
        <v>45672</v>
      </c>
      <c r="U415" s="168">
        <v>45688</v>
      </c>
      <c r="V415" t="s">
        <v>459</v>
      </c>
      <c r="W415">
        <v>20</v>
      </c>
      <c r="X415" s="218">
        <v>100</v>
      </c>
      <c r="Y415" t="s">
        <v>2518</v>
      </c>
      <c r="Z415" s="219">
        <v>45688</v>
      </c>
      <c r="AA415">
        <v>100</v>
      </c>
      <c r="AB415" t="s">
        <v>2523</v>
      </c>
      <c r="AC415" s="220">
        <v>45688</v>
      </c>
      <c r="AD415">
        <v>100</v>
      </c>
      <c r="AE415" s="221">
        <v>20</v>
      </c>
    </row>
    <row r="416" spans="1:31" hidden="1" x14ac:dyDescent="0.25">
      <c r="A416" s="30" t="str">
        <f t="shared" si="6"/>
        <v>111.2.1</v>
      </c>
      <c r="B416" t="s">
        <v>2517</v>
      </c>
      <c r="C416">
        <v>2</v>
      </c>
      <c r="D416" t="s">
        <v>467</v>
      </c>
      <c r="E416" t="s">
        <v>474</v>
      </c>
      <c r="F416" t="s">
        <v>19</v>
      </c>
      <c r="G416" t="s">
        <v>19</v>
      </c>
      <c r="H416" t="s">
        <v>19</v>
      </c>
      <c r="I416" t="s">
        <v>19</v>
      </c>
      <c r="J416" t="s">
        <v>19</v>
      </c>
      <c r="K416"/>
      <c r="L416" t="s">
        <v>19</v>
      </c>
      <c r="M416" t="s">
        <v>19</v>
      </c>
      <c r="N416" t="s">
        <v>19</v>
      </c>
      <c r="O416" t="s">
        <v>64</v>
      </c>
      <c r="P416">
        <v>50</v>
      </c>
      <c r="Q416">
        <v>1</v>
      </c>
      <c r="R416" t="s">
        <v>465</v>
      </c>
      <c r="S416" t="s">
        <v>475</v>
      </c>
      <c r="T416" s="168">
        <v>45672</v>
      </c>
      <c r="U416" s="168">
        <v>45688</v>
      </c>
      <c r="V416" t="s">
        <v>459</v>
      </c>
      <c r="W416">
        <v>10</v>
      </c>
      <c r="X416" s="218">
        <v>100</v>
      </c>
      <c r="Y416" t="s">
        <v>2520</v>
      </c>
      <c r="Z416" s="219">
        <v>45688</v>
      </c>
      <c r="AA416">
        <v>100</v>
      </c>
      <c r="AB416" t="s">
        <v>2524</v>
      </c>
      <c r="AC416" s="220">
        <v>45688</v>
      </c>
      <c r="AD416">
        <v>100</v>
      </c>
      <c r="AE416" s="221">
        <v>10</v>
      </c>
    </row>
    <row r="417" spans="1:31" hidden="1" x14ac:dyDescent="0.25">
      <c r="A417" s="30" t="str">
        <f t="shared" si="6"/>
        <v>111.2.2</v>
      </c>
      <c r="B417" t="s">
        <v>2517</v>
      </c>
      <c r="C417">
        <v>2</v>
      </c>
      <c r="D417" t="s">
        <v>467</v>
      </c>
      <c r="E417" t="s">
        <v>476</v>
      </c>
      <c r="F417" t="s">
        <v>19</v>
      </c>
      <c r="G417" t="s">
        <v>19</v>
      </c>
      <c r="H417" t="s">
        <v>19</v>
      </c>
      <c r="I417" t="s">
        <v>19</v>
      </c>
      <c r="J417" t="s">
        <v>19</v>
      </c>
      <c r="K417"/>
      <c r="L417" t="s">
        <v>19</v>
      </c>
      <c r="M417" t="s">
        <v>19</v>
      </c>
      <c r="N417" t="s">
        <v>19</v>
      </c>
      <c r="O417" t="s">
        <v>65</v>
      </c>
      <c r="P417">
        <v>50</v>
      </c>
      <c r="Q417">
        <v>1</v>
      </c>
      <c r="R417" t="s">
        <v>465</v>
      </c>
      <c r="S417" t="s">
        <v>477</v>
      </c>
      <c r="T417" s="168">
        <v>45672</v>
      </c>
      <c r="U417" s="168">
        <v>45688</v>
      </c>
      <c r="V417" t="s">
        <v>459</v>
      </c>
      <c r="W417">
        <v>10</v>
      </c>
      <c r="X417" s="218">
        <v>100</v>
      </c>
      <c r="Y417" t="s">
        <v>2520</v>
      </c>
      <c r="Z417" s="219">
        <v>45688</v>
      </c>
      <c r="AA417">
        <v>100</v>
      </c>
      <c r="AB417" t="s">
        <v>2525</v>
      </c>
      <c r="AC417" s="220">
        <v>45688</v>
      </c>
      <c r="AD417">
        <v>100</v>
      </c>
      <c r="AE417" s="221">
        <v>10</v>
      </c>
    </row>
    <row r="418" spans="1:31" hidden="1" x14ac:dyDescent="0.25">
      <c r="A418" s="30" t="str">
        <f t="shared" si="6"/>
        <v>111.3</v>
      </c>
      <c r="B418" t="s">
        <v>2517</v>
      </c>
      <c r="C418">
        <v>2</v>
      </c>
      <c r="D418" t="s">
        <v>460</v>
      </c>
      <c r="E418" t="s">
        <v>478</v>
      </c>
      <c r="F418" t="s">
        <v>479</v>
      </c>
      <c r="G418" t="s">
        <v>1472</v>
      </c>
      <c r="H418" t="s">
        <v>1473</v>
      </c>
      <c r="I418" t="s">
        <v>1474</v>
      </c>
      <c r="J418" t="s">
        <v>19</v>
      </c>
      <c r="K418"/>
      <c r="L418" t="s">
        <v>22</v>
      </c>
      <c r="M418" t="s">
        <v>464</v>
      </c>
      <c r="N418" t="s">
        <v>19</v>
      </c>
      <c r="O418" t="s">
        <v>66</v>
      </c>
      <c r="P418">
        <v>60</v>
      </c>
      <c r="Q418">
        <v>1</v>
      </c>
      <c r="R418" t="s">
        <v>465</v>
      </c>
      <c r="S418" t="s">
        <v>481</v>
      </c>
      <c r="T418" s="168">
        <v>45659</v>
      </c>
      <c r="U418" s="168">
        <v>46010</v>
      </c>
      <c r="V418" t="s">
        <v>482</v>
      </c>
      <c r="W418">
        <v>60</v>
      </c>
      <c r="X418" s="218"/>
      <c r="Y418"/>
      <c r="Z418" s="219"/>
      <c r="AA418"/>
      <c r="AB418"/>
      <c r="AC418" s="220"/>
      <c r="AD418"/>
      <c r="AE418" s="221"/>
    </row>
    <row r="419" spans="1:31" hidden="1" x14ac:dyDescent="0.25">
      <c r="A419" s="30" t="str">
        <f t="shared" si="6"/>
        <v>111.3.1</v>
      </c>
      <c r="B419" t="s">
        <v>2517</v>
      </c>
      <c r="C419">
        <v>2</v>
      </c>
      <c r="D419" t="s">
        <v>467</v>
      </c>
      <c r="E419" t="s">
        <v>483</v>
      </c>
      <c r="F419" t="s">
        <v>19</v>
      </c>
      <c r="G419" t="s">
        <v>19</v>
      </c>
      <c r="H419" t="s">
        <v>19</v>
      </c>
      <c r="I419" t="s">
        <v>19</v>
      </c>
      <c r="J419" t="s">
        <v>19</v>
      </c>
      <c r="K419"/>
      <c r="L419" t="s">
        <v>19</v>
      </c>
      <c r="M419" t="s">
        <v>19</v>
      </c>
      <c r="N419" t="s">
        <v>19</v>
      </c>
      <c r="O419" t="s">
        <v>67</v>
      </c>
      <c r="P419">
        <v>50</v>
      </c>
      <c r="Q419">
        <v>2</v>
      </c>
      <c r="R419" t="s">
        <v>465</v>
      </c>
      <c r="S419" t="s">
        <v>484</v>
      </c>
      <c r="T419" s="168">
        <v>45659</v>
      </c>
      <c r="U419" s="168">
        <v>45716</v>
      </c>
      <c r="V419" t="s">
        <v>485</v>
      </c>
      <c r="W419">
        <v>30</v>
      </c>
      <c r="X419" s="218">
        <v>100</v>
      </c>
      <c r="Y419" t="s">
        <v>2526</v>
      </c>
      <c r="Z419" s="219">
        <v>45716</v>
      </c>
      <c r="AA419">
        <v>100</v>
      </c>
      <c r="AB419" t="s">
        <v>2527</v>
      </c>
      <c r="AC419" s="220">
        <v>45716</v>
      </c>
      <c r="AD419">
        <v>100</v>
      </c>
      <c r="AE419" s="221">
        <v>30</v>
      </c>
    </row>
    <row r="420" spans="1:31" hidden="1" x14ac:dyDescent="0.25">
      <c r="A420" s="30" t="str">
        <f t="shared" si="6"/>
        <v>111.3.2</v>
      </c>
      <c r="B420" t="s">
        <v>2517</v>
      </c>
      <c r="C420">
        <v>2</v>
      </c>
      <c r="D420" t="s">
        <v>467</v>
      </c>
      <c r="E420" t="s">
        <v>486</v>
      </c>
      <c r="F420" t="s">
        <v>19</v>
      </c>
      <c r="G420" t="s">
        <v>19</v>
      </c>
      <c r="H420" t="s">
        <v>19</v>
      </c>
      <c r="I420" t="s">
        <v>19</v>
      </c>
      <c r="J420" t="s">
        <v>19</v>
      </c>
      <c r="K420"/>
      <c r="L420" t="s">
        <v>19</v>
      </c>
      <c r="M420" t="s">
        <v>19</v>
      </c>
      <c r="N420" t="s">
        <v>19</v>
      </c>
      <c r="O420" t="s">
        <v>1753</v>
      </c>
      <c r="P420">
        <v>25</v>
      </c>
      <c r="Q420">
        <v>2</v>
      </c>
      <c r="R420" t="s">
        <v>465</v>
      </c>
      <c r="S420" t="s">
        <v>487</v>
      </c>
      <c r="T420" s="168">
        <v>45691</v>
      </c>
      <c r="U420" s="168">
        <v>46010</v>
      </c>
      <c r="V420" t="s">
        <v>482</v>
      </c>
      <c r="W420">
        <v>15</v>
      </c>
      <c r="X420" s="218">
        <v>50</v>
      </c>
      <c r="Y420" t="s">
        <v>2528</v>
      </c>
      <c r="Z420" s="219"/>
      <c r="AA420">
        <v>50</v>
      </c>
      <c r="AB420" t="s">
        <v>2529</v>
      </c>
      <c r="AC420" s="220"/>
      <c r="AD420"/>
      <c r="AE420" s="221">
        <v>7.5</v>
      </c>
    </row>
    <row r="421" spans="1:31" hidden="1" x14ac:dyDescent="0.25">
      <c r="A421" s="30" t="str">
        <f t="shared" si="6"/>
        <v>111.3.3</v>
      </c>
      <c r="B421" t="s">
        <v>2517</v>
      </c>
      <c r="C421">
        <v>2</v>
      </c>
      <c r="D421" t="s">
        <v>467</v>
      </c>
      <c r="E421" t="s">
        <v>488</v>
      </c>
      <c r="F421" t="s">
        <v>19</v>
      </c>
      <c r="G421" t="s">
        <v>19</v>
      </c>
      <c r="H421" t="s">
        <v>19</v>
      </c>
      <c r="I421" t="s">
        <v>19</v>
      </c>
      <c r="J421" t="s">
        <v>19</v>
      </c>
      <c r="K421"/>
      <c r="L421" t="s">
        <v>19</v>
      </c>
      <c r="M421" t="s">
        <v>19</v>
      </c>
      <c r="N421" t="s">
        <v>19</v>
      </c>
      <c r="O421" t="s">
        <v>68</v>
      </c>
      <c r="P421">
        <v>25</v>
      </c>
      <c r="Q421">
        <v>2</v>
      </c>
      <c r="R421" t="s">
        <v>465</v>
      </c>
      <c r="S421" t="s">
        <v>489</v>
      </c>
      <c r="T421" s="168">
        <v>45811</v>
      </c>
      <c r="U421" s="168">
        <v>46010</v>
      </c>
      <c r="V421" t="s">
        <v>459</v>
      </c>
      <c r="W421">
        <v>15</v>
      </c>
      <c r="X421" s="218">
        <v>50</v>
      </c>
      <c r="Y421" t="s">
        <v>2530</v>
      </c>
      <c r="Z421" s="219"/>
      <c r="AA421">
        <v>50</v>
      </c>
      <c r="AB421" t="s">
        <v>2531</v>
      </c>
      <c r="AC421" s="220"/>
      <c r="AD421"/>
      <c r="AE421" s="221">
        <v>7.5</v>
      </c>
    </row>
    <row r="422" spans="1:31" hidden="1" x14ac:dyDescent="0.25">
      <c r="A422" s="30" t="str">
        <f t="shared" si="6"/>
        <v>105.1</v>
      </c>
      <c r="B422" t="s">
        <v>2532</v>
      </c>
      <c r="C422">
        <v>1</v>
      </c>
      <c r="D422" t="s">
        <v>460</v>
      </c>
      <c r="E422" t="s">
        <v>680</v>
      </c>
      <c r="F422" t="s">
        <v>681</v>
      </c>
      <c r="G422" t="s">
        <v>1469</v>
      </c>
      <c r="H422" t="s">
        <v>1470</v>
      </c>
      <c r="I422" t="s">
        <v>1471</v>
      </c>
      <c r="J422" t="s">
        <v>1821</v>
      </c>
      <c r="K422"/>
      <c r="L422" t="s">
        <v>19</v>
      </c>
      <c r="M422" t="s">
        <v>19</v>
      </c>
      <c r="N422" t="s">
        <v>19</v>
      </c>
      <c r="O422" t="s">
        <v>100</v>
      </c>
      <c r="P422">
        <v>100</v>
      </c>
      <c r="Q422">
        <v>1</v>
      </c>
      <c r="R422" t="s">
        <v>465</v>
      </c>
      <c r="S422" t="s">
        <v>682</v>
      </c>
      <c r="T422" s="168">
        <v>45839</v>
      </c>
      <c r="U422" s="168">
        <v>45989</v>
      </c>
      <c r="V422" t="s">
        <v>683</v>
      </c>
      <c r="W422">
        <v>100</v>
      </c>
      <c r="X422" s="218">
        <v>0</v>
      </c>
      <c r="Y422" t="s">
        <v>2533</v>
      </c>
      <c r="Z422" s="219"/>
      <c r="AA422">
        <v>0</v>
      </c>
      <c r="AB422" t="s">
        <v>2534</v>
      </c>
      <c r="AC422" s="220"/>
      <c r="AD422"/>
      <c r="AE422" s="221">
        <v>0</v>
      </c>
    </row>
    <row r="423" spans="1:31" hidden="1" x14ac:dyDescent="0.25">
      <c r="A423" s="30" t="str">
        <f t="shared" si="6"/>
        <v>105.1.1</v>
      </c>
      <c r="B423" t="s">
        <v>2532</v>
      </c>
      <c r="C423">
        <v>1</v>
      </c>
      <c r="D423" t="s">
        <v>467</v>
      </c>
      <c r="E423" t="s">
        <v>684</v>
      </c>
      <c r="F423" t="s">
        <v>19</v>
      </c>
      <c r="G423" t="s">
        <v>19</v>
      </c>
      <c r="H423" t="s">
        <v>19</v>
      </c>
      <c r="I423" t="s">
        <v>19</v>
      </c>
      <c r="J423" t="s">
        <v>19</v>
      </c>
      <c r="K423"/>
      <c r="L423" t="s">
        <v>19</v>
      </c>
      <c r="M423" t="s">
        <v>19</v>
      </c>
      <c r="N423" t="s">
        <v>19</v>
      </c>
      <c r="O423" t="s">
        <v>101</v>
      </c>
      <c r="P423">
        <v>100</v>
      </c>
      <c r="Q423">
        <v>1</v>
      </c>
      <c r="R423" t="s">
        <v>465</v>
      </c>
      <c r="S423" t="s">
        <v>685</v>
      </c>
      <c r="T423" s="168">
        <v>45839</v>
      </c>
      <c r="U423" s="168">
        <v>45930</v>
      </c>
      <c r="V423" t="s">
        <v>683</v>
      </c>
      <c r="W423">
        <v>100</v>
      </c>
      <c r="X423" s="218">
        <v>100</v>
      </c>
      <c r="Y423" t="s">
        <v>2535</v>
      </c>
      <c r="Z423" s="219"/>
      <c r="AA423">
        <v>100</v>
      </c>
      <c r="AB423" t="s">
        <v>2536</v>
      </c>
      <c r="AC423" s="220"/>
      <c r="AD423">
        <v>100</v>
      </c>
      <c r="AE423" s="221">
        <v>100</v>
      </c>
    </row>
    <row r="424" spans="1:31" hidden="1" x14ac:dyDescent="0.25">
      <c r="A424" s="30" t="str">
        <f t="shared" si="6"/>
        <v>105.1.2</v>
      </c>
      <c r="B424" t="s">
        <v>2532</v>
      </c>
      <c r="C424">
        <v>1</v>
      </c>
      <c r="D424" t="s">
        <v>1856</v>
      </c>
      <c r="E424" t="s">
        <v>686</v>
      </c>
      <c r="F424" t="s">
        <v>19</v>
      </c>
      <c r="G424" t="s">
        <v>19</v>
      </c>
      <c r="H424" t="s">
        <v>19</v>
      </c>
      <c r="I424" t="s">
        <v>19</v>
      </c>
      <c r="J424" t="s">
        <v>19</v>
      </c>
      <c r="K424"/>
      <c r="L424" t="s">
        <v>19</v>
      </c>
      <c r="M424" t="s">
        <v>19</v>
      </c>
      <c r="N424" t="s">
        <v>19</v>
      </c>
      <c r="O424" t="s">
        <v>102</v>
      </c>
      <c r="P424">
        <v>0</v>
      </c>
      <c r="Q424">
        <v>1</v>
      </c>
      <c r="R424" t="s">
        <v>465</v>
      </c>
      <c r="S424" t="s">
        <v>687</v>
      </c>
      <c r="T424" s="168">
        <v>45931</v>
      </c>
      <c r="U424" s="168">
        <v>45989</v>
      </c>
      <c r="V424" t="s">
        <v>508</v>
      </c>
      <c r="W424">
        <v>0</v>
      </c>
      <c r="X424" s="218"/>
      <c r="Y424"/>
      <c r="Z424" s="219"/>
      <c r="AA424"/>
      <c r="AB424"/>
      <c r="AC424" s="220"/>
      <c r="AD424"/>
      <c r="AE424" s="221"/>
    </row>
    <row r="425" spans="1:31" hidden="1" x14ac:dyDescent="0.25">
      <c r="A425" s="30" t="str">
        <f t="shared" si="6"/>
        <v>3200.1</v>
      </c>
      <c r="B425" t="s">
        <v>2537</v>
      </c>
      <c r="C425">
        <v>0</v>
      </c>
      <c r="D425" t="s">
        <v>460</v>
      </c>
      <c r="E425" t="s">
        <v>958</v>
      </c>
      <c r="F425" t="s">
        <v>479</v>
      </c>
      <c r="G425" t="s">
        <v>1472</v>
      </c>
      <c r="H425" t="s">
        <v>1473</v>
      </c>
      <c r="I425" t="s">
        <v>1474</v>
      </c>
      <c r="J425" t="s">
        <v>1821</v>
      </c>
      <c r="K425"/>
      <c r="L425" t="s">
        <v>20</v>
      </c>
      <c r="M425" t="s">
        <v>614</v>
      </c>
      <c r="N425" t="s">
        <v>1837</v>
      </c>
      <c r="O425" t="s">
        <v>138</v>
      </c>
      <c r="P425">
        <v>50</v>
      </c>
      <c r="Q425">
        <v>10</v>
      </c>
      <c r="R425" t="s">
        <v>465</v>
      </c>
      <c r="S425" t="s">
        <v>960</v>
      </c>
      <c r="T425" s="168">
        <v>45672</v>
      </c>
      <c r="U425" s="168">
        <v>46006</v>
      </c>
      <c r="V425" t="s">
        <v>957</v>
      </c>
      <c r="W425">
        <v>50</v>
      </c>
      <c r="X425" s="218">
        <v>50</v>
      </c>
      <c r="Y425" t="s">
        <v>2538</v>
      </c>
      <c r="Z425" s="219"/>
      <c r="AA425">
        <v>50</v>
      </c>
      <c r="AB425" t="s">
        <v>2272</v>
      </c>
      <c r="AC425" s="220"/>
      <c r="AD425"/>
      <c r="AE425" s="221">
        <v>25</v>
      </c>
    </row>
    <row r="426" spans="1:31" hidden="1" x14ac:dyDescent="0.25">
      <c r="A426" s="30" t="str">
        <f t="shared" si="6"/>
        <v>3200.1.1</v>
      </c>
      <c r="B426" t="s">
        <v>2537</v>
      </c>
      <c r="C426">
        <v>0</v>
      </c>
      <c r="D426" t="s">
        <v>467</v>
      </c>
      <c r="E426" t="s">
        <v>961</v>
      </c>
      <c r="F426" t="s">
        <v>19</v>
      </c>
      <c r="G426" t="s">
        <v>19</v>
      </c>
      <c r="H426" t="s">
        <v>19</v>
      </c>
      <c r="I426" t="s">
        <v>19</v>
      </c>
      <c r="J426" t="s">
        <v>19</v>
      </c>
      <c r="K426"/>
      <c r="L426" t="s">
        <v>19</v>
      </c>
      <c r="M426" t="s">
        <v>19</v>
      </c>
      <c r="N426" t="s">
        <v>19</v>
      </c>
      <c r="O426" t="s">
        <v>139</v>
      </c>
      <c r="P426">
        <v>50</v>
      </c>
      <c r="Q426">
        <v>1</v>
      </c>
      <c r="R426" t="s">
        <v>465</v>
      </c>
      <c r="S426" t="s">
        <v>962</v>
      </c>
      <c r="T426" s="168">
        <v>45672</v>
      </c>
      <c r="U426" s="168">
        <v>45702</v>
      </c>
      <c r="V426" t="s">
        <v>957</v>
      </c>
      <c r="W426">
        <v>25</v>
      </c>
      <c r="X426" s="218">
        <v>100</v>
      </c>
      <c r="Y426" t="s">
        <v>2539</v>
      </c>
      <c r="Z426" s="219">
        <v>45681</v>
      </c>
      <c r="AA426">
        <v>100</v>
      </c>
      <c r="AB426" t="s">
        <v>2540</v>
      </c>
      <c r="AC426" s="220">
        <v>45700</v>
      </c>
      <c r="AD426">
        <v>100</v>
      </c>
      <c r="AE426" s="221">
        <v>25</v>
      </c>
    </row>
    <row r="427" spans="1:31" hidden="1" x14ac:dyDescent="0.25">
      <c r="A427" s="30" t="str">
        <f t="shared" si="6"/>
        <v>3200.1.2</v>
      </c>
      <c r="B427" t="s">
        <v>2537</v>
      </c>
      <c r="C427">
        <v>0</v>
      </c>
      <c r="D427" t="s">
        <v>467</v>
      </c>
      <c r="E427" t="s">
        <v>963</v>
      </c>
      <c r="F427" t="s">
        <v>19</v>
      </c>
      <c r="G427" t="s">
        <v>19</v>
      </c>
      <c r="H427" t="s">
        <v>19</v>
      </c>
      <c r="I427" t="s">
        <v>19</v>
      </c>
      <c r="J427" t="s">
        <v>19</v>
      </c>
      <c r="K427"/>
      <c r="L427" t="s">
        <v>19</v>
      </c>
      <c r="M427" t="s">
        <v>19</v>
      </c>
      <c r="N427" t="s">
        <v>19</v>
      </c>
      <c r="O427" t="s">
        <v>140</v>
      </c>
      <c r="P427">
        <v>50</v>
      </c>
      <c r="Q427">
        <v>10</v>
      </c>
      <c r="R427" t="s">
        <v>465</v>
      </c>
      <c r="S427" t="s">
        <v>960</v>
      </c>
      <c r="T427" s="168">
        <v>45705</v>
      </c>
      <c r="U427" s="168">
        <v>46006</v>
      </c>
      <c r="V427" t="s">
        <v>957</v>
      </c>
      <c r="W427">
        <v>25</v>
      </c>
      <c r="X427" s="218">
        <v>100</v>
      </c>
      <c r="Y427" t="s">
        <v>2541</v>
      </c>
      <c r="Z427" s="219"/>
      <c r="AA427">
        <v>100</v>
      </c>
      <c r="AB427" t="s">
        <v>2006</v>
      </c>
      <c r="AC427" s="220"/>
      <c r="AD427"/>
      <c r="AE427" s="221">
        <v>25</v>
      </c>
    </row>
    <row r="428" spans="1:31" hidden="1" x14ac:dyDescent="0.25">
      <c r="A428" s="30" t="str">
        <f t="shared" si="6"/>
        <v>3200.2</v>
      </c>
      <c r="B428" t="s">
        <v>2537</v>
      </c>
      <c r="C428">
        <v>0</v>
      </c>
      <c r="D428" t="s">
        <v>460</v>
      </c>
      <c r="E428" t="s">
        <v>964</v>
      </c>
      <c r="F428" t="s">
        <v>462</v>
      </c>
      <c r="G428" t="s">
        <v>1478</v>
      </c>
      <c r="H428" t="s">
        <v>1479</v>
      </c>
      <c r="I428" t="s">
        <v>1480</v>
      </c>
      <c r="J428" t="s">
        <v>1821</v>
      </c>
      <c r="K428"/>
      <c r="L428" t="s">
        <v>20</v>
      </c>
      <c r="M428" t="s">
        <v>614</v>
      </c>
      <c r="N428" t="s">
        <v>19</v>
      </c>
      <c r="O428" t="s">
        <v>241</v>
      </c>
      <c r="P428">
        <v>50</v>
      </c>
      <c r="Q428">
        <v>80</v>
      </c>
      <c r="R428" t="s">
        <v>493</v>
      </c>
      <c r="S428" t="s">
        <v>965</v>
      </c>
      <c r="T428" s="168">
        <v>45659</v>
      </c>
      <c r="U428" s="168">
        <v>46021</v>
      </c>
      <c r="V428" t="s">
        <v>957</v>
      </c>
      <c r="W428">
        <v>50</v>
      </c>
      <c r="X428" s="218"/>
      <c r="Y428"/>
      <c r="Z428" s="219"/>
      <c r="AA428"/>
      <c r="AB428"/>
      <c r="AC428" s="220"/>
      <c r="AD428"/>
      <c r="AE428" s="221"/>
    </row>
    <row r="429" spans="1:31" hidden="1" x14ac:dyDescent="0.25">
      <c r="A429" s="30" t="str">
        <f t="shared" si="6"/>
        <v>3200.2.1</v>
      </c>
      <c r="B429" t="s">
        <v>2537</v>
      </c>
      <c r="C429">
        <v>0</v>
      </c>
      <c r="D429" t="s">
        <v>467</v>
      </c>
      <c r="E429" t="s">
        <v>966</v>
      </c>
      <c r="F429" t="s">
        <v>19</v>
      </c>
      <c r="G429" t="s">
        <v>19</v>
      </c>
      <c r="H429" t="s">
        <v>19</v>
      </c>
      <c r="I429" t="s">
        <v>19</v>
      </c>
      <c r="J429" t="s">
        <v>19</v>
      </c>
      <c r="K429"/>
      <c r="L429" t="s">
        <v>19</v>
      </c>
      <c r="M429" t="s">
        <v>19</v>
      </c>
      <c r="N429" t="s">
        <v>19</v>
      </c>
      <c r="O429" t="s">
        <v>242</v>
      </c>
      <c r="P429">
        <v>25</v>
      </c>
      <c r="Q429">
        <v>1</v>
      </c>
      <c r="R429" t="s">
        <v>465</v>
      </c>
      <c r="S429" t="s">
        <v>967</v>
      </c>
      <c r="T429" s="168">
        <v>45659</v>
      </c>
      <c r="U429" s="168">
        <v>45730</v>
      </c>
      <c r="V429" t="s">
        <v>957</v>
      </c>
      <c r="W429">
        <v>12.5</v>
      </c>
      <c r="X429" s="218">
        <v>100</v>
      </c>
      <c r="Y429" t="s">
        <v>2542</v>
      </c>
      <c r="Z429" s="219">
        <v>45693</v>
      </c>
      <c r="AA429">
        <v>100</v>
      </c>
      <c r="AB429" t="s">
        <v>2543</v>
      </c>
      <c r="AC429" s="220">
        <v>45693</v>
      </c>
      <c r="AD429">
        <v>100</v>
      </c>
      <c r="AE429" s="221">
        <v>12.5</v>
      </c>
    </row>
    <row r="430" spans="1:31" hidden="1" x14ac:dyDescent="0.25">
      <c r="A430" s="30" t="str">
        <f t="shared" si="6"/>
        <v>3200.2.2</v>
      </c>
      <c r="B430" t="s">
        <v>2537</v>
      </c>
      <c r="C430">
        <v>0</v>
      </c>
      <c r="D430" t="s">
        <v>467</v>
      </c>
      <c r="E430" t="s">
        <v>968</v>
      </c>
      <c r="F430" t="s">
        <v>19</v>
      </c>
      <c r="G430" t="s">
        <v>19</v>
      </c>
      <c r="H430" t="s">
        <v>19</v>
      </c>
      <c r="I430" t="s">
        <v>19</v>
      </c>
      <c r="J430" t="s">
        <v>19</v>
      </c>
      <c r="K430"/>
      <c r="L430" t="s">
        <v>19</v>
      </c>
      <c r="M430" t="s">
        <v>19</v>
      </c>
      <c r="N430" t="s">
        <v>19</v>
      </c>
      <c r="O430" t="s">
        <v>243</v>
      </c>
      <c r="P430">
        <v>25</v>
      </c>
      <c r="Q430">
        <v>1</v>
      </c>
      <c r="R430" t="s">
        <v>465</v>
      </c>
      <c r="S430" t="s">
        <v>967</v>
      </c>
      <c r="T430" s="168">
        <v>45659</v>
      </c>
      <c r="U430" s="168">
        <v>45853</v>
      </c>
      <c r="V430" t="s">
        <v>957</v>
      </c>
      <c r="W430">
        <v>12.5</v>
      </c>
      <c r="X430" s="218">
        <v>100</v>
      </c>
      <c r="Y430" t="s">
        <v>2544</v>
      </c>
      <c r="Z430" s="219"/>
      <c r="AA430">
        <v>100</v>
      </c>
      <c r="AB430" t="s">
        <v>2545</v>
      </c>
      <c r="AC430" s="220"/>
      <c r="AD430">
        <v>100</v>
      </c>
      <c r="AE430" s="221">
        <v>12.5</v>
      </c>
    </row>
    <row r="431" spans="1:31" hidden="1" x14ac:dyDescent="0.25">
      <c r="A431" s="30" t="str">
        <f t="shared" si="6"/>
        <v>3200.2.3</v>
      </c>
      <c r="B431" t="s">
        <v>2537</v>
      </c>
      <c r="C431">
        <v>0</v>
      </c>
      <c r="D431" t="s">
        <v>467</v>
      </c>
      <c r="E431" t="s">
        <v>969</v>
      </c>
      <c r="F431" t="s">
        <v>19</v>
      </c>
      <c r="G431" t="s">
        <v>19</v>
      </c>
      <c r="H431" t="s">
        <v>19</v>
      </c>
      <c r="I431" t="s">
        <v>19</v>
      </c>
      <c r="J431" t="s">
        <v>19</v>
      </c>
      <c r="K431"/>
      <c r="L431" t="s">
        <v>19</v>
      </c>
      <c r="M431" t="s">
        <v>19</v>
      </c>
      <c r="N431" t="s">
        <v>19</v>
      </c>
      <c r="O431" t="s">
        <v>244</v>
      </c>
      <c r="P431">
        <v>50</v>
      </c>
      <c r="Q431">
        <v>80</v>
      </c>
      <c r="R431" t="s">
        <v>493</v>
      </c>
      <c r="S431" t="s">
        <v>970</v>
      </c>
      <c r="T431" s="168">
        <v>45659</v>
      </c>
      <c r="U431" s="168">
        <v>46021</v>
      </c>
      <c r="V431" t="s">
        <v>957</v>
      </c>
      <c r="W431">
        <v>25</v>
      </c>
      <c r="X431" s="218">
        <v>41</v>
      </c>
      <c r="Y431" t="s">
        <v>2546</v>
      </c>
      <c r="Z431" s="219"/>
      <c r="AA431">
        <v>41</v>
      </c>
      <c r="AB431" t="s">
        <v>2547</v>
      </c>
      <c r="AC431" s="220"/>
      <c r="AD431"/>
      <c r="AE431" s="221">
        <v>10.25</v>
      </c>
    </row>
    <row r="432" spans="1:31" hidden="1" x14ac:dyDescent="0.25">
      <c r="A432" s="30" t="str">
        <f t="shared" si="6"/>
        <v>2020.1</v>
      </c>
      <c r="B432" t="s">
        <v>2548</v>
      </c>
      <c r="C432">
        <v>0</v>
      </c>
      <c r="D432" t="s">
        <v>460</v>
      </c>
      <c r="E432" t="s">
        <v>728</v>
      </c>
      <c r="F432" t="s">
        <v>462</v>
      </c>
      <c r="G432" t="s">
        <v>1484</v>
      </c>
      <c r="H432" t="s">
        <v>1485</v>
      </c>
      <c r="I432" t="s">
        <v>1486</v>
      </c>
      <c r="J432" t="s">
        <v>1821</v>
      </c>
      <c r="K432"/>
      <c r="L432" t="s">
        <v>32</v>
      </c>
      <c r="M432" t="s">
        <v>614</v>
      </c>
      <c r="N432" t="s">
        <v>19</v>
      </c>
      <c r="O432" t="s">
        <v>209</v>
      </c>
      <c r="P432">
        <v>50</v>
      </c>
      <c r="Q432">
        <v>95</v>
      </c>
      <c r="R432" t="s">
        <v>493</v>
      </c>
      <c r="S432" t="s">
        <v>729</v>
      </c>
      <c r="T432" s="168">
        <v>45659</v>
      </c>
      <c r="U432" s="168">
        <v>46022</v>
      </c>
      <c r="V432" t="s">
        <v>727</v>
      </c>
      <c r="W432">
        <v>50</v>
      </c>
      <c r="X432" s="218">
        <v>64</v>
      </c>
      <c r="Y432" t="s">
        <v>2549</v>
      </c>
      <c r="Z432" s="219"/>
      <c r="AA432">
        <v>64</v>
      </c>
      <c r="AB432" t="s">
        <v>2550</v>
      </c>
      <c r="AC432" s="220"/>
      <c r="AD432"/>
      <c r="AE432" s="221">
        <v>32</v>
      </c>
    </row>
    <row r="433" spans="1:31" hidden="1" x14ac:dyDescent="0.25">
      <c r="A433" s="30" t="str">
        <f t="shared" si="6"/>
        <v>2020.1.1</v>
      </c>
      <c r="B433" t="s">
        <v>2548</v>
      </c>
      <c r="C433">
        <v>0</v>
      </c>
      <c r="D433" t="s">
        <v>467</v>
      </c>
      <c r="E433" t="s">
        <v>730</v>
      </c>
      <c r="F433" t="s">
        <v>19</v>
      </c>
      <c r="G433" t="s">
        <v>19</v>
      </c>
      <c r="H433" t="s">
        <v>19</v>
      </c>
      <c r="I433" t="s">
        <v>19</v>
      </c>
      <c r="J433" t="s">
        <v>19</v>
      </c>
      <c r="K433"/>
      <c r="L433" t="s">
        <v>19</v>
      </c>
      <c r="M433" t="s">
        <v>19</v>
      </c>
      <c r="N433" t="s">
        <v>19</v>
      </c>
      <c r="O433" t="s">
        <v>210</v>
      </c>
      <c r="P433">
        <v>50</v>
      </c>
      <c r="Q433">
        <v>95</v>
      </c>
      <c r="R433" t="s">
        <v>493</v>
      </c>
      <c r="S433" t="s">
        <v>729</v>
      </c>
      <c r="T433" s="168">
        <v>45659</v>
      </c>
      <c r="U433" s="168">
        <v>46022</v>
      </c>
      <c r="V433" t="s">
        <v>727</v>
      </c>
      <c r="W433">
        <v>25</v>
      </c>
      <c r="X433" s="218">
        <v>64</v>
      </c>
      <c r="Y433" t="s">
        <v>2549</v>
      </c>
      <c r="Z433" s="219"/>
      <c r="AA433">
        <v>64</v>
      </c>
      <c r="AB433" t="s">
        <v>2551</v>
      </c>
      <c r="AC433" s="220"/>
      <c r="AD433"/>
      <c r="AE433" s="221">
        <v>16</v>
      </c>
    </row>
    <row r="434" spans="1:31" hidden="1" x14ac:dyDescent="0.25">
      <c r="A434" s="30" t="str">
        <f t="shared" si="6"/>
        <v>2020.1.2</v>
      </c>
      <c r="B434" t="s">
        <v>2548</v>
      </c>
      <c r="C434">
        <v>0</v>
      </c>
      <c r="D434" t="s">
        <v>467</v>
      </c>
      <c r="E434" t="s">
        <v>731</v>
      </c>
      <c r="F434" t="s">
        <v>19</v>
      </c>
      <c r="G434" t="s">
        <v>19</v>
      </c>
      <c r="H434" t="s">
        <v>19</v>
      </c>
      <c r="I434" t="s">
        <v>19</v>
      </c>
      <c r="J434" t="s">
        <v>19</v>
      </c>
      <c r="K434"/>
      <c r="L434" t="s">
        <v>19</v>
      </c>
      <c r="M434" t="s">
        <v>19</v>
      </c>
      <c r="N434" t="s">
        <v>19</v>
      </c>
      <c r="O434" t="s">
        <v>211</v>
      </c>
      <c r="P434">
        <v>50</v>
      </c>
      <c r="Q434">
        <v>95</v>
      </c>
      <c r="R434" t="s">
        <v>493</v>
      </c>
      <c r="S434" t="s">
        <v>732</v>
      </c>
      <c r="T434" s="168">
        <v>45659</v>
      </c>
      <c r="U434" s="168">
        <v>46022</v>
      </c>
      <c r="V434" t="s">
        <v>727</v>
      </c>
      <c r="W434">
        <v>25</v>
      </c>
      <c r="X434" s="218">
        <v>89.2</v>
      </c>
      <c r="Y434" t="s">
        <v>2552</v>
      </c>
      <c r="Z434" s="219"/>
      <c r="AA434">
        <v>89</v>
      </c>
      <c r="AB434" t="s">
        <v>2553</v>
      </c>
      <c r="AC434" s="220"/>
      <c r="AD434"/>
      <c r="AE434" s="221">
        <v>22.25</v>
      </c>
    </row>
    <row r="435" spans="1:31" hidden="1" x14ac:dyDescent="0.25">
      <c r="A435" s="30" t="str">
        <f t="shared" si="6"/>
        <v>2020.2</v>
      </c>
      <c r="B435" t="s">
        <v>2548</v>
      </c>
      <c r="C435">
        <v>0</v>
      </c>
      <c r="D435" t="s">
        <v>460</v>
      </c>
      <c r="E435" t="s">
        <v>733</v>
      </c>
      <c r="F435" t="s">
        <v>462</v>
      </c>
      <c r="G435" t="s">
        <v>1469</v>
      </c>
      <c r="H435" t="s">
        <v>1470</v>
      </c>
      <c r="I435" t="s">
        <v>1471</v>
      </c>
      <c r="J435" t="s">
        <v>1821</v>
      </c>
      <c r="K435"/>
      <c r="L435" t="s">
        <v>20</v>
      </c>
      <c r="M435" t="s">
        <v>574</v>
      </c>
      <c r="N435" t="s">
        <v>19</v>
      </c>
      <c r="O435" t="s">
        <v>172</v>
      </c>
      <c r="P435">
        <v>50</v>
      </c>
      <c r="Q435">
        <v>100</v>
      </c>
      <c r="R435" t="s">
        <v>493</v>
      </c>
      <c r="S435" t="s">
        <v>734</v>
      </c>
      <c r="T435" s="168">
        <v>45677</v>
      </c>
      <c r="U435" s="168">
        <v>46022</v>
      </c>
      <c r="V435" t="s">
        <v>727</v>
      </c>
      <c r="W435">
        <v>50</v>
      </c>
      <c r="X435" s="218">
        <v>0</v>
      </c>
      <c r="Y435" t="s">
        <v>2554</v>
      </c>
      <c r="Z435" s="219"/>
      <c r="AA435">
        <v>0</v>
      </c>
      <c r="AB435" t="s">
        <v>2156</v>
      </c>
      <c r="AC435" s="220"/>
      <c r="AD435"/>
      <c r="AE435" s="221">
        <v>0</v>
      </c>
    </row>
    <row r="436" spans="1:31" hidden="1" x14ac:dyDescent="0.25">
      <c r="A436" s="30" t="str">
        <f t="shared" si="6"/>
        <v>2020.2.1</v>
      </c>
      <c r="B436" t="s">
        <v>2548</v>
      </c>
      <c r="C436">
        <v>0</v>
      </c>
      <c r="D436" t="s">
        <v>467</v>
      </c>
      <c r="E436" t="s">
        <v>735</v>
      </c>
      <c r="F436" t="s">
        <v>19</v>
      </c>
      <c r="G436" t="s">
        <v>19</v>
      </c>
      <c r="H436" t="s">
        <v>19</v>
      </c>
      <c r="I436" t="s">
        <v>19</v>
      </c>
      <c r="J436" t="s">
        <v>19</v>
      </c>
      <c r="K436"/>
      <c r="L436" t="s">
        <v>19</v>
      </c>
      <c r="M436" t="s">
        <v>19</v>
      </c>
      <c r="N436" t="s">
        <v>19</v>
      </c>
      <c r="O436" t="s">
        <v>173</v>
      </c>
      <c r="P436">
        <v>50</v>
      </c>
      <c r="Q436">
        <v>100</v>
      </c>
      <c r="R436" t="s">
        <v>493</v>
      </c>
      <c r="S436" t="s">
        <v>736</v>
      </c>
      <c r="T436" s="168">
        <v>45677</v>
      </c>
      <c r="U436" s="168">
        <v>46022</v>
      </c>
      <c r="V436" t="s">
        <v>727</v>
      </c>
      <c r="W436">
        <v>25</v>
      </c>
      <c r="X436" s="218">
        <v>100</v>
      </c>
      <c r="Y436" t="s">
        <v>2555</v>
      </c>
      <c r="Z436" s="219"/>
      <c r="AA436">
        <v>100</v>
      </c>
      <c r="AB436" t="s">
        <v>2556</v>
      </c>
      <c r="AC436" s="220"/>
      <c r="AD436"/>
      <c r="AE436" s="221">
        <v>25</v>
      </c>
    </row>
    <row r="437" spans="1:31" hidden="1" x14ac:dyDescent="0.25">
      <c r="A437" s="30" t="str">
        <f t="shared" si="6"/>
        <v>2020.2.2</v>
      </c>
      <c r="B437" t="s">
        <v>2548</v>
      </c>
      <c r="C437">
        <v>0</v>
      </c>
      <c r="D437" t="s">
        <v>467</v>
      </c>
      <c r="E437" t="s">
        <v>737</v>
      </c>
      <c r="F437" t="s">
        <v>19</v>
      </c>
      <c r="G437" t="s">
        <v>19</v>
      </c>
      <c r="H437" t="s">
        <v>19</v>
      </c>
      <c r="I437" t="s">
        <v>19</v>
      </c>
      <c r="J437" t="s">
        <v>19</v>
      </c>
      <c r="K437"/>
      <c r="L437" t="s">
        <v>19</v>
      </c>
      <c r="M437" t="s">
        <v>19</v>
      </c>
      <c r="N437" t="s">
        <v>19</v>
      </c>
      <c r="O437" t="s">
        <v>174</v>
      </c>
      <c r="P437">
        <v>50</v>
      </c>
      <c r="Q437">
        <v>100</v>
      </c>
      <c r="R437" t="s">
        <v>493</v>
      </c>
      <c r="S437" t="s">
        <v>734</v>
      </c>
      <c r="T437" s="168">
        <v>45677</v>
      </c>
      <c r="U437" s="168">
        <v>46022</v>
      </c>
      <c r="V437" t="s">
        <v>727</v>
      </c>
      <c r="W437">
        <v>25</v>
      </c>
      <c r="X437" s="218">
        <v>0</v>
      </c>
      <c r="Y437" t="s">
        <v>2554</v>
      </c>
      <c r="Z437" s="219"/>
      <c r="AA437">
        <v>0</v>
      </c>
      <c r="AB437" t="s">
        <v>2156</v>
      </c>
      <c r="AC437" s="220"/>
      <c r="AD437"/>
      <c r="AE437" s="221">
        <v>0</v>
      </c>
    </row>
    <row r="438" spans="1:31" hidden="1" x14ac:dyDescent="0.25">
      <c r="A438" s="30" t="str">
        <f t="shared" si="6"/>
        <v>117.1</v>
      </c>
      <c r="B438" t="s">
        <v>2557</v>
      </c>
      <c r="C438">
        <v>0</v>
      </c>
      <c r="D438" t="s">
        <v>460</v>
      </c>
      <c r="E438" t="s">
        <v>530</v>
      </c>
      <c r="F438" t="s">
        <v>479</v>
      </c>
      <c r="G438" t="s">
        <v>1472</v>
      </c>
      <c r="H438" t="s">
        <v>1473</v>
      </c>
      <c r="I438" t="s">
        <v>1474</v>
      </c>
      <c r="J438" t="s">
        <v>1821</v>
      </c>
      <c r="K438"/>
      <c r="L438" t="s">
        <v>19</v>
      </c>
      <c r="M438" t="s">
        <v>464</v>
      </c>
      <c r="N438" t="s">
        <v>19</v>
      </c>
      <c r="O438" t="s">
        <v>69</v>
      </c>
      <c r="P438">
        <v>15</v>
      </c>
      <c r="Q438">
        <v>100</v>
      </c>
      <c r="R438" t="s">
        <v>493</v>
      </c>
      <c r="S438" t="s">
        <v>531</v>
      </c>
      <c r="T438" s="168">
        <v>45691</v>
      </c>
      <c r="U438" s="168">
        <v>45989</v>
      </c>
      <c r="V438" t="s">
        <v>529</v>
      </c>
      <c r="W438">
        <v>15</v>
      </c>
      <c r="X438" s="218"/>
      <c r="Y438"/>
      <c r="Z438" s="219"/>
      <c r="AA438"/>
      <c r="AB438"/>
      <c r="AC438" s="220"/>
      <c r="AD438"/>
      <c r="AE438" s="221"/>
    </row>
    <row r="439" spans="1:31" hidden="1" x14ac:dyDescent="0.25">
      <c r="A439" s="30" t="str">
        <f t="shared" si="6"/>
        <v>117.1.1</v>
      </c>
      <c r="B439" t="s">
        <v>2557</v>
      </c>
      <c r="C439">
        <v>0</v>
      </c>
      <c r="D439" t="s">
        <v>467</v>
      </c>
      <c r="E439" t="s">
        <v>532</v>
      </c>
      <c r="F439" t="s">
        <v>19</v>
      </c>
      <c r="G439" t="s">
        <v>19</v>
      </c>
      <c r="H439" t="s">
        <v>19</v>
      </c>
      <c r="I439" t="s">
        <v>19</v>
      </c>
      <c r="J439" t="s">
        <v>19</v>
      </c>
      <c r="K439"/>
      <c r="L439" t="s">
        <v>19</v>
      </c>
      <c r="M439" t="s">
        <v>19</v>
      </c>
      <c r="N439" t="s">
        <v>19</v>
      </c>
      <c r="O439" t="s">
        <v>70</v>
      </c>
      <c r="P439">
        <v>25</v>
      </c>
      <c r="Q439">
        <v>100</v>
      </c>
      <c r="R439" t="s">
        <v>493</v>
      </c>
      <c r="S439" t="s">
        <v>533</v>
      </c>
      <c r="T439" s="168">
        <v>45691</v>
      </c>
      <c r="U439" s="168">
        <v>45989</v>
      </c>
      <c r="V439" t="s">
        <v>529</v>
      </c>
      <c r="W439">
        <v>3.75</v>
      </c>
      <c r="X439" s="218">
        <v>85.74</v>
      </c>
      <c r="Y439" t="s">
        <v>2558</v>
      </c>
      <c r="Z439" s="219"/>
      <c r="AA439">
        <v>85.74</v>
      </c>
      <c r="AB439" t="s">
        <v>2559</v>
      </c>
      <c r="AC439" s="220"/>
      <c r="AD439"/>
      <c r="AE439" s="221">
        <v>3.2152499999999997</v>
      </c>
    </row>
    <row r="440" spans="1:31" hidden="1" x14ac:dyDescent="0.25">
      <c r="A440" s="30" t="str">
        <f t="shared" si="6"/>
        <v>117.1.2</v>
      </c>
      <c r="B440" t="s">
        <v>2557</v>
      </c>
      <c r="C440">
        <v>0</v>
      </c>
      <c r="D440" t="s">
        <v>467</v>
      </c>
      <c r="E440" t="s">
        <v>534</v>
      </c>
      <c r="F440" t="s">
        <v>19</v>
      </c>
      <c r="G440" t="s">
        <v>19</v>
      </c>
      <c r="H440" t="s">
        <v>19</v>
      </c>
      <c r="I440" t="s">
        <v>19</v>
      </c>
      <c r="J440" t="s">
        <v>19</v>
      </c>
      <c r="K440"/>
      <c r="L440" t="s">
        <v>19</v>
      </c>
      <c r="M440" t="s">
        <v>19</v>
      </c>
      <c r="N440" t="s">
        <v>19</v>
      </c>
      <c r="O440" t="s">
        <v>71</v>
      </c>
      <c r="P440">
        <v>25</v>
      </c>
      <c r="Q440">
        <v>1</v>
      </c>
      <c r="R440" t="s">
        <v>465</v>
      </c>
      <c r="S440" t="s">
        <v>535</v>
      </c>
      <c r="T440" s="168">
        <v>45748</v>
      </c>
      <c r="U440" s="168">
        <v>45777</v>
      </c>
      <c r="V440" t="s">
        <v>529</v>
      </c>
      <c r="W440">
        <v>3.75</v>
      </c>
      <c r="X440" s="218">
        <v>100</v>
      </c>
      <c r="Y440" t="s">
        <v>2560</v>
      </c>
      <c r="Z440" s="219">
        <v>45777</v>
      </c>
      <c r="AA440">
        <v>100</v>
      </c>
      <c r="AB440" t="s">
        <v>2561</v>
      </c>
      <c r="AC440" s="220">
        <v>45777</v>
      </c>
      <c r="AD440">
        <v>100</v>
      </c>
      <c r="AE440" s="221">
        <v>3.75</v>
      </c>
    </row>
    <row r="441" spans="1:31" hidden="1" x14ac:dyDescent="0.25">
      <c r="A441" s="30" t="str">
        <f t="shared" si="6"/>
        <v>117.1.3</v>
      </c>
      <c r="B441" t="s">
        <v>2557</v>
      </c>
      <c r="C441">
        <v>0</v>
      </c>
      <c r="D441" t="s">
        <v>467</v>
      </c>
      <c r="E441" t="s">
        <v>536</v>
      </c>
      <c r="F441" t="s">
        <v>19</v>
      </c>
      <c r="G441" t="s">
        <v>19</v>
      </c>
      <c r="H441" t="s">
        <v>19</v>
      </c>
      <c r="I441" t="s">
        <v>19</v>
      </c>
      <c r="J441" t="s">
        <v>19</v>
      </c>
      <c r="K441"/>
      <c r="L441" t="s">
        <v>19</v>
      </c>
      <c r="M441" t="s">
        <v>19</v>
      </c>
      <c r="N441" t="s">
        <v>19</v>
      </c>
      <c r="O441" t="s">
        <v>72</v>
      </c>
      <c r="P441">
        <v>25</v>
      </c>
      <c r="Q441">
        <v>1</v>
      </c>
      <c r="R441" t="s">
        <v>465</v>
      </c>
      <c r="S441" t="s">
        <v>537</v>
      </c>
      <c r="T441" s="168">
        <v>45811</v>
      </c>
      <c r="U441" s="168">
        <v>45839</v>
      </c>
      <c r="V441" t="s">
        <v>529</v>
      </c>
      <c r="W441">
        <v>3.75</v>
      </c>
      <c r="X441" s="218">
        <v>100</v>
      </c>
      <c r="Y441" t="s">
        <v>2562</v>
      </c>
      <c r="Z441" s="219">
        <v>45835</v>
      </c>
      <c r="AA441">
        <v>100</v>
      </c>
      <c r="AB441" t="s">
        <v>2563</v>
      </c>
      <c r="AC441" s="220">
        <v>45835</v>
      </c>
      <c r="AD441">
        <v>100</v>
      </c>
      <c r="AE441" s="221">
        <v>3.75</v>
      </c>
    </row>
    <row r="442" spans="1:31" hidden="1" x14ac:dyDescent="0.25">
      <c r="A442" s="30" t="str">
        <f t="shared" si="6"/>
        <v>117.1.4</v>
      </c>
      <c r="B442" t="s">
        <v>2557</v>
      </c>
      <c r="C442">
        <v>0</v>
      </c>
      <c r="D442" t="s">
        <v>467</v>
      </c>
      <c r="E442" t="s">
        <v>538</v>
      </c>
      <c r="F442" t="s">
        <v>19</v>
      </c>
      <c r="G442" t="s">
        <v>19</v>
      </c>
      <c r="H442" t="s">
        <v>19</v>
      </c>
      <c r="I442" t="s">
        <v>19</v>
      </c>
      <c r="J442" t="s">
        <v>19</v>
      </c>
      <c r="K442"/>
      <c r="L442" t="s">
        <v>19</v>
      </c>
      <c r="M442" t="s">
        <v>19</v>
      </c>
      <c r="N442" t="s">
        <v>19</v>
      </c>
      <c r="O442" t="s">
        <v>73</v>
      </c>
      <c r="P442">
        <v>25</v>
      </c>
      <c r="Q442">
        <v>6</v>
      </c>
      <c r="R442" t="s">
        <v>465</v>
      </c>
      <c r="S442" t="s">
        <v>539</v>
      </c>
      <c r="T442" s="168">
        <v>45811</v>
      </c>
      <c r="U442" s="168">
        <v>45989</v>
      </c>
      <c r="V442" t="s">
        <v>529</v>
      </c>
      <c r="W442">
        <v>3.75</v>
      </c>
      <c r="X442" s="218">
        <v>68</v>
      </c>
      <c r="Y442" t="s">
        <v>2564</v>
      </c>
      <c r="Z442" s="219"/>
      <c r="AA442">
        <v>68</v>
      </c>
      <c r="AB442" t="s">
        <v>2565</v>
      </c>
      <c r="AC442" s="220"/>
      <c r="AD442"/>
      <c r="AE442" s="221">
        <v>2.5499999999999998</v>
      </c>
    </row>
    <row r="443" spans="1:31" hidden="1" x14ac:dyDescent="0.25">
      <c r="A443" s="30" t="str">
        <f t="shared" si="6"/>
        <v>117.2</v>
      </c>
      <c r="B443" t="s">
        <v>2557</v>
      </c>
      <c r="C443">
        <v>0</v>
      </c>
      <c r="D443" t="s">
        <v>460</v>
      </c>
      <c r="E443" t="s">
        <v>540</v>
      </c>
      <c r="F443" t="s">
        <v>462</v>
      </c>
      <c r="G443" t="s">
        <v>1469</v>
      </c>
      <c r="H443" t="s">
        <v>1470</v>
      </c>
      <c r="I443" t="s">
        <v>1471</v>
      </c>
      <c r="J443" t="s">
        <v>1821</v>
      </c>
      <c r="K443"/>
      <c r="L443" t="s">
        <v>19</v>
      </c>
      <c r="M443" t="s">
        <v>464</v>
      </c>
      <c r="N443" t="s">
        <v>1822</v>
      </c>
      <c r="O443" t="s">
        <v>74</v>
      </c>
      <c r="P443">
        <v>17</v>
      </c>
      <c r="Q443">
        <v>1</v>
      </c>
      <c r="R443" t="s">
        <v>465</v>
      </c>
      <c r="S443" t="s">
        <v>541</v>
      </c>
      <c r="T443" s="168">
        <v>45677</v>
      </c>
      <c r="U443" s="168">
        <v>45716</v>
      </c>
      <c r="V443" t="s">
        <v>529</v>
      </c>
      <c r="W443">
        <v>17</v>
      </c>
      <c r="X443" s="218">
        <v>100</v>
      </c>
      <c r="Y443" t="s">
        <v>2566</v>
      </c>
      <c r="Z443" s="219">
        <v>45716</v>
      </c>
      <c r="AA443">
        <v>100</v>
      </c>
      <c r="AB443" t="s">
        <v>2567</v>
      </c>
      <c r="AC443" s="220">
        <v>45716</v>
      </c>
      <c r="AD443">
        <v>100</v>
      </c>
      <c r="AE443" s="221">
        <v>17</v>
      </c>
    </row>
    <row r="444" spans="1:31" hidden="1" x14ac:dyDescent="0.25">
      <c r="A444" s="30" t="str">
        <f t="shared" si="6"/>
        <v>117.2.1</v>
      </c>
      <c r="B444" t="s">
        <v>2557</v>
      </c>
      <c r="C444">
        <v>0</v>
      </c>
      <c r="D444" t="s">
        <v>467</v>
      </c>
      <c r="E444" t="s">
        <v>542</v>
      </c>
      <c r="F444" t="s">
        <v>19</v>
      </c>
      <c r="G444" t="s">
        <v>19</v>
      </c>
      <c r="H444" t="s">
        <v>19</v>
      </c>
      <c r="I444" t="s">
        <v>19</v>
      </c>
      <c r="J444" t="s">
        <v>19</v>
      </c>
      <c r="K444"/>
      <c r="L444" t="s">
        <v>19</v>
      </c>
      <c r="M444" t="s">
        <v>19</v>
      </c>
      <c r="N444" t="s">
        <v>19</v>
      </c>
      <c r="O444" t="s">
        <v>75</v>
      </c>
      <c r="P444">
        <v>60</v>
      </c>
      <c r="Q444">
        <v>1</v>
      </c>
      <c r="R444" t="s">
        <v>465</v>
      </c>
      <c r="S444" t="s">
        <v>543</v>
      </c>
      <c r="T444" s="168">
        <v>45677</v>
      </c>
      <c r="U444" s="168">
        <v>45688</v>
      </c>
      <c r="V444" t="s">
        <v>529</v>
      </c>
      <c r="W444">
        <v>10.199999999999999</v>
      </c>
      <c r="X444" s="218">
        <v>100</v>
      </c>
      <c r="Y444" t="s">
        <v>2568</v>
      </c>
      <c r="Z444" s="219">
        <v>45688</v>
      </c>
      <c r="AA444">
        <v>100</v>
      </c>
      <c r="AB444" t="s">
        <v>2569</v>
      </c>
      <c r="AC444" s="220">
        <v>45688</v>
      </c>
      <c r="AD444">
        <v>100</v>
      </c>
      <c r="AE444" s="221">
        <v>10.199999999999999</v>
      </c>
    </row>
    <row r="445" spans="1:31" hidden="1" x14ac:dyDescent="0.25">
      <c r="A445" s="30" t="str">
        <f t="shared" si="6"/>
        <v>117.2.2</v>
      </c>
      <c r="B445" t="s">
        <v>2557</v>
      </c>
      <c r="C445">
        <v>0</v>
      </c>
      <c r="D445" t="s">
        <v>467</v>
      </c>
      <c r="E445" t="s">
        <v>544</v>
      </c>
      <c r="F445" t="s">
        <v>19</v>
      </c>
      <c r="G445" t="s">
        <v>19</v>
      </c>
      <c r="H445" t="s">
        <v>19</v>
      </c>
      <c r="I445" t="s">
        <v>19</v>
      </c>
      <c r="J445" t="s">
        <v>19</v>
      </c>
      <c r="K445"/>
      <c r="L445" t="s">
        <v>19</v>
      </c>
      <c r="M445" t="s">
        <v>19</v>
      </c>
      <c r="N445" t="s">
        <v>19</v>
      </c>
      <c r="O445" t="s">
        <v>76</v>
      </c>
      <c r="P445">
        <v>40</v>
      </c>
      <c r="Q445">
        <v>1</v>
      </c>
      <c r="R445" t="s">
        <v>465</v>
      </c>
      <c r="S445" t="s">
        <v>545</v>
      </c>
      <c r="T445" s="168">
        <v>45691</v>
      </c>
      <c r="U445" s="168">
        <v>45716</v>
      </c>
      <c r="V445" t="s">
        <v>529</v>
      </c>
      <c r="W445">
        <v>6.8</v>
      </c>
      <c r="X445" s="218">
        <v>100</v>
      </c>
      <c r="Y445" t="s">
        <v>2570</v>
      </c>
      <c r="Z445" s="219">
        <v>45716</v>
      </c>
      <c r="AA445">
        <v>100</v>
      </c>
      <c r="AB445" t="s">
        <v>2571</v>
      </c>
      <c r="AC445" s="220">
        <v>45716</v>
      </c>
      <c r="AD445">
        <v>100</v>
      </c>
      <c r="AE445" s="221">
        <v>6.8</v>
      </c>
    </row>
    <row r="446" spans="1:31" hidden="1" x14ac:dyDescent="0.25">
      <c r="A446" s="30" t="str">
        <f t="shared" si="6"/>
        <v>117.3</v>
      </c>
      <c r="B446" t="s">
        <v>2557</v>
      </c>
      <c r="C446">
        <v>0</v>
      </c>
      <c r="D446" t="s">
        <v>460</v>
      </c>
      <c r="E446" t="s">
        <v>546</v>
      </c>
      <c r="F446" t="s">
        <v>462</v>
      </c>
      <c r="G446" t="s">
        <v>1469</v>
      </c>
      <c r="H446" t="s">
        <v>1470</v>
      </c>
      <c r="I446" t="s">
        <v>1471</v>
      </c>
      <c r="J446" t="s">
        <v>1821</v>
      </c>
      <c r="K446"/>
      <c r="L446" t="s">
        <v>19</v>
      </c>
      <c r="M446" t="s">
        <v>464</v>
      </c>
      <c r="N446" t="s">
        <v>19</v>
      </c>
      <c r="O446" t="s">
        <v>77</v>
      </c>
      <c r="P446">
        <v>17</v>
      </c>
      <c r="Q446">
        <v>1</v>
      </c>
      <c r="R446" t="s">
        <v>465</v>
      </c>
      <c r="S446" t="s">
        <v>547</v>
      </c>
      <c r="T446" s="168">
        <v>45677</v>
      </c>
      <c r="U446" s="168">
        <v>46013</v>
      </c>
      <c r="V446" t="s">
        <v>529</v>
      </c>
      <c r="W446">
        <v>17</v>
      </c>
      <c r="X446" s="218"/>
      <c r="Y446"/>
      <c r="Z446" s="219"/>
      <c r="AA446"/>
      <c r="AB446"/>
      <c r="AC446" s="220"/>
      <c r="AD446"/>
      <c r="AE446" s="221"/>
    </row>
    <row r="447" spans="1:31" hidden="1" x14ac:dyDescent="0.25">
      <c r="A447" s="30" t="str">
        <f t="shared" si="6"/>
        <v>117.3.1</v>
      </c>
      <c r="B447" t="s">
        <v>2557</v>
      </c>
      <c r="C447">
        <v>0</v>
      </c>
      <c r="D447" t="s">
        <v>467</v>
      </c>
      <c r="E447" t="s">
        <v>548</v>
      </c>
      <c r="F447" t="s">
        <v>19</v>
      </c>
      <c r="G447" t="s">
        <v>19</v>
      </c>
      <c r="H447" t="s">
        <v>19</v>
      </c>
      <c r="I447" t="s">
        <v>19</v>
      </c>
      <c r="J447" t="s">
        <v>19</v>
      </c>
      <c r="K447"/>
      <c r="L447" t="s">
        <v>19</v>
      </c>
      <c r="M447" t="s">
        <v>19</v>
      </c>
      <c r="N447" t="s">
        <v>19</v>
      </c>
      <c r="O447" t="s">
        <v>78</v>
      </c>
      <c r="P447">
        <v>80</v>
      </c>
      <c r="Q447">
        <v>1</v>
      </c>
      <c r="R447" t="s">
        <v>465</v>
      </c>
      <c r="S447" t="s">
        <v>547</v>
      </c>
      <c r="T447" s="168">
        <v>45677</v>
      </c>
      <c r="U447" s="168">
        <v>45688</v>
      </c>
      <c r="V447" t="s">
        <v>529</v>
      </c>
      <c r="W447">
        <v>13.6</v>
      </c>
      <c r="X447" s="218">
        <v>100</v>
      </c>
      <c r="Y447" t="s">
        <v>2572</v>
      </c>
      <c r="Z447" s="219">
        <v>45687</v>
      </c>
      <c r="AA447">
        <v>100</v>
      </c>
      <c r="AB447" t="s">
        <v>2573</v>
      </c>
      <c r="AC447" s="220">
        <v>45687</v>
      </c>
      <c r="AD447">
        <v>100</v>
      </c>
      <c r="AE447" s="221">
        <v>13.6</v>
      </c>
    </row>
    <row r="448" spans="1:31" hidden="1" x14ac:dyDescent="0.25">
      <c r="A448" s="30" t="str">
        <f t="shared" si="6"/>
        <v>117.3.2</v>
      </c>
      <c r="B448" t="s">
        <v>2557</v>
      </c>
      <c r="C448">
        <v>0</v>
      </c>
      <c r="D448" t="s">
        <v>467</v>
      </c>
      <c r="E448" t="s">
        <v>549</v>
      </c>
      <c r="F448" t="s">
        <v>19</v>
      </c>
      <c r="G448" t="s">
        <v>19</v>
      </c>
      <c r="H448" t="s">
        <v>19</v>
      </c>
      <c r="I448" t="s">
        <v>19</v>
      </c>
      <c r="J448" t="s">
        <v>19</v>
      </c>
      <c r="K448"/>
      <c r="L448" t="s">
        <v>19</v>
      </c>
      <c r="M448" t="s">
        <v>19</v>
      </c>
      <c r="N448" t="s">
        <v>19</v>
      </c>
      <c r="O448" t="s">
        <v>79</v>
      </c>
      <c r="P448">
        <v>20</v>
      </c>
      <c r="Q448">
        <v>100</v>
      </c>
      <c r="R448" t="s">
        <v>493</v>
      </c>
      <c r="S448" t="s">
        <v>550</v>
      </c>
      <c r="T448" s="168">
        <v>45691</v>
      </c>
      <c r="U448" s="168">
        <v>46013</v>
      </c>
      <c r="V448" t="s">
        <v>529</v>
      </c>
      <c r="W448">
        <v>3.4</v>
      </c>
      <c r="X448" s="218">
        <v>61</v>
      </c>
      <c r="Y448" t="s">
        <v>2574</v>
      </c>
      <c r="Z448" s="219"/>
      <c r="AA448">
        <v>61</v>
      </c>
      <c r="AB448" t="s">
        <v>2575</v>
      </c>
      <c r="AC448" s="220"/>
      <c r="AD448"/>
      <c r="AE448" s="221">
        <v>2.0739999999999998</v>
      </c>
    </row>
    <row r="449" spans="1:31" hidden="1" x14ac:dyDescent="0.25">
      <c r="A449" s="30" t="str">
        <f t="shared" si="6"/>
        <v>117.4</v>
      </c>
      <c r="B449" t="s">
        <v>2557</v>
      </c>
      <c r="C449">
        <v>0</v>
      </c>
      <c r="D449" t="s">
        <v>460</v>
      </c>
      <c r="E449" t="s">
        <v>551</v>
      </c>
      <c r="F449" t="s">
        <v>462</v>
      </c>
      <c r="G449" t="s">
        <v>1469</v>
      </c>
      <c r="H449" t="s">
        <v>1470</v>
      </c>
      <c r="I449" t="s">
        <v>1471</v>
      </c>
      <c r="J449" t="s">
        <v>1821</v>
      </c>
      <c r="K449"/>
      <c r="L449" t="s">
        <v>20</v>
      </c>
      <c r="M449" t="s">
        <v>464</v>
      </c>
      <c r="N449" t="s">
        <v>1541</v>
      </c>
      <c r="O449" t="s">
        <v>80</v>
      </c>
      <c r="P449">
        <v>17</v>
      </c>
      <c r="Q449">
        <v>100</v>
      </c>
      <c r="R449" t="s">
        <v>493</v>
      </c>
      <c r="S449" t="s">
        <v>552</v>
      </c>
      <c r="T449" s="168">
        <v>45670</v>
      </c>
      <c r="U449" s="168">
        <v>46013</v>
      </c>
      <c r="V449" t="s">
        <v>529</v>
      </c>
      <c r="W449">
        <v>17</v>
      </c>
      <c r="X449" s="218">
        <v>41.1</v>
      </c>
      <c r="Y449" t="s">
        <v>2576</v>
      </c>
      <c r="Z449" s="219"/>
      <c r="AA449">
        <v>41.1</v>
      </c>
      <c r="AB449" t="s">
        <v>2577</v>
      </c>
      <c r="AC449" s="220"/>
      <c r="AD449"/>
      <c r="AE449" s="221">
        <v>6.9870000000000001</v>
      </c>
    </row>
    <row r="450" spans="1:31" hidden="1" x14ac:dyDescent="0.25">
      <c r="A450" s="30" t="str">
        <f t="shared" si="6"/>
        <v>117.4.1</v>
      </c>
      <c r="B450" t="s">
        <v>2557</v>
      </c>
      <c r="C450">
        <v>0</v>
      </c>
      <c r="D450" t="s">
        <v>467</v>
      </c>
      <c r="E450" t="s">
        <v>553</v>
      </c>
      <c r="F450" t="s">
        <v>19</v>
      </c>
      <c r="G450" t="s">
        <v>19</v>
      </c>
      <c r="H450" t="s">
        <v>19</v>
      </c>
      <c r="I450" t="s">
        <v>19</v>
      </c>
      <c r="J450" t="s">
        <v>19</v>
      </c>
      <c r="K450"/>
      <c r="L450" t="s">
        <v>19</v>
      </c>
      <c r="M450" t="s">
        <v>19</v>
      </c>
      <c r="N450" t="s">
        <v>19</v>
      </c>
      <c r="O450" t="s">
        <v>81</v>
      </c>
      <c r="P450">
        <v>15</v>
      </c>
      <c r="Q450">
        <v>1</v>
      </c>
      <c r="R450" t="s">
        <v>465</v>
      </c>
      <c r="S450" t="s">
        <v>554</v>
      </c>
      <c r="T450" s="168">
        <v>45670</v>
      </c>
      <c r="U450" s="168">
        <v>45688</v>
      </c>
      <c r="V450" t="s">
        <v>529</v>
      </c>
      <c r="W450">
        <v>2.5499999999999998</v>
      </c>
      <c r="X450" s="218">
        <v>100</v>
      </c>
      <c r="Y450" t="s">
        <v>2578</v>
      </c>
      <c r="Z450" s="219">
        <v>45688</v>
      </c>
      <c r="AA450">
        <v>100</v>
      </c>
      <c r="AB450" t="s">
        <v>2579</v>
      </c>
      <c r="AC450" s="220">
        <v>45688</v>
      </c>
      <c r="AD450">
        <v>100</v>
      </c>
      <c r="AE450" s="221">
        <v>2.5499999999999998</v>
      </c>
    </row>
    <row r="451" spans="1:31" hidden="1" x14ac:dyDescent="0.25">
      <c r="A451" s="30" t="str">
        <f t="shared" ref="A451:A506" si="7">+E451</f>
        <v>117.4.2</v>
      </c>
      <c r="B451" t="s">
        <v>2557</v>
      </c>
      <c r="C451">
        <v>0</v>
      </c>
      <c r="D451" t="s">
        <v>467</v>
      </c>
      <c r="E451" t="s">
        <v>555</v>
      </c>
      <c r="F451" t="s">
        <v>19</v>
      </c>
      <c r="G451" t="s">
        <v>19</v>
      </c>
      <c r="H451" t="s">
        <v>19</v>
      </c>
      <c r="I451" t="s">
        <v>19</v>
      </c>
      <c r="J451" t="s">
        <v>19</v>
      </c>
      <c r="K451"/>
      <c r="L451" t="s">
        <v>19</v>
      </c>
      <c r="M451" t="s">
        <v>19</v>
      </c>
      <c r="N451" t="s">
        <v>19</v>
      </c>
      <c r="O451" t="s">
        <v>82</v>
      </c>
      <c r="P451">
        <v>15</v>
      </c>
      <c r="Q451">
        <v>1</v>
      </c>
      <c r="R451" t="s">
        <v>465</v>
      </c>
      <c r="S451" t="s">
        <v>556</v>
      </c>
      <c r="T451" s="168">
        <v>45670</v>
      </c>
      <c r="U451" s="168">
        <v>45688</v>
      </c>
      <c r="V451" t="s">
        <v>529</v>
      </c>
      <c r="W451">
        <v>2.5499999999999998</v>
      </c>
      <c r="X451" s="218">
        <v>100</v>
      </c>
      <c r="Y451" t="s">
        <v>2580</v>
      </c>
      <c r="Z451" s="219">
        <v>45688</v>
      </c>
      <c r="AA451">
        <v>100</v>
      </c>
      <c r="AB451" t="s">
        <v>2581</v>
      </c>
      <c r="AC451" s="220">
        <v>45688</v>
      </c>
      <c r="AD451">
        <v>100</v>
      </c>
      <c r="AE451" s="221">
        <v>2.5499999999999998</v>
      </c>
    </row>
    <row r="452" spans="1:31" hidden="1" x14ac:dyDescent="0.25">
      <c r="A452" s="30" t="str">
        <f t="shared" si="7"/>
        <v>117.4.3</v>
      </c>
      <c r="B452" t="s">
        <v>2557</v>
      </c>
      <c r="C452">
        <v>0</v>
      </c>
      <c r="D452" t="s">
        <v>467</v>
      </c>
      <c r="E452" t="s">
        <v>557</v>
      </c>
      <c r="F452" t="s">
        <v>19</v>
      </c>
      <c r="G452" t="s">
        <v>19</v>
      </c>
      <c r="H452" t="s">
        <v>19</v>
      </c>
      <c r="I452" t="s">
        <v>19</v>
      </c>
      <c r="J452" t="s">
        <v>19</v>
      </c>
      <c r="K452"/>
      <c r="L452" t="s">
        <v>19</v>
      </c>
      <c r="M452" t="s">
        <v>19</v>
      </c>
      <c r="N452" t="s">
        <v>19</v>
      </c>
      <c r="O452" t="s">
        <v>83</v>
      </c>
      <c r="P452">
        <v>70</v>
      </c>
      <c r="Q452">
        <v>100</v>
      </c>
      <c r="R452" t="s">
        <v>493</v>
      </c>
      <c r="S452" t="s">
        <v>550</v>
      </c>
      <c r="T452" s="168">
        <v>45691</v>
      </c>
      <c r="U452" s="168">
        <v>46013</v>
      </c>
      <c r="V452" t="s">
        <v>529</v>
      </c>
      <c r="W452">
        <v>11.9</v>
      </c>
      <c r="X452" s="218">
        <v>65.400000000000006</v>
      </c>
      <c r="Y452" t="s">
        <v>2582</v>
      </c>
      <c r="Z452" s="219"/>
      <c r="AA452">
        <v>65.400000000000006</v>
      </c>
      <c r="AB452" t="s">
        <v>2583</v>
      </c>
      <c r="AC452" s="220"/>
      <c r="AD452"/>
      <c r="AE452" s="221">
        <v>7.7826000000000013</v>
      </c>
    </row>
    <row r="453" spans="1:31" hidden="1" x14ac:dyDescent="0.25">
      <c r="A453" s="30" t="str">
        <f t="shared" si="7"/>
        <v>117.5</v>
      </c>
      <c r="B453" t="s">
        <v>2557</v>
      </c>
      <c r="C453">
        <v>0</v>
      </c>
      <c r="D453" t="s">
        <v>460</v>
      </c>
      <c r="E453" t="s">
        <v>558</v>
      </c>
      <c r="F453" t="s">
        <v>462</v>
      </c>
      <c r="G453" t="s">
        <v>1469</v>
      </c>
      <c r="H453" t="s">
        <v>1470</v>
      </c>
      <c r="I453" t="s">
        <v>1471</v>
      </c>
      <c r="J453" t="s">
        <v>1821</v>
      </c>
      <c r="K453"/>
      <c r="L453" t="s">
        <v>20</v>
      </c>
      <c r="M453" t="s">
        <v>464</v>
      </c>
      <c r="N453" t="s">
        <v>1541</v>
      </c>
      <c r="O453" t="s">
        <v>84</v>
      </c>
      <c r="P453">
        <v>17</v>
      </c>
      <c r="Q453">
        <v>100</v>
      </c>
      <c r="R453" t="s">
        <v>493</v>
      </c>
      <c r="S453" t="s">
        <v>559</v>
      </c>
      <c r="T453" s="168">
        <v>45670</v>
      </c>
      <c r="U453" s="168">
        <v>46013</v>
      </c>
      <c r="V453" t="s">
        <v>529</v>
      </c>
      <c r="W453">
        <v>17</v>
      </c>
      <c r="X453" s="218">
        <v>10.5</v>
      </c>
      <c r="Y453" t="s">
        <v>2584</v>
      </c>
      <c r="Z453" s="219"/>
      <c r="AA453">
        <v>10.5</v>
      </c>
      <c r="AB453" t="s">
        <v>2585</v>
      </c>
      <c r="AC453" s="220"/>
      <c r="AD453"/>
      <c r="AE453" s="221">
        <v>1.7849999999999999</v>
      </c>
    </row>
    <row r="454" spans="1:31" hidden="1" x14ac:dyDescent="0.25">
      <c r="A454" s="30" t="str">
        <f t="shared" si="7"/>
        <v>117.5.1</v>
      </c>
      <c r="B454" t="s">
        <v>2557</v>
      </c>
      <c r="C454">
        <v>0</v>
      </c>
      <c r="D454" t="s">
        <v>467</v>
      </c>
      <c r="E454" t="s">
        <v>560</v>
      </c>
      <c r="F454" t="s">
        <v>19</v>
      </c>
      <c r="G454" t="s">
        <v>19</v>
      </c>
      <c r="H454" t="s">
        <v>19</v>
      </c>
      <c r="I454" t="s">
        <v>19</v>
      </c>
      <c r="J454" t="s">
        <v>19</v>
      </c>
      <c r="K454"/>
      <c r="L454" t="s">
        <v>19</v>
      </c>
      <c r="M454" t="s">
        <v>19</v>
      </c>
      <c r="N454" t="s">
        <v>19</v>
      </c>
      <c r="O454" t="s">
        <v>85</v>
      </c>
      <c r="P454">
        <v>15</v>
      </c>
      <c r="Q454">
        <v>1</v>
      </c>
      <c r="R454" t="s">
        <v>465</v>
      </c>
      <c r="S454" t="s">
        <v>561</v>
      </c>
      <c r="T454" s="168">
        <v>45670</v>
      </c>
      <c r="U454" s="168">
        <v>45688</v>
      </c>
      <c r="V454" t="s">
        <v>529</v>
      </c>
      <c r="W454">
        <v>2.5499999999999998</v>
      </c>
      <c r="X454" s="218">
        <v>100</v>
      </c>
      <c r="Y454" t="s">
        <v>2586</v>
      </c>
      <c r="Z454" s="219">
        <v>45688</v>
      </c>
      <c r="AA454">
        <v>100</v>
      </c>
      <c r="AB454" t="s">
        <v>2587</v>
      </c>
      <c r="AC454" s="220">
        <v>45688</v>
      </c>
      <c r="AD454">
        <v>100</v>
      </c>
      <c r="AE454" s="221">
        <v>2.5499999999999998</v>
      </c>
    </row>
    <row r="455" spans="1:31" hidden="1" x14ac:dyDescent="0.25">
      <c r="A455" s="30" t="str">
        <f t="shared" si="7"/>
        <v>117.5.2</v>
      </c>
      <c r="B455" t="s">
        <v>2557</v>
      </c>
      <c r="C455">
        <v>0</v>
      </c>
      <c r="D455" t="s">
        <v>467</v>
      </c>
      <c r="E455" t="s">
        <v>562</v>
      </c>
      <c r="F455" t="s">
        <v>19</v>
      </c>
      <c r="G455" t="s">
        <v>19</v>
      </c>
      <c r="H455" t="s">
        <v>19</v>
      </c>
      <c r="I455" t="s">
        <v>19</v>
      </c>
      <c r="J455" t="s">
        <v>19</v>
      </c>
      <c r="K455"/>
      <c r="L455" t="s">
        <v>19</v>
      </c>
      <c r="M455" t="s">
        <v>19</v>
      </c>
      <c r="N455" t="s">
        <v>19</v>
      </c>
      <c r="O455" t="s">
        <v>86</v>
      </c>
      <c r="P455">
        <v>15</v>
      </c>
      <c r="Q455">
        <v>1</v>
      </c>
      <c r="R455" t="s">
        <v>465</v>
      </c>
      <c r="S455" t="s">
        <v>563</v>
      </c>
      <c r="T455" s="168">
        <v>45670</v>
      </c>
      <c r="U455" s="168">
        <v>45688</v>
      </c>
      <c r="V455" t="s">
        <v>529</v>
      </c>
      <c r="W455">
        <v>2.5499999999999998</v>
      </c>
      <c r="X455" s="218">
        <v>100</v>
      </c>
      <c r="Y455" t="s">
        <v>2588</v>
      </c>
      <c r="Z455" s="219">
        <v>45688</v>
      </c>
      <c r="AA455">
        <v>100</v>
      </c>
      <c r="AB455" t="s">
        <v>2589</v>
      </c>
      <c r="AC455" s="220">
        <v>45688</v>
      </c>
      <c r="AD455">
        <v>100</v>
      </c>
      <c r="AE455" s="221">
        <v>2.5499999999999998</v>
      </c>
    </row>
    <row r="456" spans="1:31" hidden="1" x14ac:dyDescent="0.25">
      <c r="A456" s="30" t="str">
        <f t="shared" si="7"/>
        <v>117.5.3</v>
      </c>
      <c r="B456" t="s">
        <v>2557</v>
      </c>
      <c r="C456">
        <v>0</v>
      </c>
      <c r="D456" t="s">
        <v>467</v>
      </c>
      <c r="E456" t="s">
        <v>564</v>
      </c>
      <c r="F456" t="s">
        <v>19</v>
      </c>
      <c r="G456" t="s">
        <v>19</v>
      </c>
      <c r="H456" t="s">
        <v>19</v>
      </c>
      <c r="I456" t="s">
        <v>19</v>
      </c>
      <c r="J456" t="s">
        <v>19</v>
      </c>
      <c r="K456"/>
      <c r="L456" t="s">
        <v>19</v>
      </c>
      <c r="M456" t="s">
        <v>19</v>
      </c>
      <c r="N456" t="s">
        <v>19</v>
      </c>
      <c r="O456" t="s">
        <v>87</v>
      </c>
      <c r="P456">
        <v>70</v>
      </c>
      <c r="Q456">
        <v>100</v>
      </c>
      <c r="R456" t="s">
        <v>493</v>
      </c>
      <c r="S456" t="s">
        <v>550</v>
      </c>
      <c r="T456" s="168">
        <v>45691</v>
      </c>
      <c r="U456" s="168">
        <v>46013</v>
      </c>
      <c r="V456" t="s">
        <v>529</v>
      </c>
      <c r="W456">
        <v>11.9</v>
      </c>
      <c r="X456" s="218">
        <v>54.2</v>
      </c>
      <c r="Y456" t="s">
        <v>2590</v>
      </c>
      <c r="Z456" s="219"/>
      <c r="AA456">
        <v>54.2</v>
      </c>
      <c r="AB456" t="s">
        <v>2591</v>
      </c>
      <c r="AC456" s="220"/>
      <c r="AD456"/>
      <c r="AE456" s="221">
        <v>6.4497999999999998</v>
      </c>
    </row>
    <row r="457" spans="1:31" hidden="1" x14ac:dyDescent="0.25">
      <c r="A457" s="30" t="str">
        <f t="shared" si="7"/>
        <v>117.6</v>
      </c>
      <c r="B457" t="s">
        <v>2557</v>
      </c>
      <c r="C457">
        <v>0</v>
      </c>
      <c r="D457" t="s">
        <v>460</v>
      </c>
      <c r="E457" t="s">
        <v>565</v>
      </c>
      <c r="F457" t="s">
        <v>462</v>
      </c>
      <c r="G457" t="s">
        <v>1469</v>
      </c>
      <c r="H457" t="s">
        <v>1470</v>
      </c>
      <c r="I457" t="s">
        <v>1471</v>
      </c>
      <c r="J457" t="s">
        <v>1821</v>
      </c>
      <c r="K457"/>
      <c r="L457" t="s">
        <v>20</v>
      </c>
      <c r="M457" t="s">
        <v>464</v>
      </c>
      <c r="N457" t="s">
        <v>1541</v>
      </c>
      <c r="O457" t="s">
        <v>88</v>
      </c>
      <c r="P457">
        <v>17</v>
      </c>
      <c r="Q457">
        <v>100</v>
      </c>
      <c r="R457" t="s">
        <v>493</v>
      </c>
      <c r="S457" t="s">
        <v>566</v>
      </c>
      <c r="T457" s="168">
        <v>45670</v>
      </c>
      <c r="U457" s="168">
        <v>46013</v>
      </c>
      <c r="V457" t="s">
        <v>529</v>
      </c>
      <c r="W457">
        <v>17</v>
      </c>
      <c r="X457" s="218">
        <v>43</v>
      </c>
      <c r="Y457" t="s">
        <v>2592</v>
      </c>
      <c r="Z457" s="219"/>
      <c r="AA457">
        <v>43</v>
      </c>
      <c r="AB457" t="s">
        <v>2593</v>
      </c>
      <c r="AC457" s="220"/>
      <c r="AD457"/>
      <c r="AE457" s="221">
        <v>7.31</v>
      </c>
    </row>
    <row r="458" spans="1:31" hidden="1" x14ac:dyDescent="0.25">
      <c r="A458" s="30" t="str">
        <f t="shared" si="7"/>
        <v>117.6.1</v>
      </c>
      <c r="B458" t="s">
        <v>2557</v>
      </c>
      <c r="C458">
        <v>0</v>
      </c>
      <c r="D458" t="s">
        <v>467</v>
      </c>
      <c r="E458" t="s">
        <v>567</v>
      </c>
      <c r="F458" t="s">
        <v>19</v>
      </c>
      <c r="G458" t="s">
        <v>19</v>
      </c>
      <c r="H458" t="s">
        <v>19</v>
      </c>
      <c r="I458" t="s">
        <v>19</v>
      </c>
      <c r="J458" t="s">
        <v>19</v>
      </c>
      <c r="K458"/>
      <c r="L458" t="s">
        <v>19</v>
      </c>
      <c r="M458" t="s">
        <v>19</v>
      </c>
      <c r="N458" t="s">
        <v>19</v>
      </c>
      <c r="O458" t="s">
        <v>89</v>
      </c>
      <c r="P458">
        <v>30</v>
      </c>
      <c r="Q458">
        <v>1</v>
      </c>
      <c r="R458" t="s">
        <v>493</v>
      </c>
      <c r="S458" t="s">
        <v>568</v>
      </c>
      <c r="T458" s="168">
        <v>45670</v>
      </c>
      <c r="U458" s="168">
        <v>45688</v>
      </c>
      <c r="V458" t="s">
        <v>529</v>
      </c>
      <c r="W458">
        <v>5.0999999999999996</v>
      </c>
      <c r="X458" s="218">
        <v>100</v>
      </c>
      <c r="Y458" t="s">
        <v>2594</v>
      </c>
      <c r="Z458" s="219">
        <v>45688</v>
      </c>
      <c r="AA458">
        <v>100</v>
      </c>
      <c r="AB458" t="s">
        <v>2595</v>
      </c>
      <c r="AC458" s="220">
        <v>45688</v>
      </c>
      <c r="AD458">
        <v>100</v>
      </c>
      <c r="AE458" s="221">
        <v>5.0999999999999996</v>
      </c>
    </row>
    <row r="459" spans="1:31" hidden="1" x14ac:dyDescent="0.25">
      <c r="A459" s="30" t="str">
        <f t="shared" si="7"/>
        <v>117.6.2</v>
      </c>
      <c r="B459" t="s">
        <v>2557</v>
      </c>
      <c r="C459">
        <v>0</v>
      </c>
      <c r="D459" t="s">
        <v>467</v>
      </c>
      <c r="E459" t="s">
        <v>569</v>
      </c>
      <c r="F459" t="s">
        <v>19</v>
      </c>
      <c r="G459" t="s">
        <v>19</v>
      </c>
      <c r="H459" t="s">
        <v>19</v>
      </c>
      <c r="I459" t="s">
        <v>19</v>
      </c>
      <c r="J459" t="s">
        <v>19</v>
      </c>
      <c r="K459"/>
      <c r="L459" t="s">
        <v>19</v>
      </c>
      <c r="M459" t="s">
        <v>19</v>
      </c>
      <c r="N459" t="s">
        <v>19</v>
      </c>
      <c r="O459" t="s">
        <v>90</v>
      </c>
      <c r="P459">
        <v>70</v>
      </c>
      <c r="Q459">
        <v>100</v>
      </c>
      <c r="R459" t="s">
        <v>493</v>
      </c>
      <c r="S459" t="s">
        <v>570</v>
      </c>
      <c r="T459" s="168">
        <v>45691</v>
      </c>
      <c r="U459" s="168">
        <v>46013</v>
      </c>
      <c r="V459" t="s">
        <v>529</v>
      </c>
      <c r="W459">
        <v>11.9</v>
      </c>
      <c r="X459" s="218">
        <v>63</v>
      </c>
      <c r="Y459" t="s">
        <v>2596</v>
      </c>
      <c r="Z459" s="219"/>
      <c r="AA459">
        <v>63</v>
      </c>
      <c r="AB459" t="s">
        <v>2597</v>
      </c>
      <c r="AC459" s="220"/>
      <c r="AD459"/>
      <c r="AE459" s="221">
        <v>7.4970000000000008</v>
      </c>
    </row>
    <row r="460" spans="1:31" hidden="1" x14ac:dyDescent="0.25">
      <c r="A460" s="30" t="str">
        <f t="shared" si="7"/>
        <v>130.1</v>
      </c>
      <c r="B460" t="s">
        <v>2598</v>
      </c>
      <c r="C460">
        <v>2</v>
      </c>
      <c r="D460" t="s">
        <v>460</v>
      </c>
      <c r="E460" t="s">
        <v>1177</v>
      </c>
      <c r="F460" t="s">
        <v>479</v>
      </c>
      <c r="G460" t="s">
        <v>1469</v>
      </c>
      <c r="H460" t="s">
        <v>1473</v>
      </c>
      <c r="I460" t="s">
        <v>1471</v>
      </c>
      <c r="J460" t="s">
        <v>19</v>
      </c>
      <c r="K460"/>
      <c r="L460" t="s">
        <v>19</v>
      </c>
      <c r="M460" t="s">
        <v>1081</v>
      </c>
      <c r="N460" t="s">
        <v>19</v>
      </c>
      <c r="O460" t="s">
        <v>97</v>
      </c>
      <c r="P460">
        <v>100</v>
      </c>
      <c r="Q460">
        <v>1</v>
      </c>
      <c r="R460" t="s">
        <v>465</v>
      </c>
      <c r="S460" t="s">
        <v>1178</v>
      </c>
      <c r="T460" s="168">
        <v>45705</v>
      </c>
      <c r="U460" s="168">
        <v>45978</v>
      </c>
      <c r="V460" t="s">
        <v>1179</v>
      </c>
      <c r="W460">
        <v>100</v>
      </c>
      <c r="X460" s="218"/>
      <c r="Y460"/>
      <c r="Z460" s="219"/>
      <c r="AA460"/>
      <c r="AB460"/>
      <c r="AC460" s="220"/>
      <c r="AD460"/>
      <c r="AE460" s="221"/>
    </row>
    <row r="461" spans="1:31" hidden="1" x14ac:dyDescent="0.25">
      <c r="A461" s="30" t="str">
        <f t="shared" si="7"/>
        <v>130.1.1</v>
      </c>
      <c r="B461" t="s">
        <v>2598</v>
      </c>
      <c r="C461">
        <v>2</v>
      </c>
      <c r="D461" t="s">
        <v>467</v>
      </c>
      <c r="E461" t="s">
        <v>1180</v>
      </c>
      <c r="F461" t="s">
        <v>19</v>
      </c>
      <c r="G461" t="s">
        <v>19</v>
      </c>
      <c r="H461" t="s">
        <v>19</v>
      </c>
      <c r="I461" t="s">
        <v>19</v>
      </c>
      <c r="J461" t="s">
        <v>19</v>
      </c>
      <c r="K461"/>
      <c r="L461" t="s">
        <v>19</v>
      </c>
      <c r="M461" t="s">
        <v>19</v>
      </c>
      <c r="N461" t="s">
        <v>19</v>
      </c>
      <c r="O461" t="s">
        <v>1771</v>
      </c>
      <c r="P461">
        <v>10</v>
      </c>
      <c r="Q461">
        <v>6</v>
      </c>
      <c r="R461" t="s">
        <v>465</v>
      </c>
      <c r="S461" t="s">
        <v>1772</v>
      </c>
      <c r="T461" s="168">
        <v>45705</v>
      </c>
      <c r="U461" s="168">
        <v>45978</v>
      </c>
      <c r="V461" t="s">
        <v>1181</v>
      </c>
      <c r="W461">
        <v>10</v>
      </c>
      <c r="X461" s="218">
        <v>83.3</v>
      </c>
      <c r="Y461" t="s">
        <v>2599</v>
      </c>
      <c r="Z461" s="219"/>
      <c r="AA461">
        <v>83</v>
      </c>
      <c r="AB461" t="s">
        <v>2600</v>
      </c>
      <c r="AC461" s="220"/>
      <c r="AD461"/>
      <c r="AE461" s="221">
        <v>8.3000000000000007</v>
      </c>
    </row>
    <row r="462" spans="1:31" hidden="1" x14ac:dyDescent="0.25">
      <c r="A462" s="30" t="str">
        <f t="shared" si="7"/>
        <v>130.1.2</v>
      </c>
      <c r="B462" t="s">
        <v>2598</v>
      </c>
      <c r="C462">
        <v>2</v>
      </c>
      <c r="D462" t="s">
        <v>467</v>
      </c>
      <c r="E462" t="s">
        <v>1182</v>
      </c>
      <c r="F462" t="s">
        <v>19</v>
      </c>
      <c r="G462" t="s">
        <v>19</v>
      </c>
      <c r="H462" t="s">
        <v>19</v>
      </c>
      <c r="I462" t="s">
        <v>19</v>
      </c>
      <c r="J462" t="s">
        <v>19</v>
      </c>
      <c r="K462"/>
      <c r="L462" t="s">
        <v>19</v>
      </c>
      <c r="M462" t="s">
        <v>19</v>
      </c>
      <c r="N462" t="s">
        <v>19</v>
      </c>
      <c r="O462" t="s">
        <v>1884</v>
      </c>
      <c r="P462">
        <v>30</v>
      </c>
      <c r="Q462">
        <v>1</v>
      </c>
      <c r="R462" t="s">
        <v>465</v>
      </c>
      <c r="S462" t="s">
        <v>1885</v>
      </c>
      <c r="T462" s="168">
        <v>45705</v>
      </c>
      <c r="U462" s="168">
        <v>45961</v>
      </c>
      <c r="V462" t="s">
        <v>1183</v>
      </c>
      <c r="W462">
        <v>30</v>
      </c>
      <c r="X462" s="218">
        <v>0</v>
      </c>
      <c r="Y462" t="s">
        <v>2601</v>
      </c>
      <c r="Z462" s="219"/>
      <c r="AA462">
        <v>0</v>
      </c>
      <c r="AB462" t="s">
        <v>2602</v>
      </c>
      <c r="AC462" s="220"/>
      <c r="AD462"/>
      <c r="AE462" s="221">
        <v>0</v>
      </c>
    </row>
    <row r="463" spans="1:31" hidden="1" x14ac:dyDescent="0.25">
      <c r="A463" s="30" t="str">
        <f t="shared" si="7"/>
        <v>130.1.3</v>
      </c>
      <c r="B463" t="s">
        <v>2598</v>
      </c>
      <c r="C463">
        <v>2</v>
      </c>
      <c r="D463" t="s">
        <v>1856</v>
      </c>
      <c r="E463" t="s">
        <v>1184</v>
      </c>
      <c r="F463" t="s">
        <v>19</v>
      </c>
      <c r="G463" t="s">
        <v>19</v>
      </c>
      <c r="H463" t="s">
        <v>19</v>
      </c>
      <c r="I463" t="s">
        <v>19</v>
      </c>
      <c r="J463" t="s">
        <v>19</v>
      </c>
      <c r="K463"/>
      <c r="L463" t="s">
        <v>19</v>
      </c>
      <c r="M463" t="s">
        <v>19</v>
      </c>
      <c r="N463" t="s">
        <v>19</v>
      </c>
      <c r="O463" t="s">
        <v>98</v>
      </c>
      <c r="P463">
        <v>0</v>
      </c>
      <c r="Q463">
        <v>1</v>
      </c>
      <c r="R463" t="s">
        <v>465</v>
      </c>
      <c r="S463" t="s">
        <v>1178</v>
      </c>
      <c r="T463" s="168">
        <v>45705</v>
      </c>
      <c r="U463" s="168">
        <v>45961</v>
      </c>
      <c r="V463" t="s">
        <v>1185</v>
      </c>
      <c r="W463">
        <v>0</v>
      </c>
      <c r="X463" s="218">
        <v>0</v>
      </c>
      <c r="Y463" t="s">
        <v>2603</v>
      </c>
      <c r="Z463" s="219"/>
      <c r="AA463">
        <v>0</v>
      </c>
      <c r="AB463" t="s">
        <v>2604</v>
      </c>
      <c r="AC463" s="220"/>
      <c r="AD463"/>
      <c r="AE463" s="221">
        <v>0</v>
      </c>
    </row>
    <row r="464" spans="1:31" hidden="1" x14ac:dyDescent="0.25">
      <c r="A464" s="30" t="str">
        <f t="shared" si="7"/>
        <v>130.1.4</v>
      </c>
      <c r="B464" t="s">
        <v>2598</v>
      </c>
      <c r="C464">
        <v>2</v>
      </c>
      <c r="D464" t="s">
        <v>467</v>
      </c>
      <c r="E464" t="s">
        <v>1186</v>
      </c>
      <c r="F464" t="s">
        <v>19</v>
      </c>
      <c r="G464" t="s">
        <v>19</v>
      </c>
      <c r="H464" t="s">
        <v>19</v>
      </c>
      <c r="I464" t="s">
        <v>19</v>
      </c>
      <c r="J464" t="s">
        <v>19</v>
      </c>
      <c r="K464"/>
      <c r="L464" t="s">
        <v>19</v>
      </c>
      <c r="M464" t="s">
        <v>19</v>
      </c>
      <c r="N464" t="s">
        <v>19</v>
      </c>
      <c r="O464" t="s">
        <v>99</v>
      </c>
      <c r="P464">
        <v>30</v>
      </c>
      <c r="Q464">
        <v>1</v>
      </c>
      <c r="R464" t="s">
        <v>465</v>
      </c>
      <c r="S464" t="s">
        <v>1178</v>
      </c>
      <c r="T464" s="168">
        <v>45705</v>
      </c>
      <c r="U464" s="168">
        <v>45807</v>
      </c>
      <c r="V464" t="s">
        <v>1187</v>
      </c>
      <c r="W464">
        <v>30</v>
      </c>
      <c r="X464" s="218">
        <v>100</v>
      </c>
      <c r="Y464" t="s">
        <v>2605</v>
      </c>
      <c r="Z464" s="219">
        <v>45776</v>
      </c>
      <c r="AA464">
        <v>100</v>
      </c>
      <c r="AB464" t="s">
        <v>2606</v>
      </c>
      <c r="AC464" s="220">
        <v>45806</v>
      </c>
      <c r="AD464">
        <v>100</v>
      </c>
      <c r="AE464" s="221">
        <v>30</v>
      </c>
    </row>
    <row r="465" spans="1:31" hidden="1" x14ac:dyDescent="0.25">
      <c r="A465" s="30" t="str">
        <f t="shared" si="7"/>
        <v>130.1.5</v>
      </c>
      <c r="B465" t="s">
        <v>2598</v>
      </c>
      <c r="C465">
        <v>2</v>
      </c>
      <c r="D465" t="s">
        <v>467</v>
      </c>
      <c r="E465" t="s">
        <v>1188</v>
      </c>
      <c r="F465" t="s">
        <v>19</v>
      </c>
      <c r="G465" t="s">
        <v>19</v>
      </c>
      <c r="H465" t="s">
        <v>19</v>
      </c>
      <c r="I465" t="s">
        <v>19</v>
      </c>
      <c r="J465" t="s">
        <v>19</v>
      </c>
      <c r="K465"/>
      <c r="L465" t="s">
        <v>19</v>
      </c>
      <c r="M465" t="s">
        <v>19</v>
      </c>
      <c r="N465" t="s">
        <v>19</v>
      </c>
      <c r="O465" t="s">
        <v>1886</v>
      </c>
      <c r="P465">
        <v>30</v>
      </c>
      <c r="Q465">
        <v>1</v>
      </c>
      <c r="R465" t="s">
        <v>465</v>
      </c>
      <c r="S465" t="s">
        <v>1887</v>
      </c>
      <c r="T465" s="168">
        <v>45810</v>
      </c>
      <c r="U465" s="168">
        <v>45978</v>
      </c>
      <c r="V465" t="s">
        <v>1189</v>
      </c>
      <c r="W465">
        <v>30</v>
      </c>
      <c r="X465" s="218"/>
      <c r="Y465"/>
      <c r="Z465" s="219"/>
      <c r="AA465"/>
      <c r="AB465"/>
      <c r="AC465" s="220"/>
      <c r="AD465"/>
      <c r="AE465" s="221"/>
    </row>
    <row r="466" spans="1:31" hidden="1" x14ac:dyDescent="0.25">
      <c r="A466" s="30" t="str">
        <f t="shared" si="7"/>
        <v>7200.1</v>
      </c>
      <c r="B466" t="s">
        <v>2607</v>
      </c>
      <c r="C466">
        <v>0</v>
      </c>
      <c r="D466" t="s">
        <v>460</v>
      </c>
      <c r="E466" t="s">
        <v>895</v>
      </c>
      <c r="F466" t="s">
        <v>479</v>
      </c>
      <c r="G466" t="s">
        <v>1475</v>
      </c>
      <c r="H466" t="s">
        <v>1476</v>
      </c>
      <c r="I466" t="s">
        <v>1477</v>
      </c>
      <c r="J466" t="s">
        <v>1832</v>
      </c>
      <c r="K466"/>
      <c r="L466" t="s">
        <v>23</v>
      </c>
      <c r="M466" t="s">
        <v>574</v>
      </c>
      <c r="N466" t="s">
        <v>19</v>
      </c>
      <c r="O466" t="s">
        <v>181</v>
      </c>
      <c r="P466">
        <v>50</v>
      </c>
      <c r="Q466">
        <v>1</v>
      </c>
      <c r="R466" t="s">
        <v>465</v>
      </c>
      <c r="S466" t="s">
        <v>896</v>
      </c>
      <c r="T466" s="168">
        <v>45691</v>
      </c>
      <c r="U466" s="168">
        <v>45960</v>
      </c>
      <c r="V466" t="s">
        <v>897</v>
      </c>
      <c r="W466">
        <v>50</v>
      </c>
      <c r="X466" s="218"/>
      <c r="Y466"/>
      <c r="Z466" s="219"/>
      <c r="AA466"/>
      <c r="AB466"/>
      <c r="AC466" s="220"/>
      <c r="AD466"/>
      <c r="AE466" s="221"/>
    </row>
    <row r="467" spans="1:31" hidden="1" x14ac:dyDescent="0.25">
      <c r="A467" s="30" t="str">
        <f t="shared" si="7"/>
        <v>7200.1.1</v>
      </c>
      <c r="B467" t="s">
        <v>2607</v>
      </c>
      <c r="C467">
        <v>0</v>
      </c>
      <c r="D467" t="s">
        <v>467</v>
      </c>
      <c r="E467" t="s">
        <v>898</v>
      </c>
      <c r="F467" t="s">
        <v>19</v>
      </c>
      <c r="G467" t="s">
        <v>19</v>
      </c>
      <c r="H467" t="s">
        <v>19</v>
      </c>
      <c r="I467" t="s">
        <v>19</v>
      </c>
      <c r="J467" t="s">
        <v>19</v>
      </c>
      <c r="K467"/>
      <c r="L467" t="s">
        <v>19</v>
      </c>
      <c r="M467" t="s">
        <v>19</v>
      </c>
      <c r="N467" t="s">
        <v>19</v>
      </c>
      <c r="O467" t="s">
        <v>24</v>
      </c>
      <c r="P467">
        <v>100</v>
      </c>
      <c r="Q467">
        <v>1</v>
      </c>
      <c r="R467" t="s">
        <v>465</v>
      </c>
      <c r="S467" t="s">
        <v>899</v>
      </c>
      <c r="T467" s="168">
        <v>45691</v>
      </c>
      <c r="U467" s="168">
        <v>45777</v>
      </c>
      <c r="V467" t="s">
        <v>897</v>
      </c>
      <c r="W467">
        <v>50</v>
      </c>
      <c r="X467" s="218">
        <v>100</v>
      </c>
      <c r="Y467" t="s">
        <v>2608</v>
      </c>
      <c r="Z467" s="219">
        <v>45777</v>
      </c>
      <c r="AA467">
        <v>100</v>
      </c>
      <c r="AB467" t="s">
        <v>2229</v>
      </c>
      <c r="AC467" s="220">
        <v>45777</v>
      </c>
      <c r="AD467">
        <v>100</v>
      </c>
      <c r="AE467" s="221">
        <v>50</v>
      </c>
    </row>
    <row r="468" spans="1:31" hidden="1" x14ac:dyDescent="0.25">
      <c r="A468" s="30" t="str">
        <f t="shared" si="7"/>
        <v>7200.1.2</v>
      </c>
      <c r="B468" t="s">
        <v>2607</v>
      </c>
      <c r="C468">
        <v>0</v>
      </c>
      <c r="D468" t="s">
        <v>1856</v>
      </c>
      <c r="E468" t="s">
        <v>900</v>
      </c>
      <c r="F468" t="s">
        <v>19</v>
      </c>
      <c r="G468" t="s">
        <v>19</v>
      </c>
      <c r="H468" t="s">
        <v>19</v>
      </c>
      <c r="I468" t="s">
        <v>19</v>
      </c>
      <c r="J468" t="s">
        <v>19</v>
      </c>
      <c r="K468"/>
      <c r="L468" t="s">
        <v>19</v>
      </c>
      <c r="M468" t="s">
        <v>19</v>
      </c>
      <c r="N468" t="s">
        <v>19</v>
      </c>
      <c r="O468" t="s">
        <v>25</v>
      </c>
      <c r="P468">
        <v>0</v>
      </c>
      <c r="Q468">
        <v>1</v>
      </c>
      <c r="R468" t="s">
        <v>465</v>
      </c>
      <c r="S468" t="s">
        <v>899</v>
      </c>
      <c r="T468" s="168">
        <v>45779</v>
      </c>
      <c r="U468" s="168">
        <v>45839</v>
      </c>
      <c r="V468" t="s">
        <v>508</v>
      </c>
      <c r="W468">
        <v>0</v>
      </c>
      <c r="X468" s="218">
        <v>100</v>
      </c>
      <c r="Y468" t="s">
        <v>2609</v>
      </c>
      <c r="Z468" s="219">
        <v>45839</v>
      </c>
      <c r="AA468">
        <v>100</v>
      </c>
      <c r="AB468" t="s">
        <v>2610</v>
      </c>
      <c r="AC468" s="220">
        <v>45839</v>
      </c>
      <c r="AD468">
        <v>100</v>
      </c>
      <c r="AE468" s="221">
        <v>0</v>
      </c>
    </row>
    <row r="469" spans="1:31" hidden="1" x14ac:dyDescent="0.25">
      <c r="A469" s="30" t="str">
        <f t="shared" si="7"/>
        <v>7200.1.3</v>
      </c>
      <c r="B469" t="s">
        <v>2607</v>
      </c>
      <c r="C469">
        <v>0</v>
      </c>
      <c r="D469" t="s">
        <v>1856</v>
      </c>
      <c r="E469" t="s">
        <v>901</v>
      </c>
      <c r="F469" t="s">
        <v>19</v>
      </c>
      <c r="G469" t="s">
        <v>19</v>
      </c>
      <c r="H469" t="s">
        <v>19</v>
      </c>
      <c r="I469" t="s">
        <v>19</v>
      </c>
      <c r="J469" t="s">
        <v>19</v>
      </c>
      <c r="K469"/>
      <c r="L469" t="s">
        <v>19</v>
      </c>
      <c r="M469" t="s">
        <v>19</v>
      </c>
      <c r="N469" t="s">
        <v>19</v>
      </c>
      <c r="O469" t="s">
        <v>182</v>
      </c>
      <c r="P469">
        <v>0</v>
      </c>
      <c r="Q469">
        <v>1</v>
      </c>
      <c r="R469" t="s">
        <v>465</v>
      </c>
      <c r="S469" t="s">
        <v>899</v>
      </c>
      <c r="T469" s="168">
        <v>45839</v>
      </c>
      <c r="U469" s="168">
        <v>45869</v>
      </c>
      <c r="V469" t="s">
        <v>508</v>
      </c>
      <c r="W469">
        <v>0</v>
      </c>
      <c r="X469" s="218">
        <v>100</v>
      </c>
      <c r="Y469" t="s">
        <v>2611</v>
      </c>
      <c r="Z469" s="219">
        <v>45869</v>
      </c>
      <c r="AA469">
        <v>100</v>
      </c>
      <c r="AB469" t="s">
        <v>2612</v>
      </c>
      <c r="AC469" s="220">
        <v>45869</v>
      </c>
      <c r="AD469">
        <v>100</v>
      </c>
      <c r="AE469" s="221">
        <v>0</v>
      </c>
    </row>
    <row r="470" spans="1:31" hidden="1" x14ac:dyDescent="0.25">
      <c r="A470" s="30" t="str">
        <f t="shared" si="7"/>
        <v>7200.1.4</v>
      </c>
      <c r="B470" t="s">
        <v>2607</v>
      </c>
      <c r="C470">
        <v>0</v>
      </c>
      <c r="D470" t="s">
        <v>1856</v>
      </c>
      <c r="E470" t="s">
        <v>902</v>
      </c>
      <c r="F470" t="s">
        <v>19</v>
      </c>
      <c r="G470" t="s">
        <v>19</v>
      </c>
      <c r="H470" t="s">
        <v>19</v>
      </c>
      <c r="I470" t="s">
        <v>19</v>
      </c>
      <c r="J470" t="s">
        <v>19</v>
      </c>
      <c r="K470"/>
      <c r="L470" t="s">
        <v>19</v>
      </c>
      <c r="M470" t="s">
        <v>19</v>
      </c>
      <c r="N470" t="s">
        <v>19</v>
      </c>
      <c r="O470" t="s">
        <v>183</v>
      </c>
      <c r="P470">
        <v>0</v>
      </c>
      <c r="Q470">
        <v>1</v>
      </c>
      <c r="R470" t="s">
        <v>465</v>
      </c>
      <c r="S470" t="s">
        <v>899</v>
      </c>
      <c r="T470" s="168">
        <v>45870</v>
      </c>
      <c r="U470" s="168">
        <v>45960</v>
      </c>
      <c r="V470" t="s">
        <v>508</v>
      </c>
      <c r="W470">
        <v>0</v>
      </c>
      <c r="X470" s="218"/>
      <c r="Y470"/>
      <c r="Z470" s="219"/>
      <c r="AA470"/>
      <c r="AB470"/>
      <c r="AC470" s="220"/>
      <c r="AD470"/>
      <c r="AE470" s="221"/>
    </row>
    <row r="471" spans="1:31" hidden="1" x14ac:dyDescent="0.25">
      <c r="A471" s="30" t="str">
        <f t="shared" si="7"/>
        <v>7200.2</v>
      </c>
      <c r="B471" t="s">
        <v>2607</v>
      </c>
      <c r="C471">
        <v>0</v>
      </c>
      <c r="D471" t="s">
        <v>460</v>
      </c>
      <c r="E471" t="s">
        <v>903</v>
      </c>
      <c r="F471" t="s">
        <v>462</v>
      </c>
      <c r="G471" t="s">
        <v>1472</v>
      </c>
      <c r="H471" t="s">
        <v>1473</v>
      </c>
      <c r="I471" t="s">
        <v>1474</v>
      </c>
      <c r="J471" t="s">
        <v>1821</v>
      </c>
      <c r="K471"/>
      <c r="L471" t="s">
        <v>23</v>
      </c>
      <c r="M471" t="s">
        <v>614</v>
      </c>
      <c r="N471" t="s">
        <v>19</v>
      </c>
      <c r="O471" t="s">
        <v>271</v>
      </c>
      <c r="P471">
        <v>50</v>
      </c>
      <c r="Q471">
        <v>2</v>
      </c>
      <c r="R471" t="s">
        <v>465</v>
      </c>
      <c r="S471" t="s">
        <v>904</v>
      </c>
      <c r="T471" s="168">
        <v>45691</v>
      </c>
      <c r="U471" s="168">
        <v>45989</v>
      </c>
      <c r="V471" t="s">
        <v>894</v>
      </c>
      <c r="W471">
        <v>50</v>
      </c>
      <c r="X471" s="218">
        <v>50</v>
      </c>
      <c r="Y471" t="s">
        <v>2613</v>
      </c>
      <c r="Z471" s="219"/>
      <c r="AA471">
        <v>50</v>
      </c>
      <c r="AB471" t="s">
        <v>2614</v>
      </c>
      <c r="AC471" s="220"/>
      <c r="AD471"/>
      <c r="AE471" s="221">
        <v>25</v>
      </c>
    </row>
    <row r="472" spans="1:31" hidden="1" x14ac:dyDescent="0.25">
      <c r="A472" s="30" t="str">
        <f t="shared" si="7"/>
        <v>7200.2.1</v>
      </c>
      <c r="B472" t="s">
        <v>2607</v>
      </c>
      <c r="C472">
        <v>0</v>
      </c>
      <c r="D472" t="s">
        <v>467</v>
      </c>
      <c r="E472" t="s">
        <v>905</v>
      </c>
      <c r="F472" t="s">
        <v>19</v>
      </c>
      <c r="G472" t="s">
        <v>19</v>
      </c>
      <c r="H472" t="s">
        <v>19</v>
      </c>
      <c r="I472" t="s">
        <v>19</v>
      </c>
      <c r="J472" t="s">
        <v>19</v>
      </c>
      <c r="K472"/>
      <c r="L472" t="s">
        <v>19</v>
      </c>
      <c r="M472" t="s">
        <v>19</v>
      </c>
      <c r="N472" t="s">
        <v>19</v>
      </c>
      <c r="O472" t="s">
        <v>272</v>
      </c>
      <c r="P472">
        <v>20</v>
      </c>
      <c r="Q472">
        <v>2</v>
      </c>
      <c r="R472" t="s">
        <v>465</v>
      </c>
      <c r="S472" t="s">
        <v>906</v>
      </c>
      <c r="T472" s="168">
        <v>45691</v>
      </c>
      <c r="U472" s="168">
        <v>45842</v>
      </c>
      <c r="V472" t="s">
        <v>894</v>
      </c>
      <c r="W472">
        <v>10</v>
      </c>
      <c r="X472" s="218">
        <v>100</v>
      </c>
      <c r="Y472" t="s">
        <v>2615</v>
      </c>
      <c r="Z472" s="219"/>
      <c r="AA472">
        <v>100</v>
      </c>
      <c r="AB472" t="s">
        <v>2616</v>
      </c>
      <c r="AC472" s="220">
        <v>45811</v>
      </c>
      <c r="AD472">
        <v>100</v>
      </c>
      <c r="AE472" s="221">
        <v>10</v>
      </c>
    </row>
    <row r="473" spans="1:31" hidden="1" x14ac:dyDescent="0.25">
      <c r="A473" s="30" t="str">
        <f t="shared" si="7"/>
        <v>7200.2.2</v>
      </c>
      <c r="B473" t="s">
        <v>2607</v>
      </c>
      <c r="C473">
        <v>0</v>
      </c>
      <c r="D473" t="s">
        <v>467</v>
      </c>
      <c r="E473" t="s">
        <v>907</v>
      </c>
      <c r="F473" t="s">
        <v>19</v>
      </c>
      <c r="G473" t="s">
        <v>19</v>
      </c>
      <c r="H473" t="s">
        <v>19</v>
      </c>
      <c r="I473" t="s">
        <v>19</v>
      </c>
      <c r="J473" t="s">
        <v>19</v>
      </c>
      <c r="K473"/>
      <c r="L473" t="s">
        <v>19</v>
      </c>
      <c r="M473" t="s">
        <v>19</v>
      </c>
      <c r="N473" t="s">
        <v>19</v>
      </c>
      <c r="O473" t="s">
        <v>273</v>
      </c>
      <c r="P473">
        <v>40</v>
      </c>
      <c r="Q473">
        <v>1</v>
      </c>
      <c r="R473" t="s">
        <v>465</v>
      </c>
      <c r="S473" t="s">
        <v>908</v>
      </c>
      <c r="T473" s="168">
        <v>45720</v>
      </c>
      <c r="U473" s="168">
        <v>45835</v>
      </c>
      <c r="V473" t="s">
        <v>894</v>
      </c>
      <c r="W473">
        <v>20</v>
      </c>
      <c r="X473" s="218">
        <v>100</v>
      </c>
      <c r="Y473" t="s">
        <v>2613</v>
      </c>
      <c r="Z473" s="219">
        <v>45835</v>
      </c>
      <c r="AA473">
        <v>100</v>
      </c>
      <c r="AB473" t="s">
        <v>2617</v>
      </c>
      <c r="AC473" s="220">
        <v>45835</v>
      </c>
      <c r="AD473">
        <v>100</v>
      </c>
      <c r="AE473" s="221">
        <v>20</v>
      </c>
    </row>
    <row r="474" spans="1:31" hidden="1" x14ac:dyDescent="0.25">
      <c r="A474" s="30" t="str">
        <f t="shared" si="7"/>
        <v>7200.2.3</v>
      </c>
      <c r="B474" t="s">
        <v>2607</v>
      </c>
      <c r="C474">
        <v>0</v>
      </c>
      <c r="D474" t="s">
        <v>467</v>
      </c>
      <c r="E474" t="s">
        <v>909</v>
      </c>
      <c r="F474" t="s">
        <v>19</v>
      </c>
      <c r="G474" t="s">
        <v>19</v>
      </c>
      <c r="H474" t="s">
        <v>19</v>
      </c>
      <c r="I474" t="s">
        <v>19</v>
      </c>
      <c r="J474" t="s">
        <v>19</v>
      </c>
      <c r="K474"/>
      <c r="L474" t="s">
        <v>19</v>
      </c>
      <c r="M474" t="s">
        <v>19</v>
      </c>
      <c r="N474" t="s">
        <v>19</v>
      </c>
      <c r="O474" t="s">
        <v>274</v>
      </c>
      <c r="P474">
        <v>40</v>
      </c>
      <c r="Q474">
        <v>1</v>
      </c>
      <c r="R474" t="s">
        <v>465</v>
      </c>
      <c r="S474" t="s">
        <v>908</v>
      </c>
      <c r="T474" s="168">
        <v>45839</v>
      </c>
      <c r="U474" s="168">
        <v>45989</v>
      </c>
      <c r="V474" t="s">
        <v>894</v>
      </c>
      <c r="W474">
        <v>20</v>
      </c>
      <c r="X474" s="218"/>
      <c r="Y474"/>
      <c r="Z474" s="219"/>
      <c r="AA474"/>
      <c r="AB474"/>
      <c r="AC474" s="220"/>
      <c r="AD474"/>
      <c r="AE474" s="221"/>
    </row>
    <row r="475" spans="1:31" hidden="1" x14ac:dyDescent="0.25">
      <c r="A475" s="30" t="str">
        <f t="shared" si="7"/>
        <v>7100.1</v>
      </c>
      <c r="B475" t="s">
        <v>2618</v>
      </c>
      <c r="C475">
        <v>2</v>
      </c>
      <c r="D475" t="s">
        <v>460</v>
      </c>
      <c r="E475" t="s">
        <v>877</v>
      </c>
      <c r="F475" t="s">
        <v>462</v>
      </c>
      <c r="G475" t="s">
        <v>1478</v>
      </c>
      <c r="H475" t="s">
        <v>1473</v>
      </c>
      <c r="I475" t="s">
        <v>1480</v>
      </c>
      <c r="J475" t="s">
        <v>1851</v>
      </c>
      <c r="K475"/>
      <c r="L475" t="s">
        <v>23</v>
      </c>
      <c r="M475" t="s">
        <v>697</v>
      </c>
      <c r="N475" t="s">
        <v>19</v>
      </c>
      <c r="O475" t="s">
        <v>359</v>
      </c>
      <c r="P475">
        <v>50</v>
      </c>
      <c r="Q475">
        <v>6</v>
      </c>
      <c r="R475" t="s">
        <v>465</v>
      </c>
      <c r="S475" t="s">
        <v>878</v>
      </c>
      <c r="T475" s="168">
        <v>45692</v>
      </c>
      <c r="U475" s="168">
        <v>46007</v>
      </c>
      <c r="V475" t="s">
        <v>879</v>
      </c>
      <c r="W475">
        <v>50</v>
      </c>
      <c r="X475" s="218">
        <v>83.33</v>
      </c>
      <c r="Y475" t="s">
        <v>2619</v>
      </c>
      <c r="Z475" s="219"/>
      <c r="AA475">
        <v>83.33</v>
      </c>
      <c r="AB475" t="s">
        <v>2620</v>
      </c>
      <c r="AC475" s="220"/>
      <c r="AD475"/>
      <c r="AE475" s="221">
        <v>41.664999999999999</v>
      </c>
    </row>
    <row r="476" spans="1:31" hidden="1" x14ac:dyDescent="0.25">
      <c r="A476" s="30" t="str">
        <f t="shared" si="7"/>
        <v>7100.1.1</v>
      </c>
      <c r="B476" t="s">
        <v>2618</v>
      </c>
      <c r="C476">
        <v>2</v>
      </c>
      <c r="D476" t="s">
        <v>467</v>
      </c>
      <c r="E476" t="s">
        <v>880</v>
      </c>
      <c r="F476" t="s">
        <v>19</v>
      </c>
      <c r="G476" t="s">
        <v>19</v>
      </c>
      <c r="H476" t="s">
        <v>19</v>
      </c>
      <c r="I476" t="s">
        <v>19</v>
      </c>
      <c r="J476" t="s">
        <v>19</v>
      </c>
      <c r="K476"/>
      <c r="L476" t="s">
        <v>19</v>
      </c>
      <c r="M476" t="s">
        <v>19</v>
      </c>
      <c r="N476" t="s">
        <v>19</v>
      </c>
      <c r="O476" t="s">
        <v>360</v>
      </c>
      <c r="P476">
        <v>10</v>
      </c>
      <c r="Q476">
        <v>1</v>
      </c>
      <c r="R476" t="s">
        <v>465</v>
      </c>
      <c r="S476" t="s">
        <v>881</v>
      </c>
      <c r="T476" s="168">
        <v>45692</v>
      </c>
      <c r="U476" s="168">
        <v>45695</v>
      </c>
      <c r="V476" t="s">
        <v>876</v>
      </c>
      <c r="W476">
        <v>5</v>
      </c>
      <c r="X476" s="218">
        <v>100</v>
      </c>
      <c r="Y476" t="s">
        <v>2621</v>
      </c>
      <c r="Z476" s="219">
        <v>45695</v>
      </c>
      <c r="AA476">
        <v>100</v>
      </c>
      <c r="AB476" t="s">
        <v>2622</v>
      </c>
      <c r="AC476" s="220">
        <v>45695</v>
      </c>
      <c r="AD476">
        <v>100</v>
      </c>
      <c r="AE476" s="221">
        <v>5</v>
      </c>
    </row>
    <row r="477" spans="1:31" hidden="1" x14ac:dyDescent="0.25">
      <c r="A477" s="30" t="str">
        <f t="shared" si="7"/>
        <v>7100.1.2</v>
      </c>
      <c r="B477" t="s">
        <v>2618</v>
      </c>
      <c r="C477">
        <v>2</v>
      </c>
      <c r="D477" t="s">
        <v>467</v>
      </c>
      <c r="E477" t="s">
        <v>882</v>
      </c>
      <c r="F477" t="s">
        <v>19</v>
      </c>
      <c r="G477" t="s">
        <v>19</v>
      </c>
      <c r="H477" t="s">
        <v>19</v>
      </c>
      <c r="I477" t="s">
        <v>19</v>
      </c>
      <c r="J477" t="s">
        <v>19</v>
      </c>
      <c r="K477"/>
      <c r="L477" t="s">
        <v>19</v>
      </c>
      <c r="M477" t="s">
        <v>19</v>
      </c>
      <c r="N477" t="s">
        <v>19</v>
      </c>
      <c r="O477" t="s">
        <v>361</v>
      </c>
      <c r="P477">
        <v>60</v>
      </c>
      <c r="Q477">
        <v>6</v>
      </c>
      <c r="R477" t="s">
        <v>465</v>
      </c>
      <c r="S477" t="s">
        <v>878</v>
      </c>
      <c r="T477" s="168">
        <v>45699</v>
      </c>
      <c r="U477" s="168">
        <v>45989</v>
      </c>
      <c r="V477" t="s">
        <v>879</v>
      </c>
      <c r="W477">
        <v>30</v>
      </c>
      <c r="X477" s="218">
        <v>83.33</v>
      </c>
      <c r="Y477" t="s">
        <v>2623</v>
      </c>
      <c r="Z477" s="219"/>
      <c r="AA477">
        <v>83.33</v>
      </c>
      <c r="AB477" t="s">
        <v>2624</v>
      </c>
      <c r="AC477" s="220"/>
      <c r="AD477"/>
      <c r="AE477" s="221">
        <v>24.999000000000002</v>
      </c>
    </row>
    <row r="478" spans="1:31" hidden="1" x14ac:dyDescent="0.25">
      <c r="A478" s="30" t="str">
        <f t="shared" si="7"/>
        <v>7100.1.3</v>
      </c>
      <c r="B478" t="s">
        <v>2618</v>
      </c>
      <c r="C478">
        <v>2</v>
      </c>
      <c r="D478" t="s">
        <v>467</v>
      </c>
      <c r="E478" t="s">
        <v>883</v>
      </c>
      <c r="F478" t="s">
        <v>19</v>
      </c>
      <c r="G478" t="s">
        <v>19</v>
      </c>
      <c r="H478" t="s">
        <v>19</v>
      </c>
      <c r="I478" t="s">
        <v>19</v>
      </c>
      <c r="J478" t="s">
        <v>19</v>
      </c>
      <c r="K478"/>
      <c r="L478" t="s">
        <v>19</v>
      </c>
      <c r="M478" t="s">
        <v>19</v>
      </c>
      <c r="N478" t="s">
        <v>19</v>
      </c>
      <c r="O478" t="s">
        <v>362</v>
      </c>
      <c r="P478">
        <v>30</v>
      </c>
      <c r="Q478">
        <v>6</v>
      </c>
      <c r="R478" t="s">
        <v>465</v>
      </c>
      <c r="S478" t="s">
        <v>884</v>
      </c>
      <c r="T478" s="168">
        <v>45699</v>
      </c>
      <c r="U478" s="168">
        <v>46007</v>
      </c>
      <c r="V478" t="s">
        <v>876</v>
      </c>
      <c r="W478">
        <v>15</v>
      </c>
      <c r="X478" s="218">
        <v>83.33</v>
      </c>
      <c r="Y478" t="s">
        <v>2625</v>
      </c>
      <c r="Z478" s="219"/>
      <c r="AA478">
        <v>83.33</v>
      </c>
      <c r="AB478" t="s">
        <v>2626</v>
      </c>
      <c r="AC478" s="220"/>
      <c r="AD478"/>
      <c r="AE478" s="221">
        <v>12.499500000000001</v>
      </c>
    </row>
    <row r="479" spans="1:31" hidden="1" x14ac:dyDescent="0.25">
      <c r="A479" s="30" t="str">
        <f t="shared" si="7"/>
        <v>7100.2</v>
      </c>
      <c r="B479" t="s">
        <v>2618</v>
      </c>
      <c r="C479">
        <v>2</v>
      </c>
      <c r="D479" t="s">
        <v>460</v>
      </c>
      <c r="E479" t="s">
        <v>885</v>
      </c>
      <c r="F479" t="s">
        <v>479</v>
      </c>
      <c r="G479" t="s">
        <v>1484</v>
      </c>
      <c r="H479" t="s">
        <v>1485</v>
      </c>
      <c r="I479" t="s">
        <v>1486</v>
      </c>
      <c r="J479" t="s">
        <v>19</v>
      </c>
      <c r="K479"/>
      <c r="L479" t="s">
        <v>23</v>
      </c>
      <c r="M479" t="s">
        <v>574</v>
      </c>
      <c r="N479" t="s">
        <v>19</v>
      </c>
      <c r="O479" t="s">
        <v>175</v>
      </c>
      <c r="P479">
        <v>50</v>
      </c>
      <c r="Q479">
        <v>1</v>
      </c>
      <c r="R479" t="s">
        <v>465</v>
      </c>
      <c r="S479" t="s">
        <v>886</v>
      </c>
      <c r="T479" s="168">
        <v>45691</v>
      </c>
      <c r="U479" s="168">
        <v>45930</v>
      </c>
      <c r="V479" t="s">
        <v>876</v>
      </c>
      <c r="W479">
        <v>50</v>
      </c>
      <c r="X479" s="218">
        <v>100</v>
      </c>
      <c r="Y479" t="s">
        <v>2627</v>
      </c>
      <c r="Z479" s="219">
        <v>45930</v>
      </c>
      <c r="AA479">
        <v>100</v>
      </c>
      <c r="AB479" t="s">
        <v>2628</v>
      </c>
      <c r="AC479" s="220">
        <v>45930</v>
      </c>
      <c r="AD479">
        <v>100</v>
      </c>
      <c r="AE479" s="221">
        <v>50</v>
      </c>
    </row>
    <row r="480" spans="1:31" hidden="1" x14ac:dyDescent="0.25">
      <c r="A480" s="30" t="str">
        <f t="shared" si="7"/>
        <v>7100.2.1</v>
      </c>
      <c r="B480" t="s">
        <v>2618</v>
      </c>
      <c r="C480">
        <v>2</v>
      </c>
      <c r="D480" t="s">
        <v>467</v>
      </c>
      <c r="E480" t="s">
        <v>887</v>
      </c>
      <c r="F480" t="s">
        <v>19</v>
      </c>
      <c r="G480" t="s">
        <v>19</v>
      </c>
      <c r="H480" t="s">
        <v>19</v>
      </c>
      <c r="I480" t="s">
        <v>19</v>
      </c>
      <c r="J480" t="s">
        <v>19</v>
      </c>
      <c r="K480"/>
      <c r="L480" t="s">
        <v>19</v>
      </c>
      <c r="M480" t="s">
        <v>19</v>
      </c>
      <c r="N480" t="s">
        <v>19</v>
      </c>
      <c r="O480" t="s">
        <v>176</v>
      </c>
      <c r="P480">
        <v>20</v>
      </c>
      <c r="Q480">
        <v>1</v>
      </c>
      <c r="R480" t="s">
        <v>465</v>
      </c>
      <c r="S480" t="s">
        <v>888</v>
      </c>
      <c r="T480" s="168">
        <v>45691</v>
      </c>
      <c r="U480" s="168">
        <v>45733</v>
      </c>
      <c r="V480" t="s">
        <v>876</v>
      </c>
      <c r="W480">
        <v>10</v>
      </c>
      <c r="X480" s="218">
        <v>100</v>
      </c>
      <c r="Y480" t="s">
        <v>2629</v>
      </c>
      <c r="Z480" s="219">
        <v>45733</v>
      </c>
      <c r="AA480">
        <v>100</v>
      </c>
      <c r="AB480" t="s">
        <v>2630</v>
      </c>
      <c r="AC480" s="220">
        <v>45733</v>
      </c>
      <c r="AD480">
        <v>100</v>
      </c>
      <c r="AE480" s="221">
        <v>10</v>
      </c>
    </row>
    <row r="481" spans="1:31" hidden="1" x14ac:dyDescent="0.25">
      <c r="A481" s="30" t="str">
        <f t="shared" si="7"/>
        <v>7100.2.2</v>
      </c>
      <c r="B481" t="s">
        <v>2618</v>
      </c>
      <c r="C481">
        <v>2</v>
      </c>
      <c r="D481" t="s">
        <v>467</v>
      </c>
      <c r="E481" t="s">
        <v>889</v>
      </c>
      <c r="F481" t="s">
        <v>19</v>
      </c>
      <c r="G481" t="s">
        <v>19</v>
      </c>
      <c r="H481" t="s">
        <v>19</v>
      </c>
      <c r="I481" t="s">
        <v>19</v>
      </c>
      <c r="J481" t="s">
        <v>19</v>
      </c>
      <c r="K481"/>
      <c r="L481" t="s">
        <v>19</v>
      </c>
      <c r="M481" t="s">
        <v>19</v>
      </c>
      <c r="N481" t="s">
        <v>19</v>
      </c>
      <c r="O481" t="s">
        <v>177</v>
      </c>
      <c r="P481">
        <v>30</v>
      </c>
      <c r="Q481">
        <v>1</v>
      </c>
      <c r="R481" t="s">
        <v>465</v>
      </c>
      <c r="S481" t="s">
        <v>888</v>
      </c>
      <c r="T481" s="168">
        <v>45734</v>
      </c>
      <c r="U481" s="168">
        <v>45806</v>
      </c>
      <c r="V481" t="s">
        <v>876</v>
      </c>
      <c r="W481">
        <v>15</v>
      </c>
      <c r="X481" s="218">
        <v>100</v>
      </c>
      <c r="Y481" t="s">
        <v>177</v>
      </c>
      <c r="Z481" s="219">
        <v>45805</v>
      </c>
      <c r="AA481">
        <v>100</v>
      </c>
      <c r="AB481" t="s">
        <v>2010</v>
      </c>
      <c r="AC481" s="220">
        <v>45805</v>
      </c>
      <c r="AD481">
        <v>100</v>
      </c>
      <c r="AE481" s="221">
        <v>15</v>
      </c>
    </row>
    <row r="482" spans="1:31" hidden="1" x14ac:dyDescent="0.25">
      <c r="A482" s="30" t="str">
        <f t="shared" si="7"/>
        <v>7100.2.3</v>
      </c>
      <c r="B482" t="s">
        <v>2618</v>
      </c>
      <c r="C482">
        <v>2</v>
      </c>
      <c r="D482" t="s">
        <v>467</v>
      </c>
      <c r="E482" t="s">
        <v>890</v>
      </c>
      <c r="F482" t="s">
        <v>19</v>
      </c>
      <c r="G482" t="s">
        <v>19</v>
      </c>
      <c r="H482" t="s">
        <v>19</v>
      </c>
      <c r="I482" t="s">
        <v>19</v>
      </c>
      <c r="J482" t="s">
        <v>19</v>
      </c>
      <c r="K482"/>
      <c r="L482" t="s">
        <v>19</v>
      </c>
      <c r="M482" t="s">
        <v>19</v>
      </c>
      <c r="N482" t="s">
        <v>19</v>
      </c>
      <c r="O482" t="s">
        <v>178</v>
      </c>
      <c r="P482">
        <v>20</v>
      </c>
      <c r="Q482">
        <v>1</v>
      </c>
      <c r="R482" t="s">
        <v>465</v>
      </c>
      <c r="S482" t="s">
        <v>888</v>
      </c>
      <c r="T482" s="168">
        <v>45811</v>
      </c>
      <c r="U482" s="168">
        <v>45849</v>
      </c>
      <c r="V482" t="s">
        <v>876</v>
      </c>
      <c r="W482">
        <v>10</v>
      </c>
      <c r="X482" s="218">
        <v>100</v>
      </c>
      <c r="Y482" t="s">
        <v>2631</v>
      </c>
      <c r="Z482" s="219">
        <v>45842</v>
      </c>
      <c r="AA482">
        <v>100</v>
      </c>
      <c r="AB482" t="s">
        <v>2632</v>
      </c>
      <c r="AC482" s="220"/>
      <c r="AD482">
        <v>100</v>
      </c>
      <c r="AE482" s="221">
        <v>10</v>
      </c>
    </row>
    <row r="483" spans="1:31" hidden="1" x14ac:dyDescent="0.25">
      <c r="A483" s="30" t="str">
        <f t="shared" si="7"/>
        <v>7100.2.4</v>
      </c>
      <c r="B483" t="s">
        <v>2618</v>
      </c>
      <c r="C483">
        <v>2</v>
      </c>
      <c r="D483" t="s">
        <v>467</v>
      </c>
      <c r="E483" t="s">
        <v>891</v>
      </c>
      <c r="F483" t="s">
        <v>19</v>
      </c>
      <c r="G483" t="s">
        <v>19</v>
      </c>
      <c r="H483" t="s">
        <v>19</v>
      </c>
      <c r="I483" t="s">
        <v>19</v>
      </c>
      <c r="J483" t="s">
        <v>19</v>
      </c>
      <c r="K483"/>
      <c r="L483" t="s">
        <v>19</v>
      </c>
      <c r="M483" t="s">
        <v>19</v>
      </c>
      <c r="N483" t="s">
        <v>19</v>
      </c>
      <c r="O483" t="s">
        <v>179</v>
      </c>
      <c r="P483">
        <v>10</v>
      </c>
      <c r="Q483">
        <v>1</v>
      </c>
      <c r="R483" t="s">
        <v>465</v>
      </c>
      <c r="S483" t="s">
        <v>892</v>
      </c>
      <c r="T483" s="168">
        <v>45852</v>
      </c>
      <c r="U483" s="168">
        <v>45898</v>
      </c>
      <c r="V483" t="s">
        <v>876</v>
      </c>
      <c r="W483">
        <v>5</v>
      </c>
      <c r="X483" s="218">
        <v>100</v>
      </c>
      <c r="Y483" t="s">
        <v>2633</v>
      </c>
      <c r="Z483" s="219">
        <v>45898</v>
      </c>
      <c r="AA483">
        <v>100</v>
      </c>
      <c r="AB483" t="s">
        <v>2634</v>
      </c>
      <c r="AC483" s="220">
        <v>45898</v>
      </c>
      <c r="AD483">
        <v>100</v>
      </c>
      <c r="AE483" s="221">
        <v>5</v>
      </c>
    </row>
    <row r="484" spans="1:31" hidden="1" x14ac:dyDescent="0.25">
      <c r="A484" s="30" t="str">
        <f t="shared" si="7"/>
        <v>7100.2.5</v>
      </c>
      <c r="B484" t="s">
        <v>2618</v>
      </c>
      <c r="C484">
        <v>2</v>
      </c>
      <c r="D484" t="s">
        <v>467</v>
      </c>
      <c r="E484" t="s">
        <v>893</v>
      </c>
      <c r="F484" t="s">
        <v>19</v>
      </c>
      <c r="G484" t="s">
        <v>19</v>
      </c>
      <c r="H484" t="s">
        <v>19</v>
      </c>
      <c r="I484" t="s">
        <v>19</v>
      </c>
      <c r="J484" t="s">
        <v>19</v>
      </c>
      <c r="K484"/>
      <c r="L484" t="s">
        <v>19</v>
      </c>
      <c r="M484" t="s">
        <v>19</v>
      </c>
      <c r="N484" t="s">
        <v>19</v>
      </c>
      <c r="O484" t="s">
        <v>180</v>
      </c>
      <c r="P484">
        <v>20</v>
      </c>
      <c r="Q484">
        <v>1</v>
      </c>
      <c r="R484" t="s">
        <v>465</v>
      </c>
      <c r="S484" t="s">
        <v>886</v>
      </c>
      <c r="T484" s="168">
        <v>45901</v>
      </c>
      <c r="U484" s="168">
        <v>45930</v>
      </c>
      <c r="V484" t="s">
        <v>876</v>
      </c>
      <c r="W484">
        <v>10</v>
      </c>
      <c r="X484" s="218">
        <v>100</v>
      </c>
      <c r="Y484" t="s">
        <v>2635</v>
      </c>
      <c r="Z484" s="219">
        <v>45930</v>
      </c>
      <c r="AA484">
        <v>100</v>
      </c>
      <c r="AB484" t="s">
        <v>2636</v>
      </c>
      <c r="AC484" s="220">
        <v>45930</v>
      </c>
      <c r="AD484">
        <v>100</v>
      </c>
      <c r="AE484" s="221">
        <v>10</v>
      </c>
    </row>
    <row r="485" spans="1:31" hidden="1" x14ac:dyDescent="0.25">
      <c r="A485" s="30" t="str">
        <f t="shared" si="7"/>
        <v>73.2.1</v>
      </c>
      <c r="B485" t="s">
        <v>586</v>
      </c>
      <c r="C485">
        <v>1</v>
      </c>
      <c r="D485" t="s">
        <v>467</v>
      </c>
      <c r="E485" t="s">
        <v>596</v>
      </c>
      <c r="F485" t="s">
        <v>19</v>
      </c>
      <c r="G485" t="s">
        <v>19</v>
      </c>
      <c r="H485" t="s">
        <v>19</v>
      </c>
      <c r="I485" t="s">
        <v>19</v>
      </c>
      <c r="J485" t="s">
        <v>19</v>
      </c>
      <c r="K485"/>
      <c r="L485" t="s">
        <v>19</v>
      </c>
      <c r="M485" t="s">
        <v>19</v>
      </c>
      <c r="N485" t="s">
        <v>19</v>
      </c>
      <c r="O485" t="s">
        <v>19</v>
      </c>
      <c r="P485" t="s">
        <v>386</v>
      </c>
      <c r="Q485">
        <v>20</v>
      </c>
      <c r="R485">
        <v>1</v>
      </c>
      <c r="S485" t="s">
        <v>465</v>
      </c>
      <c r="T485" t="s">
        <v>597</v>
      </c>
      <c r="U485" s="168">
        <v>45691</v>
      </c>
      <c r="V485" t="s">
        <v>586</v>
      </c>
    </row>
    <row r="486" spans="1:31" hidden="1" x14ac:dyDescent="0.25">
      <c r="A486" s="30" t="str">
        <f t="shared" si="7"/>
        <v>73.2.2</v>
      </c>
      <c r="B486" t="s">
        <v>586</v>
      </c>
      <c r="C486">
        <v>1</v>
      </c>
      <c r="D486" t="s">
        <v>467</v>
      </c>
      <c r="E486" t="s">
        <v>598</v>
      </c>
      <c r="F486" t="s">
        <v>19</v>
      </c>
      <c r="G486" t="s">
        <v>19</v>
      </c>
      <c r="H486" t="s">
        <v>19</v>
      </c>
      <c r="I486" t="s">
        <v>19</v>
      </c>
      <c r="J486" t="s">
        <v>19</v>
      </c>
      <c r="K486"/>
      <c r="L486" t="s">
        <v>19</v>
      </c>
      <c r="M486" t="s">
        <v>19</v>
      </c>
      <c r="N486" t="s">
        <v>19</v>
      </c>
      <c r="O486" t="s">
        <v>19</v>
      </c>
      <c r="P486" t="s">
        <v>387</v>
      </c>
      <c r="Q486">
        <v>30</v>
      </c>
      <c r="R486">
        <v>100</v>
      </c>
      <c r="S486" t="s">
        <v>493</v>
      </c>
      <c r="T486" t="s">
        <v>599</v>
      </c>
      <c r="U486" s="168">
        <v>45748</v>
      </c>
      <c r="V486" t="s">
        <v>586</v>
      </c>
    </row>
    <row r="487" spans="1:31" hidden="1" x14ac:dyDescent="0.25">
      <c r="A487" s="30" t="str">
        <f t="shared" si="7"/>
        <v>73.2.3</v>
      </c>
      <c r="B487" t="s">
        <v>586</v>
      </c>
      <c r="C487">
        <v>1</v>
      </c>
      <c r="D487" t="s">
        <v>467</v>
      </c>
      <c r="E487" t="s">
        <v>600</v>
      </c>
      <c r="F487" t="s">
        <v>19</v>
      </c>
      <c r="G487" t="s">
        <v>19</v>
      </c>
      <c r="H487" t="s">
        <v>19</v>
      </c>
      <c r="I487" t="s">
        <v>19</v>
      </c>
      <c r="J487" t="s">
        <v>19</v>
      </c>
      <c r="K487"/>
      <c r="L487" t="s">
        <v>19</v>
      </c>
      <c r="M487" t="s">
        <v>19</v>
      </c>
      <c r="N487" t="s">
        <v>19</v>
      </c>
      <c r="O487" t="s">
        <v>19</v>
      </c>
      <c r="P487" t="s">
        <v>388</v>
      </c>
      <c r="Q487">
        <v>40</v>
      </c>
      <c r="R487">
        <v>3</v>
      </c>
      <c r="S487" t="s">
        <v>465</v>
      </c>
      <c r="T487" t="s">
        <v>601</v>
      </c>
      <c r="U487" s="168">
        <v>45748</v>
      </c>
      <c r="V487" t="s">
        <v>1883</v>
      </c>
    </row>
    <row r="488" spans="1:31" hidden="1" x14ac:dyDescent="0.25">
      <c r="A488" s="30" t="str">
        <f t="shared" si="7"/>
        <v>73.2.4</v>
      </c>
      <c r="B488" t="s">
        <v>586</v>
      </c>
      <c r="C488">
        <v>1</v>
      </c>
      <c r="D488" t="s">
        <v>467</v>
      </c>
      <c r="E488" t="s">
        <v>602</v>
      </c>
      <c r="F488" t="s">
        <v>19</v>
      </c>
      <c r="G488" t="s">
        <v>19</v>
      </c>
      <c r="H488" t="s">
        <v>19</v>
      </c>
      <c r="I488" t="s">
        <v>19</v>
      </c>
      <c r="J488" t="s">
        <v>19</v>
      </c>
      <c r="K488"/>
      <c r="L488" t="s">
        <v>19</v>
      </c>
      <c r="M488" t="s">
        <v>19</v>
      </c>
      <c r="N488" t="s">
        <v>19</v>
      </c>
      <c r="O488" t="s">
        <v>19</v>
      </c>
      <c r="P488" t="s">
        <v>389</v>
      </c>
      <c r="Q488">
        <v>10</v>
      </c>
      <c r="R488">
        <v>1</v>
      </c>
      <c r="S488" t="s">
        <v>465</v>
      </c>
      <c r="T488" t="s">
        <v>603</v>
      </c>
      <c r="U488" s="168">
        <v>45985</v>
      </c>
      <c r="V488" t="s">
        <v>1883</v>
      </c>
    </row>
    <row r="489" spans="1:31" hidden="1" x14ac:dyDescent="0.25">
      <c r="A489" s="30" t="str">
        <f t="shared" si="7"/>
        <v>73.3</v>
      </c>
      <c r="B489" t="s">
        <v>586</v>
      </c>
      <c r="C489">
        <v>1</v>
      </c>
      <c r="D489" t="s">
        <v>460</v>
      </c>
      <c r="E489" t="s">
        <v>604</v>
      </c>
      <c r="F489" t="s">
        <v>462</v>
      </c>
      <c r="G489" t="s">
        <v>1478</v>
      </c>
      <c r="H489" t="s">
        <v>1479</v>
      </c>
      <c r="I489" t="s">
        <v>1480</v>
      </c>
      <c r="J489" t="s">
        <v>1821</v>
      </c>
      <c r="K489"/>
      <c r="L489" t="s">
        <v>463</v>
      </c>
      <c r="M489" t="s">
        <v>22</v>
      </c>
      <c r="N489" t="s">
        <v>588</v>
      </c>
      <c r="O489" t="s">
        <v>19</v>
      </c>
      <c r="P489" t="s">
        <v>390</v>
      </c>
      <c r="Q489">
        <v>30</v>
      </c>
      <c r="R489">
        <v>100</v>
      </c>
      <c r="S489" t="s">
        <v>493</v>
      </c>
      <c r="T489" t="s">
        <v>595</v>
      </c>
      <c r="U489" s="168">
        <v>45672</v>
      </c>
      <c r="V489" t="s">
        <v>586</v>
      </c>
    </row>
    <row r="490" spans="1:31" hidden="1" x14ac:dyDescent="0.25">
      <c r="A490" s="30" t="str">
        <f t="shared" si="7"/>
        <v>73.3.1</v>
      </c>
      <c r="B490" t="s">
        <v>586</v>
      </c>
      <c r="C490">
        <v>1</v>
      </c>
      <c r="D490" t="s">
        <v>467</v>
      </c>
      <c r="E490" t="s">
        <v>605</v>
      </c>
      <c r="F490" t="s">
        <v>19</v>
      </c>
      <c r="G490" t="s">
        <v>19</v>
      </c>
      <c r="H490" t="s">
        <v>19</v>
      </c>
      <c r="I490" t="s">
        <v>19</v>
      </c>
      <c r="J490" t="s">
        <v>19</v>
      </c>
      <c r="K490"/>
      <c r="L490" t="s">
        <v>19</v>
      </c>
      <c r="M490" t="s">
        <v>19</v>
      </c>
      <c r="N490" t="s">
        <v>19</v>
      </c>
      <c r="O490" t="s">
        <v>19</v>
      </c>
      <c r="P490" t="s">
        <v>391</v>
      </c>
      <c r="Q490">
        <v>30</v>
      </c>
      <c r="R490">
        <v>1</v>
      </c>
      <c r="S490" t="s">
        <v>465</v>
      </c>
      <c r="T490" t="s">
        <v>606</v>
      </c>
      <c r="U490" s="168">
        <v>45672</v>
      </c>
      <c r="V490" t="s">
        <v>586</v>
      </c>
    </row>
    <row r="491" spans="1:31" hidden="1" x14ac:dyDescent="0.25">
      <c r="A491" s="30" t="str">
        <f t="shared" si="7"/>
        <v>73.3.2</v>
      </c>
      <c r="B491" t="s">
        <v>586</v>
      </c>
      <c r="C491">
        <v>1</v>
      </c>
      <c r="D491" t="s">
        <v>467</v>
      </c>
      <c r="E491" t="s">
        <v>607</v>
      </c>
      <c r="F491" t="s">
        <v>19</v>
      </c>
      <c r="G491" t="s">
        <v>19</v>
      </c>
      <c r="H491" t="s">
        <v>19</v>
      </c>
      <c r="I491" t="s">
        <v>19</v>
      </c>
      <c r="J491" t="s">
        <v>19</v>
      </c>
      <c r="K491"/>
      <c r="L491" t="s">
        <v>19</v>
      </c>
      <c r="M491" t="s">
        <v>19</v>
      </c>
      <c r="N491" t="s">
        <v>19</v>
      </c>
      <c r="O491" t="s">
        <v>19</v>
      </c>
      <c r="P491" t="s">
        <v>392</v>
      </c>
      <c r="Q491">
        <v>40</v>
      </c>
      <c r="R491">
        <v>3</v>
      </c>
      <c r="S491" t="s">
        <v>465</v>
      </c>
      <c r="T491" t="s">
        <v>608</v>
      </c>
      <c r="U491" s="168">
        <v>45720</v>
      </c>
      <c r="V491" t="s">
        <v>586</v>
      </c>
    </row>
    <row r="492" spans="1:31" hidden="1" x14ac:dyDescent="0.25">
      <c r="A492" s="30" t="str">
        <f t="shared" si="7"/>
        <v>73.3.3</v>
      </c>
      <c r="B492" t="s">
        <v>586</v>
      </c>
      <c r="C492">
        <v>1</v>
      </c>
      <c r="D492" t="s">
        <v>467</v>
      </c>
      <c r="E492" t="s">
        <v>609</v>
      </c>
      <c r="F492" t="s">
        <v>19</v>
      </c>
      <c r="G492" t="s">
        <v>19</v>
      </c>
      <c r="H492" t="s">
        <v>19</v>
      </c>
      <c r="I492" t="s">
        <v>19</v>
      </c>
      <c r="J492" t="s">
        <v>19</v>
      </c>
      <c r="K492"/>
      <c r="L492" t="s">
        <v>19</v>
      </c>
      <c r="M492" t="s">
        <v>19</v>
      </c>
      <c r="N492" t="s">
        <v>19</v>
      </c>
      <c r="O492" t="s">
        <v>19</v>
      </c>
      <c r="P492" t="s">
        <v>393</v>
      </c>
      <c r="Q492">
        <v>20</v>
      </c>
      <c r="R492">
        <v>4</v>
      </c>
      <c r="S492" t="s">
        <v>465</v>
      </c>
      <c r="T492" t="s">
        <v>610</v>
      </c>
      <c r="U492" s="168">
        <v>45730</v>
      </c>
      <c r="V492" t="s">
        <v>586</v>
      </c>
    </row>
    <row r="493" spans="1:31" hidden="1" x14ac:dyDescent="0.25">
      <c r="A493" s="30" t="str">
        <f t="shared" si="7"/>
        <v>73.3.4</v>
      </c>
      <c r="B493" t="s">
        <v>586</v>
      </c>
      <c r="C493">
        <v>1</v>
      </c>
      <c r="D493" t="s">
        <v>467</v>
      </c>
      <c r="E493" t="s">
        <v>611</v>
      </c>
      <c r="F493" t="s">
        <v>19</v>
      </c>
      <c r="G493" t="s">
        <v>19</v>
      </c>
      <c r="H493" t="s">
        <v>19</v>
      </c>
      <c r="I493" t="s">
        <v>19</v>
      </c>
      <c r="J493" t="s">
        <v>19</v>
      </c>
      <c r="K493"/>
      <c r="L493" t="s">
        <v>19</v>
      </c>
      <c r="M493" t="s">
        <v>19</v>
      </c>
      <c r="N493" t="s">
        <v>19</v>
      </c>
      <c r="O493" t="s">
        <v>19</v>
      </c>
      <c r="P493" t="s">
        <v>394</v>
      </c>
      <c r="Q493">
        <v>10</v>
      </c>
      <c r="R493">
        <v>2</v>
      </c>
      <c r="S493" t="s">
        <v>465</v>
      </c>
      <c r="T493" t="s">
        <v>612</v>
      </c>
      <c r="U493" s="168">
        <v>45839</v>
      </c>
      <c r="V493" t="s">
        <v>586</v>
      </c>
    </row>
    <row r="494" spans="1:31" hidden="1" x14ac:dyDescent="0.25">
      <c r="A494" s="30" t="str">
        <f t="shared" si="7"/>
        <v>73.4</v>
      </c>
      <c r="B494" t="s">
        <v>586</v>
      </c>
      <c r="C494">
        <v>1</v>
      </c>
      <c r="D494" t="s">
        <v>460</v>
      </c>
      <c r="E494" t="s">
        <v>613</v>
      </c>
      <c r="F494" t="s">
        <v>479</v>
      </c>
      <c r="G494" t="s">
        <v>1472</v>
      </c>
      <c r="H494" t="s">
        <v>1479</v>
      </c>
      <c r="I494" t="s">
        <v>1474</v>
      </c>
      <c r="J494" t="s">
        <v>1821</v>
      </c>
      <c r="K494"/>
      <c r="L494" t="s">
        <v>463</v>
      </c>
      <c r="M494" t="s">
        <v>22</v>
      </c>
      <c r="N494" t="s">
        <v>614</v>
      </c>
      <c r="O494" t="s">
        <v>19</v>
      </c>
      <c r="P494" t="s">
        <v>192</v>
      </c>
      <c r="Q494">
        <v>20</v>
      </c>
      <c r="R494">
        <v>100</v>
      </c>
      <c r="S494" t="s">
        <v>493</v>
      </c>
      <c r="T494" t="s">
        <v>615</v>
      </c>
      <c r="U494" s="168">
        <v>45695</v>
      </c>
      <c r="V494" t="s">
        <v>586</v>
      </c>
    </row>
    <row r="495" spans="1:31" hidden="1" x14ac:dyDescent="0.25">
      <c r="A495" s="30" t="str">
        <f t="shared" si="7"/>
        <v>73.4.1</v>
      </c>
      <c r="B495" t="s">
        <v>586</v>
      </c>
      <c r="C495">
        <v>1</v>
      </c>
      <c r="D495" t="s">
        <v>467</v>
      </c>
      <c r="E495" t="s">
        <v>616</v>
      </c>
      <c r="F495" t="s">
        <v>19</v>
      </c>
      <c r="G495" t="s">
        <v>19</v>
      </c>
      <c r="H495" t="s">
        <v>19</v>
      </c>
      <c r="I495" t="s">
        <v>19</v>
      </c>
      <c r="J495" t="s">
        <v>19</v>
      </c>
      <c r="K495"/>
      <c r="L495" t="s">
        <v>19</v>
      </c>
      <c r="M495" t="s">
        <v>19</v>
      </c>
      <c r="N495" t="s">
        <v>19</v>
      </c>
      <c r="O495" t="s">
        <v>19</v>
      </c>
      <c r="P495" t="s">
        <v>193</v>
      </c>
      <c r="Q495">
        <v>10</v>
      </c>
      <c r="R495">
        <v>1</v>
      </c>
      <c r="S495" t="s">
        <v>465</v>
      </c>
      <c r="T495" t="s">
        <v>617</v>
      </c>
      <c r="U495" s="168">
        <v>45695</v>
      </c>
      <c r="V495" t="s">
        <v>586</v>
      </c>
    </row>
    <row r="496" spans="1:31" hidden="1" x14ac:dyDescent="0.25">
      <c r="A496" s="30" t="str">
        <f t="shared" si="7"/>
        <v>73.4.2</v>
      </c>
      <c r="B496" t="s">
        <v>586</v>
      </c>
      <c r="C496">
        <v>1</v>
      </c>
      <c r="D496" t="s">
        <v>467</v>
      </c>
      <c r="E496" t="s">
        <v>618</v>
      </c>
      <c r="F496" t="s">
        <v>19</v>
      </c>
      <c r="G496" t="s">
        <v>19</v>
      </c>
      <c r="H496" t="s">
        <v>19</v>
      </c>
      <c r="I496" t="s">
        <v>19</v>
      </c>
      <c r="J496" t="s">
        <v>19</v>
      </c>
      <c r="K496"/>
      <c r="L496" t="s">
        <v>19</v>
      </c>
      <c r="M496" t="s">
        <v>19</v>
      </c>
      <c r="N496" t="s">
        <v>19</v>
      </c>
      <c r="O496" t="s">
        <v>19</v>
      </c>
      <c r="P496" t="s">
        <v>194</v>
      </c>
      <c r="Q496">
        <v>10</v>
      </c>
      <c r="R496">
        <v>1</v>
      </c>
      <c r="S496" t="s">
        <v>465</v>
      </c>
      <c r="T496" t="s">
        <v>619</v>
      </c>
      <c r="U496" s="168">
        <v>45695</v>
      </c>
      <c r="V496" t="s">
        <v>586</v>
      </c>
    </row>
    <row r="497" spans="1:22" hidden="1" x14ac:dyDescent="0.25">
      <c r="A497" s="30" t="str">
        <f t="shared" si="7"/>
        <v>73.4.3</v>
      </c>
      <c r="B497" t="s">
        <v>586</v>
      </c>
      <c r="C497">
        <v>1</v>
      </c>
      <c r="D497" t="s">
        <v>467</v>
      </c>
      <c r="E497" t="s">
        <v>620</v>
      </c>
      <c r="F497" t="s">
        <v>19</v>
      </c>
      <c r="G497" t="s">
        <v>19</v>
      </c>
      <c r="H497" t="s">
        <v>19</v>
      </c>
      <c r="I497" t="s">
        <v>19</v>
      </c>
      <c r="J497" t="s">
        <v>19</v>
      </c>
      <c r="K497"/>
      <c r="L497" t="s">
        <v>19</v>
      </c>
      <c r="M497" t="s">
        <v>19</v>
      </c>
      <c r="N497" t="s">
        <v>19</v>
      </c>
      <c r="O497" t="s">
        <v>19</v>
      </c>
      <c r="P497" t="s">
        <v>195</v>
      </c>
      <c r="Q497">
        <v>30</v>
      </c>
      <c r="R497">
        <v>100</v>
      </c>
      <c r="S497" t="s">
        <v>493</v>
      </c>
      <c r="T497" t="s">
        <v>621</v>
      </c>
      <c r="U497" s="168">
        <v>45748</v>
      </c>
      <c r="V497" t="s">
        <v>586</v>
      </c>
    </row>
    <row r="498" spans="1:22" hidden="1" x14ac:dyDescent="0.25">
      <c r="A498" s="30" t="str">
        <f t="shared" si="7"/>
        <v>73.4.4</v>
      </c>
      <c r="B498" t="s">
        <v>586</v>
      </c>
      <c r="C498">
        <v>1</v>
      </c>
      <c r="D498" t="s">
        <v>467</v>
      </c>
      <c r="E498" t="s">
        <v>622</v>
      </c>
      <c r="F498" t="s">
        <v>19</v>
      </c>
      <c r="G498" t="s">
        <v>19</v>
      </c>
      <c r="H498" t="s">
        <v>19</v>
      </c>
      <c r="I498" t="s">
        <v>19</v>
      </c>
      <c r="J498" t="s">
        <v>19</v>
      </c>
      <c r="K498"/>
      <c r="L498" t="s">
        <v>19</v>
      </c>
      <c r="M498" t="s">
        <v>19</v>
      </c>
      <c r="N498" t="s">
        <v>19</v>
      </c>
      <c r="O498" t="s">
        <v>19</v>
      </c>
      <c r="P498" t="s">
        <v>196</v>
      </c>
      <c r="Q498">
        <v>30</v>
      </c>
      <c r="R498">
        <v>100</v>
      </c>
      <c r="S498" t="s">
        <v>493</v>
      </c>
      <c r="T498" t="s">
        <v>623</v>
      </c>
      <c r="U498" s="168">
        <v>45769</v>
      </c>
      <c r="V498" t="s">
        <v>586</v>
      </c>
    </row>
    <row r="499" spans="1:22" hidden="1" x14ac:dyDescent="0.25">
      <c r="A499" s="30" t="str">
        <f t="shared" si="7"/>
        <v>73.4.5</v>
      </c>
      <c r="B499" t="s">
        <v>586</v>
      </c>
      <c r="C499">
        <v>1</v>
      </c>
      <c r="D499" t="s">
        <v>467</v>
      </c>
      <c r="E499" t="s">
        <v>624</v>
      </c>
      <c r="F499" t="s">
        <v>19</v>
      </c>
      <c r="G499" t="s">
        <v>19</v>
      </c>
      <c r="H499" t="s">
        <v>19</v>
      </c>
      <c r="I499" t="s">
        <v>19</v>
      </c>
      <c r="J499" t="s">
        <v>19</v>
      </c>
      <c r="K499"/>
      <c r="L499" t="s">
        <v>19</v>
      </c>
      <c r="M499" t="s">
        <v>19</v>
      </c>
      <c r="N499" t="s">
        <v>19</v>
      </c>
      <c r="O499" t="s">
        <v>19</v>
      </c>
      <c r="P499" t="s">
        <v>197</v>
      </c>
      <c r="Q499">
        <v>10</v>
      </c>
      <c r="R499">
        <v>3</v>
      </c>
      <c r="S499" t="s">
        <v>465</v>
      </c>
      <c r="T499" t="s">
        <v>625</v>
      </c>
      <c r="U499" s="168">
        <v>45965</v>
      </c>
      <c r="V499" t="s">
        <v>586</v>
      </c>
    </row>
    <row r="500" spans="1:22" hidden="1" x14ac:dyDescent="0.25">
      <c r="A500" s="30" t="str">
        <f t="shared" si="7"/>
        <v>73.4.6</v>
      </c>
      <c r="B500" t="s">
        <v>586</v>
      </c>
      <c r="C500">
        <v>1</v>
      </c>
      <c r="D500" t="s">
        <v>467</v>
      </c>
      <c r="E500" t="s">
        <v>626</v>
      </c>
      <c r="F500" t="s">
        <v>19</v>
      </c>
      <c r="G500" t="s">
        <v>19</v>
      </c>
      <c r="H500" t="s">
        <v>19</v>
      </c>
      <c r="I500" t="s">
        <v>19</v>
      </c>
      <c r="J500" t="s">
        <v>19</v>
      </c>
      <c r="K500"/>
      <c r="L500" t="s">
        <v>19</v>
      </c>
      <c r="M500" t="s">
        <v>19</v>
      </c>
      <c r="N500" t="s">
        <v>19</v>
      </c>
      <c r="O500" t="s">
        <v>19</v>
      </c>
      <c r="P500" t="s">
        <v>198</v>
      </c>
      <c r="Q500">
        <v>10</v>
      </c>
      <c r="R500">
        <v>3</v>
      </c>
      <c r="S500" t="s">
        <v>465</v>
      </c>
      <c r="T500" t="s">
        <v>627</v>
      </c>
      <c r="U500" s="168">
        <v>45992</v>
      </c>
      <c r="V500" t="s">
        <v>586</v>
      </c>
    </row>
    <row r="501" spans="1:22" hidden="1" x14ac:dyDescent="0.25">
      <c r="A501" s="30" t="str">
        <f t="shared" si="7"/>
        <v>130.1</v>
      </c>
      <c r="B501" t="s">
        <v>1176</v>
      </c>
      <c r="C501">
        <v>2</v>
      </c>
      <c r="D501" t="s">
        <v>460</v>
      </c>
      <c r="E501" t="s">
        <v>1177</v>
      </c>
      <c r="F501" t="s">
        <v>479</v>
      </c>
      <c r="G501" t="s">
        <v>1469</v>
      </c>
      <c r="H501" t="s">
        <v>1473</v>
      </c>
      <c r="I501" t="s">
        <v>1471</v>
      </c>
      <c r="J501" t="s">
        <v>19</v>
      </c>
      <c r="K501"/>
      <c r="L501" t="s">
        <v>480</v>
      </c>
      <c r="M501" t="s">
        <v>19</v>
      </c>
      <c r="N501" t="s">
        <v>1081</v>
      </c>
      <c r="O501" t="s">
        <v>19</v>
      </c>
      <c r="P501" t="s">
        <v>97</v>
      </c>
      <c r="Q501">
        <v>100</v>
      </c>
      <c r="R501">
        <v>1</v>
      </c>
      <c r="S501" t="s">
        <v>465</v>
      </c>
      <c r="T501" t="s">
        <v>1178</v>
      </c>
      <c r="U501" s="168">
        <v>45705</v>
      </c>
      <c r="V501" t="s">
        <v>1179</v>
      </c>
    </row>
    <row r="502" spans="1:22" hidden="1" x14ac:dyDescent="0.25">
      <c r="A502" s="30" t="str">
        <f t="shared" si="7"/>
        <v>130.1.1</v>
      </c>
      <c r="B502" t="s">
        <v>1176</v>
      </c>
      <c r="C502">
        <v>2</v>
      </c>
      <c r="D502" t="s">
        <v>467</v>
      </c>
      <c r="E502" t="s">
        <v>1180</v>
      </c>
      <c r="F502" t="s">
        <v>19</v>
      </c>
      <c r="G502" t="s">
        <v>19</v>
      </c>
      <c r="H502" t="s">
        <v>19</v>
      </c>
      <c r="I502" t="s">
        <v>19</v>
      </c>
      <c r="J502" t="s">
        <v>19</v>
      </c>
      <c r="K502"/>
      <c r="L502" t="s">
        <v>19</v>
      </c>
      <c r="M502" t="s">
        <v>19</v>
      </c>
      <c r="N502" t="s">
        <v>19</v>
      </c>
      <c r="O502" t="s">
        <v>19</v>
      </c>
      <c r="P502" t="s">
        <v>1771</v>
      </c>
      <c r="Q502">
        <v>10</v>
      </c>
      <c r="R502">
        <v>6</v>
      </c>
      <c r="S502" t="s">
        <v>465</v>
      </c>
      <c r="T502" t="s">
        <v>1772</v>
      </c>
      <c r="U502" s="168">
        <v>45705</v>
      </c>
      <c r="V502" t="s">
        <v>1181</v>
      </c>
    </row>
    <row r="503" spans="1:22" hidden="1" x14ac:dyDescent="0.25">
      <c r="A503" s="30" t="str">
        <f t="shared" si="7"/>
        <v>130.1.2</v>
      </c>
      <c r="B503" t="s">
        <v>1176</v>
      </c>
      <c r="C503">
        <v>2</v>
      </c>
      <c r="D503" t="s">
        <v>467</v>
      </c>
      <c r="E503" t="s">
        <v>1182</v>
      </c>
      <c r="F503" t="s">
        <v>19</v>
      </c>
      <c r="G503" t="s">
        <v>19</v>
      </c>
      <c r="H503" t="s">
        <v>19</v>
      </c>
      <c r="I503" t="s">
        <v>19</v>
      </c>
      <c r="J503" t="s">
        <v>19</v>
      </c>
      <c r="K503"/>
      <c r="L503" t="s">
        <v>19</v>
      </c>
      <c r="M503" t="s">
        <v>19</v>
      </c>
      <c r="N503" t="s">
        <v>19</v>
      </c>
      <c r="O503" t="s">
        <v>19</v>
      </c>
      <c r="P503" t="s">
        <v>1884</v>
      </c>
      <c r="Q503">
        <v>30</v>
      </c>
      <c r="R503">
        <v>1</v>
      </c>
      <c r="S503" t="s">
        <v>465</v>
      </c>
      <c r="T503" t="s">
        <v>1885</v>
      </c>
      <c r="U503" s="168">
        <v>45705</v>
      </c>
      <c r="V503" t="s">
        <v>1183</v>
      </c>
    </row>
    <row r="504" spans="1:22" ht="16.5" hidden="1" customHeight="1" x14ac:dyDescent="0.25">
      <c r="A504" s="30" t="str">
        <f t="shared" si="7"/>
        <v>130.1.3</v>
      </c>
      <c r="B504" t="s">
        <v>1176</v>
      </c>
      <c r="C504">
        <v>2</v>
      </c>
      <c r="D504" t="s">
        <v>1856</v>
      </c>
      <c r="E504" t="s">
        <v>1184</v>
      </c>
      <c r="F504" t="s">
        <v>19</v>
      </c>
      <c r="G504" t="s">
        <v>19</v>
      </c>
      <c r="H504" t="s">
        <v>19</v>
      </c>
      <c r="I504" t="s">
        <v>19</v>
      </c>
      <c r="J504" t="s">
        <v>19</v>
      </c>
      <c r="K504"/>
      <c r="L504" t="s">
        <v>19</v>
      </c>
      <c r="M504" t="s">
        <v>19</v>
      </c>
      <c r="N504" t="s">
        <v>19</v>
      </c>
      <c r="O504" t="s">
        <v>19</v>
      </c>
      <c r="P504" t="s">
        <v>98</v>
      </c>
      <c r="Q504">
        <v>0</v>
      </c>
      <c r="R504">
        <v>1</v>
      </c>
      <c r="S504" t="s">
        <v>465</v>
      </c>
      <c r="T504" t="s">
        <v>1178</v>
      </c>
      <c r="U504" s="168">
        <v>45705</v>
      </c>
      <c r="V504" t="s">
        <v>1185</v>
      </c>
    </row>
    <row r="505" spans="1:22" hidden="1" x14ac:dyDescent="0.25">
      <c r="A505" s="30" t="str">
        <f t="shared" si="7"/>
        <v>130.1.4</v>
      </c>
      <c r="B505" t="s">
        <v>1176</v>
      </c>
      <c r="C505">
        <v>2</v>
      </c>
      <c r="D505" t="s">
        <v>467</v>
      </c>
      <c r="E505" t="s">
        <v>1186</v>
      </c>
      <c r="F505" t="s">
        <v>19</v>
      </c>
      <c r="G505" t="s">
        <v>19</v>
      </c>
      <c r="H505" t="s">
        <v>19</v>
      </c>
      <c r="I505" t="s">
        <v>19</v>
      </c>
      <c r="J505" t="s">
        <v>19</v>
      </c>
      <c r="K505"/>
      <c r="L505" t="s">
        <v>19</v>
      </c>
      <c r="M505" t="s">
        <v>19</v>
      </c>
      <c r="N505" t="s">
        <v>19</v>
      </c>
      <c r="O505" t="s">
        <v>19</v>
      </c>
      <c r="P505" t="s">
        <v>99</v>
      </c>
      <c r="Q505">
        <v>30</v>
      </c>
      <c r="R505">
        <v>1</v>
      </c>
      <c r="S505" t="s">
        <v>465</v>
      </c>
      <c r="T505" t="s">
        <v>1178</v>
      </c>
      <c r="U505" s="168">
        <v>45705</v>
      </c>
      <c r="V505" t="s">
        <v>1187</v>
      </c>
    </row>
    <row r="506" spans="1:22" hidden="1" x14ac:dyDescent="0.25">
      <c r="A506" s="30" t="str">
        <f t="shared" si="7"/>
        <v>130.1.5</v>
      </c>
      <c r="B506" t="s">
        <v>1176</v>
      </c>
      <c r="C506">
        <v>2</v>
      </c>
      <c r="D506" t="s">
        <v>467</v>
      </c>
      <c r="E506" t="s">
        <v>1188</v>
      </c>
      <c r="F506" t="s">
        <v>19</v>
      </c>
      <c r="G506" t="s">
        <v>19</v>
      </c>
      <c r="H506" t="s">
        <v>19</v>
      </c>
      <c r="I506" t="s">
        <v>19</v>
      </c>
      <c r="J506" t="s">
        <v>19</v>
      </c>
      <c r="K506"/>
      <c r="L506" t="s">
        <v>19</v>
      </c>
      <c r="M506" t="s">
        <v>19</v>
      </c>
      <c r="N506" t="s">
        <v>19</v>
      </c>
      <c r="O506" t="s">
        <v>19</v>
      </c>
      <c r="P506" t="s">
        <v>1886</v>
      </c>
      <c r="Q506">
        <v>30</v>
      </c>
      <c r="R506">
        <v>1</v>
      </c>
      <c r="S506" t="s">
        <v>465</v>
      </c>
      <c r="T506" t="s">
        <v>1887</v>
      </c>
      <c r="U506" s="168">
        <v>45810</v>
      </c>
      <c r="V506" t="s">
        <v>1189</v>
      </c>
    </row>
  </sheetData>
  <autoFilter ref="A3:AQ506" xr:uid="{15D790BC-E447-4132-BA9A-26039742D4A8}">
    <filterColumn colId="4">
      <filters>
        <filter val="30.6.2"/>
      </filters>
    </filterColumn>
  </autoFilter>
  <mergeCells count="3">
    <mergeCell ref="B2:V2"/>
    <mergeCell ref="X2:Z2"/>
    <mergeCell ref="AA2:AE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87" zoomScaleNormal="100" zoomScaleSheetLayoutView="100" workbookViewId="0">
      <selection activeCell="C1" sqref="C1:I1"/>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332"/>
      <c r="B1" s="332"/>
      <c r="C1" s="333"/>
      <c r="D1" s="333"/>
      <c r="E1" s="333"/>
      <c r="F1" s="333"/>
      <c r="G1" s="333"/>
      <c r="H1" s="333"/>
      <c r="I1" s="333"/>
    </row>
    <row r="6" spans="1:9" ht="25.5" customHeight="1" x14ac:dyDescent="0.25"/>
    <row r="7" spans="1:9" ht="21.75" customHeight="1" x14ac:dyDescent="0.25"/>
    <row r="10" spans="1:9" x14ac:dyDescent="0.25">
      <c r="A10" s="334"/>
      <c r="B10" s="334"/>
      <c r="C10" s="2"/>
      <c r="D10" s="2"/>
    </row>
    <row r="11" spans="1:9" ht="79.5" customHeight="1" x14ac:dyDescent="0.25">
      <c r="A11" s="335"/>
      <c r="B11" s="335"/>
      <c r="C11" s="3"/>
    </row>
    <row r="12" spans="1:9" x14ac:dyDescent="0.25">
      <c r="B12" s="44" t="str">
        <f>+'Dimensión 1 - Talento Humano '!B6:N6</f>
        <v>9 PRODUCTOS</v>
      </c>
      <c r="C12" s="45" t="str">
        <f>+'Dimensión 2 - Direccionamiento'!B6</f>
        <v>4 PRODUCTOS</v>
      </c>
      <c r="D12" s="46" t="str">
        <f>+'Dimensión 3-Gestión con Valor'!B6</f>
        <v>81 PRODUCTOS</v>
      </c>
      <c r="F12" s="59" t="str">
        <f>+'Dimensión 4 - Evaluación de res'!B6</f>
        <v>1 PRODUCTOS</v>
      </c>
      <c r="G12" s="43" t="str">
        <f>+'Dimensión 5 - Información y com'!B6</f>
        <v>5 PRODUCTOS</v>
      </c>
      <c r="H12" s="42" t="str">
        <f>+'Dimensión 6 - GESCO+I'!B6</f>
        <v>11 PRODUCTOS</v>
      </c>
      <c r="I12" s="41" t="str">
        <f>+'Dimensión 7 - Control Interno'!B6</f>
        <v>3 PRODUCTOS</v>
      </c>
    </row>
    <row r="14" spans="1:9" x14ac:dyDescent="0.25">
      <c r="D14" s="60"/>
      <c r="E14" s="60"/>
      <c r="F14" s="60"/>
      <c r="G14" s="60"/>
      <c r="H14" s="60"/>
      <c r="I14" s="60"/>
    </row>
    <row r="15" spans="1:9" x14ac:dyDescent="0.25">
      <c r="D15" s="60"/>
      <c r="E15" s="60"/>
      <c r="F15" s="60"/>
      <c r="G15" s="60"/>
      <c r="H15" s="60"/>
      <c r="I15" s="60"/>
    </row>
    <row r="16" spans="1:9" x14ac:dyDescent="0.25">
      <c r="D16" s="60"/>
      <c r="E16" s="60"/>
      <c r="F16" s="60"/>
      <c r="G16" s="60"/>
      <c r="H16" s="60"/>
      <c r="I16" s="60"/>
    </row>
    <row r="17" spans="2:9" x14ac:dyDescent="0.25">
      <c r="D17" s="60"/>
      <c r="E17" s="60"/>
      <c r="F17" s="60"/>
      <c r="G17" s="60"/>
      <c r="H17" s="60"/>
      <c r="I17" s="60"/>
    </row>
    <row r="18" spans="2:9" x14ac:dyDescent="0.25">
      <c r="D18" s="60"/>
      <c r="E18" s="60"/>
      <c r="F18" s="60"/>
      <c r="G18" s="60"/>
      <c r="H18" s="60"/>
      <c r="I18" s="60"/>
    </row>
    <row r="19" spans="2:9" x14ac:dyDescent="0.25">
      <c r="D19" s="60"/>
      <c r="E19" s="60"/>
      <c r="F19" s="60"/>
      <c r="G19" s="60"/>
      <c r="H19" s="60"/>
      <c r="I19" s="60"/>
    </row>
    <row r="20" spans="2:9" x14ac:dyDescent="0.25">
      <c r="D20" s="60"/>
      <c r="E20" s="60"/>
      <c r="F20" s="60"/>
      <c r="G20" s="60"/>
      <c r="H20" s="60"/>
      <c r="I20" s="60"/>
    </row>
    <row r="21" spans="2:9" x14ac:dyDescent="0.25">
      <c r="D21" s="60"/>
      <c r="E21" s="60"/>
      <c r="F21" s="60"/>
      <c r="G21" s="60"/>
      <c r="H21" s="60"/>
      <c r="I21" s="60"/>
    </row>
    <row r="22" spans="2:9" ht="3.75" customHeight="1" thickBot="1" x14ac:dyDescent="0.3">
      <c r="D22" s="60"/>
      <c r="E22" s="60"/>
      <c r="F22" s="60"/>
      <c r="G22" s="60"/>
      <c r="H22" s="60"/>
      <c r="I22" s="60"/>
    </row>
    <row r="23" spans="2:9" ht="60.75" customHeight="1" thickBot="1" x14ac:dyDescent="0.3">
      <c r="B23" s="336" t="s">
        <v>1811</v>
      </c>
      <c r="C23" s="337"/>
      <c r="D23" s="337"/>
      <c r="E23" s="337"/>
      <c r="F23" s="337"/>
      <c r="G23" s="337"/>
      <c r="H23" s="337"/>
      <c r="I23" s="338"/>
    </row>
    <row r="25" spans="2:9" ht="34.5" customHeight="1" x14ac:dyDescent="0.25"/>
    <row r="26" spans="2:9" ht="15.75" thickBot="1" x14ac:dyDescent="0.3"/>
    <row r="27" spans="2:9" ht="41.25" customHeight="1" thickBot="1" x14ac:dyDescent="0.3">
      <c r="B27" s="72" t="s">
        <v>1513</v>
      </c>
      <c r="C27" s="5"/>
      <c r="D27" s="329" t="s">
        <v>1497</v>
      </c>
      <c r="E27" s="330"/>
      <c r="F27" s="330"/>
      <c r="G27" s="330"/>
      <c r="H27" s="330"/>
      <c r="I27" s="331"/>
    </row>
    <row r="28" spans="2:9" ht="7.5" customHeight="1" thickBot="1" x14ac:dyDescent="0.4">
      <c r="B28" s="73"/>
      <c r="D28" s="71"/>
      <c r="E28" s="71"/>
      <c r="F28" s="71"/>
      <c r="G28" s="71"/>
      <c r="H28" s="71"/>
      <c r="I28" s="71"/>
    </row>
    <row r="29" spans="2:9" ht="43.5" customHeight="1" thickBot="1" x14ac:dyDescent="0.3">
      <c r="B29" s="72" t="s">
        <v>1514</v>
      </c>
      <c r="D29" s="329" t="s">
        <v>1515</v>
      </c>
      <c r="E29" s="330"/>
      <c r="F29" s="330"/>
      <c r="G29" s="330"/>
      <c r="H29" s="330"/>
      <c r="I29" s="331"/>
    </row>
    <row r="30" spans="2:9" ht="7.5" customHeight="1" thickBot="1" x14ac:dyDescent="0.4">
      <c r="B30" s="73"/>
      <c r="D30" s="71"/>
      <c r="E30" s="71"/>
      <c r="F30" s="71"/>
      <c r="G30" s="71"/>
      <c r="H30" s="71"/>
      <c r="I30" s="71"/>
    </row>
    <row r="31" spans="2:9" ht="41.25" customHeight="1" thickBot="1" x14ac:dyDescent="0.3">
      <c r="B31" s="72" t="s">
        <v>1491</v>
      </c>
      <c r="C31" s="5"/>
      <c r="D31" s="329" t="s">
        <v>1498</v>
      </c>
      <c r="E31" s="330"/>
      <c r="F31" s="330"/>
      <c r="G31" s="330"/>
      <c r="H31" s="330"/>
      <c r="I31" s="331"/>
    </row>
    <row r="32" spans="2:9" ht="5.25" customHeight="1" thickBot="1" x14ac:dyDescent="0.4">
      <c r="B32" s="73"/>
      <c r="D32" s="71"/>
      <c r="E32" s="71"/>
      <c r="F32" s="71"/>
      <c r="G32" s="71"/>
      <c r="H32" s="71"/>
      <c r="I32" s="71"/>
    </row>
    <row r="33" spans="2:9" ht="41.25" customHeight="1" thickBot="1" x14ac:dyDescent="0.3">
      <c r="B33" s="72" t="s">
        <v>1499</v>
      </c>
      <c r="C33" s="5"/>
      <c r="D33" s="329" t="s">
        <v>1500</v>
      </c>
      <c r="E33" s="330"/>
      <c r="F33" s="330"/>
      <c r="G33" s="330"/>
      <c r="H33" s="330"/>
      <c r="I33" s="331"/>
    </row>
    <row r="34" spans="2:9" ht="7.5" customHeight="1" thickBot="1" x14ac:dyDescent="0.4">
      <c r="B34" s="73"/>
      <c r="D34" s="71"/>
      <c r="E34" s="71"/>
      <c r="F34" s="71"/>
      <c r="G34" s="71"/>
      <c r="H34" s="71"/>
      <c r="I34" s="71"/>
    </row>
    <row r="35" spans="2:9" ht="41.25" customHeight="1" thickBot="1" x14ac:dyDescent="0.3">
      <c r="B35" s="72" t="s">
        <v>1501</v>
      </c>
      <c r="C35" s="5"/>
      <c r="D35" s="329" t="s">
        <v>1502</v>
      </c>
      <c r="E35" s="330"/>
      <c r="F35" s="330"/>
      <c r="G35" s="330"/>
      <c r="H35" s="330"/>
      <c r="I35" s="331"/>
    </row>
    <row r="36" spans="2:9" ht="5.25" customHeight="1" thickBot="1" x14ac:dyDescent="0.4">
      <c r="B36" s="73"/>
      <c r="D36" s="71"/>
      <c r="E36" s="71"/>
      <c r="F36" s="71"/>
      <c r="G36" s="71"/>
      <c r="H36" s="71"/>
      <c r="I36" s="71"/>
    </row>
    <row r="37" spans="2:9" ht="54.75" customHeight="1" thickBot="1" x14ac:dyDescent="0.3">
      <c r="B37" s="72" t="s">
        <v>1503</v>
      </c>
      <c r="C37" s="5"/>
      <c r="D37" s="329" t="s">
        <v>1504</v>
      </c>
      <c r="E37" s="330"/>
      <c r="F37" s="330"/>
      <c r="G37" s="330"/>
      <c r="H37" s="330"/>
      <c r="I37" s="331"/>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Q48"/>
  <sheetViews>
    <sheetView showGridLines="0" view="pageBreakPreview" topLeftCell="B4" zoomScale="110" zoomScaleNormal="110" zoomScaleSheetLayoutView="110" workbookViewId="0">
      <selection activeCell="C9" sqref="C9"/>
    </sheetView>
  </sheetViews>
  <sheetFormatPr baseColWidth="10" defaultRowHeight="22.5" customHeight="1" x14ac:dyDescent="0.25"/>
  <cols>
    <col min="1" max="1" width="8.57031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5" width="24.85546875" style="1" customWidth="1"/>
    <col min="16" max="16" width="28.28515625" style="1" customWidth="1"/>
    <col min="17" max="17" width="40.7109375" style="1" customWidth="1"/>
    <col min="18" max="16384" width="11.42578125" style="5"/>
  </cols>
  <sheetData>
    <row r="1" spans="1:17" ht="21" customHeight="1" x14ac:dyDescent="0.25">
      <c r="H1" s="123"/>
      <c r="I1" s="123"/>
      <c r="J1" s="123"/>
      <c r="K1" s="170"/>
      <c r="L1" s="170"/>
      <c r="M1" s="123"/>
      <c r="N1" s="123"/>
      <c r="O1" s="123"/>
      <c r="P1" s="123"/>
      <c r="Q1" s="123"/>
    </row>
    <row r="2" spans="1:17" ht="21" customHeight="1" x14ac:dyDescent="0.25">
      <c r="D2" s="133" t="s">
        <v>14</v>
      </c>
      <c r="G2" s="123"/>
      <c r="H2" s="123"/>
      <c r="I2" s="123"/>
      <c r="J2" s="123"/>
      <c r="K2" s="170"/>
      <c r="L2" s="170"/>
      <c r="M2" s="123"/>
      <c r="N2" s="123"/>
      <c r="O2" s="123"/>
      <c r="P2" s="123"/>
      <c r="Q2" s="123"/>
    </row>
    <row r="3" spans="1:17" ht="21" customHeight="1" thickBot="1" x14ac:dyDescent="0.3">
      <c r="G3" s="123"/>
      <c r="H3" s="123"/>
      <c r="I3" s="123"/>
      <c r="J3" s="123"/>
      <c r="K3" s="170"/>
      <c r="L3" s="170"/>
      <c r="M3" s="123"/>
      <c r="N3" s="123"/>
      <c r="O3" s="123"/>
      <c r="P3" s="123"/>
      <c r="Q3" s="123"/>
    </row>
    <row r="4" spans="1:17" ht="36.75" customHeight="1" thickBot="1" x14ac:dyDescent="0.3">
      <c r="B4" s="353" t="s">
        <v>1443</v>
      </c>
      <c r="C4" s="354"/>
      <c r="D4" s="354"/>
      <c r="E4" s="354"/>
      <c r="F4" s="354"/>
      <c r="G4" s="354"/>
      <c r="H4" s="354"/>
      <c r="I4" s="354"/>
      <c r="J4" s="354"/>
      <c r="K4" s="354"/>
      <c r="L4" s="354"/>
      <c r="M4" s="354"/>
      <c r="N4" s="354"/>
      <c r="O4" s="339" t="str">
        <f>+CONCATENATE("Avance porcentual ponderada de la gestión  ",P7)</f>
        <v xml:space="preserve">Avance porcentual ponderada de la gestión  </v>
      </c>
      <c r="P4" s="340"/>
      <c r="Q4" s="341"/>
    </row>
    <row r="5" spans="1:17" ht="52.5" customHeight="1" thickBot="1" x14ac:dyDescent="0.3">
      <c r="B5" s="148"/>
      <c r="C5" s="149"/>
      <c r="D5" s="365" t="s">
        <v>1444</v>
      </c>
      <c r="E5" s="365"/>
      <c r="F5" s="365"/>
      <c r="G5" s="365"/>
      <c r="H5" s="365"/>
      <c r="I5" s="365"/>
      <c r="J5" s="365"/>
      <c r="K5" s="365"/>
      <c r="L5" s="365"/>
      <c r="M5" s="150"/>
      <c r="N5" s="151"/>
      <c r="O5" s="342" t="s">
        <v>460</v>
      </c>
      <c r="P5" s="343"/>
      <c r="Q5" s="202">
        <f>VLOOKUP(B4,'Plantilla publicacion (2)'!$AE$13:$AF$19,2,0)</f>
        <v>36.541000000000004</v>
      </c>
    </row>
    <row r="6" spans="1:17" s="36" customFormat="1" ht="52.5" customHeight="1" thickBot="1" x14ac:dyDescent="0.3">
      <c r="B6" s="355" t="str">
        <f>CONCATENATE(COUNTIF(A10:A48,"producto")," PRODUCTOS")</f>
        <v>9 PRODUCTOS</v>
      </c>
      <c r="C6" s="356"/>
      <c r="D6" s="356"/>
      <c r="E6" s="356"/>
      <c r="F6" s="356"/>
      <c r="G6" s="356"/>
      <c r="H6" s="356"/>
      <c r="I6" s="356"/>
      <c r="J6" s="356"/>
      <c r="K6" s="356"/>
      <c r="L6" s="356"/>
      <c r="M6" s="356"/>
      <c r="N6" s="356"/>
      <c r="O6" s="344" t="s">
        <v>1888</v>
      </c>
      <c r="P6" s="345"/>
      <c r="Q6" s="202">
        <f>VLOOKUP(B4,'Plantilla publicacion (2)'!$AH$13:$AI$19,2,0)</f>
        <v>85.939444444444447</v>
      </c>
    </row>
    <row r="7" spans="1:17" ht="22.5" customHeight="1" thickBot="1" x14ac:dyDescent="0.3">
      <c r="B7" s="357" t="s">
        <v>15</v>
      </c>
      <c r="C7" s="358"/>
      <c r="D7" s="358"/>
      <c r="E7" s="358"/>
      <c r="F7" s="358"/>
      <c r="G7" s="358"/>
      <c r="H7" s="358"/>
      <c r="I7" s="358"/>
      <c r="J7" s="358"/>
      <c r="K7" s="358"/>
      <c r="L7" s="358"/>
      <c r="M7" s="358"/>
      <c r="N7" s="358"/>
      <c r="O7" s="346" t="s">
        <v>1889</v>
      </c>
      <c r="P7" s="347"/>
      <c r="Q7" s="203" t="s">
        <v>1890</v>
      </c>
    </row>
    <row r="8" spans="1:17" ht="38.25" hidden="1" customHeight="1" thickBot="1" x14ac:dyDescent="0.3">
      <c r="B8" s="359" t="s">
        <v>8</v>
      </c>
      <c r="C8" s="360"/>
      <c r="D8" s="361"/>
      <c r="E8" s="52"/>
      <c r="F8" s="52"/>
      <c r="G8" s="362" t="s">
        <v>1490</v>
      </c>
      <c r="H8" s="363"/>
      <c r="I8" s="363"/>
      <c r="J8" s="363"/>
      <c r="K8" s="363"/>
      <c r="L8" s="363"/>
      <c r="M8" s="363"/>
      <c r="N8" s="364"/>
      <c r="O8" s="5"/>
      <c r="P8" s="204"/>
      <c r="Q8" s="5"/>
    </row>
    <row r="9" spans="1:17" ht="48" customHeight="1" thickBot="1" x14ac:dyDescent="0.3">
      <c r="B9" s="74" t="s">
        <v>452</v>
      </c>
      <c r="C9" s="76" t="s">
        <v>1488</v>
      </c>
      <c r="D9" s="76" t="s">
        <v>0</v>
      </c>
      <c r="E9" s="76" t="s">
        <v>1437</v>
      </c>
      <c r="F9" s="76" t="s">
        <v>1491</v>
      </c>
      <c r="G9" s="76" t="s">
        <v>1</v>
      </c>
      <c r="H9" s="76" t="s">
        <v>2</v>
      </c>
      <c r="I9" s="76" t="s">
        <v>3</v>
      </c>
      <c r="J9" s="76" t="s">
        <v>4</v>
      </c>
      <c r="K9" s="77" t="s">
        <v>5</v>
      </c>
      <c r="L9" s="77" t="s">
        <v>6</v>
      </c>
      <c r="M9" s="79" t="s">
        <v>1489</v>
      </c>
      <c r="N9" s="78" t="s">
        <v>7</v>
      </c>
      <c r="O9" s="205" t="s">
        <v>1891</v>
      </c>
      <c r="P9" s="205" t="s">
        <v>1892</v>
      </c>
      <c r="Q9" s="205" t="s">
        <v>1893</v>
      </c>
    </row>
    <row r="10" spans="1:17" s="12" customFormat="1" ht="62.25" customHeight="1" x14ac:dyDescent="0.25">
      <c r="A10" s="5" t="str">
        <f>VLOOKUP(B10,'Plantilla publicacion'!$A$3:$B$490,2,0)</f>
        <v>Producto</v>
      </c>
      <c r="B10" s="98" t="s">
        <v>461</v>
      </c>
      <c r="C10" s="366" t="str">
        <f>VLOOKUP(B10,'Plantilla publicacion'!$A$3:$R$490,17,0)</f>
        <v>PND - 5-31-5-b- Convergencia regional - Entidades públicas territoriales y nacionales fortalecidas / PES - Transformación Institucional</v>
      </c>
      <c r="D10" s="366" t="str">
        <f>VLOOKUP(B10,'Plantilla publicacion'!$A$3:$M$497,6,0)</f>
        <v>60-Fortalecer el Sistema Integral de Gestión Institucional en el marco del Modelo Integrado de Planeación y gestión para mejorar la prestación del servicio.</v>
      </c>
      <c r="E10" s="366" t="str">
        <f>VLOOKUP(B10,'Plantilla publicacion'!$A$3:$O$490,14,0)</f>
        <v>106-Cumplimiento de productos del PAI asociados a Fortalecer el Sistema Integral de Gestión Institucional para mejorar la prestación del servicio.</v>
      </c>
      <c r="F10" s="36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366" t="str">
        <f>VLOOKUP(B10,'Plantilla publicacion'!$A$3:$M$497,7,0)</f>
        <v>N/A</v>
      </c>
      <c r="H10" s="100" t="str">
        <f>VLOOKUP(B10,'Plantilla publicacion'!$A$3:$M$505,8,0)</f>
        <v>Plan anual de Previsión de Recursos Humanos, Elaborado y publicado en la página web de la SIC e Intrasic (Documento del Plan anual de Previsión de Recursos Humanos)</v>
      </c>
      <c r="I10" s="100">
        <f>VLOOKUP(B10,'Plantilla publicacion'!$A$3:$M$505,9,0)</f>
        <v>1</v>
      </c>
      <c r="J10" s="100" t="str">
        <f>VLOOKUP(B10,'Plantilla publicacion'!$A$3:$M$505,10,0)</f>
        <v>Númerica</v>
      </c>
      <c r="K10" s="173">
        <f>VLOOKUP(B10,'Plantilla publicacion'!$A$3:$M$505,11,0)</f>
        <v>45672</v>
      </c>
      <c r="L10" s="173">
        <f>VLOOKUP(B10,'Plantilla publicacion'!$A$3:$M$505,12,0)</f>
        <v>45688</v>
      </c>
      <c r="M10" s="100" t="str">
        <f>IF(ISERROR(VLOOKUP(B10,'Plantilla publicacion'!$A$3:$P$490,16,0)),"NA",VLOOKUP(B10,'Plantilla publicacion'!$A$3:$P$490,16,0))</f>
        <v>DECRETO 612</v>
      </c>
      <c r="N10" s="197" t="str">
        <f>VLOOKUP(B10,'Plantilla publicacion'!$A$3:$M$505,13,0)</f>
        <v>111-GRUPO DE TRABAJO DE ADMINISTRACIÓN DE PERSONAL</v>
      </c>
      <c r="O10" s="306">
        <f>VLOOKUP(B10,'Plantilla publicacion (2)'!$S$3:$X$490,6,0)</f>
        <v>100</v>
      </c>
      <c r="P10" s="306">
        <f>VLOOKUP(B10,'Plantilla publicacion (2)'!$S$3:$Y$490,7,0)</f>
        <v>10</v>
      </c>
      <c r="Q10" s="197" t="str">
        <f>VLOOKUP(B10,'PAI 2025 Consolidado'!$F$6:$Z$486,21,0)</f>
        <v>Se reenvía nuevamente conforme a las instrucciones de la OAP, dando cumplimiento al producto y a las actividades propuestas dentro de los plazos establecidos.</v>
      </c>
    </row>
    <row r="11" spans="1:17" ht="46.5" customHeight="1" x14ac:dyDescent="0.25">
      <c r="A11" s="5" t="str">
        <f>VLOOKUP(B11,'Plantilla publicacion'!$A$3:$B$490,2,0)</f>
        <v>Actividad propia</v>
      </c>
      <c r="B11" s="136" t="s">
        <v>468</v>
      </c>
      <c r="C11" s="367"/>
      <c r="D11" s="367">
        <f>VLOOKUP(B11,'Plantilla publicacion'!$A$3:$M$490,6,0)</f>
        <v>0</v>
      </c>
      <c r="E11" s="367"/>
      <c r="F11" s="367"/>
      <c r="G11" s="367" t="str">
        <f>VLOOKUP(B11,'Plantilla publicacion'!$A$3:$M$490,7,0)</f>
        <v>N/A</v>
      </c>
      <c r="H11" s="6" t="str">
        <f>VLOOKUP(B11,'Plantilla publicacion'!$A$3:$M$505,8,0)</f>
        <v>Elaborar el Plan anual de Previsión de Recursos Humanos (Único entregable) (Documento del Plan anual de Previsión de Recursos Humanos)</v>
      </c>
      <c r="I11" s="6">
        <f>VLOOKUP(B11,'Plantilla publicacion'!$A$3:$M$505,9,0)</f>
        <v>1</v>
      </c>
      <c r="J11" s="6" t="str">
        <f>VLOOKUP(B11,'Plantilla publicacion'!$A$3:$M$505,10,0)</f>
        <v>Númerica</v>
      </c>
      <c r="K11" s="7">
        <f>VLOOKUP(B11,'Plantilla publicacion'!$A$3:$M$505,11,0)</f>
        <v>45672</v>
      </c>
      <c r="L11" s="7">
        <f>VLOOKUP(B11,'Plantilla publicacion'!$A$3:$M$505,12,0)</f>
        <v>45688</v>
      </c>
      <c r="M11" s="57"/>
      <c r="N11" s="57" t="str">
        <f>VLOOKUP(B11,'Plantilla publicacion'!$A$3:$M$505,13,0)</f>
        <v>111-GRUPO DE TRABAJO DE ADMINISTRACIÓN DE PERSONAL</v>
      </c>
      <c r="O11" s="305">
        <f>VLOOKUP(B11,'Plantilla publicacion (2)'!$S$3:$X$490,6,0)</f>
        <v>100</v>
      </c>
      <c r="P11" s="305">
        <f>VLOOKUP(B11,'Plantilla publicacion (2)'!$S$3:$Y$490,7,0)</f>
        <v>5.5555555555555554</v>
      </c>
      <c r="Q11" s="57" t="str">
        <f>VLOOKUP(B11,'PAI 2025 Consolidado'!$F$6:$Z$486,21,0)</f>
        <v>Se da cumplimento al producto y a las actividades propuestas en las fechas establecidas</v>
      </c>
    </row>
    <row r="12" spans="1:17" ht="42" customHeight="1" thickBot="1" x14ac:dyDescent="0.3">
      <c r="A12" s="5" t="str">
        <f>VLOOKUP(B12,'Plantilla publicacion'!$A$3:$B$490,2,0)</f>
        <v>Actividad propia</v>
      </c>
      <c r="B12" s="153" t="s">
        <v>470</v>
      </c>
      <c r="C12" s="367"/>
      <c r="D12" s="367">
        <f>VLOOKUP(B12,'Plantilla publicacion'!$A$3:$M$490,6,0)</f>
        <v>0</v>
      </c>
      <c r="E12" s="367"/>
      <c r="F12" s="367"/>
      <c r="G12" s="367" t="str">
        <f>VLOOKUP(B12,'Plantilla publicacion'!$A$3:$M$490,7,0)</f>
        <v>N/A</v>
      </c>
      <c r="H12" s="11" t="str">
        <f>VLOOKUP(B12,'Plantilla publicacion'!$A$3:$M$505,8,0)</f>
        <v>Publicar el Plan anual de Previsión de Recursos Humanos (Único entregable) (Captura de pantalla de la publicación en la página web de la SIC e Intrasic)</v>
      </c>
      <c r="I12" s="11">
        <f>VLOOKUP(B12,'Plantilla publicacion'!$A$3:$M$505,9,0)</f>
        <v>1</v>
      </c>
      <c r="J12" s="11" t="str">
        <f>VLOOKUP(B12,'Plantilla publicacion'!$A$3:$M$505,10,0)</f>
        <v>Númerica</v>
      </c>
      <c r="K12" s="110">
        <f>VLOOKUP(B12,'Plantilla publicacion'!$A$3:$M$505,11,0)</f>
        <v>45672</v>
      </c>
      <c r="L12" s="110">
        <f>VLOOKUP(B12,'Plantilla publicacion'!$A$3:$M$505,12,0)</f>
        <v>45688</v>
      </c>
      <c r="M12" s="108"/>
      <c r="N12" s="108" t="str">
        <f>VLOOKUP(B12,'Plantilla publicacion'!$A$3:$M$505,13,0)</f>
        <v>111-GRUPO DE TRABAJO DE ADMINISTRACIÓN DE PERSONAL</v>
      </c>
      <c r="O12" s="307">
        <f>VLOOKUP(B12,'Plantilla publicacion (2)'!$S$3:$X$490,6,0)</f>
        <v>100</v>
      </c>
      <c r="P12" s="307">
        <f>VLOOKUP(B12,'Plantilla publicacion (2)'!$S$3:$Y$490,7,0)</f>
        <v>5.5555555555555554</v>
      </c>
      <c r="Q12" s="108" t="str">
        <f>VLOOKUP(B12,'PAI 2025 Consolidado'!$F$6:$Z$486,21,0)</f>
        <v>Se da cumplimento al producto y a las actividades propuestas en las fechas establecidas</v>
      </c>
    </row>
    <row r="13" spans="1:17" s="12" customFormat="1" ht="51" x14ac:dyDescent="0.25">
      <c r="A13" s="5" t="str">
        <f>VLOOKUP(B13,'Plantilla publicacion'!$A$3:$B$490,2,0)</f>
        <v>Producto</v>
      </c>
      <c r="B13" s="98" t="s">
        <v>472</v>
      </c>
      <c r="C13" s="366" t="str">
        <f>VLOOKUP(B13,'Plantilla publicacion'!$A$3:$R$490,17,0)</f>
        <v>PND - 5-31-5-b- Convergencia regional - Entidades públicas territoriales y nacionales fortalecidas / PES - Transformación Institucional</v>
      </c>
      <c r="D13" s="366" t="str">
        <f>VLOOKUP(B13,'Plantilla publicacion'!$A$3:$M$497,6,0)</f>
        <v>60-Fortalecer el Sistema Integral de Gestión Institucional en el marco del Modelo Integrado de Planeación y gestión para mejorar la prestación del servicio.</v>
      </c>
      <c r="E13" s="366" t="str">
        <f>VLOOKUP(B13,'Plantilla publicacion'!$A$3:$O$490,14,0)</f>
        <v>106-Cumplimiento de productos del PAI asociados a Fortalecer el Sistema Integral de Gestión Institucional para mejorar la prestación del servicio.</v>
      </c>
      <c r="F13" s="366"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366" t="str">
        <f>VLOOKUP(B13,'Plantilla publicacion'!$A$3:$M$497,7,0)</f>
        <v>N/A</v>
      </c>
      <c r="H13" s="100" t="str">
        <f>VLOOKUP(B13,'Plantilla publicacion'!$A$3:$M$505,8,0)</f>
        <v>Plan anual de Vacantes, Elaborado y publicado en la página web de la SIC e Intrasic (Documento del Plan anual de Vacantes)</v>
      </c>
      <c r="I13" s="100">
        <f>VLOOKUP(B13,'Plantilla publicacion'!$A$3:$M$505,9,0)</f>
        <v>1</v>
      </c>
      <c r="J13" s="100" t="str">
        <f>VLOOKUP(B13,'Plantilla publicacion'!$A$3:$M$505,10,0)</f>
        <v>Númerica</v>
      </c>
      <c r="K13" s="173">
        <f>VLOOKUP(B13,'Plantilla publicacion'!$A$3:$M$505,11,0)</f>
        <v>45672</v>
      </c>
      <c r="L13" s="173">
        <f>VLOOKUP(B13,'Plantilla publicacion'!$A$3:$M$505,12,0)</f>
        <v>45688</v>
      </c>
      <c r="M13" s="15" t="str">
        <f>IF(ISERROR(VLOOKUP(B13,'Plantilla publicacion'!$A$3:$P$490,16,0)),"NA",VLOOKUP(B13,'Plantilla publicacion'!$A$3:$P$490,16,0))</f>
        <v>DECRETO 612</v>
      </c>
      <c r="N13" s="152" t="str">
        <f>VLOOKUP(B13,'Plantilla publicacion'!$A$3:$M$505,13,0)</f>
        <v>111-GRUPO DE TRABAJO DE ADMINISTRACIÓN DE PERSONAL</v>
      </c>
      <c r="O13" s="308">
        <f>VLOOKUP(B13,'Plantilla publicacion (2)'!$S$3:$X$490,6,0)</f>
        <v>100</v>
      </c>
      <c r="P13" s="308">
        <f>VLOOKUP(B13,'Plantilla publicacion (2)'!$S$3:$Y$490,7,0)</f>
        <v>10</v>
      </c>
      <c r="Q13" s="152" t="str">
        <f>VLOOKUP(B13,'PAI 2025 Consolidado'!$F$6:$Z$486,21,0)</f>
        <v>Se reenvía nuevamente conforme a las instrucciones de la OAP, dando cumplimiento al producto y a las actividades propuestas dentro de los plazos establecidos.</v>
      </c>
    </row>
    <row r="14" spans="1:17" ht="38.25" x14ac:dyDescent="0.25">
      <c r="A14" s="5" t="str">
        <f>VLOOKUP(B14,'Plantilla publicacion'!$A$3:$B$490,2,0)</f>
        <v>Actividad propia</v>
      </c>
      <c r="B14" s="136" t="s">
        <v>474</v>
      </c>
      <c r="C14" s="367"/>
      <c r="D14" s="367">
        <f>VLOOKUP(B14,'Plantilla publicacion'!$A$3:$M$490,6,0)</f>
        <v>0</v>
      </c>
      <c r="E14" s="367"/>
      <c r="F14" s="367"/>
      <c r="G14" s="367" t="str">
        <f>VLOOKUP(B14,'Plantilla publicacion'!$A$3:$M$490,7,0)</f>
        <v>N/A</v>
      </c>
      <c r="H14" s="6" t="str">
        <f>VLOOKUP(B14,'Plantilla publicacion'!$A$3:$M$505,8,0)</f>
        <v>Elaborar el Plan anual de Vacantes (Único entregable) (Documento del Plan anual de Vacantes)</v>
      </c>
      <c r="I14" s="6">
        <f>VLOOKUP(B14,'Plantilla publicacion'!$A$3:$M$505,9,0)</f>
        <v>1</v>
      </c>
      <c r="J14" s="6" t="str">
        <f>VLOOKUP(B14,'Plantilla publicacion'!$A$3:$M$505,10,0)</f>
        <v>Númerica</v>
      </c>
      <c r="K14" s="7">
        <f>VLOOKUP(B14,'Plantilla publicacion'!$A$3:$M$505,11,0)</f>
        <v>45672</v>
      </c>
      <c r="L14" s="7">
        <f>VLOOKUP(B14,'Plantilla publicacion'!$A$3:$M$505,12,0)</f>
        <v>45688</v>
      </c>
      <c r="M14" s="57"/>
      <c r="N14" s="57" t="str">
        <f>VLOOKUP(B14,'Plantilla publicacion'!$A$3:$M$505,13,0)</f>
        <v>111-GRUPO DE TRABAJO DE ADMINISTRACIÓN DE PERSONAL</v>
      </c>
      <c r="O14" s="305">
        <f>VLOOKUP(B14,'Plantilla publicacion (2)'!$S$3:$X$490,6,0)</f>
        <v>100</v>
      </c>
      <c r="P14" s="305">
        <f>VLOOKUP(B14,'Plantilla publicacion (2)'!$S$3:$Y$490,7,0)</f>
        <v>5.5555555555555554</v>
      </c>
      <c r="Q14" s="57" t="str">
        <f>VLOOKUP(B14,'PAI 2025 Consolidado'!$F$6:$Z$486,21,0)</f>
        <v>Se da cumplimento al producto y a las actividades propuestas en las fechas establecidas</v>
      </c>
    </row>
    <row r="15" spans="1:17" ht="39" thickBot="1" x14ac:dyDescent="0.3">
      <c r="A15" s="5" t="str">
        <f>VLOOKUP(B15,'Plantilla publicacion'!$A$3:$B$490,2,0)</f>
        <v>Actividad propia</v>
      </c>
      <c r="B15" s="137" t="s">
        <v>476</v>
      </c>
      <c r="C15" s="368"/>
      <c r="D15" s="368">
        <f>VLOOKUP(B15,'Plantilla publicacion'!$A$3:$M$490,6,0)</f>
        <v>0</v>
      </c>
      <c r="E15" s="368"/>
      <c r="F15" s="368"/>
      <c r="G15" s="368" t="str">
        <f>VLOOKUP(B15,'Plantilla publicacion'!$A$3:$M$490,7,0)</f>
        <v>N/A</v>
      </c>
      <c r="H15" s="106" t="str">
        <f>VLOOKUP(B15,'Plantilla publicacion'!$A$3:$M$505,8,0)</f>
        <v>Publicar el Plan anual de Vacantes (Único entregable) (Captura de pantalla de la publicación en la página web de la SIC e Intrasic)</v>
      </c>
      <c r="I15" s="106">
        <f>VLOOKUP(B15,'Plantilla publicacion'!$A$3:$M$505,9,0)</f>
        <v>1</v>
      </c>
      <c r="J15" s="106" t="str">
        <f>VLOOKUP(B15,'Plantilla publicacion'!$A$3:$M$505,10,0)</f>
        <v>Númerica</v>
      </c>
      <c r="K15" s="107">
        <f>VLOOKUP(B15,'Plantilla publicacion'!$A$3:$M$505,11,0)</f>
        <v>45672</v>
      </c>
      <c r="L15" s="107">
        <f>VLOOKUP(B15,'Plantilla publicacion'!$A$3:$M$505,12,0)</f>
        <v>45688</v>
      </c>
      <c r="M15" s="108"/>
      <c r="N15" s="108" t="str">
        <f>VLOOKUP(B15,'Plantilla publicacion'!$A$3:$M$505,13,0)</f>
        <v>111-GRUPO DE TRABAJO DE ADMINISTRACIÓN DE PERSONAL</v>
      </c>
      <c r="O15" s="307">
        <f>VLOOKUP(B15,'Plantilla publicacion (2)'!$S$3:$X$490,6,0)</f>
        <v>100</v>
      </c>
      <c r="P15" s="307">
        <f>VLOOKUP(B15,'Plantilla publicacion (2)'!$S$3:$Y$490,7,0)</f>
        <v>5.5555555555555554</v>
      </c>
      <c r="Q15" s="108" t="str">
        <f>VLOOKUP(B15,'PAI 2025 Consolidado'!$F$6:$Z$486,21,0)</f>
        <v>Se da cumplimento al producto y a las actividades propuestas en las fechas establecidas</v>
      </c>
    </row>
    <row r="16" spans="1:17" s="12" customFormat="1" ht="51" x14ac:dyDescent="0.25">
      <c r="A16" s="5" t="str">
        <f>VLOOKUP(B16,'Plantilla publicacion'!$A$3:$B$490,2,0)</f>
        <v>Producto</v>
      </c>
      <c r="B16" s="139" t="s">
        <v>478</v>
      </c>
      <c r="C16" s="367" t="str">
        <f>VLOOKUP(B16,'Plantilla publicacion'!$A$3:$R$490,17,0)</f>
        <v>PND - 5-31-5-b- Convergencia regional - Entidades públicas territoriales y nacionales fortalecidas / PES - Transformación Institucional</v>
      </c>
      <c r="D16" s="367" t="str">
        <f>VLOOKUP(B16,'Plantilla publicacion'!$A$3:$M$497,6,0)</f>
        <v>56-Fortalecer la gestión de la información, el conocimiento y la innovación para optimizar la capacidad institucional</v>
      </c>
      <c r="E16" s="367" t="str">
        <f>VLOOKUP(B16,'Plantilla publicacion'!$A$3:$O$490,14,0)</f>
        <v>102-Cumplimiento de productos del PAI asociados a Fortalecer la gestión de la información, el conocimiento y la innovación para optimizar la capacidad institucional</v>
      </c>
      <c r="F16" s="367"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367" t="str">
        <f>VLOOKUP(B16,'Plantilla publicacion'!$A$3:$M$497,7,0)</f>
        <v>C-3599-0200-0005-53105b</v>
      </c>
      <c r="H16" s="15" t="str">
        <f>VLOOKUP(B16,'Plantilla publicacion'!$A$3:$M$505,8,0)</f>
        <v>Estrategia que permita la continuidad en la prestación de servicio,  la garantía del bienestar integral y la adecuada gestión del conocimiento, implementada  (Herramienta tecnológica para retención del conocimiento)</v>
      </c>
      <c r="I16" s="15">
        <f>VLOOKUP(B16,'Plantilla publicacion'!$A$3:$M$505,9,0)</f>
        <v>1</v>
      </c>
      <c r="J16" s="15" t="str">
        <f>VLOOKUP(B16,'Plantilla publicacion'!$A$3:$M$505,10,0)</f>
        <v>Númerica</v>
      </c>
      <c r="K16" s="172">
        <f>VLOOKUP(B16,'Plantilla publicacion'!$A$3:$M$505,11,0)</f>
        <v>45659</v>
      </c>
      <c r="L16" s="172">
        <f>VLOOKUP(B16,'Plantilla publicacion'!$A$3:$M$505,12,0)</f>
        <v>46010</v>
      </c>
      <c r="M16" s="15">
        <f>IF(ISERROR(VLOOKUP(B16,'Plantilla publicacion'!$A$3:$P$490,16,0)),"NA",VLOOKUP(B16,'Plantilla publicacion'!$A$3:$P$490,16,0))</f>
        <v>0</v>
      </c>
      <c r="N16" s="152" t="str">
        <f>VLOOKUP(B16,'Plantilla publicacion'!$A$3:$M$505,13,0)</f>
        <v>111-GRUPO DE TRABAJO DE ADMINISTRACIÓN DE PERSONAL;
20-OFICINA DE TECNOLOGÍA E INFORMÁTICA;
73-GRUPO DE TRABAJO DE COMUNICACION</v>
      </c>
      <c r="O16" s="308">
        <f>VLOOKUP(B16,'Plantilla publicacion (2)'!$S$3:$X$490,6,0)</f>
        <v>0</v>
      </c>
      <c r="P16" s="308">
        <f>VLOOKUP(B16,'Plantilla publicacion (2)'!$S$3:$Y$490,7,0)</f>
        <v>0</v>
      </c>
      <c r="Q16" s="152">
        <f>VLOOKUP(B16,'PAI 2025 Consolidado'!$F$6:$Z$486,21,0)</f>
        <v>0</v>
      </c>
    </row>
    <row r="17" spans="1:17" ht="38.25" x14ac:dyDescent="0.25">
      <c r="A17" s="5" t="str">
        <f>VLOOKUP(B17,'Plantilla publicacion'!$A$3:$B$490,2,0)</f>
        <v>Actividad propia</v>
      </c>
      <c r="B17" s="136" t="s">
        <v>483</v>
      </c>
      <c r="C17" s="367"/>
      <c r="D17" s="367">
        <f>VLOOKUP(B17,'Plantilla publicacion'!$A$3:$M$490,6,0)</f>
        <v>0</v>
      </c>
      <c r="E17" s="367"/>
      <c r="F17" s="367"/>
      <c r="G17" s="367" t="str">
        <f>VLOOKUP(B17,'Plantilla publicacion'!$A$3:$M$490,7,0)</f>
        <v>N/A</v>
      </c>
      <c r="H17" s="6" t="str">
        <f>VLOOKUP(B17,'Plantilla publicacion'!$A$3:$M$505,8,0)</f>
        <v>Implementar una herramienta tecnológica para retención del conocimiento de los servidores públicos  de la entidad por retiro.  (Manual de usuario y acta de entrega de la herramienta)</v>
      </c>
      <c r="I17" s="6">
        <f>VLOOKUP(B17,'Plantilla publicacion'!$A$3:$M$505,9,0)</f>
        <v>2</v>
      </c>
      <c r="J17" s="6" t="str">
        <f>VLOOKUP(B17,'Plantilla publicacion'!$A$3:$M$505,10,0)</f>
        <v>Númerica</v>
      </c>
      <c r="K17" s="7">
        <f>VLOOKUP(B17,'Plantilla publicacion'!$A$3:$M$505,11,0)</f>
        <v>45659</v>
      </c>
      <c r="L17" s="7">
        <f>VLOOKUP(B17,'Plantilla publicacion'!$A$3:$M$505,12,0)</f>
        <v>45716</v>
      </c>
      <c r="M17" s="57"/>
      <c r="N17" s="57" t="str">
        <f>VLOOKUP(B17,'Plantilla publicacion'!$A$3:$M$505,13,0)</f>
        <v>111-GRUPO DE TRABAJO DE ADMINISTRACIÓN DE PERSONAL;
20-OFICINA DE TECNOLOGÍA E INFORMÁTICA</v>
      </c>
      <c r="O17" s="305">
        <f>VLOOKUP(B17,'Plantilla publicacion (2)'!$S$3:$X$490,6,0)</f>
        <v>100</v>
      </c>
      <c r="P17" s="305">
        <f>VLOOKUP(B17,'Plantilla publicacion (2)'!$S$3:$Y$490,7,0)</f>
        <v>5.5555555555555554</v>
      </c>
      <c r="Q17" s="57" t="str">
        <f>VLOOKUP(B17,'PAI 2025 Consolidado'!$F$6:$Z$486,21,0)</f>
        <v>se realiza el Manual de usuario y acta de entrega final elaborados</v>
      </c>
    </row>
    <row r="18" spans="1:17" ht="51" x14ac:dyDescent="0.25">
      <c r="A18" s="5" t="str">
        <f>VLOOKUP(B18,'Plantilla publicacion'!$A$3:$B$490,2,0)</f>
        <v>Actividad propia</v>
      </c>
      <c r="B18" s="136" t="s">
        <v>486</v>
      </c>
      <c r="C18" s="367"/>
      <c r="D18" s="367">
        <f>VLOOKUP(B18,'Plantilla publicacion'!$A$3:$M$490,6,0)</f>
        <v>0</v>
      </c>
      <c r="E18" s="367"/>
      <c r="F18" s="367"/>
      <c r="G18" s="367" t="str">
        <f>VLOOKUP(B18,'Plantilla publicacion'!$A$3:$M$490,7,0)</f>
        <v>N/A</v>
      </c>
      <c r="H18" s="6" t="str">
        <f>VLOOKUP(B18,'Plantilla publicacion'!$A$3:$M$505,8,0)</f>
        <v>Fomentar la apropiación de la herramienta a través de un recurso pedagógico y la encuesta de satisfacción   (Video didáctico para el diligenciamiento de la herramienta y resultados  de la encuesta de satisfacción)</v>
      </c>
      <c r="I18" s="6">
        <f>VLOOKUP(B18,'Plantilla publicacion'!$A$3:$M$505,9,0)</f>
        <v>2</v>
      </c>
      <c r="J18" s="6" t="str">
        <f>VLOOKUP(B18,'Plantilla publicacion'!$A$3:$M$505,10,0)</f>
        <v>Númerica</v>
      </c>
      <c r="K18" s="7">
        <f>VLOOKUP(B18,'Plantilla publicacion'!$A$3:$M$505,11,0)</f>
        <v>45691</v>
      </c>
      <c r="L18" s="7">
        <f>VLOOKUP(B18,'Plantilla publicacion'!$A$3:$M$505,12,0)</f>
        <v>46010</v>
      </c>
      <c r="M18" s="57"/>
      <c r="N18" s="57" t="str">
        <f>VLOOKUP(B18,'Plantilla publicacion'!$A$3:$M$505,13,0)</f>
        <v>111-GRUPO DE TRABAJO DE ADMINISTRACIÓN DE PERSONAL;
20-OFICINA DE TECNOLOGÍA E INFORMÁTICA;
73-GRUPO DE TRABAJO DE COMUNICACION</v>
      </c>
      <c r="O18" s="305">
        <f>VLOOKUP(B18,'Plantilla publicacion (2)'!$S$3:$X$490,6,0)</f>
        <v>50</v>
      </c>
      <c r="P18" s="305">
        <f>VLOOKUP(B18,'Plantilla publicacion (2)'!$S$3:$Y$490,7,0)</f>
        <v>1.3888888888888888</v>
      </c>
      <c r="Q18" s="57" t="str">
        <f>VLOOKUP(B18,'PAI 2025 Consolidado'!$F$6:$Z$486,21,0)</f>
        <v>Se realizó el video didáctico para el diligenciamiento de la Herramienta tecnológica para retención del conocimiento</v>
      </c>
    </row>
    <row r="19" spans="1:17" ht="64.5" thickBot="1" x14ac:dyDescent="0.3">
      <c r="A19" s="5" t="str">
        <f>VLOOKUP(B19,'Plantilla publicacion'!$A$3:$B$490,2,0)</f>
        <v>Actividad propia</v>
      </c>
      <c r="B19" s="153" t="s">
        <v>488</v>
      </c>
      <c r="C19" s="368"/>
      <c r="D19" s="368">
        <f>VLOOKUP(B19,'Plantilla publicacion'!$A$3:$M$490,6,0)</f>
        <v>0</v>
      </c>
      <c r="E19" s="368"/>
      <c r="F19" s="368"/>
      <c r="G19" s="368" t="str">
        <f>VLOOKUP(B19,'Plantilla publicacion'!$A$3:$M$490,7,0)</f>
        <v>N/A</v>
      </c>
      <c r="H19" s="11" t="str">
        <f>VLOOKUP(B19,'Plantilla publicacion'!$A$3:$M$505,8,0)</f>
        <v>Realizar seguimiento trimestral  al diligenciamiento de la herramienta por parte de los servidores que se retiran y  apropiación por parte de los funcionarios que ingresan  y presentarlo al CIGD     (Informes (trimestrales)</v>
      </c>
      <c r="I19" s="11">
        <f>VLOOKUP(B19,'Plantilla publicacion'!$A$3:$M$505,9,0)</f>
        <v>2</v>
      </c>
      <c r="J19" s="11" t="str">
        <f>VLOOKUP(B19,'Plantilla publicacion'!$A$3:$M$505,10,0)</f>
        <v>Númerica</v>
      </c>
      <c r="K19" s="110">
        <f>VLOOKUP(B19,'Plantilla publicacion'!$A$3:$M$505,11,0)</f>
        <v>45811</v>
      </c>
      <c r="L19" s="110">
        <f>VLOOKUP(B19,'Plantilla publicacion'!$A$3:$M$505,12,0)</f>
        <v>46010</v>
      </c>
      <c r="M19" s="108"/>
      <c r="N19" s="108" t="str">
        <f>VLOOKUP(B19,'Plantilla publicacion'!$A$3:$M$505,13,0)</f>
        <v>111-GRUPO DE TRABAJO DE ADMINISTRACIÓN DE PERSONAL</v>
      </c>
      <c r="O19" s="307">
        <f>VLOOKUP(B19,'Plantilla publicacion (2)'!$S$3:$X$490,6,0)</f>
        <v>50</v>
      </c>
      <c r="P19" s="307">
        <f>VLOOKUP(B19,'Plantilla publicacion (2)'!$S$3:$Y$490,7,0)</f>
        <v>1.3888888888888888</v>
      </c>
      <c r="Q19" s="108" t="str">
        <f>VLOOKUP(B19,'PAI 2025 Consolidado'!$F$6:$Z$486,21,0)</f>
        <v>Se anexa informe correspondiente al trimestre comprendido por los meses de junio, julio y agosto, relacionado con el diligenciamiento de la herramienta de transferencia del conocimiento.</v>
      </c>
    </row>
    <row r="20" spans="1:17" s="12" customFormat="1" ht="38.25" x14ac:dyDescent="0.25">
      <c r="A20" s="5" t="str">
        <f>VLOOKUP(B20,'Plantilla publicacion'!$A$3:$B$490,2,0)</f>
        <v>Producto</v>
      </c>
      <c r="B20" s="98" t="s">
        <v>530</v>
      </c>
      <c r="C20" s="366" t="str">
        <f>VLOOKUP(B20,'Plantilla publicacion'!$A$3:$R$490,17,0)</f>
        <v>PND - 5-31-5-b- Convergencia regional - Entidades públicas territoriales y nacionales fortalecidas / PES - Transformación Institucional</v>
      </c>
      <c r="D20" s="366" t="str">
        <f>VLOOKUP(B20,'Plantilla publicacion'!$A$3:$M$497,6,0)</f>
        <v>56-Fortalecer la gestión de la información, el conocimiento y la innovación para optimizar la capacidad institucional</v>
      </c>
      <c r="E20" s="366" t="str">
        <f>VLOOKUP(B20,'Plantilla publicacion'!$A$3:$O$490,14,0)</f>
        <v>102-Cumplimiento de productos del PAI asociados a Fortalecer la gestión de la información, el conocimiento y la innovación para optimizar la capacidad institucional</v>
      </c>
      <c r="F20" s="366" t="str">
        <f>VLOOKUP(B20,'Plantilla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366" t="str">
        <f>VLOOKUP(B20,'Plantilla publicacion'!$A$3:$M$497,7,0)</f>
        <v>N/A</v>
      </c>
      <c r="H20" s="100" t="str">
        <f>VLOOKUP(B20,'Plantilla publicacion'!$A$3:$M$505,8,0)</f>
        <v>Estrategia de ingreso efectivo de nuevos funcionarios que conduzca a la garantía del bienestar integral implementada. (Informe final de la implementación de la estrategia)</v>
      </c>
      <c r="I20" s="100">
        <f>VLOOKUP(B20,'Plantilla publicacion'!$A$3:$M$505,9,0)</f>
        <v>100</v>
      </c>
      <c r="J20" s="100" t="str">
        <f>VLOOKUP(B20,'Plantilla publicacion'!$A$3:$M$505,10,0)</f>
        <v>Porcentual</v>
      </c>
      <c r="K20" s="173">
        <f>VLOOKUP(B20,'Plantilla publicacion'!$A$3:$M$505,11,0)</f>
        <v>45691</v>
      </c>
      <c r="L20" s="173">
        <f>VLOOKUP(B20,'Plantilla publicacion'!$A$3:$M$505,12,0)</f>
        <v>45989</v>
      </c>
      <c r="M20" s="15">
        <f>IF(ISERROR(VLOOKUP(B20,'Plantilla publicacion'!$A$3:$P$490,16,0)),"NA",VLOOKUP(B20,'Plantilla publicacion'!$A$3:$P$490,16,0))</f>
        <v>0</v>
      </c>
      <c r="N20" s="152" t="str">
        <f>VLOOKUP(B20,'Plantilla publicacion'!$A$3:$M$505,13,0)</f>
        <v>117-GRUPO DE TRABAJO DE DESARROLLO DE TALENTO HUMANO</v>
      </c>
      <c r="O20" s="308">
        <f>VLOOKUP(B20,'Plantilla publicacion (2)'!$S$3:$X$490,6,0)</f>
        <v>0</v>
      </c>
      <c r="P20" s="308">
        <f>VLOOKUP(B20,'Plantilla publicacion (2)'!$S$3:$Y$490,7,0)</f>
        <v>0</v>
      </c>
      <c r="Q20" s="152">
        <f>VLOOKUP(B20,'PAI 2025 Consolidado'!$F$6:$Z$486,21,0)</f>
        <v>0</v>
      </c>
    </row>
    <row r="21" spans="1:17" ht="178.5" x14ac:dyDescent="0.25">
      <c r="A21" s="5" t="str">
        <f>VLOOKUP(B21,'Plantilla publicacion'!$A$3:$B$490,2,0)</f>
        <v>Actividad propia</v>
      </c>
      <c r="B21" s="136" t="s">
        <v>532</v>
      </c>
      <c r="C21" s="367"/>
      <c r="D21" s="367">
        <f>VLOOKUP(B21,'Plantilla publicacion'!$A$3:$M$490,6,0)</f>
        <v>0</v>
      </c>
      <c r="E21" s="367"/>
      <c r="F21" s="367"/>
      <c r="G21" s="367" t="str">
        <f>VLOOKUP(B21,'Plantilla publicacion'!$A$3:$M$490,7,0)</f>
        <v>N/A</v>
      </c>
      <c r="H21" s="6" t="str">
        <f>VLOOKUP(B21,'Plantilla publicacion'!$A$3:$M$505,8,0)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publicacion'!$A$3:$M$505,9,0)</f>
        <v>100</v>
      </c>
      <c r="J21" s="6" t="str">
        <f>VLOOKUP(B21,'Plantilla publicacion'!$A$3:$M$505,10,0)</f>
        <v>Porcentual</v>
      </c>
      <c r="K21" s="7">
        <f>VLOOKUP(B21,'Plantilla publicacion'!$A$3:$M$505,11,0)</f>
        <v>45691</v>
      </c>
      <c r="L21" s="7">
        <f>VLOOKUP(B21,'Plantilla publicacion'!$A$3:$M$505,12,0)</f>
        <v>45989</v>
      </c>
      <c r="M21" s="57"/>
      <c r="N21" s="57" t="str">
        <f>VLOOKUP(B21,'Plantilla publicacion'!$A$3:$M$505,13,0)</f>
        <v>117-GRUPO DE TRABAJO DE DESARROLLO DE TALENTO HUMANO</v>
      </c>
      <c r="O21" s="305">
        <f>VLOOKUP(B21,'Plantilla publicacion (2)'!$S$3:$X$490,6,0)</f>
        <v>85.74</v>
      </c>
      <c r="P21" s="305">
        <f>VLOOKUP(B21,'Plantilla publicacion (2)'!$S$3:$Y$490,7,0)</f>
        <v>2.3816666666666664</v>
      </c>
      <c r="Q21" s="57" t="str">
        <f>VLOOKUP(B21,'PAI 2025 Consolidado'!$F$6:$Z$486,21,0)</f>
        <v>Teniendo en cuenta que está previsto suplir un total de 414 empleos mediante concurso abierto, y que con corte al 30 de septiembre se han posesionado 3565personas, el porcentaje de avance reportado corresponde al cumplimiento efectivo frente a la meta establecida. Este porcentaje se obtiene de dividir el número de personas posesionadas (355) entre el total de empleos proyectados (414), y el resultado se multiplica por cien para expresarlo en porcentaje. Al realizar este cálculo, se obtiene un porcentaje de avance del 85,74%, que refleja de manera precisa el cumplimiento alcanzado con corte a la fecha mencionada.</v>
      </c>
    </row>
    <row r="22" spans="1:17" ht="25.5" x14ac:dyDescent="0.25">
      <c r="A22" s="5" t="str">
        <f>VLOOKUP(B22,'Plantilla publicacion'!$A$3:$B$490,2,0)</f>
        <v>Actividad propia</v>
      </c>
      <c r="B22" s="136" t="s">
        <v>534</v>
      </c>
      <c r="C22" s="367"/>
      <c r="D22" s="367">
        <f>VLOOKUP(B22,'Plantilla publicacion'!$A$3:$M$490,6,0)</f>
        <v>0</v>
      </c>
      <c r="E22" s="367"/>
      <c r="F22" s="367"/>
      <c r="G22" s="367" t="str">
        <f>VLOOKUP(B22,'Plantilla publicacion'!$A$3:$M$490,7,0)</f>
        <v>N/A</v>
      </c>
      <c r="H22" s="6" t="str">
        <f>VLOOKUP(B22,'Plantilla publicacion'!$A$3:$M$505,8,0)</f>
        <v>Realizar un Taller de adaptación al cambio dirigido a los líderes de las área (Listado de asistencia del taller)</v>
      </c>
      <c r="I22" s="6">
        <f>VLOOKUP(B22,'Plantilla publicacion'!$A$3:$M$505,9,0)</f>
        <v>1</v>
      </c>
      <c r="J22" s="6" t="str">
        <f>VLOOKUP(B22,'Plantilla publicacion'!$A$3:$M$505,10,0)</f>
        <v>Númerica</v>
      </c>
      <c r="K22" s="7">
        <f>VLOOKUP(B22,'Plantilla publicacion'!$A$3:$M$505,11,0)</f>
        <v>45748</v>
      </c>
      <c r="L22" s="7">
        <f>VLOOKUP(B22,'Plantilla publicacion'!$A$3:$M$505,12,0)</f>
        <v>45777</v>
      </c>
      <c r="M22" s="57"/>
      <c r="N22" s="57" t="str">
        <f>VLOOKUP(B22,'Plantilla publicacion'!$A$3:$M$505,13,0)</f>
        <v>117-GRUPO DE TRABAJO DE DESARROLLO DE TALENTO HUMANO</v>
      </c>
      <c r="O22" s="305">
        <f>VLOOKUP(B22,'Plantilla publicacion (2)'!$S$3:$X$490,6,0)</f>
        <v>100</v>
      </c>
      <c r="P22" s="305">
        <f>VLOOKUP(B22,'Plantilla publicacion (2)'!$S$3:$Y$490,7,0)</f>
        <v>2.7777777777777777</v>
      </c>
      <c r="Q22" s="57" t="str">
        <f>VLOOKUP(B22,'PAI 2025 Consolidado'!$F$6:$Z$486,21,0)</f>
        <v xml:space="preserve">Se realizó el taller de adaptación al cambio dirigido a los líderes del área </v>
      </c>
    </row>
    <row r="23" spans="1:17" ht="51" x14ac:dyDescent="0.25">
      <c r="A23" s="5" t="str">
        <f>VLOOKUP(B23,'Plantilla publicacion'!$A$3:$B$490,2,0)</f>
        <v>Actividad propia</v>
      </c>
      <c r="B23" s="136" t="s">
        <v>536</v>
      </c>
      <c r="C23" s="367"/>
      <c r="D23" s="367">
        <f>VLOOKUP(B23,'Plantilla publicacion'!$A$3:$M$490,6,0)</f>
        <v>0</v>
      </c>
      <c r="E23" s="367"/>
      <c r="F23" s="367"/>
      <c r="G23" s="367" t="str">
        <f>VLOOKUP(B23,'Plantilla publicacion'!$A$3:$M$490,7,0)</f>
        <v>N/A</v>
      </c>
      <c r="H23" s="6" t="str">
        <f>VLOOKUP(B23,'Plantilla publicacion'!$A$3:$M$505,8,0)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publicacion'!$A$3:$M$505,9,0)</f>
        <v>1</v>
      </c>
      <c r="J23" s="6" t="str">
        <f>VLOOKUP(B23,'Plantilla publicacion'!$A$3:$M$505,10,0)</f>
        <v>Númerica</v>
      </c>
      <c r="K23" s="7">
        <f>VLOOKUP(B23,'Plantilla publicacion'!$A$3:$M$505,11,0)</f>
        <v>45811</v>
      </c>
      <c r="L23" s="7">
        <f>VLOOKUP(B23,'Plantilla publicacion'!$A$3:$M$505,12,0)</f>
        <v>45839</v>
      </c>
      <c r="M23" s="57"/>
      <c r="N23" s="57" t="str">
        <f>VLOOKUP(B23,'Plantilla publicacion'!$A$3:$M$505,13,0)</f>
        <v>117-GRUPO DE TRABAJO DE DESARROLLO DE TALENTO HUMANO</v>
      </c>
      <c r="O23" s="305">
        <f>VLOOKUP(B23,'Plantilla publicacion (2)'!$S$3:$X$490,6,0)</f>
        <v>100</v>
      </c>
      <c r="P23" s="305">
        <f>VLOOKUP(B23,'Plantilla publicacion (2)'!$S$3:$Y$490,7,0)</f>
        <v>2.7777777777777777</v>
      </c>
      <c r="Q23" s="57" t="str">
        <f>VLOOKUP(B23,'PAI 2025 Consolidado'!$F$6:$Z$486,21,0)</f>
        <v>Realizar encuesta sociodemográfica con el fin de caracterizar a los servidores e identificar acciones de mejora en pro de la felicidad de los servidores.</v>
      </c>
    </row>
    <row r="24" spans="1:17" ht="26.25" thickBot="1" x14ac:dyDescent="0.3">
      <c r="A24" s="5" t="str">
        <f>VLOOKUP(B24,'Plantilla publicacion'!$A$3:$B$490,2,0)</f>
        <v>Actividad propia</v>
      </c>
      <c r="B24" s="137" t="s">
        <v>538</v>
      </c>
      <c r="C24" s="368"/>
      <c r="D24" s="368">
        <f>VLOOKUP(B24,'Plantilla publicacion'!$A$3:$M$490,6,0)</f>
        <v>0</v>
      </c>
      <c r="E24" s="368"/>
      <c r="F24" s="368"/>
      <c r="G24" s="368" t="str">
        <f>VLOOKUP(B24,'Plantilla publicacion'!$A$3:$M$490,7,0)</f>
        <v>N/A</v>
      </c>
      <c r="H24" s="106" t="str">
        <f>VLOOKUP(B24,'Plantilla publicacion'!$A$3:$M$505,8,0)</f>
        <v>Realizar campañas "escuchando tus emociones" (Informe con estadísticas de las personas que participaron de la campaña)</v>
      </c>
      <c r="I24" s="106">
        <f>VLOOKUP(B24,'Plantilla publicacion'!$A$3:$M$505,9,0)</f>
        <v>6</v>
      </c>
      <c r="J24" s="106" t="str">
        <f>VLOOKUP(B24,'Plantilla publicacion'!$A$3:$M$505,10,0)</f>
        <v>Númerica</v>
      </c>
      <c r="K24" s="107">
        <f>VLOOKUP(B24,'Plantilla publicacion'!$A$3:$M$505,11,0)</f>
        <v>45811</v>
      </c>
      <c r="L24" s="107">
        <f>VLOOKUP(B24,'Plantilla publicacion'!$A$3:$M$505,12,0)</f>
        <v>45989</v>
      </c>
      <c r="M24" s="108"/>
      <c r="N24" s="108" t="str">
        <f>VLOOKUP(B24,'Plantilla publicacion'!$A$3:$M$505,13,0)</f>
        <v>117-GRUPO DE TRABAJO DE DESARROLLO DE TALENTO HUMANO</v>
      </c>
      <c r="O24" s="307">
        <f>VLOOKUP(B24,'Plantilla publicacion (2)'!$S$3:$X$490,6,0)</f>
        <v>68</v>
      </c>
      <c r="P24" s="307">
        <f>VLOOKUP(B24,'Plantilla publicacion (2)'!$S$3:$Y$490,7,0)</f>
        <v>1.8888888888888888</v>
      </c>
      <c r="Q24" s="108" t="str">
        <f>VLOOKUP(B24,'PAI 2025 Consolidado'!$F$6:$Z$486,21,0)</f>
        <v>Durante el mes de septiembre se realizó la cuarta campaña "escuchando tus emociones</v>
      </c>
    </row>
    <row r="25" spans="1:17" s="12" customFormat="1" ht="38.25" x14ac:dyDescent="0.25">
      <c r="A25" s="5" t="str">
        <f>VLOOKUP(B25,'Plantilla publicacion'!$A$3:$B$490,2,0)</f>
        <v>Producto</v>
      </c>
      <c r="B25" s="139" t="s">
        <v>540</v>
      </c>
      <c r="C25" s="366" t="str">
        <f>VLOOKUP(B25,'Plantilla publicacion'!$A$3:$R$490,17,0)</f>
        <v>PND - 5-31-5-b- Convergencia regional - Entidades públicas territoriales y nacionales fortalecidas / PES - Transformación Institucional</v>
      </c>
      <c r="D25" s="366" t="str">
        <f>VLOOKUP(B25,'Plantilla publicacion'!$A$3:$M$497,6,0)</f>
        <v>60-Fortalecer el Sistema Integral de Gestión Institucional en el marco del Modelo Integrado de Planeación y gestión para mejorar la prestación del servicio.</v>
      </c>
      <c r="E25" s="366" t="str">
        <f>VLOOKUP(B25,'Plantilla publicacion'!$A$3:$O$490,14,0)</f>
        <v>106-Cumplimiento de productos del PAI asociados a Fortalecer el Sistema Integral de Gestión Institucional para mejorar la prestación del servicio.</v>
      </c>
      <c r="F25" s="366"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366" t="str">
        <f>VLOOKUP(B25,'Plantilla publicacion'!$A$3:$M$497,7,0)</f>
        <v>N/A</v>
      </c>
      <c r="H25" s="15" t="str">
        <f>VLOOKUP(B25,'Plantilla publicacion'!$A$3:$M$505,8,0)</f>
        <v>Documento del Plan Estratégico de Talento Humano, elaborado y publicado  (Plan elaborado y captura de pantalla de la publicación en página web de la SIC e Intrasic)</v>
      </c>
      <c r="I25" s="15">
        <f>VLOOKUP(B25,'Plantilla publicacion'!$A$3:$M$505,9,0)</f>
        <v>1</v>
      </c>
      <c r="J25" s="15" t="str">
        <f>VLOOKUP(B25,'Plantilla publicacion'!$A$3:$M$505,10,0)</f>
        <v>Númerica</v>
      </c>
      <c r="K25" s="172">
        <f>VLOOKUP(B25,'Plantilla publicacion'!$A$3:$M$505,11,0)</f>
        <v>45677</v>
      </c>
      <c r="L25" s="172">
        <f>VLOOKUP(B25,'Plantilla publicacion'!$A$3:$M$505,12,0)</f>
        <v>45716</v>
      </c>
      <c r="M25" s="15" t="str">
        <f>IF(ISERROR(VLOOKUP(B25,'Plantilla publicacion'!$A$3:$P$490,16,0)),"NA",VLOOKUP(B25,'Plantilla publicacion'!$A$3:$P$490,16,0))</f>
        <v>PES_20240073 / DECRETO 612</v>
      </c>
      <c r="N25" s="152" t="str">
        <f>VLOOKUP(B25,'Plantilla publicacion'!$A$3:$M$505,13,0)</f>
        <v>117-GRUPO DE TRABAJO DE DESARROLLO DE TALENTO HUMANO</v>
      </c>
      <c r="O25" s="308">
        <f>VLOOKUP(B25,'Plantilla publicacion (2)'!$S$3:$X$490,6,0)</f>
        <v>100</v>
      </c>
      <c r="P25" s="308">
        <f>VLOOKUP(B25,'Plantilla publicacion (2)'!$S$3:$Y$490,7,0)</f>
        <v>8.5</v>
      </c>
      <c r="Q25" s="152" t="str">
        <f>VLOOKUP(B25,'PAI 2025 Consolidado'!$F$6:$Z$486,21,0)</f>
        <v>Se elaboró el Plan Estratégico de Talento Humano y se realizó la publicación en página web de la SIC e Intrasic.</v>
      </c>
    </row>
    <row r="26" spans="1:17" ht="25.5" x14ac:dyDescent="0.25">
      <c r="A26" s="5" t="str">
        <f>VLOOKUP(B26,'Plantilla publicacion'!$A$3:$B$490,2,0)</f>
        <v>Actividad propia</v>
      </c>
      <c r="B26" s="136" t="s">
        <v>542</v>
      </c>
      <c r="C26" s="367"/>
      <c r="D26" s="367">
        <f>VLOOKUP(B26,'Plantilla publicacion'!$A$3:$M$490,6,0)</f>
        <v>0</v>
      </c>
      <c r="E26" s="367"/>
      <c r="F26" s="367"/>
      <c r="G26" s="367" t="str">
        <f>VLOOKUP(B26,'Plantilla publicacion'!$A$3:$M$490,7,0)</f>
        <v>N/A</v>
      </c>
      <c r="H26" s="6" t="str">
        <f>VLOOKUP(B26,'Plantilla publicacion'!$A$3:$M$505,8,0)</f>
        <v>Elaborar el documento del Plan Estratégico de Talento Humano (Documento del plan/único entregable)</v>
      </c>
      <c r="I26" s="6">
        <f>VLOOKUP(B26,'Plantilla publicacion'!$A$3:$M$505,9,0)</f>
        <v>1</v>
      </c>
      <c r="J26" s="6" t="str">
        <f>VLOOKUP(B26,'Plantilla publicacion'!$A$3:$M$505,10,0)</f>
        <v>Númerica</v>
      </c>
      <c r="K26" s="7">
        <f>VLOOKUP(B26,'Plantilla publicacion'!$A$3:$M$505,11,0)</f>
        <v>45677</v>
      </c>
      <c r="L26" s="7">
        <f>VLOOKUP(B26,'Plantilla publicacion'!$A$3:$M$505,12,0)</f>
        <v>45688</v>
      </c>
      <c r="M26" s="57"/>
      <c r="N26" s="57" t="str">
        <f>VLOOKUP(B26,'Plantilla publicacion'!$A$3:$M$505,13,0)</f>
        <v>117-GRUPO DE TRABAJO DE DESARROLLO DE TALENTO HUMANO</v>
      </c>
      <c r="O26" s="305">
        <f>VLOOKUP(B26,'Plantilla publicacion (2)'!$S$3:$X$490,6,0)</f>
        <v>100</v>
      </c>
      <c r="P26" s="305">
        <f>VLOOKUP(B26,'Plantilla publicacion (2)'!$S$3:$Y$490,7,0)</f>
        <v>6.6666666666666679</v>
      </c>
      <c r="Q26" s="57" t="str">
        <f>VLOOKUP(B26,'PAI 2025 Consolidado'!$F$6:$Z$486,21,0)</f>
        <v>Se elaboró el documento del Plan Estratégico de Talento Humano para la vigencia 2025.</v>
      </c>
    </row>
    <row r="27" spans="1:17" ht="39" thickBot="1" x14ac:dyDescent="0.3">
      <c r="A27" s="5" t="str">
        <f>VLOOKUP(B27,'Plantilla publicacion'!$A$3:$B$490,2,0)</f>
        <v>Actividad propia</v>
      </c>
      <c r="B27" s="153" t="s">
        <v>544</v>
      </c>
      <c r="C27" s="368"/>
      <c r="D27" s="368">
        <f>VLOOKUP(B27,'Plantilla publicacion'!$A$3:$M$490,6,0)</f>
        <v>0</v>
      </c>
      <c r="E27" s="368"/>
      <c r="F27" s="368"/>
      <c r="G27" s="368" t="str">
        <f>VLOOKUP(B27,'Plantilla publicacion'!$A$3:$M$490,7,0)</f>
        <v>N/A</v>
      </c>
      <c r="H27" s="11" t="str">
        <f>VLOOKUP(B27,'Plantilla publicacion'!$A$3:$M$505,8,0)</f>
        <v>Publicar el Plan Estratégico de Talento Humano  (Captura de pantalla de la publicación en página web de la SIC e Intrasic)</v>
      </c>
      <c r="I27" s="11">
        <f>VLOOKUP(B27,'Plantilla publicacion'!$A$3:$M$505,9,0)</f>
        <v>1</v>
      </c>
      <c r="J27" s="11" t="str">
        <f>VLOOKUP(B27,'Plantilla publicacion'!$A$3:$M$505,10,0)</f>
        <v>Númerica</v>
      </c>
      <c r="K27" s="110">
        <f>VLOOKUP(B27,'Plantilla publicacion'!$A$3:$M$505,11,0)</f>
        <v>45691</v>
      </c>
      <c r="L27" s="110">
        <f>VLOOKUP(B27,'Plantilla publicacion'!$A$3:$M$505,12,0)</f>
        <v>45716</v>
      </c>
      <c r="M27" s="108"/>
      <c r="N27" s="108" t="str">
        <f>VLOOKUP(B27,'Plantilla publicacion'!$A$3:$M$505,13,0)</f>
        <v>117-GRUPO DE TRABAJO DE DESARROLLO DE TALENTO HUMANO</v>
      </c>
      <c r="O27" s="307">
        <f>VLOOKUP(B27,'Plantilla publicacion (2)'!$S$3:$X$490,6,0)</f>
        <v>100</v>
      </c>
      <c r="P27" s="307">
        <f>VLOOKUP(B27,'Plantilla publicacion (2)'!$S$3:$Y$490,7,0)</f>
        <v>4.4444444444444446</v>
      </c>
      <c r="Q27" s="108" t="str">
        <f>VLOOKUP(B27,'PAI 2025 Consolidado'!$F$6:$Z$486,21,0)</f>
        <v>Se realizó la publicación del Plan Estratégico de Talento Humano tanto en la página web de la entidad como en la Intrasic.</v>
      </c>
    </row>
    <row r="28" spans="1:17" s="12" customFormat="1" ht="25.5" x14ac:dyDescent="0.25">
      <c r="A28" s="5" t="str">
        <f>VLOOKUP(B28,'Plantilla publicacion'!$A$3:$B$490,2,0)</f>
        <v>Producto</v>
      </c>
      <c r="B28" s="98" t="s">
        <v>546</v>
      </c>
      <c r="C28" s="366" t="str">
        <f>VLOOKUP(B28,'Plantilla publicacion'!$A$3:$R$490,17,0)</f>
        <v>PND - 5-31-5-b- Convergencia regional - Entidades públicas territoriales y nacionales fortalecidas / PES - Transformación Institucional</v>
      </c>
      <c r="D28" s="366" t="str">
        <f>VLOOKUP(B28,'Plantilla publicacion'!$A$3:$M$497,6,0)</f>
        <v>60-Fortalecer el Sistema Integral de Gestión Institucional en el marco del Modelo Integrado de Planeación y gestión para mejorar la prestación del servicio.</v>
      </c>
      <c r="E28" s="366" t="str">
        <f>VLOOKUP(B28,'Plantilla publicacion'!$A$3:$O$490,14,0)</f>
        <v>106-Cumplimiento de productos del PAI asociados a Fortalecer el Sistema Integral de Gestión Institucional para mejorar la prestación del servicio.</v>
      </c>
      <c r="F28" s="366" t="str">
        <f>VLOOKUP(B28,'Plantilla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366" t="str">
        <f>VLOOKUP(B28,'Plantilla publicacion'!$A$3:$M$497,7,0)</f>
        <v>N/A</v>
      </c>
      <c r="H28" s="100" t="str">
        <f>VLOOKUP(B28,'Plantilla publicacion'!$A$3:$M$505,8,0)</f>
        <v>Objetivo de mejora Empresas Familiarmente responsables efr, cumplidos (Informe consolidado de cumplimiento de objetivos de mejora, único entregable)</v>
      </c>
      <c r="I28" s="100">
        <f>VLOOKUP(B28,'Plantilla publicacion'!$A$3:$M$505,9,0)</f>
        <v>1</v>
      </c>
      <c r="J28" s="100" t="str">
        <f>VLOOKUP(B28,'Plantilla publicacion'!$A$3:$M$505,10,0)</f>
        <v>Númerica</v>
      </c>
      <c r="K28" s="173">
        <f>VLOOKUP(B28,'Plantilla publicacion'!$A$3:$M$505,11,0)</f>
        <v>45677</v>
      </c>
      <c r="L28" s="173">
        <f>VLOOKUP(B28,'Plantilla publicacion'!$A$3:$M$505,12,0)</f>
        <v>46013</v>
      </c>
      <c r="M28" s="15">
        <f>IF(ISERROR(VLOOKUP(B28,'Plantilla publicacion'!$A$3:$P$490,16,0)),"NA",VLOOKUP(B28,'Plantilla publicacion'!$A$3:$P$490,16,0))</f>
        <v>0</v>
      </c>
      <c r="N28" s="152" t="str">
        <f>VLOOKUP(B28,'Plantilla publicacion'!$A$3:$M$505,13,0)</f>
        <v>117-GRUPO DE TRABAJO DE DESARROLLO DE TALENTO HUMANO</v>
      </c>
      <c r="O28" s="308">
        <f>VLOOKUP(B28,'Plantilla publicacion (2)'!$S$3:$X$490,6,0)</f>
        <v>0</v>
      </c>
      <c r="P28" s="308">
        <f>VLOOKUP(B28,'Plantilla publicacion (2)'!$S$3:$Y$490,7,0)</f>
        <v>0</v>
      </c>
      <c r="Q28" s="152">
        <f>VLOOKUP(B28,'PAI 2025 Consolidado'!$F$6:$Z$486,21,0)</f>
        <v>0</v>
      </c>
    </row>
    <row r="29" spans="1:17" ht="38.25" x14ac:dyDescent="0.25">
      <c r="A29" s="5" t="str">
        <f>VLOOKUP(B29,'Plantilla publicacion'!$A$3:$B$490,2,0)</f>
        <v>Actividad propia</v>
      </c>
      <c r="B29" s="136" t="s">
        <v>548</v>
      </c>
      <c r="C29" s="367"/>
      <c r="D29" s="367">
        <f>VLOOKUP(B29,'Plantilla publicacion'!$A$3:$M$490,6,0)</f>
        <v>0</v>
      </c>
      <c r="E29" s="367"/>
      <c r="F29" s="367"/>
      <c r="G29" s="367" t="str">
        <f>VLOOKUP(B29,'Plantilla publicacion'!$A$3:$M$490,7,0)</f>
        <v>N/A</v>
      </c>
      <c r="H29" s="6" t="str">
        <f>VLOOKUP(B29,'Plantilla publicacion'!$A$3:$M$505,8,0)</f>
        <v>Establecer plan de trabajo con acciones, fechas y responsables, para el cumplimiento de los objetivos de mejora efr   (Plan de trabajo / único entregable)</v>
      </c>
      <c r="I29" s="6">
        <f>VLOOKUP(B29,'Plantilla publicacion'!$A$3:$M$505,9,0)</f>
        <v>1</v>
      </c>
      <c r="J29" s="6" t="str">
        <f>VLOOKUP(B29,'Plantilla publicacion'!$A$3:$M$505,10,0)</f>
        <v>Númerica</v>
      </c>
      <c r="K29" s="7">
        <f>VLOOKUP(B29,'Plantilla publicacion'!$A$3:$M$505,11,0)</f>
        <v>45677</v>
      </c>
      <c r="L29" s="7">
        <f>VLOOKUP(B29,'Plantilla publicacion'!$A$3:$M$505,12,0)</f>
        <v>45688</v>
      </c>
      <c r="M29" s="57"/>
      <c r="N29" s="57" t="str">
        <f>VLOOKUP(B29,'Plantilla publicacion'!$A$3:$M$505,13,0)</f>
        <v>117-GRUPO DE TRABAJO DE DESARROLLO DE TALENTO HUMANO</v>
      </c>
      <c r="O29" s="305">
        <f>VLOOKUP(B29,'Plantilla publicacion (2)'!$S$3:$X$490,6,0)</f>
        <v>100</v>
      </c>
      <c r="P29" s="305">
        <f>VLOOKUP(B29,'Plantilla publicacion (2)'!$S$3:$Y$490,7,0)</f>
        <v>8.8888888888888893</v>
      </c>
      <c r="Q29" s="57" t="str">
        <f>VLOOKUP(B29,'PAI 2025 Consolidado'!$F$6:$Z$486,21,0)</f>
        <v>Se estableció el plan de trabajo con acciones, fechas y responsables, para el cumplimiento de los objetivos de mejora efr.</v>
      </c>
    </row>
    <row r="30" spans="1:17" ht="39" thickBot="1" x14ac:dyDescent="0.3">
      <c r="A30" s="5" t="str">
        <f>VLOOKUP(B30,'Plantilla publicacion'!$A$3:$B$490,2,0)</f>
        <v>Actividad propia</v>
      </c>
      <c r="B30" s="137" t="s">
        <v>549</v>
      </c>
      <c r="C30" s="368"/>
      <c r="D30" s="368">
        <f>VLOOKUP(B30,'Plantilla publicacion'!$A$3:$M$490,6,0)</f>
        <v>0</v>
      </c>
      <c r="E30" s="368"/>
      <c r="F30" s="368"/>
      <c r="G30" s="368" t="str">
        <f>VLOOKUP(B30,'Plantilla publicacion'!$A$3:$M$490,7,0)</f>
        <v>N/A</v>
      </c>
      <c r="H30" s="106" t="str">
        <f>VLOOKUP(B30,'Plantilla publicacion'!$A$3:$M$505,8,0)</f>
        <v>Ejecutar el plan de trabajo para el cumplimiento de los objetivos de mejora efr  (Informes trimestrales (4) de seguimiento y soportes documentales de cumplimiento)</v>
      </c>
      <c r="I30" s="106">
        <f>VLOOKUP(B30,'Plantilla publicacion'!$A$3:$M$505,9,0)</f>
        <v>100</v>
      </c>
      <c r="J30" s="106" t="str">
        <f>VLOOKUP(B30,'Plantilla publicacion'!$A$3:$M$505,10,0)</f>
        <v>Porcentual</v>
      </c>
      <c r="K30" s="107">
        <f>VLOOKUP(B30,'Plantilla publicacion'!$A$3:$M$505,11,0)</f>
        <v>45691</v>
      </c>
      <c r="L30" s="107">
        <f>VLOOKUP(B30,'Plantilla publicacion'!$A$3:$M$505,12,0)</f>
        <v>46013</v>
      </c>
      <c r="M30" s="108"/>
      <c r="N30" s="108" t="str">
        <f>VLOOKUP(B30,'Plantilla publicacion'!$A$3:$M$505,13,0)</f>
        <v>117-GRUPO DE TRABAJO DE DESARROLLO DE TALENTO HUMANO</v>
      </c>
      <c r="O30" s="307">
        <f>VLOOKUP(B30,'Plantilla publicacion (2)'!$S$3:$X$490,6,0)</f>
        <v>61</v>
      </c>
      <c r="P30" s="307">
        <f>VLOOKUP(B30,'Plantilla publicacion (2)'!$S$3:$Y$490,7,0)</f>
        <v>1.3555555555555556</v>
      </c>
      <c r="Q30" s="108" t="str">
        <f>VLOOKUP(B30,'PAI 2025 Consolidado'!$F$6:$Z$486,21,0)</f>
        <v xml:space="preserve">Durante el mes de septiembre se realizó la siguiente actividad: el tercer Informe trimestral efr </v>
      </c>
    </row>
    <row r="31" spans="1:17" s="12" customFormat="1" ht="51" x14ac:dyDescent="0.25">
      <c r="A31" s="5" t="str">
        <f>VLOOKUP(B31,'Plantilla publicacion'!$A$3:$B$490,2,0)</f>
        <v>Producto</v>
      </c>
      <c r="B31" s="139" t="s">
        <v>551</v>
      </c>
      <c r="C31" s="366" t="str">
        <f>VLOOKUP(B31,'Plantilla publicacion'!$A$3:$R$490,17,0)</f>
        <v>PND - 5-31-5-b- Convergencia regional - Entidades públicas territoriales y nacionales fortalecidas / PES - Transformación Institucional</v>
      </c>
      <c r="D31" s="366" t="str">
        <f>VLOOKUP(B31,'Plantilla publicacion'!$A$3:$M$497,6,0)</f>
        <v>60-Fortalecer el Sistema Integral de Gestión Institucional en el marco del Modelo Integrado de Planeación y gestión para mejorar la prestación del servicio.</v>
      </c>
      <c r="E31" s="366" t="str">
        <f>VLOOKUP(B31,'Plantilla publicacion'!$A$3:$O$490,14,0)</f>
        <v>106-Cumplimiento de productos del PAI asociados a Fortalecer el Sistema Integral de Gestión Institucional para mejorar la prestación del servicio.</v>
      </c>
      <c r="F31" s="366" t="str">
        <f>VLOOKUP(B31,'Plantilla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366" t="str">
        <f>VLOOKUP(B31,'Plantilla publicacion'!$A$3:$M$497,7,0)</f>
        <v>FUNCIONAMIENTO</v>
      </c>
      <c r="H31" s="15" t="str">
        <f>VLOOKUP(B31,'Plantilla publicacion'!$A$3:$M$505,8,0)</f>
        <v>Plan de Bienestar Social y Estímulos, elaborado y ejecutado (Informe semestral de la ejecución del plan / único entregable)</v>
      </c>
      <c r="I31" s="15">
        <f>VLOOKUP(B31,'Plantilla publicacion'!$A$3:$M$505,9,0)</f>
        <v>100</v>
      </c>
      <c r="J31" s="15" t="str">
        <f>VLOOKUP(B31,'Plantilla publicacion'!$A$3:$M$505,10,0)</f>
        <v>Porcentual</v>
      </c>
      <c r="K31" s="172">
        <f>VLOOKUP(B31,'Plantilla publicacion'!$A$3:$M$505,11,0)</f>
        <v>45670</v>
      </c>
      <c r="L31" s="172">
        <f>VLOOKUP(B31,'Plantilla publicacion'!$A$3:$M$505,12,0)</f>
        <v>46013</v>
      </c>
      <c r="M31" s="15" t="str">
        <f>IF(ISERROR(VLOOKUP(B31,'Plantilla publicacion'!$A$3:$P$490,16,0)),"NA",VLOOKUP(B31,'Plantilla publicacion'!$A$3:$P$490,16,0))</f>
        <v>DECRETO 612</v>
      </c>
      <c r="N31" s="152" t="str">
        <f>VLOOKUP(B31,'Plantilla publicacion'!$A$3:$M$505,13,0)</f>
        <v>117-GRUPO DE TRABAJO DE DESARROLLO DE TALENTO HUMANO</v>
      </c>
      <c r="O31" s="308">
        <f>VLOOKUP(B31,'Plantilla publicacion (2)'!$S$3:$X$490,6,0)</f>
        <v>41.1</v>
      </c>
      <c r="P31" s="308">
        <f>VLOOKUP(B31,'Plantilla publicacion (2)'!$S$3:$Y$490,7,0)</f>
        <v>3.4935</v>
      </c>
      <c r="Q31" s="152" t="str">
        <f>VLOOKUP(B31,'PAI 2025 Consolidado'!$F$6:$Z$486,21,0)</f>
        <v>Se elaboró el primer informe semestral de Plan de Bienestar Social y Estímulos, se ajusta porcentaje de acuerdo a las indicaciones de la OAP</v>
      </c>
    </row>
    <row r="32" spans="1:17" ht="51" x14ac:dyDescent="0.25">
      <c r="A32" s="5" t="str">
        <f>VLOOKUP(B32,'Plantilla publicacion'!$A$3:$B$490,2,0)</f>
        <v>Actividad propia</v>
      </c>
      <c r="B32" s="136" t="s">
        <v>553</v>
      </c>
      <c r="C32" s="367"/>
      <c r="D32" s="367">
        <f>VLOOKUP(B32,'Plantilla publicacion'!$A$3:$M$490,6,0)</f>
        <v>0</v>
      </c>
      <c r="E32" s="367"/>
      <c r="F32" s="367"/>
      <c r="G32" s="367" t="str">
        <f>VLOOKUP(B32,'Plantilla publicacion'!$A$3:$M$490,7,0)</f>
        <v>N/A</v>
      </c>
      <c r="H32" s="6" t="str">
        <f>VLOOKUP(B32,'Plantilla publicacion'!$A$3:$M$505,8,0)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publicacion'!$A$3:$M$505,9,0)</f>
        <v>1</v>
      </c>
      <c r="J32" s="6" t="str">
        <f>VLOOKUP(B32,'Plantilla publicacion'!$A$3:$M$505,10,0)</f>
        <v>Númerica</v>
      </c>
      <c r="K32" s="7">
        <f>VLOOKUP(B32,'Plantilla publicacion'!$A$3:$M$505,11,0)</f>
        <v>45670</v>
      </c>
      <c r="L32" s="7">
        <f>VLOOKUP(B32,'Plantilla publicacion'!$A$3:$M$505,12,0)</f>
        <v>45688</v>
      </c>
      <c r="M32" s="57"/>
      <c r="N32" s="57" t="str">
        <f>VLOOKUP(B32,'Plantilla publicacion'!$A$3:$M$505,13,0)</f>
        <v>117-GRUPO DE TRABAJO DE DESARROLLO DE TALENTO HUMANO</v>
      </c>
      <c r="O32" s="305">
        <f>VLOOKUP(B32,'Plantilla publicacion (2)'!$S$3:$X$490,6,0)</f>
        <v>100</v>
      </c>
      <c r="P32" s="305">
        <f>VLOOKUP(B32,'Plantilla publicacion (2)'!$S$3:$Y$490,7,0)</f>
        <v>1.666666666666667</v>
      </c>
      <c r="Q32" s="57" t="str">
        <f>VLOOKUP(B32,'PAI 2025 Consolidado'!$F$6:$Z$486,21,0)</f>
        <v>Se elaboró el plan de bienestar social y estímulos y fue aprobado  por el Comité Institucional de Gestión y Desempeño en reunión celebrada el 29 de enero de 2025.</v>
      </c>
    </row>
    <row r="33" spans="1:17" ht="38.25" x14ac:dyDescent="0.25">
      <c r="A33" s="5" t="str">
        <f>VLOOKUP(B33,'Plantilla publicacion'!$A$3:$B$490,2,0)</f>
        <v>Actividad propia</v>
      </c>
      <c r="B33" s="136" t="s">
        <v>555</v>
      </c>
      <c r="C33" s="367"/>
      <c r="D33" s="367">
        <f>VLOOKUP(B33,'Plantilla publicacion'!$A$3:$M$490,6,0)</f>
        <v>0</v>
      </c>
      <c r="E33" s="367"/>
      <c r="F33" s="367"/>
      <c r="G33" s="367" t="str">
        <f>VLOOKUP(B33,'Plantilla publicacion'!$A$3:$M$490,7,0)</f>
        <v>N/A</v>
      </c>
      <c r="H33" s="6" t="str">
        <f>VLOOKUP(B33,'Plantilla publicacion'!$A$3:$M$505,8,0)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publicacion'!$A$3:$M$505,9,0)</f>
        <v>1</v>
      </c>
      <c r="J33" s="6" t="str">
        <f>VLOOKUP(B33,'Plantilla publicacion'!$A$3:$M$505,10,0)</f>
        <v>Númerica</v>
      </c>
      <c r="K33" s="7">
        <f>VLOOKUP(B33,'Plantilla publicacion'!$A$3:$M$505,11,0)</f>
        <v>45670</v>
      </c>
      <c r="L33" s="7">
        <f>VLOOKUP(B33,'Plantilla publicacion'!$A$3:$M$505,12,0)</f>
        <v>45688</v>
      </c>
      <c r="M33" s="57"/>
      <c r="N33" s="57" t="str">
        <f>VLOOKUP(B33,'Plantilla publicacion'!$A$3:$M$505,13,0)</f>
        <v>117-GRUPO DE TRABAJO DE DESARROLLO DE TALENTO HUMANO</v>
      </c>
      <c r="O33" s="305">
        <f>VLOOKUP(B33,'Plantilla publicacion (2)'!$S$3:$X$490,6,0)</f>
        <v>100</v>
      </c>
      <c r="P33" s="305">
        <f>VLOOKUP(B33,'Plantilla publicacion (2)'!$S$3:$Y$490,7,0)</f>
        <v>1.666666666666667</v>
      </c>
      <c r="Q33" s="57" t="str">
        <f>VLOOKUP(B33,'PAI 2025 Consolidado'!$F$6:$Z$486,21,0)</f>
        <v>Mediante Resolución 2240 de 2025 se adoptó el Plan de Bienestar Social y Estímulos y se publicó el la resolución en la página web e intrasic.</v>
      </c>
    </row>
    <row r="34" spans="1:17" ht="243" thickBot="1" x14ac:dyDescent="0.3">
      <c r="A34" s="5" t="str">
        <f>VLOOKUP(B34,'Plantilla publicacion'!$A$3:$B$490,2,0)</f>
        <v>Actividad propia</v>
      </c>
      <c r="B34" s="153" t="s">
        <v>557</v>
      </c>
      <c r="C34" s="368"/>
      <c r="D34" s="368">
        <f>VLOOKUP(B34,'Plantilla publicacion'!$A$3:$M$490,6,0)</f>
        <v>0</v>
      </c>
      <c r="E34" s="368"/>
      <c r="F34" s="368"/>
      <c r="G34" s="368" t="str">
        <f>VLOOKUP(B34,'Plantilla publicacion'!$A$3:$M$490,7,0)</f>
        <v>N/A</v>
      </c>
      <c r="H34" s="11" t="str">
        <f>VLOOKUP(B34,'Plantilla publicacion'!$A$3:$M$505,8,0)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publicacion'!$A$3:$M$505,9,0)</f>
        <v>100</v>
      </c>
      <c r="J34" s="11" t="str">
        <f>VLOOKUP(B34,'Plantilla publicacion'!$A$3:$M$505,10,0)</f>
        <v>Porcentual</v>
      </c>
      <c r="K34" s="110">
        <f>VLOOKUP(B34,'Plantilla publicacion'!$A$3:$M$505,11,0)</f>
        <v>45691</v>
      </c>
      <c r="L34" s="110">
        <f>VLOOKUP(B34,'Plantilla publicacion'!$A$3:$M$505,12,0)</f>
        <v>46013</v>
      </c>
      <c r="M34" s="108"/>
      <c r="N34" s="108" t="str">
        <f>VLOOKUP(B34,'Plantilla publicacion'!$A$3:$M$505,13,0)</f>
        <v>117-GRUPO DE TRABAJO DE DESARROLLO DE TALENTO HUMANO</v>
      </c>
      <c r="O34" s="307">
        <f>VLOOKUP(B34,'Plantilla publicacion (2)'!$S$3:$X$490,6,0)</f>
        <v>65.400000000000006</v>
      </c>
      <c r="P34" s="307">
        <f>VLOOKUP(B34,'Plantilla publicacion (2)'!$S$3:$Y$490,7,0)</f>
        <v>5.0866666666666669</v>
      </c>
      <c r="Q34" s="108" t="str">
        <f>VLOOKUP(B34,'PAI 2025 Consolidado'!$F$6:$Z$486,21,0)</f>
        <v>Durante los meses de septiembre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 del teletrabajador, bienvenida bebe, Ejercicio es salud y deporte, Gimnasia cerebral, Reconocimiento pensionados, Encuentro de parejas, Caminatas ecológicas, Sic con sentido TIC, Fondo Nacional del Ahorro, Reconocimiento a la Antigüedad Laboral, Reconocimiento a los servidores públicos según su profesión, programa servimos.</v>
      </c>
    </row>
    <row r="35" spans="1:17" s="12" customFormat="1" ht="38.25" x14ac:dyDescent="0.25">
      <c r="A35" s="5" t="str">
        <f>VLOOKUP(B35,'Plantilla publicacion'!$A$3:$B$490,2,0)</f>
        <v>Producto</v>
      </c>
      <c r="B35" s="98" t="s">
        <v>558</v>
      </c>
      <c r="C35" s="366" t="str">
        <f>VLOOKUP(B35,'Plantilla publicacion'!$A$3:$R$490,17,0)</f>
        <v>PND - 5-31-5-b- Convergencia regional - Entidades públicas territoriales y nacionales fortalecidas / PES - Transformación Institucional</v>
      </c>
      <c r="D35" s="366" t="str">
        <f>VLOOKUP(B35,'Plantilla publicacion'!$A$3:$M$497,6,0)</f>
        <v>60-Fortalecer el Sistema Integral de Gestión Institucional en el marco del Modelo Integrado de Planeación y gestión para mejorar la prestación del servicio.</v>
      </c>
      <c r="E35" s="366" t="str">
        <f>VLOOKUP(B35,'Plantilla publicacion'!$A$3:$O$490,14,0)</f>
        <v>106-Cumplimiento de productos del PAI asociados a Fortalecer el Sistema Integral de Gestión Institucional para mejorar la prestación del servicio.</v>
      </c>
      <c r="F35" s="366" t="str">
        <f>VLOOKUP(B35,'Plantilla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366" t="str">
        <f>VLOOKUP(B35,'Plantilla publicacion'!$A$3:$M$497,7,0)</f>
        <v>FUNCIONAMIENTO</v>
      </c>
      <c r="H35" s="100" t="str">
        <f>VLOOKUP(B35,'Plantilla publicacion'!$A$3:$M$505,8,0)</f>
        <v>Plan de Capacitación, elaborado y ejecutado  (Informe semestral de la ejecución del plan)</v>
      </c>
      <c r="I35" s="100">
        <f>VLOOKUP(B35,'Plantilla publicacion'!$A$3:$M$505,9,0)</f>
        <v>100</v>
      </c>
      <c r="J35" s="100" t="str">
        <f>VLOOKUP(B35,'Plantilla publicacion'!$A$3:$M$505,10,0)</f>
        <v>Porcentual</v>
      </c>
      <c r="K35" s="173">
        <f>VLOOKUP(B35,'Plantilla publicacion'!$A$3:$M$505,11,0)</f>
        <v>45670</v>
      </c>
      <c r="L35" s="173">
        <f>VLOOKUP(B35,'Plantilla publicacion'!$A$3:$M$505,12,0)</f>
        <v>46013</v>
      </c>
      <c r="M35" s="15" t="str">
        <f>IF(ISERROR(VLOOKUP(B35,'Plantilla publicacion'!$A$3:$P$490,16,0)),"NA",VLOOKUP(B35,'Plantilla publicacion'!$A$3:$P$490,16,0))</f>
        <v>DECRETO 612</v>
      </c>
      <c r="N35" s="152" t="str">
        <f>VLOOKUP(B35,'Plantilla publicacion'!$A$3:$M$505,13,0)</f>
        <v>117-GRUPO DE TRABAJO DE DESARROLLO DE TALENTO HUMANO</v>
      </c>
      <c r="O35" s="308">
        <f>VLOOKUP(B35,'Plantilla publicacion (2)'!$S$3:$X$490,6,0)</f>
        <v>10.5</v>
      </c>
      <c r="P35" s="308">
        <f>VLOOKUP(B35,'Plantilla publicacion (2)'!$S$3:$Y$490,7,0)</f>
        <v>0.89249999999999996</v>
      </c>
      <c r="Q35" s="152" t="str">
        <f>VLOOKUP(B35,'PAI 2025 Consolidado'!$F$6:$Z$486,21,0)</f>
        <v>Se elaboró el informe semestral de Plan de Institucional de Capacitación y se ajusta el avance de porcentaje.</v>
      </c>
    </row>
    <row r="36" spans="1:17" ht="51" x14ac:dyDescent="0.25">
      <c r="A36" s="5" t="str">
        <f>VLOOKUP(B36,'Plantilla publicacion'!$A$3:$B$490,2,0)</f>
        <v>Actividad propia</v>
      </c>
      <c r="B36" s="136" t="s">
        <v>560</v>
      </c>
      <c r="C36" s="367"/>
      <c r="D36" s="367">
        <f>VLOOKUP(B36,'Plantilla publicacion'!$A$3:$M$490,6,0)</f>
        <v>0</v>
      </c>
      <c r="E36" s="367"/>
      <c r="F36" s="367"/>
      <c r="G36" s="367" t="str">
        <f>VLOOKUP(B36,'Plantilla publicacion'!$A$3:$M$490,7,0)</f>
        <v>N/A</v>
      </c>
      <c r="H36" s="6" t="str">
        <f>VLOOKUP(B36,'Plantilla publicacion'!$A$3:$M$505,8,0)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publicacion'!$A$3:$M$505,9,0)</f>
        <v>1</v>
      </c>
      <c r="J36" s="6" t="str">
        <f>VLOOKUP(B36,'Plantilla publicacion'!$A$3:$M$505,10,0)</f>
        <v>Númerica</v>
      </c>
      <c r="K36" s="7">
        <f>VLOOKUP(B36,'Plantilla publicacion'!$A$3:$M$505,11,0)</f>
        <v>45670</v>
      </c>
      <c r="L36" s="7">
        <f>VLOOKUP(B36,'Plantilla publicacion'!$A$3:$M$505,12,0)</f>
        <v>45688</v>
      </c>
      <c r="M36" s="57"/>
      <c r="N36" s="57" t="str">
        <f>VLOOKUP(B36,'Plantilla publicacion'!$A$3:$M$505,13,0)</f>
        <v>117-GRUPO DE TRABAJO DE DESARROLLO DE TALENTO HUMANO</v>
      </c>
      <c r="O36" s="305">
        <f>VLOOKUP(B36,'Plantilla publicacion (2)'!$S$3:$X$490,6,0)</f>
        <v>100</v>
      </c>
      <c r="P36" s="305">
        <f>VLOOKUP(B36,'Plantilla publicacion (2)'!$S$3:$Y$490,7,0)</f>
        <v>1.666666666666667</v>
      </c>
      <c r="Q36" s="57" t="str">
        <f>VLOOKUP(B36,'PAI 2025 Consolidado'!$F$6:$Z$486,21,0)</f>
        <v>Se elaboró el Plan Institucional de Capacitación 2025 y fue aprobado  por el Comité Institucional de Gestión y Desempeño en reunión celebrada el 29 de enero de 2025.</v>
      </c>
    </row>
    <row r="37" spans="1:17" ht="38.25" x14ac:dyDescent="0.25">
      <c r="A37" s="5" t="str">
        <f>VLOOKUP(B37,'Plantilla publicacion'!$A$3:$B$490,2,0)</f>
        <v>Actividad propia</v>
      </c>
      <c r="B37" s="136" t="s">
        <v>562</v>
      </c>
      <c r="C37" s="367"/>
      <c r="D37" s="367">
        <f>VLOOKUP(B37,'Plantilla publicacion'!$A$3:$M$490,6,0)</f>
        <v>0</v>
      </c>
      <c r="E37" s="367"/>
      <c r="F37" s="367"/>
      <c r="G37" s="367" t="str">
        <f>VLOOKUP(B37,'Plantilla publicacion'!$A$3:$M$490,7,0)</f>
        <v>N/A</v>
      </c>
      <c r="H37" s="6" t="str">
        <f>VLOOKUP(B37,'Plantilla publicacion'!$A$3:$M$505,8,0)</f>
        <v>Realizar la Resolución de adopción del plan de capacitación y publicar el plan aprobado en la página web e intrasic (Resolución adoptando el Plan de Capacitación-único entregable)</v>
      </c>
      <c r="I37" s="6">
        <f>VLOOKUP(B37,'Plantilla publicacion'!$A$3:$M$505,9,0)</f>
        <v>1</v>
      </c>
      <c r="J37" s="6" t="str">
        <f>VLOOKUP(B37,'Plantilla publicacion'!$A$3:$M$505,10,0)</f>
        <v>Númerica</v>
      </c>
      <c r="K37" s="7">
        <f>VLOOKUP(B37,'Plantilla publicacion'!$A$3:$M$505,11,0)</f>
        <v>45670</v>
      </c>
      <c r="L37" s="7">
        <f>VLOOKUP(B37,'Plantilla publicacion'!$A$3:$M$505,12,0)</f>
        <v>45688</v>
      </c>
      <c r="M37" s="57"/>
      <c r="N37" s="57" t="str">
        <f>VLOOKUP(B37,'Plantilla publicacion'!$A$3:$M$505,13,0)</f>
        <v>117-GRUPO DE TRABAJO DE DESARROLLO DE TALENTO HUMANO</v>
      </c>
      <c r="O37" s="305">
        <f>VLOOKUP(B37,'Plantilla publicacion (2)'!$S$3:$X$490,6,0)</f>
        <v>100</v>
      </c>
      <c r="P37" s="305">
        <f>VLOOKUP(B37,'Plantilla publicacion (2)'!$S$3:$Y$490,7,0)</f>
        <v>1.666666666666667</v>
      </c>
      <c r="Q37" s="57" t="str">
        <f>VLOOKUP(B37,'PAI 2025 Consolidado'!$F$6:$Z$486,21,0)</f>
        <v>Mediante Resolución 2241 de 2025 se adoptó el plan de capacitación y se publicó en la página web e intrasic.</v>
      </c>
    </row>
    <row r="38" spans="1:17" ht="141" thickBot="1" x14ac:dyDescent="0.3">
      <c r="A38" s="5" t="str">
        <f>VLOOKUP(B38,'Plantilla publicacion'!$A$3:$B$490,2,0)</f>
        <v>Actividad propia</v>
      </c>
      <c r="B38" s="137" t="s">
        <v>564</v>
      </c>
      <c r="C38" s="368"/>
      <c r="D38" s="368">
        <f>VLOOKUP(B38,'Plantilla publicacion'!$A$3:$M$490,6,0)</f>
        <v>0</v>
      </c>
      <c r="E38" s="368"/>
      <c r="F38" s="368"/>
      <c r="G38" s="368" t="str">
        <f>VLOOKUP(B38,'Plantilla publicacion'!$A$3:$M$490,7,0)</f>
        <v>N/A</v>
      </c>
      <c r="H38" s="106" t="str">
        <f>VLOOKUP(B38,'Plantilla publicacion'!$A$3:$M$505,8,0)</f>
        <v>Ejecutar el  plan de Capacitación (Listas de asistencia cuando aplique, captura de pantalla de la reunión de capacitaciones cuando aplique e informe semestral de las actividades realizadas)</v>
      </c>
      <c r="I38" s="106">
        <f>VLOOKUP(B38,'Plantilla publicacion'!$A$3:$M$505,9,0)</f>
        <v>100</v>
      </c>
      <c r="J38" s="106" t="str">
        <f>VLOOKUP(B38,'Plantilla publicacion'!$A$3:$M$505,10,0)</f>
        <v>Porcentual</v>
      </c>
      <c r="K38" s="107">
        <f>VLOOKUP(B38,'Plantilla publicacion'!$A$3:$M$505,11,0)</f>
        <v>45691</v>
      </c>
      <c r="L38" s="107">
        <f>VLOOKUP(B38,'Plantilla publicacion'!$A$3:$M$505,12,0)</f>
        <v>46013</v>
      </c>
      <c r="M38" s="108"/>
      <c r="N38" s="108" t="str">
        <f>VLOOKUP(B38,'Plantilla publicacion'!$A$3:$M$505,13,0)</f>
        <v>117-GRUPO DE TRABAJO DE DESARROLLO DE TALENTO HUMANO</v>
      </c>
      <c r="O38" s="307">
        <f>VLOOKUP(B38,'Plantilla publicacion (2)'!$S$3:$X$490,6,0)</f>
        <v>54.2</v>
      </c>
      <c r="P38" s="307">
        <f>VLOOKUP(B38,'Plantilla publicacion (2)'!$S$3:$Y$490,7,0)</f>
        <v>4.2155555555555564</v>
      </c>
      <c r="Q38" s="108" t="str">
        <f>VLOOKUP(B38,'PAI 2025 Consolidado'!$F$6:$Z$486,21,0)</f>
        <v>Durante el mes de septiembre se realizaron las siguientes actividades: Inducción, Evaluación del desempeño, Servicio al ciudadano, Ingles, Direccionamiento estratégico, supervisión contractual, gestión derechos de petición, redacción y argumentación, presupuesto público, analítica de datos, procedimiento administrativo y sancionatorio, scrum, ITIL v4 Foundation, Java, Gerencia de Proyectos, Conflictos de Interés,  Accesibilidad y marco normativo, contratación pública.</v>
      </c>
    </row>
    <row r="39" spans="1:17" s="12" customFormat="1" ht="38.25" x14ac:dyDescent="0.25">
      <c r="A39" s="5" t="str">
        <f>VLOOKUP(B39,'Plantilla publicacion'!$A$3:$B$490,2,0)</f>
        <v>Producto</v>
      </c>
      <c r="B39" s="98" t="s">
        <v>565</v>
      </c>
      <c r="C39" s="366" t="str">
        <f>VLOOKUP(B39,'Plantilla publicacion'!$A$3:$R$490,17,0)</f>
        <v>PND - 5-31-5-b- Convergencia regional - Entidades públicas territoriales y nacionales fortalecidas / PES - Transformación Institucional</v>
      </c>
      <c r="D39" s="366" t="str">
        <f>VLOOKUP(B39,'Plantilla publicacion'!$A$3:$M$497,6,0)</f>
        <v>60-Fortalecer el Sistema Integral de Gestión Institucional en el marco del Modelo Integrado de Planeación y gestión para mejorar la prestación del servicio.</v>
      </c>
      <c r="E39" s="366" t="str">
        <f>VLOOKUP(B39,'Plantilla publicacion'!$A$3:$O$490,14,0)</f>
        <v>106-Cumplimiento de productos del PAI asociados a Fortalecer el Sistema Integral de Gestión Institucional para mejorar la prestación del servicio.</v>
      </c>
      <c r="F39" s="366" t="str">
        <f>VLOOKUP(B39,'Plantilla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366" t="str">
        <f>VLOOKUP(B39,'Plantilla publicacion'!$A$3:$M$497,7,0)</f>
        <v>FUNCIONAMIENTO</v>
      </c>
      <c r="H39" s="100" t="str">
        <f>VLOOKUP(B39,'Plantilla publicacion'!$A$3:$M$505,8,0)</f>
        <v>Plan de Seguridad y salud en el Trabajo SST, elaborado y ejecutado  (Informe semestral de la ejecución del plan)</v>
      </c>
      <c r="I39" s="100">
        <f>VLOOKUP(B39,'Plantilla publicacion'!$A$3:$M$505,9,0)</f>
        <v>100</v>
      </c>
      <c r="J39" s="100" t="str">
        <f>VLOOKUP(B39,'Plantilla publicacion'!$A$3:$M$505,10,0)</f>
        <v>Porcentual</v>
      </c>
      <c r="K39" s="173">
        <f>VLOOKUP(B39,'Plantilla publicacion'!$A$3:$M$505,11,0)</f>
        <v>45670</v>
      </c>
      <c r="L39" s="173">
        <f>VLOOKUP(B39,'Plantilla publicacion'!$A$3:$M$505,12,0)</f>
        <v>46013</v>
      </c>
      <c r="M39" s="15" t="str">
        <f>IF(ISERROR(VLOOKUP(B39,'Plantilla publicacion'!$A$3:$P$490,16,0)),"NA",VLOOKUP(B39,'Plantilla publicacion'!$A$3:$P$490,16,0))</f>
        <v>DECRETO 612</v>
      </c>
      <c r="N39" s="152" t="str">
        <f>VLOOKUP(B39,'Plantilla publicacion'!$A$3:$M$505,13,0)</f>
        <v>117-GRUPO DE TRABAJO DE DESARROLLO DE TALENTO HUMANO</v>
      </c>
      <c r="O39" s="308">
        <f>VLOOKUP(B39,'Plantilla publicacion (2)'!$S$3:$X$490,6,0)</f>
        <v>43</v>
      </c>
      <c r="P39" s="308">
        <f>VLOOKUP(B39,'Plantilla publicacion (2)'!$S$3:$Y$490,7,0)</f>
        <v>3.6549999999999998</v>
      </c>
      <c r="Q39" s="152" t="str">
        <f>VLOOKUP(B39,'PAI 2025 Consolidado'!$F$6:$Z$486,21,0)</f>
        <v>Se elaboró el informe semestral de las actividades realizadas en el programa de SST. y se ajusta el porcentaje del producto</v>
      </c>
    </row>
    <row r="40" spans="1:17" ht="89.25" x14ac:dyDescent="0.25">
      <c r="A40" s="5" t="str">
        <f>VLOOKUP(B40,'Plantilla publicacion'!$A$3:$B$490,2,0)</f>
        <v>Actividad propia</v>
      </c>
      <c r="B40" s="136" t="s">
        <v>567</v>
      </c>
      <c r="C40" s="367"/>
      <c r="D40" s="367">
        <f>VLOOKUP(B40,'Plantilla publicacion'!$A$3:$M$490,6,0)</f>
        <v>0</v>
      </c>
      <c r="E40" s="367"/>
      <c r="F40" s="367"/>
      <c r="G40" s="367" t="str">
        <f>VLOOKUP(B40,'Plantilla publicacion'!$A$3:$M$490,7,0)</f>
        <v>N/A</v>
      </c>
      <c r="H40" s="6" t="str">
        <f>VLOOKUP(B40,'Plantilla publicacion'!$A$3:$M$505,8,0)</f>
        <v>Realizar la resolución de adopción del Plan de SST  (Resolución adoptando el Plan de SST-único entregable)</v>
      </c>
      <c r="I40" s="6">
        <f>VLOOKUP(B40,'Plantilla publicacion'!$A$3:$M$505,9,0)</f>
        <v>1</v>
      </c>
      <c r="J40" s="6" t="str">
        <f>VLOOKUP(B40,'Plantilla publicacion'!$A$3:$M$505,10,0)</f>
        <v>Porcentual</v>
      </c>
      <c r="K40" s="7">
        <f>VLOOKUP(B40,'Plantilla publicacion'!$A$3:$M$505,11,0)</f>
        <v>45670</v>
      </c>
      <c r="L40" s="7">
        <f>VLOOKUP(B40,'Plantilla publicacion'!$A$3:$M$505,12,0)</f>
        <v>45688</v>
      </c>
      <c r="M40" s="57"/>
      <c r="N40" s="57" t="str">
        <f>VLOOKUP(B40,'Plantilla publicacion'!$A$3:$M$505,13,0)</f>
        <v>117-GRUPO DE TRABAJO DE DESARROLLO DE TALENTO HUMANO</v>
      </c>
      <c r="O40" s="305">
        <f>VLOOKUP(B40,'Plantilla publicacion (2)'!$S$3:$X$490,6,0)</f>
        <v>100</v>
      </c>
      <c r="P40" s="305">
        <f>VLOOKUP(B40,'Plantilla publicacion (2)'!$S$3:$Y$490,7,0)</f>
        <v>3.3333333333333339</v>
      </c>
      <c r="Q40" s="57" t="str">
        <f>VLOOKUP(B40,'PAI 2025 Consolidado'!$F$6:$Z$486,21,0)</f>
        <v>Mediante Resolución 2242 de 2025 se adoptó el Plan Anual de trabajo para el Sistema de Gestión de Seguridad y Salud en el Trabajo de la Superintendencia de Industria y Comercio para la vigencia 2025.
Se ajusta a las observaciones realizada por la OAP</v>
      </c>
    </row>
    <row r="41" spans="1:17" ht="90" thickBot="1" x14ac:dyDescent="0.3">
      <c r="A41" s="5" t="str">
        <f>VLOOKUP(B41,'Plantilla publicacion'!$A$3:$B$490,2,0)</f>
        <v>Actividad propia</v>
      </c>
      <c r="B41" s="137" t="s">
        <v>569</v>
      </c>
      <c r="C41" s="368"/>
      <c r="D41" s="368">
        <f>VLOOKUP(B41,'Plantilla publicacion'!$A$3:$M$490,6,0)</f>
        <v>0</v>
      </c>
      <c r="E41" s="368"/>
      <c r="F41" s="368"/>
      <c r="G41" s="368" t="str">
        <f>VLOOKUP(B41,'Plantilla publicacion'!$A$3:$M$490,7,0)</f>
        <v>N/A</v>
      </c>
      <c r="H41" s="106" t="str">
        <f>VLOOKUP(B41,'Plantilla publicacion'!$A$3:$M$505,8,0)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06">
        <f>VLOOKUP(B41,'Plantilla publicacion'!$A$3:$M$505,9,0)</f>
        <v>100</v>
      </c>
      <c r="J41" s="106" t="str">
        <f>VLOOKUP(B41,'Plantilla publicacion'!$A$3:$M$505,10,0)</f>
        <v>Porcentual</v>
      </c>
      <c r="K41" s="107">
        <f>VLOOKUP(B41,'Plantilla publicacion'!$A$3:$M$505,11,0)</f>
        <v>45691</v>
      </c>
      <c r="L41" s="107">
        <f>VLOOKUP(B41,'Plantilla publicacion'!$A$3:$M$505,12,0)</f>
        <v>46013</v>
      </c>
      <c r="M41" s="108"/>
      <c r="N41" s="108" t="str">
        <f>VLOOKUP(B41,'Plantilla publicacion'!$A$3:$M$505,13,0)</f>
        <v>117-GRUPO DE TRABAJO DE DESARROLLO DE TALENTO HUMANO</v>
      </c>
      <c r="O41" s="307">
        <f>VLOOKUP(B41,'Plantilla publicacion (2)'!$S$3:$X$490,6,0)</f>
        <v>63</v>
      </c>
      <c r="P41" s="307">
        <f>VLOOKUP(B41,'Plantilla publicacion (2)'!$S$3:$Y$490,7,0)</f>
        <v>4.9000000000000004</v>
      </c>
      <c r="Q41" s="108" t="str">
        <f>VLOOKUP(B41,'PAI 2025 Consolidado'!$F$6:$Z$486,21,0)</f>
        <v>Durante el mes de  septiembre se realizaron las siguientes actividades de SST: Actas mensuales reunión copasst, Informe trimestral Comité de Convivencia, Consolidado de investigación de ATEL, Registro y análisis del indicador (En la hoja de Excel se encuentran los 6), Inspecciones SST</v>
      </c>
    </row>
    <row r="42" spans="1:17" ht="22.5" customHeight="1" x14ac:dyDescent="0.25">
      <c r="A42" s="5" t="e">
        <f>VLOOKUP(B42,'Plantilla publicacion'!$A$3:$B$490,2,0)</f>
        <v>#N/A</v>
      </c>
      <c r="B42" s="369" t="s">
        <v>48</v>
      </c>
      <c r="C42" s="370"/>
      <c r="D42" s="370"/>
      <c r="E42" s="370"/>
      <c r="F42" s="370"/>
      <c r="G42" s="370"/>
      <c r="H42" s="370"/>
      <c r="I42" s="370"/>
      <c r="J42" s="370"/>
      <c r="K42" s="370"/>
      <c r="L42" s="370"/>
      <c r="M42" s="370"/>
      <c r="N42" s="370"/>
      <c r="O42" s="371"/>
      <c r="P42" s="371"/>
      <c r="Q42" s="371"/>
    </row>
    <row r="43" spans="1:17" ht="22.5" customHeight="1" thickBot="1" x14ac:dyDescent="0.3">
      <c r="A43" s="5" t="e">
        <f>VLOOKUP(B43,'Plantilla publicacion'!$A$3:$B$490,2,0)</f>
        <v>#N/A</v>
      </c>
      <c r="B43" s="348" t="s">
        <v>8</v>
      </c>
      <c r="C43" s="349"/>
      <c r="D43" s="350"/>
      <c r="E43" s="53"/>
      <c r="F43" s="53"/>
      <c r="G43" s="351"/>
      <c r="H43" s="352"/>
      <c r="I43" s="352"/>
      <c r="J43" s="352"/>
      <c r="K43" s="352"/>
      <c r="L43" s="352"/>
      <c r="M43" s="352"/>
      <c r="N43" s="352"/>
      <c r="O43" s="193"/>
      <c r="P43" s="193"/>
      <c r="Q43" s="193"/>
    </row>
    <row r="44" spans="1:17" ht="48" customHeight="1" thickBot="1" x14ac:dyDescent="0.3">
      <c r="B44" s="21" t="s">
        <v>452</v>
      </c>
      <c r="C44" s="22" t="s">
        <v>1488</v>
      </c>
      <c r="D44" s="22" t="s">
        <v>0</v>
      </c>
      <c r="E44" s="22" t="s">
        <v>1437</v>
      </c>
      <c r="F44" s="22" t="s">
        <v>1491</v>
      </c>
      <c r="G44" s="22" t="s">
        <v>1</v>
      </c>
      <c r="H44" s="22" t="s">
        <v>2</v>
      </c>
      <c r="I44" s="22" t="s">
        <v>3</v>
      </c>
      <c r="J44" s="22" t="s">
        <v>4</v>
      </c>
      <c r="K44" s="23" t="s">
        <v>5</v>
      </c>
      <c r="L44" s="23" t="s">
        <v>6</v>
      </c>
      <c r="M44" s="56" t="s">
        <v>1489</v>
      </c>
      <c r="N44" s="206" t="s">
        <v>7</v>
      </c>
      <c r="O44" s="205" t="s">
        <v>1891</v>
      </c>
      <c r="P44" s="205" t="s">
        <v>1892</v>
      </c>
      <c r="Q44" s="205" t="s">
        <v>1893</v>
      </c>
    </row>
    <row r="45" spans="1:17" ht="22.5" customHeight="1" x14ac:dyDescent="0.25">
      <c r="B45" s="25"/>
      <c r="C45" s="54"/>
      <c r="D45" s="26"/>
      <c r="E45" s="26"/>
      <c r="F45" s="26"/>
      <c r="G45" s="26"/>
      <c r="H45" s="26"/>
      <c r="I45" s="26"/>
      <c r="J45" s="26"/>
      <c r="K45" s="27"/>
      <c r="L45" s="27"/>
      <c r="M45" s="27"/>
      <c r="N45" s="207"/>
      <c r="O45" s="207"/>
      <c r="P45" s="207"/>
      <c r="Q45" s="207"/>
    </row>
    <row r="46" spans="1:17" ht="22.5" customHeight="1" x14ac:dyDescent="0.25">
      <c r="B46" s="8"/>
      <c r="C46" s="55"/>
      <c r="D46" s="19"/>
      <c r="E46" s="19"/>
      <c r="F46" s="19"/>
      <c r="G46" s="19"/>
      <c r="H46" s="19"/>
      <c r="I46" s="19"/>
      <c r="J46" s="19"/>
      <c r="K46" s="20"/>
      <c r="L46" s="20"/>
      <c r="M46" s="20"/>
      <c r="N46" s="38"/>
      <c r="O46" s="38"/>
      <c r="P46" s="38"/>
      <c r="Q46" s="38"/>
    </row>
    <row r="47" spans="1:17" ht="22.5" customHeight="1" x14ac:dyDescent="0.25">
      <c r="B47" s="8"/>
      <c r="C47" s="55"/>
      <c r="D47" s="19"/>
      <c r="E47" s="19"/>
      <c r="F47" s="19"/>
      <c r="G47" s="19"/>
      <c r="H47" s="19"/>
      <c r="I47" s="19"/>
      <c r="J47" s="19"/>
      <c r="K47" s="20"/>
      <c r="L47" s="20"/>
      <c r="M47" s="20"/>
      <c r="N47" s="38"/>
      <c r="O47" s="38"/>
      <c r="P47" s="38"/>
      <c r="Q47" s="38"/>
    </row>
    <row r="48" spans="1:17" ht="22.5" customHeight="1" x14ac:dyDescent="0.25">
      <c r="B48" s="8"/>
      <c r="C48" s="55"/>
      <c r="D48" s="19"/>
      <c r="E48" s="19"/>
      <c r="F48" s="19"/>
      <c r="G48" s="19"/>
      <c r="H48" s="19"/>
      <c r="I48" s="19"/>
      <c r="J48" s="19"/>
      <c r="K48" s="20"/>
      <c r="L48" s="20"/>
      <c r="M48" s="20"/>
      <c r="N48" s="38"/>
      <c r="O48" s="38"/>
      <c r="P48" s="38"/>
      <c r="Q48" s="38"/>
    </row>
  </sheetData>
  <autoFilter ref="A9:N44" xr:uid="{9219754B-10FF-474F-854A-1FEB24BAF3C0}"/>
  <mergeCells count="59">
    <mergeCell ref="O42:Q42"/>
    <mergeCell ref="C16:C19"/>
    <mergeCell ref="D16:D19"/>
    <mergeCell ref="E16:E19"/>
    <mergeCell ref="G16:G19"/>
    <mergeCell ref="F16:F19"/>
    <mergeCell ref="C25:C27"/>
    <mergeCell ref="D25:D27"/>
    <mergeCell ref="E25:E27"/>
    <mergeCell ref="F25:F27"/>
    <mergeCell ref="G25:G27"/>
    <mergeCell ref="C20:C24"/>
    <mergeCell ref="D20:D24"/>
    <mergeCell ref="E20:E24"/>
    <mergeCell ref="F20:F24"/>
    <mergeCell ref="G20:G24"/>
    <mergeCell ref="C28:C30"/>
    <mergeCell ref="D28:D30"/>
    <mergeCell ref="E28:E30"/>
    <mergeCell ref="F28:F30"/>
    <mergeCell ref="G28:G30"/>
    <mergeCell ref="B42:N42"/>
    <mergeCell ref="C31:C34"/>
    <mergeCell ref="D31:D34"/>
    <mergeCell ref="E31:E34"/>
    <mergeCell ref="F31:F34"/>
    <mergeCell ref="G31:G34"/>
    <mergeCell ref="C39:C41"/>
    <mergeCell ref="D39:D41"/>
    <mergeCell ref="E39:E41"/>
    <mergeCell ref="F39:F41"/>
    <mergeCell ref="G39:G41"/>
    <mergeCell ref="C35:C38"/>
    <mergeCell ref="D35:D38"/>
    <mergeCell ref="E35:E38"/>
    <mergeCell ref="F35:F38"/>
    <mergeCell ref="G35:G38"/>
    <mergeCell ref="G10:G12"/>
    <mergeCell ref="C13:C15"/>
    <mergeCell ref="D13:D15"/>
    <mergeCell ref="E13:E15"/>
    <mergeCell ref="F13:F15"/>
    <mergeCell ref="G13:G15"/>
    <mergeCell ref="O4:Q4"/>
    <mergeCell ref="O5:P5"/>
    <mergeCell ref="O6:P6"/>
    <mergeCell ref="O7:P7"/>
    <mergeCell ref="B43:D43"/>
    <mergeCell ref="G43:N43"/>
    <mergeCell ref="B4:N4"/>
    <mergeCell ref="B6:N6"/>
    <mergeCell ref="B7:N7"/>
    <mergeCell ref="B8:D8"/>
    <mergeCell ref="G8:N8"/>
    <mergeCell ref="D5:L5"/>
    <mergeCell ref="C10:C12"/>
    <mergeCell ref="D10:D12"/>
    <mergeCell ref="E10:E12"/>
    <mergeCell ref="F10:F12"/>
  </mergeCells>
  <conditionalFormatting sqref="A13:L13">
    <cfRule type="cellIs" dxfId="313" priority="35" operator="equal">
      <formula>0</formula>
    </cfRule>
  </conditionalFormatting>
  <conditionalFormatting sqref="A16:L16">
    <cfRule type="cellIs" dxfId="312" priority="16" operator="equal">
      <formula>0</formula>
    </cfRule>
  </conditionalFormatting>
  <conditionalFormatting sqref="A20:L20">
    <cfRule type="cellIs" dxfId="311" priority="44" operator="equal">
      <formula>0</formula>
    </cfRule>
  </conditionalFormatting>
  <conditionalFormatting sqref="A25:L25">
    <cfRule type="cellIs" dxfId="310" priority="43" operator="equal">
      <formula>0</formula>
    </cfRule>
  </conditionalFormatting>
  <conditionalFormatting sqref="A28:L28">
    <cfRule type="cellIs" dxfId="309" priority="31" operator="equal">
      <formula>0</formula>
    </cfRule>
  </conditionalFormatting>
  <conditionalFormatting sqref="A31:L31">
    <cfRule type="cellIs" dxfId="308" priority="41" operator="equal">
      <formula>0</formula>
    </cfRule>
  </conditionalFormatting>
  <conditionalFormatting sqref="A35:L35">
    <cfRule type="cellIs" dxfId="307" priority="21" operator="equal">
      <formula>0</formula>
    </cfRule>
  </conditionalFormatting>
  <conditionalFormatting sqref="A39:L39">
    <cfRule type="cellIs" dxfId="306" priority="26" operator="equal">
      <formula>0</formula>
    </cfRule>
  </conditionalFormatting>
  <conditionalFormatting sqref="R13:XFD13">
    <cfRule type="cellIs" dxfId="305" priority="77" operator="equal">
      <formula>0</formula>
    </cfRule>
  </conditionalFormatting>
  <conditionalFormatting sqref="R16:XFD16">
    <cfRule type="cellIs" dxfId="304" priority="76" operator="equal">
      <formula>0</formula>
    </cfRule>
  </conditionalFormatting>
  <conditionalFormatting sqref="R20:XFD20">
    <cfRule type="cellIs" dxfId="303" priority="75" operator="equal">
      <formula>0</formula>
    </cfRule>
  </conditionalFormatting>
  <conditionalFormatting sqref="R25:XFD25">
    <cfRule type="cellIs" dxfId="302" priority="74" operator="equal">
      <formula>0</formula>
    </cfRule>
  </conditionalFormatting>
  <conditionalFormatting sqref="R28:XFD28">
    <cfRule type="cellIs" dxfId="301" priority="73" operator="equal">
      <formula>0</formula>
    </cfRule>
  </conditionalFormatting>
  <conditionalFormatting sqref="R31:XFD31">
    <cfRule type="cellIs" dxfId="300" priority="72" operator="equal">
      <formula>0</formula>
    </cfRule>
  </conditionalFormatting>
  <conditionalFormatting sqref="R35:XFD35">
    <cfRule type="cellIs" dxfId="299" priority="71" operator="equal">
      <formula>0</formula>
    </cfRule>
  </conditionalFormatting>
  <conditionalFormatting sqref="R39:XFD39">
    <cfRule type="cellIs" dxfId="298" priority="70"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Q31"/>
  <sheetViews>
    <sheetView showGridLines="0" view="pageBreakPreview" topLeftCell="B6" zoomScale="57" zoomScaleNormal="110" zoomScaleSheetLayoutView="100" workbookViewId="0">
      <selection activeCell="H11" sqref="H11"/>
    </sheetView>
  </sheetViews>
  <sheetFormatPr baseColWidth="10" defaultRowHeight="15" x14ac:dyDescent="0.25"/>
  <cols>
    <col min="1" max="1" width="7.5703125"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5" width="34.140625" style="1" customWidth="1"/>
    <col min="16" max="16" width="32.85546875" style="1" customWidth="1"/>
    <col min="17" max="17" width="72.42578125" style="5" customWidth="1"/>
    <col min="18" max="16384" width="11.42578125" style="5"/>
  </cols>
  <sheetData>
    <row r="1" spans="1:17" ht="24" customHeight="1" x14ac:dyDescent="0.25">
      <c r="B1" s="377"/>
      <c r="C1" s="377"/>
      <c r="D1" s="378"/>
      <c r="E1" s="47"/>
      <c r="F1" s="47"/>
      <c r="H1" s="121"/>
      <c r="I1" s="121"/>
      <c r="J1" s="121"/>
      <c r="K1" s="169"/>
      <c r="L1" s="169"/>
      <c r="M1" s="121"/>
      <c r="N1" s="121"/>
      <c r="O1" s="123"/>
      <c r="P1" s="123"/>
    </row>
    <row r="2" spans="1:17" ht="24" customHeight="1" x14ac:dyDescent="0.25">
      <c r="B2" s="332"/>
      <c r="C2" s="332"/>
      <c r="D2" s="332"/>
      <c r="E2" s="133" t="s">
        <v>14</v>
      </c>
      <c r="F2" s="58"/>
      <c r="G2" s="134"/>
      <c r="H2" s="123"/>
      <c r="I2" s="123"/>
      <c r="J2" s="123"/>
      <c r="K2" s="170"/>
      <c r="L2" s="170"/>
      <c r="M2" s="123"/>
      <c r="N2" s="123"/>
      <c r="O2" s="123"/>
      <c r="P2" s="123"/>
    </row>
    <row r="3" spans="1:17" ht="24" customHeight="1" thickBot="1" x14ac:dyDescent="0.3">
      <c r="B3" s="379"/>
      <c r="C3" s="379"/>
      <c r="D3" s="380"/>
      <c r="E3" s="48"/>
      <c r="F3" s="48"/>
      <c r="G3" s="135"/>
      <c r="H3" s="125"/>
      <c r="I3" s="125"/>
      <c r="J3" s="125"/>
      <c r="K3" s="171"/>
      <c r="L3" s="171"/>
      <c r="M3" s="125"/>
      <c r="N3" s="125"/>
      <c r="O3" s="123"/>
      <c r="P3" s="123"/>
    </row>
    <row r="4" spans="1:17" ht="32.25" customHeight="1" thickBot="1" x14ac:dyDescent="0.3">
      <c r="B4" s="381" t="s">
        <v>2675</v>
      </c>
      <c r="C4" s="381"/>
      <c r="D4" s="381"/>
      <c r="E4" s="381"/>
      <c r="F4" s="381"/>
      <c r="G4" s="381"/>
      <c r="H4" s="381"/>
      <c r="I4" s="381"/>
      <c r="J4" s="381"/>
      <c r="K4" s="381"/>
      <c r="L4" s="381"/>
      <c r="M4" s="381"/>
      <c r="N4" s="382"/>
      <c r="O4" s="339" t="str">
        <f>+CONCATENATE("Avance porcentual ponderada de la gestión  ",P7)</f>
        <v xml:space="preserve">Avance porcentual ponderada de la gestión  </v>
      </c>
      <c r="P4" s="340"/>
      <c r="Q4" s="341"/>
    </row>
    <row r="5" spans="1:17" ht="66.75" customHeight="1" thickBot="1" x14ac:dyDescent="0.3">
      <c r="B5" s="9"/>
      <c r="C5" s="9"/>
      <c r="D5" s="384" t="s">
        <v>1446</v>
      </c>
      <c r="E5" s="384"/>
      <c r="F5" s="384"/>
      <c r="G5" s="384"/>
      <c r="H5" s="384"/>
      <c r="I5" s="384"/>
      <c r="J5" s="384"/>
      <c r="K5" s="384"/>
      <c r="L5" s="384"/>
      <c r="M5" s="40"/>
      <c r="N5" s="9"/>
      <c r="O5" s="342" t="s">
        <v>460</v>
      </c>
      <c r="P5" s="343"/>
      <c r="Q5" s="202">
        <f>VLOOKUP(B4,'Plantilla publicacion (2)'!AE13:AF19,2,0)</f>
        <v>0</v>
      </c>
    </row>
    <row r="6" spans="1:17" ht="28.5" customHeight="1" thickBot="1" x14ac:dyDescent="0.3">
      <c r="B6" s="383" t="str">
        <f>CONCATENATE(COUNTIF(A9:A35,"producto")," PRODUCTOS")</f>
        <v>4 PRODUCTOS</v>
      </c>
      <c r="C6" s="383"/>
      <c r="D6" s="383"/>
      <c r="E6" s="383"/>
      <c r="F6" s="383"/>
      <c r="G6" s="383"/>
      <c r="H6" s="383"/>
      <c r="I6" s="383"/>
      <c r="J6" s="383"/>
      <c r="K6" s="383"/>
      <c r="L6" s="383"/>
      <c r="M6" s="383"/>
      <c r="N6" s="383"/>
      <c r="O6" s="344" t="s">
        <v>1888</v>
      </c>
      <c r="P6" s="345"/>
      <c r="Q6" s="202">
        <f>VLOOKUP(B4,'Plantilla publicacion (2)'!AH13:AI19,2,0)</f>
        <v>59.575000000000003</v>
      </c>
    </row>
    <row r="7" spans="1:17" ht="16.5" thickBot="1" x14ac:dyDescent="0.3">
      <c r="B7" s="374" t="s">
        <v>56</v>
      </c>
      <c r="C7" s="375"/>
      <c r="D7" s="375"/>
      <c r="E7" s="375"/>
      <c r="F7" s="375"/>
      <c r="G7" s="375"/>
      <c r="H7" s="375"/>
      <c r="I7" s="375"/>
      <c r="J7" s="375"/>
      <c r="K7" s="375"/>
      <c r="L7" s="375"/>
      <c r="M7" s="375"/>
      <c r="N7" s="376"/>
      <c r="O7" s="346" t="s">
        <v>1889</v>
      </c>
      <c r="P7" s="347"/>
      <c r="Q7" s="203" t="s">
        <v>1890</v>
      </c>
    </row>
    <row r="8" spans="1:17" ht="48" customHeight="1" thickBot="1" x14ac:dyDescent="0.3">
      <c r="B8" s="21" t="s">
        <v>452</v>
      </c>
      <c r="C8" s="22" t="s">
        <v>1488</v>
      </c>
      <c r="D8" s="22" t="s">
        <v>0</v>
      </c>
      <c r="E8" s="22" t="s">
        <v>1437</v>
      </c>
      <c r="F8" s="22" t="s">
        <v>1491</v>
      </c>
      <c r="G8" s="22" t="s">
        <v>1</v>
      </c>
      <c r="H8" s="22" t="s">
        <v>2</v>
      </c>
      <c r="I8" s="22" t="s">
        <v>3</v>
      </c>
      <c r="J8" s="22" t="s">
        <v>4</v>
      </c>
      <c r="K8" s="23" t="s">
        <v>5</v>
      </c>
      <c r="L8" s="23" t="s">
        <v>6</v>
      </c>
      <c r="M8" s="56" t="s">
        <v>1489</v>
      </c>
      <c r="N8" s="24" t="s">
        <v>7</v>
      </c>
      <c r="O8" s="205" t="s">
        <v>1891</v>
      </c>
      <c r="P8" s="205" t="s">
        <v>1892</v>
      </c>
      <c r="Q8" s="205" t="s">
        <v>1893</v>
      </c>
    </row>
    <row r="9" spans="1:17" s="12" customFormat="1" ht="25.5" x14ac:dyDescent="0.25">
      <c r="A9" s="5" t="str">
        <f>VLOOKUP(B9,'Plantilla publicacion'!$A$3:$B$490,2,0)</f>
        <v>Producto</v>
      </c>
      <c r="B9" s="15" t="s">
        <v>1102</v>
      </c>
      <c r="C9" s="385" t="str">
        <f>VLOOKUP(B9,'Plantilla publicacion'!$A$3:$R$490,17,0)</f>
        <v>PND - 5-31-5-b- Convergencia regional - Entidades públicas territoriales y nacionales fortalecidas / PES - Transformación Institucional</v>
      </c>
      <c r="D9" s="385" t="str">
        <f>VLOOKUP(B9,'Plantilla publicacion'!$A$3:$M$497,6,0)</f>
        <v>60-Fortalecer el Sistema Integral de Gestión Institucional en el marco del Modelo Integrado de Planeación y gestión para mejorar la prestación del servicio.</v>
      </c>
      <c r="E9" s="385" t="str">
        <f>VLOOKUP(B9,'Plantilla publicacion'!$A$3:$O$490,14,0)</f>
        <v>106-Cumplimiento de productos del PAI asociados a Fortalecer el Sistema Integral de Gestión Institucional para mejorar la prestación del servicio.</v>
      </c>
      <c r="F9" s="385" t="str">
        <f>VLOOKUP(B9,'Plantilla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385" t="str">
        <f>VLOOKUP(B9,'Plantilla publicacion'!$A$3:$M$497,7,0)</f>
        <v>N/A</v>
      </c>
      <c r="H9" s="15" t="str">
        <f>VLOOKUP(B9,'Plantilla publicacion'!$A$3:$M$505,8,0)</f>
        <v>Plan de Transparencia y Ética Publica, formulado y ejecutado</v>
      </c>
      <c r="I9" s="15">
        <f>VLOOKUP(B9,'Plantilla publicacion'!$A$3:$M$505,9,0)</f>
        <v>100</v>
      </c>
      <c r="J9" s="15" t="str">
        <f>VLOOKUP(B9,'Plantilla publicacion'!$A$3:$M$505,10,0)</f>
        <v>Porcentual</v>
      </c>
      <c r="K9" s="172">
        <f>VLOOKUP(B9,'Plantilla publicacion'!$A$3:$M$505,11,0)</f>
        <v>45672</v>
      </c>
      <c r="L9" s="172">
        <f>VLOOKUP(B9,'Plantilla publicacion'!$A$3:$M$505,12,0)</f>
        <v>46013</v>
      </c>
      <c r="M9" s="15" t="str">
        <f>IF(ISERROR(VLOOKUP(B9,'Plantilla publicacion'!$A$3:$P$490,16,0)),"NA",VLOOKUP(B9,'Plantilla publicacion'!$A$3:$P$490,16,0))</f>
        <v>DECRETO 612</v>
      </c>
      <c r="N9" s="15" t="str">
        <f>VLOOKUP(B9,'Plantilla publicacion'!$A$3:$M$505,13,0)</f>
        <v>100-SECRETARIA GENERAL;
30-OFICINA ASESORA DE PLANEACIÓN</v>
      </c>
      <c r="O9" s="306">
        <f>VLOOKUP(B9,'Plantilla publicacion (2)'!$S$3:$X$490,6,0)</f>
        <v>0</v>
      </c>
      <c r="P9" s="306">
        <f>VLOOKUP(B9,'Plantilla publicacion (2)'!$S$3:$Y$490,7,0)</f>
        <v>0</v>
      </c>
      <c r="Q9" s="15">
        <f>VLOOKUP(B9,'PAI 2025 Consolidado'!$F$6:$Z$486,21,0)</f>
        <v>0</v>
      </c>
    </row>
    <row r="10" spans="1:17" ht="96" customHeight="1" x14ac:dyDescent="0.25">
      <c r="A10" s="5" t="str">
        <f>VLOOKUP(B10,'Plantilla publicacion'!$A$3:$B$490,2,0)</f>
        <v>Actividad propia</v>
      </c>
      <c r="B10" s="17" t="s">
        <v>1105</v>
      </c>
      <c r="C10" s="367"/>
      <c r="D10" s="367">
        <f>VLOOKUP(B10,'Plantilla publicacion'!$A$3:$M$490,6,0)</f>
        <v>0</v>
      </c>
      <c r="E10" s="367"/>
      <c r="F10" s="367"/>
      <c r="G10" s="367" t="str">
        <f>VLOOKUP(B10,'Plantilla publicacion'!$A$3:$M$490,7,0)</f>
        <v>N/A</v>
      </c>
      <c r="H10" s="6" t="str">
        <f>VLOOKUP(B10,'Plantilla publicacion'!$A$3:$M$505,8,0)</f>
        <v>Elaborar el plan de trabajo para formular el Programa de Transparencia y Ética Pública - PTEP, en el marco de la ley 2195 de 2022 y su decreto reglamentario 1122 de 2024</v>
      </c>
      <c r="I10" s="6">
        <f>VLOOKUP(B10,'Plantilla publicacion'!$A$3:$M$505,9,0)</f>
        <v>1</v>
      </c>
      <c r="J10" s="6" t="str">
        <f>VLOOKUP(B10,'Plantilla publicacion'!$A$3:$M$505,10,0)</f>
        <v>Númerica</v>
      </c>
      <c r="K10" s="7">
        <f>VLOOKUP(B10,'Plantilla publicacion'!$A$3:$M$505,11,0)</f>
        <v>45672</v>
      </c>
      <c r="L10" s="7">
        <f>VLOOKUP(B10,'Plantilla publicacion'!$A$3:$M$505,12,0)</f>
        <v>45703</v>
      </c>
      <c r="M10" s="57"/>
      <c r="N10" s="38" t="str">
        <f>VLOOKUP(B10,'Plantilla publicacion'!$A$3:$M$505,13,0)</f>
        <v>100-SECRETARIA GENERAL;
30-OFICINA ASESORA DE PLANEACIÓN</v>
      </c>
      <c r="O10" s="38">
        <f>VLOOKUP(B10,'Plantilla publicacion (2)'!$S$3:$X$490,6,0)</f>
        <v>100</v>
      </c>
      <c r="P10" s="38">
        <f>VLOOKUP(B10,'Plantilla publicacion (2)'!$S$3:$Y$490,7,0)</f>
        <v>5</v>
      </c>
      <c r="Q10" s="38" t="str">
        <f>VLOOKUP(B10,'PAI 2025 Consolidado'!$F$6:$Z$486,21,0)</f>
        <v xml:space="preserve">Se publica en la sede electrónica el plan de ejecución y monitoreo del PTEP, con énfasis en el cierre de brechas entre el PAAC y el estándar del Programa. </v>
      </c>
    </row>
    <row r="11" spans="1:17" ht="138" customHeight="1" x14ac:dyDescent="0.25">
      <c r="A11" s="5" t="str">
        <f>VLOOKUP(B11,'Plantilla publicacion'!$A$3:$B$490,2,0)</f>
        <v>Actividad propia</v>
      </c>
      <c r="B11" s="17" t="s">
        <v>1106</v>
      </c>
      <c r="C11" s="386"/>
      <c r="D11" s="386">
        <f>VLOOKUP(B11,'Plantilla publicacion'!$A$3:$M$490,6,0)</f>
        <v>0</v>
      </c>
      <c r="E11" s="386"/>
      <c r="F11" s="386"/>
      <c r="G11" s="386" t="str">
        <f>VLOOKUP(B11,'Plantilla publicacion'!$A$3:$M$490,7,0)</f>
        <v>N/A</v>
      </c>
      <c r="H11" s="6" t="str">
        <f>VLOOKUP(B11,'Plantilla publicacion'!$A$3:$M$505,8,0)</f>
        <v>Ejecutar el plan de trabajo del Programa de Transparencia y Ética Pública</v>
      </c>
      <c r="I11" s="6">
        <f>VLOOKUP(B11,'Plantilla publicacion'!$A$3:$M$505,9,0)</f>
        <v>100</v>
      </c>
      <c r="J11" s="6" t="str">
        <f>VLOOKUP(B11,'Plantilla publicacion'!$A$3:$M$505,10,0)</f>
        <v>Porcentual</v>
      </c>
      <c r="K11" s="7">
        <f>VLOOKUP(B11,'Plantilla publicacion'!$A$3:$M$505,11,0)</f>
        <v>45688</v>
      </c>
      <c r="L11" s="7">
        <f>VLOOKUP(B11,'Plantilla publicacion'!$A$3:$M$505,12,0)</f>
        <v>46013</v>
      </c>
      <c r="M11" s="57"/>
      <c r="N11" s="38" t="str">
        <f>VLOOKUP(B11,'Plantilla publicacion'!$A$3:$M$505,13,0)</f>
        <v>100-SECRETARIA GENERAL;
30-OFICINA ASESORA DE PLANEACIÓN</v>
      </c>
      <c r="O11" s="38">
        <f>VLOOKUP(B11,'Plantilla publicacion (2)'!$S$3:$X$490,6,0)</f>
        <v>50</v>
      </c>
      <c r="P11" s="38">
        <f>VLOOKUP(B11,'Plantilla publicacion (2)'!$S$3:$Y$490,7,0)</f>
        <v>10</v>
      </c>
      <c r="Q11" s="38" t="str">
        <f>VLOOKUP(B11,'PAI 2025 Consolidado'!$F$6:$Z$486,21,0)</f>
        <v>Se presenta el Plan con corte al 31 de agosto, fecha establecida por la OCI para el seguimiento. El plan incluye 58 actividades comprometidas. Con base en el avance reportado para cada una, se calcula un progreso ponderado del 50%, correspondiente a la ejecución de 28,74 actividades al corte.
El documento detalla los avances alcanzados y contiene los enlaces a las evidencias respectivas. En este corte se reporta un 18% adicional de avance, que, sumado al 32% del reporte anterior, completa el 50% de cumplimiento calculado.
Se anexa el correo de remisión de la información a la OCI, el plan en formato Excel con el detalle de avances y evidencias, y el pantallazo de la publicación del seguimiento.</v>
      </c>
    </row>
    <row r="12" spans="1:17" ht="16.5" customHeight="1" x14ac:dyDescent="0.25">
      <c r="B12" s="372" t="s">
        <v>18</v>
      </c>
      <c r="C12" s="373"/>
      <c r="D12" s="373"/>
      <c r="E12" s="373"/>
      <c r="F12" s="373"/>
      <c r="G12" s="373"/>
      <c r="H12" s="373"/>
      <c r="I12" s="373"/>
      <c r="J12" s="373"/>
      <c r="K12" s="373"/>
      <c r="L12" s="373"/>
      <c r="M12" s="373"/>
      <c r="N12" s="373"/>
      <c r="O12" s="373"/>
      <c r="P12" s="373"/>
      <c r="Q12" s="373"/>
    </row>
    <row r="13" spans="1:17" ht="16.5" thickBot="1" x14ac:dyDescent="0.3">
      <c r="B13" s="388" t="s">
        <v>8</v>
      </c>
      <c r="C13" s="388"/>
      <c r="D13" s="388"/>
      <c r="E13" s="49"/>
      <c r="F13" s="49"/>
      <c r="G13" s="387"/>
      <c r="H13" s="363"/>
      <c r="I13" s="363"/>
      <c r="J13" s="363"/>
      <c r="K13" s="363"/>
      <c r="L13" s="363"/>
      <c r="M13" s="363"/>
      <c r="N13" s="363"/>
      <c r="O13" s="363"/>
      <c r="P13" s="363"/>
      <c r="Q13" s="363"/>
    </row>
    <row r="14" spans="1:17" ht="48" customHeight="1" thickBot="1" x14ac:dyDescent="0.3">
      <c r="B14" s="21" t="s">
        <v>452</v>
      </c>
      <c r="C14" s="22" t="s">
        <v>1488</v>
      </c>
      <c r="D14" s="22" t="s">
        <v>0</v>
      </c>
      <c r="E14" s="22" t="s">
        <v>1437</v>
      </c>
      <c r="F14" s="22" t="s">
        <v>1491</v>
      </c>
      <c r="G14" s="22" t="s">
        <v>1</v>
      </c>
      <c r="H14" s="22" t="s">
        <v>2</v>
      </c>
      <c r="I14" s="22" t="s">
        <v>3</v>
      </c>
      <c r="J14" s="22" t="s">
        <v>4</v>
      </c>
      <c r="K14" s="23" t="s">
        <v>5</v>
      </c>
      <c r="L14" s="23" t="s">
        <v>6</v>
      </c>
      <c r="M14" s="56" t="s">
        <v>1489</v>
      </c>
      <c r="N14" s="24" t="s">
        <v>7</v>
      </c>
      <c r="O14" s="205" t="s">
        <v>1891</v>
      </c>
      <c r="P14" s="205" t="s">
        <v>1892</v>
      </c>
      <c r="Q14" s="205" t="s">
        <v>1893</v>
      </c>
    </row>
    <row r="15" spans="1:17" s="12" customFormat="1" ht="89.25" x14ac:dyDescent="0.25">
      <c r="A15" s="5" t="str">
        <f>VLOOKUP(B15,'Plantilla publicacion'!$A$3:$B$490,2,0)</f>
        <v>Producto</v>
      </c>
      <c r="B15" s="15" t="s">
        <v>1084</v>
      </c>
      <c r="C15" s="15" t="str">
        <f>VLOOKUP(B15,'Plantilla publicacion'!$A$3:$R$490,17,0)</f>
        <v>PND - 5-31-5-b- Convergencia regional - Entidades públicas territoriales y nacionales fortalecidas / PES - Transformación Institucional</v>
      </c>
      <c r="D15" s="15" t="str">
        <f>VLOOKUP(B15,'Plantilla publicacion'!$A$3:$M$497,6,0)</f>
        <v>60-Fortalecer el Sistema Integral de Gestión Institucional en el marco del Modelo Integrado de Planeación y gestión para mejorar la prestación del servicio.</v>
      </c>
      <c r="E15" s="15" t="str">
        <f>VLOOKUP(B15,'Plantilla publicacion'!$A$3:$O$490,14,0)</f>
        <v>106-Cumplimiento de productos del PAI asociados a Fortalecer el Sistema Integral de Gestión Institucional para mejorar la prestación del servicio.</v>
      </c>
      <c r="F15" s="15" t="str">
        <f>VLOOKUP(B15,'Plantilla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5" t="str">
        <f>VLOOKUP(B15,'Plantilla publicacion'!$A$3:$M$497,7,0)</f>
        <v>C-3503-0200-0016-40401c</v>
      </c>
      <c r="H15" s="15" t="str">
        <f>VLOOKUP(B15,'Plantilla publicacion'!$A$3:$M$505,8,0)</f>
        <v>Estudio de costos de los trámites priorizados, realizado (Estudio Realizado )</v>
      </c>
      <c r="I15" s="15">
        <f>VLOOKUP(B15,'Plantilla publicacion'!$A$3:$M$505,9,0)</f>
        <v>1</v>
      </c>
      <c r="J15" s="15" t="str">
        <f>VLOOKUP(B15,'Plantilla publicacion'!$A$3:$M$505,10,0)</f>
        <v>Númerica</v>
      </c>
      <c r="K15" s="172">
        <f>VLOOKUP(B15,'Plantilla publicacion'!$A$3:$M$505,11,0)</f>
        <v>45782</v>
      </c>
      <c r="L15" s="172">
        <f>VLOOKUP(B15,'Plantilla publicacion'!$A$3:$M$505,12,0)</f>
        <v>45981</v>
      </c>
      <c r="M15" s="15">
        <f>IF(ISERROR(VLOOKUP(B15,'Plantilla publicacion'!$A$3:$P$490,16,0)),"NA",VLOOKUP(B15,'Plantilla publicacion'!$A$3:$P$490,16,0))</f>
        <v>0</v>
      </c>
      <c r="N15" s="152" t="str">
        <f>VLOOKUP(B15,'Plantilla publicacion'!$A$3:$M$505,13,0)</f>
        <v>30-OFICINA ASESORA DE PLANEACIÓN;
37-GRUPO DE TRABAJO DE ESTUDIOS ECONÓMICOS</v>
      </c>
      <c r="O15" s="306">
        <f>VLOOKUP(B15,'Plantilla publicacion (2)'!$S$3:$X$490,6,0)</f>
        <v>0</v>
      </c>
      <c r="P15" s="306">
        <f>VLOOKUP(B15,'Plantilla publicacion (2)'!$S$3:$Y$490,7,0)</f>
        <v>0</v>
      </c>
      <c r="Q15" s="38" t="str">
        <f>VLOOKUP(B15,'PAI 2025 Consolidado'!$F$6:$Z$486,21,0)</f>
        <v xml:space="preserve">Para el presente producto, estudio de costos de los trámites priorizados, se han avanzado en: 1. la priorización de los trámites objeto del estudio de costeo 2. recopilar la información necesaria para realizar el estudio de costeo de uno de los trámites priorizados 3. recopilar la información necesaria para realizar el estudio de costeo de los demás trámites priorizados, con el propósito de determinar por parte del Grupo de Estudios Económicos el producto. </v>
      </c>
    </row>
    <row r="16" spans="1:17" ht="63.75" x14ac:dyDescent="0.25">
      <c r="A16" s="5" t="str">
        <f>VLOOKUP(B16,'Plantilla publicacion'!$A$3:$B$490,2,0)</f>
        <v>Actividad propia</v>
      </c>
      <c r="B16" s="17" t="s">
        <v>1087</v>
      </c>
      <c r="C16" s="17"/>
      <c r="D16" s="17">
        <f>VLOOKUP(B16,'Plantilla publicacion'!$A$3:$M$497,6,0)</f>
        <v>0</v>
      </c>
      <c r="E16" s="17"/>
      <c r="F16" s="17"/>
      <c r="G16" s="17" t="str">
        <f>VLOOKUP(B16,'Plantilla publicacion'!$A$3:$M$497,7,0)</f>
        <v>N/A</v>
      </c>
      <c r="H16" s="6" t="str">
        <f>VLOOKUP(B16,'Plantilla publicacion'!$A$3:$M$505,8,0)</f>
        <v>Priorizar los trámites objeto del estudio de costeo (Documento con la priorización de trámites)</v>
      </c>
      <c r="I16" s="6">
        <f>VLOOKUP(B16,'Plantilla publicacion'!$A$3:$M$505,9,0)</f>
        <v>1</v>
      </c>
      <c r="J16" s="6" t="str">
        <f>VLOOKUP(B16,'Plantilla publicacion'!$A$3:$M$505,10,0)</f>
        <v>Númerica</v>
      </c>
      <c r="K16" s="7">
        <f>VLOOKUP(B16,'Plantilla publicacion'!$A$3:$M$505,11,0)</f>
        <v>45782</v>
      </c>
      <c r="L16" s="7">
        <f>VLOOKUP(B16,'Plantilla publicacion'!$A$3:$M$505,12,0)</f>
        <v>45814</v>
      </c>
      <c r="M16" s="57"/>
      <c r="N16" s="38" t="str">
        <f>VLOOKUP(B16,'Plantilla publicacion'!$A$3:$M$505,13,0)</f>
        <v>30-OFICINA ASESORA DE PLANEACIÓN</v>
      </c>
      <c r="O16" s="38">
        <f>VLOOKUP(B16,'Plantilla publicacion (2)'!$S$3:$X$490,6,0)</f>
        <v>100</v>
      </c>
      <c r="P16" s="38">
        <f>VLOOKUP(B16,'Plantilla publicacion (2)'!$S$3:$Y$490,7,0)</f>
        <v>2.5</v>
      </c>
      <c r="Q16" s="38" t="str">
        <f>VLOOKUP(B16,'PAI 2025 Consolidado'!$F$6:$Z$486,21,0)</f>
        <v xml:space="preserve">En cumplimiento de la actividad 30.4.1 del Plan de Acción "Priorizar los trámites objeto del estudio de costeo (Documento con la priorización de trámites)", se llevó a cabo la reunión para priorizarlos trámites que serán objeto de estudio de costos y su metodología, en tal sentido, se adjunta documento del informe ejecutivo de la reunión con las conclusiones del caso. </v>
      </c>
    </row>
    <row r="17" spans="1:17" ht="63.75" x14ac:dyDescent="0.25">
      <c r="A17" s="5" t="str">
        <f>VLOOKUP(B17,'Plantilla publicacion'!$A$3:$B$490,2,0)</f>
        <v>Actividad propia</v>
      </c>
      <c r="B17" s="17" t="s">
        <v>1089</v>
      </c>
      <c r="C17" s="17"/>
      <c r="D17" s="17">
        <f>VLOOKUP(B17,'Plantilla publicacion'!$A$3:$M$497,6,0)</f>
        <v>0</v>
      </c>
      <c r="E17" s="17"/>
      <c r="F17" s="17"/>
      <c r="G17" s="17" t="str">
        <f>VLOOKUP(B17,'Plantilla publicacion'!$A$3:$M$497,7,0)</f>
        <v>N/A</v>
      </c>
      <c r="H17" s="6" t="str">
        <f>VLOOKUP(B17,'Plantilla publicacion'!$A$3:$M$505,8,0)</f>
        <v>Recopilar la información necesaria para realizar el estudio de costeo de uno de los trámites priorizados  (Documento que relacione la documentación recopilada)</v>
      </c>
      <c r="I17" s="6">
        <f>VLOOKUP(B17,'Plantilla publicacion'!$A$3:$M$505,9,0)</f>
        <v>100</v>
      </c>
      <c r="J17" s="6" t="str">
        <f>VLOOKUP(B17,'Plantilla publicacion'!$A$3:$M$505,10,0)</f>
        <v>Porcentual</v>
      </c>
      <c r="K17" s="7">
        <f>VLOOKUP(B17,'Plantilla publicacion'!$A$3:$M$505,11,0)</f>
        <v>45817</v>
      </c>
      <c r="L17" s="7">
        <f>VLOOKUP(B17,'Plantilla publicacion'!$A$3:$M$505,12,0)</f>
        <v>45884</v>
      </c>
      <c r="M17" s="57"/>
      <c r="N17" s="38" t="str">
        <f>VLOOKUP(B17,'Plantilla publicacion'!$A$3:$M$505,13,0)</f>
        <v>30-OFICINA ASESORA DE PLANEACIÓN;
37-GRUPO DE TRABAJO DE ESTUDIOS ECONÓMICOS</v>
      </c>
      <c r="O17" s="38">
        <f>VLOOKUP(B17,'Plantilla publicacion (2)'!$S$3:$X$490,6,0)</f>
        <v>100</v>
      </c>
      <c r="P17" s="38">
        <f>VLOOKUP(B17,'Plantilla publicacion (2)'!$S$3:$Y$490,7,0)</f>
        <v>2</v>
      </c>
      <c r="Q17" s="38" t="str">
        <f>VLOOKUP(B17,'PAI 2025 Consolidado'!$F$6:$Z$486,21,0)</f>
        <v>A corte del 15 de agosto fecha de vencimiento de la actividad, se contaba con la información para realizar el costeo de los trámites de Integraciones Económicas, Notifificación y Preevaluación, lo cual se evidencia con el documento en el cual se relacionan los links y descripción del acceso, de la información necesaria para realizar el costeo.</v>
      </c>
    </row>
    <row r="18" spans="1:17" ht="51" x14ac:dyDescent="0.25">
      <c r="A18" s="5" t="str">
        <f>VLOOKUP(B18,'Plantilla publicacion'!$A$3:$B$490,2,0)</f>
        <v>Actividad propia</v>
      </c>
      <c r="B18" s="17" t="s">
        <v>1091</v>
      </c>
      <c r="C18" s="17"/>
      <c r="D18" s="17">
        <f>VLOOKUP(B18,'Plantilla publicacion'!$A$3:$M$497,6,0)</f>
        <v>0</v>
      </c>
      <c r="E18" s="17"/>
      <c r="F18" s="17"/>
      <c r="G18" s="17" t="str">
        <f>VLOOKUP(B18,'Plantilla publicacion'!$A$3:$M$497,7,0)</f>
        <v>N/A</v>
      </c>
      <c r="H18" s="6" t="str">
        <f>VLOOKUP(B18,'Plantilla publicacion'!$A$3:$M$505,8,0)</f>
        <v>Recopilar la información necesaria para realizar el estudio de costeo de los demás trámites priorizados (Documento que relacione la documentación recopilada)</v>
      </c>
      <c r="I18" s="6">
        <f>VLOOKUP(B18,'Plantilla publicacion'!$A$3:$M$505,9,0)</f>
        <v>100</v>
      </c>
      <c r="J18" s="6" t="str">
        <f>VLOOKUP(B18,'Plantilla publicacion'!$A$3:$M$505,10,0)</f>
        <v>Porcentual</v>
      </c>
      <c r="K18" s="7">
        <f>VLOOKUP(B18,'Plantilla publicacion'!$A$3:$M$505,11,0)</f>
        <v>45887</v>
      </c>
      <c r="L18" s="7">
        <f>VLOOKUP(B18,'Plantilla publicacion'!$A$3:$M$505,12,0)</f>
        <v>45926</v>
      </c>
      <c r="M18" s="57"/>
      <c r="N18" s="38" t="str">
        <f>VLOOKUP(B18,'Plantilla publicacion'!$A$3:$M$505,13,0)</f>
        <v>30-OFICINA ASESORA DE PLANEACIÓN;
37-GRUPO DE TRABAJO DE ESTUDIOS ECONÓMICOS</v>
      </c>
      <c r="O18" s="38">
        <f>VLOOKUP(B18,'Plantilla publicacion (2)'!$S$3:$X$490,6,0)</f>
        <v>100</v>
      </c>
      <c r="P18" s="38">
        <f>VLOOKUP(B18,'Plantilla publicacion (2)'!$S$3:$Y$490,7,0)</f>
        <v>5.5</v>
      </c>
      <c r="Q18" s="38" t="str">
        <f>VLOOKUP(B18,'PAI 2025 Consolidado'!$F$6:$Z$486,21,0)</f>
        <v>Se realiza la recolección de la información necesaria para el estudio de costeo de los trámites priorizados, costos de nómina, tecnología (licencias, mesa de servicios, impresión), puesto de trabajo (desagregado administrativa), contratos,  formato de consolidación, resolución de tasas, etc.</v>
      </c>
    </row>
    <row r="19" spans="1:17" ht="25.5" x14ac:dyDescent="0.25">
      <c r="A19" s="5" t="str">
        <f>VLOOKUP(B19,'Plantilla publicacion'!$A$3:$B$490,2,0)</f>
        <v>Actividad propia</v>
      </c>
      <c r="B19" s="17" t="s">
        <v>1093</v>
      </c>
      <c r="C19" s="17"/>
      <c r="D19" s="17">
        <f>VLOOKUP(B19,'Plantilla publicacion'!$A$3:$M$497,6,0)</f>
        <v>0</v>
      </c>
      <c r="E19" s="17"/>
      <c r="F19" s="17"/>
      <c r="G19" s="17" t="str">
        <f>VLOOKUP(B19,'Plantilla publicacion'!$A$3:$M$497,7,0)</f>
        <v>N/A</v>
      </c>
      <c r="H19" s="6" t="str">
        <f>VLOOKUP(B19,'Plantilla publicacion'!$A$3:$M$505,8,0)</f>
        <v>Realizar estudio de costo de los trámites priorizados (Estudio Realizado)</v>
      </c>
      <c r="I19" s="6">
        <f>VLOOKUP(B19,'Plantilla publicacion'!$A$3:$M$505,9,0)</f>
        <v>1</v>
      </c>
      <c r="J19" s="6" t="str">
        <f>VLOOKUP(B19,'Plantilla publicacion'!$A$3:$M$505,10,0)</f>
        <v>Númerica</v>
      </c>
      <c r="K19" s="7">
        <f>VLOOKUP(B19,'Plantilla publicacion'!$A$3:$M$505,11,0)</f>
        <v>45854</v>
      </c>
      <c r="L19" s="7">
        <f>VLOOKUP(B19,'Plantilla publicacion'!$A$3:$M$505,12,0)</f>
        <v>45980</v>
      </c>
      <c r="M19" s="57"/>
      <c r="N19" s="38" t="str">
        <f>VLOOKUP(B19,'Plantilla publicacion'!$A$3:$M$505,13,0)</f>
        <v>30-OFICINA ASESORA DE PLANEACIÓN;
37-GRUPO DE TRABAJO DE ESTUDIOS ECONÓMICOS</v>
      </c>
      <c r="O19" s="38">
        <f>VLOOKUP(B19,'Plantilla publicacion (2)'!$S$3:$X$490,6,0)</f>
        <v>0</v>
      </c>
      <c r="P19" s="38">
        <f>VLOOKUP(B19,'Plantilla publicacion (2)'!$S$3:$Y$490,7,0)</f>
        <v>0</v>
      </c>
      <c r="Q19" s="38">
        <f>VLOOKUP(B19,'PAI 2025 Consolidado'!$F$6:$Z$486,21,0)</f>
        <v>0</v>
      </c>
    </row>
    <row r="20" spans="1:17" ht="38.25" x14ac:dyDescent="0.25">
      <c r="B20" s="17" t="s">
        <v>1814</v>
      </c>
      <c r="C20" s="180"/>
      <c r="D20" s="180"/>
      <c r="E20" s="180"/>
      <c r="F20" s="180"/>
      <c r="G20" s="17" t="str">
        <f>VLOOKUP(B20,'Plantilla publicacion'!$A$3:$M$497,7,0)</f>
        <v>N/A</v>
      </c>
      <c r="H20" s="6" t="str">
        <f>VLOOKUP(B20,'Plantilla publicacion'!$A$3:$M$505,8,0)</f>
        <v>Socializar los resultados del estudio con los jefes de las áreas responsables de los trámites costeados (Correo electronico con el envío del estudio realizado  /  Listas de asistencia a reunion de socialización)</v>
      </c>
      <c r="I20" s="6">
        <f>VLOOKUP(B20,'Plantilla publicacion'!$A$3:$M$505,9,0)</f>
        <v>1</v>
      </c>
      <c r="J20" s="6" t="str">
        <f>VLOOKUP(B20,'Plantilla publicacion'!$A$3:$M$505,10,0)</f>
        <v>Númerica</v>
      </c>
      <c r="K20" s="7">
        <f>VLOOKUP(B20,'Plantilla publicacion'!$A$3:$M$505,11,0)</f>
        <v>45964</v>
      </c>
      <c r="L20" s="7">
        <f>VLOOKUP(B20,'Plantilla publicacion'!$A$3:$M$505,12,0)</f>
        <v>45981</v>
      </c>
      <c r="M20" s="57"/>
      <c r="N20" s="38" t="str">
        <f>VLOOKUP(B20,'Plantilla publicacion'!$A$3:$M$505,13,0)</f>
        <v>30-OFICINA ASESORA DE PLANEACIÓN;
37-GRUPO DE TRABAJO DE ESTUDIOS ECONÓMICOS</v>
      </c>
      <c r="O20" s="38">
        <f>VLOOKUP(B20,'Plantilla publicacion (2)'!$S$3:$X$490,6,0)</f>
        <v>0</v>
      </c>
      <c r="P20" s="38">
        <f>VLOOKUP(B20,'Plantilla publicacion (2)'!$S$3:$Y$490,7,0)</f>
        <v>0</v>
      </c>
      <c r="Q20" s="38">
        <f>VLOOKUP(B20,'PAI 2025 Consolidado'!$F$6:$Z$486,21,0)</f>
        <v>0</v>
      </c>
    </row>
    <row r="21" spans="1:17" s="12" customFormat="1" ht="216.75" x14ac:dyDescent="0.25">
      <c r="A21" s="5" t="str">
        <f>VLOOKUP(B21,'Plantilla publicacion'!$A$3:$B$490,2,0)</f>
        <v>Producto</v>
      </c>
      <c r="B21" s="15" t="s">
        <v>1177</v>
      </c>
      <c r="C21" s="15" t="str">
        <f>VLOOKUP(B21,'Plantilla publicacion'!$A$3:$R$490,17,0)</f>
        <v>PND - 5-31-5-b- Convergencia regional - Entidades públicas territoriales y nacionales fortalecidas / PES - Transformación Institucional</v>
      </c>
      <c r="D21" s="15" t="str">
        <f>VLOOKUP(B21,'Plantilla publicacion'!$A$3:$M$497,6,0)</f>
        <v>60-Fortalecer el Sistema Integral de Gestión Institucional en el marco del Modelo Integrado de Planeación y gestión para mejorar la prestación del servicio.</v>
      </c>
      <c r="E21" s="15" t="str">
        <f>VLOOKUP(B21,'Plantilla publicacion'!$A$3:$O$490,14,0)</f>
        <v>106-Cumplimiento de productos del PAI asociados a Fortalecer el Sistema Integral de Gestión Institucional para mejorar la prestación del servicio.</v>
      </c>
      <c r="F21" s="15" t="str">
        <f>VLOOKUP(B21,'Plantilla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 s="15" t="str">
        <f>VLOOKUP(B21,'Plantilla publicacion'!$A$3:$M$497,7,0)</f>
        <v>N/A</v>
      </c>
      <c r="H21" s="15" t="str">
        <f>VLOOKUP(B21,'Plantilla publicacion'!$A$3:$M$505,8,0)</f>
        <v>Estrategia para incrementar los ingresos garantizando la sostenibilidad financiera de la Entidad, diseñada  (Documento de diseño de la estrategia para incrementar los ingresos)</v>
      </c>
      <c r="I21" s="15">
        <f>VLOOKUP(B21,'Plantilla publicacion'!$A$3:$M$505,9,0)</f>
        <v>1</v>
      </c>
      <c r="J21" s="15" t="str">
        <f>VLOOKUP(B21,'Plantilla publicacion'!$A$3:$M$505,10,0)</f>
        <v>Númerica</v>
      </c>
      <c r="K21" s="172">
        <f>VLOOKUP(B21,'Plantilla publicacion'!$A$3:$M$505,11,0)</f>
        <v>45705</v>
      </c>
      <c r="L21" s="172">
        <f>VLOOKUP(B21,'Plantilla publicacion'!$A$3:$M$505,12,0)</f>
        <v>45978</v>
      </c>
      <c r="M21" s="15">
        <f>IF(ISERROR(VLOOKUP(B21,'Plantilla publicacion'!$A$3:$P$490,16,0)),"NA",VLOOKUP(B21,'Plantilla publicacion'!$A$3:$P$490,16,0))</f>
        <v>0</v>
      </c>
      <c r="N21" s="152" t="str">
        <f>VLOOKUP(B21,'Plantilla publicacion'!$A$3:$M$505,13,0)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1" s="38">
        <f>VLOOKUP(B21,'Plantilla publicacion (2)'!$S$3:$X$490,6,0)</f>
        <v>0</v>
      </c>
      <c r="P21" s="38">
        <f>VLOOKUP(B21,'Plantilla publicacion (2)'!$S$3:$Y$490,7,0)</f>
        <v>0</v>
      </c>
      <c r="Q21" s="152">
        <f>VLOOKUP(B21,'PAI 2025 Consolidado'!$F$6:$Z$486,21,0)</f>
        <v>0</v>
      </c>
    </row>
    <row r="22" spans="1:17" ht="132.75" customHeight="1" x14ac:dyDescent="0.25">
      <c r="A22" s="5" t="str">
        <f>VLOOKUP(B22,'Plantilla publicacion'!$A$3:$B$490,2,0)</f>
        <v>Actividad propia</v>
      </c>
      <c r="B22" s="17" t="s">
        <v>1180</v>
      </c>
      <c r="C22" s="17"/>
      <c r="D22" s="17">
        <f>VLOOKUP(B22,'Plantilla publicacion'!$A$3:$M$497,6,0)</f>
        <v>0</v>
      </c>
      <c r="E22" s="17"/>
      <c r="F22" s="17"/>
      <c r="G22" s="17" t="str">
        <f>VLOOKUP(B22,'Plantilla publicacion'!$A$3:$M$497,7,0)</f>
        <v>N/A</v>
      </c>
      <c r="H22" s="6" t="str">
        <f>VLOOKUP(B22,'Plantilla publicacion'!$A$3:$M$505,8,0)</f>
        <v>Monitorear el comportamiento del recaudo por Delegatura y presentar reportes periódicos a los Delegados y al Secretario General (Tablero de control con el seguimiento del recaudo por delegatura  y Correos electrónicos)</v>
      </c>
      <c r="I22" s="6">
        <f>VLOOKUP(B22,'Plantilla publicacion'!$A$3:$M$505,9,0)</f>
        <v>6</v>
      </c>
      <c r="J22" s="6" t="str">
        <f>VLOOKUP(B22,'Plantilla publicacion'!$A$3:$M$505,10,0)</f>
        <v>Númerica</v>
      </c>
      <c r="K22" s="7">
        <f>VLOOKUP(B22,'Plantilla publicacion'!$A$3:$M$505,11,0)</f>
        <v>45705</v>
      </c>
      <c r="L22" s="7">
        <f>VLOOKUP(B22,'Plantilla publicacion'!$A$3:$M$505,12,0)</f>
        <v>45978</v>
      </c>
      <c r="M22" s="57"/>
      <c r="N22" s="38" t="str">
        <f>VLOOKUP(B22,'Plantilla publicacion'!$A$3:$M$505,13,0)</f>
        <v>100-SECRETARIA GENERAL;
130-DIRECCIÓN FINANCIERA</v>
      </c>
      <c r="O22" s="38">
        <f>VLOOKUP(B22,'Plantilla publicacion (2)'!$S$3:$X$490,6,0)</f>
        <v>83</v>
      </c>
      <c r="P22" s="38">
        <f>VLOOKUP(B22,'Plantilla publicacion (2)'!$S$3:$Y$490,7,0)</f>
        <v>2.0750000000000002</v>
      </c>
      <c r="Q22" s="38" t="str">
        <f>VLOOKUP(B22,'PAI 2025 Consolidado'!$F$6:$Z$486,21,0)</f>
        <v>Se generó tablero de control de ingresos con corte a los meses de julio y agosto de 2025 y se efectuó el correspondiente envío de la información a las Delegaturas y a la Secretaría General, Por tanto se reporta un avance del 33,3% correspondiente a dos (2) monitoreos efectuado de los seis (6) programados correspondientes a los meses en mención, teniendo un avance acumulado del 83,3% total correspondiente a cinco (5) reportes de seis (6) programados</v>
      </c>
    </row>
    <row r="23" spans="1:17" ht="153" x14ac:dyDescent="0.25">
      <c r="A23" s="5" t="str">
        <f>VLOOKUP(B23,'Plantilla publicacion'!$A$3:$B$490,2,0)</f>
        <v>Actividad propia</v>
      </c>
      <c r="B23" s="17" t="s">
        <v>1182</v>
      </c>
      <c r="C23" s="17"/>
      <c r="D23" s="17">
        <f>VLOOKUP(B23,'Plantilla publicacion'!$A$3:$M$497,6,0)</f>
        <v>0</v>
      </c>
      <c r="E23" s="17"/>
      <c r="F23" s="17"/>
      <c r="G23" s="17" t="str">
        <f>VLOOKUP(B23,'Plantilla publicacion'!$A$3:$M$497,7,0)</f>
        <v>N/A</v>
      </c>
      <c r="H23" s="6" t="str">
        <f>VLOOKUP(B23,'Plantilla publicacion'!$A$3:$M$505,8,0)</f>
        <v>Elaborar y enviar vía correo electrónico a los delegados el estudio de análisis de nuevas fuentes de ingreso (Documento de estudio con identificación de nuevas fuentes de ingresos , y correo electrónico de envío a los Delegados)</v>
      </c>
      <c r="I23" s="6">
        <f>VLOOKUP(B23,'Plantilla publicacion'!$A$3:$M$505,9,0)</f>
        <v>1</v>
      </c>
      <c r="J23" s="6" t="str">
        <f>VLOOKUP(B23,'Plantilla publicacion'!$A$3:$M$505,10,0)</f>
        <v>Númerica</v>
      </c>
      <c r="K23" s="7">
        <f>VLOOKUP(B23,'Plantilla publicacion'!$A$3:$M$505,11,0)</f>
        <v>45705</v>
      </c>
      <c r="L23" s="7">
        <f>VLOOKUP(B23,'Plantilla publicacion'!$A$3:$M$505,12,0)</f>
        <v>45961</v>
      </c>
      <c r="M23" s="57"/>
      <c r="N23" s="38" t="str">
        <f>VLOOKUP(B23,'Plantilla publicacion'!$A$3:$M$505,13,0)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O23" s="38">
        <f>VLOOKUP(B23,'Plantilla publicacion (2)'!$S$3:$X$490,6,0)</f>
        <v>0</v>
      </c>
      <c r="P23" s="38">
        <f>VLOOKUP(B23,'Plantilla publicacion (2)'!$S$3:$Y$490,7,0)</f>
        <v>0</v>
      </c>
      <c r="Q23" s="38" t="str">
        <f>VLOOKUP(B23,'PAI 2025 Consolidado'!$F$6:$Z$486,21,0)</f>
        <v>Reuniones con Dirección Financiera (03/6), Delegatura para la Protección de la Competencia (03/6, y Delegatura para la Protección de Datos junto a la Secretaría General (16/6). Hemos recibido información de insumos de la Dirección Financiera, para avanzar con análisis desagregado por Delegatura. La OAJ y el GEE nos hemos reunimos con OSCAE (16/6), la Delegatura para la Protección de Datos Personales (17/7), y con Cobro Coactivo (18/7).
De la misma manera, finalizamos un estudio preliminar del efecto disuasorio de las sanciones impuestas por la Delegatura para la Protección de Datos Personales; no obstante, estamos a la espera de recibir bases de datos con mayor información (16/7)</v>
      </c>
    </row>
    <row r="24" spans="1:17" ht="131.25" customHeight="1" x14ac:dyDescent="0.25">
      <c r="A24" s="5" t="str">
        <f>VLOOKUP(B24,'Plantilla publicacion'!$A$3:$B$490,2,0)</f>
        <v>Actividad sin participación</v>
      </c>
      <c r="B24" s="17" t="s">
        <v>1184</v>
      </c>
      <c r="C24" s="17"/>
      <c r="D24" s="17">
        <f>VLOOKUP(B24,'Plantilla publicacion'!$A$3:$M$497,6,0)</f>
        <v>0</v>
      </c>
      <c r="E24" s="17"/>
      <c r="F24" s="17"/>
      <c r="G24" s="17" t="str">
        <f>VLOOKUP(B24,'Plantilla publicacion'!$A$3:$M$497,7,0)</f>
        <v>N/A</v>
      </c>
      <c r="H24" s="6" t="str">
        <f>VLOOKUP(B24,'Plantilla publicacion'!$A$3:$M$505,8,0)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4" s="6">
        <f>VLOOKUP(B24,'Plantilla publicacion'!$A$3:$M$505,9,0)</f>
        <v>1</v>
      </c>
      <c r="J24" s="6" t="str">
        <f>VLOOKUP(B24,'Plantilla publicacion'!$A$3:$M$505,10,0)</f>
        <v>Númerica</v>
      </c>
      <c r="K24" s="7">
        <f>VLOOKUP(B24,'Plantilla publicacion'!$A$3:$M$505,11,0)</f>
        <v>45705</v>
      </c>
      <c r="L24" s="7">
        <f>VLOOKUP(B24,'Plantilla publicacion'!$A$3:$M$505,12,0)</f>
        <v>45961</v>
      </c>
      <c r="M24" s="57"/>
      <c r="N24" s="38" t="str">
        <f>VLOOKUP(B24,'Plantilla publicacion'!$A$3:$M$505,13,0)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4" s="38">
        <f>VLOOKUP(B24,'Plantilla publicacion (2)'!$S$3:$X$490,6,0)</f>
        <v>0</v>
      </c>
      <c r="P24" s="38">
        <f>VLOOKUP(B24,'Plantilla publicacion (2)'!$S$3:$Y$490,7,0)</f>
        <v>0</v>
      </c>
      <c r="Q24" s="38" t="str">
        <f>VLOOKUP(B24,'PAI 2025 Consolidado'!$F$6:$Z$486,21,0)</f>
        <v>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v>
      </c>
    </row>
    <row r="25" spans="1:17" ht="102.75" customHeight="1" x14ac:dyDescent="0.25">
      <c r="A25" s="5" t="str">
        <f>VLOOKUP(B25,'Plantilla publicacion'!$A$3:$B$490,2,0)</f>
        <v>Actividad propia</v>
      </c>
      <c r="B25" s="17" t="s">
        <v>1186</v>
      </c>
      <c r="C25" s="17"/>
      <c r="D25" s="17">
        <f>VLOOKUP(B25,'Plantilla publicacion'!$A$3:$M$497,6,0)</f>
        <v>0</v>
      </c>
      <c r="E25" s="17"/>
      <c r="F25" s="17"/>
      <c r="G25" s="17" t="str">
        <f>VLOOKUP(B25,'Plantilla publicacion'!$A$3:$M$497,7,0)</f>
        <v>N/A</v>
      </c>
      <c r="H25" s="6" t="str">
        <f>VLOOKUP(B25,'Plantilla publicacion'!$A$3:$M$505,8,0)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5" s="6">
        <f>VLOOKUP(B25,'Plantilla publicacion'!$A$3:$M$505,9,0)</f>
        <v>1</v>
      </c>
      <c r="J25" s="6" t="str">
        <f>VLOOKUP(B25,'Plantilla publicacion'!$A$3:$M$505,10,0)</f>
        <v>Númerica</v>
      </c>
      <c r="K25" s="7">
        <f>VLOOKUP(B25,'Plantilla publicacion'!$A$3:$M$505,11,0)</f>
        <v>45705</v>
      </c>
      <c r="L25" s="7">
        <f>VLOOKUP(B25,'Plantilla publicacion'!$A$3:$M$505,12,0)</f>
        <v>45807</v>
      </c>
      <c r="M25" s="57"/>
      <c r="N25" s="38" t="str">
        <f>VLOOKUP(B25,'Plantilla publicacion'!$A$3:$M$505,13,0)</f>
        <v>130-DIRECCIÓN FINANCIERA;
11-GRUPO DE TRABAJO DE COBRO COACTIVO</v>
      </c>
      <c r="O25" s="38">
        <f>VLOOKUP(B25,'Plantilla publicacion (2)'!$S$3:$X$490,6,0)</f>
        <v>100</v>
      </c>
      <c r="P25" s="38">
        <f>VLOOKUP(B25,'Plantilla publicacion (2)'!$S$3:$Y$490,7,0)</f>
        <v>7.5</v>
      </c>
      <c r="Q25" s="38" t="str">
        <f>VLOOKUP(B25,'PAI 2025 Consolidado'!$F$6:$Z$486,21,0)</f>
        <v>Se efectuaron mesas de trabajo conjuntas con el Grupo de Trabajo de Cobro Coactivo y la Dirección Financiera para establecer la metodología de análisis a implementar, porteriormente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v>
      </c>
    </row>
    <row r="26" spans="1:17" ht="165.75" x14ac:dyDescent="0.25">
      <c r="A26" s="5" t="str">
        <f>VLOOKUP(B26,'Plantilla publicacion'!$A$3:$B$490,2,0)</f>
        <v>Actividad propia</v>
      </c>
      <c r="B26" s="28" t="s">
        <v>1188</v>
      </c>
      <c r="C26" s="28"/>
      <c r="D26" s="17">
        <f>VLOOKUP(B26,'Plantilla publicacion'!$A$3:$M$497,6,0)</f>
        <v>0</v>
      </c>
      <c r="E26" s="17"/>
      <c r="F26" s="17"/>
      <c r="G26" s="17" t="str">
        <f>VLOOKUP(B26,'Plantilla publicacion'!$A$3:$M$497,7,0)</f>
        <v>N/A</v>
      </c>
      <c r="H26" s="6" t="str">
        <f>VLOOKUP(B26,'Plantilla publicacion'!$A$3:$M$505,8,0)</f>
        <v>Realizar mesa de trabajo para presentar el análisis de cartera y recaudo y elaborar de manera conjunta con las delegaturas los lineamientos en pro de un recaudo efectivo(Acta de reunión con lineamientos para un recaudo efectivo)</v>
      </c>
      <c r="I26" s="6">
        <f>VLOOKUP(B26,'Plantilla publicacion'!$A$3:$M$505,9,0)</f>
        <v>1</v>
      </c>
      <c r="J26" s="6" t="str">
        <f>VLOOKUP(B26,'Plantilla publicacion'!$A$3:$M$505,10,0)</f>
        <v>Númerica</v>
      </c>
      <c r="K26" s="7">
        <f>VLOOKUP(B26,'Plantilla publicacion'!$A$3:$M$505,11,0)</f>
        <v>45810</v>
      </c>
      <c r="L26" s="7">
        <f>VLOOKUP(B26,'Plantilla publicacion'!$A$3:$M$505,12,0)</f>
        <v>45978</v>
      </c>
      <c r="M26" s="57"/>
      <c r="N26" s="38" t="str">
        <f>VLOOKUP(B26,'Plantilla publicacion'!$A$3:$M$505,13,0)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6" s="38">
        <f>VLOOKUP(B26,'Plantilla publicacion (2)'!$S$3:$X$490,6,0)</f>
        <v>0</v>
      </c>
      <c r="P26" s="38">
        <f>VLOOKUP(B26,'Plantilla publicacion (2)'!$S$3:$Y$490,7,0)</f>
        <v>0</v>
      </c>
      <c r="Q26" s="38">
        <f>VLOOKUP(B26,'PAI 2025 Consolidado'!$F$6:$Z$486,21,0)</f>
        <v>0</v>
      </c>
    </row>
    <row r="27" spans="1:17" ht="16.5" customHeight="1" thickBot="1" x14ac:dyDescent="0.3">
      <c r="A27" s="5" t="e">
        <f>VLOOKUP(B27,'Plantilla publicacion'!$A$3:$B$490,2,0)</f>
        <v>#N/A</v>
      </c>
      <c r="B27" s="372" t="s">
        <v>21</v>
      </c>
      <c r="C27" s="373"/>
      <c r="D27" s="373"/>
      <c r="E27" s="373"/>
      <c r="F27" s="373"/>
      <c r="G27" s="373"/>
      <c r="H27" s="373"/>
      <c r="I27" s="373"/>
      <c r="J27" s="373"/>
      <c r="K27" s="373"/>
      <c r="L27" s="373"/>
      <c r="M27" s="373"/>
      <c r="N27" s="373"/>
      <c r="O27" s="373"/>
      <c r="P27" s="373"/>
      <c r="Q27" s="373"/>
    </row>
    <row r="28" spans="1:17" ht="48" customHeight="1" thickBot="1" x14ac:dyDescent="0.3">
      <c r="B28" s="21" t="s">
        <v>452</v>
      </c>
      <c r="C28" s="22" t="s">
        <v>1488</v>
      </c>
      <c r="D28" s="22" t="s">
        <v>0</v>
      </c>
      <c r="E28" s="22" t="s">
        <v>1437</v>
      </c>
      <c r="F28" s="22" t="s">
        <v>1491</v>
      </c>
      <c r="G28" s="22" t="s">
        <v>1</v>
      </c>
      <c r="H28" s="22" t="s">
        <v>2</v>
      </c>
      <c r="I28" s="22" t="s">
        <v>3</v>
      </c>
      <c r="J28" s="22" t="s">
        <v>4</v>
      </c>
      <c r="K28" s="23" t="s">
        <v>5</v>
      </c>
      <c r="L28" s="23" t="s">
        <v>6</v>
      </c>
      <c r="M28" s="56" t="s">
        <v>1489</v>
      </c>
      <c r="N28" s="24" t="s">
        <v>7</v>
      </c>
      <c r="O28" s="205" t="s">
        <v>1891</v>
      </c>
      <c r="P28" s="205" t="s">
        <v>1892</v>
      </c>
      <c r="Q28" s="205" t="s">
        <v>1893</v>
      </c>
    </row>
    <row r="29" spans="1:17" s="12" customFormat="1" ht="140.25" customHeight="1" x14ac:dyDescent="0.25">
      <c r="A29" s="12" t="str">
        <f>VLOOKUP(B29,'Plantilla publicacion'!$A$3:$B$490,2,0)</f>
        <v>Producto</v>
      </c>
      <c r="B29" s="15" t="s">
        <v>680</v>
      </c>
      <c r="C29" s="385" t="str">
        <f>VLOOKUP(B29,'Plantilla publicacion'!$A$3:$R$490,17,0)</f>
        <v>PND - 5-31-5-b- Convergencia regional - Entidades públicas territoriales y nacionales fortalecidas / PES - Transformación Institucional</v>
      </c>
      <c r="D29" s="385" t="str">
        <f>VLOOKUP(B29,'Plantilla publicacion'!$A$3:$M$497,6,0)</f>
        <v>60-Fortalecer el Sistema Integral de Gestión Institucional en el marco del Modelo Integrado de Planeación y gestión para mejorar la prestación del servicio.</v>
      </c>
      <c r="E29" s="385" t="str">
        <f>VLOOKUP(B29,'Plantilla publicacion'!$A$3:$O$490,14,0)</f>
        <v>106-Cumplimiento de productos del PAI asociados a Fortalecer el Sistema Integral de Gestión Institucional para mejorar la prestación del servicio.</v>
      </c>
      <c r="F29" s="385" t="str">
        <f>VLOOKUP(B29,'Plantilla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9" s="385" t="str">
        <f>VLOOKUP(B29,'Plantilla publicacion'!$A$3:$M$497,7,0)</f>
        <v>N/A</v>
      </c>
      <c r="H29" s="15" t="str">
        <f>VLOOKUP(B29,'Plantilla publicacion'!$A$3:$M$505,8,0)</f>
        <v>Diagnóstico de necesidades que permita realizar el seguimiento del ciclo de contratación, elaborado  (Documento diagnostico )</v>
      </c>
      <c r="I29" s="15">
        <f>VLOOKUP(B29,'Plantilla publicacion'!$A$3:$M$505,9,0)</f>
        <v>1</v>
      </c>
      <c r="J29" s="15" t="str">
        <f>VLOOKUP(B29,'Plantilla publicacion'!$A$3:$M$505,10,0)</f>
        <v>Númerica</v>
      </c>
      <c r="K29" s="172">
        <f>VLOOKUP(B29,'Plantilla publicacion'!$A$3:$M$505,11,0)</f>
        <v>45839</v>
      </c>
      <c r="L29" s="172">
        <f>VLOOKUP(B29,'Plantilla publicacion'!$A$3:$M$505,12,0)</f>
        <v>45989</v>
      </c>
      <c r="M29" s="15">
        <f>IF(ISERROR(VLOOKUP(B29,'Plantilla publicacion'!$A$3:$P$490,16,0)),"NA",VLOOKUP(B29,'Plantilla publicacion'!$A$3:$P$490,16,0))</f>
        <v>0</v>
      </c>
      <c r="N29" s="152" t="str">
        <f>VLOOKUP(B29,'Plantilla publicacion'!$A$3:$M$505,13,0)</f>
        <v>105-GRUPO DE TRABAJO DE CONTRATACIÓN;
20-OFICINA DE TECNOLOGÍA E INFORMÁTICA</v>
      </c>
      <c r="O29" s="38">
        <f>VLOOKUP(B29,'Plantilla publicacion (2)'!$S$3:$X$490,6,0)</f>
        <v>0</v>
      </c>
      <c r="P29" s="38">
        <f>VLOOKUP(B29,'Plantilla publicacion (2)'!$S$3:$Y$490,7,0)</f>
        <v>0</v>
      </c>
      <c r="Q29" s="38" t="str">
        <f>VLOOKUP(B29,'PAI 2025 Consolidado'!$F$6:$Z$486,21,0)</f>
        <v>El avance al producto corresponde el requerimiento con las necesidades en la harramienta de estudios previos para el seguimiento del ciclo de contratación</v>
      </c>
    </row>
    <row r="30" spans="1:17" ht="52.5" customHeight="1" x14ac:dyDescent="0.25">
      <c r="A30" s="5" t="str">
        <f>VLOOKUP(B30,'Plantilla publicacion'!$A$3:$B$490,2,0)</f>
        <v>Actividad propia</v>
      </c>
      <c r="B30" s="17" t="s">
        <v>684</v>
      </c>
      <c r="C30" s="367"/>
      <c r="D30" s="367">
        <f>VLOOKUP(B30,'Plantilla publicacion'!$A$3:$M$490,6,0)</f>
        <v>0</v>
      </c>
      <c r="E30" s="367"/>
      <c r="F30" s="367"/>
      <c r="G30" s="367" t="str">
        <f>VLOOKUP(B30,'Plantilla publicacion'!$A$3:$M$490,7,0)</f>
        <v>N/A</v>
      </c>
      <c r="H30" s="6" t="str">
        <f>VLOOKUP(B30,'Plantilla publicacion'!$A$3:$M$505,8,0)</f>
        <v>Identificar las necesidades de  ajuste a herramientas tecnológicas para el seguimiento del ciclo  de contratción (Documento con las necesidades identificadas)</v>
      </c>
      <c r="I30" s="6">
        <f>VLOOKUP(B30,'Plantilla publicacion'!$A$3:$M$505,9,0)</f>
        <v>1</v>
      </c>
      <c r="J30" s="6" t="str">
        <f>VLOOKUP(B30,'Plantilla publicacion'!$A$3:$M$505,10,0)</f>
        <v>Númerica</v>
      </c>
      <c r="K30" s="7">
        <f>VLOOKUP(B30,'Plantilla publicacion'!$A$3:$M$505,11,0)</f>
        <v>45839</v>
      </c>
      <c r="L30" s="7">
        <f>VLOOKUP(B30,'Plantilla publicacion'!$A$3:$M$505,12,0)</f>
        <v>45930</v>
      </c>
      <c r="M30" s="57"/>
      <c r="N30" s="38" t="str">
        <f>VLOOKUP(B30,'Plantilla publicacion'!$A$3:$M$505,13,0)</f>
        <v>105-GRUPO DE TRABAJO DE CONTRATACIÓN;
20-OFICINA DE TECNOLOGÍA E INFORMÁTICA</v>
      </c>
      <c r="O30" s="38">
        <f>VLOOKUP(B30,'Plantilla publicacion (2)'!$S$3:$X$490,6,0)</f>
        <v>100</v>
      </c>
      <c r="P30" s="38">
        <f>VLOOKUP(B30,'Plantilla publicacion (2)'!$S$3:$Y$490,7,0)</f>
        <v>25</v>
      </c>
      <c r="Q30" s="38" t="str">
        <f>VLOOKUP(B30,'PAI 2025 Consolidado'!$F$6:$Z$486,21,0)</f>
        <v>Se reporta como evidencia la solicitud a la Oficina de Tecnología e Informática, el requerimiento de las necesidades mediante radicado 25-374031</v>
      </c>
    </row>
    <row r="31" spans="1:17" ht="50.25" customHeight="1" x14ac:dyDescent="0.25">
      <c r="A31" s="5" t="str">
        <f>VLOOKUP(B31,'Plantilla publicacion'!$A$3:$B$490,2,0)</f>
        <v>Actividad sin participación</v>
      </c>
      <c r="B31" s="17" t="s">
        <v>686</v>
      </c>
      <c r="C31" s="386"/>
      <c r="D31" s="386">
        <f>VLOOKUP(B31,'Plantilla publicacion'!$A$3:$M$490,6,0)</f>
        <v>0</v>
      </c>
      <c r="E31" s="386"/>
      <c r="F31" s="386"/>
      <c r="G31" s="386" t="str">
        <f>VLOOKUP(B31,'Plantilla publicacion'!$A$3:$M$490,7,0)</f>
        <v>N/A</v>
      </c>
      <c r="H31" s="6" t="str">
        <f>VLOOKUP(B31,'Plantilla publicacion'!$A$3:$M$505,8,0)</f>
        <v>Emitir concepto de viabilidad técnica y presupuestal con base en las necesidades identificadas (Concepto diagnóstico entregado)</v>
      </c>
      <c r="I31" s="6">
        <f>VLOOKUP(B31,'Plantilla publicacion'!$A$3:$M$505,9,0)</f>
        <v>1</v>
      </c>
      <c r="J31" s="6" t="str">
        <f>VLOOKUP(B31,'Plantilla publicacion'!$A$3:$M$505,10,0)</f>
        <v>Númerica</v>
      </c>
      <c r="K31" s="7">
        <f>VLOOKUP(B31,'Plantilla publicacion'!$A$3:$M$505,11,0)</f>
        <v>45931</v>
      </c>
      <c r="L31" s="7">
        <f>VLOOKUP(B31,'Plantilla publicacion'!$A$3:$M$505,12,0)</f>
        <v>45989</v>
      </c>
      <c r="M31" s="57"/>
      <c r="N31" s="38" t="str">
        <f>VLOOKUP(B31,'Plantilla publicacion'!$A$3:$M$505,13,0)</f>
        <v>20-OFICINA DE TECNOLOGÍA E INFORMÁTICA</v>
      </c>
      <c r="O31" s="38">
        <f>VLOOKUP(B31,'Plantilla publicacion (2)'!$S$3:$X$490,6,0)</f>
        <v>0</v>
      </c>
      <c r="P31" s="38">
        <f>VLOOKUP(B31,'Plantilla publicacion (2)'!$S$3:$Y$490,7,0)</f>
        <v>0</v>
      </c>
      <c r="Q31" s="38">
        <f>VLOOKUP(B31,'PAI 2025 Consolidado'!$F$6:$Z$486,21,0)</f>
        <v>0</v>
      </c>
    </row>
  </sheetData>
  <autoFilter ref="A8:N31" xr:uid="{2B518075-C2AA-412F-846D-DFC3D162D202}"/>
  <mergeCells count="23">
    <mergeCell ref="G29:G31"/>
    <mergeCell ref="G13:Q13"/>
    <mergeCell ref="B27:Q27"/>
    <mergeCell ref="B13:D13"/>
    <mergeCell ref="C29:C31"/>
    <mergeCell ref="D29:D31"/>
    <mergeCell ref="E29:E31"/>
    <mergeCell ref="F29:F31"/>
    <mergeCell ref="B1:D3"/>
    <mergeCell ref="B4:N4"/>
    <mergeCell ref="B6:N6"/>
    <mergeCell ref="D5:L5"/>
    <mergeCell ref="C9:C11"/>
    <mergeCell ref="D9:D11"/>
    <mergeCell ref="E9:E11"/>
    <mergeCell ref="F9:F11"/>
    <mergeCell ref="G9:G11"/>
    <mergeCell ref="O4:Q4"/>
    <mergeCell ref="O5:P5"/>
    <mergeCell ref="O6:P6"/>
    <mergeCell ref="O7:P7"/>
    <mergeCell ref="B12:Q12"/>
    <mergeCell ref="B7:N7"/>
  </mergeCells>
  <conditionalFormatting sqref="A1:F1 H1:XFD1 A2:XFD3 A4:N4 B5:F5 N5 A9:B12 A13:G13 A27:B27 A28:N28 A29:B31 H30:N31 A32:XFD1048576 A14:N26 R4:XFD31 H10:N11">
    <cfRule type="cellIs" dxfId="297" priority="56" operator="equal">
      <formula>0</formula>
    </cfRule>
  </conditionalFormatting>
  <conditionalFormatting sqref="A6:N8">
    <cfRule type="cellIs" dxfId="296" priority="55" operator="equal">
      <formula>0</formula>
    </cfRule>
  </conditionalFormatting>
  <conditionalFormatting sqref="C9:N9">
    <cfRule type="cellIs" dxfId="295" priority="21" operator="equal">
      <formula>0</formula>
    </cfRule>
  </conditionalFormatting>
  <conditionalFormatting sqref="C29:N29">
    <cfRule type="cellIs" dxfId="294" priority="17" operator="equal">
      <formula>0</formula>
    </cfRule>
  </conditionalFormatting>
  <conditionalFormatting sqref="O10:O11">
    <cfRule type="cellIs" dxfId="293" priority="16" operator="equal">
      <formula>0</formula>
    </cfRule>
  </conditionalFormatting>
  <conditionalFormatting sqref="O16:O26">
    <cfRule type="cellIs" dxfId="292" priority="15" operator="equal">
      <formula>0</formula>
    </cfRule>
  </conditionalFormatting>
  <conditionalFormatting sqref="O29:O31">
    <cfRule type="cellIs" dxfId="291" priority="13" operator="equal">
      <formula>0</formula>
    </cfRule>
  </conditionalFormatting>
  <conditionalFormatting sqref="Q10:Q11">
    <cfRule type="cellIs" dxfId="290" priority="10" operator="equal">
      <formula>0</formula>
    </cfRule>
  </conditionalFormatting>
  <conditionalFormatting sqref="Q9">
    <cfRule type="cellIs" dxfId="289" priority="9" operator="equal">
      <formula>0</formula>
    </cfRule>
  </conditionalFormatting>
  <conditionalFormatting sqref="Q15:Q20 Q22:Q26">
    <cfRule type="cellIs" dxfId="288" priority="8" operator="equal">
      <formula>0</formula>
    </cfRule>
  </conditionalFormatting>
  <conditionalFormatting sqref="Q21">
    <cfRule type="cellIs" dxfId="287" priority="7" operator="equal">
      <formula>0</formula>
    </cfRule>
  </conditionalFormatting>
  <conditionalFormatting sqref="Q29:Q31">
    <cfRule type="cellIs" dxfId="286" priority="6" operator="equal">
      <formula>0</formula>
    </cfRule>
  </conditionalFormatting>
  <conditionalFormatting sqref="P10:P11">
    <cfRule type="cellIs" dxfId="285" priority="3" operator="equal">
      <formula>0</formula>
    </cfRule>
  </conditionalFormatting>
  <conditionalFormatting sqref="P16:P26">
    <cfRule type="cellIs" dxfId="284" priority="2" operator="equal">
      <formula>0</formula>
    </cfRule>
  </conditionalFormatting>
  <conditionalFormatting sqref="P29:P31">
    <cfRule type="cellIs" dxfId="283" priority="1" operator="equal">
      <formula>0</formula>
    </cfRule>
  </conditionalFormatting>
  <dataValidations count="1">
    <dataValidation type="list" allowBlank="1" showInputMessage="1" showErrorMessage="1" sqref="C29 C15 C21 C9"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S379"/>
  <sheetViews>
    <sheetView showGridLines="0" view="pageBreakPreview" topLeftCell="I6" zoomScale="69" zoomScaleNormal="110" zoomScaleSheetLayoutView="110" workbookViewId="0">
      <selection activeCell="Q10" sqref="Q10"/>
    </sheetView>
  </sheetViews>
  <sheetFormatPr baseColWidth="10" defaultRowHeight="15" x14ac:dyDescent="0.25"/>
  <cols>
    <col min="1" max="1" width="0" style="5" hidden="1" customWidth="1"/>
    <col min="2" max="2" width="15.140625"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8.140625" style="4" customWidth="1"/>
    <col min="14" max="14" width="41.28515625" style="1" customWidth="1"/>
    <col min="15" max="15" width="31.28515625" style="1" customWidth="1"/>
    <col min="16" max="16" width="30.5703125" style="1" customWidth="1"/>
    <col min="17" max="17" width="63" style="1" customWidth="1"/>
    <col min="18" max="19" width="41.28515625" style="1" customWidth="1"/>
    <col min="20" max="16384" width="11.42578125" style="5"/>
  </cols>
  <sheetData>
    <row r="1" spans="1:19" ht="43.5" customHeight="1" x14ac:dyDescent="0.25">
      <c r="B1" s="377"/>
      <c r="C1" s="377"/>
      <c r="D1" s="377"/>
      <c r="E1" s="58"/>
      <c r="F1" s="58"/>
      <c r="H1" s="123"/>
      <c r="I1" s="123"/>
      <c r="J1" s="123"/>
      <c r="K1" s="170"/>
      <c r="L1" s="170"/>
      <c r="M1" s="123"/>
      <c r="N1" s="123"/>
      <c r="O1" s="123"/>
      <c r="P1" s="123"/>
      <c r="Q1" s="123"/>
      <c r="R1" s="123"/>
      <c r="S1" s="123"/>
    </row>
    <row r="2" spans="1:19" ht="25.5" customHeight="1" x14ac:dyDescent="0.25">
      <c r="B2" s="332"/>
      <c r="C2" s="332"/>
      <c r="D2" s="332"/>
      <c r="E2" s="133" t="s">
        <v>14</v>
      </c>
      <c r="F2" s="58"/>
      <c r="G2" s="123"/>
      <c r="H2" s="123"/>
      <c r="I2" s="123"/>
      <c r="J2" s="123"/>
      <c r="K2" s="170"/>
      <c r="L2" s="170"/>
      <c r="M2" s="123"/>
      <c r="N2" s="123"/>
      <c r="O2" s="123"/>
      <c r="P2" s="123"/>
      <c r="Q2" s="123"/>
      <c r="R2" s="123"/>
      <c r="S2" s="123"/>
    </row>
    <row r="3" spans="1:19" ht="32.25" customHeight="1" thickBot="1" x14ac:dyDescent="0.3">
      <c r="B3" s="379"/>
      <c r="C3" s="379"/>
      <c r="D3" s="379"/>
      <c r="E3" s="58"/>
      <c r="F3" s="58"/>
      <c r="G3" s="123"/>
      <c r="H3" s="123"/>
      <c r="I3" s="123"/>
      <c r="J3" s="123"/>
      <c r="K3" s="170"/>
      <c r="L3" s="170"/>
      <c r="M3" s="123"/>
      <c r="N3" s="123"/>
      <c r="O3" s="123"/>
      <c r="P3" s="123"/>
      <c r="Q3" s="123"/>
      <c r="R3" s="123"/>
      <c r="S3" s="123"/>
    </row>
    <row r="4" spans="1:19" ht="23.25" customHeight="1" thickBot="1" x14ac:dyDescent="0.3">
      <c r="B4" s="381" t="s">
        <v>2674</v>
      </c>
      <c r="C4" s="381"/>
      <c r="D4" s="381"/>
      <c r="E4" s="410"/>
      <c r="F4" s="410"/>
      <c r="G4" s="410"/>
      <c r="H4" s="410"/>
      <c r="I4" s="410"/>
      <c r="J4" s="410"/>
      <c r="K4" s="410"/>
      <c r="L4" s="410"/>
      <c r="M4" s="410"/>
      <c r="N4" s="411"/>
      <c r="O4" s="339" t="str">
        <f>+CONCATENATE("Avance porcentual ponderada de la gestión  ",P7)</f>
        <v xml:space="preserve">Avance porcentual ponderada de la gestión  </v>
      </c>
      <c r="P4" s="340"/>
      <c r="Q4" s="341"/>
      <c r="R4" s="198"/>
      <c r="S4" s="198"/>
    </row>
    <row r="5" spans="1:19" ht="84" customHeight="1" thickBot="1" x14ac:dyDescent="0.3">
      <c r="B5" s="384" t="s">
        <v>1448</v>
      </c>
      <c r="C5" s="384"/>
      <c r="D5" s="384"/>
      <c r="E5" s="384"/>
      <c r="F5" s="384"/>
      <c r="G5" s="384"/>
      <c r="H5" s="384"/>
      <c r="I5" s="384"/>
      <c r="J5" s="384"/>
      <c r="K5" s="384"/>
      <c r="L5" s="384"/>
      <c r="M5" s="40"/>
      <c r="N5" s="10"/>
      <c r="O5" s="389" t="s">
        <v>460</v>
      </c>
      <c r="P5" s="390"/>
      <c r="Q5" s="202">
        <f>VLOOKUP(B4,'Plantilla publicacion (2)'!AE13:AF19,2,0)</f>
        <v>44.878417040358741</v>
      </c>
      <c r="R5" s="149"/>
      <c r="S5" s="149"/>
    </row>
    <row r="6" spans="1:19" ht="25.5" customHeight="1" thickBot="1" x14ac:dyDescent="0.3">
      <c r="B6" s="383" t="str">
        <f>CONCATENATE(COUNTIF(A10:A379,"producto")," PRODUCTOS")</f>
        <v>81 PRODUCTOS</v>
      </c>
      <c r="C6" s="383"/>
      <c r="D6" s="383"/>
      <c r="E6" s="383"/>
      <c r="F6" s="383"/>
      <c r="G6" s="383"/>
      <c r="H6" s="383"/>
      <c r="I6" s="383"/>
      <c r="J6" s="383"/>
      <c r="K6" s="383"/>
      <c r="L6" s="383"/>
      <c r="M6" s="383"/>
      <c r="N6" s="383"/>
      <c r="O6" s="391" t="s">
        <v>1888</v>
      </c>
      <c r="P6" s="392"/>
      <c r="Q6" s="202">
        <f>VLOOKUP(B4,'Plantilla publicacion (2)'!AH13:AI19,2,0)</f>
        <v>63.364817073170713</v>
      </c>
      <c r="R6" s="194"/>
      <c r="S6" s="194"/>
    </row>
    <row r="7" spans="1:19" ht="32.25" customHeight="1" thickBot="1" x14ac:dyDescent="0.3">
      <c r="B7" s="412" t="s">
        <v>16</v>
      </c>
      <c r="C7" s="413"/>
      <c r="D7" s="413"/>
      <c r="E7" s="413"/>
      <c r="F7" s="413"/>
      <c r="G7" s="413"/>
      <c r="H7" s="413"/>
      <c r="I7" s="413"/>
      <c r="J7" s="413"/>
      <c r="K7" s="413"/>
      <c r="L7" s="413"/>
      <c r="M7" s="413"/>
      <c r="N7" s="414"/>
      <c r="O7" s="393" t="s">
        <v>1894</v>
      </c>
      <c r="P7" s="394"/>
      <c r="Q7" s="395"/>
      <c r="R7" s="195"/>
      <c r="S7" s="195"/>
    </row>
    <row r="8" spans="1:19" ht="39" hidden="1" customHeight="1" x14ac:dyDescent="0.3">
      <c r="B8" s="404" t="s">
        <v>8</v>
      </c>
      <c r="C8" s="405"/>
      <c r="D8" s="406"/>
      <c r="E8" s="70"/>
      <c r="F8" s="70"/>
      <c r="G8" s="407"/>
      <c r="H8" s="408"/>
      <c r="I8" s="408"/>
      <c r="J8" s="408"/>
      <c r="K8" s="408"/>
      <c r="L8" s="408"/>
      <c r="M8" s="408"/>
      <c r="N8" s="409"/>
      <c r="O8" s="193"/>
      <c r="P8" s="204"/>
      <c r="Q8" s="5"/>
      <c r="R8" s="193"/>
      <c r="S8" s="193"/>
    </row>
    <row r="9" spans="1:19" ht="48" customHeight="1" thickBot="1" x14ac:dyDescent="0.3">
      <c r="B9" s="74" t="s">
        <v>452</v>
      </c>
      <c r="C9" s="76" t="s">
        <v>1488</v>
      </c>
      <c r="D9" s="76" t="s">
        <v>0</v>
      </c>
      <c r="E9" s="76" t="s">
        <v>1437</v>
      </c>
      <c r="F9" s="76" t="s">
        <v>1491</v>
      </c>
      <c r="G9" s="76" t="s">
        <v>1</v>
      </c>
      <c r="H9" s="76" t="s">
        <v>2</v>
      </c>
      <c r="I9" s="76" t="s">
        <v>3</v>
      </c>
      <c r="J9" s="76" t="s">
        <v>4</v>
      </c>
      <c r="K9" s="77" t="s">
        <v>5</v>
      </c>
      <c r="L9" s="77" t="s">
        <v>6</v>
      </c>
      <c r="M9" s="78" t="s">
        <v>1489</v>
      </c>
      <c r="N9" s="78" t="s">
        <v>7</v>
      </c>
      <c r="O9" s="56" t="s">
        <v>1891</v>
      </c>
      <c r="P9" s="210" t="s">
        <v>1892</v>
      </c>
      <c r="Q9" s="211" t="s">
        <v>1893</v>
      </c>
      <c r="R9" s="199"/>
      <c r="S9" s="199"/>
    </row>
    <row r="10" spans="1:19" s="12" customFormat="1" ht="140.25" x14ac:dyDescent="0.25">
      <c r="A10" s="5" t="str">
        <f>VLOOKUP(B10,'Plantilla publicacion'!$A$3:$B$490,2,0)</f>
        <v>Producto</v>
      </c>
      <c r="B10" s="98" t="s">
        <v>572</v>
      </c>
      <c r="C10" s="366" t="str">
        <f>VLOOKUP(B10,'Plantilla publicacion'!$A$3:$R$490,17,0)</f>
        <v>PND - 5-31-5-b- Convergencia regional - Entidades públicas territoriales y nacionales fortalecidas / PES - Transformación Institucional</v>
      </c>
      <c r="D10" s="366" t="str">
        <f>VLOOKUP(B10,'Plantilla publicacion'!$A$3:$M$490,6,0)</f>
        <v>60-Fortalecer el Sistema Integral de Gestión Institucional en el marco del Modelo Integrado de Planeación y gestión para mejorar la prestación del servicio.</v>
      </c>
      <c r="E10" s="36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36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366" t="str">
        <f>VLOOKUP(B10,'Plantilla publicacion'!$A$3:$M$490,7,0)</f>
        <v>FUNCIONAMIENTO</v>
      </c>
      <c r="H10" s="100" t="str">
        <f>VLOOKUP(B10,'Plantilla publicacion'!$A$3:$M$490,8,0)</f>
        <v>Estrategia para la reducción de emisiones, adaptación al cambio climático y la transición energética y la protección del medio ambiente, ejecutada (Informe final)</v>
      </c>
      <c r="I10" s="100">
        <f>VLOOKUP(B10,'Plantilla publicacion'!$A$3:$M$490,9,0)</f>
        <v>100</v>
      </c>
      <c r="J10" s="100" t="str">
        <f>VLOOKUP(B10,'Plantilla publicacion'!$A$3:$M$490,10,0)</f>
        <v>Porcentual</v>
      </c>
      <c r="K10" s="173">
        <f>VLOOKUP(B10,'Plantilla publicacion'!$A$3:$M$490,11,0)</f>
        <v>45659</v>
      </c>
      <c r="L10" s="173">
        <f>VLOOKUP(B10,'Plantilla publicacion'!$A$3:$M$490,12,0)</f>
        <v>46013</v>
      </c>
      <c r="M10" s="15">
        <f>IF(ISERROR(VLOOKUP(B10,'Plantilla publicacion'!$A$3:$P$490,16,0)),"NA",VLOOKUP(B10,'Plantilla publicacion'!$A$3:$P$490,16,0))</f>
        <v>0</v>
      </c>
      <c r="N10" s="101" t="str">
        <f>VLOOKUP(B10,'Plantilla publicacion'!$A$3:$M$490,13,0)</f>
        <v>142-GRUPO DE TRABAJO DE SERVICIOS ADMINISTRATIVOS Y RECURSOS FÍSICOS</v>
      </c>
      <c r="O10" s="100">
        <f>VLOOKUP(B10,'Plantilla publicacion (2)'!$S$3:$X$490,6,0)</f>
        <v>70</v>
      </c>
      <c r="P10" s="309">
        <f>VLOOKUP(B10,'Plantilla publicacion (2)'!$S$3:$Y$490,7,0)</f>
        <v>3.1390134529147979</v>
      </c>
      <c r="Q10" s="101" t="str">
        <f>VLOOKUP(B10,'PAI 2025 Consolidado'!$F$6:$Z$486,21,0)</f>
        <v>En el marco de las estrategias institucionales orientadas a la reducción de emisiones, la adaptación al cambio climático y la transición energética, como parte del compromiso con la protección del medio ambiente, se alcanzó un avance del 70%, equivalente a 26 actividades ejecutadas con corte a septiembre. Entre las acciones realizadas se destacó la jornada del “Día de Cero Impresiones”, cuyo propósito fue reducir la huella ambiental asociada a los procesos de impresión. Asimismo, se emitieron boletines energéticos dirigidos a fomentar el consumo responsable de la energía como recurso natural. Estas medidas buscan garantizar que los insumos utilizados respondan a criterios de sostenibilidad, minimizando su impacto ambiental y alineándose con los objetivos ambientales de la Entidad.</v>
      </c>
      <c r="R10" s="200"/>
      <c r="S10" s="200"/>
    </row>
    <row r="11" spans="1:19" s="14" customFormat="1" ht="153" x14ac:dyDescent="0.25">
      <c r="A11" s="13" t="str">
        <f>VLOOKUP(B11,'Plantilla publicacion'!$A$3:$B$490,2,0)</f>
        <v>Actividad propia</v>
      </c>
      <c r="B11" s="102" t="s">
        <v>576</v>
      </c>
      <c r="C11" s="367"/>
      <c r="D11" s="367">
        <f>VLOOKUP(B11,'Plantilla publicacion'!$A$3:$M$490,6,0)</f>
        <v>0</v>
      </c>
      <c r="E11" s="367"/>
      <c r="F11" s="367"/>
      <c r="G11" s="367" t="str">
        <f>VLOOKUP(B11,'Plantilla publicacion'!$A$3:$M$490,7,0)</f>
        <v>N/A</v>
      </c>
      <c r="H11" s="6" t="str">
        <f>VLOOKUP(B11,'Plantilla publicacion'!$A$3:$M$490,8,0)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publicacion'!$A$3:$M$490,9,0)</f>
        <v>100</v>
      </c>
      <c r="J11" s="6" t="str">
        <f>VLOOKUP(B11,'Plantilla publicacion'!$A$3:$M$490,10,0)</f>
        <v>Porcentual</v>
      </c>
      <c r="K11" s="7">
        <f>VLOOKUP(B11,'Plantilla publicacion'!$A$3:$M$490,11,0)</f>
        <v>45659</v>
      </c>
      <c r="L11" s="7">
        <f>VLOOKUP(B11,'Plantilla publicacion'!$A$3:$M$490,12,0)</f>
        <v>46013</v>
      </c>
      <c r="M11" s="57"/>
      <c r="N11" s="103" t="str">
        <f>VLOOKUP(B11,'Plantilla publicacion'!$A$3:$M$490,13,0)</f>
        <v>142-GRUPO DE TRABAJO DE SERVICIOS ADMINISTRATIVOS Y RECURSOS FÍSICOS</v>
      </c>
      <c r="O11" s="6">
        <f>VLOOKUP(B11,'Plantilla publicacion (2)'!$S$3:$X$490,6,0)</f>
        <v>71</v>
      </c>
      <c r="P11" s="310">
        <f>VLOOKUP(B11,'Plantilla publicacion (2)'!$S$3:$Y$490,7,0)</f>
        <v>0.21646341463414631</v>
      </c>
      <c r="Q11" s="103" t="str">
        <f>VLOOKUP(B11,'PAI 2025 Consolidado'!$F$6:$Z$486,21,0)</f>
        <v>De acuerdo con las estrategias de ejecución de las campañas ambientales orientadas a la reducción de gases de efecto invernadero (GEI) y otros aspectos ambientales generados por la Entidad, durante este mes se llevaron a cabo dos actividades relevantes para el cumplimiento del producto; Jornada de Cero Impresiones, cuyo objetivo es contribuir a la disminución del consumo de papel y energía, reduciendo así la huella de carbono institucional y Emisión de boletines energéticos, destinados a informar sobre el comportamiento del ahorro energético y las medidas implementadas, con el fin de sensibilizar a funcionarios y contratistas en torno al consumo responsable de este recurso. Como resultado, se alcanzó un avance del 71% en el plan de trabajo, correspondiente a un total de 17 actividades ejecutadas.</v>
      </c>
      <c r="R11" s="201"/>
      <c r="S11" s="201"/>
    </row>
    <row r="12" spans="1:19" s="14" customFormat="1" ht="102" x14ac:dyDescent="0.25">
      <c r="A12" s="13" t="str">
        <f>VLOOKUP(B12,'Plantilla publicacion'!$A$3:$B$490,2,0)</f>
        <v>Actividad propia</v>
      </c>
      <c r="B12" s="102" t="s">
        <v>578</v>
      </c>
      <c r="C12" s="367"/>
      <c r="D12" s="367">
        <f>VLOOKUP(B12,'Plantilla publicacion'!$A$3:$M$490,6,0)</f>
        <v>0</v>
      </c>
      <c r="E12" s="367"/>
      <c r="F12" s="367"/>
      <c r="G12" s="367" t="str">
        <f>VLOOKUP(B12,'Plantilla publicacion'!$A$3:$M$490,7,0)</f>
        <v>N/A</v>
      </c>
      <c r="H12" s="6" t="str">
        <f>VLOOKUP(B12,'Plantilla publicacion'!$A$3:$M$490,8,0)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publicacion'!$A$3:$M$490,9,0)</f>
        <v>100</v>
      </c>
      <c r="J12" s="6" t="str">
        <f>VLOOKUP(B12,'Plantilla publicacion'!$A$3:$M$490,10,0)</f>
        <v>Porcentual</v>
      </c>
      <c r="K12" s="7">
        <f>VLOOKUP(B12,'Plantilla publicacion'!$A$3:$M$490,11,0)</f>
        <v>45659</v>
      </c>
      <c r="L12" s="7">
        <f>VLOOKUP(B12,'Plantilla publicacion'!$A$3:$M$490,12,0)</f>
        <v>46013</v>
      </c>
      <c r="M12" s="57"/>
      <c r="N12" s="103" t="str">
        <f>VLOOKUP(B12,'Plantilla publicacion'!$A$3:$M$490,13,0)</f>
        <v>142-GRUPO DE TRABAJO DE SERVICIOS ADMINISTRATIVOS Y RECURSOS FÍSICOS</v>
      </c>
      <c r="O12" s="6">
        <f>VLOOKUP(B12,'Plantilla publicacion (2)'!$S$3:$X$490,6,0)</f>
        <v>88</v>
      </c>
      <c r="P12" s="310">
        <f>VLOOKUP(B12,'Plantilla publicacion (2)'!$S$3:$Y$490,7,0)</f>
        <v>0.26829268292682928</v>
      </c>
      <c r="Q12" s="103" t="str">
        <f>VLOOKUP(B12,'PAI 2025 Consolidado'!$F$6:$Z$486,21,0)</f>
        <v xml:space="preserve">En el marco de la transición energética, se ha dado continuidad al proceso de seguimiento y control en el uso de tóneres y tintas ecológicas, con el fin de fomentar el consumo responsable y reducir la huella ambiental asociada a los procesos de impresión. Esta medida busca asegurar que los insumos utilizados cumplan con criterios de sostenibilidad, minimizando su impacto en el entorno y alineándose con los objetivos ambientales de la Entidad. Para este reporte se registró un avance en el plan de trabajo del 88%, para un total de 7 actividades ejecutadas. </v>
      </c>
      <c r="R12" s="201"/>
      <c r="S12" s="201"/>
    </row>
    <row r="13" spans="1:19" s="14" customFormat="1" ht="76.5" x14ac:dyDescent="0.25">
      <c r="A13" s="13" t="str">
        <f>VLOOKUP(B13,'Plantilla publicacion'!$A$3:$B$490,2,0)</f>
        <v>Actividad propia</v>
      </c>
      <c r="B13" s="102" t="s">
        <v>580</v>
      </c>
      <c r="C13" s="367"/>
      <c r="D13" s="367">
        <f>VLOOKUP(B13,'Plantilla publicacion'!$A$3:$M$490,6,0)</f>
        <v>0</v>
      </c>
      <c r="E13" s="367"/>
      <c r="F13" s="367"/>
      <c r="G13" s="367" t="str">
        <f>VLOOKUP(B13,'Plantilla publicacion'!$A$3:$M$490,7,0)</f>
        <v>N/A</v>
      </c>
      <c r="H13" s="6" t="str">
        <f>VLOOKUP(B13,'Plantilla publicacion'!$A$3:$M$490,8,0)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publicacion'!$A$3:$M$490,9,0)</f>
        <v>1</v>
      </c>
      <c r="J13" s="6" t="str">
        <f>VLOOKUP(B13,'Plantilla publicacion'!$A$3:$M$490,10,0)</f>
        <v>Númerica</v>
      </c>
      <c r="K13" s="7">
        <f>VLOOKUP(B13,'Plantilla publicacion'!$A$3:$M$490,11,0)</f>
        <v>45717</v>
      </c>
      <c r="L13" s="7">
        <f>VLOOKUP(B13,'Plantilla publicacion'!$A$3:$M$490,12,0)</f>
        <v>45839</v>
      </c>
      <c r="M13" s="57"/>
      <c r="N13" s="103" t="str">
        <f>VLOOKUP(B13,'Plantilla publicacion'!$A$3:$M$490,13,0)</f>
        <v>142-GRUPO DE TRABAJO DE SERVICIOS ADMINISTRATIVOS Y RECURSOS FÍSICOS</v>
      </c>
      <c r="O13" s="6">
        <f>VLOOKUP(B13,'Plantilla publicacion (2)'!$S$3:$X$490,6,0)</f>
        <v>100</v>
      </c>
      <c r="P13" s="310">
        <f>VLOOKUP(B13,'Plantilla publicacion (2)'!$S$3:$Y$490,7,0)</f>
        <v>0.12195121951219512</v>
      </c>
      <c r="Q13" s="103" t="str">
        <f>VLOOKUP(B13,'PAI 2025 Consolidado'!$F$6:$Z$486,21,0)</f>
        <v>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v>
      </c>
      <c r="R13" s="201"/>
      <c r="S13" s="201"/>
    </row>
    <row r="14" spans="1:19" s="14" customFormat="1" ht="102" x14ac:dyDescent="0.25">
      <c r="A14" s="13" t="str">
        <f>VLOOKUP(B14,'Plantilla publicacion'!$A$3:$B$490,2,0)</f>
        <v>Actividad propia</v>
      </c>
      <c r="B14" s="102" t="s">
        <v>582</v>
      </c>
      <c r="C14" s="367"/>
      <c r="D14" s="367">
        <f>VLOOKUP(B14,'Plantilla publicacion'!$A$3:$M$490,6,0)</f>
        <v>0</v>
      </c>
      <c r="E14" s="367"/>
      <c r="F14" s="367"/>
      <c r="G14" s="367" t="str">
        <f>VLOOKUP(B14,'Plantilla publicacion'!$A$3:$M$490,7,0)</f>
        <v>N/A</v>
      </c>
      <c r="H14" s="6" t="str">
        <f>VLOOKUP(B14,'Plantilla publicacion'!$A$3:$M$490,8,0)</f>
        <v>Elaborar matriz que permita identificar los aspectos más significativos y ejecutar las alternativas que conlleven a reducir los impactos ambientales de la SIC. (Matriz de aspectos ambientales)</v>
      </c>
      <c r="I14" s="6">
        <f>VLOOKUP(B14,'Plantilla publicacion'!$A$3:$M$490,9,0)</f>
        <v>1</v>
      </c>
      <c r="J14" s="6" t="str">
        <f>VLOOKUP(B14,'Plantilla publicacion'!$A$3:$M$490,10,0)</f>
        <v>Númerica</v>
      </c>
      <c r="K14" s="7">
        <f>VLOOKUP(B14,'Plantilla publicacion'!$A$3:$M$490,11,0)</f>
        <v>45779</v>
      </c>
      <c r="L14" s="7">
        <f>VLOOKUP(B14,'Plantilla publicacion'!$A$3:$M$490,12,0)</f>
        <v>45835</v>
      </c>
      <c r="M14" s="57"/>
      <c r="N14" s="103" t="str">
        <f>VLOOKUP(B14,'Plantilla publicacion'!$A$3:$M$490,13,0)</f>
        <v>142-GRUPO DE TRABAJO DE SERVICIOS ADMINISTRATIVOS Y RECURSOS FÍSICOS</v>
      </c>
      <c r="O14" s="6">
        <f>VLOOKUP(B14,'Plantilla publicacion (2)'!$S$3:$X$490,6,0)</f>
        <v>100</v>
      </c>
      <c r="P14" s="310">
        <f>VLOOKUP(B14,'Plantilla publicacion (2)'!$S$3:$Y$490,7,0)</f>
        <v>0.24390243902439024</v>
      </c>
      <c r="Q14" s="103" t="str">
        <f>VLOOKUP(B14,'PAI 2025 Consolidado'!$F$6:$Z$486,21,0)</f>
        <v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v>
      </c>
      <c r="R14" s="201"/>
      <c r="S14" s="201"/>
    </row>
    <row r="15" spans="1:19" s="14" customFormat="1" ht="26.25" thickBot="1" x14ac:dyDescent="0.3">
      <c r="A15" s="13" t="str">
        <f>VLOOKUP(B15,'Plantilla publicacion'!$A$3:$B$490,2,0)</f>
        <v>Actividad propia</v>
      </c>
      <c r="B15" s="104" t="s">
        <v>584</v>
      </c>
      <c r="C15" s="368"/>
      <c r="D15" s="368">
        <f>VLOOKUP(B15,'Plantilla publicacion'!$A$3:$M$490,6,0)</f>
        <v>0</v>
      </c>
      <c r="E15" s="368"/>
      <c r="F15" s="368"/>
      <c r="G15" s="368" t="str">
        <f>VLOOKUP(B15,'Plantilla publicacion'!$A$3:$M$490,7,0)</f>
        <v>N/A</v>
      </c>
      <c r="H15" s="106" t="str">
        <f>VLOOKUP(B15,'Plantilla publicacion'!$A$3:$M$490,8,0)</f>
        <v>Certificar el cumplimiento de la ISO 14001  (Certificación de 1ra recertificación ISO 14001:2015) Reporte y/o informe final de auditoría de 1ra recertificación ISO 14001:2015)</v>
      </c>
      <c r="I15" s="106">
        <f>VLOOKUP(B15,'Plantilla publicacion'!$A$3:$M$490,9,0)</f>
        <v>1</v>
      </c>
      <c r="J15" s="106" t="str">
        <f>VLOOKUP(B15,'Plantilla publicacion'!$A$3:$M$490,10,0)</f>
        <v>Númerica</v>
      </c>
      <c r="K15" s="107">
        <f>VLOOKUP(B15,'Plantilla publicacion'!$A$3:$M$490,11,0)</f>
        <v>45931</v>
      </c>
      <c r="L15" s="107">
        <f>VLOOKUP(B15,'Plantilla publicacion'!$A$3:$M$490,12,0)</f>
        <v>46013</v>
      </c>
      <c r="M15" s="108"/>
      <c r="N15" s="109" t="str">
        <f>VLOOKUP(B15,'Plantilla publicacion'!$A$3:$M$490,13,0)</f>
        <v>142-GRUPO DE TRABAJO DE SERVICIOS ADMINISTRATIVOS Y RECURSOS FÍSICOS</v>
      </c>
      <c r="O15" s="106">
        <f>VLOOKUP(B15,'Plantilla publicacion (2)'!$S$3:$X$490,6,0)</f>
        <v>0</v>
      </c>
      <c r="P15" s="311">
        <f>VLOOKUP(B15,'Plantilla publicacion (2)'!$S$3:$Y$490,7,0)</f>
        <v>0</v>
      </c>
      <c r="Q15" s="109">
        <f>VLOOKUP(B15,'PAI 2025 Consolidado'!$F$6:$Z$486,21,0)</f>
        <v>0</v>
      </c>
      <c r="R15" s="201"/>
      <c r="S15" s="201"/>
    </row>
    <row r="16" spans="1:19" s="12" customFormat="1" ht="89.25" x14ac:dyDescent="0.25">
      <c r="A16" s="12" t="str">
        <f>VLOOKUP(B16,'Plantilla publicacion'!$A$3:$B$490,2,0)</f>
        <v>Producto</v>
      </c>
      <c r="B16" s="98" t="s">
        <v>733</v>
      </c>
      <c r="C16" s="366" t="str">
        <f>VLOOKUP(B16,'Plantilla publicacion'!$A$3:$R$490,17,0)</f>
        <v>PND - 5-31-5-b- Convergencia regional - Entidades públicas territoriales y nacionales fortalecidas / PES - Transformación Institucional</v>
      </c>
      <c r="D16" s="366" t="str">
        <f>VLOOKUP(B16,'Plantilla publicacion'!$A$3:$M$490,6,0)</f>
        <v>60-Fortalecer el Sistema Integral de Gestión Institucional en el marco del Modelo Integrado de Planeación y gestión para mejorar la prestación del servicio.</v>
      </c>
      <c r="E16" s="366"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366"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366" t="str">
        <f>VLOOKUP(B16,'Plantilla publicacion'!$A$3:$M$490,7,0)</f>
        <v>FUNCIONAMIENTO</v>
      </c>
      <c r="H16" s="100" t="str">
        <f>VLOOKUP(B16,'Plantilla publicacion'!$A$3:$M$490,8,0)</f>
        <v>Formatos de actos administrativos, estandarizados (Correo electrónico dirigido  al Grupo de Operaciones con los formatos predeterminados actualizados, entregados)</v>
      </c>
      <c r="I16" s="100">
        <f>VLOOKUP(B16,'Plantilla publicacion'!$A$3:$M$490,9,0)</f>
        <v>100</v>
      </c>
      <c r="J16" s="100" t="str">
        <f>VLOOKUP(B16,'Plantilla publicacion'!$A$3:$M$490,10,0)</f>
        <v>Porcentual</v>
      </c>
      <c r="K16" s="173">
        <f>VLOOKUP(B16,'Plantilla publicacion'!$A$3:$M$490,11,0)</f>
        <v>45677</v>
      </c>
      <c r="L16" s="173">
        <f>VLOOKUP(B16,'Plantilla publicacion'!$A$3:$M$490,12,0)</f>
        <v>46022</v>
      </c>
      <c r="M16" s="15">
        <f>IF(ISERROR(VLOOKUP(B16,'Plantilla publicacion'!$A$3:$P$490,16,0)),"NA",VLOOKUP(B16,'Plantilla publicacion'!$A$3:$P$490,16,0))</f>
        <v>0</v>
      </c>
      <c r="N16" s="101" t="str">
        <f>VLOOKUP(B16,'Plantilla publicacion'!$A$3:$M$490,13,0)</f>
        <v>2020-DIRECCIÓN DE NUEVAS CREACIONES</v>
      </c>
      <c r="O16" s="100">
        <f>VLOOKUP(B16,'Plantilla publicacion (2)'!$S$3:$X$490,6,0)</f>
        <v>0</v>
      </c>
      <c r="P16" s="309">
        <f>VLOOKUP(B16,'Plantilla publicacion (2)'!$S$3:$Y$490,7,0)</f>
        <v>0</v>
      </c>
      <c r="Q16" s="101" t="str">
        <f>VLOOKUP(B16,'PAI 2025 Consolidado'!$F$6:$Z$486,21,0)</f>
        <v>Tras la revisión de los formatos, se determinó que todos requieren actualización. En consecuencia, se continuó dicho proceso, y durante el mes de septiembre de 2025 se han actualizado 20 formatos, correspondientes a los siguientes: NC518, NC515, NC513, NC101, NC514, NC516, NC501, NC102, NC504, NC240, NC521, NC522, NC523, NC524, NC525, NC526, NC503, NC136, NC1, NC2.
En total entre agosto y septiembre se han actualizado 24 formatos.</v>
      </c>
      <c r="R16" s="200"/>
      <c r="S16" s="200"/>
    </row>
    <row r="17" spans="1:19" s="14" customFormat="1" ht="63.75" x14ac:dyDescent="0.25">
      <c r="A17" s="13" t="str">
        <f>VLOOKUP(B17,'Plantilla publicacion'!$A$3:$B$490,2,0)</f>
        <v>Actividad propia</v>
      </c>
      <c r="B17" s="102" t="s">
        <v>735</v>
      </c>
      <c r="C17" s="367"/>
      <c r="D17" s="367">
        <f>VLOOKUP(B17,'Plantilla publicacion'!$A$3:$M$490,6,0)</f>
        <v>0</v>
      </c>
      <c r="E17" s="367"/>
      <c r="F17" s="367"/>
      <c r="G17" s="367" t="str">
        <f>VLOOKUP(B17,'Plantilla publicacion'!$A$3:$M$490,7,0)</f>
        <v>N/A</v>
      </c>
      <c r="H17" s="6" t="str">
        <f>VLOOKUP(B17,'Plantilla publicacion'!$A$3:$M$490,8,0)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publicacion'!$A$3:$M$490,9,0)</f>
        <v>100</v>
      </c>
      <c r="J17" s="6" t="str">
        <f>VLOOKUP(B17,'Plantilla publicacion'!$A$3:$M$490,10,0)</f>
        <v>Porcentual</v>
      </c>
      <c r="K17" s="7">
        <f>VLOOKUP(B17,'Plantilla publicacion'!$A$3:$M$490,11,0)</f>
        <v>45677</v>
      </c>
      <c r="L17" s="7">
        <f>VLOOKUP(B17,'Plantilla publicacion'!$A$3:$M$490,12,0)</f>
        <v>46022</v>
      </c>
      <c r="M17" s="57"/>
      <c r="N17" s="103" t="str">
        <f>VLOOKUP(B17,'Plantilla publicacion'!$A$3:$M$490,13,0)</f>
        <v>2020-DIRECCIÓN DE NUEVAS CREACIONES</v>
      </c>
      <c r="O17" s="6">
        <f>VLOOKUP(B17,'Plantilla publicacion (2)'!$S$3:$X$490,6,0)</f>
        <v>100</v>
      </c>
      <c r="P17" s="310">
        <f>VLOOKUP(B17,'Plantilla publicacion (2)'!$S$3:$Y$490,7,0)</f>
        <v>0.6097560975609756</v>
      </c>
      <c r="Q17" s="103" t="str">
        <f>VLOOKUP(B17,'PAI 2025 Consolidado'!$F$6:$Z$486,21,0)</f>
        <v>Durante el periodo de enero a septiembre de 2025 se revisaron 48 de 48 formatos predeterminados empleados en la etapa de mínimos, de forma y de fondo de las patentes de invención y de modelo de utilidad, por lo cual se tiene un avance del 100%. Durante el mes de septiembre se realizó el documento final que contenga las conclusiones de la revisión.</v>
      </c>
      <c r="R17" s="201"/>
      <c r="S17" s="201"/>
    </row>
    <row r="18" spans="1:19" s="14" customFormat="1" ht="90" thickBot="1" x14ac:dyDescent="0.3">
      <c r="A18" s="13" t="str">
        <f>VLOOKUP(B18,'Plantilla publicacion'!$A$3:$B$490,2,0)</f>
        <v>Actividad propia</v>
      </c>
      <c r="B18" s="104" t="s">
        <v>737</v>
      </c>
      <c r="C18" s="368"/>
      <c r="D18" s="368">
        <f>VLOOKUP(B18,'Plantilla publicacion'!$A$3:$M$490,6,0)</f>
        <v>0</v>
      </c>
      <c r="E18" s="368"/>
      <c r="F18" s="368"/>
      <c r="G18" s="368" t="str">
        <f>VLOOKUP(B18,'Plantilla publicacion'!$A$3:$M$490,7,0)</f>
        <v>N/A</v>
      </c>
      <c r="H18" s="106" t="str">
        <f>VLOOKUP(B18,'Plantilla publicacion'!$A$3:$M$490,8,0)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6">
        <f>VLOOKUP(B18,'Plantilla publicacion'!$A$3:$M$490,9,0)</f>
        <v>100</v>
      </c>
      <c r="J18" s="106" t="str">
        <f>VLOOKUP(B18,'Plantilla publicacion'!$A$3:$M$490,10,0)</f>
        <v>Porcentual</v>
      </c>
      <c r="K18" s="107">
        <f>VLOOKUP(B18,'Plantilla publicacion'!$A$3:$M$490,11,0)</f>
        <v>45677</v>
      </c>
      <c r="L18" s="107">
        <f>VLOOKUP(B18,'Plantilla publicacion'!$A$3:$M$490,12,0)</f>
        <v>46022</v>
      </c>
      <c r="M18" s="108"/>
      <c r="N18" s="109" t="str">
        <f>VLOOKUP(B18,'Plantilla publicacion'!$A$3:$M$490,13,0)</f>
        <v>2020-DIRECCIÓN DE NUEVAS CREACIONES</v>
      </c>
      <c r="O18" s="106">
        <f>VLOOKUP(B18,'Plantilla publicacion (2)'!$S$3:$X$490,6,0)</f>
        <v>0</v>
      </c>
      <c r="P18" s="311">
        <f>VLOOKUP(B18,'Plantilla publicacion (2)'!$S$3:$Y$490,7,0)</f>
        <v>0</v>
      </c>
      <c r="Q18" s="109" t="str">
        <f>VLOOKUP(B18,'PAI 2025 Consolidado'!$F$6:$Z$486,21,0)</f>
        <v>Tras la revisión de los formatos, se determinó que todos requieren actualización. En consecuencia, se continuó dicho proceso, y durante el mes de septiembre de 2025 se han actualizado 20 formatos, correspondientes a los siguientes: NC518, NC515, NC513, NC101, NC514, NC516, NC501, NC102, NC504, NC240, NC521, NC522, NC523, NC524, NC525, NC526, NC503, NC136, NC1, NC2.
En total entre agosto y septiembre se han actualizado 24 formatos.</v>
      </c>
      <c r="R18" s="201"/>
      <c r="S18" s="201"/>
    </row>
    <row r="19" spans="1:19" s="12" customFormat="1" ht="51" x14ac:dyDescent="0.25">
      <c r="A19" s="5" t="str">
        <f>VLOOKUP(B19,'Plantilla publicacion'!$A$3:$B$490,2,0)</f>
        <v>Producto</v>
      </c>
      <c r="B19" s="15" t="s">
        <v>885</v>
      </c>
      <c r="C19" s="367" t="str">
        <f>VLOOKUP(B19,'Plantilla publicacion'!$A$3:$R$490,17,0)</f>
        <v>PND - 5-31-5-b- Convergencia regional - Entidades públicas territoriales y nacionales fortalecidas / PES - Transformación Institucional</v>
      </c>
      <c r="D19" s="367" t="str">
        <f>VLOOKUP(B19,'Plantilla publicacion'!$A$3:$M$490,6,0)</f>
        <v>81-Mejorar la oportunidad en la atención de trámites y servicios.</v>
      </c>
      <c r="E19" s="367"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367"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367" t="str">
        <f>VLOOKUP(B19,'Plantilla publicacion'!$A$3:$M$490,7,0)</f>
        <v>C-3503-0200-0012-20104c</v>
      </c>
      <c r="H19" s="15" t="str">
        <f>VLOOKUP(B19,'Plantilla publicacion'!$A$3:$M$490,8,0)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publicacion'!$A$3:$M$490,9,0)</f>
        <v>1</v>
      </c>
      <c r="J19" s="15" t="str">
        <f>VLOOKUP(B19,'Plantilla publicacion'!$A$3:$M$490,10,0)</f>
        <v>Númerica</v>
      </c>
      <c r="K19" s="172">
        <f>VLOOKUP(B19,'Plantilla publicacion'!$A$3:$M$490,11,0)</f>
        <v>45691</v>
      </c>
      <c r="L19" s="172">
        <f>VLOOKUP(B19,'Plantilla publicacion'!$A$3:$M$490,12,0)</f>
        <v>45930</v>
      </c>
      <c r="M19" s="15">
        <f>IF(ISERROR(VLOOKUP(B19,'Plantilla publicacion'!$A$3:$P$490,16,0)),"NA",VLOOKUP(B19,'Plantilla publicacion'!$A$3:$P$490,16,0))</f>
        <v>0</v>
      </c>
      <c r="N19" s="103" t="str">
        <f>VLOOKUP(B19,'Plantilla publicacion'!$A$3:$M$490,13,0)</f>
        <v>7100-DIRECCIÓN DE INVESTIGACIONES DE PROTECCIÓN DE DATOS PERSONALES</v>
      </c>
      <c r="O19" s="15">
        <f>VLOOKUP(B19,'Plantilla publicacion (2)'!$S$3:$X$490,6,0)</f>
        <v>100</v>
      </c>
      <c r="P19" s="312">
        <f>VLOOKUP(B19,'Plantilla publicacion (2)'!$S$3:$Y$490,7,0)</f>
        <v>2.2421524663677128</v>
      </c>
      <c r="Q19" s="103" t="str">
        <f>VLOOKUP(B19,'PAI 2025 Consolidado'!$F$6:$Z$486,21,0)</f>
        <v>Se ejecutaron todas las etapas del producto dentro de los términos de acuerdo con las evidencias registradas en la plataforma. Se culmina con el informe final que se adjunta.</v>
      </c>
      <c r="R19" s="201"/>
      <c r="S19" s="201"/>
    </row>
    <row r="20" spans="1:19" s="14" customFormat="1" ht="38.25" x14ac:dyDescent="0.25">
      <c r="A20" s="13" t="str">
        <f>VLOOKUP(B20,'Plantilla publicacion'!$A$3:$B$490,2,0)</f>
        <v>Actividad propia</v>
      </c>
      <c r="B20" s="6" t="s">
        <v>887</v>
      </c>
      <c r="C20" s="367"/>
      <c r="D20" s="367">
        <f>VLOOKUP(B20,'Plantilla publicacion'!$A$3:$M$490,6,0)</f>
        <v>0</v>
      </c>
      <c r="E20" s="367"/>
      <c r="F20" s="367"/>
      <c r="G20" s="367" t="str">
        <f>VLOOKUP(B20,'Plantilla publicacion'!$A$3:$M$490,7,0)</f>
        <v>N/A</v>
      </c>
      <c r="H20" s="6" t="str">
        <f>VLOOKUP(B20,'Plantilla publicacion'!$A$3:$M$490,8,0)</f>
        <v>Realizar el diseño de la integración de la herramienta del Detector de Políticas con el Registro Nacional de Bases de Datos (Documento técnico con los diagramas de componentes requeridos y la descripción de cada uno)</v>
      </c>
      <c r="I20" s="6">
        <f>VLOOKUP(B20,'Plantilla publicacion'!$A$3:$M$490,9,0)</f>
        <v>1</v>
      </c>
      <c r="J20" s="6" t="str">
        <f>VLOOKUP(B20,'Plantilla publicacion'!$A$3:$M$490,10,0)</f>
        <v>Númerica</v>
      </c>
      <c r="K20" s="7">
        <f>VLOOKUP(B20,'Plantilla publicacion'!$A$3:$M$490,11,0)</f>
        <v>45691</v>
      </c>
      <c r="L20" s="7">
        <f>VLOOKUP(B20,'Plantilla publicacion'!$A$3:$M$490,12,0)</f>
        <v>45733</v>
      </c>
      <c r="M20" s="57"/>
      <c r="N20" s="103" t="str">
        <f>VLOOKUP(B20,'Plantilla publicacion'!$A$3:$M$490,13,0)</f>
        <v>7100-DIRECCIÓN DE INVESTIGACIONES DE PROTECCIÓN DE DATOS PERSONALES</v>
      </c>
      <c r="O20" s="6">
        <f>VLOOKUP(B20,'Plantilla publicacion (2)'!$S$3:$X$490,6,0)</f>
        <v>100</v>
      </c>
      <c r="P20" s="310">
        <f>VLOOKUP(B20,'Plantilla publicacion (2)'!$S$3:$Y$490,7,0)</f>
        <v>0.24390243902439024</v>
      </c>
      <c r="Q20" s="103" t="str">
        <f>VLOOKUP(B20,'PAI 2025 Consolidado'!$F$6:$Z$486,21,0)</f>
        <v>Se elaboró y envío el documento técnico con los diagramas de componentes y definiciones requeridas para la integración del detector de políticas con el Registro Nacional de Bases de Datos</v>
      </c>
      <c r="R20" s="201"/>
      <c r="S20" s="201"/>
    </row>
    <row r="21" spans="1:19" s="14" customFormat="1" ht="63.75" x14ac:dyDescent="0.25">
      <c r="A21" s="13" t="str">
        <f>VLOOKUP(B21,'Plantilla publicacion'!$A$3:$B$490,2,0)</f>
        <v>Actividad propia</v>
      </c>
      <c r="B21" s="6" t="s">
        <v>889</v>
      </c>
      <c r="C21" s="367"/>
      <c r="D21" s="367">
        <f>VLOOKUP(B21,'Plantilla publicacion'!$A$3:$M$490,6,0)</f>
        <v>0</v>
      </c>
      <c r="E21" s="367"/>
      <c r="F21" s="367"/>
      <c r="G21" s="367" t="str">
        <f>VLOOKUP(B21,'Plantilla publicacion'!$A$3:$M$490,7,0)</f>
        <v>N/A</v>
      </c>
      <c r="H21" s="6" t="str">
        <f>VLOOKUP(B21,'Plantilla publicacion'!$A$3:$M$490,8,0)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publicacion'!$A$3:$M$490,9,0)</f>
        <v>1</v>
      </c>
      <c r="J21" s="6" t="str">
        <f>VLOOKUP(B21,'Plantilla publicacion'!$A$3:$M$490,10,0)</f>
        <v>Númerica</v>
      </c>
      <c r="K21" s="7">
        <f>VLOOKUP(B21,'Plantilla publicacion'!$A$3:$M$490,11,0)</f>
        <v>45734</v>
      </c>
      <c r="L21" s="7">
        <f>VLOOKUP(B21,'Plantilla publicacion'!$A$3:$M$490,12,0)</f>
        <v>45806</v>
      </c>
      <c r="M21" s="57"/>
      <c r="N21" s="103" t="str">
        <f>VLOOKUP(B21,'Plantilla publicacion'!$A$3:$M$490,13,0)</f>
        <v>7100-DIRECCIÓN DE INVESTIGACIONES DE PROTECCIÓN DE DATOS PERSONALES</v>
      </c>
      <c r="O21" s="6">
        <f>VLOOKUP(B21,'Plantilla publicacion (2)'!$S$3:$X$490,6,0)</f>
        <v>100</v>
      </c>
      <c r="P21" s="310">
        <f>VLOOKUP(B21,'Plantilla publicacion (2)'!$S$3:$Y$490,7,0)</f>
        <v>0.36585365853658536</v>
      </c>
      <c r="Q21" s="103" t="str">
        <f>VLOOKUP(B21,'PAI 2025 Consolidado'!$F$6:$Z$486,21,0)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R21" s="201"/>
      <c r="S21" s="201"/>
    </row>
    <row r="22" spans="1:19" s="14" customFormat="1" ht="38.25" x14ac:dyDescent="0.25">
      <c r="A22" s="13" t="str">
        <f>VLOOKUP(B22,'Plantilla publicacion'!$A$3:$B$490,2,0)</f>
        <v>Actividad propia</v>
      </c>
      <c r="B22" s="6" t="s">
        <v>890</v>
      </c>
      <c r="C22" s="367"/>
      <c r="D22" s="367">
        <f>VLOOKUP(B22,'Plantilla publicacion'!$A$3:$M$490,6,0)</f>
        <v>0</v>
      </c>
      <c r="E22" s="367"/>
      <c r="F22" s="367"/>
      <c r="G22" s="367" t="str">
        <f>VLOOKUP(B22,'Plantilla publicacion'!$A$3:$M$490,7,0)</f>
        <v>N/A</v>
      </c>
      <c r="H22" s="6" t="str">
        <f>VLOOKUP(B22,'Plantilla publicacion'!$A$3:$M$490,8,0)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publicacion'!$A$3:$M$490,9,0)</f>
        <v>1</v>
      </c>
      <c r="J22" s="6" t="str">
        <f>VLOOKUP(B22,'Plantilla publicacion'!$A$3:$M$490,10,0)</f>
        <v>Númerica</v>
      </c>
      <c r="K22" s="7">
        <f>VLOOKUP(B22,'Plantilla publicacion'!$A$3:$M$490,11,0)</f>
        <v>45811</v>
      </c>
      <c r="L22" s="7">
        <f>VLOOKUP(B22,'Plantilla publicacion'!$A$3:$M$490,12,0)</f>
        <v>45849</v>
      </c>
      <c r="M22" s="57"/>
      <c r="N22" s="103" t="str">
        <f>VLOOKUP(B22,'Plantilla publicacion'!$A$3:$M$490,13,0)</f>
        <v>7100-DIRECCIÓN DE INVESTIGACIONES DE PROTECCIÓN DE DATOS PERSONALES</v>
      </c>
      <c r="O22" s="6">
        <f>VLOOKUP(B22,'Plantilla publicacion (2)'!$S$3:$X$490,6,0)</f>
        <v>100</v>
      </c>
      <c r="P22" s="310">
        <f>VLOOKUP(B22,'Plantilla publicacion (2)'!$S$3:$Y$490,7,0)</f>
        <v>0.24390243902439024</v>
      </c>
      <c r="Q22" s="103" t="str">
        <f>VLOOKUP(B22,'PAI 2025 Consolidado'!$F$6:$Z$486,21,0)</f>
        <v>Se entrega informe que detalla los resultados obtenidos de las pruebas de carga ejecutadas al servicio del detector de políticas implementado dentro del aplicativo SISI</v>
      </c>
      <c r="R22" s="201"/>
      <c r="S22" s="201"/>
    </row>
    <row r="23" spans="1:19" s="14" customFormat="1" ht="38.25" x14ac:dyDescent="0.25">
      <c r="A23" s="13" t="str">
        <f>VLOOKUP(B23,'Plantilla publicacion'!$A$3:$B$490,2,0)</f>
        <v>Actividad propia</v>
      </c>
      <c r="B23" s="6" t="s">
        <v>891</v>
      </c>
      <c r="C23" s="367"/>
      <c r="D23" s="367">
        <f>VLOOKUP(B23,'Plantilla publicacion'!$A$3:$M$490,6,0)</f>
        <v>0</v>
      </c>
      <c r="E23" s="367"/>
      <c r="F23" s="367"/>
      <c r="G23" s="367" t="str">
        <f>VLOOKUP(B23,'Plantilla publicacion'!$A$3:$M$490,7,0)</f>
        <v>N/A</v>
      </c>
      <c r="H23" s="6" t="str">
        <f>VLOOKUP(B23,'Plantilla publicacion'!$A$3:$M$490,8,0)</f>
        <v>Realizar capacitación a los usuarios funcionales para socializar el manejo del servicio del Detector de Políticas como parte del sistema RNBD (Actas de Capacitación realizadas a los usuarios funcionales)</v>
      </c>
      <c r="I23" s="6">
        <f>VLOOKUP(B23,'Plantilla publicacion'!$A$3:$M$490,9,0)</f>
        <v>1</v>
      </c>
      <c r="J23" s="6" t="str">
        <f>VLOOKUP(B23,'Plantilla publicacion'!$A$3:$M$490,10,0)</f>
        <v>Númerica</v>
      </c>
      <c r="K23" s="7">
        <f>VLOOKUP(B23,'Plantilla publicacion'!$A$3:$M$490,11,0)</f>
        <v>45852</v>
      </c>
      <c r="L23" s="7">
        <f>VLOOKUP(B23,'Plantilla publicacion'!$A$3:$M$490,12,0)</f>
        <v>45898</v>
      </c>
      <c r="M23" s="57"/>
      <c r="N23" s="103" t="str">
        <f>VLOOKUP(B23,'Plantilla publicacion'!$A$3:$M$490,13,0)</f>
        <v>7100-DIRECCIÓN DE INVESTIGACIONES DE PROTECCIÓN DE DATOS PERSONALES</v>
      </c>
      <c r="O23" s="6">
        <f>VLOOKUP(B23,'Plantilla publicacion (2)'!$S$3:$X$490,6,0)</f>
        <v>100</v>
      </c>
      <c r="P23" s="310">
        <f>VLOOKUP(B23,'Plantilla publicacion (2)'!$S$3:$Y$490,7,0)</f>
        <v>0.12195121951219512</v>
      </c>
      <c r="Q23" s="103" t="str">
        <f>VLOOKUP(B23,'PAI 2025 Consolidado'!$F$6:$Z$486,21,0)</f>
        <v xml:space="preserve">Se realizó la capacitación a los usuarios funcionales para socializar el manejo del servicio del detector de Políticas como parte del Sistema RNBD  </v>
      </c>
      <c r="R23" s="201"/>
      <c r="S23" s="201"/>
    </row>
    <row r="24" spans="1:19" s="14" customFormat="1" ht="26.25" thickBot="1" x14ac:dyDescent="0.3">
      <c r="A24" s="13" t="str">
        <f>VLOOKUP(B24,'Plantilla publicacion'!$A$3:$B$490,2,0)</f>
        <v>Actividad propia</v>
      </c>
      <c r="B24" s="11" t="s">
        <v>893</v>
      </c>
      <c r="C24" s="367"/>
      <c r="D24" s="367">
        <f>VLOOKUP(B24,'Plantilla publicacion'!$A$3:$M$490,6,0)</f>
        <v>0</v>
      </c>
      <c r="E24" s="367"/>
      <c r="F24" s="367"/>
      <c r="G24" s="367" t="str">
        <f>VLOOKUP(B24,'Plantilla publicacion'!$A$3:$M$490,7,0)</f>
        <v>N/A</v>
      </c>
      <c r="H24" s="11" t="str">
        <f>VLOOKUP(B24,'Plantilla publicacion'!$A$3:$M$490,8,0)</f>
        <v>Realizar paso a producción de la versión del sistema RNBD que incluya la integración con el Detector de Políticas (Informe que evidencie el paso a producción)</v>
      </c>
      <c r="I24" s="11">
        <f>VLOOKUP(B24,'Plantilla publicacion'!$A$3:$M$490,9,0)</f>
        <v>1</v>
      </c>
      <c r="J24" s="11" t="str">
        <f>VLOOKUP(B24,'Plantilla publicacion'!$A$3:$M$490,10,0)</f>
        <v>Númerica</v>
      </c>
      <c r="K24" s="110">
        <f>VLOOKUP(B24,'Plantilla publicacion'!$A$3:$M$490,11,0)</f>
        <v>45901</v>
      </c>
      <c r="L24" s="110">
        <f>VLOOKUP(B24,'Plantilla publicacion'!$A$3:$M$490,12,0)</f>
        <v>45930</v>
      </c>
      <c r="M24" s="111"/>
      <c r="N24" s="112" t="str">
        <f>VLOOKUP(B24,'Plantilla publicacion'!$A$3:$M$490,13,0)</f>
        <v>7100-DIRECCIÓN DE INVESTIGACIONES DE PROTECCIÓN DE DATOS PERSONALES</v>
      </c>
      <c r="O24" s="11">
        <f>VLOOKUP(B24,'Plantilla publicacion (2)'!$S$3:$X$490,6,0)</f>
        <v>100</v>
      </c>
      <c r="P24" s="313">
        <f>VLOOKUP(B24,'Plantilla publicacion (2)'!$S$3:$Y$490,7,0)</f>
        <v>0.24390243902439024</v>
      </c>
      <c r="Q24" s="112" t="str">
        <f>VLOOKUP(B24,'PAI 2025 Consolidado'!$F$6:$Z$486,21,0)</f>
        <v>El día 25 de septiembre se realiza paso a producción de la versión del RNBD que integra el Detector de Pruebas, segun informe adjunto.</v>
      </c>
      <c r="R24" s="201"/>
      <c r="S24" s="201"/>
    </row>
    <row r="25" spans="1:19" s="12" customFormat="1" ht="38.25" x14ac:dyDescent="0.25">
      <c r="A25" s="5" t="str">
        <f>VLOOKUP(B25,'Plantilla publicacion'!$A$3:$B$490,2,0)</f>
        <v>Producto</v>
      </c>
      <c r="B25" s="98" t="s">
        <v>895</v>
      </c>
      <c r="C25" s="366" t="str">
        <f>VLOOKUP(B25,'Plantilla publicacion'!$A$3:$R$490,17,0)</f>
        <v>PND - 5-31-5-d- Convergencia regional - Gobierno digital para la gente / PES - Transformación Institucional</v>
      </c>
      <c r="D25" s="366" t="str">
        <f>VLOOKUP(B25,'Plantilla publicacion'!$A$3:$M$490,6,0)</f>
        <v>62-Fortalecer la infraestructura, uso y aprovechamiento de las tecnologías de la información, para optimizar la capacidad institucional</v>
      </c>
      <c r="E25" s="366"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366"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366" t="str">
        <f>VLOOKUP(B25,'Plantilla publicacion'!$A$3:$M$490,7,0)</f>
        <v>C-3503-0200-0012-20104c</v>
      </c>
      <c r="H25" s="100" t="str">
        <f>VLOOKUP(B25,'Plantilla publicacion'!$A$3:$M$490,8,0)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0">
        <f>VLOOKUP(B25,'Plantilla publicacion'!$A$3:$M$490,9,0)</f>
        <v>1</v>
      </c>
      <c r="J25" s="100" t="str">
        <f>VLOOKUP(B25,'Plantilla publicacion'!$A$3:$M$490,10,0)</f>
        <v>Númerica</v>
      </c>
      <c r="K25" s="173">
        <f>VLOOKUP(B25,'Plantilla publicacion'!$A$3:$M$490,11,0)</f>
        <v>45691</v>
      </c>
      <c r="L25" s="173">
        <f>VLOOKUP(B25,'Plantilla publicacion'!$A$3:$M$490,12,0)</f>
        <v>45960</v>
      </c>
      <c r="M25" s="15">
        <f>IF(ISERROR(VLOOKUP(B25,'Plantilla publicacion'!$A$3:$P$490,16,0)),"NA",VLOOKUP(B25,'Plantilla publicacion'!$A$3:$P$490,16,0))</f>
        <v>0</v>
      </c>
      <c r="N25" s="101" t="str">
        <f>VLOOKUP(B25,'Plantilla publicacion'!$A$3:$M$490,13,0)</f>
        <v>20-OFICINA DE TECNOLOGÍA E INFORMÁTICA;
7200-DIRECCION DE HABEAS DATA</v>
      </c>
      <c r="O25" s="100">
        <f>VLOOKUP(B25,'Plantilla publicacion (2)'!$S$3:$X$490,6,0)</f>
        <v>0</v>
      </c>
      <c r="P25" s="309">
        <f>VLOOKUP(B25,'Plantilla publicacion (2)'!$S$3:$Y$490,7,0)</f>
        <v>0</v>
      </c>
      <c r="Q25" s="101">
        <f>VLOOKUP(B25,'PAI 2025 Consolidado'!$F$6:$Z$486,21,0)</f>
        <v>0</v>
      </c>
      <c r="R25" s="200"/>
      <c r="S25" s="200"/>
    </row>
    <row r="26" spans="1:19" s="14" customFormat="1" ht="38.25" x14ac:dyDescent="0.25">
      <c r="A26" s="13" t="str">
        <f>VLOOKUP(B26,'Plantilla publicacion'!$A$3:$B$490,2,0)</f>
        <v>Actividad propia</v>
      </c>
      <c r="B26" s="102" t="s">
        <v>898</v>
      </c>
      <c r="C26" s="367"/>
      <c r="D26" s="367">
        <f>VLOOKUP(B26,'Plantilla publicacion'!$A$3:$M$490,6,0)</f>
        <v>0</v>
      </c>
      <c r="E26" s="367"/>
      <c r="F26" s="367"/>
      <c r="G26" s="367" t="str">
        <f>VLOOKUP(B26,'Plantilla publicacion'!$A$3:$M$490,7,0)</f>
        <v>N/A</v>
      </c>
      <c r="H26" s="6" t="str">
        <f>VLOOKUP(B26,'Plantilla publicacion'!$A$3:$M$490,8,0)</f>
        <v>Elaborar y aprobar requerimiento (1. Formato Solicitud de Requerimientos a Sistemas de Información GS03-F18, 2. Formato Lista de Chequeo de Requisitos de Seguridad de la Información GS03-F27 (Opcional) )</v>
      </c>
      <c r="I26" s="6">
        <f>VLOOKUP(B26,'Plantilla publicacion'!$A$3:$M$490,9,0)</f>
        <v>1</v>
      </c>
      <c r="J26" s="6" t="str">
        <f>VLOOKUP(B26,'Plantilla publicacion'!$A$3:$M$490,10,0)</f>
        <v>Númerica</v>
      </c>
      <c r="K26" s="7">
        <f>VLOOKUP(B26,'Plantilla publicacion'!$A$3:$M$490,11,0)</f>
        <v>45691</v>
      </c>
      <c r="L26" s="7">
        <f>VLOOKUP(B26,'Plantilla publicacion'!$A$3:$M$490,12,0)</f>
        <v>45777</v>
      </c>
      <c r="M26" s="57"/>
      <c r="N26" s="103" t="str">
        <f>VLOOKUP(B26,'Plantilla publicacion'!$A$3:$M$490,13,0)</f>
        <v>20-OFICINA DE TECNOLOGÍA E INFORMÁTICA;
7200-DIRECCION DE HABEAS DATA</v>
      </c>
      <c r="O26" s="6">
        <f>VLOOKUP(B26,'Plantilla publicacion (2)'!$S$3:$X$490,6,0)</f>
        <v>100</v>
      </c>
      <c r="P26" s="310">
        <f>VLOOKUP(B26,'Plantilla publicacion (2)'!$S$3:$Y$490,7,0)</f>
        <v>1.2195121951219512</v>
      </c>
      <c r="Q26" s="103" t="str">
        <f>VLOOKUP(B26,'PAI 2025 Consolidado'!$F$6:$Z$486,21,0)</f>
        <v>Se elaboró requerimiento para el plan piloto de una herramienta con componente de IA</v>
      </c>
      <c r="R26" s="201"/>
      <c r="S26" s="201"/>
    </row>
    <row r="27" spans="1:19" s="14" customFormat="1" ht="140.25" x14ac:dyDescent="0.25">
      <c r="A27" s="13" t="str">
        <f>VLOOKUP(B27,'Plantilla publicacion'!$A$3:$B$490,2,0)</f>
        <v>Actividad sin participación</v>
      </c>
      <c r="B27" s="102" t="s">
        <v>900</v>
      </c>
      <c r="C27" s="367"/>
      <c r="D27" s="367">
        <f>VLOOKUP(B27,'Plantilla publicacion'!$A$3:$M$490,6,0)</f>
        <v>0</v>
      </c>
      <c r="E27" s="367"/>
      <c r="F27" s="367"/>
      <c r="G27" s="367" t="str">
        <f>VLOOKUP(B27,'Plantilla publicacion'!$A$3:$M$490,7,0)</f>
        <v>N/A</v>
      </c>
      <c r="H27" s="6" t="str">
        <f>VLOOKUP(B27,'Plantilla publicacion'!$A$3:$M$490,8,0)</f>
        <v>Diseñar la solución (1. Anteproyecto (Alcance, estado del arte, metodología, métricas, cronograma, etc.) / Único entregable)</v>
      </c>
      <c r="I27" s="6">
        <f>VLOOKUP(B27,'Plantilla publicacion'!$A$3:$M$490,9,0)</f>
        <v>1</v>
      </c>
      <c r="J27" s="6" t="str">
        <f>VLOOKUP(B27,'Plantilla publicacion'!$A$3:$M$490,10,0)</f>
        <v>Númerica</v>
      </c>
      <c r="K27" s="7">
        <f>VLOOKUP(B27,'Plantilla publicacion'!$A$3:$M$490,11,0)</f>
        <v>45779</v>
      </c>
      <c r="L27" s="7">
        <f>VLOOKUP(B27,'Plantilla publicacion'!$A$3:$M$490,12,0)</f>
        <v>45839</v>
      </c>
      <c r="M27" s="57"/>
      <c r="N27" s="103" t="str">
        <f>VLOOKUP(B27,'Plantilla publicacion'!$A$3:$M$490,13,0)</f>
        <v>20-OFICINA DE TECNOLOGÍA E INFORMÁTICA</v>
      </c>
      <c r="O27" s="6">
        <f>VLOOKUP(B27,'Plantilla publicacion (2)'!$S$3:$X$490,6,0)</f>
        <v>100</v>
      </c>
      <c r="P27" s="310">
        <f>VLOOKUP(B27,'Plantilla publicacion (2)'!$S$3:$Y$490,7,0)</f>
        <v>0</v>
      </c>
      <c r="Q27" s="103" t="str">
        <f>VLOOKUP(B27,'PAI 2025 Consolidado'!$F$6:$Z$486,21,0)</f>
        <v>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v>
      </c>
      <c r="R27" s="201"/>
      <c r="S27" s="201"/>
    </row>
    <row r="28" spans="1:19" s="13" customFormat="1" ht="102" x14ac:dyDescent="0.25">
      <c r="A28" s="13" t="str">
        <f>VLOOKUP(B28,'Plantilla publicacion'!$A$3:$B$490,2,0)</f>
        <v>Actividad sin participación</v>
      </c>
      <c r="B28" s="102" t="s">
        <v>901</v>
      </c>
      <c r="C28" s="367"/>
      <c r="D28" s="367">
        <f>VLOOKUP(B28,'Plantilla publicacion'!$A$3:$M$490,6,0)</f>
        <v>0</v>
      </c>
      <c r="E28" s="367"/>
      <c r="F28" s="367"/>
      <c r="G28" s="367" t="str">
        <f>VLOOKUP(B28,'Plantilla publicacion'!$A$3:$M$490,7,0)</f>
        <v>N/A</v>
      </c>
      <c r="H28" s="6" t="str">
        <f>VLOOKUP(B28,'Plantilla publicacion'!$A$3:$M$490,8,0)</f>
        <v>Planeación y gestión de la solución  (1. Reporte planeación de tareas, linea base de requerimientos (historias de usuario) y entregables  en la herramienta devops 2. plan de pruebas diseñado y registrado en la herramienta devops)</v>
      </c>
      <c r="I28" s="6">
        <f>VLOOKUP(B28,'Plantilla publicacion'!$A$3:$M$490,9,0)</f>
        <v>1</v>
      </c>
      <c r="J28" s="6" t="str">
        <f>VLOOKUP(B28,'Plantilla publicacion'!$A$3:$M$490,10,0)</f>
        <v>Númerica</v>
      </c>
      <c r="K28" s="7">
        <f>VLOOKUP(B28,'Plantilla publicacion'!$A$3:$M$490,11,0)</f>
        <v>45839</v>
      </c>
      <c r="L28" s="7">
        <f>VLOOKUP(B28,'Plantilla publicacion'!$A$3:$M$490,12,0)</f>
        <v>45869</v>
      </c>
      <c r="M28" s="57"/>
      <c r="N28" s="103" t="str">
        <f>VLOOKUP(B28,'Plantilla publicacion'!$A$3:$M$490,13,0)</f>
        <v>20-OFICINA DE TECNOLOGÍA E INFORMÁTICA</v>
      </c>
      <c r="O28" s="6">
        <f>VLOOKUP(B28,'Plantilla publicacion (2)'!$S$3:$X$490,6,0)</f>
        <v>100</v>
      </c>
      <c r="P28" s="310">
        <f>VLOOKUP(B28,'Plantilla publicacion (2)'!$S$3:$Y$490,7,0)</f>
        <v>0</v>
      </c>
      <c r="Q28" s="103" t="str">
        <f>VLOOKUP(B28,'PAI 2025 Consolidado'!$F$6:$Z$486,21,0)</f>
        <v>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v>
      </c>
      <c r="R28" s="201"/>
      <c r="S28" s="201"/>
    </row>
    <row r="29" spans="1:19" s="14" customFormat="1" ht="26.25" thickBot="1" x14ac:dyDescent="0.3">
      <c r="A29" s="13" t="str">
        <f>VLOOKUP(B29,'Plantilla publicacion'!$A$3:$B$490,2,0)</f>
        <v>Actividad sin participación</v>
      </c>
      <c r="B29" s="104" t="s">
        <v>902</v>
      </c>
      <c r="C29" s="368"/>
      <c r="D29" s="368">
        <f>VLOOKUP(B29,'Plantilla publicacion'!$A$3:$M$490,6,0)</f>
        <v>0</v>
      </c>
      <c r="E29" s="368"/>
      <c r="F29" s="368"/>
      <c r="G29" s="368" t="str">
        <f>VLOOKUP(B29,'Plantilla publicacion'!$A$3:$M$490,7,0)</f>
        <v>N/A</v>
      </c>
      <c r="H29" s="106" t="str">
        <f>VLOOKUP(B29,'Plantilla publicacion'!$A$3:$M$490,8,0)</f>
        <v>Desarrollo de la solución (1. Captura de pantalla del Código fuente registrado en devops / 2. Captura de pantalla  de casos de prueba ejecutados por desarrollo. 3. Informe de desarrollo )</v>
      </c>
      <c r="I29" s="106">
        <f>VLOOKUP(B29,'Plantilla publicacion'!$A$3:$M$490,9,0)</f>
        <v>1</v>
      </c>
      <c r="J29" s="106" t="str">
        <f>VLOOKUP(B29,'Plantilla publicacion'!$A$3:$M$490,10,0)</f>
        <v>Númerica</v>
      </c>
      <c r="K29" s="107">
        <f>VLOOKUP(B29,'Plantilla publicacion'!$A$3:$M$490,11,0)</f>
        <v>45870</v>
      </c>
      <c r="L29" s="107">
        <f>VLOOKUP(B29,'Plantilla publicacion'!$A$3:$M$490,12,0)</f>
        <v>45960</v>
      </c>
      <c r="M29" s="108"/>
      <c r="N29" s="109" t="str">
        <f>VLOOKUP(B29,'Plantilla publicacion'!$A$3:$M$490,13,0)</f>
        <v>20-OFICINA DE TECNOLOGÍA E INFORMÁTICA</v>
      </c>
      <c r="O29" s="106">
        <f>VLOOKUP(B29,'Plantilla publicacion (2)'!$S$3:$X$490,6,0)</f>
        <v>0</v>
      </c>
      <c r="P29" s="311">
        <f>VLOOKUP(B29,'Plantilla publicacion (2)'!$S$3:$Y$490,7,0)</f>
        <v>0</v>
      </c>
      <c r="Q29" s="109">
        <f>VLOOKUP(B29,'PAI 2025 Consolidado'!$F$6:$Z$486,21,0)</f>
        <v>0</v>
      </c>
      <c r="R29" s="201"/>
      <c r="S29" s="201"/>
    </row>
    <row r="30" spans="1:19" s="12" customFormat="1" x14ac:dyDescent="0.25">
      <c r="A30" s="5" t="str">
        <f>VLOOKUP(B30,'Plantilla publicacion'!$A$3:$B$490,2,0)</f>
        <v>Producto</v>
      </c>
      <c r="B30" s="15" t="s">
        <v>1071</v>
      </c>
      <c r="C30" s="367" t="str">
        <f>VLOOKUP(B30,'Plantilla publicacion'!$A$3:$R$490,17,0)</f>
        <v>PND - 5-31-5-b- Convergencia regional - Entidades públicas territoriales y nacionales fortalecidas / PES - Transformación Institucional</v>
      </c>
      <c r="D30" s="367" t="str">
        <f>VLOOKUP(B30,'Plantilla publicacion'!$A$3:$M$490,6,0)</f>
        <v>60-Fortalecer el Sistema Integral de Gestión Institucional en el marco del Modelo Integrado de Planeación y gestión para mejorar la prestación del servicio.</v>
      </c>
      <c r="E30" s="367"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367"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367" t="str">
        <f>VLOOKUP(B30,'Plantilla publicacion'!$A$3:$M$490,7,0)</f>
        <v>C-3503-0200-0016-40401c</v>
      </c>
      <c r="H30" s="15" t="str">
        <f>VLOOKUP(B30,'Plantilla publicacion'!$A$3:$M$490,8,0)</f>
        <v>Proyectos estratégicos transversales estructurados y ejecutados (Informe de resultados)</v>
      </c>
      <c r="I30" s="15">
        <f>VLOOKUP(B30,'Plantilla publicacion'!$A$3:$M$490,9,0)</f>
        <v>100</v>
      </c>
      <c r="J30" s="15" t="str">
        <f>VLOOKUP(B30,'Plantilla publicacion'!$A$3:$M$490,10,0)</f>
        <v>Porcentual</v>
      </c>
      <c r="K30" s="172">
        <f>VLOOKUP(B30,'Plantilla publicacion'!$A$3:$M$490,11,0)</f>
        <v>45712</v>
      </c>
      <c r="L30" s="172">
        <f>VLOOKUP(B30,'Plantilla publicacion'!$A$3:$M$490,12,0)</f>
        <v>46010</v>
      </c>
      <c r="M30" s="15">
        <f>IF(ISERROR(VLOOKUP(B30,'Plantilla publicacion'!$A$3:$P$490,16,0)),"NA",VLOOKUP(B30,'Plantilla publicacion'!$A$3:$P$490,16,0))</f>
        <v>0</v>
      </c>
      <c r="N30" s="15" t="str">
        <f>VLOOKUP(B30,'Plantilla publicacion'!$A$3:$M$490,13,0)</f>
        <v>30-OFICINA ASESORA DE PLANEACIÓN</v>
      </c>
      <c r="O30" s="15">
        <f>VLOOKUP(B30,'Plantilla publicacion (2)'!$S$3:$X$490,6,0)</f>
        <v>0</v>
      </c>
      <c r="P30" s="312">
        <f>VLOOKUP(B30,'Plantilla publicacion (2)'!$S$3:$Y$490,7,0)</f>
        <v>0</v>
      </c>
      <c r="Q30" s="15">
        <f>VLOOKUP(B30,'PAI 2025 Consolidado'!$F$6:$Z$486,21,0)</f>
        <v>0</v>
      </c>
      <c r="R30" s="200"/>
      <c r="S30" s="200"/>
    </row>
    <row r="31" spans="1:19" s="13" customFormat="1" ht="38.25" x14ac:dyDescent="0.25">
      <c r="A31" s="13" t="str">
        <f>VLOOKUP(B31,'Plantilla publicacion'!$A$3:$B$490,2,0)</f>
        <v>Actividad propia</v>
      </c>
      <c r="B31" s="6" t="s">
        <v>1073</v>
      </c>
      <c r="C31" s="367"/>
      <c r="D31" s="367">
        <f>VLOOKUP(B31,'Plantilla publicacion'!$A$3:$M$490,6,0)</f>
        <v>0</v>
      </c>
      <c r="E31" s="367"/>
      <c r="F31" s="367"/>
      <c r="G31" s="367" t="str">
        <f>VLOOKUP(B31,'Plantilla publicacion'!$A$3:$M$490,7,0)</f>
        <v>N/A</v>
      </c>
      <c r="H31" s="6" t="str">
        <f>VLOOKUP(B31,'Plantilla publicacion'!$A$3:$M$490,8,0)</f>
        <v>Identificar y someter a aprobación del Despacho, la definición de 2 proyectos estratégicos de impacto transversal  a ser ejecutados (proyectos estratégicos de impacto transversal identificados y aprobados)</v>
      </c>
      <c r="I31" s="6">
        <f>VLOOKUP(B31,'Plantilla publicacion'!$A$3:$M$490,9,0)</f>
        <v>2</v>
      </c>
      <c r="J31" s="6" t="str">
        <f>VLOOKUP(B31,'Plantilla publicacion'!$A$3:$M$490,10,0)</f>
        <v>Númerica</v>
      </c>
      <c r="K31" s="7">
        <f>VLOOKUP(B31,'Plantilla publicacion'!$A$3:$M$490,11,0)</f>
        <v>45712</v>
      </c>
      <c r="L31" s="7">
        <f>VLOOKUP(B31,'Plantilla publicacion'!$A$3:$M$490,12,0)</f>
        <v>45723</v>
      </c>
      <c r="M31" s="57"/>
      <c r="N31" s="16" t="str">
        <f>VLOOKUP(B31,'Plantilla publicacion'!$A$3:$M$490,13,0)</f>
        <v>30-OFICINA ASESORA DE PLANEACIÓN</v>
      </c>
      <c r="O31" s="6">
        <f>VLOOKUP(B31,'Plantilla publicacion (2)'!$S$3:$X$490,6,0)</f>
        <v>0</v>
      </c>
      <c r="P31" s="310">
        <f>VLOOKUP(B31,'Plantilla publicacion (2)'!$S$3:$Y$490,7,0)</f>
        <v>0</v>
      </c>
      <c r="Q31" s="16" t="str">
        <f>VLOOKUP(B31,'PAI 2025 Consolidado'!$F$6:$Z$486,21,0)</f>
        <v>Se identifican los dos proyectos transversales de interés estratégico, pero no se han sometido a revisión del despacho. Estos proyectos están asociados a Lenguaje claro y Lecciones aprendidas/buenas prácticas.</v>
      </c>
      <c r="R31" s="201"/>
      <c r="S31" s="201"/>
    </row>
    <row r="32" spans="1:19" s="13" customFormat="1" ht="46.5" customHeight="1" x14ac:dyDescent="0.25">
      <c r="A32" s="13" t="str">
        <f>VLOOKUP(B32,'Plantilla publicacion'!$A$3:$B$490,2,0)</f>
        <v>Actividad propia</v>
      </c>
      <c r="B32" s="6" t="s">
        <v>1075</v>
      </c>
      <c r="C32" s="367"/>
      <c r="D32" s="367">
        <f>VLOOKUP(B32,'Plantilla publicacion'!$A$3:$M$490,6,0)</f>
        <v>0</v>
      </c>
      <c r="E32" s="367"/>
      <c r="F32" s="367"/>
      <c r="G32" s="367" t="str">
        <f>VLOOKUP(B32,'Plantilla publicacion'!$A$3:$M$490,7,0)</f>
        <v>N/A</v>
      </c>
      <c r="H32" s="6" t="str">
        <f>VLOOKUP(B32,'Plantilla publicacion'!$A$3:$M$490,8,0)</f>
        <v>Diseñar y concertar el plan de trabajo (actividades hito y responsable) (Plan de trabajo Diseñado y concertado con las áreas involucradas)</v>
      </c>
      <c r="I32" s="6">
        <f>VLOOKUP(B32,'Plantilla publicacion'!$A$3:$M$490,9,0)</f>
        <v>1</v>
      </c>
      <c r="J32" s="6" t="str">
        <f>VLOOKUP(B32,'Plantilla publicacion'!$A$3:$M$490,10,0)</f>
        <v>Númerica</v>
      </c>
      <c r="K32" s="7">
        <f>VLOOKUP(B32,'Plantilla publicacion'!$A$3:$M$490,11,0)</f>
        <v>45726</v>
      </c>
      <c r="L32" s="7">
        <f>VLOOKUP(B32,'Plantilla publicacion'!$A$3:$M$490,12,0)</f>
        <v>45777</v>
      </c>
      <c r="M32" s="57"/>
      <c r="N32" s="16" t="str">
        <f>VLOOKUP(B32,'Plantilla publicacion'!$A$3:$M$490,13,0)</f>
        <v>30-OFICINA ASESORA DE PLANEACIÓN</v>
      </c>
      <c r="O32" s="6">
        <f>VLOOKUP(B32,'Plantilla publicacion (2)'!$S$3:$X$490,6,0)</f>
        <v>0</v>
      </c>
      <c r="P32" s="310">
        <f>VLOOKUP(B32,'Plantilla publicacion (2)'!$S$3:$Y$490,7,0)</f>
        <v>0</v>
      </c>
      <c r="Q32" s="16">
        <f>VLOOKUP(B32,'PAI 2025 Consolidado'!$F$6:$Z$486,21,0)</f>
        <v>0</v>
      </c>
      <c r="R32" s="201"/>
      <c r="S32" s="201"/>
    </row>
    <row r="33" spans="1:19" s="13" customFormat="1" ht="63" customHeight="1" x14ac:dyDescent="0.25">
      <c r="A33" s="13" t="str">
        <f>VLOOKUP(B33,'Plantilla publicacion'!$A$3:$B$490,2,0)</f>
        <v>Actividad propia</v>
      </c>
      <c r="B33" s="6" t="s">
        <v>1077</v>
      </c>
      <c r="C33" s="367"/>
      <c r="D33" s="367">
        <f>VLOOKUP(B33,'Plantilla publicacion'!$A$3:$M$490,6,0)</f>
        <v>0</v>
      </c>
      <c r="E33" s="367"/>
      <c r="F33" s="367"/>
      <c r="G33" s="367" t="str">
        <f>VLOOKUP(B33,'Plantilla publicacion'!$A$3:$M$490,7,0)</f>
        <v>N/A</v>
      </c>
      <c r="H33" s="6" t="str">
        <f>VLOOKUP(B33,'Plantilla publicacion'!$A$3:$M$490,8,0)</f>
        <v>Ejecutar el plan de trabajo (Seguimiento al plan de trabajo y evidencias de su cumplimiento)</v>
      </c>
      <c r="I33" s="6">
        <f>VLOOKUP(B33,'Plantilla publicacion'!$A$3:$M$490,9,0)</f>
        <v>100</v>
      </c>
      <c r="J33" s="6" t="str">
        <f>VLOOKUP(B33,'Plantilla publicacion'!$A$3:$M$490,10,0)</f>
        <v>Porcentual</v>
      </c>
      <c r="K33" s="7">
        <f>VLOOKUP(B33,'Plantilla publicacion'!$A$3:$M$490,11,0)</f>
        <v>45778</v>
      </c>
      <c r="L33" s="7">
        <f>VLOOKUP(B33,'Plantilla publicacion'!$A$3:$M$490,12,0)</f>
        <v>45989</v>
      </c>
      <c r="M33" s="57"/>
      <c r="N33" s="16" t="str">
        <f>VLOOKUP(B33,'Plantilla publicacion'!$A$3:$M$490,13,0)</f>
        <v>30-OFICINA ASESORA DE PLANEACIÓN</v>
      </c>
      <c r="O33" s="6">
        <f>VLOOKUP(B33,'Plantilla publicacion (2)'!$S$3:$X$490,6,0)</f>
        <v>0</v>
      </c>
      <c r="P33" s="310">
        <f>VLOOKUP(B33,'Plantilla publicacion (2)'!$S$3:$Y$490,7,0)</f>
        <v>0</v>
      </c>
      <c r="Q33" s="16">
        <f>VLOOKUP(B33,'PAI 2025 Consolidado'!$F$6:$Z$486,21,0)</f>
        <v>0</v>
      </c>
      <c r="R33" s="201"/>
      <c r="S33" s="201"/>
    </row>
    <row r="34" spans="1:19" s="13" customFormat="1" ht="45" customHeight="1" thickBot="1" x14ac:dyDescent="0.3">
      <c r="A34" s="13" t="str">
        <f>VLOOKUP(B34,'Plantilla publicacion'!$A$3:$B$490,2,0)</f>
        <v>Actividad propia</v>
      </c>
      <c r="B34" s="11" t="s">
        <v>1078</v>
      </c>
      <c r="C34" s="367"/>
      <c r="D34" s="367">
        <f>VLOOKUP(B34,'Plantilla publicacion'!$A$3:$M$490,6,0)</f>
        <v>0</v>
      </c>
      <c r="E34" s="367"/>
      <c r="F34" s="367"/>
      <c r="G34" s="367" t="str">
        <f>VLOOKUP(B34,'Plantilla publicacion'!$A$3:$M$490,7,0)</f>
        <v>N/A</v>
      </c>
      <c r="H34" s="11" t="str">
        <f>VLOOKUP(B34,'Plantilla publicacion'!$A$3:$M$490,8,0)</f>
        <v>Presentar resultados (Presentación de resultados y  Lista de asistencia reunióno de presentación)</v>
      </c>
      <c r="I34" s="11">
        <f>VLOOKUP(B34,'Plantilla publicacion'!$A$3:$M$490,9,0)</f>
        <v>2</v>
      </c>
      <c r="J34" s="11" t="str">
        <f>VLOOKUP(B34,'Plantilla publicacion'!$A$3:$M$490,10,0)</f>
        <v>Númerica</v>
      </c>
      <c r="K34" s="110">
        <f>VLOOKUP(B34,'Plantilla publicacion'!$A$3:$M$490,11,0)</f>
        <v>45992</v>
      </c>
      <c r="L34" s="110">
        <f>VLOOKUP(B34,'Plantilla publicacion'!$A$3:$M$490,12,0)</f>
        <v>46010</v>
      </c>
      <c r="M34" s="111"/>
      <c r="N34" s="112" t="str">
        <f>VLOOKUP(B34,'Plantilla publicacion'!$A$3:$M$490,13,0)</f>
        <v>30-OFICINA ASESORA DE PLANEACIÓN</v>
      </c>
      <c r="O34" s="11">
        <f>VLOOKUP(B34,'Plantilla publicacion (2)'!$S$3:$X$490,6,0)</f>
        <v>0</v>
      </c>
      <c r="P34" s="313">
        <f>VLOOKUP(B34,'Plantilla publicacion (2)'!$S$3:$Y$490,7,0)</f>
        <v>0</v>
      </c>
      <c r="Q34" s="112">
        <f>VLOOKUP(B34,'PAI 2025 Consolidado'!$F$6:$Z$486,21,0)</f>
        <v>0</v>
      </c>
      <c r="R34" s="201"/>
      <c r="S34" s="201"/>
    </row>
    <row r="35" spans="1:19" s="13" customFormat="1" ht="53.25" customHeight="1" x14ac:dyDescent="0.25">
      <c r="B35" s="98" t="s">
        <v>1128</v>
      </c>
      <c r="C35" s="403" t="str">
        <f>VLOOKUP(B38,'Plantilla publicacion'!$A$3:$R$490,17,0)</f>
        <v>PND - 5-31-5-b- Convergencia regional - Entidades públicas territoriales y nacionales fortalecidas / PES - Transformación Institucional</v>
      </c>
      <c r="D35" s="403" t="str">
        <f>VLOOKUP(B38,'Plantilla publicacion'!$A$3:$M$490,6,0)</f>
        <v>81-Mejorar la oportunidad en la atención de trámites y servicios.</v>
      </c>
      <c r="E35" s="403"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403"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403" t="str">
        <f>VLOOKUP(B38,'Plantilla publicacion'!$A$3:$M$490,7,0)</f>
        <v>N/A</v>
      </c>
      <c r="H35" s="100" t="str">
        <f>VLOOKUP(B35,'Plantilla publicacion'!$A$3:$M$490,8,0)</f>
        <v>Estudios Económicos o informes que permitan Identificar factores que generen distorsiones en la competencia de los mercados y acciones prioritarias en materia de defensa de la competencia, realizados  (Estudios Económicos o informes elaborados)</v>
      </c>
      <c r="I35" s="100">
        <f>VLOOKUP(B35,'Plantilla publicacion'!$A$3:$M$490,9,0)</f>
        <v>5</v>
      </c>
      <c r="J35" s="100" t="str">
        <f>VLOOKUP(B35,'Plantilla publicacion'!$A$3:$M$490,10,0)</f>
        <v>Númerica</v>
      </c>
      <c r="K35" s="173">
        <f>VLOOKUP(B35,'Plantilla publicacion'!$A$3:$M$490,11,0)</f>
        <v>45691</v>
      </c>
      <c r="L35" s="173">
        <f>VLOOKUP(B35,'Plantilla publicacion'!$A$3:$M$490,12,0)</f>
        <v>46003</v>
      </c>
      <c r="M35" s="15" t="str">
        <f>IF(ISERROR(VLOOKUP(B35,'Plantilla publicacion'!$A$3:$P$490,16,0)),"NA",VLOOKUP(B35,'Plantilla publicacion'!$A$3:$P$490,16,0))</f>
        <v>PND 9_Ampliar los instrumentos de prevención / PND 10_Fortalecer las actividades de inspección, vigilancia y control / PES_20230189 / PES_20230192 / PEI_4 / PEI_5</v>
      </c>
      <c r="N35" s="101" t="str">
        <f>VLOOKUP(B35,'Plantilla publicacion'!$A$3:$M$490,13,0)</f>
        <v>1000-DESPACHO DEL SUPERINTENDENTE DELEGADO PARA LA PROTECCIÓN DE LA COMPETENCIA</v>
      </c>
      <c r="O35" s="100">
        <f>VLOOKUP(B35,'Plantilla publicacion (2)'!$S$3:$X$490,6,0)</f>
        <v>0</v>
      </c>
      <c r="P35" s="309">
        <f>VLOOKUP(B35,'Plantilla publicacion (2)'!$S$3:$Y$490,7,0)</f>
        <v>0</v>
      </c>
      <c r="Q35" s="101" t="str">
        <f>VLOOKUP(B35,'PAI 2025 Consolidado'!$F$6:$Z$486,21,0)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c r="R35" s="200"/>
      <c r="S35" s="200"/>
    </row>
    <row r="36" spans="1:19" s="13" customFormat="1" ht="38.25" x14ac:dyDescent="0.25">
      <c r="B36" s="102" t="s">
        <v>1130</v>
      </c>
      <c r="C36" s="403"/>
      <c r="D36" s="403"/>
      <c r="E36" s="403"/>
      <c r="F36" s="403"/>
      <c r="G36" s="403"/>
      <c r="H36" s="6" t="str">
        <f>VLOOKUP(B36,'Plantilla publicacion'!$A$3:$M$490,8,0)</f>
        <v>Definir el alcance requerido, para los estudios o informes.  (Acta con el alcance definido)</v>
      </c>
      <c r="I36" s="6">
        <f>VLOOKUP(B36,'Plantilla publicacion'!$A$3:$M$490,9,0)</f>
        <v>5</v>
      </c>
      <c r="J36" s="6" t="str">
        <f>VLOOKUP(B36,'Plantilla publicacion'!$A$3:$M$490,10,0)</f>
        <v>Númerica</v>
      </c>
      <c r="K36" s="7">
        <f>VLOOKUP(B36,'Plantilla publicacion'!$A$3:$M$490,11,0)</f>
        <v>45691</v>
      </c>
      <c r="L36" s="7">
        <f>VLOOKUP(B36,'Plantilla publicacion'!$A$3:$M$490,12,0)</f>
        <v>45716</v>
      </c>
      <c r="M36" s="57"/>
      <c r="N36" s="103" t="str">
        <f>VLOOKUP(B36,'Plantilla publicacion'!$A$3:$M$490,13,0)</f>
        <v>1000-DESPACHO DEL SUPERINTENDENTE DELEGADO PARA LA PROTECCIÓN DE LA COMPETENCIA</v>
      </c>
      <c r="O36" s="6">
        <f>VLOOKUP(B36,'Plantilla publicacion (2)'!$S$3:$X$490,6,0)</f>
        <v>100</v>
      </c>
      <c r="P36" s="310">
        <f>VLOOKUP(B36,'Plantilla publicacion (2)'!$S$3:$Y$490,7,0)</f>
        <v>1.8181818181818181</v>
      </c>
      <c r="Q36" s="103" t="str">
        <f>VLOOKUP(B36,'PAI 2025 Consolidado'!$F$6:$Z$486,21,0)</f>
        <v xml:space="preserve">Se definió el alcance requerido, para cada uno de los cinco (5) estudios que se desarrollarán en la Delegatura para la Protección de la Competencia durante la vigencia 2025, mediante acta. </v>
      </c>
      <c r="R36" s="201"/>
      <c r="S36" s="201"/>
    </row>
    <row r="37" spans="1:19" s="13" customFormat="1" ht="115.5" thickBot="1" x14ac:dyDescent="0.3">
      <c r="B37" s="102" t="s">
        <v>1132</v>
      </c>
      <c r="C37" s="415"/>
      <c r="D37" s="415"/>
      <c r="E37" s="415"/>
      <c r="F37" s="415"/>
      <c r="G37" s="415"/>
      <c r="H37" s="6" t="str">
        <f>VLOOKUP(B37,'Plantilla publicacion'!$A$3:$M$490,8,0)</f>
        <v>Realizar y entregar los estudios o informes   (Estudio presentado a la Delegada para la Protección de la Competencia)</v>
      </c>
      <c r="I37" s="6">
        <f>VLOOKUP(B37,'Plantilla publicacion'!$A$3:$M$490,9,0)</f>
        <v>5</v>
      </c>
      <c r="J37" s="6" t="str">
        <f>VLOOKUP(B37,'Plantilla publicacion'!$A$3:$M$490,10,0)</f>
        <v>Númerica</v>
      </c>
      <c r="K37" s="7">
        <f>VLOOKUP(B37,'Plantilla publicacion'!$A$3:$M$490,11,0)</f>
        <v>45719</v>
      </c>
      <c r="L37" s="7">
        <f>VLOOKUP(B37,'Plantilla publicacion'!$A$3:$M$490,12,0)</f>
        <v>46003</v>
      </c>
      <c r="M37" s="57"/>
      <c r="N37" s="103" t="str">
        <f>VLOOKUP(B37,'Plantilla publicacion'!$A$3:$M$490,13,0)</f>
        <v>1000-DESPACHO DEL SUPERINTENDENTE DELEGADO PARA LA PROTECCIÓN DE LA COMPETENCIA</v>
      </c>
      <c r="O37" s="6">
        <f>VLOOKUP(B37,'Plantilla publicacion (2)'!$S$3:$X$490,6,0)</f>
        <v>0</v>
      </c>
      <c r="P37" s="310">
        <f>VLOOKUP(B37,'Plantilla publicacion (2)'!$S$3:$Y$490,7,0)</f>
        <v>0</v>
      </c>
      <c r="Q37" s="103" t="str">
        <f>VLOOKUP(B37,'PAI 2025 Consolidado'!$F$6:$Z$486,21,0)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c r="R37" s="201"/>
      <c r="S37" s="201"/>
    </row>
    <row r="38" spans="1:19" s="12" customFormat="1" ht="89.25" x14ac:dyDescent="0.25">
      <c r="A38" s="5" t="str">
        <f>VLOOKUP(B38,'Plantilla publicacion'!$A$3:$B$490,2,0)</f>
        <v>Producto</v>
      </c>
      <c r="B38" s="98" t="s">
        <v>1145</v>
      </c>
      <c r="C38" s="366" t="str">
        <f>VLOOKUP(B38,'Plantilla publicacion'!$A$3:$R$490,17,0)</f>
        <v>PND - 5-31-5-b- Convergencia regional - Entidades públicas territoriales y nacionales fortalecidas / PES - Transformación Institucional</v>
      </c>
      <c r="D38" s="366" t="str">
        <f>VLOOKUP(B38,'Plantilla publicacion'!$A$3:$M$490,6,0)</f>
        <v>81-Mejorar la oportunidad en la atención de trámites y servicios.</v>
      </c>
      <c r="E38" s="366"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8" s="366"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366" t="str">
        <f>VLOOKUP(B38,'Plantilla publicacion'!$A$3:$M$490,7,0)</f>
        <v>N/A</v>
      </c>
      <c r="H38" s="100" t="str">
        <f>VLOOKUP(B38,'Plantilla publicacion'!$A$3:$M$490,8,0)</f>
        <v>Herramienta de control y gestión de los tiempos de las actividades de los procedimientos de la Delegatura, diseñada y probada  (Matrices con el registro  de los tiempos de cada actividad entregado)</v>
      </c>
      <c r="I38" s="100">
        <f>VLOOKUP(B38,'Plantilla publicacion'!$A$3:$M$490,9,0)</f>
        <v>1</v>
      </c>
      <c r="J38" s="100" t="str">
        <f>VLOOKUP(B38,'Plantilla publicacion'!$A$3:$M$490,10,0)</f>
        <v>Númerica</v>
      </c>
      <c r="K38" s="173">
        <f>VLOOKUP(B38,'Plantilla publicacion'!$A$3:$M$490,11,0)</f>
        <v>45677</v>
      </c>
      <c r="L38" s="173">
        <f>VLOOKUP(B38,'Plantilla publicacion'!$A$3:$M$490,12,0)</f>
        <v>46003</v>
      </c>
      <c r="M38" s="15">
        <f>IF(ISERROR(VLOOKUP(B38,'Plantilla publicacion'!$A$3:$P$490,16,0)),"NA",VLOOKUP(B38,'Plantilla publicacion'!$A$3:$P$490,16,0))</f>
        <v>0</v>
      </c>
      <c r="N38" s="101" t="str">
        <f>VLOOKUP(B38,'Plantilla publicacion'!$A$3:$M$490,13,0)</f>
        <v>1000-DESPACHO DEL SUPERINTENDENTE DELEGADO PARA LA PROTECCIÓN DE LA COMPETENCIA</v>
      </c>
      <c r="O38" s="100">
        <f>VLOOKUP(B38,'Plantilla publicacion (2)'!$S$3:$X$490,6,0)</f>
        <v>0</v>
      </c>
      <c r="P38" s="309">
        <f>VLOOKUP(B38,'Plantilla publicacion (2)'!$S$3:$Y$490,7,0)</f>
        <v>0</v>
      </c>
      <c r="Q38" s="101" t="str">
        <f>VLOOKUP(B38,'PAI 2025 Consolidado'!$F$6:$Z$486,21,0)</f>
        <v>Se desarrolló la segunda matriz del Grupo de Integraciones Empresariales, alcanzando un avance del 50%. Con base en la matriz de tiempos, se realizó la revisión en el sistema de trámites y en las bases de datos del Grupo de Integraciones Empresariales, verificando los radicados desde el año 2022 que han finalizado, con el fin de identificar las etapas completas. La información se construyó a partir de los perfiles de radicación y de la revisión de los radicados en el proceso de notificación.</v>
      </c>
      <c r="R38" s="200"/>
      <c r="S38" s="200"/>
    </row>
    <row r="39" spans="1:19" s="14" customFormat="1" ht="51" x14ac:dyDescent="0.25">
      <c r="A39" s="13" t="str">
        <f>VLOOKUP(B39,'Plantilla publicacion'!$A$3:$B$490,2,0)</f>
        <v>Actividad propia</v>
      </c>
      <c r="B39" s="102" t="s">
        <v>1147</v>
      </c>
      <c r="C39" s="367"/>
      <c r="D39" s="367">
        <f>VLOOKUP(B39,'Plantilla publicacion'!$A$3:$M$490,6,0)</f>
        <v>0</v>
      </c>
      <c r="E39" s="367"/>
      <c r="F39" s="367"/>
      <c r="G39" s="367" t="str">
        <f>VLOOKUP(B39,'Plantilla publicacion'!$A$3:$M$490,7,0)</f>
        <v>N/A</v>
      </c>
      <c r="H39" s="6" t="str">
        <f>VLOOKUP(B39,'Plantilla publicacion'!$A$3:$M$490,8,0)</f>
        <v>Diseñar la herramienta de control y gestión de tiempos (Matrices por procedimiento)</v>
      </c>
      <c r="I39" s="6">
        <f>VLOOKUP(B39,'Plantilla publicacion'!$A$3:$M$490,9,0)</f>
        <v>4</v>
      </c>
      <c r="J39" s="6" t="str">
        <f>VLOOKUP(B39,'Plantilla publicacion'!$A$3:$M$490,10,0)</f>
        <v>Númerica</v>
      </c>
      <c r="K39" s="7">
        <f>VLOOKUP(B39,'Plantilla publicacion'!$A$3:$M$490,11,0)</f>
        <v>45677</v>
      </c>
      <c r="L39" s="7">
        <f>VLOOKUP(B39,'Plantilla publicacion'!$A$3:$M$490,12,0)</f>
        <v>45835</v>
      </c>
      <c r="M39" s="57"/>
      <c r="N39" s="103" t="str">
        <f>VLOOKUP(B39,'Plantilla publicacion'!$A$3:$M$490,13,0)</f>
        <v>1000-DESPACHO DEL SUPERINTENDENTE DELEGADO PARA LA PROTECCIÓN DE LA COMPETENCIA</v>
      </c>
      <c r="O39" s="6">
        <f>VLOOKUP(B39,'Plantilla publicacion (2)'!$S$3:$X$490,6,0)</f>
        <v>100</v>
      </c>
      <c r="P39" s="310">
        <f>VLOOKUP(B39,'Plantilla publicacion (2)'!$S$3:$Y$490,7,0)</f>
        <v>0.24390243902439024</v>
      </c>
      <c r="Q39" s="103" t="str">
        <f>VLOOKUP(B39,'PAI 2025 Consolidado'!$F$6:$Z$486,21,0)</f>
        <v>El 30 de mayo de 2025 se remitieron las matrices con la descripción de las actividades de los procedimientos de la Delegatura, elaboradas por la profesional Laura Salazar, a la Delegada para la Protección de la Competencia.</v>
      </c>
      <c r="R39" s="201"/>
      <c r="S39" s="201"/>
    </row>
    <row r="40" spans="1:19" s="14" customFormat="1" ht="38.25" x14ac:dyDescent="0.25">
      <c r="A40" s="13" t="str">
        <f>VLOOKUP(B40,'Plantilla publicacion'!$A$3:$B$490,2,0)</f>
        <v>Actividad propia</v>
      </c>
      <c r="B40" s="102" t="s">
        <v>1149</v>
      </c>
      <c r="C40" s="367"/>
      <c r="D40" s="367">
        <f>VLOOKUP(B40,'Plantilla publicacion'!$A$3:$M$490,6,0)</f>
        <v>0</v>
      </c>
      <c r="E40" s="367"/>
      <c r="F40" s="367"/>
      <c r="G40" s="367" t="str">
        <f>VLOOKUP(B40,'Plantilla publicacion'!$A$3:$M$490,7,0)</f>
        <v>N/A</v>
      </c>
      <c r="H40" s="6" t="str">
        <f>VLOOKUP(B40,'Plantilla publicacion'!$A$3:$M$490,8,0)</f>
        <v>Establecer las metas de tiempos de atención de las actividades definidas en la herramienta, a partir del histórico de atención de los trámites activos  (Matrices con los tiempos registrados de los trámites de la vigencia 2024)</v>
      </c>
      <c r="I40" s="6">
        <f>VLOOKUP(B40,'Plantilla publicacion'!$A$3:$M$490,9,0)</f>
        <v>4</v>
      </c>
      <c r="J40" s="6" t="str">
        <f>VLOOKUP(B40,'Plantilla publicacion'!$A$3:$M$490,10,0)</f>
        <v>Númerica</v>
      </c>
      <c r="K40" s="7">
        <f>VLOOKUP(B40,'Plantilla publicacion'!$A$3:$M$490,11,0)</f>
        <v>45839</v>
      </c>
      <c r="L40" s="7">
        <f>VLOOKUP(B40,'Plantilla publicacion'!$A$3:$M$490,12,0)</f>
        <v>45975</v>
      </c>
      <c r="M40" s="57"/>
      <c r="N40" s="103" t="str">
        <f>VLOOKUP(B40,'Plantilla publicacion'!$A$3:$M$490,13,0)</f>
        <v>1000-DESPACHO DEL SUPERINTENDENTE DELEGADO PARA LA PROTECCIÓN DE LA COMPETENCIA</v>
      </c>
      <c r="O40" s="6">
        <f>VLOOKUP(B40,'Plantilla publicacion (2)'!$S$3:$X$490,6,0)</f>
        <v>0</v>
      </c>
      <c r="P40" s="310">
        <f>VLOOKUP(B40,'Plantilla publicacion (2)'!$S$3:$Y$490,7,0)</f>
        <v>0</v>
      </c>
      <c r="Q40" s="103" t="str">
        <f>VLOOKUP(B40,'PAI 2025 Consolidado'!$F$6:$Z$486,21,0)</f>
        <v xml:space="preserve">Se encuentra en desarrollo la matriz de los grupos de investigación. </v>
      </c>
      <c r="R40" s="201"/>
      <c r="S40" s="201"/>
    </row>
    <row r="41" spans="1:19" s="14" customFormat="1" ht="39" thickBot="1" x14ac:dyDescent="0.3">
      <c r="A41" s="13" t="str">
        <f>VLOOKUP(B41,'Plantilla publicacion'!$A$3:$B$490,2,0)</f>
        <v>Actividad propia</v>
      </c>
      <c r="B41" s="104" t="s">
        <v>1151</v>
      </c>
      <c r="C41" s="368"/>
      <c r="D41" s="368">
        <f>VLOOKUP(B41,'Plantilla publicacion'!$A$3:$M$490,6,0)</f>
        <v>0</v>
      </c>
      <c r="E41" s="368"/>
      <c r="F41" s="368"/>
      <c r="G41" s="368" t="str">
        <f>VLOOKUP(B41,'Plantilla publicacion'!$A$3:$M$490,7,0)</f>
        <v>N/A</v>
      </c>
      <c r="H41" s="106" t="str">
        <f>VLOOKUP(B41,'Plantilla publicacion'!$A$3:$M$490,8,0)</f>
        <v>Realizar prueba piloto de la herramienta de control y gestión (Informe de los resultados de la prueba piloto)</v>
      </c>
      <c r="I41" s="106">
        <f>VLOOKUP(B41,'Plantilla publicacion'!$A$3:$M$490,9,0)</f>
        <v>1</v>
      </c>
      <c r="J41" s="106" t="str">
        <f>VLOOKUP(B41,'Plantilla publicacion'!$A$3:$M$490,10,0)</f>
        <v>Númerica</v>
      </c>
      <c r="K41" s="107">
        <f>VLOOKUP(B41,'Plantilla publicacion'!$A$3:$M$490,11,0)</f>
        <v>45975</v>
      </c>
      <c r="L41" s="107">
        <f>VLOOKUP(B41,'Plantilla publicacion'!$A$3:$M$490,12,0)</f>
        <v>46003</v>
      </c>
      <c r="M41" s="108"/>
      <c r="N41" s="109" t="str">
        <f>VLOOKUP(B41,'Plantilla publicacion'!$A$3:$M$490,13,0)</f>
        <v>1000-DESPACHO DEL SUPERINTENDENTE DELEGADO PARA LA PROTECCIÓN DE LA COMPETENCIA</v>
      </c>
      <c r="O41" s="106">
        <f>VLOOKUP(B41,'Plantilla publicacion (2)'!$S$3:$X$490,6,0)</f>
        <v>0</v>
      </c>
      <c r="P41" s="311">
        <f>VLOOKUP(B41,'Plantilla publicacion (2)'!$S$3:$Y$490,7,0)</f>
        <v>0</v>
      </c>
      <c r="Q41" s="109">
        <f>VLOOKUP(B41,'PAI 2025 Consolidado'!$F$6:$Z$486,21,0)</f>
        <v>0</v>
      </c>
      <c r="R41" s="201"/>
      <c r="S41" s="201"/>
    </row>
    <row r="42" spans="1:19" s="12" customFormat="1" ht="63.75" x14ac:dyDescent="0.25">
      <c r="A42" s="5" t="str">
        <f>VLOOKUP(B42,'Plantilla publicacion'!$A$3:$B$490,2,0)</f>
        <v>Producto</v>
      </c>
      <c r="B42" s="15" t="s">
        <v>1363</v>
      </c>
      <c r="C42" s="367" t="str">
        <f>VLOOKUP(B42,'Plantilla publicacion'!$A$3:$R$490,17,0)</f>
        <v>PND - 5-31-5-b- Convergencia regional - Entidades públicas territoriales y nacionales fortalecidas / PES - Transformación Institucional</v>
      </c>
      <c r="D42" s="367" t="str">
        <f>VLOOKUP(B42,'Plantilla publicacion'!$A$3:$M$490,6,0)</f>
        <v>60-Fortalecer el Sistema Integral de Gestión Institucional en el marco del Modelo Integrado de Planeación y gestión para mejorar la prestación del servicio.</v>
      </c>
      <c r="E42" s="367"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42" s="367"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42" s="367" t="str">
        <f>VLOOKUP(B42,'Plantilla publicacion'!$A$3:$M$490,7,0)</f>
        <v>FUNCIONAMIENTO</v>
      </c>
      <c r="H42" s="15" t="str">
        <f>VLOOKUP(B42,'Plantilla publicacion'!$A$3:$M$490,8,0)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2" s="15">
        <f>VLOOKUP(B42,'Plantilla publicacion'!$A$3:$M$490,9,0)</f>
        <v>100</v>
      </c>
      <c r="J42" s="15" t="str">
        <f>VLOOKUP(B42,'Plantilla publicacion'!$A$3:$M$490,10,0)</f>
        <v>Porcentual</v>
      </c>
      <c r="K42" s="172">
        <f>VLOOKUP(B42,'Plantilla publicacion'!$A$3:$M$490,11,0)</f>
        <v>45684</v>
      </c>
      <c r="L42" s="172">
        <f>VLOOKUP(B42,'Plantilla publicacion'!$A$3:$M$490,12,0)</f>
        <v>46010</v>
      </c>
      <c r="M42" s="15">
        <f>IF(ISERROR(VLOOKUP(B42,'Plantilla publicacion'!$A$3:$P$490,16,0)),"NA",VLOOKUP(B42,'Plantilla publicacion'!$A$3:$P$490,16,0))</f>
        <v>0</v>
      </c>
      <c r="N42" s="15" t="str">
        <f>VLOOKUP(B42,'Plantilla publicacion'!$A$3:$M$490,13,0)</f>
        <v>100-SECRETARIA GENERAL</v>
      </c>
      <c r="O42" s="15">
        <f>VLOOKUP(B42,'Plantilla publicacion (2)'!$S$3:$X$490,6,0)</f>
        <v>0</v>
      </c>
      <c r="P42" s="312">
        <f>VLOOKUP(B42,'Plantilla publicacion (2)'!$S$3:$Y$490,7,0)</f>
        <v>0</v>
      </c>
      <c r="Q42" s="15">
        <f>VLOOKUP(B42,'PAI 2025 Consolidado'!$F$6:$Z$486,21,0)</f>
        <v>0</v>
      </c>
      <c r="R42" s="200"/>
      <c r="S42" s="200"/>
    </row>
    <row r="43" spans="1:19" s="14" customFormat="1" ht="51" x14ac:dyDescent="0.25">
      <c r="A43" s="13" t="str">
        <f>VLOOKUP(B43,'Plantilla publicacion'!$A$3:$B$490,2,0)</f>
        <v>Actividad propia</v>
      </c>
      <c r="B43" s="6" t="s">
        <v>1365</v>
      </c>
      <c r="C43" s="367"/>
      <c r="D43" s="367">
        <f>VLOOKUP(B43,'Plantilla publicacion'!$A$3:$M$490,6,0)</f>
        <v>0</v>
      </c>
      <c r="E43" s="367"/>
      <c r="F43" s="367"/>
      <c r="G43" s="367" t="str">
        <f>VLOOKUP(B43,'Plantilla publicacion'!$A$3:$M$490,7,0)</f>
        <v>N/A</v>
      </c>
      <c r="H43" s="6" t="str">
        <f>VLOOKUP(B43,'Plantilla publicacion'!$A$3:$M$490,8,0)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3" s="6">
        <f>VLOOKUP(B43,'Plantilla publicacion'!$A$3:$M$490,9,0)</f>
        <v>1</v>
      </c>
      <c r="J43" s="6" t="str">
        <f>VLOOKUP(B43,'Plantilla publicacion'!$A$3:$M$490,10,0)</f>
        <v>Númerica</v>
      </c>
      <c r="K43" s="7">
        <f>VLOOKUP(B43,'Plantilla publicacion'!$A$3:$M$490,11,0)</f>
        <v>45684</v>
      </c>
      <c r="L43" s="7">
        <f>VLOOKUP(B43,'Plantilla publicacion'!$A$3:$M$490,12,0)</f>
        <v>45716</v>
      </c>
      <c r="M43" s="57"/>
      <c r="N43" s="16" t="str">
        <f>VLOOKUP(B43,'Plantilla publicacion'!$A$3:$M$490,13,0)</f>
        <v>100-SECRETARIA GENERAL</v>
      </c>
      <c r="O43" s="6">
        <f>VLOOKUP(B43,'Plantilla publicacion (2)'!$S$3:$X$490,6,0)</f>
        <v>100</v>
      </c>
      <c r="P43" s="310">
        <f>VLOOKUP(B43,'Plantilla publicacion (2)'!$S$3:$Y$490,7,0)</f>
        <v>0.12195121951219512</v>
      </c>
      <c r="Q43" s="16" t="str">
        <f>VLOOKUP(B43,'PAI 2025 Consolidado'!$F$6:$Z$486,21,0)</f>
        <v>Se realizó el documento que expone la estrategia de sostenibilidad para la Entidad en el 2025.</v>
      </c>
      <c r="R43" s="201"/>
      <c r="S43" s="201"/>
    </row>
    <row r="44" spans="1:19" s="14" customFormat="1" ht="25.5" x14ac:dyDescent="0.25">
      <c r="A44" s="13" t="str">
        <f>VLOOKUP(B44,'Plantilla publicacion'!$A$3:$B$490,2,0)</f>
        <v>Actividad propia</v>
      </c>
      <c r="B44" s="6" t="s">
        <v>1367</v>
      </c>
      <c r="C44" s="367"/>
      <c r="D44" s="367">
        <f>VLOOKUP(B44,'Plantilla publicacion'!$A$3:$M$490,6,0)</f>
        <v>0</v>
      </c>
      <c r="E44" s="367"/>
      <c r="F44" s="367"/>
      <c r="G44" s="367" t="str">
        <f>VLOOKUP(B44,'Plantilla publicacion'!$A$3:$M$490,7,0)</f>
        <v>N/A</v>
      </c>
      <c r="H44" s="6" t="str">
        <f>VLOOKUP(B44,'Plantilla publicacion'!$A$3:$M$490,8,0)</f>
        <v>Elaborar un plan de trabajo con las actividades propuestas dentro de la estrategia para fortalecer la cultura de sostenibilidad de la Entidad (Plan de Trabajo con las actividades de la Estrategia)</v>
      </c>
      <c r="I44" s="6">
        <f>VLOOKUP(B44,'Plantilla publicacion'!$A$3:$M$490,9,0)</f>
        <v>1</v>
      </c>
      <c r="J44" s="6" t="str">
        <f>VLOOKUP(B44,'Plantilla publicacion'!$A$3:$M$490,10,0)</f>
        <v>Númerica</v>
      </c>
      <c r="K44" s="7">
        <f>VLOOKUP(B44,'Plantilla publicacion'!$A$3:$M$490,11,0)</f>
        <v>45719</v>
      </c>
      <c r="L44" s="7">
        <f>VLOOKUP(B44,'Plantilla publicacion'!$A$3:$M$490,12,0)</f>
        <v>45863</v>
      </c>
      <c r="M44" s="57"/>
      <c r="N44" s="16" t="str">
        <f>VLOOKUP(B44,'Plantilla publicacion'!$A$3:$M$490,13,0)</f>
        <v>100-SECRETARIA GENERAL</v>
      </c>
      <c r="O44" s="6">
        <f>VLOOKUP(B44,'Plantilla publicacion (2)'!$S$3:$X$490,6,0)</f>
        <v>100</v>
      </c>
      <c r="P44" s="310">
        <f>VLOOKUP(B44,'Plantilla publicacion (2)'!$S$3:$Y$490,7,0)</f>
        <v>0.36585365853658536</v>
      </c>
      <c r="Q44" s="16" t="str">
        <f>VLOOKUP(B44,'PAI 2025 Consolidado'!$F$6:$Z$486,21,0)</f>
        <v>Se remite Plan de Trabajo de Sostenibilidad conforme la estrategia formaulada.</v>
      </c>
      <c r="R44" s="201"/>
      <c r="S44" s="201"/>
    </row>
    <row r="45" spans="1:19" s="14" customFormat="1" ht="51" x14ac:dyDescent="0.25">
      <c r="A45" s="13" t="str">
        <f>VLOOKUP(B45,'Plantilla publicacion'!$A$3:$B$490,2,0)</f>
        <v>Actividad propia</v>
      </c>
      <c r="B45" s="6" t="s">
        <v>1368</v>
      </c>
      <c r="C45" s="367"/>
      <c r="D45" s="367">
        <f>VLOOKUP(B45,'Plantilla publicacion'!$A$3:$M$490,6,0)</f>
        <v>0</v>
      </c>
      <c r="E45" s="367"/>
      <c r="F45" s="367"/>
      <c r="G45" s="367" t="str">
        <f>VLOOKUP(B45,'Plantilla publicacion'!$A$3:$M$490,7,0)</f>
        <v>N/A</v>
      </c>
      <c r="H45" s="6" t="str">
        <f>VLOOKUP(B45,'Plantilla publicacion'!$A$3:$M$490,8,0)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5" s="6">
        <f>VLOOKUP(B45,'Plantilla publicacion'!$A$3:$M$490,9,0)</f>
        <v>100</v>
      </c>
      <c r="J45" s="6" t="str">
        <f>VLOOKUP(B45,'Plantilla publicacion'!$A$3:$M$490,10,0)</f>
        <v>Porcentual</v>
      </c>
      <c r="K45" s="7">
        <f>VLOOKUP(B45,'Plantilla publicacion'!$A$3:$M$490,11,0)</f>
        <v>45719</v>
      </c>
      <c r="L45" s="7">
        <f>VLOOKUP(B45,'Plantilla publicacion'!$A$3:$M$490,12,0)</f>
        <v>46010</v>
      </c>
      <c r="M45" s="57"/>
      <c r="N45" s="16" t="str">
        <f>VLOOKUP(B45,'Plantilla publicacion'!$A$3:$M$490,13,0)</f>
        <v>100-SECRETARIA GENERAL</v>
      </c>
      <c r="O45" s="6">
        <f>VLOOKUP(B45,'Plantilla publicacion (2)'!$S$3:$X$490,6,0)</f>
        <v>0</v>
      </c>
      <c r="P45" s="310">
        <f>VLOOKUP(B45,'Plantilla publicacion (2)'!$S$3:$Y$490,7,0)</f>
        <v>0</v>
      </c>
      <c r="Q45" s="16">
        <f>VLOOKUP(B45,'PAI 2025 Consolidado'!$F$6:$Z$486,21,0)</f>
        <v>0</v>
      </c>
      <c r="R45" s="201"/>
      <c r="S45" s="201"/>
    </row>
    <row r="46" spans="1:19" ht="32.25" customHeight="1" thickBot="1" x14ac:dyDescent="0.3">
      <c r="A46" s="13" t="e">
        <f>VLOOKUP(B46,'Plantilla publicacion'!$A$3:$B$490,2,0)</f>
        <v>#N/A</v>
      </c>
      <c r="B46" s="396" t="s">
        <v>26</v>
      </c>
      <c r="C46" s="397"/>
      <c r="D46" s="397"/>
      <c r="E46" s="397"/>
      <c r="F46" s="397"/>
      <c r="G46" s="397"/>
      <c r="H46" s="397"/>
      <c r="I46" s="397"/>
      <c r="J46" s="397"/>
      <c r="K46" s="397"/>
      <c r="L46" s="397"/>
      <c r="M46" s="397"/>
      <c r="N46" s="397"/>
      <c r="O46" s="397"/>
      <c r="P46" s="397"/>
      <c r="Q46" s="397"/>
      <c r="R46" s="195"/>
      <c r="S46" s="195"/>
    </row>
    <row r="47" spans="1:19" ht="48" customHeight="1" thickBot="1" x14ac:dyDescent="0.3">
      <c r="B47" s="21" t="s">
        <v>452</v>
      </c>
      <c r="C47" s="22" t="s">
        <v>1488</v>
      </c>
      <c r="D47" s="22" t="s">
        <v>0</v>
      </c>
      <c r="E47" s="22" t="s">
        <v>1437</v>
      </c>
      <c r="F47" s="22" t="s">
        <v>1491</v>
      </c>
      <c r="G47" s="22" t="s">
        <v>1</v>
      </c>
      <c r="H47" s="22" t="s">
        <v>2</v>
      </c>
      <c r="I47" s="22" t="s">
        <v>3</v>
      </c>
      <c r="J47" s="22" t="s">
        <v>4</v>
      </c>
      <c r="K47" s="23" t="s">
        <v>5</v>
      </c>
      <c r="L47" s="23" t="s">
        <v>6</v>
      </c>
      <c r="M47" s="56" t="s">
        <v>1489</v>
      </c>
      <c r="N47" s="24" t="s">
        <v>7</v>
      </c>
      <c r="O47" s="56" t="s">
        <v>1891</v>
      </c>
      <c r="P47" s="56" t="s">
        <v>1892</v>
      </c>
      <c r="Q47" s="211" t="s">
        <v>1893</v>
      </c>
      <c r="R47" s="199"/>
      <c r="S47" s="199"/>
    </row>
    <row r="48" spans="1:19" s="12" customFormat="1" ht="38.25" x14ac:dyDescent="0.25">
      <c r="A48" s="5" t="str">
        <f>VLOOKUP(B48,'Plantilla publicacion'!$A$3:$B$490,2,0)</f>
        <v>Producto</v>
      </c>
      <c r="B48" s="15" t="s">
        <v>613</v>
      </c>
      <c r="C48" s="385" t="str">
        <f>VLOOKUP(B48,'Plantilla publicacion'!$A$3:$R$490,17,0)</f>
        <v>PND - 5-31-5-b- Convergencia regional - Entidades públicas territoriales y nacionales fortalecidas / PES - Transformación Institucional</v>
      </c>
      <c r="D48" s="385" t="str">
        <f>VLOOKUP(B48,'Plantilla publicacion'!$A$3:$M$490,6,0)</f>
        <v>56-Fortalecer la gestión de la información, el conocimiento y la innovación para optimizar la capacidad institucional</v>
      </c>
      <c r="E48" s="385"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8" s="385"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8" s="385" t="str">
        <f>VLOOKUP(B48,'Plantilla publicacion'!$A$3:$M$490,7,0)</f>
        <v>C-3599-0200-0005-53105b</v>
      </c>
      <c r="H48" s="15" t="str">
        <f>VLOOKUP(B48,'Plantilla publicacion'!$A$3:$M$490,8,0)</f>
        <v>Planeación, gestión y seguimiento de los eventos institucionales y procesos digital interno y externo liderados por el Grupo de Comunicación, sistematizados. (Informe de implementación de la sistematización)</v>
      </c>
      <c r="I48" s="15">
        <f>VLOOKUP(B48,'Plantilla publicacion'!$A$3:$M$490,9,0)</f>
        <v>100</v>
      </c>
      <c r="J48" s="15" t="str">
        <f>VLOOKUP(B48,'Plantilla publicacion'!$A$3:$M$490,10,0)</f>
        <v>Porcentual</v>
      </c>
      <c r="K48" s="172">
        <f>VLOOKUP(B48,'Plantilla publicacion'!$A$3:$M$490,11,0)</f>
        <v>45695</v>
      </c>
      <c r="L48" s="172">
        <f>VLOOKUP(B48,'Plantilla publicacion'!$A$3:$M$490,12,0)</f>
        <v>46010</v>
      </c>
      <c r="M48" s="15">
        <f>IF(ISERROR(VLOOKUP(B48,'Plantilla publicacion'!$A$3:$P$490,16,0)),"NA",VLOOKUP(B48,'Plantilla publicacion'!$A$3:$P$490,16,0))</f>
        <v>0</v>
      </c>
      <c r="N48" s="15" t="str">
        <f>VLOOKUP(B48,'Plantilla publicacion'!$A$3:$M$490,13,0)</f>
        <v>73-GRUPO DE TRABAJO DE COMUNICACION</v>
      </c>
      <c r="O48" s="15">
        <f>VLOOKUP(B48,'Plantilla publicacion (2)'!$S$3:$X$490,6,0)</f>
        <v>0</v>
      </c>
      <c r="P48" s="312">
        <f>VLOOKUP(B48,'Plantilla publicacion (2)'!$S$3:$Y$490,7,0)</f>
        <v>0</v>
      </c>
      <c r="Q48" s="15">
        <f>VLOOKUP(B48,'PAI 2025 Consolidado'!$F$6:$Z$486,21,0)</f>
        <v>0</v>
      </c>
      <c r="R48" s="200"/>
      <c r="S48" s="200"/>
    </row>
    <row r="49" spans="1:19" ht="38.25" x14ac:dyDescent="0.25">
      <c r="A49" s="13" t="str">
        <f>VLOOKUP(B49,'Plantilla publicacion'!$A$3:$B$490,2,0)</f>
        <v>Actividad propia</v>
      </c>
      <c r="B49" s="6" t="s">
        <v>616</v>
      </c>
      <c r="C49" s="367"/>
      <c r="D49" s="367">
        <f>VLOOKUP(B49,'Plantilla publicacion'!$A$3:$M$490,6,0)</f>
        <v>0</v>
      </c>
      <c r="E49" s="367"/>
      <c r="F49" s="367"/>
      <c r="G49" s="367" t="str">
        <f>VLOOKUP(B49,'Plantilla publicacion'!$A$3:$M$490,7,0)</f>
        <v>N/A</v>
      </c>
      <c r="H49" s="6" t="str">
        <f>VLOOKUP(B49,'Plantilla publicacion'!$A$3:$M$490,8,0)</f>
        <v>Identificar las necesidades de sistematización de los procesos de planeación, ejecución y seguimiento a los eventos y elaborar la propuesta de implementación  (Documento de propuesta)</v>
      </c>
      <c r="I49" s="6">
        <f>VLOOKUP(B49,'Plantilla publicacion'!$A$3:$M$490,9,0)</f>
        <v>1</v>
      </c>
      <c r="J49" s="6" t="str">
        <f>VLOOKUP(B49,'Plantilla publicacion'!$A$3:$M$490,10,0)</f>
        <v>Númerica</v>
      </c>
      <c r="K49" s="7">
        <f>VLOOKUP(B49,'Plantilla publicacion'!$A$3:$M$490,11,0)</f>
        <v>45695</v>
      </c>
      <c r="L49" s="7">
        <f>VLOOKUP(B49,'Plantilla publicacion'!$A$3:$M$490,12,0)</f>
        <v>45758</v>
      </c>
      <c r="M49" s="57"/>
      <c r="N49" s="16" t="str">
        <f>VLOOKUP(B49,'Plantilla publicacion'!$A$3:$M$490,13,0)</f>
        <v>73-GRUPO DE TRABAJO DE COMUNICACION</v>
      </c>
      <c r="O49" s="6">
        <f>VLOOKUP(B49,'Plantilla publicacion (2)'!$S$3:$X$490,6,0)</f>
        <v>100</v>
      </c>
      <c r="P49" s="310">
        <f>VLOOKUP(B49,'Plantilla publicacion (2)'!$S$3:$Y$490,7,0)</f>
        <v>0.12195121951219512</v>
      </c>
      <c r="Q49" s="16" t="str">
        <f>VLOOKUP(B49,'PAI 2025 Consolidado'!$F$6:$Z$486,21,0)</f>
        <v xml:space="preserve">Se realizó el documento de propuesta con las necesidades de sistematización de los procesos de planeación, ejecución y seguimiento a los eventos y se elaboró la propuesta de implementación </v>
      </c>
      <c r="R49" s="201"/>
      <c r="S49" s="201"/>
    </row>
    <row r="50" spans="1:19" ht="38.25" x14ac:dyDescent="0.25">
      <c r="A50" s="13" t="str">
        <f>VLOOKUP(B50,'Plantilla publicacion'!$A$3:$B$490,2,0)</f>
        <v>Actividad propia</v>
      </c>
      <c r="B50" s="6" t="s">
        <v>618</v>
      </c>
      <c r="C50" s="367"/>
      <c r="D50" s="367">
        <f>VLOOKUP(B50,'Plantilla publicacion'!$A$3:$M$490,6,0)</f>
        <v>0</v>
      </c>
      <c r="E50" s="367"/>
      <c r="F50" s="367"/>
      <c r="G50" s="367" t="str">
        <f>VLOOKUP(B50,'Plantilla publicacion'!$A$3:$M$490,7,0)</f>
        <v>N/A</v>
      </c>
      <c r="H50" s="6" t="str">
        <f>VLOOKUP(B50,'Plantilla publicacion'!$A$3:$M$490,8,0)</f>
        <v>Identificar las necesidades de sistematización de los procesos de planeación, ejecución y seguimiento a los procesos digitales internos y externos y elaborar la propuesta de implementación  (Documento de propuesta)</v>
      </c>
      <c r="I50" s="6">
        <f>VLOOKUP(B50,'Plantilla publicacion'!$A$3:$M$490,9,0)</f>
        <v>1</v>
      </c>
      <c r="J50" s="6" t="str">
        <f>VLOOKUP(B50,'Plantilla publicacion'!$A$3:$M$490,10,0)</f>
        <v>Númerica</v>
      </c>
      <c r="K50" s="7">
        <f>VLOOKUP(B50,'Plantilla publicacion'!$A$3:$M$490,11,0)</f>
        <v>45695</v>
      </c>
      <c r="L50" s="7">
        <f>VLOOKUP(B50,'Plantilla publicacion'!$A$3:$M$490,12,0)</f>
        <v>45747</v>
      </c>
      <c r="M50" s="57"/>
      <c r="N50" s="16" t="str">
        <f>VLOOKUP(B50,'Plantilla publicacion'!$A$3:$M$490,13,0)</f>
        <v>73-GRUPO DE TRABAJO DE COMUNICACION</v>
      </c>
      <c r="O50" s="6">
        <f>VLOOKUP(B50,'Plantilla publicacion (2)'!$S$3:$X$490,6,0)</f>
        <v>100</v>
      </c>
      <c r="P50" s="310">
        <f>VLOOKUP(B50,'Plantilla publicacion (2)'!$S$3:$Y$490,7,0)</f>
        <v>0.12195121951219512</v>
      </c>
      <c r="Q50" s="16" t="str">
        <f>VLOOKUP(B50,'PAI 2025 Consolidado'!$F$6:$Z$486,21,0)</f>
        <v>Se realizó el documento de propuesta para Identificar las necesidades de sistematización de los procesos de planeación, ejecución y seguimiento a los procesos digitales internos y externos</v>
      </c>
      <c r="R50" s="201"/>
      <c r="S50" s="201"/>
    </row>
    <row r="51" spans="1:19" ht="32.25" customHeight="1" x14ac:dyDescent="0.25">
      <c r="A51" s="13" t="str">
        <f>VLOOKUP(B51,'Plantilla publicacion'!$A$3:$B$490,2,0)</f>
        <v>Actividad propia</v>
      </c>
      <c r="B51" s="6" t="s">
        <v>620</v>
      </c>
      <c r="C51" s="367"/>
      <c r="D51" s="367">
        <f>VLOOKUP(B51,'Plantilla publicacion'!$A$3:$M$490,6,0)</f>
        <v>0</v>
      </c>
      <c r="E51" s="367"/>
      <c r="F51" s="367"/>
      <c r="G51" s="367" t="str">
        <f>VLOOKUP(B51,'Plantilla publicacion'!$A$3:$M$490,7,0)</f>
        <v>N/A</v>
      </c>
      <c r="H51" s="6" t="str">
        <f>VLOOKUP(B51,'Plantilla publicacion'!$A$3:$M$490,8,0)</f>
        <v>Realizar la sistematización de los procesos planeación, ejecución y seguimiento a procesos digitales internos y externos  (Documento de evidencias de sistematización)</v>
      </c>
      <c r="I51" s="6">
        <f>VLOOKUP(B51,'Plantilla publicacion'!$A$3:$M$490,9,0)</f>
        <v>100</v>
      </c>
      <c r="J51" s="6" t="str">
        <f>VLOOKUP(B51,'Plantilla publicacion'!$A$3:$M$490,10,0)</f>
        <v>Porcentual</v>
      </c>
      <c r="K51" s="7">
        <f>VLOOKUP(B51,'Plantilla publicacion'!$A$3:$M$490,11,0)</f>
        <v>45748</v>
      </c>
      <c r="L51" s="7">
        <f>VLOOKUP(B51,'Plantilla publicacion'!$A$3:$M$490,12,0)</f>
        <v>45961</v>
      </c>
      <c r="M51" s="57"/>
      <c r="N51" s="16" t="str">
        <f>VLOOKUP(B51,'Plantilla publicacion'!$A$3:$M$490,13,0)</f>
        <v>73-GRUPO DE TRABAJO DE COMUNICACION</v>
      </c>
      <c r="O51" s="6">
        <f>VLOOKUP(B51,'Plantilla publicacion (2)'!$S$3:$X$490,6,0)</f>
        <v>80</v>
      </c>
      <c r="P51" s="310">
        <f>VLOOKUP(B51,'Plantilla publicacion (2)'!$S$3:$Y$490,7,0)</f>
        <v>0.29268292682926828</v>
      </c>
      <c r="Q51" s="16" t="str">
        <f>VLOOKUP(B51,'PAI 2025 Consolidado'!$F$6:$Z$486,21,0)</f>
        <v>La Oficina de Tecnologías de la Información (OTI) realizó la entrega de la herramienta de sistematización de los procesos digitales internos y externos, a través de dos entregas formales</v>
      </c>
      <c r="R51" s="201"/>
      <c r="S51" s="201"/>
    </row>
    <row r="52" spans="1:19" ht="32.25" customHeight="1" x14ac:dyDescent="0.25">
      <c r="A52" s="13" t="str">
        <f>VLOOKUP(B52,'Plantilla publicacion'!$A$3:$B$490,2,0)</f>
        <v>Actividad propia</v>
      </c>
      <c r="B52" s="6" t="s">
        <v>622</v>
      </c>
      <c r="C52" s="367"/>
      <c r="D52" s="367">
        <f>VLOOKUP(B52,'Plantilla publicacion'!$A$3:$M$490,6,0)</f>
        <v>0</v>
      </c>
      <c r="E52" s="367"/>
      <c r="F52" s="367"/>
      <c r="G52" s="367" t="str">
        <f>VLOOKUP(B52,'Plantilla publicacion'!$A$3:$M$490,7,0)</f>
        <v>N/A</v>
      </c>
      <c r="H52" s="6" t="str">
        <f>VLOOKUP(B52,'Plantilla publicacion'!$A$3:$M$490,8,0)</f>
        <v>Realizar la sistematización de los procesos planeación, ejecución y seguimiento a los eventos  (Documento de evidencias de sistematización)</v>
      </c>
      <c r="I52" s="6">
        <f>VLOOKUP(B52,'Plantilla publicacion'!$A$3:$M$490,9,0)</f>
        <v>100</v>
      </c>
      <c r="J52" s="6" t="str">
        <f>VLOOKUP(B52,'Plantilla publicacion'!$A$3:$M$490,10,0)</f>
        <v>Porcentual</v>
      </c>
      <c r="K52" s="7">
        <f>VLOOKUP(B52,'Plantilla publicacion'!$A$3:$M$490,11,0)</f>
        <v>45769</v>
      </c>
      <c r="L52" s="7">
        <f>VLOOKUP(B52,'Plantilla publicacion'!$A$3:$M$490,12,0)</f>
        <v>45982</v>
      </c>
      <c r="M52" s="57"/>
      <c r="N52" s="16" t="str">
        <f>VLOOKUP(B52,'Plantilla publicacion'!$A$3:$M$490,13,0)</f>
        <v>73-GRUPO DE TRABAJO DE COMUNICACION</v>
      </c>
      <c r="O52" s="6">
        <f>VLOOKUP(B52,'Plantilla publicacion (2)'!$S$3:$X$490,6,0)</f>
        <v>80</v>
      </c>
      <c r="P52" s="310">
        <f>VLOOKUP(B52,'Plantilla publicacion (2)'!$S$3:$Y$490,7,0)</f>
        <v>0.29268292682926828</v>
      </c>
      <c r="Q52" s="16" t="str">
        <f>VLOOKUP(B52,'PAI 2025 Consolidado'!$F$6:$Z$486,21,0)</f>
        <v>La Oficina de Tecnologías de la Información (OTI) realizó la entrega de la herramienta de sistematización de los procesos planeación, ejecución y seguimiento a los eventos, a través de dos entregas formales</v>
      </c>
      <c r="R52" s="201"/>
      <c r="S52" s="201"/>
    </row>
    <row r="53" spans="1:19" ht="32.25" customHeight="1" x14ac:dyDescent="0.25">
      <c r="A53" s="13" t="str">
        <f>VLOOKUP(B53,'Plantilla publicacion'!$A$3:$B$490,2,0)</f>
        <v>Actividad propia</v>
      </c>
      <c r="B53" s="6" t="s">
        <v>624</v>
      </c>
      <c r="C53" s="367"/>
      <c r="D53" s="367">
        <f>VLOOKUP(B53,'Plantilla publicacion'!$A$3:$M$490,6,0)</f>
        <v>0</v>
      </c>
      <c r="E53" s="367"/>
      <c r="F53" s="367"/>
      <c r="G53" s="367" t="str">
        <f>VLOOKUP(B53,'Plantilla publicacion'!$A$3:$M$490,7,0)</f>
        <v>N/A</v>
      </c>
      <c r="H53" s="6" t="str">
        <f>VLOOKUP(B53,'Plantilla publicacion'!$A$3:$M$490,8,0)</f>
        <v>Realizar el informe de seguimiento a la implementación de la sistematización en los procesos digitales internos y externos (Informe trimestral de seguimiento elaborado)</v>
      </c>
      <c r="I53" s="6">
        <f>VLOOKUP(B53,'Plantilla publicacion'!$A$3:$M$490,9,0)</f>
        <v>3</v>
      </c>
      <c r="J53" s="6" t="str">
        <f>VLOOKUP(B53,'Plantilla publicacion'!$A$3:$M$490,10,0)</f>
        <v>Númerica</v>
      </c>
      <c r="K53" s="7">
        <f>VLOOKUP(B53,'Plantilla publicacion'!$A$3:$M$490,11,0)</f>
        <v>45965</v>
      </c>
      <c r="L53" s="7">
        <f>VLOOKUP(B53,'Plantilla publicacion'!$A$3:$M$490,12,0)</f>
        <v>45979</v>
      </c>
      <c r="M53" s="57"/>
      <c r="N53" s="16" t="str">
        <f>VLOOKUP(B53,'Plantilla publicacion'!$A$3:$M$490,13,0)</f>
        <v>73-GRUPO DE TRABAJO DE COMUNICACION</v>
      </c>
      <c r="O53" s="6">
        <f>VLOOKUP(B53,'Plantilla publicacion (2)'!$S$3:$X$490,6,0)</f>
        <v>0</v>
      </c>
      <c r="P53" s="310">
        <f>VLOOKUP(B53,'Plantilla publicacion (2)'!$S$3:$Y$490,7,0)</f>
        <v>0</v>
      </c>
      <c r="Q53" s="16">
        <f>VLOOKUP(B53,'PAI 2025 Consolidado'!$F$6:$Z$486,21,0)</f>
        <v>0</v>
      </c>
      <c r="R53" s="201"/>
      <c r="S53" s="201"/>
    </row>
    <row r="54" spans="1:19" ht="32.25" customHeight="1" thickBot="1" x14ac:dyDescent="0.3">
      <c r="A54" s="13" t="str">
        <f>VLOOKUP(B54,'Plantilla publicacion'!$A$3:$B$490,2,0)</f>
        <v>Actividad propia</v>
      </c>
      <c r="B54" s="11" t="s">
        <v>626</v>
      </c>
      <c r="C54" s="367"/>
      <c r="D54" s="367">
        <f>VLOOKUP(B54,'Plantilla publicacion'!$A$3:$M$490,6,0)</f>
        <v>0</v>
      </c>
      <c r="E54" s="367"/>
      <c r="F54" s="367"/>
      <c r="G54" s="367" t="str">
        <f>VLOOKUP(B54,'Plantilla publicacion'!$A$3:$M$490,7,0)</f>
        <v>N/A</v>
      </c>
      <c r="H54" s="11" t="str">
        <f>VLOOKUP(B54,'Plantilla publicacion'!$A$3:$M$490,8,0)</f>
        <v>Realizar el informe de seguimiento a la implementación de la sistematización de los eventos (Informe trimestral de seguimiento elaborado)</v>
      </c>
      <c r="I54" s="11">
        <f>VLOOKUP(B54,'Plantilla publicacion'!$A$3:$M$490,9,0)</f>
        <v>3</v>
      </c>
      <c r="J54" s="11" t="str">
        <f>VLOOKUP(B54,'Plantilla publicacion'!$A$3:$M$490,10,0)</f>
        <v>Númerica</v>
      </c>
      <c r="K54" s="110">
        <f>VLOOKUP(B54,'Plantilla publicacion'!$A$3:$M$490,11,0)</f>
        <v>45992</v>
      </c>
      <c r="L54" s="110">
        <f>VLOOKUP(B54,'Plantilla publicacion'!$A$3:$M$490,12,0)</f>
        <v>46010</v>
      </c>
      <c r="M54" s="111"/>
      <c r="N54" s="112" t="str">
        <f>VLOOKUP(B54,'Plantilla publicacion'!$A$3:$M$490,13,0)</f>
        <v>73-GRUPO DE TRABAJO DE COMUNICACION</v>
      </c>
      <c r="O54" s="11">
        <f>VLOOKUP(B54,'Plantilla publicacion (2)'!$S$3:$X$490,6,0)</f>
        <v>0</v>
      </c>
      <c r="P54" s="313">
        <f>VLOOKUP(B54,'Plantilla publicacion (2)'!$S$3:$Y$490,7,0)</f>
        <v>0</v>
      </c>
      <c r="Q54" s="112">
        <f>VLOOKUP(B54,'PAI 2025 Consolidado'!$F$6:$Z$486,21,0)</f>
        <v>0</v>
      </c>
      <c r="R54" s="201"/>
      <c r="S54" s="201"/>
    </row>
    <row r="55" spans="1:19" s="12" customFormat="1" ht="331.5" x14ac:dyDescent="0.25">
      <c r="A55" s="5" t="str">
        <f>VLOOKUP(B55,'Plantilla publicacion'!$A$3:$B$490,2,0)</f>
        <v>Producto</v>
      </c>
      <c r="B55" s="98" t="s">
        <v>629</v>
      </c>
      <c r="C55" s="366" t="str">
        <f>VLOOKUP(B55,'Plantilla publicacion'!$A$3:$R$490,17,0)</f>
        <v>PND - 4-04-1-a- Transformación productiva, internacionalización y acción climática - Reindustrialización para la sostenibilidad, el desarrollo económico y social / PES - Reindustrialización</v>
      </c>
      <c r="D55" s="366" t="str">
        <f>VLOOKUP(B55,'Plantilla publicacion'!$A$3:$M$490,6,0)</f>
        <v>58-Promover el enfoque preventivo, diferencial y territorial en el que hacer misional de la entidad</v>
      </c>
      <c r="E55" s="366"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5" s="366"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366" t="str">
        <f>VLOOKUP(B55,'Plantilla publicacion'!$A$3:$M$490,7,0)</f>
        <v>FUNCIONAMIENTO</v>
      </c>
      <c r="H55" s="100" t="str">
        <f>VLOOKUP(B55,'Plantilla publicacion'!$A$3:$M$490,8,0)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5" s="100">
        <f>VLOOKUP(B55,'Plantilla publicacion'!$A$3:$M$490,9,0)</f>
        <v>1070</v>
      </c>
      <c r="J55" s="100" t="str">
        <f>VLOOKUP(B55,'Plantilla publicacion'!$A$3:$M$490,10,0)</f>
        <v>Númerica</v>
      </c>
      <c r="K55" s="173">
        <f>VLOOKUP(B55,'Plantilla publicacion'!$A$3:$M$490,11,0)</f>
        <v>45706</v>
      </c>
      <c r="L55" s="173">
        <f>VLOOKUP(B55,'Plantilla publicacion'!$A$3:$M$490,12,0)</f>
        <v>45989</v>
      </c>
      <c r="M55" s="100" t="str">
        <f>IF(ISERROR(VLOOKUP(B55,'Plantilla publicacion'!$A$3:$P$490,16,0)),"NA",VLOOKUP(B55,'Plantilla publicacion'!$A$3:$P$490,16,0))</f>
        <v>PND_10_Fortalecer las actividades de inspección, vigilancia y control / PND_13_Analizar y monitorear los mercados digitales</v>
      </c>
      <c r="N55" s="101" t="str">
        <f>VLOOKUP(B55,'Plantilla publicacion'!$A$3:$M$490,13,0)</f>
        <v>3100-DIRECCION DE INVESTIGACIONES DE PROTECCION AL CONSUMIDOR</v>
      </c>
      <c r="O55" s="100">
        <f>VLOOKUP(B55,'Plantilla publicacion (2)'!$S$3:$X$490,6,0)</f>
        <v>74.39</v>
      </c>
      <c r="P55" s="309">
        <f>VLOOKUP(B55,'Plantilla publicacion (2)'!$S$3:$Y$490,7,0)</f>
        <v>1.3343497757847536</v>
      </c>
      <c r="Q55" s="101" t="str">
        <f>VLOOKUP(B55,'PAI 2025 Consolidado'!$F$6:$Z$486,21,0)</f>
        <v>Con corte al 30 de septiembre, se efectuaron 796 visitas permanentes a los comercios electrónicos relacionados en el anexo, correspondientes a:
25 82990    ENCARGUELO.COM SAS
25 82972    ALKOSTO S A
25 82977    ALMACENES EXITO S.A. CAR
25 82979    BIGFOOT COLOMBIA SAS
25 82981    CENCOSUD COLOMBIA S.A.
25 83003    FALABELLA.COM S.A.S.
25 83016    ALMACENES EXITO S.A.EXI
25 83023    MECANELECTRO S.A.S.
25 83036    SODIMAC COLOMBIA S A
25 83045    IKEA S A S
25 83076    CENCOSUD COLOMBIA S.A JUM
25 82538    WHIRLPOOL COLOMBIA S A S
25 82624    ALKOSTO S A KT
25 82617    PROYECTO E SAS
25 82611    MERCADOLIBRE COLOMBIA LTDA
25 82596    OLIMPICA S.A.
25 82588    PANAMERICANA LIBRERIA Y PAPELERIA S A
25 82579    CONTINENTE S.A.S.
25 82567    CENCOSUD COLOMBIA S.A MET
25 82557    NALSANI S.A.S
El cálculo de indicador corresponde a:
           796
X=    _____ * 100
         1070</v>
      </c>
      <c r="R55" s="200"/>
      <c r="S55" s="200"/>
    </row>
    <row r="56" spans="1:19" ht="35.25" customHeight="1" x14ac:dyDescent="0.25">
      <c r="A56" s="13" t="str">
        <f>VLOOKUP(B56,'Plantilla publicacion'!$A$3:$B$490,2,0)</f>
        <v>Actividad propia</v>
      </c>
      <c r="B56" s="102" t="s">
        <v>630</v>
      </c>
      <c r="C56" s="367"/>
      <c r="D56" s="367">
        <f>VLOOKUP(B56,'Plantilla publicacion'!$A$3:$M$490,6,0)</f>
        <v>0</v>
      </c>
      <c r="E56" s="367"/>
      <c r="F56" s="367"/>
      <c r="G56" s="367" t="str">
        <f>VLOOKUP(B56,'Plantilla publicacion'!$A$3:$M$490,7,0)</f>
        <v>N/A</v>
      </c>
      <c r="H56" s="6" t="str">
        <f>VLOOKUP(B56,'Plantilla publicacion'!$A$3:$M$490,8,0)</f>
        <v>Verificar las denuncias recibidas en 2024 para identificar a los denunciados en el comercio electrónico con el mayor número de quejas (Informe de la verificación realizada)</v>
      </c>
      <c r="I56" s="6">
        <f>VLOOKUP(B56,'Plantilla publicacion'!$A$3:$M$490,9,0)</f>
        <v>1</v>
      </c>
      <c r="J56" s="6" t="str">
        <f>VLOOKUP(B56,'Plantilla publicacion'!$A$3:$M$490,10,0)</f>
        <v>Númerica</v>
      </c>
      <c r="K56" s="7">
        <f>VLOOKUP(B56,'Plantilla publicacion'!$A$3:$M$490,11,0)</f>
        <v>45706</v>
      </c>
      <c r="L56" s="7">
        <f>VLOOKUP(B56,'Plantilla publicacion'!$A$3:$M$490,12,0)</f>
        <v>45747</v>
      </c>
      <c r="M56" s="57"/>
      <c r="N56" s="103" t="str">
        <f>VLOOKUP(B56,'Plantilla publicacion'!$A$3:$M$490,13,0)</f>
        <v>3100-DIRECCION DE INVESTIGACIONES DE PROTECCION AL CONSUMIDOR</v>
      </c>
      <c r="O56" s="6">
        <f>VLOOKUP(B56,'Plantilla publicacion (2)'!$S$3:$X$490,6,0)</f>
        <v>100</v>
      </c>
      <c r="P56" s="310">
        <f>VLOOKUP(B56,'Plantilla publicacion (2)'!$S$3:$Y$490,7,0)</f>
        <v>0.18292682926829268</v>
      </c>
      <c r="Q56" s="103" t="str">
        <f>VLOOKUP(B56,'PAI 2025 Consolidado'!$F$6:$Z$486,21,0)</f>
        <v>Se verificaron las denuncias recibidas en 2024 y se identificaron las personas naturales y/o jurídicas de comercio electrónico con mayor número de quejas.</v>
      </c>
      <c r="R56" s="201"/>
      <c r="S56" s="201"/>
    </row>
    <row r="57" spans="1:19" ht="35.25" customHeight="1" x14ac:dyDescent="0.25">
      <c r="A57" s="13" t="str">
        <f>VLOOKUP(B57,'Plantilla publicacion'!$A$3:$B$490,2,0)</f>
        <v>Actividad propia</v>
      </c>
      <c r="B57" s="102" t="s">
        <v>632</v>
      </c>
      <c r="C57" s="367"/>
      <c r="D57" s="367">
        <f>VLOOKUP(B57,'Plantilla publicacion'!$A$3:$M$490,6,0)</f>
        <v>0</v>
      </c>
      <c r="E57" s="367"/>
      <c r="F57" s="367"/>
      <c r="G57" s="367" t="str">
        <f>VLOOKUP(B57,'Plantilla publicacion'!$A$3:$M$490,7,0)</f>
        <v>N/A</v>
      </c>
      <c r="H57" s="6" t="str">
        <f>VLOOKUP(B57,'Plantilla publicacion'!$A$3:$M$490,8,0)</f>
        <v>Definir el cronograma de las actuaciones de  inspección a realizar (Documentos con la programación)</v>
      </c>
      <c r="I57" s="6">
        <f>VLOOKUP(B57,'Plantilla publicacion'!$A$3:$M$490,9,0)</f>
        <v>1</v>
      </c>
      <c r="J57" s="6" t="str">
        <f>VLOOKUP(B57,'Plantilla publicacion'!$A$3:$M$490,10,0)</f>
        <v>Númerica</v>
      </c>
      <c r="K57" s="7">
        <f>VLOOKUP(B57,'Plantilla publicacion'!$A$3:$M$490,11,0)</f>
        <v>45748</v>
      </c>
      <c r="L57" s="7">
        <f>VLOOKUP(B57,'Plantilla publicacion'!$A$3:$M$490,12,0)</f>
        <v>45777</v>
      </c>
      <c r="M57" s="57"/>
      <c r="N57" s="103" t="str">
        <f>VLOOKUP(B57,'Plantilla publicacion'!$A$3:$M$490,13,0)</f>
        <v>3100-DIRECCION DE INVESTIGACIONES DE PROTECCION AL CONSUMIDOR</v>
      </c>
      <c r="O57" s="6">
        <f>VLOOKUP(B57,'Plantilla publicacion (2)'!$S$3:$X$490,6,0)</f>
        <v>100</v>
      </c>
      <c r="P57" s="310">
        <f>VLOOKUP(B57,'Plantilla publicacion (2)'!$S$3:$Y$490,7,0)</f>
        <v>0.3048780487804878</v>
      </c>
      <c r="Q57" s="103" t="str">
        <f>VLOOKUP(B57,'PAI 2025 Consolidado'!$F$6:$Z$486,21,0)</f>
        <v>El 30 de abril de 2025, se remitió el cronograma de las actuaciones a realizar.</v>
      </c>
      <c r="R57" s="201"/>
      <c r="S57" s="201"/>
    </row>
    <row r="58" spans="1:19" ht="35.25" customHeight="1" thickBot="1" x14ac:dyDescent="0.3">
      <c r="A58" s="13" t="str">
        <f>VLOOKUP(B58,'Plantilla publicacion'!$A$3:$B$490,2,0)</f>
        <v>Actividad propia</v>
      </c>
      <c r="B58" s="104" t="s">
        <v>634</v>
      </c>
      <c r="C58" s="368"/>
      <c r="D58" s="368">
        <f>VLOOKUP(B58,'Plantilla publicacion'!$A$3:$M$490,6,0)</f>
        <v>0</v>
      </c>
      <c r="E58" s="368"/>
      <c r="F58" s="368"/>
      <c r="G58" s="368" t="str">
        <f>VLOOKUP(B58,'Plantilla publicacion'!$A$3:$M$490,7,0)</f>
        <v>N/A</v>
      </c>
      <c r="H58" s="106" t="str">
        <f>VLOOKUP(B58,'Plantilla publicacion'!$A$3:$M$490,8,0)</f>
        <v>Realizar visitas de inspección a personas naturales o jurídicas sujetas de inspección y vigilancia (Relación de los números de radicación de las visitas de inspección web realizadas)</v>
      </c>
      <c r="I58" s="106">
        <f>VLOOKUP(B58,'Plantilla publicacion'!$A$3:$M$490,9,0)</f>
        <v>1070</v>
      </c>
      <c r="J58" s="106" t="str">
        <f>VLOOKUP(B58,'Plantilla publicacion'!$A$3:$M$490,10,0)</f>
        <v>Númerica</v>
      </c>
      <c r="K58" s="107">
        <f>VLOOKUP(B58,'Plantilla publicacion'!$A$3:$M$490,11,0)</f>
        <v>45755</v>
      </c>
      <c r="L58" s="107">
        <f>VLOOKUP(B58,'Plantilla publicacion'!$A$3:$M$490,12,0)</f>
        <v>45989</v>
      </c>
      <c r="M58" s="108"/>
      <c r="N58" s="109" t="str">
        <f>VLOOKUP(B58,'Plantilla publicacion'!$A$3:$M$490,13,0)</f>
        <v>3100-DIRECCION DE INVESTIGACIONES DE PROTECCION AL CONSUMIDOR</v>
      </c>
      <c r="O58" s="106">
        <f>VLOOKUP(B58,'Plantilla publicacion (2)'!$S$3:$X$490,6,0)</f>
        <v>74.39</v>
      </c>
      <c r="P58" s="311">
        <f>VLOOKUP(B58,'Plantilla publicacion (2)'!$S$3:$Y$490,7,0)</f>
        <v>0.54431707317073164</v>
      </c>
      <c r="Q58" s="109" t="str">
        <f>VLOOKUP(B58,'PAI 2025 Consolidado'!$F$6:$Z$486,21,0)</f>
        <v>Con corte al 30 de septiembre, se efectuaron 796 visitas permanentes a los comercios electrónicos relacionados en el anexo, correspondientes a:
25 82990    ENCARGUELO.COM SAS
25 82972    ALKOSTO S A
25 82977    ALMACENES EXITO S.A. CAR
25 82979    BIGFOOT COLOMBIA SAS
25 82981    CENCOSUD COLOMBIA S.A.
25 83003    FALABELLA.COM S.A.S.
25 83016    ALMACENES EXITO S.A.EXI
25 83023    MECANELECTRO S.A.S.
25 83036    SODIMAC COLOMBIA S A
25 83045    IKEA S A S
25 83076    CENCOSUD COLOMBIA S.A JUM
25 82538    WHIRLPOOL COLOMBIA S A S
25 82624    ALKOSTO S A KT
25 82617    PROYECTO E SAS
25 82611    MERCADOLIBRE COLOMBIA LTDA
25 82596    OLIMPICA S.A.
25 82588    PANAMERICANA LIBRERIA Y PAPELERIA S A
25 82579    CONTINENTE S.A.S.
25 82567    CENCOSUD COLOMBIA S.A MET
25 82557    NALSANI S.A.S
El cálculo de indicador corresponde a:
           796
X=    _____ * 100
         1070</v>
      </c>
      <c r="R58" s="201"/>
      <c r="S58" s="201"/>
    </row>
    <row r="59" spans="1:19" s="12" customFormat="1" ht="72.75" customHeight="1" x14ac:dyDescent="0.25">
      <c r="A59" s="5" t="str">
        <f>VLOOKUP(B59,'Plantilla publicacion'!$A$3:$B$490,2,0)</f>
        <v>Producto</v>
      </c>
      <c r="B59" s="15" t="s">
        <v>635</v>
      </c>
      <c r="C59" s="367" t="str">
        <f>VLOOKUP(B59,'Plantilla publicacion'!$A$3:$R$490,17,0)</f>
        <v>PND - 5-31-5-b- Convergencia regional - Entidades públicas territoriales y nacionales fortalecidas / PES - Cierre de brechas territoriales</v>
      </c>
      <c r="D59" s="367" t="str">
        <f>VLOOKUP(B59,'Plantilla publicacion'!$A$3:$M$490,6,0)</f>
        <v>58-Promover el enfoque preventivo, diferencial y territorial en el que hacer misional de la entidad</v>
      </c>
      <c r="E59" s="367"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9" s="367"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9" s="367" t="str">
        <f>VLOOKUP(B59,'Plantilla publicacion'!$A$3:$M$490,7,0)</f>
        <v>C-3503-0200-0015-40401c</v>
      </c>
      <c r="H59" s="15" t="str">
        <f>VLOOKUP(B59,'Plantilla publicacion'!$A$3:$M$490,8,0)</f>
        <v>Visitas de acompañamiento a establecimientos de comercio ubicados en territorios turísticos, con el objetivo de promover la convergencia regional, realizadas  (Relación de los números de radicación de las visitas de inspección realizadas)</v>
      </c>
      <c r="I59" s="15">
        <f>VLOOKUP(B59,'Plantilla publicacion'!$A$3:$M$490,9,0)</f>
        <v>40</v>
      </c>
      <c r="J59" s="15" t="str">
        <f>VLOOKUP(B59,'Plantilla publicacion'!$A$3:$M$490,10,0)</f>
        <v>Númerica</v>
      </c>
      <c r="K59" s="172">
        <f>VLOOKUP(B59,'Plantilla publicacion'!$A$3:$M$490,11,0)</f>
        <v>45671</v>
      </c>
      <c r="L59" s="172">
        <f>VLOOKUP(B59,'Plantilla publicacion'!$A$3:$M$490,12,0)</f>
        <v>45989</v>
      </c>
      <c r="M59" s="15" t="str">
        <f>IF(ISERROR(VLOOKUP(B59,'Plantilla publicacion'!$A$3:$P$490,16,0)),"NA",VLOOKUP(B59,'Plantilla publicacion'!$A$3:$P$490,16,0))</f>
        <v>PND_8_Fortalecer las capacidades y conocimiento sobre derechos y deberes de las relaciones de consumo /  PND_9_Ampliar los instrumentos de prevención</v>
      </c>
      <c r="N59" s="15" t="str">
        <f>VLOOKUP(B59,'Plantilla publicacion'!$A$3:$M$490,13,0)</f>
        <v>3100-DIRECCION DE INVESTIGACIONES DE PROTECCION AL CONSUMIDOR</v>
      </c>
      <c r="O59" s="15">
        <f>VLOOKUP(B59,'Plantilla publicacion (2)'!$S$3:$X$490,6,0)</f>
        <v>92.5</v>
      </c>
      <c r="P59" s="312">
        <f>VLOOKUP(B59,'Plantilla publicacion (2)'!$S$3:$Y$490,7,0)</f>
        <v>1.6591928251121077</v>
      </c>
      <c r="Q59" s="15" t="str">
        <f>VLOOKUP(B59,'PAI 2025 Consolidado'!$F$6:$Z$486,21,0)</f>
        <v>Al 30 de septiembre, se han realizado 37 visitas de acompañamiento a establecimientos de comercio ubicados en Leticia, Providencia, San Andrés y Nuquí, en el marco de la estrategia de fortalecimiento institucional en territorios turísticos. De estas, 11 visitas se realizaron en el mes de septiembre en Nuquí.
La meta establecida para el periodo es de 40 visitas, por lo que el avance a la fecha corresponde al 92,5 %.
 37
___ * 100
 40</v>
      </c>
      <c r="R59" s="200"/>
      <c r="S59" s="200"/>
    </row>
    <row r="60" spans="1:19" ht="25.5" x14ac:dyDescent="0.25">
      <c r="A60" s="13" t="str">
        <f>VLOOKUP(B60,'Plantilla publicacion'!$A$3:$B$490,2,0)</f>
        <v>Actividad propia</v>
      </c>
      <c r="B60" s="6" t="s">
        <v>638</v>
      </c>
      <c r="C60" s="367"/>
      <c r="D60" s="367">
        <f>VLOOKUP(B60,'Plantilla publicacion'!$A$3:$M$490,6,0)</f>
        <v>0</v>
      </c>
      <c r="E60" s="367"/>
      <c r="F60" s="367"/>
      <c r="G60" s="367" t="str">
        <f>VLOOKUP(B60,'Plantilla publicacion'!$A$3:$M$490,7,0)</f>
        <v>N/A</v>
      </c>
      <c r="H60" s="6" t="str">
        <f>VLOOKUP(B60,'Plantilla publicacion'!$A$3:$M$490,8,0)</f>
        <v>Determinar los sectores en los cuales se llevarán a cabo las actuaciones administrativas de inspección, vigilancia y control. (Acta de reunión)</v>
      </c>
      <c r="I60" s="6">
        <f>VLOOKUP(B60,'Plantilla publicacion'!$A$3:$M$490,9,0)</f>
        <v>1</v>
      </c>
      <c r="J60" s="6" t="str">
        <f>VLOOKUP(B60,'Plantilla publicacion'!$A$3:$M$490,10,0)</f>
        <v>Númerica</v>
      </c>
      <c r="K60" s="7">
        <f>VLOOKUP(B60,'Plantilla publicacion'!$A$3:$M$490,11,0)</f>
        <v>45671</v>
      </c>
      <c r="L60" s="7">
        <f>VLOOKUP(B60,'Plantilla publicacion'!$A$3:$M$490,12,0)</f>
        <v>45695</v>
      </c>
      <c r="M60" s="57"/>
      <c r="N60" s="16" t="str">
        <f>VLOOKUP(B60,'Plantilla publicacion'!$A$3:$M$490,13,0)</f>
        <v>3100-DIRECCION DE INVESTIGACIONES DE PROTECCION AL CONSUMIDOR</v>
      </c>
      <c r="O60" s="6">
        <f>VLOOKUP(B60,'Plantilla publicacion (2)'!$S$3:$X$490,6,0)</f>
        <v>100</v>
      </c>
      <c r="P60" s="310">
        <f>VLOOKUP(B60,'Plantilla publicacion (2)'!$S$3:$Y$490,7,0)</f>
        <v>0.18292682926829268</v>
      </c>
      <c r="Q60" s="16" t="str">
        <f>VLOOKUP(B60,'PAI 2025 Consolidado'!$F$6:$Z$486,21,0)</f>
        <v>Mediante acta de comité de gestión, 16 de enero de 2025, se establecieron los sectores para las actuaciones administrativas a realizar.</v>
      </c>
      <c r="R60" s="201"/>
      <c r="S60" s="201"/>
    </row>
    <row r="61" spans="1:19" ht="25.5" customHeight="1" x14ac:dyDescent="0.25">
      <c r="A61" s="13" t="str">
        <f>VLOOKUP(B61,'Plantilla publicacion'!$A$3:$B$490,2,0)</f>
        <v>Actividad propia</v>
      </c>
      <c r="B61" s="6" t="s">
        <v>640</v>
      </c>
      <c r="C61" s="367"/>
      <c r="D61" s="367">
        <f>VLOOKUP(B61,'Plantilla publicacion'!$A$3:$M$490,6,0)</f>
        <v>0</v>
      </c>
      <c r="E61" s="367"/>
      <c r="F61" s="367"/>
      <c r="G61" s="367" t="str">
        <f>VLOOKUP(B61,'Plantilla publicacion'!$A$3:$M$490,7,0)</f>
        <v>N/A</v>
      </c>
      <c r="H61" s="6" t="str">
        <f>VLOOKUP(B61,'Plantilla publicacion'!$A$3:$M$490,8,0)</f>
        <v>Programar las visitas de inspección a realizar (Programación trimestral de las actuaciones administrativas)</v>
      </c>
      <c r="I61" s="6">
        <f>VLOOKUP(B61,'Plantilla publicacion'!$A$3:$M$490,9,0)</f>
        <v>4</v>
      </c>
      <c r="J61" s="6" t="str">
        <f>VLOOKUP(B61,'Plantilla publicacion'!$A$3:$M$490,10,0)</f>
        <v>Númerica</v>
      </c>
      <c r="K61" s="7">
        <f>VLOOKUP(B61,'Plantilla publicacion'!$A$3:$M$490,11,0)</f>
        <v>45671</v>
      </c>
      <c r="L61" s="7">
        <f>VLOOKUP(B61,'Plantilla publicacion'!$A$3:$M$490,12,0)</f>
        <v>45961</v>
      </c>
      <c r="M61" s="57"/>
      <c r="N61" s="16" t="str">
        <f>VLOOKUP(B61,'Plantilla publicacion'!$A$3:$M$490,13,0)</f>
        <v>3100-DIRECCION DE INVESTIGACIONES DE PROTECCION AL CONSUMIDOR</v>
      </c>
      <c r="O61" s="6">
        <f>VLOOKUP(B61,'Plantilla publicacion (2)'!$S$3:$X$490,6,0)</f>
        <v>75</v>
      </c>
      <c r="P61" s="310">
        <f>VLOOKUP(B61,'Plantilla publicacion (2)'!$S$3:$Y$490,7,0)</f>
        <v>0.1371951219512195</v>
      </c>
      <c r="Q61" s="16" t="str">
        <f>VLOOKUP(B61,'PAI 2025 Consolidado'!$F$6:$Z$486,21,0)</f>
        <v>Mediante memorando 25-55627-15, se remitió la programación de las visitas a realizar durante el tercer trimestre de 2025.
Para efectos del cálculo del porcentaje de cumplimiento, se tiene en cuenta lo siguiente:
Memorando 25-55627-0-0: Remisión de la programación de las comisiones nacionales para el primer trimestre de 2025.
Memorando 25-55627-7-0: Remisión de la programación de las comisiones nacionales para el segundo trimestre de 2025.
Memorando 25-55627-15. Remisión de la programación de las comisiones nacionales para el tercer trimestre de 2025.</v>
      </c>
      <c r="R61" s="201"/>
      <c r="S61" s="201"/>
    </row>
    <row r="62" spans="1:19" ht="25.5" customHeight="1" thickBot="1" x14ac:dyDescent="0.3">
      <c r="A62" s="13" t="str">
        <f>VLOOKUP(B62,'Plantilla publicacion'!$A$3:$B$490,2,0)</f>
        <v>Actividad propia</v>
      </c>
      <c r="B62" s="11" t="s">
        <v>642</v>
      </c>
      <c r="C62" s="367"/>
      <c r="D62" s="367">
        <f>VLOOKUP(B62,'Plantilla publicacion'!$A$3:$M$490,6,0)</f>
        <v>0</v>
      </c>
      <c r="E62" s="367"/>
      <c r="F62" s="367"/>
      <c r="G62" s="367" t="str">
        <f>VLOOKUP(B62,'Plantilla publicacion'!$A$3:$M$490,7,0)</f>
        <v>N/A</v>
      </c>
      <c r="H62" s="11" t="str">
        <f>VLOOKUP(B62,'Plantilla publicacion'!$A$3:$M$490,8,0)</f>
        <v>Realizar las visitas de inspección a las personas naturales o jurídicas sujetas de inspección y vigilancia (Relación de los números de radicación de las visitas de inspección realizados)</v>
      </c>
      <c r="I62" s="11">
        <f>VLOOKUP(B62,'Plantilla publicacion'!$A$3:$M$490,9,0)</f>
        <v>40</v>
      </c>
      <c r="J62" s="11" t="str">
        <f>VLOOKUP(B62,'Plantilla publicacion'!$A$3:$M$490,10,0)</f>
        <v>Númerica</v>
      </c>
      <c r="K62" s="110">
        <f>VLOOKUP(B62,'Plantilla publicacion'!$A$3:$M$490,11,0)</f>
        <v>45695</v>
      </c>
      <c r="L62" s="110">
        <f>VLOOKUP(B62,'Plantilla publicacion'!$A$3:$M$490,12,0)</f>
        <v>45989</v>
      </c>
      <c r="M62" s="111"/>
      <c r="N62" s="112" t="str">
        <f>VLOOKUP(B62,'Plantilla publicacion'!$A$3:$M$490,13,0)</f>
        <v>3100-DIRECCION DE INVESTIGACIONES DE PROTECCION AL CONSUMIDOR</v>
      </c>
      <c r="O62" s="11">
        <f>VLOOKUP(B62,'Plantilla publicacion (2)'!$S$3:$X$490,6,0)</f>
        <v>92.5</v>
      </c>
      <c r="P62" s="313">
        <f>VLOOKUP(B62,'Plantilla publicacion (2)'!$S$3:$Y$490,7,0)</f>
        <v>0.78963414634146345</v>
      </c>
      <c r="Q62" s="112" t="str">
        <f>VLOOKUP(B62,'PAI 2025 Consolidado'!$F$6:$Z$486,21,0)</f>
        <v>Al 30 de septiembre, se han realizado 37 visitas de acompañamiento a establecimientos de comercio ubicados en Leticia, Providencia, San Andrés y Nuquí, en el marco de la estrategia de fortalecimiento institucional en territorios turísticos. De estas, 11 visitas se realizaron en el mes de septiembre en Nuquí.
La meta establecida para el periodo es de 40 visitas, por lo que el avance a la fecha corresponde al 92,5 %.
 37
___ * 100
 40</v>
      </c>
      <c r="R62" s="201"/>
      <c r="S62" s="201"/>
    </row>
    <row r="63" spans="1:19" s="12" customFormat="1" ht="127.5" x14ac:dyDescent="0.25">
      <c r="A63" s="5" t="str">
        <f>VLOOKUP(B63,'Plantilla publicacion'!$A$3:$B$490,2,0)</f>
        <v>Producto</v>
      </c>
      <c r="B63" s="98" t="s">
        <v>643</v>
      </c>
      <c r="C63" s="366" t="str">
        <f>VLOOKUP(B63,'Plantilla publicacion'!$A$3:$R$490,17,0)</f>
        <v>PND - 5-31-5-b- Convergencia regional - Entidades públicas territoriales y nacionales fortalecidas / PES - Transformación Institucional</v>
      </c>
      <c r="D63" s="366" t="str">
        <f>VLOOKUP(B63,'Plantilla publicacion'!$A$3:$M$490,6,0)</f>
        <v>81-Mejorar la oportunidad en la atención de trámites y servicios.</v>
      </c>
      <c r="E63" s="366"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3" s="366"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3" s="366" t="str">
        <f>VLOOKUP(B63,'Plantilla publicacion'!$A$3:$M$490,7,0)</f>
        <v>FUNCIONAMIENTO</v>
      </c>
      <c r="H63" s="100" t="str">
        <f>VLOOKUP(B63,'Plantilla publicacion'!$A$3:$M$490,8,0)</f>
        <v>Recursos de reposición interpuestos, decididos dentro de los 6 meses siguientes a su presentación (Relación de los números de radicación de los recursos decididos, fecha de entrada y salida)</v>
      </c>
      <c r="I63" s="100">
        <f>VLOOKUP(B63,'Plantilla publicacion'!$A$3:$M$490,9,0)</f>
        <v>80</v>
      </c>
      <c r="J63" s="100" t="str">
        <f>VLOOKUP(B63,'Plantilla publicacion'!$A$3:$M$490,10,0)</f>
        <v>Porcentual</v>
      </c>
      <c r="K63" s="173">
        <f>VLOOKUP(B63,'Plantilla publicacion'!$A$3:$M$490,11,0)</f>
        <v>45659</v>
      </c>
      <c r="L63" s="173">
        <f>VLOOKUP(B63,'Plantilla publicacion'!$A$3:$M$490,12,0)</f>
        <v>46022</v>
      </c>
      <c r="M63" s="100">
        <f>IF(ISERROR(VLOOKUP(B63,'Plantilla publicacion'!$A$3:$P$490,16,0)),"NA",VLOOKUP(B63,'Plantilla publicacion'!$A$3:$P$490,16,0))</f>
        <v>0</v>
      </c>
      <c r="N63" s="101" t="str">
        <f>VLOOKUP(B63,'Plantilla publicacion'!$A$3:$M$490,13,0)</f>
        <v>3100-DIRECCION DE INVESTIGACIONES DE PROTECCION AL CONSUMIDOR</v>
      </c>
      <c r="O63" s="100">
        <f>VLOOKUP(B63,'Plantilla publicacion (2)'!$S$3:$X$490,6,0)</f>
        <v>37.299999999999997</v>
      </c>
      <c r="P63" s="309">
        <f>VLOOKUP(B63,'Plantilla publicacion (2)'!$S$3:$Y$490,7,0)</f>
        <v>0.33452914798206279</v>
      </c>
      <c r="Q63" s="101" t="str">
        <f>VLOOKUP(B63,'PAI 2025 Consolidado'!$F$6:$Z$486,21,0)</f>
        <v>Del total de 83 recursos de reposición recibidos, a 30 de septiembre se han resuelto 34, de los cuales 31 fueron decididos en un tiempo inferior a seis meses, conforme se detalla en el anexo. De manera específica, durante el mes de septiembre se resolvieron once (11) recursos.
Este resultado representa el 37,3 % del total.
Indicador que corresponde a:
 31
___ * 100
 83</v>
      </c>
      <c r="R63" s="200"/>
      <c r="S63" s="200"/>
    </row>
    <row r="64" spans="1:19" ht="38.25" x14ac:dyDescent="0.25">
      <c r="A64" s="13" t="str">
        <f>VLOOKUP(B64,'Plantilla publicacion'!$A$3:$B$490,2,0)</f>
        <v>Actividad propia</v>
      </c>
      <c r="B64" s="102" t="s">
        <v>646</v>
      </c>
      <c r="C64" s="367"/>
      <c r="D64" s="367">
        <f>VLOOKUP(B64,'Plantilla publicacion'!$A$3:$M$490,6,0)</f>
        <v>0</v>
      </c>
      <c r="E64" s="367"/>
      <c r="F64" s="367"/>
      <c r="G64" s="367" t="str">
        <f>VLOOKUP(B64,'Plantilla publicacion'!$A$3:$M$490,7,0)</f>
        <v>N/A</v>
      </c>
      <c r="H64" s="6" t="str">
        <f>VLOOKUP(B64,'Plantilla publicacion'!$A$3:$M$490,8,0)</f>
        <v>Crear y actualizar periódicamente el listado de los recursos de reposición que ingresan a partir del 1° de enero hasta el 30 de septiembre de 2025, incluyendo la información necesaria para verificar su cumplimiento (Listado de recursos interpuestos)</v>
      </c>
      <c r="I64" s="6">
        <f>VLOOKUP(B64,'Plantilla publicacion'!$A$3:$M$490,9,0)</f>
        <v>1</v>
      </c>
      <c r="J64" s="6" t="str">
        <f>VLOOKUP(B64,'Plantilla publicacion'!$A$3:$M$490,10,0)</f>
        <v>Númerica</v>
      </c>
      <c r="K64" s="7">
        <f>VLOOKUP(B64,'Plantilla publicacion'!$A$3:$M$490,11,0)</f>
        <v>45659</v>
      </c>
      <c r="L64" s="7">
        <f>VLOOKUP(B64,'Plantilla publicacion'!$A$3:$M$490,12,0)</f>
        <v>45930</v>
      </c>
      <c r="M64" s="57"/>
      <c r="N64" s="103" t="str">
        <f>VLOOKUP(B64,'Plantilla publicacion'!$A$3:$M$490,13,0)</f>
        <v>3100-DIRECCION DE INVESTIGACIONES DE PROTECCION AL CONSUMIDOR</v>
      </c>
      <c r="O64" s="6">
        <f>VLOOKUP(B64,'Plantilla publicacion (2)'!$S$3:$X$490,6,0)</f>
        <v>100</v>
      </c>
      <c r="P64" s="310">
        <f>VLOOKUP(B64,'Plantilla publicacion (2)'!$S$3:$Y$490,7,0)</f>
        <v>0.36585365853658536</v>
      </c>
      <c r="Q64" s="103" t="str">
        <f>VLOOKUP(B64,'PAI 2025 Consolidado'!$F$6:$Z$486,21,0)</f>
        <v>Se estableció el inventario general y actualizado de los recursos que ingresaron a la Dirección de Investigaciones de Protección al Consumidor entre el 1.º de enero y el 30 de septiembre de 2025.</v>
      </c>
      <c r="R64" s="201"/>
      <c r="S64" s="201"/>
    </row>
    <row r="65" spans="1:19" ht="128.25" thickBot="1" x14ac:dyDescent="0.3">
      <c r="A65" s="13" t="str">
        <f>VLOOKUP(B65,'Plantilla publicacion'!$A$3:$B$490,2,0)</f>
        <v>Actividad propia</v>
      </c>
      <c r="B65" s="104" t="s">
        <v>648</v>
      </c>
      <c r="C65" s="368"/>
      <c r="D65" s="368">
        <f>VLOOKUP(B65,'Plantilla publicacion'!$A$3:$M$490,6,0)</f>
        <v>0</v>
      </c>
      <c r="E65" s="368"/>
      <c r="F65" s="368"/>
      <c r="G65" s="368" t="str">
        <f>VLOOKUP(B65,'Plantilla publicacion'!$A$3:$M$490,7,0)</f>
        <v>N/A</v>
      </c>
      <c r="H65" s="106" t="str">
        <f>VLOOKUP(B65,'Plantilla publicacion'!$A$3:$M$490,8,0)</f>
        <v>Decidir los recursos de reposición interpuestos dentro de los términos definidos. (Relación de los números de radicación de los recursos decididos)</v>
      </c>
      <c r="I65" s="106">
        <f>VLOOKUP(B65,'Plantilla publicacion'!$A$3:$M$490,9,0)</f>
        <v>80</v>
      </c>
      <c r="J65" s="106" t="str">
        <f>VLOOKUP(B65,'Plantilla publicacion'!$A$3:$M$490,10,0)</f>
        <v>Porcentual</v>
      </c>
      <c r="K65" s="107">
        <f>VLOOKUP(B65,'Plantilla publicacion'!$A$3:$M$490,11,0)</f>
        <v>45659</v>
      </c>
      <c r="L65" s="107">
        <f>VLOOKUP(B65,'Plantilla publicacion'!$A$3:$M$490,12,0)</f>
        <v>46022</v>
      </c>
      <c r="M65" s="108"/>
      <c r="N65" s="109" t="str">
        <f>VLOOKUP(B65,'Plantilla publicacion'!$A$3:$M$490,13,0)</f>
        <v>3100-DIRECCION DE INVESTIGACIONES DE PROTECCION AL CONSUMIDOR</v>
      </c>
      <c r="O65" s="106">
        <f>VLOOKUP(B65,'Plantilla publicacion (2)'!$S$3:$X$490,6,0)</f>
        <v>37.299999999999997</v>
      </c>
      <c r="P65" s="311">
        <f>VLOOKUP(B65,'Plantilla publicacion (2)'!$S$3:$Y$490,7,0)</f>
        <v>0.31841463414634147</v>
      </c>
      <c r="Q65" s="109" t="str">
        <f>VLOOKUP(B65,'PAI 2025 Consolidado'!$F$6:$Z$486,21,0)</f>
        <v>Del total de 83 recursos de reposición recibidos, a 30 de septiembre se han resuelto 34, de los cuales 31 fueron decididos en un tiempo inferior a seis meses, conforme se detalla en el anexo. De manera específica, durante el mes de septiembre se resolvieron once (11) recursos.
Este resultado representa el 37,3 % del total.
Indicador que corresponde a:
 31
___ * 100
 83</v>
      </c>
      <c r="R65" s="201"/>
      <c r="S65" s="201"/>
    </row>
    <row r="66" spans="1:19" s="12" customFormat="1" ht="102" x14ac:dyDescent="0.25">
      <c r="A66" s="5" t="str">
        <f>VLOOKUP(B66,'Plantilla publicacion'!$A$3:$B$490,2,0)</f>
        <v>Producto</v>
      </c>
      <c r="B66" s="15" t="s">
        <v>689</v>
      </c>
      <c r="C66" s="367" t="str">
        <f>VLOOKUP(B66,'Plantilla publicacion'!$A$3:$R$490,17,0)</f>
        <v>PND - 2-03-9-b- Seguridad humana y justicia social - Aprovechamiento de la propiedad intelectual / PES - Reindustrialización</v>
      </c>
      <c r="D66" s="367" t="str">
        <f>VLOOKUP(B66,'Plantilla publicacion'!$A$3:$M$490,6,0)</f>
        <v>58-Promover el enfoque preventivo, diferencial y territorial en el que hacer misional de la entidad</v>
      </c>
      <c r="E66" s="367"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6" s="367"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6" s="367" t="str">
        <f>VLOOKUP(B66,'Plantilla publicacion'!$A$3:$M$490,7,0)</f>
        <v>C-3503-0200-0014-20309b</v>
      </c>
      <c r="H66" s="15" t="str">
        <f>VLOOKUP(B66,'Plantilla publicacion'!$A$3:$M$490,8,0)</f>
        <v>Programas de fomento al uso estratégico de la propiedad industrial como herramienta de competitividad para empresarios, ejecutados.  (Matriz de seguimiento e informe final de ejecución de los programas)</v>
      </c>
      <c r="I66" s="15">
        <f>VLOOKUP(B66,'Plantilla publicacion'!$A$3:$M$490,9,0)</f>
        <v>100</v>
      </c>
      <c r="J66" s="15" t="str">
        <f>VLOOKUP(B66,'Plantilla publicacion'!$A$3:$M$490,10,0)</f>
        <v>Porcentual</v>
      </c>
      <c r="K66" s="172">
        <f>VLOOKUP(B66,'Plantilla publicacion'!$A$3:$M$490,11,0)</f>
        <v>45670</v>
      </c>
      <c r="L66" s="172">
        <f>VLOOKUP(B66,'Plantilla publicacion'!$A$3:$M$490,12,0)</f>
        <v>45989</v>
      </c>
      <c r="M66" s="15" t="str">
        <f>IF(ISERROR(VLOOKUP(B66,'Plantilla publicacion'!$A$3:$P$490,16,0)),"NA",VLOOKUP(B66,'Plantilla publicacion'!$A$3:$P$490,16,0))</f>
        <v>PND_2_Fomentar estrategias de sensibilización para el reconocimiento, aprovechamiento y uso responsable de los derechos de PI / PES_20230191 / PEI_14</v>
      </c>
      <c r="N66" s="15" t="str">
        <f>VLOOKUP(B66,'Plantilla publicacion'!$A$3:$M$490,13,0)</f>
        <v>2023-GRUPO DE TRABAJO DE CENTRO DE INFORMACIÓN TECNOLÓGICA Y APOYO A LA GESTIÓN DE PROPIEDAD LA INDUSTRIAL</v>
      </c>
      <c r="O66" s="15">
        <f>VLOOKUP(B66,'Plantilla publicacion (2)'!$S$3:$X$490,6,0)</f>
        <v>80</v>
      </c>
      <c r="P66" s="312">
        <f>VLOOKUP(B66,'Plantilla publicacion (2)'!$S$3:$Y$490,7,0)</f>
        <v>1.0762331838565025</v>
      </c>
      <c r="Q66" s="15" t="str">
        <f>VLOOKUP(B66,'PAI 2025 Consolidado'!$F$6:$Z$486,21,0)</f>
        <v>Los Programas de fomento al uso estratégico de la propiedad industrial como herramienta de competitividad para empresarios, como son el programa CATI y MiPYMES se encuentran en ejecución.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octavo seguimiento. Por lo tanto, el porcentaje de avance es del 80%.</v>
      </c>
      <c r="R66" s="200"/>
      <c r="S66" s="200"/>
    </row>
    <row r="67" spans="1:19" ht="38.25" x14ac:dyDescent="0.25">
      <c r="A67" s="13" t="str">
        <f>VLOOKUP(B67,'Plantilla publicacion'!$A$3:$B$490,2,0)</f>
        <v>Actividad propia</v>
      </c>
      <c r="B67" s="6" t="s">
        <v>691</v>
      </c>
      <c r="C67" s="367"/>
      <c r="D67" s="367">
        <f>VLOOKUP(B67,'Plantilla publicacion'!$A$3:$M$490,6,0)</f>
        <v>0</v>
      </c>
      <c r="E67" s="367"/>
      <c r="F67" s="367"/>
      <c r="G67" s="367" t="str">
        <f>VLOOKUP(B67,'Plantilla publicacion'!$A$3:$M$490,7,0)</f>
        <v>N/A</v>
      </c>
      <c r="H67" s="6" t="str">
        <f>VLOOKUP(B67,'Plantilla publicacion'!$A$3:$M$490,8,0)</f>
        <v>Elaborar matriz de metas y seguimiento de ejecución del programa</v>
      </c>
      <c r="I67" s="6">
        <f>VLOOKUP(B67,'Plantilla publicacion'!$A$3:$M$490,9,0)</f>
        <v>1</v>
      </c>
      <c r="J67" s="6" t="str">
        <f>VLOOKUP(B67,'Plantilla publicacion'!$A$3:$M$490,10,0)</f>
        <v>Númerica</v>
      </c>
      <c r="K67" s="7">
        <f>VLOOKUP(B67,'Plantilla publicacion'!$A$3:$M$490,11,0)</f>
        <v>45670</v>
      </c>
      <c r="L67" s="7">
        <f>VLOOKUP(B67,'Plantilla publicacion'!$A$3:$M$490,12,0)</f>
        <v>45716</v>
      </c>
      <c r="M67" s="57"/>
      <c r="N67" s="16" t="str">
        <f>VLOOKUP(B67,'Plantilla publicacion'!$A$3:$M$490,13,0)</f>
        <v>2023-GRUPO DE TRABAJO DE CENTRO DE INFORMACIÓN TECNOLÓGICA Y APOYO A LA GESTIÓN DE PROPIEDAD LA INDUSTRIAL</v>
      </c>
      <c r="O67" s="6">
        <f>VLOOKUP(B67,'Plantilla publicacion (2)'!$S$3:$X$490,6,0)</f>
        <v>100</v>
      </c>
      <c r="P67" s="310">
        <f>VLOOKUP(B67,'Plantilla publicacion (2)'!$S$3:$Y$490,7,0)</f>
        <v>0.12195121951219512</v>
      </c>
      <c r="Q67" s="16" t="str">
        <f>VLOOKUP(B67,'PAI 2025 Consolidado'!$F$6:$Z$486,21,0)</f>
        <v xml:space="preserve">Se elaboró la matriz de metas y seguimiento de ejecución del programa CATI del año 2025
</v>
      </c>
      <c r="R67" s="201"/>
      <c r="S67" s="201"/>
    </row>
    <row r="68" spans="1:19" s="12" customFormat="1" ht="191.25" x14ac:dyDescent="0.25">
      <c r="A68" s="13" t="str">
        <f>VLOOKUP(B68,'Plantilla publicacion'!$A$3:$B$490,2,0)</f>
        <v>Actividad propia</v>
      </c>
      <c r="B68" s="6" t="s">
        <v>693</v>
      </c>
      <c r="C68" s="367"/>
      <c r="D68" s="367">
        <f>VLOOKUP(B68,'Plantilla publicacion'!$A$3:$M$490,6,0)</f>
        <v>0</v>
      </c>
      <c r="E68" s="367"/>
      <c r="F68" s="367"/>
      <c r="G68" s="367" t="str">
        <f>VLOOKUP(B68,'Plantilla publicacion'!$A$3:$M$490,7,0)</f>
        <v>N/A</v>
      </c>
      <c r="H68" s="6" t="str">
        <f>VLOOKUP(B68,'Plantilla publicacion'!$A$3:$M$490,8,0)</f>
        <v>Ejecutar el programa Centros de Apoyo a la Tecnología y la Innovación CATI. (Matriz de seguimiento e Informe final del programa)</v>
      </c>
      <c r="I68" s="6">
        <f>VLOOKUP(B68,'Plantilla publicacion'!$A$3:$M$490,9,0)</f>
        <v>100</v>
      </c>
      <c r="J68" s="6" t="str">
        <f>VLOOKUP(B68,'Plantilla publicacion'!$A$3:$M$490,10,0)</f>
        <v>Porcentual</v>
      </c>
      <c r="K68" s="7">
        <f>VLOOKUP(B68,'Plantilla publicacion'!$A$3:$M$490,11,0)</f>
        <v>45691</v>
      </c>
      <c r="L68" s="7">
        <f>VLOOKUP(B68,'Plantilla publicacion'!$A$3:$M$490,12,0)</f>
        <v>45989</v>
      </c>
      <c r="M68" s="57"/>
      <c r="N68" s="16" t="str">
        <f>VLOOKUP(B68,'Plantilla publicacion'!$A$3:$M$490,13,0)</f>
        <v>2023-GRUPO DE TRABAJO DE CENTRO DE INFORMACIÓN TECNOLÓGICA Y APOYO A LA GESTIÓN DE PROPIEDAD LA INDUSTRIAL</v>
      </c>
      <c r="O68" s="6">
        <f>VLOOKUP(B68,'Plantilla publicacion (2)'!$S$3:$X$490,6,0)</f>
        <v>80</v>
      </c>
      <c r="P68" s="310">
        <f>VLOOKUP(B68,'Plantilla publicacion (2)'!$S$3:$Y$490,7,0)</f>
        <v>0.58536585365853655</v>
      </c>
      <c r="Q68" s="16" t="str">
        <f>VLOOKUP(B68,'PAI 2025 Consolidado'!$F$6:$Z$486,21,0)</f>
        <v>Al 30 de septiembre de 2025 con los CATI se han realizado 11.320 orientaciones personalizadas en Propiedad Industrial a 6.305 usuarios y 548 (240 en patentes y 308 en diseños industriales) asistencias en búsqueda de información tecnológica, lo que ha resultado en la presentación de 2.407 solicitudes de propiedad industrial (2.107 marcas, 247 diseños industriales y 53 patentes). Los usuarios orientados están ubicados en 400 municipios de 31 departamentos del país.
De los cuales 1.781 orientaciones en Propiedad Industrial corresponden a 955 MiPymes y 102 asistencias en búsqueda de información tecnológica (21 en patentes y 81 en diseños industriales).
El avance se mide como seguimientos realizados/seguimientos programados: de 10 previstos, se ha reportado el octavo, lo que corresponde a un 80% de avance.</v>
      </c>
      <c r="R68" s="201"/>
      <c r="S68" s="201"/>
    </row>
    <row r="69" spans="1:19" ht="38.25" x14ac:dyDescent="0.25">
      <c r="A69" s="13" t="str">
        <f>VLOOKUP(B69,'Plantilla publicacion'!$A$3:$B$490,2,0)</f>
        <v>Actividad propia</v>
      </c>
      <c r="B69" s="6" t="s">
        <v>694</v>
      </c>
      <c r="C69" s="367"/>
      <c r="D69" s="367">
        <f>VLOOKUP(B69,'Plantilla publicacion'!$A$3:$M$490,6,0)</f>
        <v>0</v>
      </c>
      <c r="E69" s="367"/>
      <c r="F69" s="367"/>
      <c r="G69" s="367" t="str">
        <f>VLOOKUP(B69,'Plantilla publicacion'!$A$3:$M$490,7,0)</f>
        <v>N/A</v>
      </c>
      <c r="H69" s="6" t="str">
        <f>VLOOKUP(B69,'Plantilla publicacion'!$A$3:$M$490,8,0)</f>
        <v>Elaborar matriz de fases y etapas para el seguimiento de ejecución del programa</v>
      </c>
      <c r="I69" s="6">
        <f>VLOOKUP(B69,'Plantilla publicacion'!$A$3:$M$490,9,0)</f>
        <v>1</v>
      </c>
      <c r="J69" s="6" t="str">
        <f>VLOOKUP(B69,'Plantilla publicacion'!$A$3:$M$490,10,0)</f>
        <v>Númerica</v>
      </c>
      <c r="K69" s="7">
        <f>VLOOKUP(B69,'Plantilla publicacion'!$A$3:$M$490,11,0)</f>
        <v>45691</v>
      </c>
      <c r="L69" s="7">
        <f>VLOOKUP(B69,'Plantilla publicacion'!$A$3:$M$490,12,0)</f>
        <v>45716</v>
      </c>
      <c r="M69" s="57"/>
      <c r="N69" s="16" t="str">
        <f>VLOOKUP(B69,'Plantilla publicacion'!$A$3:$M$490,13,0)</f>
        <v>2023-GRUPO DE TRABAJO DE CENTRO DE INFORMACIÓN TECNOLÓGICA Y APOYO A LA GESTIÓN DE PROPIEDAD LA INDUSTRIAL</v>
      </c>
      <c r="O69" s="6">
        <f>VLOOKUP(B69,'Plantilla publicacion (2)'!$S$3:$X$490,6,0)</f>
        <v>100</v>
      </c>
      <c r="P69" s="310">
        <f>VLOOKUP(B69,'Plantilla publicacion (2)'!$S$3:$Y$490,7,0)</f>
        <v>0.12195121951219512</v>
      </c>
      <c r="Q69" s="16" t="str">
        <f>VLOOKUP(B69,'PAI 2025 Consolidado'!$F$6:$Z$486,21,0)</f>
        <v>Se elaboró matriz de fases y etapas para el seguimiento de ejecución del programa PI MiPYMES para 2025.</v>
      </c>
      <c r="R69" s="201"/>
      <c r="S69" s="201"/>
    </row>
    <row r="70" spans="1:19" ht="51.75" thickBot="1" x14ac:dyDescent="0.3">
      <c r="A70" s="13" t="str">
        <f>VLOOKUP(B70,'Plantilla publicacion'!$A$3:$B$490,2,0)</f>
        <v>Actividad propia</v>
      </c>
      <c r="B70" s="11" t="s">
        <v>695</v>
      </c>
      <c r="C70" s="367"/>
      <c r="D70" s="367">
        <f>VLOOKUP(B70,'Plantilla publicacion'!$A$3:$M$490,6,0)</f>
        <v>0</v>
      </c>
      <c r="E70" s="367"/>
      <c r="F70" s="367"/>
      <c r="G70" s="367" t="str">
        <f>VLOOKUP(B70,'Plantilla publicacion'!$A$3:$M$490,7,0)</f>
        <v>N/A</v>
      </c>
      <c r="H70" s="11" t="str">
        <f>VLOOKUP(B70,'Plantilla publicacion'!$A$3:$M$490,8,0)</f>
        <v>Ejecutar el programa Propiedad Industrial para MIPYMES. (Matriz de seguimiento e Informe final del programa)</v>
      </c>
      <c r="I70" s="11">
        <f>VLOOKUP(B70,'Plantilla publicacion'!$A$3:$M$490,9,0)</f>
        <v>100</v>
      </c>
      <c r="J70" s="11" t="str">
        <f>VLOOKUP(B70,'Plantilla publicacion'!$A$3:$M$490,10,0)</f>
        <v>Porcentual</v>
      </c>
      <c r="K70" s="110">
        <f>VLOOKUP(B70,'Plantilla publicacion'!$A$3:$M$490,11,0)</f>
        <v>45719</v>
      </c>
      <c r="L70" s="110">
        <f>VLOOKUP(B70,'Plantilla publicacion'!$A$3:$M$490,12,0)</f>
        <v>45989</v>
      </c>
      <c r="M70" s="111"/>
      <c r="N70" s="112" t="str">
        <f>VLOOKUP(B70,'Plantilla publicacion'!$A$3:$M$490,13,0)</f>
        <v>2023-GRUPO DE TRABAJO DE CENTRO DE INFORMACIÓN TECNOLÓGICA Y APOYO A LA GESTIÓN DE PROPIEDAD LA INDUSTRIAL</v>
      </c>
      <c r="O70" s="11">
        <f>VLOOKUP(B70,'Plantilla publicacion (2)'!$S$3:$X$490,6,0)</f>
        <v>30</v>
      </c>
      <c r="P70" s="313">
        <f>VLOOKUP(B70,'Plantilla publicacion (2)'!$S$3:$Y$490,7,0)</f>
        <v>7.3170731707317069E-2</v>
      </c>
      <c r="Q70" s="112" t="str">
        <f>VLOOKUP(B70,'PAI 2025 Consolidado'!$F$6:$Z$486,21,0)</f>
        <v>En el marco del programa P.I para las MiPymes, durante septiembre se realizaron 9 diagnósticos a igual número de empresas. Dado que el programa se ejecutará a lo largo de los últimos tres meses del año, el porcentaje de avance reportado corresponde al 30%.</v>
      </c>
      <c r="R70" s="201"/>
      <c r="S70" s="201"/>
    </row>
    <row r="71" spans="1:19" s="12" customFormat="1" ht="89.25" x14ac:dyDescent="0.25">
      <c r="A71" s="5" t="str">
        <f>VLOOKUP(B71,'Plantilla publicacion'!$A$3:$B$490,2,0)</f>
        <v>Producto</v>
      </c>
      <c r="B71" s="98" t="s">
        <v>702</v>
      </c>
      <c r="C71" s="366" t="str">
        <f>VLOOKUP(B71,'Plantilla publicacion'!$A$3:$R$490,17,0)</f>
        <v>PND - 2-03-9-b- Seguridad humana y justicia social - Aprovechamiento de la propiedad intelectual / PES - Reindustrialización</v>
      </c>
      <c r="D71" s="366" t="str">
        <f>VLOOKUP(B71,'Plantilla publicacion'!$A$3:$M$490,6,0)</f>
        <v>58-Promover el enfoque preventivo, diferencial y territorial en el que hacer misional de la entidad</v>
      </c>
      <c r="E71" s="366"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1" s="366"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1" s="366" t="str">
        <f>VLOOKUP(B71,'Plantilla publicacion'!$A$3:$M$490,7,0)</f>
        <v>C-3503-0200-0014-20309b</v>
      </c>
      <c r="H71" s="100" t="str">
        <f>VLOOKUP(B71,'Plantilla publicacion'!$A$3:$M$490,8,0)</f>
        <v>Programas de fomento para el uso estratégico de la propiedad industrial en la Economía Popular, ejecutados.  (Matriz de seguimiento e informe final de ejecución de los programas)</v>
      </c>
      <c r="I71" s="100">
        <f>VLOOKUP(B71,'Plantilla publicacion'!$A$3:$M$490,9,0)</f>
        <v>100</v>
      </c>
      <c r="J71" s="100" t="str">
        <f>VLOOKUP(B71,'Plantilla publicacion'!$A$3:$M$490,10,0)</f>
        <v>Porcentual</v>
      </c>
      <c r="K71" s="173">
        <f>VLOOKUP(B71,'Plantilla publicacion'!$A$3:$M$490,11,0)</f>
        <v>45691</v>
      </c>
      <c r="L71" s="173">
        <f>VLOOKUP(B71,'Plantilla publicacion'!$A$3:$M$490,12,0)</f>
        <v>45989</v>
      </c>
      <c r="M71" s="100" t="str">
        <f>IF(ISERROR(VLOOKUP(B71,'Plantilla publicacion'!$A$3:$P$490,16,0)),"NA",VLOOKUP(B71,'Plantilla publicacion'!$A$3:$P$490,16,0))</f>
        <v>PND_2_Fomentar estrategias de sensibilización para el reconocimiento, aprovechamiento y uso responsable de los derechos de PI / PES_20230102 / PEI_15</v>
      </c>
      <c r="N71" s="101" t="str">
        <f>VLOOKUP(B71,'Plantilla publicacion'!$A$3:$M$490,13,0)</f>
        <v>2023-GRUPO DE TRABAJO DE CENTRO DE INFORMACIÓN TECNOLÓGICA Y APOYO A LA GESTIÓN DE PROPIEDAD LA INDUSTRIAL</v>
      </c>
      <c r="O71" s="100">
        <f>VLOOKUP(B71,'Plantilla publicacion (2)'!$S$3:$X$490,6,0)</f>
        <v>80</v>
      </c>
      <c r="P71" s="309">
        <f>VLOOKUP(B71,'Plantilla publicacion (2)'!$S$3:$Y$490,7,0)</f>
        <v>1.0762331838565025</v>
      </c>
      <c r="Q71" s="101" t="str">
        <f>VLOOKUP(B71,'PAI 2025 Consolidado'!$F$6:$Z$486,21,0)</f>
        <v>Los Programas de fomento para el uso estratégico de la propiedad industrial en la Economía Popular, como son el programa Pie y Marcas de Paz se encuentran en ejecución. Los avances de cada programa están cargados en las actividades 2023.3.2 y 2023.3.4.
El avance se mide como seguimientos realizados/seguimientos programados: de 10 previstos, se ha reportado el octavo, lo que corresponde a un 80% de avance.</v>
      </c>
      <c r="R71" s="200"/>
      <c r="S71" s="200"/>
    </row>
    <row r="72" spans="1:19" ht="38.25" x14ac:dyDescent="0.25">
      <c r="A72" s="13" t="str">
        <f>VLOOKUP(B72,'Plantilla publicacion'!$A$3:$B$490,2,0)</f>
        <v>Actividad propia</v>
      </c>
      <c r="B72" s="102" t="s">
        <v>703</v>
      </c>
      <c r="C72" s="367"/>
      <c r="D72" s="367">
        <f>VLOOKUP(B72,'Plantilla publicacion'!$A$3:$M$490,6,0)</f>
        <v>0</v>
      </c>
      <c r="E72" s="367"/>
      <c r="F72" s="367"/>
      <c r="G72" s="367" t="str">
        <f>VLOOKUP(B72,'Plantilla publicacion'!$A$3:$M$490,7,0)</f>
        <v>N/A</v>
      </c>
      <c r="H72" s="6" t="str">
        <f>VLOOKUP(B72,'Plantilla publicacion'!$A$3:$M$490,8,0)</f>
        <v>Elaborar matriz programación de jornadas y seguimiento de ejecución del programa</v>
      </c>
      <c r="I72" s="6">
        <f>VLOOKUP(B72,'Plantilla publicacion'!$A$3:$M$490,9,0)</f>
        <v>1</v>
      </c>
      <c r="J72" s="6" t="str">
        <f>VLOOKUP(B72,'Plantilla publicacion'!$A$3:$M$490,10,0)</f>
        <v>Númerica</v>
      </c>
      <c r="K72" s="7">
        <f>VLOOKUP(B72,'Plantilla publicacion'!$A$3:$M$490,11,0)</f>
        <v>45691</v>
      </c>
      <c r="L72" s="7">
        <f>VLOOKUP(B72,'Plantilla publicacion'!$A$3:$M$490,12,0)</f>
        <v>45716</v>
      </c>
      <c r="M72" s="57"/>
      <c r="N72" s="103" t="str">
        <f>VLOOKUP(B72,'Plantilla publicacion'!$A$3:$M$490,13,0)</f>
        <v>2023-GRUPO DE TRABAJO DE CENTRO DE INFORMACIÓN TECNOLÓGICA Y APOYO A LA GESTIÓN DE PROPIEDAD LA INDUSTRIAL</v>
      </c>
      <c r="O72" s="6">
        <f>VLOOKUP(B72,'Plantilla publicacion (2)'!$S$3:$X$490,6,0)</f>
        <v>100</v>
      </c>
      <c r="P72" s="310">
        <f>VLOOKUP(B72,'Plantilla publicacion (2)'!$S$3:$Y$490,7,0)</f>
        <v>0.73170731707317072</v>
      </c>
      <c r="Q72" s="103" t="str">
        <f>VLOOKUP(B72,'PAI 2025 Consolidado'!$F$6:$Z$486,21,0)</f>
        <v>Se elaboró matriz de programación de jornadas y seguimiento de ejecución del programa Propiedad Industrial para emprendedores PI-e para 2025.</v>
      </c>
      <c r="R72" s="201"/>
      <c r="S72" s="201"/>
    </row>
    <row r="73" spans="1:19" ht="127.5" x14ac:dyDescent="0.25">
      <c r="A73" s="13" t="str">
        <f>VLOOKUP(B73,'Plantilla publicacion'!$A$3:$B$490,2,0)</f>
        <v>Actividad propia</v>
      </c>
      <c r="B73" s="102" t="s">
        <v>704</v>
      </c>
      <c r="C73" s="367"/>
      <c r="D73" s="367">
        <f>VLOOKUP(B73,'Plantilla publicacion'!$A$3:$M$490,6,0)</f>
        <v>0</v>
      </c>
      <c r="E73" s="367"/>
      <c r="F73" s="367"/>
      <c r="G73" s="367" t="str">
        <f>VLOOKUP(B73,'Plantilla publicacion'!$A$3:$M$490,7,0)</f>
        <v>N/A</v>
      </c>
      <c r="H73" s="6" t="str">
        <f>VLOOKUP(B73,'Plantilla publicacion'!$A$3:$M$490,8,0)</f>
        <v>Ejecutar el programa Propiedad Industrial para emprendedores PI-e.   (Matriz de seguimiento e Informe final del programa)</v>
      </c>
      <c r="I73" s="6">
        <f>VLOOKUP(B73,'Plantilla publicacion'!$A$3:$M$490,9,0)</f>
        <v>100</v>
      </c>
      <c r="J73" s="6" t="str">
        <f>VLOOKUP(B73,'Plantilla publicacion'!$A$3:$M$490,10,0)</f>
        <v>Porcentual</v>
      </c>
      <c r="K73" s="7">
        <f>VLOOKUP(B73,'Plantilla publicacion'!$A$3:$M$490,11,0)</f>
        <v>45691</v>
      </c>
      <c r="L73" s="7">
        <f>VLOOKUP(B73,'Plantilla publicacion'!$A$3:$M$490,12,0)</f>
        <v>45989</v>
      </c>
      <c r="M73" s="57"/>
      <c r="N73" s="103" t="str">
        <f>VLOOKUP(B73,'Plantilla publicacion'!$A$3:$M$490,13,0)</f>
        <v>2023-GRUPO DE TRABAJO DE CENTRO DE INFORMACIÓN TECNOLÓGICA Y APOYO A LA GESTIÓN DE PROPIEDAD LA INDUSTRIAL</v>
      </c>
      <c r="O73" s="6">
        <f>VLOOKUP(B73,'Plantilla publicacion (2)'!$S$3:$X$490,6,0)</f>
        <v>80</v>
      </c>
      <c r="P73" s="310">
        <f>VLOOKUP(B73,'Plantilla publicacion (2)'!$S$3:$Y$490,7,0)</f>
        <v>9.7560975609756101E-2</v>
      </c>
      <c r="Q73" s="103" t="str">
        <f>VLOOKUP(B73,'PAI 2025 Consolidado'!$F$6:$Z$486,21,0)</f>
        <v>Al 30 de septiembre de 2025 se han ejecutado 36 PI-e: 28 finalizados y 8 en curso. Resultados: 1.699 emprendedores inscritos; 1.560 en etapa de conceptos y charla informativa; 1.433 diagnósticos; 1.277 sensibilizados; 1.249 orientaciones; 1.094 solicitudes de PI radicadas (899 marcas, 194 diseños industriales y 1 patente). En septiembre, la estrategia PI-e se desarrolló en articulación con la Cámara de Comercio de Bucaramanga, UNAD sede Yopal, Cámaras de Comercio de Tunja y Santa Rosa de Cabal, SENA Risaralda y Alcaldía de Medellín. El avance se mide como seguimientos realizados/seguimientos programados: de 10 previstos, se ha reportado el octavo, lo que corresponde a un 80% de avance.</v>
      </c>
      <c r="R73" s="201"/>
      <c r="S73" s="201"/>
    </row>
    <row r="74" spans="1:19" ht="38.25" x14ac:dyDescent="0.25">
      <c r="A74" s="13" t="str">
        <f>VLOOKUP(B74,'Plantilla publicacion'!$A$3:$B$490,2,0)</f>
        <v>Actividad propia</v>
      </c>
      <c r="B74" s="102" t="s">
        <v>705</v>
      </c>
      <c r="C74" s="367"/>
      <c r="D74" s="367">
        <f>VLOOKUP(B74,'Plantilla publicacion'!$A$3:$M$490,6,0)</f>
        <v>0</v>
      </c>
      <c r="E74" s="367"/>
      <c r="F74" s="367"/>
      <c r="G74" s="367" t="str">
        <f>VLOOKUP(B74,'Plantilla publicacion'!$A$3:$M$490,7,0)</f>
        <v>N/A</v>
      </c>
      <c r="H74" s="6" t="str">
        <f>VLOOKUP(B74,'Plantilla publicacion'!$A$3:$M$490,8,0)</f>
        <v>Elaborar matriz de etapas para el seguimiento de ejecución de la estrategia</v>
      </c>
      <c r="I74" s="6">
        <f>VLOOKUP(B74,'Plantilla publicacion'!$A$3:$M$490,9,0)</f>
        <v>1</v>
      </c>
      <c r="J74" s="6" t="str">
        <f>VLOOKUP(B74,'Plantilla publicacion'!$A$3:$M$490,10,0)</f>
        <v>Númerica</v>
      </c>
      <c r="K74" s="7">
        <f>VLOOKUP(B74,'Plantilla publicacion'!$A$3:$M$490,11,0)</f>
        <v>45691</v>
      </c>
      <c r="L74" s="7">
        <f>VLOOKUP(B74,'Plantilla publicacion'!$A$3:$M$490,12,0)</f>
        <v>45716</v>
      </c>
      <c r="M74" s="57"/>
      <c r="N74" s="103" t="str">
        <f>VLOOKUP(B74,'Plantilla publicacion'!$A$3:$M$490,13,0)</f>
        <v>2023-GRUPO DE TRABAJO DE CENTRO DE INFORMACIÓN TECNOLÓGICA Y APOYO A LA GESTIÓN DE PROPIEDAD LA INDUSTRIAL</v>
      </c>
      <c r="O74" s="6">
        <f>VLOOKUP(B74,'Plantilla publicacion (2)'!$S$3:$X$490,6,0)</f>
        <v>100</v>
      </c>
      <c r="P74" s="310">
        <f>VLOOKUP(B74,'Plantilla publicacion (2)'!$S$3:$Y$490,7,0)</f>
        <v>0.12195121951219512</v>
      </c>
      <c r="Q74" s="103" t="str">
        <f>VLOOKUP(B74,'PAI 2025 Consolidado'!$F$6:$Z$486,21,0)</f>
        <v>Se elaboró matriz de etapas para el seguimiento de ejecución de la estrategia Marcas de Paz para 2025.</v>
      </c>
      <c r="R74" s="201"/>
      <c r="S74" s="201"/>
    </row>
    <row r="75" spans="1:19" ht="153.75" thickBot="1" x14ac:dyDescent="0.3">
      <c r="A75" s="13" t="str">
        <f>VLOOKUP(B75,'Plantilla publicacion'!$A$3:$B$490,2,0)</f>
        <v>Actividad propia</v>
      </c>
      <c r="B75" s="104" t="s">
        <v>706</v>
      </c>
      <c r="C75" s="368"/>
      <c r="D75" s="368">
        <f>VLOOKUP(B75,'Plantilla publicacion'!$A$3:$M$490,6,0)</f>
        <v>0</v>
      </c>
      <c r="E75" s="368"/>
      <c r="F75" s="368"/>
      <c r="G75" s="368" t="str">
        <f>VLOOKUP(B75,'Plantilla publicacion'!$A$3:$M$490,7,0)</f>
        <v>N/A</v>
      </c>
      <c r="H75" s="106" t="str">
        <f>VLOOKUP(B75,'Plantilla publicacion'!$A$3:$M$490,8,0)</f>
        <v>Ejecutar la estrategia Marcas de paz.  (Matriz de seguimiento e Informe final del programa)</v>
      </c>
      <c r="I75" s="106">
        <f>VLOOKUP(B75,'Plantilla publicacion'!$A$3:$M$490,9,0)</f>
        <v>100</v>
      </c>
      <c r="J75" s="106" t="str">
        <f>VLOOKUP(B75,'Plantilla publicacion'!$A$3:$M$490,10,0)</f>
        <v>Porcentual</v>
      </c>
      <c r="K75" s="107">
        <f>VLOOKUP(B75,'Plantilla publicacion'!$A$3:$M$490,11,0)</f>
        <v>45691</v>
      </c>
      <c r="L75" s="107">
        <f>VLOOKUP(B75,'Plantilla publicacion'!$A$3:$M$490,12,0)</f>
        <v>45989</v>
      </c>
      <c r="M75" s="108"/>
      <c r="N75" s="109" t="str">
        <f>VLOOKUP(B75,'Plantilla publicacion'!$A$3:$M$490,13,0)</f>
        <v>2023-GRUPO DE TRABAJO DE CENTRO DE INFORMACIÓN TECNOLÓGICA Y APOYO A LA GESTIÓN DE PROPIEDAD LA INDUSTRIAL</v>
      </c>
      <c r="O75" s="106">
        <f>VLOOKUP(B75,'Plantilla publicacion (2)'!$S$3:$X$490,6,0)</f>
        <v>80</v>
      </c>
      <c r="P75" s="311">
        <f>VLOOKUP(B75,'Plantilla publicacion (2)'!$S$3:$Y$490,7,0)</f>
        <v>0.1951219512195122</v>
      </c>
      <c r="Q75" s="109" t="str">
        <f>VLOOKUP(B75,'PAI 2025 Consolidado'!$F$6:$Z$486,21,0)</f>
        <v>Hasta el 30 de septiembre, se han beneficiado 168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
En total, se han identificado 168 marcas asociadas a estos proyectos, se han brindado 143 orientaciones y se han radicado 121 solicitudes de registro de marca.
Estos proyectos productivos tienen presencia en 71 municipios del país.
El avance se mide como seguimientos realizados/seguimientos programados: de 10 previstos, se ha reportado el octavo, lo que corresponde a un 80% de avance.</v>
      </c>
      <c r="R75" s="201"/>
      <c r="S75" s="201"/>
    </row>
    <row r="76" spans="1:19" s="12" customFormat="1" ht="89.25" x14ac:dyDescent="0.25">
      <c r="A76" s="5" t="str">
        <f>VLOOKUP(B76,'Plantilla publicacion'!$A$3:$B$490,2,0)</f>
        <v>Producto</v>
      </c>
      <c r="B76" s="15" t="s">
        <v>707</v>
      </c>
      <c r="C76" s="367" t="str">
        <f>VLOOKUP(B76,'Plantilla publicacion'!$A$3:$R$490,17,0)</f>
        <v>PND - 2-03-9-b- Seguridad humana y justicia social - Aprovechamiento de la propiedad intelectual / PES - Reindustrialización</v>
      </c>
      <c r="D76" s="367" t="str">
        <f>VLOOKUP(B76,'Plantilla publicacion'!$A$3:$M$490,6,0)</f>
        <v>58-Promover el enfoque preventivo, diferencial y territorial en el que hacer misional de la entidad</v>
      </c>
      <c r="E76" s="367"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6" s="367"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6" s="367" t="str">
        <f>VLOOKUP(B76,'Plantilla publicacion'!$A$3:$M$490,7,0)</f>
        <v>C-3503-0200-0014-20309b</v>
      </c>
      <c r="H76" s="15" t="str">
        <f>VLOOKUP(B76,'Plantilla publicacion'!$A$3:$M$490,8,0)</f>
        <v>Boletines tecnológicos para la  promoción y difusión del sistema de propiedad industrial para empresas, centros de investigación y en general aquellas entidades que desarrollen tecnologías verdes, divulgados (Informe de divulgación)</v>
      </c>
      <c r="I76" s="15">
        <f>VLOOKUP(B76,'Plantilla publicacion'!$A$3:$M$490,9,0)</f>
        <v>2</v>
      </c>
      <c r="J76" s="15" t="str">
        <f>VLOOKUP(B76,'Plantilla publicacion'!$A$3:$M$490,10,0)</f>
        <v>Númerica</v>
      </c>
      <c r="K76" s="172">
        <f>VLOOKUP(B76,'Plantilla publicacion'!$A$3:$M$490,11,0)</f>
        <v>45691</v>
      </c>
      <c r="L76" s="172">
        <f>VLOOKUP(B76,'Plantilla publicacion'!$A$3:$M$490,12,0)</f>
        <v>46003</v>
      </c>
      <c r="M76" s="100" t="str">
        <f>IF(ISERROR(VLOOKUP(B76,'Plantilla publicacion'!$A$3:$P$490,16,0)),"NA",VLOOKUP(B76,'Plantilla publicacion'!$A$3:$P$490,16,0))</f>
        <v>PND_3_Brindar acompañamiento a inventores y promover el uso de la información de patentes / PND_4_Reinvertir parte de las tasas recaudadas por propiedad industrial en el funcionamiento y promoción de la innovación / PEI_38 / CONPES 3934 Acción 4.7</v>
      </c>
      <c r="N76" s="15" t="str">
        <f>VLOOKUP(B76,'Plantilla publicacion'!$A$3:$M$490,13,0)</f>
        <v>2023-GRUPO DE TRABAJO DE CENTRO DE INFORMACIÓN TECNOLÓGICA Y APOYO A LA GESTIÓN DE PROPIEDAD LA INDUSTRIAL</v>
      </c>
      <c r="O76" s="15">
        <f>VLOOKUP(B76,'Plantilla publicacion (2)'!$S$3:$X$490,6,0)</f>
        <v>50</v>
      </c>
      <c r="P76" s="312">
        <f>VLOOKUP(B76,'Plantilla publicacion (2)'!$S$3:$Y$490,7,0)</f>
        <v>0.22421524663677134</v>
      </c>
      <c r="Q76" s="15" t="str">
        <f>VLOOKUP(B76,'PAI 2025 Consolidado'!$F$6:$Z$486,21,0)</f>
        <v>El segundo boletín tecnológico relacionado con geotermia, se encuentra en ejecución. En el mes de septiembre se diseñó la estrategia de búsqueda de información tecnológica y comercial a nivel nacional e internacional. Asimismo, se realizó la normalización y el análisis de la información de patentes en ambos niveles y se avanzó en el estudio de tendencias y contexto. Finalmente, se elaboró el capítulo de presentación del nuevo boletín.</v>
      </c>
      <c r="R76" s="200"/>
      <c r="S76" s="200"/>
    </row>
    <row r="77" spans="1:19" ht="38.25" x14ac:dyDescent="0.25">
      <c r="A77" s="13" t="str">
        <f>VLOOKUP(B77,'Plantilla publicacion'!$A$3:$B$490,2,0)</f>
        <v>Actividad propia</v>
      </c>
      <c r="B77" s="6" t="s">
        <v>709</v>
      </c>
      <c r="C77" s="367"/>
      <c r="D77" s="367">
        <f>VLOOKUP(B77,'Plantilla publicacion'!$A$3:$M$490,6,0)</f>
        <v>0</v>
      </c>
      <c r="E77" s="367"/>
      <c r="F77" s="367"/>
      <c r="G77" s="367" t="str">
        <f>VLOOKUP(B77,'Plantilla publicacion'!$A$3:$M$490,7,0)</f>
        <v>N/A</v>
      </c>
      <c r="H77" s="6" t="str">
        <f>VLOOKUP(B77,'Plantilla publicacion'!$A$3:$M$490,8,0)</f>
        <v>Definir cronograma de trabajo y estructura del documento para los boletines tecnológicos.  (Cronograma de trabajo definido)</v>
      </c>
      <c r="I77" s="6">
        <f>VLOOKUP(B77,'Plantilla publicacion'!$A$3:$M$490,9,0)</f>
        <v>1</v>
      </c>
      <c r="J77" s="6" t="str">
        <f>VLOOKUP(B77,'Plantilla publicacion'!$A$3:$M$490,10,0)</f>
        <v>Númerica</v>
      </c>
      <c r="K77" s="7">
        <f>VLOOKUP(B77,'Plantilla publicacion'!$A$3:$M$490,11,0)</f>
        <v>45691</v>
      </c>
      <c r="L77" s="7">
        <f>VLOOKUP(B77,'Plantilla publicacion'!$A$3:$M$490,12,0)</f>
        <v>45716</v>
      </c>
      <c r="M77" s="57"/>
      <c r="N77" s="16" t="str">
        <f>VLOOKUP(B77,'Plantilla publicacion'!$A$3:$M$490,13,0)</f>
        <v>2023-GRUPO DE TRABAJO DE CENTRO DE INFORMACIÓN TECNOLÓGICA Y APOYO A LA GESTIÓN DE PROPIEDAD LA INDUSTRIAL</v>
      </c>
      <c r="O77" s="6">
        <f>VLOOKUP(B77,'Plantilla publicacion (2)'!$S$3:$X$490,6,0)</f>
        <v>100</v>
      </c>
      <c r="P77" s="310">
        <f>VLOOKUP(B77,'Plantilla publicacion (2)'!$S$3:$Y$490,7,0)</f>
        <v>0.12195121951219512</v>
      </c>
      <c r="Q77" s="16" t="str">
        <f>VLOOKUP(B77,'PAI 2025 Consolidado'!$F$6:$Z$486,21,0)</f>
        <v>Se elaboró el cronograma de actividades para la elaboración de los 2 boletines tecnológicos del presente año.</v>
      </c>
      <c r="R77" s="201"/>
      <c r="S77" s="201"/>
    </row>
    <row r="78" spans="1:19" ht="89.25" x14ac:dyDescent="0.25">
      <c r="A78" s="13" t="str">
        <f>VLOOKUP(B78,'Plantilla publicacion'!$A$3:$B$490,2,0)</f>
        <v>Actividad propia</v>
      </c>
      <c r="B78" s="6" t="s">
        <v>711</v>
      </c>
      <c r="C78" s="367"/>
      <c r="D78" s="367">
        <f>VLOOKUP(B78,'Plantilla publicacion'!$A$3:$M$490,6,0)</f>
        <v>0</v>
      </c>
      <c r="E78" s="367"/>
      <c r="F78" s="367"/>
      <c r="G78" s="367" t="str">
        <f>VLOOKUP(B78,'Plantilla publicacion'!$A$3:$M$490,7,0)</f>
        <v>N/A</v>
      </c>
      <c r="H78" s="6" t="str">
        <f>VLOOKUP(B78,'Plantilla publicacion'!$A$3:$M$490,8,0)</f>
        <v>Elaborar y publicar dos (2) Boletines tecnológicos.  (Capturas de pantalla de la publicación de los boletines tecnológicos)</v>
      </c>
      <c r="I78" s="6">
        <f>VLOOKUP(B78,'Plantilla publicacion'!$A$3:$M$490,9,0)</f>
        <v>2</v>
      </c>
      <c r="J78" s="6" t="str">
        <f>VLOOKUP(B78,'Plantilla publicacion'!$A$3:$M$490,10,0)</f>
        <v>Númerica</v>
      </c>
      <c r="K78" s="7">
        <f>VLOOKUP(B78,'Plantilla publicacion'!$A$3:$M$490,11,0)</f>
        <v>45719</v>
      </c>
      <c r="L78" s="7">
        <f>VLOOKUP(B78,'Plantilla publicacion'!$A$3:$M$490,12,0)</f>
        <v>45989</v>
      </c>
      <c r="M78" s="57"/>
      <c r="N78" s="16" t="str">
        <f>VLOOKUP(B78,'Plantilla publicacion'!$A$3:$M$490,13,0)</f>
        <v>2023-GRUPO DE TRABAJO DE CENTRO DE INFORMACIÓN TECNOLÓGICA Y APOYO A LA GESTIÓN DE PROPIEDAD LA INDUSTRIAL</v>
      </c>
      <c r="O78" s="6">
        <f>VLOOKUP(B78,'Plantilla publicacion (2)'!$S$3:$X$490,6,0)</f>
        <v>50</v>
      </c>
      <c r="P78" s="310">
        <f>VLOOKUP(B78,'Plantilla publicacion (2)'!$S$3:$Y$490,7,0)</f>
        <v>0.42682926829268292</v>
      </c>
      <c r="Q78" s="16" t="str">
        <f>VLOOKUP(B78,'PAI 2025 Consolidado'!$F$6:$Z$486,21,0)</f>
        <v>En el mes de septiembre se diseñó la estrategia de búsqueda de información tecnológica y comercial a nivel nacional e internacional. Asimismo, se realizó la normalización y el análisis de la información de patentes en ambos niveles y se avanzó en el estudio de tendencias y contexto. Finalmente, se elaboró el capítulo de presentación del nuevo boletín.
El porcentaje de avance se calcula teniendo en cuenta que hasta el momento se ha publicado y divulgado un boletín tecnológico.</v>
      </c>
      <c r="R78" s="201"/>
      <c r="S78" s="201"/>
    </row>
    <row r="79" spans="1:19" ht="39" thickBot="1" x14ac:dyDescent="0.3">
      <c r="A79" s="13" t="str">
        <f>VLOOKUP(B79,'Plantilla publicacion'!$A$3:$B$490,2,0)</f>
        <v>Actividad propia</v>
      </c>
      <c r="B79" s="11" t="s">
        <v>713</v>
      </c>
      <c r="C79" s="367"/>
      <c r="D79" s="367">
        <f>VLOOKUP(B79,'Plantilla publicacion'!$A$3:$M$490,6,0)</f>
        <v>0</v>
      </c>
      <c r="E79" s="367"/>
      <c r="F79" s="367"/>
      <c r="G79" s="367" t="str">
        <f>VLOOKUP(B79,'Plantilla publicacion'!$A$3:$M$490,7,0)</f>
        <v>N/A</v>
      </c>
      <c r="H79" s="11" t="str">
        <f>VLOOKUP(B79,'Plantilla publicacion'!$A$3:$M$490,8,0)</f>
        <v>Realizar la divulgación de los dos (2) Boletines tecnológicos. (Informe de divulgación)</v>
      </c>
      <c r="I79" s="11">
        <f>VLOOKUP(B79,'Plantilla publicacion'!$A$3:$M$490,9,0)</f>
        <v>2</v>
      </c>
      <c r="J79" s="11" t="str">
        <f>VLOOKUP(B79,'Plantilla publicacion'!$A$3:$M$490,10,0)</f>
        <v>Númerica</v>
      </c>
      <c r="K79" s="110">
        <f>VLOOKUP(B79,'Plantilla publicacion'!$A$3:$M$490,11,0)</f>
        <v>45719</v>
      </c>
      <c r="L79" s="110">
        <f>VLOOKUP(B79,'Plantilla publicacion'!$A$3:$M$490,12,0)</f>
        <v>46003</v>
      </c>
      <c r="M79" s="111"/>
      <c r="N79" s="112" t="str">
        <f>VLOOKUP(B79,'Plantilla publicacion'!$A$3:$M$490,13,0)</f>
        <v>2023-GRUPO DE TRABAJO DE CENTRO DE INFORMACIÓN TECNOLÓGICA Y APOYO A LA GESTIÓN DE PROPIEDAD LA INDUSTRIAL</v>
      </c>
      <c r="O79" s="11">
        <f>VLOOKUP(B79,'Plantilla publicacion (2)'!$S$3:$X$490,6,0)</f>
        <v>0</v>
      </c>
      <c r="P79" s="313">
        <f>VLOOKUP(B79,'Plantilla publicacion (2)'!$S$3:$Y$490,7,0)</f>
        <v>0</v>
      </c>
      <c r="Q79" s="112" t="str">
        <f>VLOOKUP(B79,'PAI 2025 Consolidado'!$F$6:$Z$486,21,0)</f>
        <v>Se está trabajando en la planeación del webinar relacionado con el primer boletín tecnológico.</v>
      </c>
      <c r="R79" s="201"/>
      <c r="S79" s="201"/>
    </row>
    <row r="80" spans="1:19" s="12" customFormat="1" ht="191.25" x14ac:dyDescent="0.25">
      <c r="A80" s="5" t="str">
        <f>VLOOKUP(B80,'Plantilla publicacion'!$A$3:$B$490,2,0)</f>
        <v>Producto</v>
      </c>
      <c r="B80" s="98" t="s">
        <v>714</v>
      </c>
      <c r="C80" s="366" t="str">
        <f>VLOOKUP(B80,'Plantilla publicacion'!$A$3:$R$490,17,0)</f>
        <v>PND - 2-03-9-b- Seguridad humana y justicia social - Aprovechamiento de la propiedad intelectual / PES - Reindustrialización</v>
      </c>
      <c r="D80" s="366" t="str">
        <f>VLOOKUP(B80,'Plantilla publicacion'!$A$3:$M$490,6,0)</f>
        <v>58-Promover el enfoque preventivo, diferencial y territorial en el que hacer misional de la entidad</v>
      </c>
      <c r="E80" s="366"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80" s="366"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80" s="366" t="str">
        <f>VLOOKUP(B80,'Plantilla publicacion'!$A$3:$M$490,7,0)</f>
        <v>N/A</v>
      </c>
      <c r="H80" s="100" t="str">
        <f>VLOOKUP(B80,'Plantilla publicacion'!$A$3:$M$490,8,0)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80" s="100">
        <f>VLOOKUP(B80,'Plantilla publicacion'!$A$3:$M$490,9,0)</f>
        <v>1</v>
      </c>
      <c r="J80" s="100" t="str">
        <f>VLOOKUP(B80,'Plantilla publicacion'!$A$3:$M$490,10,0)</f>
        <v>Númerica</v>
      </c>
      <c r="K80" s="173">
        <f>VLOOKUP(B80,'Plantilla publicacion'!$A$3:$M$490,11,0)</f>
        <v>45691</v>
      </c>
      <c r="L80" s="173">
        <f>VLOOKUP(B80,'Plantilla publicacion'!$A$3:$M$490,12,0)</f>
        <v>45989</v>
      </c>
      <c r="M80" s="100" t="str">
        <f>IF(ISERROR(VLOOKUP(B80,'Plantilla publicacion'!$A$3:$P$490,16,0)),"NA",VLOOKUP(B80,'Plantilla publicacion'!$A$3:$P$490,16,0))</f>
        <v>PND_2_Fomentar estrategias de sensibilización para el reconocimiento, aprovechamiento y uso responsable de los derechos de PI / PEI_31 / CONPES 4062 Acción 4.7</v>
      </c>
      <c r="N80" s="101" t="str">
        <f>VLOOKUP(B80,'Plantilla publicacion'!$A$3:$M$490,13,0)</f>
        <v>2023-GRUPO DE TRABAJO DE CENTRO DE INFORMACIÓN TECNOLÓGICA Y APOYO A LA GESTIÓN DE PROPIEDAD LA INDUSTRIAL</v>
      </c>
      <c r="O80" s="100">
        <f>VLOOKUP(B80,'Plantilla publicacion (2)'!$S$3:$X$490,6,0)</f>
        <v>0</v>
      </c>
      <c r="P80" s="309">
        <f>VLOOKUP(B80,'Plantilla publicacion (2)'!$S$3:$Y$490,7,0)</f>
        <v>0</v>
      </c>
      <c r="Q80" s="101" t="str">
        <f>VLOOKUP(B80,'PAI 2025 Consolidado'!$F$6:$Z$486,21,0)</f>
        <v>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v>
      </c>
      <c r="R80" s="200"/>
      <c r="S80" s="200"/>
    </row>
    <row r="81" spans="1:19" ht="204" x14ac:dyDescent="0.25">
      <c r="A81" s="13" t="str">
        <f>VLOOKUP(B81,'Plantilla publicacion'!$A$3:$B$490,2,0)</f>
        <v>Actividad propia</v>
      </c>
      <c r="B81" s="102" t="s">
        <v>716</v>
      </c>
      <c r="C81" s="367"/>
      <c r="D81" s="367">
        <f>VLOOKUP(B81,'Plantilla publicacion'!$A$3:$M$490,6,0)</f>
        <v>0</v>
      </c>
      <c r="E81" s="367"/>
      <c r="F81" s="367"/>
      <c r="G81" s="367" t="str">
        <f>VLOOKUP(B81,'Plantilla publicacion'!$A$3:$M$490,7,0)</f>
        <v>N/A</v>
      </c>
      <c r="H81" s="6" t="str">
        <f>VLOOKUP(B81,'Plantilla publicacion'!$A$3:$M$490,8,0)</f>
        <v>Diseñar y ejecutar piloto de la estrategia para fomentar el uso, difusión y sensibilización de instrumentos de protección asociados a signos de vocación colectiva    (Informe de ejecución del piloto de la estrategia)</v>
      </c>
      <c r="I81" s="6">
        <f>VLOOKUP(B81,'Plantilla publicacion'!$A$3:$M$490,9,0)</f>
        <v>1</v>
      </c>
      <c r="J81" s="6" t="str">
        <f>VLOOKUP(B81,'Plantilla publicacion'!$A$3:$M$490,10,0)</f>
        <v>Númerica</v>
      </c>
      <c r="K81" s="7">
        <f>VLOOKUP(B81,'Plantilla publicacion'!$A$3:$M$490,11,0)</f>
        <v>45691</v>
      </c>
      <c r="L81" s="7">
        <f>VLOOKUP(B81,'Plantilla publicacion'!$A$3:$M$490,12,0)</f>
        <v>45930</v>
      </c>
      <c r="M81" s="57"/>
      <c r="N81" s="103" t="str">
        <f>VLOOKUP(B81,'Plantilla publicacion'!$A$3:$M$490,13,0)</f>
        <v>2023-GRUPO DE TRABAJO DE CENTRO DE INFORMACIÓN TECNOLÓGICA Y APOYO A LA GESTIÓN DE PROPIEDAD LA INDUSTRIAL</v>
      </c>
      <c r="O81" s="6">
        <f>VLOOKUP(B81,'Plantilla publicacion (2)'!$S$3:$X$490,6,0)</f>
        <v>100</v>
      </c>
      <c r="P81" s="310">
        <f>VLOOKUP(B81,'Plantilla publicacion (2)'!$S$3:$Y$490,7,0)</f>
        <v>0.85365853658536583</v>
      </c>
      <c r="Q81" s="103" t="str">
        <f>VLOOKUP(B81,'PAI 2025 Consolidado'!$F$6:$Z$486,21,0)</f>
        <v xml:space="preserve">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
</v>
      </c>
      <c r="R81" s="201"/>
      <c r="S81" s="201"/>
    </row>
    <row r="82" spans="1:19" ht="39" thickBot="1" x14ac:dyDescent="0.3">
      <c r="A82" s="13" t="str">
        <f>VLOOKUP(B82,'Plantilla publicacion'!$A$3:$B$490,2,0)</f>
        <v>Actividad propia</v>
      </c>
      <c r="B82" s="104" t="s">
        <v>718</v>
      </c>
      <c r="C82" s="368"/>
      <c r="D82" s="368">
        <f>VLOOKUP(B82,'Plantilla publicacion'!$A$3:$M$490,6,0)</f>
        <v>0</v>
      </c>
      <c r="E82" s="368"/>
      <c r="F82" s="368"/>
      <c r="G82" s="368" t="str">
        <f>VLOOKUP(B82,'Plantilla publicacion'!$A$3:$M$490,7,0)</f>
        <v>N/A</v>
      </c>
      <c r="H82" s="106" t="str">
        <f>VLOOKUP(B82,'Plantilla publicacion'!$A$3:$M$490,8,0)</f>
        <v>Elaborar informe de la implementación de la acción CONPES 4.7 propuesta  (Informe anual de la implementación)</v>
      </c>
      <c r="I82" s="106">
        <f>VLOOKUP(B82,'Plantilla publicacion'!$A$3:$M$490,9,0)</f>
        <v>1</v>
      </c>
      <c r="J82" s="106" t="str">
        <f>VLOOKUP(B82,'Plantilla publicacion'!$A$3:$M$490,10,0)</f>
        <v>Númerica</v>
      </c>
      <c r="K82" s="107">
        <f>VLOOKUP(B82,'Plantilla publicacion'!$A$3:$M$490,11,0)</f>
        <v>45931</v>
      </c>
      <c r="L82" s="107">
        <f>VLOOKUP(B82,'Plantilla publicacion'!$A$3:$M$490,12,0)</f>
        <v>45989</v>
      </c>
      <c r="M82" s="108"/>
      <c r="N82" s="109" t="str">
        <f>VLOOKUP(B82,'Plantilla publicacion'!$A$3:$M$490,13,0)</f>
        <v>2023-GRUPO DE TRABAJO DE CENTRO DE INFORMACIÓN TECNOLÓGICA Y APOYO A LA GESTIÓN DE PROPIEDAD LA INDUSTRIAL</v>
      </c>
      <c r="O82" s="106">
        <f>VLOOKUP(B82,'Plantilla publicacion (2)'!$S$3:$X$490,6,0)</f>
        <v>0</v>
      </c>
      <c r="P82" s="311">
        <f>VLOOKUP(B82,'Plantilla publicacion (2)'!$S$3:$Y$490,7,0)</f>
        <v>0</v>
      </c>
      <c r="Q82" s="109">
        <f>VLOOKUP(B82,'PAI 2025 Consolidado'!$F$6:$Z$486,21,0)</f>
        <v>0</v>
      </c>
      <c r="R82" s="201"/>
      <c r="S82" s="201"/>
    </row>
    <row r="83" spans="1:19" s="12" customFormat="1" ht="63.75" x14ac:dyDescent="0.25">
      <c r="A83" s="5" t="str">
        <f>VLOOKUP(B83,'Plantilla publicacion'!$A$3:$B$490,2,0)</f>
        <v>Producto</v>
      </c>
      <c r="B83" s="15" t="s">
        <v>728</v>
      </c>
      <c r="C83" s="367" t="str">
        <f>VLOOKUP(B83,'Plantilla publicacion'!$A$3:$R$490,17,0)</f>
        <v>PND - 5-31-5-b- Convergencia regional - Entidades públicas territoriales y nacionales fortalecidas / PES - Transformación Institucional</v>
      </c>
      <c r="D83" s="367" t="str">
        <f>VLOOKUP(B83,'Plantilla publicacion'!$A$3:$M$490,6,0)</f>
        <v>81-Mejorar la oportunidad en la atención de trámites y servicios.</v>
      </c>
      <c r="E83" s="367"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3" s="367"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3" s="367" t="str">
        <f>VLOOKUP(B83,'Plantilla publicacion'!$A$3:$M$490,7,0)</f>
        <v>C-3503-0200-0014-20309b</v>
      </c>
      <c r="H83" s="15" t="str">
        <f>VLOOKUP(B83,'Plantilla publicacion'!$A$3:$M$490,8,0)</f>
        <v>Solicitudes de patentes de invención y modelos de utilidad pendientes de trámite y que cuenten con pago del examen de patentabilidad anteriores al año 2023, atendidas  (Reporte de indicador generado en Tableau o Power BI)</v>
      </c>
      <c r="I83" s="15">
        <f>VLOOKUP(B83,'Plantilla publicacion'!$A$3:$M$490,9,0)</f>
        <v>95</v>
      </c>
      <c r="J83" s="15" t="str">
        <f>VLOOKUP(B83,'Plantilla publicacion'!$A$3:$M$490,10,0)</f>
        <v>Porcentual</v>
      </c>
      <c r="K83" s="172">
        <f>VLOOKUP(B83,'Plantilla publicacion'!$A$3:$M$490,11,0)</f>
        <v>45659</v>
      </c>
      <c r="L83" s="172">
        <f>VLOOKUP(B83,'Plantilla publicacion'!$A$3:$M$490,12,0)</f>
        <v>46022</v>
      </c>
      <c r="M83" s="100">
        <f>IF(ISERROR(VLOOKUP(B83,'Plantilla publicacion'!$A$3:$P$490,16,0)),"NA",VLOOKUP(B83,'Plantilla publicacion'!$A$3:$P$490,16,0))</f>
        <v>0</v>
      </c>
      <c r="N83" s="15" t="str">
        <f>VLOOKUP(B83,'Plantilla publicacion'!$A$3:$M$490,13,0)</f>
        <v>2020-DIRECCIÓN DE NUEVAS CREACIONES</v>
      </c>
      <c r="O83" s="15">
        <f>VLOOKUP(B83,'Plantilla publicacion (2)'!$S$3:$X$490,6,0)</f>
        <v>64</v>
      </c>
      <c r="P83" s="312">
        <f>VLOOKUP(B83,'Plantilla publicacion (2)'!$S$3:$Y$490,7,0)</f>
        <v>1.4349775784753362</v>
      </c>
      <c r="Q83" s="15" t="str">
        <f>VLOOKUP(B83,'PAI 2025 Consolidado'!$F$6:$Z$486,21,0)</f>
        <v>Se han realizado 1729 estudios por artículo 45 de solicitudes de patente de invención y modelos de utilidad de solicitudes con fecha de presentación entre los años 2022 y anteriores, para un avance del 64% de enero a septiembre. Durante el periodo de septiembre de 2025 se realizaron 264 estudios por artículo 45.</v>
      </c>
      <c r="R83" s="200"/>
      <c r="S83" s="200"/>
    </row>
    <row r="84" spans="1:19" s="12" customFormat="1" ht="63.75" x14ac:dyDescent="0.25">
      <c r="A84" s="13" t="str">
        <f>VLOOKUP(B84,'Plantilla publicacion'!$A$3:$B$490,2,0)</f>
        <v>Actividad propia</v>
      </c>
      <c r="B84" s="6" t="s">
        <v>730</v>
      </c>
      <c r="C84" s="367"/>
      <c r="D84" s="367">
        <f>VLOOKUP(B84,'Plantilla publicacion'!$A$3:$M$490,6,0)</f>
        <v>0</v>
      </c>
      <c r="E84" s="367"/>
      <c r="F84" s="367"/>
      <c r="G84" s="367" t="str">
        <f>VLOOKUP(B84,'Plantilla publicacion'!$A$3:$M$490,7,0)</f>
        <v>N/A</v>
      </c>
      <c r="H84" s="6" t="str">
        <f>VLOOKUP(B84,'Plantilla publicacion'!$A$3:$M$490,8,0)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4" s="6">
        <f>VLOOKUP(B84,'Plantilla publicacion'!$A$3:$M$490,9,0)</f>
        <v>95</v>
      </c>
      <c r="J84" s="6" t="str">
        <f>VLOOKUP(B84,'Plantilla publicacion'!$A$3:$M$490,10,0)</f>
        <v>Porcentual</v>
      </c>
      <c r="K84" s="7">
        <f>VLOOKUP(B84,'Plantilla publicacion'!$A$3:$M$490,11,0)</f>
        <v>45659</v>
      </c>
      <c r="L84" s="7">
        <f>VLOOKUP(B84,'Plantilla publicacion'!$A$3:$M$490,12,0)</f>
        <v>46022</v>
      </c>
      <c r="M84" s="57"/>
      <c r="N84" s="16" t="str">
        <f>VLOOKUP(B84,'Plantilla publicacion'!$A$3:$M$490,13,0)</f>
        <v>2020-DIRECCIÓN DE NUEVAS CREACIONES</v>
      </c>
      <c r="O84" s="6">
        <f>VLOOKUP(B84,'Plantilla publicacion (2)'!$S$3:$X$490,6,0)</f>
        <v>64</v>
      </c>
      <c r="P84" s="310">
        <f>VLOOKUP(B84,'Plantilla publicacion (2)'!$S$3:$Y$490,7,0)</f>
        <v>0.3902439024390244</v>
      </c>
      <c r="Q84" s="16" t="str">
        <f>VLOOKUP(B84,'PAI 2025 Consolidado'!$F$6:$Z$486,21,0)</f>
        <v>Se han realizado 1729 estudios por artículo 45 de solicitudes de patente de invención y modelos de utilidad de solicitudes con fecha de presentación entre los años 2022 y anteriores, para un avance del 64% de enero a septiembre. Durante el periodo de septiembre de 2025 se realizaron 264 estudios por artículo 45.</v>
      </c>
      <c r="R84" s="201"/>
      <c r="S84" s="201"/>
    </row>
    <row r="85" spans="1:19" ht="90" thickBot="1" x14ac:dyDescent="0.3">
      <c r="A85" s="13" t="str">
        <f>VLOOKUP(B85,'Plantilla publicacion'!$A$3:$B$490,2,0)</f>
        <v>Actividad propia</v>
      </c>
      <c r="B85" s="11" t="s">
        <v>731</v>
      </c>
      <c r="C85" s="367"/>
      <c r="D85" s="367">
        <f>VLOOKUP(B85,'Plantilla publicacion'!$A$3:$M$490,6,0)</f>
        <v>0</v>
      </c>
      <c r="E85" s="367"/>
      <c r="F85" s="367"/>
      <c r="G85" s="367" t="str">
        <f>VLOOKUP(B85,'Plantilla publicacion'!$A$3:$M$490,7,0)</f>
        <v>N/A</v>
      </c>
      <c r="H85" s="11" t="str">
        <f>VLOOKUP(B85,'Plantilla publicacion'!$A$3:$M$490,8,0)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5" s="11">
        <f>VLOOKUP(B85,'Plantilla publicacion'!$A$3:$M$490,9,0)</f>
        <v>95</v>
      </c>
      <c r="J85" s="11" t="str">
        <f>VLOOKUP(B85,'Plantilla publicacion'!$A$3:$M$490,10,0)</f>
        <v>Porcentual</v>
      </c>
      <c r="K85" s="110">
        <f>VLOOKUP(B85,'Plantilla publicacion'!$A$3:$M$490,11,0)</f>
        <v>45659</v>
      </c>
      <c r="L85" s="110">
        <f>VLOOKUP(B85,'Plantilla publicacion'!$A$3:$M$490,12,0)</f>
        <v>46022</v>
      </c>
      <c r="M85" s="111"/>
      <c r="N85" s="112" t="str">
        <f>VLOOKUP(B85,'Plantilla publicacion'!$A$3:$M$490,13,0)</f>
        <v>2020-DIRECCIÓN DE NUEVAS CREACIONES</v>
      </c>
      <c r="O85" s="11">
        <f>VLOOKUP(B85,'Plantilla publicacion (2)'!$S$3:$X$490,6,0)</f>
        <v>89</v>
      </c>
      <c r="P85" s="313">
        <f>VLOOKUP(B85,'Plantilla publicacion (2)'!$S$3:$Y$490,7,0)</f>
        <v>0.54268292682926822</v>
      </c>
      <c r="Q85" s="112" t="str">
        <f>VLOOKUP(B85,'PAI 2025 Consolidado'!$F$6:$Z$486,21,0)</f>
        <v>Se establece que durante el periodo de enero a septiembre de 2025, se han proyectado y enviado para suscripción de la superintendente de industria y comercio 1411 solicitudes de patente de invención y modelos de utilidad de solicitudes con fecha de presentación entre los años 2022 y anteriores, para un avance del 89,2%. Para el periodo de septiembre se proyectaron y enviaron para suscripción de la superintendente de industria y comercio 208 solicitudes.</v>
      </c>
      <c r="R85" s="201"/>
      <c r="S85" s="201"/>
    </row>
    <row r="86" spans="1:19" s="12" customFormat="1" ht="140.25" x14ac:dyDescent="0.25">
      <c r="A86" s="5" t="str">
        <f>VLOOKUP(B86,'Plantilla publicacion'!$A$3:$B$490,2,0)</f>
        <v>Producto</v>
      </c>
      <c r="B86" s="98" t="s">
        <v>739</v>
      </c>
      <c r="C86" s="366" t="str">
        <f>VLOOKUP(B86,'Plantilla publicacion'!$A$3:$R$490,17,0)</f>
        <v>PND - 5-31-5-b- Convergencia regional - Entidades públicas territoriales y nacionales fortalecidas / PES - Transformación Institucional</v>
      </c>
      <c r="D86" s="366" t="str">
        <f>VLOOKUP(B86,'Plantilla publicacion'!$A$3:$M$490,6,0)</f>
        <v>81-Mejorar la oportunidad en la atención de trámites y servicios.</v>
      </c>
      <c r="E86" s="366"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6" s="366"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6" s="366" t="str">
        <f>VLOOKUP(B86,'Plantilla publicacion'!$A$3:$M$490,7,0)</f>
        <v>C-3503-0200-0014-20309b</v>
      </c>
      <c r="H86" s="100" t="str">
        <f>VLOOKUP(B86,'Plantilla publicacion'!$A$3:$M$490,8,0)</f>
        <v>Solicitudes pendientes de decisión en materia de registro y cancelación de signos distintivos, decididas.  (Reporte de indicador generado en Tableau o Power BI)</v>
      </c>
      <c r="I86" s="100">
        <f>VLOOKUP(B86,'Plantilla publicacion'!$A$3:$M$490,9,0)</f>
        <v>80</v>
      </c>
      <c r="J86" s="100" t="str">
        <f>VLOOKUP(B86,'Plantilla publicacion'!$A$3:$M$490,10,0)</f>
        <v>Porcentual</v>
      </c>
      <c r="K86" s="173">
        <f>VLOOKUP(B86,'Plantilla publicacion'!$A$3:$M$490,11,0)</f>
        <v>45672</v>
      </c>
      <c r="L86" s="173">
        <f>VLOOKUP(B86,'Plantilla publicacion'!$A$3:$M$490,12,0)</f>
        <v>46022</v>
      </c>
      <c r="M86" s="100">
        <f>IF(ISERROR(VLOOKUP(B86,'Plantilla publicacion'!$A$3:$P$490,16,0)),"NA",VLOOKUP(B86,'Plantilla publicacion'!$A$3:$P$490,16,0))</f>
        <v>0</v>
      </c>
      <c r="N86" s="101" t="str">
        <f>VLOOKUP(B86,'Plantilla publicacion'!$A$3:$M$490,13,0)</f>
        <v>2010-DIRECCION DE SIGNOS DISTINTIVOS</v>
      </c>
      <c r="O86" s="100">
        <f>VLOOKUP(B86,'Plantilla publicacion (2)'!$S$3:$X$490,6,0)</f>
        <v>76</v>
      </c>
      <c r="P86" s="309">
        <f>VLOOKUP(B86,'Plantilla publicacion (2)'!$S$3:$Y$490,7,0)</f>
        <v>3.237668161434978</v>
      </c>
      <c r="Q86" s="101" t="str">
        <f>VLOOKUP(B86,'PAI 2025 Consolidado'!$F$6:$Z$486,21,0)</f>
        <v xml:space="preserve">Se reporta el avance del producto Solicitudes pendientes de decisión en materia de registro y cancelación de signos distintivos, decididas; de acuerdo con la siguiente ponderación establecida así:
Actividad 	                 Meta	% Ponderado	  Avance %	 Total 
Actividad  2010.1.1	         80%	    99%	         76,4               94.55
Actividad 2010.1.2	         70%	    0.2%	         63.1	         0.18
Actividad 2010.1.3	         70%	   0.2%     	82.7	                 0.24
Actividad 2010.1.4	         70%	   0.6%	         0	                     0
				                           Avance actividades               94,97    
                                                    Avance producto:       94,97*,8 = 75,97%                                                                                            </v>
      </c>
      <c r="R86" s="200"/>
      <c r="S86" s="200"/>
    </row>
    <row r="87" spans="1:19" ht="63.75" x14ac:dyDescent="0.25">
      <c r="A87" s="13" t="str">
        <f>VLOOKUP(B87,'Plantilla publicacion'!$A$3:$B$490,2,0)</f>
        <v>Actividad propia</v>
      </c>
      <c r="B87" s="102" t="s">
        <v>741</v>
      </c>
      <c r="C87" s="367"/>
      <c r="D87" s="367">
        <f>VLOOKUP(B87,'Plantilla publicacion'!$A$3:$M$490,6,0)</f>
        <v>0</v>
      </c>
      <c r="E87" s="367"/>
      <c r="F87" s="367"/>
      <c r="G87" s="367" t="str">
        <f>VLOOKUP(B87,'Plantilla publicacion'!$A$3:$M$490,7,0)</f>
        <v>N/A</v>
      </c>
      <c r="H87" s="6" t="str">
        <f>VLOOKUP(B87,'Plantilla publicacion'!$A$3:$M$490,8,0)</f>
        <v>Decidir las clases de registro de signos distintivos sin oposición radicadas a 31 de diciembre de 2024, cuyo stock se calcula que sea de 53.432 clases, excepto los casos detenidos.  (Reporte de indicador generado en Tableau o Power BI)</v>
      </c>
      <c r="I87" s="6">
        <f>VLOOKUP(B87,'Plantilla publicacion'!$A$3:$M$490,9,0)</f>
        <v>80</v>
      </c>
      <c r="J87" s="6" t="str">
        <f>VLOOKUP(B87,'Plantilla publicacion'!$A$3:$M$490,10,0)</f>
        <v>Porcentual</v>
      </c>
      <c r="K87" s="7">
        <f>VLOOKUP(B87,'Plantilla publicacion'!$A$3:$M$490,11,0)</f>
        <v>45672</v>
      </c>
      <c r="L87" s="7">
        <f>VLOOKUP(B87,'Plantilla publicacion'!$A$3:$M$490,12,0)</f>
        <v>46022</v>
      </c>
      <c r="M87" s="57"/>
      <c r="N87" s="103" t="str">
        <f>VLOOKUP(B87,'Plantilla publicacion'!$A$3:$M$490,13,0)</f>
        <v>2010-DIRECCION DE SIGNOS DISTINTIVOS</v>
      </c>
      <c r="O87" s="6">
        <f>VLOOKUP(B87,'Plantilla publicacion (2)'!$S$3:$X$490,6,0)</f>
        <v>76</v>
      </c>
      <c r="P87" s="310">
        <f>VLOOKUP(B87,'Plantilla publicacion (2)'!$S$3:$Y$490,7,0)</f>
        <v>0.2780487804878049</v>
      </c>
      <c r="Q87" s="103" t="str">
        <f>VLOOKUP(B87,'PAI 2025 Consolidado'!$F$6:$Z$486,21,0)</f>
        <v xml:space="preserve">Se reporta el avance de la Actividad 2010.1.1 Decidir las clases de registro de signos distintivos sin oposición radicadas a 31 de diciembre de 2024, cuyo stock se calcula que sea de 53.432 clases, excepto los casos detenidos.
De un stock de 53.432 se han decidido 40800 para un avance del 76,4%
</v>
      </c>
      <c r="R87" s="201"/>
      <c r="S87" s="201"/>
    </row>
    <row r="88" spans="1:19" ht="51" x14ac:dyDescent="0.25">
      <c r="A88" s="13" t="str">
        <f>VLOOKUP(B88,'Plantilla publicacion'!$A$3:$B$490,2,0)</f>
        <v>Actividad propia</v>
      </c>
      <c r="B88" s="102" t="s">
        <v>743</v>
      </c>
      <c r="C88" s="367"/>
      <c r="D88" s="367">
        <f>VLOOKUP(B88,'Plantilla publicacion'!$A$3:$M$490,6,0)</f>
        <v>0</v>
      </c>
      <c r="E88" s="367"/>
      <c r="F88" s="367"/>
      <c r="G88" s="367" t="str">
        <f>VLOOKUP(B88,'Plantilla publicacion'!$A$3:$M$490,7,0)</f>
        <v>N/A</v>
      </c>
      <c r="H88" s="6" t="str">
        <f>VLOOKUP(B88,'Plantilla publicacion'!$A$3:$M$490,8,0)</f>
        <v>Decidir las clases de registro de signos distintivos con oposición radicadas a 31 de diciembre de 2024, cuyo stock se calcula que sea de 5.026 clases, excepto los casos detenidos.  (Reporte de indicador generado en Tableau o Power BI)</v>
      </c>
      <c r="I88" s="6">
        <f>VLOOKUP(B88,'Plantilla publicacion'!$A$3:$M$490,9,0)</f>
        <v>70</v>
      </c>
      <c r="J88" s="6" t="str">
        <f>VLOOKUP(B88,'Plantilla publicacion'!$A$3:$M$490,10,0)</f>
        <v>Porcentual</v>
      </c>
      <c r="K88" s="7">
        <f>VLOOKUP(B88,'Plantilla publicacion'!$A$3:$M$490,11,0)</f>
        <v>45672</v>
      </c>
      <c r="L88" s="7">
        <f>VLOOKUP(B88,'Plantilla publicacion'!$A$3:$M$490,12,0)</f>
        <v>46022</v>
      </c>
      <c r="M88" s="57"/>
      <c r="N88" s="103" t="str">
        <f>VLOOKUP(B88,'Plantilla publicacion'!$A$3:$M$490,13,0)</f>
        <v>2010-DIRECCION DE SIGNOS DISTINTIVOS</v>
      </c>
      <c r="O88" s="6">
        <f>VLOOKUP(B88,'Plantilla publicacion (2)'!$S$3:$X$490,6,0)</f>
        <v>63</v>
      </c>
      <c r="P88" s="310">
        <f>VLOOKUP(B88,'Plantilla publicacion (2)'!$S$3:$Y$490,7,0)</f>
        <v>0.23048780487804876</v>
      </c>
      <c r="Q88" s="103" t="str">
        <f>VLOOKUP(B88,'PAI 2025 Consolidado'!$F$6:$Z$486,21,0)</f>
        <v>Se reporta el avance de la actividad  Decidir las clases de registro de signos distintivos con oposición radicadas a 31 de diciembre de 2024, cuyo stock se calcula que sea de 5.026 clases, excepto los casos detenidos.
Se decidieron  3172 clases de un stock de 5026, para un avance de 63,1%</v>
      </c>
      <c r="R88" s="201"/>
      <c r="S88" s="201"/>
    </row>
    <row r="89" spans="1:19" ht="63.75" x14ac:dyDescent="0.25">
      <c r="A89" s="13" t="str">
        <f>VLOOKUP(B89,'Plantilla publicacion'!$A$3:$B$490,2,0)</f>
        <v>Actividad propia</v>
      </c>
      <c r="B89" s="102" t="s">
        <v>745</v>
      </c>
      <c r="C89" s="367"/>
      <c r="D89" s="367">
        <f>VLOOKUP(B89,'Plantilla publicacion'!$A$3:$M$490,6,0)</f>
        <v>0</v>
      </c>
      <c r="E89" s="367"/>
      <c r="F89" s="367"/>
      <c r="G89" s="367" t="str">
        <f>VLOOKUP(B89,'Plantilla publicacion'!$A$3:$M$490,7,0)</f>
        <v>N/A</v>
      </c>
      <c r="H89" s="6" t="str">
        <f>VLOOKUP(B89,'Plantilla publicacion'!$A$3:$M$490,8,0)</f>
        <v>Decidir las solicitudes de acciones de cancelación con traslado vencido al 14 de noviembre de 2025, excepto los casos detenidos.  (Reporte de indicador generado en Tableau o Power BI)</v>
      </c>
      <c r="I89" s="6">
        <f>VLOOKUP(B89,'Plantilla publicacion'!$A$3:$M$490,9,0)</f>
        <v>70</v>
      </c>
      <c r="J89" s="6" t="str">
        <f>VLOOKUP(B89,'Plantilla publicacion'!$A$3:$M$490,10,0)</f>
        <v>Porcentual</v>
      </c>
      <c r="K89" s="7">
        <f>VLOOKUP(B89,'Plantilla publicacion'!$A$3:$M$490,11,0)</f>
        <v>45672</v>
      </c>
      <c r="L89" s="7">
        <f>VLOOKUP(B89,'Plantilla publicacion'!$A$3:$M$490,12,0)</f>
        <v>46022</v>
      </c>
      <c r="M89" s="57"/>
      <c r="N89" s="103" t="str">
        <f>VLOOKUP(B89,'Plantilla publicacion'!$A$3:$M$490,13,0)</f>
        <v>2010-DIRECCION DE SIGNOS DISTINTIVOS</v>
      </c>
      <c r="O89" s="6">
        <f>VLOOKUP(B89,'Plantilla publicacion (2)'!$S$3:$X$490,6,0)</f>
        <v>83</v>
      </c>
      <c r="P89" s="310">
        <f>VLOOKUP(B89,'Plantilla publicacion (2)'!$S$3:$Y$490,7,0)</f>
        <v>0.20243902439024389</v>
      </c>
      <c r="Q89" s="103" t="str">
        <f>VLOOKUP(B89,'PAI 2025 Consolidado'!$F$6:$Z$486,21,0)</f>
        <v>Se presenta el avance de la Actividad 2010.1.3 Decidir las solicitudes de acciones de cancelación con traslado vencido al 14 de noviembre de 2025, excepto los casos detenidos. 
Se decidieron 838 solicitudes de  acciones de cancelación de un stock de 1013, para un avance del 82,7%</v>
      </c>
      <c r="R89" s="201"/>
      <c r="S89" s="201"/>
    </row>
    <row r="90" spans="1:19" ht="38.25" x14ac:dyDescent="0.25">
      <c r="A90" s="13" t="str">
        <f>VLOOKUP(B90,'Plantilla publicacion'!$A$3:$B$490,2,0)</f>
        <v>Actividad propia</v>
      </c>
      <c r="B90" s="119" t="s">
        <v>747</v>
      </c>
      <c r="C90" s="367"/>
      <c r="D90" s="367">
        <f>VLOOKUP(B90,'Plantilla publicacion'!$A$3:$M$490,6,0)</f>
        <v>0</v>
      </c>
      <c r="E90" s="367"/>
      <c r="F90" s="367"/>
      <c r="G90" s="367" t="str">
        <f>VLOOKUP(B90,'Plantilla publicacion'!$A$3:$M$490,7,0)</f>
        <v>N/A</v>
      </c>
      <c r="H90" s="11" t="str">
        <f>VLOOKUP(B90,'Plantilla publicacion'!$A$3:$M$490,8,0)</f>
        <v>Decidir las clases de registro de signos distintivos sin oposición radicadas entre el 1 de enero de 2025 y 30 de junio de 2025, cuyo stock se calcula que sea de 22.393, excepto los casos detenidos.  (Reporte de indicador generado en Tableau o Power BI)</v>
      </c>
      <c r="I90" s="11">
        <f>VLOOKUP(B90,'Plantilla publicacion'!$A$3:$M$490,9,0)</f>
        <v>70</v>
      </c>
      <c r="J90" s="11" t="str">
        <f>VLOOKUP(B90,'Plantilla publicacion'!$A$3:$M$490,10,0)</f>
        <v>Porcentual</v>
      </c>
      <c r="K90" s="110">
        <f>VLOOKUP(B90,'Plantilla publicacion'!$A$3:$M$490,11,0)</f>
        <v>45870</v>
      </c>
      <c r="L90" s="110">
        <f>VLOOKUP(B90,'Plantilla publicacion'!$A$3:$M$490,12,0)</f>
        <v>46022</v>
      </c>
      <c r="M90" s="111"/>
      <c r="N90" s="144" t="str">
        <f>VLOOKUP(B90,'Plantilla publicacion'!$A$3:$M$490,13,0)</f>
        <v>2010-DIRECCION DE SIGNOS DISTINTIVOS</v>
      </c>
      <c r="O90" s="11">
        <f>VLOOKUP(B90,'Plantilla publicacion (2)'!$S$3:$X$490,6,0)</f>
        <v>0</v>
      </c>
      <c r="P90" s="313">
        <f>VLOOKUP(B90,'Plantilla publicacion (2)'!$S$3:$Y$490,7,0)</f>
        <v>0</v>
      </c>
      <c r="Q90" s="144">
        <f>VLOOKUP(B90,'PAI 2025 Consolidado'!$F$6:$Z$486,21,0)</f>
        <v>0</v>
      </c>
      <c r="R90" s="201"/>
      <c r="S90" s="201"/>
    </row>
    <row r="91" spans="1:19" s="12" customFormat="1" ht="153" x14ac:dyDescent="0.25">
      <c r="A91" s="5" t="str">
        <f>VLOOKUP(B91,'Plantilla publicacion'!$A$3:$B$490,2,0)</f>
        <v>Producto</v>
      </c>
      <c r="B91" s="139" t="s">
        <v>903</v>
      </c>
      <c r="C91" s="367" t="str">
        <f>VLOOKUP(B91,'Plantilla publicacion'!$A$3:$R$490,17,0)</f>
        <v>PND - 5-31-5-b- Convergencia regional - Entidades públicas territoriales y nacionales fortalecidas / PES - Transformación Institucional</v>
      </c>
      <c r="D91" s="367" t="str">
        <f>VLOOKUP(B91,'Plantilla publicacion'!$A$3:$M$490,6,0)</f>
        <v>56-Fortalecer la gestión de la información, el conocimiento y la innovación para optimizar la capacidad institucional</v>
      </c>
      <c r="E91" s="367"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1" s="367"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1" s="367" t="str">
        <f>VLOOKUP(B91,'Plantilla publicacion'!$A$3:$M$490,7,0)</f>
        <v>C-3503-0200-0012-20104c</v>
      </c>
      <c r="H91" s="15" t="str">
        <f>VLOOKUP(B91,'Plantilla publicacion'!$A$3:$M$490,8,0)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1" s="15">
        <f>VLOOKUP(B91,'Plantilla publicacion'!$A$3:$M$490,9,0)</f>
        <v>2</v>
      </c>
      <c r="J91" s="15" t="str">
        <f>VLOOKUP(B91,'Plantilla publicacion'!$A$3:$M$490,10,0)</f>
        <v>Númerica</v>
      </c>
      <c r="K91" s="172">
        <f>VLOOKUP(B91,'Plantilla publicacion'!$A$3:$M$490,11,0)</f>
        <v>45691</v>
      </c>
      <c r="L91" s="172">
        <f>VLOOKUP(B91,'Plantilla publicacion'!$A$3:$M$490,12,0)</f>
        <v>45989</v>
      </c>
      <c r="M91" s="15">
        <f>IF(ISERROR(VLOOKUP(B91,'Plantilla publicacion'!$A$3:$P$490,16,0)),"NA",VLOOKUP(B91,'Plantilla publicacion'!$A$3:$P$490,16,0))</f>
        <v>0</v>
      </c>
      <c r="N91" s="140" t="str">
        <f>VLOOKUP(B91,'Plantilla publicacion'!$A$3:$M$490,13,0)</f>
        <v>7200-DIRECCION DE HABEAS DATA</v>
      </c>
      <c r="O91" s="15">
        <f>VLOOKUP(B91,'Plantilla publicacion (2)'!$S$3:$X$490,6,0)</f>
        <v>50</v>
      </c>
      <c r="P91" s="312">
        <f>VLOOKUP(B91,'Plantilla publicacion (2)'!$S$3:$Y$490,7,0)</f>
        <v>1.1210762331838564</v>
      </c>
      <c r="Q91" s="140" t="str">
        <f>VLOOKUP(B91,'PAI 2025 Consolidado'!$F$6:$Z$486,21,0)</f>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v>
      </c>
      <c r="R91" s="200"/>
      <c r="S91" s="200"/>
    </row>
    <row r="92" spans="1:19" ht="127.5" x14ac:dyDescent="0.25">
      <c r="A92" s="13" t="str">
        <f>VLOOKUP(B92,'Plantilla publicacion'!$A$3:$B$490,2,0)</f>
        <v>Actividad propia</v>
      </c>
      <c r="B92" s="102" t="s">
        <v>905</v>
      </c>
      <c r="C92" s="367"/>
      <c r="D92" s="367">
        <f>VLOOKUP(B92,'Plantilla publicacion'!$A$3:$M$490,6,0)</f>
        <v>0</v>
      </c>
      <c r="E92" s="367"/>
      <c r="F92" s="367"/>
      <c r="G92" s="367" t="str">
        <f>VLOOKUP(B92,'Plantilla publicacion'!$A$3:$M$490,7,0)</f>
        <v>N/A</v>
      </c>
      <c r="H92" s="6" t="str">
        <f>VLOOKUP(B92,'Plantilla publicacion'!$A$3:$M$490,8,0)</f>
        <v>Realizar mesas de trabajo entre la Dirección de Habeas Data y la Dirección de Investigaciones para determinar el enfoque de cada monitoreo (Listado asistencia /único entregable)</v>
      </c>
      <c r="I92" s="6">
        <f>VLOOKUP(B92,'Plantilla publicacion'!$A$3:$M$490,9,0)</f>
        <v>2</v>
      </c>
      <c r="J92" s="6" t="str">
        <f>VLOOKUP(B92,'Plantilla publicacion'!$A$3:$M$490,10,0)</f>
        <v>Númerica</v>
      </c>
      <c r="K92" s="7">
        <f>VLOOKUP(B92,'Plantilla publicacion'!$A$3:$M$490,11,0)</f>
        <v>45691</v>
      </c>
      <c r="L92" s="7">
        <f>VLOOKUP(B92,'Plantilla publicacion'!$A$3:$M$490,12,0)</f>
        <v>45842</v>
      </c>
      <c r="M92" s="57"/>
      <c r="N92" s="103" t="str">
        <f>VLOOKUP(B92,'Plantilla publicacion'!$A$3:$M$490,13,0)</f>
        <v>7200-DIRECCION DE HABEAS DATA</v>
      </c>
      <c r="O92" s="6">
        <f>VLOOKUP(B92,'Plantilla publicacion (2)'!$S$3:$X$490,6,0)</f>
        <v>100</v>
      </c>
      <c r="P92" s="310">
        <f>VLOOKUP(B92,'Plantilla publicacion (2)'!$S$3:$Y$490,7,0)</f>
        <v>0.24390243902439024</v>
      </c>
      <c r="Q92" s="103" t="str">
        <f>VLOOKUP(B92,'PAI 2025 Consolidado'!$F$6:$Z$486,21,0)</f>
        <v>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v>
      </c>
      <c r="R92" s="201"/>
      <c r="S92" s="201"/>
    </row>
    <row r="93" spans="1:19" ht="153" x14ac:dyDescent="0.25">
      <c r="A93" s="13" t="str">
        <f>VLOOKUP(B93,'Plantilla publicacion'!$A$3:$B$490,2,0)</f>
        <v>Actividad propia</v>
      </c>
      <c r="B93" s="102" t="s">
        <v>907</v>
      </c>
      <c r="C93" s="367"/>
      <c r="D93" s="367">
        <f>VLOOKUP(B93,'Plantilla publicacion'!$A$3:$M$490,6,0)</f>
        <v>0</v>
      </c>
      <c r="E93" s="367"/>
      <c r="F93" s="367"/>
      <c r="G93" s="367" t="str">
        <f>VLOOKUP(B93,'Plantilla publicacion'!$A$3:$M$490,7,0)</f>
        <v>N/A</v>
      </c>
      <c r="H93" s="6" t="str">
        <f>VLOOKUP(B93,'Plantilla publicacion'!$A$3:$M$490,8,0)</f>
        <v>Realizar informe respecto de las órdenes impartidas, de la ley 1266 de 2008. (Documento respecto de la ley 1266 de 2008/único entregable)</v>
      </c>
      <c r="I93" s="6">
        <f>VLOOKUP(B93,'Plantilla publicacion'!$A$3:$M$490,9,0)</f>
        <v>1</v>
      </c>
      <c r="J93" s="6" t="str">
        <f>VLOOKUP(B93,'Plantilla publicacion'!$A$3:$M$490,10,0)</f>
        <v>Númerica</v>
      </c>
      <c r="K93" s="7">
        <f>VLOOKUP(B93,'Plantilla publicacion'!$A$3:$M$490,11,0)</f>
        <v>45720</v>
      </c>
      <c r="L93" s="7">
        <f>VLOOKUP(B93,'Plantilla publicacion'!$A$3:$M$490,12,0)</f>
        <v>45835</v>
      </c>
      <c r="M93" s="57"/>
      <c r="N93" s="103" t="str">
        <f>VLOOKUP(B93,'Plantilla publicacion'!$A$3:$M$490,13,0)</f>
        <v>7200-DIRECCION DE HABEAS DATA</v>
      </c>
      <c r="O93" s="6">
        <f>VLOOKUP(B93,'Plantilla publicacion (2)'!$S$3:$X$490,6,0)</f>
        <v>100</v>
      </c>
      <c r="P93" s="310">
        <f>VLOOKUP(B93,'Plantilla publicacion (2)'!$S$3:$Y$490,7,0)</f>
        <v>0.48780487804878048</v>
      </c>
      <c r="Q93" s="103" t="str">
        <f>VLOOKUP(B93,'PAI 2025 Consolidado'!$F$6:$Z$486,21,0)</f>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v>
      </c>
      <c r="R93" s="201"/>
      <c r="S93" s="201"/>
    </row>
    <row r="94" spans="1:19" s="12" customFormat="1" ht="26.25" thickBot="1" x14ac:dyDescent="0.3">
      <c r="A94" s="13" t="str">
        <f>VLOOKUP(B94,'Plantilla publicacion'!$A$3:$B$490,2,0)</f>
        <v>Actividad propia</v>
      </c>
      <c r="B94" s="104" t="s">
        <v>909</v>
      </c>
      <c r="C94" s="368"/>
      <c r="D94" s="368">
        <f>VLOOKUP(B94,'Plantilla publicacion'!$A$3:$M$490,6,0)</f>
        <v>0</v>
      </c>
      <c r="E94" s="368"/>
      <c r="F94" s="368"/>
      <c r="G94" s="368" t="str">
        <f>VLOOKUP(B94,'Plantilla publicacion'!$A$3:$M$490,7,0)</f>
        <v>N/A</v>
      </c>
      <c r="H94" s="106" t="str">
        <f>VLOOKUP(B94,'Plantilla publicacion'!$A$3:$M$490,8,0)</f>
        <v>Realizar informe respecto de las órdenes impartidas, de la ley 1581 de 2012  (Documento respecto de la ley 1581 de 2012/único entregable)</v>
      </c>
      <c r="I94" s="106">
        <f>VLOOKUP(B94,'Plantilla publicacion'!$A$3:$M$490,9,0)</f>
        <v>1</v>
      </c>
      <c r="J94" s="106" t="str">
        <f>VLOOKUP(B94,'Plantilla publicacion'!$A$3:$M$490,10,0)</f>
        <v>Númerica</v>
      </c>
      <c r="K94" s="107">
        <f>VLOOKUP(B94,'Plantilla publicacion'!$A$3:$M$490,11,0)</f>
        <v>45839</v>
      </c>
      <c r="L94" s="107">
        <f>VLOOKUP(B94,'Plantilla publicacion'!$A$3:$M$490,12,0)</f>
        <v>45989</v>
      </c>
      <c r="M94" s="108"/>
      <c r="N94" s="109" t="str">
        <f>VLOOKUP(B94,'Plantilla publicacion'!$A$3:$M$490,13,0)</f>
        <v>7200-DIRECCION DE HABEAS DATA</v>
      </c>
      <c r="O94" s="106">
        <f>VLOOKUP(B94,'Plantilla publicacion (2)'!$S$3:$X$490,6,0)</f>
        <v>0</v>
      </c>
      <c r="P94" s="311">
        <f>VLOOKUP(B94,'Plantilla publicacion (2)'!$S$3:$Y$490,7,0)</f>
        <v>0</v>
      </c>
      <c r="Q94" s="109">
        <f>VLOOKUP(B94,'PAI 2025 Consolidado'!$F$6:$Z$486,21,0)</f>
        <v>0</v>
      </c>
      <c r="R94" s="201"/>
      <c r="S94" s="201"/>
    </row>
    <row r="95" spans="1:19" s="12" customFormat="1" ht="25.5" x14ac:dyDescent="0.25">
      <c r="A95" s="5" t="str">
        <f>VLOOKUP(B95,'Plantilla publicacion'!$A$3:$B$490,2,0)</f>
        <v>Producto</v>
      </c>
      <c r="B95" s="15" t="s">
        <v>928</v>
      </c>
      <c r="C95" s="367" t="str">
        <f>VLOOKUP(B95,'Plantilla publicacion'!$A$3:$R$490,17,0)</f>
        <v>PND - 5-31-5-b- Convergencia regional - Entidades públicas territoriales y nacionales fortalecidas / PES - Transformación Institucional</v>
      </c>
      <c r="D95" s="367" t="str">
        <f>VLOOKUP(B95,'Plantilla publicacion'!$A$3:$M$490,6,0)</f>
        <v>81-Mejorar la oportunidad en la atención de trámites y servicios.</v>
      </c>
      <c r="E95" s="367"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367"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367" t="str">
        <f>VLOOKUP(B95,'Plantilla publicacion'!$A$3:$M$490,7,0)</f>
        <v>C-3599-0200-0005-53105b</v>
      </c>
      <c r="H95" s="15" t="str">
        <f>VLOOKUP(B95,'Plantilla publicacion'!$A$3:$M$490,8,0)</f>
        <v>Estrategia de Sinergia Interinstitucional para Jornadas Conjuntas de  Atención a la Ciudadanía, diseñada e implementada (Informe de actividades realizadas)</v>
      </c>
      <c r="I95" s="15">
        <f>VLOOKUP(B95,'Plantilla publicacion'!$A$3:$M$490,9,0)</f>
        <v>1</v>
      </c>
      <c r="J95" s="15" t="str">
        <f>VLOOKUP(B95,'Plantilla publicacion'!$A$3:$M$490,10,0)</f>
        <v>Númerica</v>
      </c>
      <c r="K95" s="172">
        <f>VLOOKUP(B95,'Plantilla publicacion'!$A$3:$M$490,11,0)</f>
        <v>45691</v>
      </c>
      <c r="L95" s="172">
        <f>VLOOKUP(B95,'Plantilla publicacion'!$A$3:$M$490,12,0)</f>
        <v>46022</v>
      </c>
      <c r="M95" s="15">
        <f>IF(ISERROR(VLOOKUP(B95,'Plantilla publicacion'!$A$3:$P$490,16,0)),"NA",VLOOKUP(B95,'Plantilla publicacion'!$A$3:$P$490,16,0))</f>
        <v>0</v>
      </c>
      <c r="N95" s="15" t="str">
        <f>VLOOKUP(B95,'Plantilla publicacion'!$A$3:$M$490,13,0)</f>
        <v>72-GRUPO DE TRABAJO DE ATENCION AL CIUDADANO</v>
      </c>
      <c r="O95" s="15">
        <f>VLOOKUP(B95,'Plantilla publicacion (2)'!$S$3:$X$490,6,0)</f>
        <v>0</v>
      </c>
      <c r="P95" s="312">
        <f>VLOOKUP(B95,'Plantilla publicacion (2)'!$S$3:$Y$490,7,0)</f>
        <v>0</v>
      </c>
      <c r="Q95" s="15" t="str">
        <f>VLOOKUP(B95,'PAI 2025 Consolidado'!$F$6:$Z$486,21,0)</f>
        <v>Se encuenta en ejecución 1 de 3 actividades, relacionada con el diseño de la Estrategia Sinergia.</v>
      </c>
      <c r="R95" s="200"/>
      <c r="S95" s="200"/>
    </row>
    <row r="96" spans="1:19" ht="63.75" x14ac:dyDescent="0.25">
      <c r="A96" s="13" t="str">
        <f>VLOOKUP(B96,'Plantilla publicacion'!$A$3:$B$490,2,0)</f>
        <v>Actividad propia</v>
      </c>
      <c r="B96" s="6" t="s">
        <v>930</v>
      </c>
      <c r="C96" s="367"/>
      <c r="D96" s="367">
        <f>VLOOKUP(B96,'Plantilla publicacion'!$A$3:$M$490,6,0)</f>
        <v>0</v>
      </c>
      <c r="E96" s="367"/>
      <c r="F96" s="367"/>
      <c r="G96" s="367" t="str">
        <f>VLOOKUP(B96,'Plantilla publicacion'!$A$3:$M$490,7,0)</f>
        <v>N/A</v>
      </c>
      <c r="H96" s="6" t="str">
        <f>VLOOKUP(B96,'Plantilla publicacion'!$A$3:$M$490,8,0)</f>
        <v>Diseñar la estrategia de sinergia con otras entidades que incluya plan de trabajo   (Documento estrategia (incluye plan de trabajo)</v>
      </c>
      <c r="I96" s="6">
        <f>VLOOKUP(B96,'Plantilla publicacion'!$A$3:$M$490,9,0)</f>
        <v>1</v>
      </c>
      <c r="J96" s="6" t="str">
        <f>VLOOKUP(B96,'Plantilla publicacion'!$A$3:$M$490,10,0)</f>
        <v>Númerica</v>
      </c>
      <c r="K96" s="7">
        <f>VLOOKUP(B96,'Plantilla publicacion'!$A$3:$M$490,11,0)</f>
        <v>45691</v>
      </c>
      <c r="L96" s="7">
        <f>VLOOKUP(B96,'Plantilla publicacion'!$A$3:$M$490,12,0)</f>
        <v>45747</v>
      </c>
      <c r="M96" s="57"/>
      <c r="N96" s="16" t="str">
        <f>VLOOKUP(B96,'Plantilla publicacion'!$A$3:$M$490,13,0)</f>
        <v>72-GRUPO DE TRABAJO DE ATENCION AL CIUDADANO</v>
      </c>
      <c r="O96" s="6">
        <f>VLOOKUP(B96,'Plantilla publicacion (2)'!$S$3:$X$490,6,0)</f>
        <v>100</v>
      </c>
      <c r="P96" s="310">
        <f>VLOOKUP(B96,'Plantilla publicacion (2)'!$S$3:$Y$490,7,0)</f>
        <v>0.36585365853658536</v>
      </c>
      <c r="Q96" s="16" t="str">
        <f>VLOOKUP(B96,'PAI 2025 Consolidado'!$F$6:$Z$486,21,0)</f>
        <v>Se diseñó la Estrategia Sinergia Interinstitucional para jornadas conjuntas de atención a la ciudadanía 2025 la cual tiene objetivos, contextos y el paso a paso para desarrollar las jornadas de relacionamiento con las superintendencias prioriadas. El documento incluye el plan de trabajo y cronograma con cada una de las etapas para su ejecución.</v>
      </c>
      <c r="R96" s="201"/>
      <c r="S96" s="201"/>
    </row>
    <row r="97" spans="1:19" s="12" customFormat="1" ht="165.75" x14ac:dyDescent="0.25">
      <c r="A97" s="13" t="str">
        <f>VLOOKUP(B97,'Plantilla publicacion'!$A$3:$B$490,2,0)</f>
        <v>Actividad propia</v>
      </c>
      <c r="B97" s="6" t="s">
        <v>932</v>
      </c>
      <c r="C97" s="367"/>
      <c r="D97" s="367">
        <f>VLOOKUP(B97,'Plantilla publicacion'!$A$3:$M$490,6,0)</f>
        <v>0</v>
      </c>
      <c r="E97" s="367"/>
      <c r="F97" s="367"/>
      <c r="G97" s="367" t="str">
        <f>VLOOKUP(B97,'Plantilla publicacion'!$A$3:$M$490,7,0)</f>
        <v>N/A</v>
      </c>
      <c r="H97" s="6" t="str">
        <f>VLOOKUP(B97,'Plantilla publicacion'!$A$3:$M$490,8,0)</f>
        <v>Ejecutar el plan de trabajo de la estrategia de sinergia (Documento de seguimiento trimestral)</v>
      </c>
      <c r="I97" s="6">
        <f>VLOOKUP(B97,'Plantilla publicacion'!$A$3:$M$490,9,0)</f>
        <v>100</v>
      </c>
      <c r="J97" s="6" t="str">
        <f>VLOOKUP(B97,'Plantilla publicacion'!$A$3:$M$490,10,0)</f>
        <v>Porcentual</v>
      </c>
      <c r="K97" s="7">
        <f>VLOOKUP(B97,'Plantilla publicacion'!$A$3:$M$490,11,0)</f>
        <v>45748</v>
      </c>
      <c r="L97" s="7">
        <f>VLOOKUP(B97,'Plantilla publicacion'!$A$3:$M$490,12,0)</f>
        <v>46022</v>
      </c>
      <c r="M97" s="57"/>
      <c r="N97" s="16" t="str">
        <f>VLOOKUP(B97,'Plantilla publicacion'!$A$3:$M$490,13,0)</f>
        <v>72-GRUPO DE TRABAJO DE ATENCION AL CIUDADANO</v>
      </c>
      <c r="O97" s="6">
        <f>VLOOKUP(B97,'Plantilla publicacion (2)'!$S$3:$X$490,6,0)</f>
        <v>36</v>
      </c>
      <c r="P97" s="310">
        <f>VLOOKUP(B97,'Plantilla publicacion (2)'!$S$3:$Y$490,7,0)</f>
        <v>0.26341463414634148</v>
      </c>
      <c r="Q97" s="16" t="str">
        <f>VLOOKUP(B97,'PAI 2025 Consolidado'!$F$6:$Z$486,21,0)</f>
        <v>Al corte 31 de julio la Estrategia Sinergia presenta un avance del 36%, con tres de las siete actividades programadas ejecutadas en su totalidad. El pasado 22 de julio se llevó a cabo una mesa de trabajo con los delegados de las cuatro Superintendencias convocadas, en la cual la SIC presentó su propuesta para el desarrollo de la Estrategia Sinergia. Durante la sesión, se revisaron las principales apuestas y se concretó el inicio de la primera jornada en la ciudad de Bogotá. Actualmente, se están adelantando las gestiones de coordinación necesarias para definir la fecha de la primera jornada conjunta de atención a la ciudadanía.
Se ajustaron las fechas de cumplimiento de dos actividades del plan, correspondientes a la formalización y comunicación del evento, en atención a los aspectos revisados durante el encuentro con los enlaces de cada entidad.</v>
      </c>
      <c r="R97" s="201"/>
      <c r="S97" s="201"/>
    </row>
    <row r="98" spans="1:19" ht="26.25" thickBot="1" x14ac:dyDescent="0.3">
      <c r="A98" s="13" t="str">
        <f>VLOOKUP(B98,'Plantilla publicacion'!$A$3:$B$490,2,0)</f>
        <v>Actividad propia</v>
      </c>
      <c r="B98" s="11" t="s">
        <v>933</v>
      </c>
      <c r="C98" s="367"/>
      <c r="D98" s="367">
        <f>VLOOKUP(B98,'Plantilla publicacion'!$A$3:$M$490,6,0)</f>
        <v>0</v>
      </c>
      <c r="E98" s="367"/>
      <c r="F98" s="367"/>
      <c r="G98" s="367" t="str">
        <f>VLOOKUP(B98,'Plantilla publicacion'!$A$3:$M$490,7,0)</f>
        <v>N/A</v>
      </c>
      <c r="H98" s="11" t="str">
        <f>VLOOKUP(B98,'Plantilla publicacion'!$A$3:$M$490,8,0)</f>
        <v>Elaborar informe final de la estrategia (Informe elaborado)</v>
      </c>
      <c r="I98" s="11">
        <f>VLOOKUP(B98,'Plantilla publicacion'!$A$3:$M$490,9,0)</f>
        <v>1</v>
      </c>
      <c r="J98" s="11" t="str">
        <f>VLOOKUP(B98,'Plantilla publicacion'!$A$3:$M$490,10,0)</f>
        <v>Númerica</v>
      </c>
      <c r="K98" s="110">
        <f>VLOOKUP(B98,'Plantilla publicacion'!$A$3:$M$490,11,0)</f>
        <v>45992</v>
      </c>
      <c r="L98" s="110">
        <f>VLOOKUP(B98,'Plantilla publicacion'!$A$3:$M$490,12,0)</f>
        <v>46022</v>
      </c>
      <c r="M98" s="111"/>
      <c r="N98" s="112" t="str">
        <f>VLOOKUP(B98,'Plantilla publicacion'!$A$3:$M$490,13,0)</f>
        <v>72-GRUPO DE TRABAJO DE ATENCION AL CIUDADANO</v>
      </c>
      <c r="O98" s="11">
        <f>VLOOKUP(B98,'Plantilla publicacion (2)'!$S$3:$X$490,6,0)</f>
        <v>0</v>
      </c>
      <c r="P98" s="313">
        <f>VLOOKUP(B98,'Plantilla publicacion (2)'!$S$3:$Y$490,7,0)</f>
        <v>0</v>
      </c>
      <c r="Q98" s="112">
        <f>VLOOKUP(B98,'PAI 2025 Consolidado'!$F$6:$Z$486,21,0)</f>
        <v>0</v>
      </c>
      <c r="R98" s="201"/>
      <c r="S98" s="201"/>
    </row>
    <row r="99" spans="1:19" s="12" customFormat="1" ht="51" customHeight="1" x14ac:dyDescent="0.25">
      <c r="A99" s="141" t="str">
        <f>VLOOKUP(B99,'Plantilla publicacion'!$A$3:$B$490,2,0)</f>
        <v>Producto</v>
      </c>
      <c r="B99" s="100" t="s">
        <v>958</v>
      </c>
      <c r="C99" s="366" t="str">
        <f>VLOOKUP(B99,'Plantilla publicacion'!$A$3:$R$490,17,0)</f>
        <v>PND - 5-31-5-b- Convergencia regional - Entidades públicas territoriales y nacionales fortalecidas / PES - Transformación Institucional</v>
      </c>
      <c r="D99" s="366" t="str">
        <f>VLOOKUP(B99,'Plantilla publicacion'!$A$3:$M$490,6,0)</f>
        <v>56-Fortalecer la gestión de la información, el conocimiento y la innovación para optimizar la capacidad institucional</v>
      </c>
      <c r="E99" s="366"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99"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366" t="str">
        <f>VLOOKUP(B99,'Plantilla publicacion'!$A$3:$M$490,7,0)</f>
        <v>FUNCIONAMIENTO</v>
      </c>
      <c r="H99" s="100" t="str">
        <f>VLOOKUP(B99,'Plantilla publicacion'!$A$3:$M$490,8,0)</f>
        <v>Capacitaciones externas de acompañamiento a los operadores comunitarios respecto del Régimen diferencial de protección de usuarios, realizadas (Soportes de desarrollo de capacitaciones (Presentación  y/o listas asistencia  y/o fotos)</v>
      </c>
      <c r="I99" s="100">
        <f>VLOOKUP(B99,'Plantilla publicacion'!$A$3:$M$490,9,0)</f>
        <v>10</v>
      </c>
      <c r="J99" s="100" t="str">
        <f>VLOOKUP(B99,'Plantilla publicacion'!$A$3:$M$490,10,0)</f>
        <v>Númerica</v>
      </c>
      <c r="K99" s="173">
        <f>VLOOKUP(B99,'Plantilla publicacion'!$A$3:$M$490,11,0)</f>
        <v>45672</v>
      </c>
      <c r="L99" s="173">
        <f>VLOOKUP(B99,'Plantilla publicacion'!$A$3:$M$490,12,0)</f>
        <v>46006</v>
      </c>
      <c r="M99" s="100" t="str">
        <f>IF(ISERROR(VLOOKUP(B99,'Plantilla publicacion'!$A$3:$P$490,16,0)),"NA",VLOOKUP(B99,'Plantilla publicacion'!$A$3:$P$490,16,0))</f>
        <v>PND_8_Fortalecer las capacidades y conocimiento sobre derechos y deberes de las relaciones de consumo / PND_9_Ampliar los instrumentos de prevención</v>
      </c>
      <c r="N99" s="101" t="str">
        <f>VLOOKUP(B99,'Plantilla publicacion'!$A$3:$M$490,13,0)</f>
        <v>3200-DIRECCIÓN DE INVESTIGACIONES DE PROTECCIÓN DE USUARIOS DE SERVICIOS DE COMUNICACIONES</v>
      </c>
      <c r="O99" s="100">
        <f>VLOOKUP(B99,'Plantilla publicacion (2)'!$S$3:$X$490,6,0)</f>
        <v>50</v>
      </c>
      <c r="P99" s="309">
        <f>VLOOKUP(B99,'Plantilla publicacion (2)'!$S$3:$Y$490,7,0)</f>
        <v>1.1210762331838564</v>
      </c>
      <c r="Q99" s="101" t="str">
        <f>VLOOKUP(B99,'PAI 2025 Consolidado'!$F$6:$Z$486,21,0)</f>
        <v>Se han llevado han reportado 5 de las 10 actividades programadas de capacitación a tv comunitaria en lo que se lleva del año</v>
      </c>
      <c r="R99" s="200"/>
      <c r="S99" s="200"/>
    </row>
    <row r="100" spans="1:19" ht="38.25" x14ac:dyDescent="0.25">
      <c r="A100" s="142" t="str">
        <f>VLOOKUP(B100,'Plantilla publicacion'!$A$3:$B$490,2,0)</f>
        <v>Actividad propia</v>
      </c>
      <c r="B100" s="6" t="s">
        <v>961</v>
      </c>
      <c r="C100" s="367"/>
      <c r="D100" s="367">
        <f>VLOOKUP(B100,'Plantilla publicacion'!$A$3:$M$490,6,0)</f>
        <v>0</v>
      </c>
      <c r="E100" s="367"/>
      <c r="F100" s="97"/>
      <c r="G100" s="367" t="str">
        <f>VLOOKUP(B100,'Plantilla publicacion'!$A$3:$M$490,7,0)</f>
        <v>N/A</v>
      </c>
      <c r="H100" s="6" t="str">
        <f>VLOOKUP(B100,'Plantilla publicacion'!$A$3:$M$490,8,0)</f>
        <v>Definir el plan de trabajo de las capacitaciones a realizar (Temas y lugares donde se realizarán las capacitaciones) (Acta de reunión)</v>
      </c>
      <c r="I100" s="6">
        <f>VLOOKUP(B100,'Plantilla publicacion'!$A$3:$M$490,9,0)</f>
        <v>1</v>
      </c>
      <c r="J100" s="6" t="str">
        <f>VLOOKUP(B100,'Plantilla publicacion'!$A$3:$M$490,10,0)</f>
        <v>Númerica</v>
      </c>
      <c r="K100" s="7">
        <f>VLOOKUP(B100,'Plantilla publicacion'!$A$3:$M$490,11,0)</f>
        <v>45672</v>
      </c>
      <c r="L100" s="7">
        <f>VLOOKUP(B100,'Plantilla publicacion'!$A$3:$M$490,12,0)</f>
        <v>45702</v>
      </c>
      <c r="M100" s="57"/>
      <c r="N100" s="103" t="str">
        <f>VLOOKUP(B100,'Plantilla publicacion'!$A$3:$M$490,13,0)</f>
        <v>3200-DIRECCIÓN DE INVESTIGACIONES DE PROTECCIÓN DE USUARIOS DE SERVICIOS DE COMUNICACIONES</v>
      </c>
      <c r="O100" s="6">
        <f>VLOOKUP(B100,'Plantilla publicacion (2)'!$S$3:$X$490,6,0)</f>
        <v>100</v>
      </c>
      <c r="P100" s="310">
        <f>VLOOKUP(B100,'Plantilla publicacion (2)'!$S$3:$Y$490,7,0)</f>
        <v>0.6097560975609756</v>
      </c>
      <c r="Q100" s="103" t="str">
        <f>VLOOKUP(B100,'PAI 2025 Consolidado'!$F$6:$Z$486,21,0)</f>
        <v>Se da cumplimiento a la reunión de definición de plan de trabajo
Se anexa Acta de reunión</v>
      </c>
      <c r="R100" s="201"/>
      <c r="S100" s="201"/>
    </row>
    <row r="101" spans="1:19" ht="90" thickBot="1" x14ac:dyDescent="0.3">
      <c r="A101" s="143" t="str">
        <f>VLOOKUP(B101,'Plantilla publicacion'!$A$3:$B$490,2,0)</f>
        <v>Actividad propia</v>
      </c>
      <c r="B101" s="106" t="s">
        <v>963</v>
      </c>
      <c r="C101" s="368"/>
      <c r="D101" s="368">
        <f>VLOOKUP(B101,'Plantilla publicacion'!$A$3:$M$490,6,0)</f>
        <v>0</v>
      </c>
      <c r="E101" s="368"/>
      <c r="F101" s="105"/>
      <c r="G101" s="368" t="str">
        <f>VLOOKUP(B101,'Plantilla publicacion'!$A$3:$M$490,7,0)</f>
        <v>N/A</v>
      </c>
      <c r="H101" s="106" t="str">
        <f>VLOOKUP(B101,'Plantilla publicacion'!$A$3:$M$490,8,0)</f>
        <v>Realizar las jornadas de capacitación (Soportes de desarrollo de capacitaciones (Presentación  y/o listas asistencia  y/o fotos)</v>
      </c>
      <c r="I101" s="106">
        <f>VLOOKUP(B101,'Plantilla publicacion'!$A$3:$M$490,9,0)</f>
        <v>10</v>
      </c>
      <c r="J101" s="106" t="str">
        <f>VLOOKUP(B101,'Plantilla publicacion'!$A$3:$M$490,10,0)</f>
        <v>Númerica</v>
      </c>
      <c r="K101" s="107">
        <f>VLOOKUP(B101,'Plantilla publicacion'!$A$3:$M$490,11,0)</f>
        <v>45705</v>
      </c>
      <c r="L101" s="107">
        <f>VLOOKUP(B101,'Plantilla publicacion'!$A$3:$M$490,12,0)</f>
        <v>46006</v>
      </c>
      <c r="M101" s="108"/>
      <c r="N101" s="109" t="str">
        <f>VLOOKUP(B101,'Plantilla publicacion'!$A$3:$M$490,13,0)</f>
        <v>3200-DIRECCIÓN DE INVESTIGACIONES DE PROTECCIÓN DE USUARIOS DE SERVICIOS DE COMUNICACIONES</v>
      </c>
      <c r="O101" s="106">
        <f>VLOOKUP(B101,'Plantilla publicacion (2)'!$S$3:$X$490,6,0)</f>
        <v>100</v>
      </c>
      <c r="P101" s="311">
        <f>VLOOKUP(B101,'Plantilla publicacion (2)'!$S$3:$Y$490,7,0)</f>
        <v>0.6097560975609756</v>
      </c>
      <c r="Q101" s="109" t="str">
        <f>VLOOKUP(B101,'PAI 2025 Consolidado'!$F$6:$Z$486,21,0)</f>
        <v>Se reportan las evidencias de capacitaciones externas de acompañamiento a los operadores comunitarios respecto del Régimen diferencial de protección de usuarios, realizadas (Soportes de desarrollo de capacitaciones (Presentación y/o listas asistencia y/o fotos). Las cuales fueron realizadas en las siguientes fechas
29 de mayo Manta, 30 de mayo Gacheta, 27 de agosto Charalá, 28 de agosto Villanueva y 4 de septiembre Viterbo.</v>
      </c>
      <c r="R101" s="201"/>
      <c r="S101" s="201"/>
    </row>
    <row r="102" spans="1:19" s="12" customFormat="1" ht="38.25" x14ac:dyDescent="0.25">
      <c r="A102" s="5" t="str">
        <f>VLOOKUP(B102,'Plantilla publicacion'!$A$3:$B$490,2,0)</f>
        <v>Producto</v>
      </c>
      <c r="B102" s="139" t="s">
        <v>964</v>
      </c>
      <c r="C102" s="367" t="str">
        <f>VLOOKUP(B102,'Plantilla publicacion'!$A$3:$R$490,17,0)</f>
        <v>PND - 5-31-5-b- Convergencia regional - Entidades públicas territoriales y nacionales fortalecidas / PES - Transformación Institucional</v>
      </c>
      <c r="D102" s="367" t="str">
        <f>VLOOKUP(B102,'Plantilla publicacion'!$A$3:$M$490,6,0)</f>
        <v>81-Mejorar la oportunidad en la atención de trámites y servicios.</v>
      </c>
      <c r="E102" s="367"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2" s="367"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2" s="367" t="str">
        <f>VLOOKUP(B102,'Plantilla publicacion'!$A$3:$M$490,7,0)</f>
        <v>FUNCIONAMIENTO</v>
      </c>
      <c r="H102" s="15" t="str">
        <f>VLOOKUP(B102,'Plantilla publicacion'!$A$3:$M$490,8,0)</f>
        <v>Recursos de reposición decididos en 6 meses o menos ( Listado definitivo realizado).</v>
      </c>
      <c r="I102" s="15">
        <f>VLOOKUP(B102,'Plantilla publicacion'!$A$3:$M$490,9,0)</f>
        <v>80</v>
      </c>
      <c r="J102" s="15" t="str">
        <f>VLOOKUP(B102,'Plantilla publicacion'!$A$3:$M$490,10,0)</f>
        <v>Porcentual</v>
      </c>
      <c r="K102" s="172">
        <f>VLOOKUP(B102,'Plantilla publicacion'!$A$3:$M$490,11,0)</f>
        <v>45659</v>
      </c>
      <c r="L102" s="172">
        <f>VLOOKUP(B102,'Plantilla publicacion'!$A$3:$M$490,12,0)</f>
        <v>46021</v>
      </c>
      <c r="M102" s="15">
        <f>IF(ISERROR(VLOOKUP(B102,'Plantilla publicacion'!$A$3:$P$490,16,0)),"NA",VLOOKUP(B102,'Plantilla publicacion'!$A$3:$P$490,16,0))</f>
        <v>0</v>
      </c>
      <c r="N102" s="140" t="str">
        <f>VLOOKUP(B102,'Plantilla publicacion'!$A$3:$M$490,13,0)</f>
        <v>3200-DIRECCIÓN DE INVESTIGACIONES DE PROTECCIÓN DE USUARIOS DE SERVICIOS DE COMUNICACIONES</v>
      </c>
      <c r="O102" s="15">
        <f>VLOOKUP(B102,'Plantilla publicacion (2)'!$S$3:$X$490,6,0)</f>
        <v>0</v>
      </c>
      <c r="P102" s="312">
        <f>VLOOKUP(B102,'Plantilla publicacion (2)'!$S$3:$Y$490,7,0)</f>
        <v>0</v>
      </c>
      <c r="Q102" s="140">
        <f>VLOOKUP(B102,'PAI 2025 Consolidado'!$F$6:$Z$486,21,0)</f>
        <v>0</v>
      </c>
      <c r="R102" s="200"/>
      <c r="S102" s="200"/>
    </row>
    <row r="103" spans="1:19" ht="38.25" x14ac:dyDescent="0.25">
      <c r="A103" s="13" t="str">
        <f>VLOOKUP(B103,'Plantilla publicacion'!$A$3:$B$490,2,0)</f>
        <v>Actividad propia</v>
      </c>
      <c r="B103" s="102" t="s">
        <v>966</v>
      </c>
      <c r="C103" s="367"/>
      <c r="D103" s="367">
        <f>VLOOKUP(B103,'Plantilla publicacion'!$A$3:$M$490,6,0)</f>
        <v>0</v>
      </c>
      <c r="E103" s="367"/>
      <c r="F103" s="367"/>
      <c r="G103" s="367" t="str">
        <f>VLOOKUP(B103,'Plantilla publicacion'!$A$3:$M$490,7,0)</f>
        <v>N/A</v>
      </c>
      <c r="H103" s="6" t="str">
        <f>VLOOKUP(B103,'Plantilla publicacion'!$A$3:$M$490,8,0)</f>
        <v>Realizar un inventario que identifique los recursos de reposición radicados entre el 15 de agosto de 2024 y el 15 de enero de 2025, incluyendo la información necesaria para verificar su cumplimiento (Listado con celdas definidas)</v>
      </c>
      <c r="I103" s="6">
        <f>VLOOKUP(B103,'Plantilla publicacion'!$A$3:$M$490,9,0)</f>
        <v>1</v>
      </c>
      <c r="J103" s="6" t="str">
        <f>VLOOKUP(B103,'Plantilla publicacion'!$A$3:$M$490,10,0)</f>
        <v>Númerica</v>
      </c>
      <c r="K103" s="7">
        <f>VLOOKUP(B103,'Plantilla publicacion'!$A$3:$M$490,11,0)</f>
        <v>45659</v>
      </c>
      <c r="L103" s="7">
        <f>VLOOKUP(B103,'Plantilla publicacion'!$A$3:$M$490,12,0)</f>
        <v>45730</v>
      </c>
      <c r="M103" s="57"/>
      <c r="N103" s="103" t="str">
        <f>VLOOKUP(B103,'Plantilla publicacion'!$A$3:$M$490,13,0)</f>
        <v>3200-DIRECCIÓN DE INVESTIGACIONES DE PROTECCIÓN DE USUARIOS DE SERVICIOS DE COMUNICACIONES</v>
      </c>
      <c r="O103" s="6">
        <f>VLOOKUP(B103,'Plantilla publicacion (2)'!$S$3:$X$490,6,0)</f>
        <v>100</v>
      </c>
      <c r="P103" s="310">
        <f>VLOOKUP(B103,'Plantilla publicacion (2)'!$S$3:$Y$490,7,0)</f>
        <v>0.3048780487804878</v>
      </c>
      <c r="Q103" s="103" t="str">
        <f>VLOOKUP(B103,'PAI 2025 Consolidado'!$F$6:$Z$486,21,0)</f>
        <v>Se realiza el listado inventario inicial de recursos de reposición</v>
      </c>
      <c r="R103" s="201"/>
      <c r="S103" s="201"/>
    </row>
    <row r="104" spans="1:19" ht="38.25" x14ac:dyDescent="0.25">
      <c r="A104" s="13" t="str">
        <f>VLOOKUP(B104,'Plantilla publicacion'!$A$3:$B$490,2,0)</f>
        <v>Actividad propia</v>
      </c>
      <c r="B104" s="102" t="s">
        <v>968</v>
      </c>
      <c r="C104" s="367"/>
      <c r="D104" s="367">
        <f>VLOOKUP(B104,'Plantilla publicacion'!$A$3:$M$490,6,0)</f>
        <v>0</v>
      </c>
      <c r="E104" s="367"/>
      <c r="F104" s="367"/>
      <c r="G104" s="367" t="str">
        <f>VLOOKUP(B104,'Plantilla publicacion'!$A$3:$M$490,7,0)</f>
        <v>N/A</v>
      </c>
      <c r="H104" s="6" t="str">
        <f>VLOOKUP(B104,'Plantilla publicacion'!$A$3:$M$490,8,0)</f>
        <v>Actualizar periodicamente el listado, incorporando los recursos de reposición ingresados desde el 15 de enero hasta el 30 de junio de 2025.  (Listado)</v>
      </c>
      <c r="I104" s="6">
        <f>VLOOKUP(B104,'Plantilla publicacion'!$A$3:$M$490,9,0)</f>
        <v>1</v>
      </c>
      <c r="J104" s="6" t="str">
        <f>VLOOKUP(B104,'Plantilla publicacion'!$A$3:$M$490,10,0)</f>
        <v>Númerica</v>
      </c>
      <c r="K104" s="7">
        <f>VLOOKUP(B104,'Plantilla publicacion'!$A$3:$M$490,11,0)</f>
        <v>45659</v>
      </c>
      <c r="L104" s="7">
        <f>VLOOKUP(B104,'Plantilla publicacion'!$A$3:$M$490,12,0)</f>
        <v>45853</v>
      </c>
      <c r="M104" s="57"/>
      <c r="N104" s="103" t="str">
        <f>VLOOKUP(B104,'Plantilla publicacion'!$A$3:$M$490,13,0)</f>
        <v>3200-DIRECCIÓN DE INVESTIGACIONES DE PROTECCIÓN DE USUARIOS DE SERVICIOS DE COMUNICACIONES</v>
      </c>
      <c r="O104" s="6">
        <f>VLOOKUP(B104,'Plantilla publicacion (2)'!$S$3:$X$490,6,0)</f>
        <v>100</v>
      </c>
      <c r="P104" s="310">
        <f>VLOOKUP(B104,'Plantilla publicacion (2)'!$S$3:$Y$490,7,0)</f>
        <v>0.3048780487804878</v>
      </c>
      <c r="Q104" s="103" t="str">
        <f>VLOOKUP(B104,'PAI 2025 Consolidado'!$F$6:$Z$486,21,0)</f>
        <v>Se adjunta el listado actualizado incorporando los recursos de reposición ingresados hasta el 30 de junio de 2025.</v>
      </c>
      <c r="R104" s="201"/>
      <c r="S104" s="201"/>
    </row>
    <row r="105" spans="1:19" ht="115.5" thickBot="1" x14ac:dyDescent="0.3">
      <c r="A105" s="13" t="str">
        <f>VLOOKUP(B105,'Plantilla publicacion'!$A$3:$B$490,2,0)</f>
        <v>Actividad propia</v>
      </c>
      <c r="B105" s="104" t="s">
        <v>969</v>
      </c>
      <c r="C105" s="368"/>
      <c r="D105" s="368">
        <f>VLOOKUP(B105,'Plantilla publicacion'!$A$3:$M$490,6,0)</f>
        <v>0</v>
      </c>
      <c r="E105" s="368"/>
      <c r="F105" s="368"/>
      <c r="G105" s="368" t="str">
        <f>VLOOKUP(B105,'Plantilla publicacion'!$A$3:$M$490,7,0)</f>
        <v>N/A</v>
      </c>
      <c r="H105" s="106" t="str">
        <f>VLOOKUP(B105,'Plantilla publicacion'!$A$3:$M$490,8,0)</f>
        <v>Resolver los recursos de reposición identificados en el inventario de la actividad anterior en 6 meses o menos (listado definitivo realizado)</v>
      </c>
      <c r="I105" s="106">
        <f>VLOOKUP(B105,'Plantilla publicacion'!$A$3:$M$490,9,0)</f>
        <v>80</v>
      </c>
      <c r="J105" s="106" t="str">
        <f>VLOOKUP(B105,'Plantilla publicacion'!$A$3:$M$490,10,0)</f>
        <v>Porcentual</v>
      </c>
      <c r="K105" s="107">
        <f>VLOOKUP(B105,'Plantilla publicacion'!$A$3:$M$490,11,0)</f>
        <v>45659</v>
      </c>
      <c r="L105" s="107">
        <f>VLOOKUP(B105,'Plantilla publicacion'!$A$3:$M$490,12,0)</f>
        <v>46021</v>
      </c>
      <c r="M105" s="108"/>
      <c r="N105" s="109" t="str">
        <f>VLOOKUP(B105,'Plantilla publicacion'!$A$3:$M$490,13,0)</f>
        <v>3200-DIRECCIÓN DE INVESTIGACIONES DE PROTECCIÓN DE USUARIOS DE SERVICIOS DE COMUNICACIONES</v>
      </c>
      <c r="O105" s="106">
        <f>VLOOKUP(B105,'Plantilla publicacion (2)'!$S$3:$X$490,6,0)</f>
        <v>41</v>
      </c>
      <c r="P105" s="311">
        <f>VLOOKUP(B105,'Plantilla publicacion (2)'!$S$3:$Y$490,7,0)</f>
        <v>0.25</v>
      </c>
      <c r="Q105" s="109" t="str">
        <f>VLOOKUP(B105,'PAI 2025 Consolidado'!$F$6:$Z$486,21,0)</f>
        <v>SE REALIZA EL REPORTE CON FECHA 30 DE SEPTIEMBRE CORRESPONDIENTES A LOS RECURSOS RESUELTOS EN LA DIRECCION. DE LOS 92 RECURSOS RECIBIDOS (INVENTARIO) SE ESTABLECE QUE LA META SEA UN 80% ( EQUIVALENTE A 74 RECURSOS), QUE DEBEN SER RESUELTOS EN 180 DÍAS O MENOS. PARA EL CORTE SE HAN RESUELTO EN DICHOS TIEMPOS 38 RECURSOS.
ASI LAS COSAS: 
RECURSOS RESUELTOS DENTRO DE 180 DIAS O MENOS : 38 / RECURSOS A RESOLVER INVENTARIO: 92 = RESULTADO 41 %</v>
      </c>
      <c r="R105" s="201"/>
      <c r="S105" s="201"/>
    </row>
    <row r="106" spans="1:19" s="12" customFormat="1" ht="63.75" x14ac:dyDescent="0.25">
      <c r="A106" s="5" t="str">
        <f>VLOOKUP(B106,'Plantilla publicacion'!$A$3:$B$490,2,0)</f>
        <v>Producto</v>
      </c>
      <c r="B106" s="139" t="s">
        <v>972</v>
      </c>
      <c r="C106" s="367" t="str">
        <f>VLOOKUP(B106,'Plantilla publicacion'!$A$3:$R$490,17,0)</f>
        <v>PND - 5-31-5-b- Convergencia regional - Entidades públicas territoriales y nacionales fortalecidas / PES - Transformación Institucional</v>
      </c>
      <c r="D106" s="367" t="str">
        <f>VLOOKUP(B106,'Plantilla publicacion'!$A$3:$M$490,6,0)</f>
        <v>81-Mejorar la oportunidad en la atención de trámites y servicios.</v>
      </c>
      <c r="E106" s="367"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367"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367" t="str">
        <f>VLOOKUP(B106,'Plantilla publicacion'!$A$3:$M$490,7,0)</f>
        <v>C-3503-0200-0014-20309b</v>
      </c>
      <c r="H106" s="15" t="str">
        <f>VLOOKUP(B106,'Plantilla publicacion'!$A$3:$M$490,8,0)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06" s="15">
        <f>VLOOKUP(B106,'Plantilla publicacion'!$A$3:$M$490,9,0)</f>
        <v>60</v>
      </c>
      <c r="J106" s="15" t="str">
        <f>VLOOKUP(B106,'Plantilla publicacion'!$A$3:$M$490,10,0)</f>
        <v>Porcentual</v>
      </c>
      <c r="K106" s="172">
        <f>VLOOKUP(B106,'Plantilla publicacion'!$A$3:$M$490,11,0)</f>
        <v>45659</v>
      </c>
      <c r="L106" s="172">
        <f>VLOOKUP(B106,'Plantilla publicacion'!$A$3:$M$490,12,0)</f>
        <v>46022</v>
      </c>
      <c r="M106" s="15">
        <f>IF(ISERROR(VLOOKUP(B106,'Plantilla publicacion'!$A$3:$P$490,16,0)),"NA",VLOOKUP(B106,'Plantilla publicacion'!$A$3:$P$490,16,0))</f>
        <v>0</v>
      </c>
      <c r="N106" s="140" t="str">
        <f>VLOOKUP(B106,'Plantilla publicacion'!$A$3:$M$490,13,0)</f>
        <v>2000-DESPACHO DEL SUPERINTENDENTE DELEGADO PARA LA PROPIEDAD INDUSTRIAL</v>
      </c>
      <c r="O106" s="15">
        <f>VLOOKUP(B106,'Plantilla publicacion (2)'!$S$3:$X$490,6,0)</f>
        <v>43</v>
      </c>
      <c r="P106" s="312">
        <f>VLOOKUP(B106,'Plantilla publicacion (2)'!$S$3:$Y$490,7,0)</f>
        <v>0.9641255605381166</v>
      </c>
      <c r="Q106" s="140" t="str">
        <f>VLOOKUP(B106,'PAI 2025 Consolidado'!$F$6:$Z$486,21,0)</f>
        <v>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v>
      </c>
      <c r="R106" s="200"/>
      <c r="S106" s="200"/>
    </row>
    <row r="107" spans="1:19" ht="64.5" thickBot="1" x14ac:dyDescent="0.3">
      <c r="A107" s="13" t="str">
        <f>VLOOKUP(B107,'Plantilla publicacion'!$A$3:$B$490,2,0)</f>
        <v>Actividad propia</v>
      </c>
      <c r="B107" s="104" t="s">
        <v>974</v>
      </c>
      <c r="C107" s="368"/>
      <c r="D107" s="368">
        <f>VLOOKUP(B107,'Plantilla publicacion'!$A$3:$M$490,6,0)</f>
        <v>0</v>
      </c>
      <c r="E107" s="368"/>
      <c r="F107" s="368"/>
      <c r="G107" s="368" t="str">
        <f>VLOOKUP(B107,'Plantilla publicacion'!$A$3:$M$490,7,0)</f>
        <v>N/A</v>
      </c>
      <c r="H107" s="106" t="str">
        <f>VLOOKUP(B107,'Plantilla publicacion'!$A$3:$M$490,8,0)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07" s="106">
        <f>VLOOKUP(B107,'Plantilla publicacion'!$A$3:$M$490,9,0)</f>
        <v>60</v>
      </c>
      <c r="J107" s="106" t="str">
        <f>VLOOKUP(B107,'Plantilla publicacion'!$A$3:$M$490,10,0)</f>
        <v>Porcentual</v>
      </c>
      <c r="K107" s="107">
        <f>VLOOKUP(B107,'Plantilla publicacion'!$A$3:$M$490,11,0)</f>
        <v>45659</v>
      </c>
      <c r="L107" s="107">
        <f>VLOOKUP(B107,'Plantilla publicacion'!$A$3:$M$490,12,0)</f>
        <v>46022</v>
      </c>
      <c r="M107" s="108"/>
      <c r="N107" s="109" t="str">
        <f>VLOOKUP(B107,'Plantilla publicacion'!$A$3:$M$490,13,0)</f>
        <v>2000-DESPACHO DEL SUPERINTENDENTE DELEGADO PARA LA PROPIEDAD INDUSTRIAL</v>
      </c>
      <c r="O107" s="106">
        <f>VLOOKUP(B107,'Plantilla publicacion (2)'!$S$3:$X$490,6,0)</f>
        <v>43</v>
      </c>
      <c r="P107" s="311">
        <f>VLOOKUP(B107,'Plantilla publicacion (2)'!$S$3:$Y$490,7,0)</f>
        <v>0.52439024390243905</v>
      </c>
      <c r="Q107" s="109" t="str">
        <f>VLOOKUP(B107,'PAI 2025 Consolidado'!$F$6:$Z$486,21,0)</f>
        <v>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v>
      </c>
      <c r="R107" s="201"/>
      <c r="S107" s="201"/>
    </row>
    <row r="108" spans="1:19" s="12" customFormat="1" ht="165.75" x14ac:dyDescent="0.25">
      <c r="A108" s="5" t="str">
        <f>VLOOKUP(B108,'Plantilla publicacion'!$A$3:$B$490,2,0)</f>
        <v>Producto</v>
      </c>
      <c r="B108" s="98" t="s">
        <v>975</v>
      </c>
      <c r="C108" s="366" t="str">
        <f>VLOOKUP(B108,'Plantilla publicacion'!$A$3:$R$490,17,0)</f>
        <v>PND - 5-31-5-b- Convergencia regional - Entidades públicas territoriales y nacionales fortalecidas / PES - Transformación Institucional</v>
      </c>
      <c r="D108" s="366" t="str">
        <f>VLOOKUP(B108,'Plantilla publicacion'!$A$3:$M$490,6,0)</f>
        <v>56-Fortalecer la gestión de la información, el conocimiento y la innovación para optimizar la capacidad institucional</v>
      </c>
      <c r="E108" s="366"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8" s="366"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8" s="366" t="str">
        <f>VLOOKUP(B108,'Plantilla publicacion'!$A$3:$M$490,7,0)</f>
        <v>N/A</v>
      </c>
      <c r="H108" s="100" t="str">
        <f>VLOOKUP(B108,'Plantilla publicacion'!$A$3:$M$490,8,0)</f>
        <v>Protocolo para la promoción, sensibilización y orientación al ciudadano en temas de Propiedad Industrial, mediante comunicación clara, oportuna y veraz, socializado (Acta de socialización firmada)</v>
      </c>
      <c r="I108" s="100">
        <f>VLOOKUP(B108,'Plantilla publicacion'!$A$3:$M$490,9,0)</f>
        <v>1</v>
      </c>
      <c r="J108" s="100" t="str">
        <f>VLOOKUP(B108,'Plantilla publicacion'!$A$3:$M$490,10,0)</f>
        <v>Númerica</v>
      </c>
      <c r="K108" s="173">
        <f>VLOOKUP(B108,'Plantilla publicacion'!$A$3:$M$490,11,0)</f>
        <v>45719</v>
      </c>
      <c r="L108" s="173">
        <f>VLOOKUP(B108,'Plantilla publicacion'!$A$3:$M$490,12,0)</f>
        <v>45961</v>
      </c>
      <c r="M108" s="15">
        <f>IF(ISERROR(VLOOKUP(B108,'Plantilla publicacion'!$A$3:$P$490,16,0)),"NA",VLOOKUP(B108,'Plantilla publicacion'!$A$3:$P$490,16,0))</f>
        <v>0</v>
      </c>
      <c r="N108" s="101" t="str">
        <f>VLOOKUP(B108,'Plantilla publicacion'!$A$3:$M$490,13,0)</f>
        <v>2000-DESPACHO DEL SUPERINTENDENTE DELEGADO PARA LA PROPIEDAD INDUSTRIAL;
2023-GRUPO DE TRABAJO DE CENTRO DE INFORMACIÓN TECNOLÓGICA Y APOYO A LA GESTIÓN DE PROPIEDAD LA INDUSTRIAL</v>
      </c>
      <c r="O108" s="100">
        <f>VLOOKUP(B108,'Plantilla publicacion (2)'!$S$3:$X$490,6,0)</f>
        <v>0</v>
      </c>
      <c r="P108" s="309">
        <f>VLOOKUP(B108,'Plantilla publicacion (2)'!$S$3:$Y$490,7,0)</f>
        <v>0</v>
      </c>
      <c r="Q108" s="101" t="str">
        <f>VLOOKUP(B108,'PAI 2025 Consolidado'!$F$6:$Z$486,21,0)</f>
        <v>Mediante los memorandos 25-466267 y 25-468293 del 23 de septiembre, se remitió a la Oficina de Servicios al Consumidor y Apoyo Empresarial (OSCAE) y a la Red Nacional de Protección al Consumidor (RNPC) el Protocolo para la Promoción, Sensibilización y Orientación al Ciudadano en Temas de Propiedad Industrial.
Adicionalmente, el documento fue enviado por correo electrónico a los coordinadores de los grupos de Atención al Ciudadano, Comunicaciones, y Formación, con el fin de facilitar la socialización del documento.
En respuesta a esta socialización, se recibieron comentarios el 24 de septiembre por parte del Grupo de Comunicaciones, el 26 de septiembre de la RNPC y el 29 de septiembre del Grupo de Atención al Ciudadano.</v>
      </c>
      <c r="R108" s="200"/>
      <c r="S108" s="200"/>
    </row>
    <row r="109" spans="1:19" s="12" customFormat="1" ht="38.25" x14ac:dyDescent="0.25">
      <c r="A109" s="13" t="str">
        <f>VLOOKUP(B109,'Plantilla publicacion'!$A$3:$B$490,2,0)</f>
        <v>Actividad sin participación</v>
      </c>
      <c r="B109" s="102" t="s">
        <v>978</v>
      </c>
      <c r="C109" s="367"/>
      <c r="D109" s="367">
        <f>VLOOKUP(B109,'Plantilla publicacion'!$A$3:$M$490,6,0)</f>
        <v>0</v>
      </c>
      <c r="E109" s="367"/>
      <c r="F109" s="367"/>
      <c r="G109" s="367" t="str">
        <f>VLOOKUP(B109,'Plantilla publicacion'!$A$3:$M$490,7,0)</f>
        <v>N/A</v>
      </c>
      <c r="H109" s="6" t="str">
        <f>VLOOKUP(B109,'Plantilla publicacion'!$A$3:$M$490,8,0)</f>
        <v>Definir la estructura y contenido del protocolo (Estructura y contenido del Protocolo definida)</v>
      </c>
      <c r="I109" s="6">
        <f>VLOOKUP(B109,'Plantilla publicacion'!$A$3:$M$490,9,0)</f>
        <v>1</v>
      </c>
      <c r="J109" s="6" t="str">
        <f>VLOOKUP(B109,'Plantilla publicacion'!$A$3:$M$490,10,0)</f>
        <v>Númerica</v>
      </c>
      <c r="K109" s="7">
        <f>VLOOKUP(B109,'Plantilla publicacion'!$A$3:$M$490,11,0)</f>
        <v>45719</v>
      </c>
      <c r="L109" s="7">
        <f>VLOOKUP(B109,'Plantilla publicacion'!$A$3:$M$490,12,0)</f>
        <v>45747</v>
      </c>
      <c r="M109" s="57"/>
      <c r="N109" s="103" t="str">
        <f>VLOOKUP(B109,'Plantilla publicacion'!$A$3:$M$490,13,0)</f>
        <v>2023-GRUPO DE TRABAJO DE CENTRO DE INFORMACIÓN TECNOLÓGICA Y APOYO A LA GESTIÓN DE PROPIEDAD LA INDUSTRIAL</v>
      </c>
      <c r="O109" s="6">
        <f>VLOOKUP(B109,'Plantilla publicacion (2)'!$S$3:$X$490,6,0)</f>
        <v>100</v>
      </c>
      <c r="P109" s="310">
        <f>VLOOKUP(B109,'Plantilla publicacion (2)'!$S$3:$Y$490,7,0)</f>
        <v>0</v>
      </c>
      <c r="Q109" s="103" t="str">
        <f>VLOOKUP(B109,'PAI 2025 Consolidado'!$F$6:$Z$486,21,0)</f>
        <v>Se elaboró la estructura del protocolo y se definió el contenido del mismo. Este documento ha sido desarrollado con base en los modelos establecidos por el Sistema Integrado de Gestión Institucional (SIGI)</v>
      </c>
      <c r="R109" s="201"/>
      <c r="S109" s="201"/>
    </row>
    <row r="110" spans="1:19" ht="114.75" x14ac:dyDescent="0.25">
      <c r="A110" s="13" t="str">
        <f>VLOOKUP(B110,'Plantilla publicacion'!$A$3:$B$490,2,0)</f>
        <v>Actividad propia</v>
      </c>
      <c r="B110" s="102" t="s">
        <v>980</v>
      </c>
      <c r="C110" s="367"/>
      <c r="D110" s="367">
        <f>VLOOKUP(B110,'Plantilla publicacion'!$A$3:$M$490,6,0)</f>
        <v>0</v>
      </c>
      <c r="E110" s="367"/>
      <c r="F110" s="367"/>
      <c r="G110" s="367" t="str">
        <f>VLOOKUP(B110,'Plantilla publicacion'!$A$3:$M$490,7,0)</f>
        <v>N/A</v>
      </c>
      <c r="H110" s="6" t="str">
        <f>VLOOKUP(B110,'Plantilla publicacion'!$A$3:$M$490,8,0)</f>
        <v>Definir los lineamientos para la promoción,  sensibilización y orientación en temas de Propiedad Industrial que se desarrollarán en el protocolo (Lineamientos para la promoción definidos)</v>
      </c>
      <c r="I110" s="6">
        <f>VLOOKUP(B110,'Plantilla publicacion'!$A$3:$M$490,9,0)</f>
        <v>1</v>
      </c>
      <c r="J110" s="6" t="str">
        <f>VLOOKUP(B110,'Plantilla publicacion'!$A$3:$M$490,10,0)</f>
        <v>Númerica</v>
      </c>
      <c r="K110" s="7">
        <f>VLOOKUP(B110,'Plantilla publicacion'!$A$3:$M$490,11,0)</f>
        <v>45748</v>
      </c>
      <c r="L110" s="7">
        <f>VLOOKUP(B110,'Plantilla publicacion'!$A$3:$M$490,12,0)</f>
        <v>45807</v>
      </c>
      <c r="M110" s="57"/>
      <c r="N110" s="103" t="str">
        <f>VLOOKUP(B110,'Plantilla publicacion'!$A$3:$M$490,13,0)</f>
        <v>2000-DESPACHO DEL SUPERINTENDENTE DELEGADO PARA LA PROPIEDAD INDUSTRIAL;
2023-GRUPO DE TRABAJO DE CENTRO DE INFORMACIÓN TECNOLÓGICA Y APOYO A LA GESTIÓN DE PROPIEDAD LA INDUSTRIAL</v>
      </c>
      <c r="O110" s="6">
        <f>VLOOKUP(B110,'Plantilla publicacion (2)'!$S$3:$X$490,6,0)</f>
        <v>100</v>
      </c>
      <c r="P110" s="310">
        <f>VLOOKUP(B110,'Plantilla publicacion (2)'!$S$3:$Y$490,7,0)</f>
        <v>0.6097560975609756</v>
      </c>
      <c r="Q110" s="103" t="str">
        <f>VLOOKUP(B110,'PAI 2025 Consolidado'!$F$6:$Z$486,21,0)</f>
        <v>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v>
      </c>
      <c r="R110" s="201"/>
      <c r="S110" s="201"/>
    </row>
    <row r="111" spans="1:19" ht="102" x14ac:dyDescent="0.25">
      <c r="A111" s="13" t="str">
        <f>VLOOKUP(B111,'Plantilla publicacion'!$A$3:$B$490,2,0)</f>
        <v>Actividad sin participación</v>
      </c>
      <c r="B111" s="102" t="s">
        <v>982</v>
      </c>
      <c r="C111" s="367"/>
      <c r="D111" s="367">
        <f>VLOOKUP(B111,'Plantilla publicacion'!$A$3:$M$490,6,0)</f>
        <v>0</v>
      </c>
      <c r="E111" s="367"/>
      <c r="F111" s="367"/>
      <c r="G111" s="367" t="str">
        <f>VLOOKUP(B111,'Plantilla publicacion'!$A$3:$M$490,7,0)</f>
        <v>N/A</v>
      </c>
      <c r="H111" s="6" t="str">
        <f>VLOOKUP(B111,'Plantilla publicacion'!$A$3:$M$490,8,0)</f>
        <v>Elaborar el protocolo para la promoción,  sensibilización y orientación en temas de Propiedad Industrial (Protocolo elaborado)</v>
      </c>
      <c r="I111" s="6">
        <f>VLOOKUP(B111,'Plantilla publicacion'!$A$3:$M$490,9,0)</f>
        <v>1</v>
      </c>
      <c r="J111" s="6" t="str">
        <f>VLOOKUP(B111,'Plantilla publicacion'!$A$3:$M$490,10,0)</f>
        <v>Númerica</v>
      </c>
      <c r="K111" s="7">
        <f>VLOOKUP(B111,'Plantilla publicacion'!$A$3:$M$490,11,0)</f>
        <v>45811</v>
      </c>
      <c r="L111" s="7">
        <f>VLOOKUP(B111,'Plantilla publicacion'!$A$3:$M$490,12,0)</f>
        <v>45898</v>
      </c>
      <c r="M111" s="57"/>
      <c r="N111" s="103" t="str">
        <f>VLOOKUP(B111,'Plantilla publicacion'!$A$3:$M$490,13,0)</f>
        <v>2023-GRUPO DE TRABAJO DE CENTRO DE INFORMACIÓN TECNOLÓGICA Y APOYO A LA GESTIÓN DE PROPIEDAD LA INDUSTRIAL</v>
      </c>
      <c r="O111" s="6">
        <f>VLOOKUP(B111,'Plantilla publicacion (2)'!$S$3:$X$490,6,0)</f>
        <v>100</v>
      </c>
      <c r="P111" s="310">
        <f>VLOOKUP(B111,'Plantilla publicacion (2)'!$S$3:$Y$490,7,0)</f>
        <v>0</v>
      </c>
      <c r="Q111" s="103" t="str">
        <f>VLOOKUP(B111,'PAI 2025 Consolidado'!$F$6:$Z$486,21,0)</f>
        <v xml:space="preserve">El 15 de agosto se remitió al CIGEPI el documento "Protocolo de Promoción, Sensibilización y Orientación en Propiedad Industrial",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
</v>
      </c>
      <c r="R111" s="201"/>
      <c r="S111" s="201"/>
    </row>
    <row r="112" spans="1:19" ht="166.5" thickBot="1" x14ac:dyDescent="0.3">
      <c r="A112" s="13" t="str">
        <f>VLOOKUP(B112,'Plantilla publicacion'!$A$3:$B$490,2,0)</f>
        <v>Actividad propia</v>
      </c>
      <c r="B112" s="104" t="s">
        <v>984</v>
      </c>
      <c r="C112" s="368"/>
      <c r="D112" s="368">
        <f>VLOOKUP(B112,'Plantilla publicacion'!$A$3:$M$490,6,0)</f>
        <v>0</v>
      </c>
      <c r="E112" s="368"/>
      <c r="F112" s="368"/>
      <c r="G112" s="368" t="str">
        <f>VLOOKUP(B112,'Plantilla publicacion'!$A$3:$M$490,7,0)</f>
        <v>N/A</v>
      </c>
      <c r="H112" s="106" t="str">
        <f>VLOOKUP(B112,'Plantilla publicacion'!$A$3:$M$490,8,0)</f>
        <v>Socializar a OSCAE y a la Red de Protección al Consumidor, el protocolo para la promoción,  sensibilización y orientación en temas de Propiedad Industrial (Acta de socialización firmada)</v>
      </c>
      <c r="I112" s="106">
        <f>VLOOKUP(B112,'Plantilla publicacion'!$A$3:$M$490,9,0)</f>
        <v>1</v>
      </c>
      <c r="J112" s="106" t="str">
        <f>VLOOKUP(B112,'Plantilla publicacion'!$A$3:$M$490,10,0)</f>
        <v>Númerica</v>
      </c>
      <c r="K112" s="107">
        <f>VLOOKUP(B112,'Plantilla publicacion'!$A$3:$M$490,11,0)</f>
        <v>45901</v>
      </c>
      <c r="L112" s="107">
        <f>VLOOKUP(B112,'Plantilla publicacion'!$A$3:$M$490,12,0)</f>
        <v>45961</v>
      </c>
      <c r="M112" s="108"/>
      <c r="N112" s="109" t="str">
        <f>VLOOKUP(B112,'Plantilla publicacion'!$A$3:$M$490,13,0)</f>
        <v>2000-DESPACHO DEL SUPERINTENDENTE DELEGADO PARA LA PROPIEDAD INDUSTRIAL;
2023-GRUPO DE TRABAJO DE CENTRO DE INFORMACIÓN TECNOLÓGICA Y APOYO A LA GESTIÓN DE PROPIEDAD LA INDUSTRIAL</v>
      </c>
      <c r="O112" s="106">
        <f>VLOOKUP(B112,'Plantilla publicacion (2)'!$S$3:$X$490,6,0)</f>
        <v>0</v>
      </c>
      <c r="P112" s="311">
        <f>VLOOKUP(B112,'Plantilla publicacion (2)'!$S$3:$Y$490,7,0)</f>
        <v>0</v>
      </c>
      <c r="Q112" s="109" t="str">
        <f>VLOOKUP(B112,'PAI 2025 Consolidado'!$F$6:$Z$486,21,0)</f>
        <v>Mediante los memorandos 25-466267 y 25-468293 del 23 de septiembre, se remitió a la Oficina de Servicios al Consumidor y Apoyo Empresarial (OSCAE) y a la Red Nacional de Protección al Consumidor (RNPC) el Protocolo para la Promoción, Sensibilización y Orientación al Ciudadano en Temas de Propiedad Industrial.
Adicionalmente, el documento fue enviado por correo electrónico a los coordinadores de los grupos de Atención al Ciudadano, Comunicaciones, y Formación, con el fin de facilitar la socialización del documento.
En respuesta a esta socialización, se recibieron comentarios el 24 de septiembre por parte del Grupo de Comunicaciones, el 26 de septiembre de la RNPC y el 29 de septiembre del Grupo de Atención al Ciudadano.</v>
      </c>
      <c r="R112" s="201"/>
      <c r="S112" s="201"/>
    </row>
    <row r="113" spans="1:19" s="12" customFormat="1" ht="51" x14ac:dyDescent="0.25">
      <c r="A113" s="5" t="str">
        <f>VLOOKUP(B113,'Plantilla publicacion'!$A$3:$B$490,2,0)</f>
        <v>Producto</v>
      </c>
      <c r="B113" s="15" t="s">
        <v>1021</v>
      </c>
      <c r="C113" s="367" t="str">
        <f>VLOOKUP(B113,'Plantilla publicacion'!$A$3:$R$490,17,0)</f>
        <v>PND - 5-31-5-b- Convergencia regional - Entidades públicas territoriales y nacionales fortalecidas / PES - Transformación Institucional</v>
      </c>
      <c r="D113" s="367" t="str">
        <f>VLOOKUP(B113,'Plantilla publicacion'!$A$3:$M$497,6,0)</f>
        <v>81-Mejorar la oportunidad en la atención de trámites y servicios.</v>
      </c>
      <c r="E113" s="367"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3" s="367"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3" s="367" t="str">
        <f>VLOOKUP(B113,'Plantilla publicacion'!$A$3:$M$497,7,0)</f>
        <v>C-3503-0200-0011-40401c</v>
      </c>
      <c r="H113" s="15" t="str">
        <f>VLOOKUP(B113,'Plantilla publicacion'!$A$3:$M$505,8,0)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3" s="15">
        <f>VLOOKUP(B113,'Plantilla publicacion'!$A$3:$M$505,9,0)</f>
        <v>137</v>
      </c>
      <c r="J113" s="15" t="str">
        <f>VLOOKUP(B113,'Plantilla publicacion'!$A$3:$M$505,10,0)</f>
        <v>Númerica</v>
      </c>
      <c r="K113" s="172">
        <f>VLOOKUP(B113,'Plantilla publicacion'!$A$3:$M$505,11,0)</f>
        <v>45677</v>
      </c>
      <c r="L113" s="172">
        <f>VLOOKUP(B113,'Plantilla publicacion'!$A$3:$M$505,12,0)</f>
        <v>46003</v>
      </c>
      <c r="M113" s="15">
        <f>IF(ISERROR(VLOOKUP(B113,'Plantilla publicacion'!$A$3:$P$490,16,0)),"NA",VLOOKUP(B113,'Plantilla publicacion'!$A$3:$P$490,16,0))</f>
        <v>0</v>
      </c>
      <c r="N113" s="15" t="str">
        <f>VLOOKUP(B113,'Plantilla publicacion'!$A$3:$M$505,13,0)</f>
        <v>4000-DESPACHO DEL SUPERINTENDENTE DELEGADO PARA ASUNTOS JURISDICCIONALES</v>
      </c>
      <c r="O113" s="15">
        <f>VLOOKUP(B113,'Plantilla publicacion (2)'!$S$3:$X$490,6,0)</f>
        <v>85</v>
      </c>
      <c r="P113" s="312">
        <f>VLOOKUP(B113,'Plantilla publicacion (2)'!$S$3:$Y$490,7,0)</f>
        <v>0.60986547085201792</v>
      </c>
      <c r="Q113" s="15" t="str">
        <f>VLOOKUP(B113,'PAI 2025 Consolidado'!$F$6:$Z$486,21,0)</f>
        <v>4000-1 De enero a septiembre de 2025, y de acuerdo con la meta establecida de finalizar 137 acciones de competencia desleal y propiedad industrial que hayan sido admitidas a 31 de diciembre de 2024, se evidenció un avance de 116 procesos lo que equivale al 84.7%</v>
      </c>
      <c r="R113" s="200"/>
      <c r="S113" s="200"/>
    </row>
    <row r="114" spans="1:19" ht="54.75" customHeight="1" thickBot="1" x14ac:dyDescent="0.3">
      <c r="A114" s="13" t="str">
        <f>VLOOKUP(B114,'Plantilla publicacion'!$A$3:$B$490,2,0)</f>
        <v>Actividad propia</v>
      </c>
      <c r="B114" s="11" t="s">
        <v>1022</v>
      </c>
      <c r="C114" s="367"/>
      <c r="D114" s="367">
        <f>VLOOKUP(B114,'Plantilla publicacion'!$A$3:$M$490,6,0)</f>
        <v>0</v>
      </c>
      <c r="E114" s="367"/>
      <c r="F114" s="367"/>
      <c r="G114" s="367" t="str">
        <f>VLOOKUP(B114,'Plantilla publicacion'!$A$3:$M$490,7,0)</f>
        <v>N/A</v>
      </c>
      <c r="H114" s="11" t="str">
        <f>VLOOKUP(B114,'Plantilla publicacion'!$A$3:$M$505,8,0)</f>
        <v>Finalizar acciones de competencia desleal y propiedad industrial que hayan sido admitidas a 31 de diciembre de 2024. (Listado mensual en Excel de autos o sentencias finalizados)</v>
      </c>
      <c r="I114" s="11">
        <f>VLOOKUP(B114,'Plantilla publicacion'!$A$3:$M$505,9,0)</f>
        <v>137</v>
      </c>
      <c r="J114" s="11" t="str">
        <f>VLOOKUP(B114,'Plantilla publicacion'!$A$3:$M$505,10,0)</f>
        <v>Númerica</v>
      </c>
      <c r="K114" s="110">
        <f>VLOOKUP(B114,'Plantilla publicacion'!$A$3:$M$505,11,0)</f>
        <v>45677</v>
      </c>
      <c r="L114" s="110">
        <f>VLOOKUP(B114,'Plantilla publicacion'!$A$3:$M$505,12,0)</f>
        <v>46003</v>
      </c>
      <c r="M114" s="111"/>
      <c r="N114" s="112" t="str">
        <f>VLOOKUP(B114,'Plantilla publicacion'!$A$3:$M$505,13,0)</f>
        <v>4000-DESPACHO DEL SUPERINTENDENTE DELEGADO PARA ASUNTOS JURISDICCIONALES</v>
      </c>
      <c r="O114" s="11">
        <f>VLOOKUP(B114,'Plantilla publicacion (2)'!$S$3:$X$490,6,0)</f>
        <v>85</v>
      </c>
      <c r="P114" s="313">
        <f>VLOOKUP(B114,'Plantilla publicacion (2)'!$S$3:$Y$490,7,0)</f>
        <v>1.0365853658536586</v>
      </c>
      <c r="Q114" s="112" t="str">
        <f>VLOOKUP(B114,'PAI 2025 Consolidado'!$F$6:$Z$486,21,0)</f>
        <v>4000-1-1 De enero a septiembre de 2025, y de acuerdo con la meta establecida de finalizar 137 acciones de competencia desleal y propiedad industrial que hayan sido admitidas a 31 de diciembre de 2024, se evidenció un avance de 116 procesos lo que equivale al 84.7%</v>
      </c>
      <c r="R114" s="201"/>
      <c r="S114" s="201"/>
    </row>
    <row r="115" spans="1:19" s="12" customFormat="1" ht="38.25" x14ac:dyDescent="0.25">
      <c r="A115" s="5" t="str">
        <f>VLOOKUP(B115,'Plantilla publicacion'!$A$3:$B$490,2,0)</f>
        <v>Producto</v>
      </c>
      <c r="B115" s="98" t="s">
        <v>1023</v>
      </c>
      <c r="C115" s="366" t="str">
        <f>VLOOKUP(B115,'Plantilla publicacion'!$A$3:$R$490,17,0)</f>
        <v>PND - 5-31-5-b- Convergencia regional - Entidades públicas territoriales y nacionales fortalecidas / PES - Transformación Institucional</v>
      </c>
      <c r="D115" s="366" t="str">
        <f>VLOOKUP(B115,'Plantilla publicacion'!$A$3:$M$497,6,0)</f>
        <v>81-Mejorar la oportunidad en la atención de trámites y servicios.</v>
      </c>
      <c r="E115" s="366"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5" s="366"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5" s="366" t="str">
        <f>VLOOKUP(B115,'Plantilla publicacion'!$A$3:$M$497,7,0)</f>
        <v>C-3503-0200-0011-40401c</v>
      </c>
      <c r="H115" s="100" t="str">
        <f>VLOOKUP(B115,'Plantilla publicacion'!$A$3:$M$505,8,0)</f>
        <v>Demandas de protección al consumidor, en fase de calificación, gestionadas. (Informe consolidado/ único entregable)..</v>
      </c>
      <c r="I115" s="100">
        <f>VLOOKUP(B115,'Plantilla publicacion'!$A$3:$M$505,9,0)</f>
        <v>43000</v>
      </c>
      <c r="J115" s="100" t="str">
        <f>VLOOKUP(B115,'Plantilla publicacion'!$A$3:$M$505,10,0)</f>
        <v>Númerica</v>
      </c>
      <c r="K115" s="173">
        <f>VLOOKUP(B115,'Plantilla publicacion'!$A$3:$M$505,11,0)</f>
        <v>45677</v>
      </c>
      <c r="L115" s="173">
        <f>VLOOKUP(B115,'Plantilla publicacion'!$A$3:$M$505,12,0)</f>
        <v>46003</v>
      </c>
      <c r="M115" s="15">
        <f>IF(ISERROR(VLOOKUP(B115,'Plantilla publicacion'!$A$3:$P$490,16,0)),"NA",VLOOKUP(B115,'Plantilla publicacion'!$A$3:$P$490,16,0))</f>
        <v>0</v>
      </c>
      <c r="N115" s="101" t="str">
        <f>VLOOKUP(B115,'Plantilla publicacion'!$A$3:$M$505,13,0)</f>
        <v>4000-DESPACHO DEL SUPERINTENDENTE DELEGADO PARA ASUNTOS JURISDICCIONALES</v>
      </c>
      <c r="O115" s="100">
        <f>VLOOKUP(B115,'Plantilla publicacion (2)'!$S$3:$X$490,6,0)</f>
        <v>85</v>
      </c>
      <c r="P115" s="309">
        <f>VLOOKUP(B115,'Plantilla publicacion (2)'!$S$3:$Y$490,7,0)</f>
        <v>0.64798206278026915</v>
      </c>
      <c r="Q115" s="101" t="str">
        <f>VLOOKUP(B115,'PAI 2025 Consolidado'!$F$6:$Z$486,21,0)</f>
        <v>4000-2 De enero a septiembre de 2025, y de acuerdo con la meta establecida de gestionar 43000 demandas de protección al consumidor, se evidencia un avance de 36.751 procesos calificados a tiempo lo que equivale al 85.5%.</v>
      </c>
      <c r="R115" s="200"/>
      <c r="S115" s="200"/>
    </row>
    <row r="116" spans="1:19" ht="54.75" customHeight="1" thickBot="1" x14ac:dyDescent="0.3">
      <c r="A116" s="13" t="str">
        <f>VLOOKUP(B116,'Plantilla publicacion'!$A$3:$B$490,2,0)</f>
        <v>Actividad propia</v>
      </c>
      <c r="B116" s="104" t="s">
        <v>1024</v>
      </c>
      <c r="C116" s="368"/>
      <c r="D116" s="368">
        <f>VLOOKUP(B116,'Plantilla publicacion'!$A$3:$M$490,6,0)</f>
        <v>0</v>
      </c>
      <c r="E116" s="368"/>
      <c r="F116" s="368"/>
      <c r="G116" s="368" t="str">
        <f>VLOOKUP(B116,'Plantilla publicacion'!$A$3:$M$490,7,0)</f>
        <v>N/A</v>
      </c>
      <c r="H116" s="106" t="str">
        <f>VLOOKUP(B116,'Plantilla publicacion'!$A$3:$M$505,8,0)</f>
        <v>Gestionar las demandas de protección al consumidor (Informe mensual consolidado/ único entregable)</v>
      </c>
      <c r="I116" s="106">
        <f>VLOOKUP(B116,'Plantilla publicacion'!$A$3:$M$505,9,0)</f>
        <v>43000</v>
      </c>
      <c r="J116" s="106" t="str">
        <f>VLOOKUP(B116,'Plantilla publicacion'!$A$3:$M$505,10,0)</f>
        <v>Númerica</v>
      </c>
      <c r="K116" s="107">
        <f>VLOOKUP(B116,'Plantilla publicacion'!$A$3:$M$505,11,0)</f>
        <v>45677</v>
      </c>
      <c r="L116" s="107">
        <f>VLOOKUP(B116,'Plantilla publicacion'!$A$3:$M$505,12,0)</f>
        <v>46003</v>
      </c>
      <c r="M116" s="108"/>
      <c r="N116" s="109" t="str">
        <f>VLOOKUP(B116,'Plantilla publicacion'!$A$3:$M$505,13,0)</f>
        <v>4000-DESPACHO DEL SUPERINTENDENTE DELEGADO PARA ASUNTOS JURISDICCIONALES</v>
      </c>
      <c r="O116" s="106">
        <f>VLOOKUP(B116,'Plantilla publicacion (2)'!$S$3:$X$490,6,0)</f>
        <v>85</v>
      </c>
      <c r="P116" s="311">
        <f>VLOOKUP(B116,'Plantilla publicacion (2)'!$S$3:$Y$490,7,0)</f>
        <v>1.0365853658536586</v>
      </c>
      <c r="Q116" s="109" t="str">
        <f>VLOOKUP(B116,'PAI 2025 Consolidado'!$F$6:$Z$486,21,0)</f>
        <v>4000-2-1 De enero a septiembre de 2025, y de acuerdo con la meta establecida de gestionar 43000 demandas de protección al consumidor, se evidencia un avance de 36.751 procesos calificados a tiempo lo que equivale al 85.5%.</v>
      </c>
      <c r="R116" s="201"/>
      <c r="S116" s="201"/>
    </row>
    <row r="117" spans="1:19" s="12" customFormat="1" ht="51" x14ac:dyDescent="0.25">
      <c r="A117" s="5" t="str">
        <f>VLOOKUP(B117,'Plantilla publicacion'!$A$3:$B$490,2,0)</f>
        <v>Producto</v>
      </c>
      <c r="B117" s="98" t="s">
        <v>1025</v>
      </c>
      <c r="C117" s="366" t="str">
        <f>VLOOKUP(B117,'Plantilla publicacion'!$A$3:$R$490,17,0)</f>
        <v>PND - 5-31-5-b- Convergencia regional - Entidades públicas territoriales y nacionales fortalecidas / PES - Transformación Institucional</v>
      </c>
      <c r="D117" s="366" t="str">
        <f>VLOOKUP(B117,'Plantilla publicacion'!$A$3:$M$497,6,0)</f>
        <v>81-Mejorar la oportunidad en la atención de trámites y servicios.</v>
      </c>
      <c r="E117" s="366"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366"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366" t="str">
        <f>VLOOKUP(B117,'Plantilla publicacion'!$A$3:$M$497,7,0)</f>
        <v>C-3503-0200-0011-40401c</v>
      </c>
      <c r="H117" s="100" t="str">
        <f>VLOOKUP(B117,'Plantilla publicacion'!$A$3:$M$505,8,0)</f>
        <v>Niveles de congestión de los procesos admitidos y pendientes de decisión a 31 de marzo de 2025, en materia de Protección al Consumidor, reducidos. (Informe final que liste los autos o sentencias admitidos, finalizados)</v>
      </c>
      <c r="I117" s="100">
        <f>VLOOKUP(B117,'Plantilla publicacion'!$A$3:$M$505,9,0)</f>
        <v>22000</v>
      </c>
      <c r="J117" s="100" t="str">
        <f>VLOOKUP(B117,'Plantilla publicacion'!$A$3:$M$505,10,0)</f>
        <v>Númerica</v>
      </c>
      <c r="K117" s="173">
        <f>VLOOKUP(B117,'Plantilla publicacion'!$A$3:$M$505,11,0)</f>
        <v>45677</v>
      </c>
      <c r="L117" s="173">
        <f>VLOOKUP(B117,'Plantilla publicacion'!$A$3:$M$505,12,0)</f>
        <v>46003</v>
      </c>
      <c r="M117" s="15">
        <f>IF(ISERROR(VLOOKUP(B117,'Plantilla publicacion'!$A$3:$P$490,16,0)),"NA",VLOOKUP(B117,'Plantilla publicacion'!$A$3:$P$490,16,0))</f>
        <v>0</v>
      </c>
      <c r="N117" s="101" t="str">
        <f>VLOOKUP(B117,'Plantilla publicacion'!$A$3:$M$505,13,0)</f>
        <v>4000-DESPACHO DEL SUPERINTENDENTE DELEGADO PARA ASUNTOS JURISDICCIONALES</v>
      </c>
      <c r="O117" s="100">
        <f>VLOOKUP(B117,'Plantilla publicacion (2)'!$S$3:$X$490,6,0)</f>
        <v>78</v>
      </c>
      <c r="P117" s="309">
        <f>VLOOKUP(B117,'Plantilla publicacion (2)'!$S$3:$Y$490,7,0)</f>
        <v>0.59461883408071747</v>
      </c>
      <c r="Q117" s="101" t="str">
        <f>VLOOKUP(B117,'PAI 2025 Consolidado'!$F$6:$Z$486,21,0)</f>
        <v>4000-3 De enero a septiembre de 2025, y de acuerdo con la meta establecida de finalizar 22000 acciones de protección al consumidor admitidas y pendientes de decisión a 31 de marzo de 2025, se evidencia un avance de 17.097 procesos lo que equivale al 77.71%.</v>
      </c>
      <c r="R117" s="200"/>
      <c r="S117" s="200"/>
    </row>
    <row r="118" spans="1:19" ht="60.75" customHeight="1" thickBot="1" x14ac:dyDescent="0.3">
      <c r="A118" s="13" t="str">
        <f>VLOOKUP(B118,'Plantilla publicacion'!$A$3:$B$490,2,0)</f>
        <v>Actividad propia</v>
      </c>
      <c r="B118" s="104" t="s">
        <v>1026</v>
      </c>
      <c r="C118" s="368"/>
      <c r="D118" s="368">
        <f>VLOOKUP(B118,'Plantilla publicacion'!$A$3:$M$490,6,0)</f>
        <v>0</v>
      </c>
      <c r="E118" s="368"/>
      <c r="F118" s="368"/>
      <c r="G118" s="368" t="str">
        <f>VLOOKUP(B118,'Plantilla publicacion'!$A$3:$M$490,7,0)</f>
        <v>N/A</v>
      </c>
      <c r="H118" s="106" t="str">
        <f>VLOOKUP(B118,'Plantilla publicacion'!$A$3:$M$505,8,0)</f>
        <v>Finalizar las acciones de protección al consumidor admitidas y pendientes de decisión a 31 de marzo de 2025. (Listado mensual en Excel de autos o sentencias finalizados)</v>
      </c>
      <c r="I118" s="106">
        <f>VLOOKUP(B118,'Plantilla publicacion'!$A$3:$M$505,9,0)</f>
        <v>22000</v>
      </c>
      <c r="J118" s="106" t="str">
        <f>VLOOKUP(B118,'Plantilla publicacion'!$A$3:$M$505,10,0)</f>
        <v>Númerica</v>
      </c>
      <c r="K118" s="107">
        <f>VLOOKUP(B118,'Plantilla publicacion'!$A$3:$M$505,11,0)</f>
        <v>45677</v>
      </c>
      <c r="L118" s="107">
        <f>VLOOKUP(B118,'Plantilla publicacion'!$A$3:$M$505,12,0)</f>
        <v>46003</v>
      </c>
      <c r="M118" s="108"/>
      <c r="N118" s="109" t="str">
        <f>VLOOKUP(B118,'Plantilla publicacion'!$A$3:$M$505,13,0)</f>
        <v>4000-DESPACHO DEL SUPERINTENDENTE DELEGADO PARA ASUNTOS JURISDICCIONALES</v>
      </c>
      <c r="O118" s="106">
        <f>VLOOKUP(B118,'Plantilla publicacion (2)'!$S$3:$X$490,6,0)</f>
        <v>78</v>
      </c>
      <c r="P118" s="311">
        <f>VLOOKUP(B118,'Plantilla publicacion (2)'!$S$3:$Y$490,7,0)</f>
        <v>0.95121951219512202</v>
      </c>
      <c r="Q118" s="109" t="str">
        <f>VLOOKUP(B118,'PAI 2025 Consolidado'!$F$6:$Z$486,21,0)</f>
        <v>4000-3-1 De enero a septiembre de 2025, y de acuerdo con la meta establecida de finalizar 22000 acciones de protección al consumidor admitidas y pendientes de decisión a 31 de marzo de 2025, se evidencia un avance de 17.097 procesos lo que equivale al 77.71%.</v>
      </c>
      <c r="R118" s="201"/>
      <c r="S118" s="201"/>
    </row>
    <row r="119" spans="1:19" s="12" customFormat="1" ht="63.75" x14ac:dyDescent="0.25">
      <c r="A119" s="5" t="str">
        <f>VLOOKUP(B119,'Plantilla publicacion'!$A$3:$B$490,2,0)</f>
        <v>Producto</v>
      </c>
      <c r="B119" s="15" t="s">
        <v>1027</v>
      </c>
      <c r="C119" s="367" t="str">
        <f>VLOOKUP(B119,'Plantilla publicacion'!$A$3:$R$490,17,0)</f>
        <v>PND - 5-31-5-b- Convergencia regional - Entidades públicas territoriales y nacionales fortalecidas / PES - Transformación Institucional</v>
      </c>
      <c r="D119" s="367" t="str">
        <f>VLOOKUP(B119,'Plantilla publicacion'!$A$3:$M$497,6,0)</f>
        <v>81-Mejorar la oportunidad en la atención de trámites y servicios.</v>
      </c>
      <c r="E119" s="367"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367"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367" t="str">
        <f>VLOOKUP(B119,'Plantilla publicacion'!$A$3:$M$497,7,0)</f>
        <v>C-3503-0200-0011-40401c</v>
      </c>
      <c r="H119" s="15" t="str">
        <f>VLOOKUP(B119,'Plantilla publicacion'!$A$3:$M$505,8,0)</f>
        <v>Cultura de cumplimiento de sentencias, transacciones y conciliaciones a favor del consumidor, legalmente celebradas, fortalecida a través del trámite de verificación de cumplimiento. (Informe final de finalizados / único entregable)</v>
      </c>
      <c r="I119" s="15">
        <f>VLOOKUP(B119,'Plantilla publicacion'!$A$3:$M$505,9,0)</f>
        <v>12400</v>
      </c>
      <c r="J119" s="15" t="str">
        <f>VLOOKUP(B119,'Plantilla publicacion'!$A$3:$M$505,10,0)</f>
        <v>Númerica</v>
      </c>
      <c r="K119" s="172">
        <f>VLOOKUP(B119,'Plantilla publicacion'!$A$3:$M$505,11,0)</f>
        <v>45677</v>
      </c>
      <c r="L119" s="172">
        <f>VLOOKUP(B119,'Plantilla publicacion'!$A$3:$M$505,12,0)</f>
        <v>46003</v>
      </c>
      <c r="M119" s="15">
        <f>IF(ISERROR(VLOOKUP(B119,'Plantilla publicacion'!$A$3:$P$490,16,0)),"NA",VLOOKUP(B119,'Plantilla publicacion'!$A$3:$P$490,16,0))</f>
        <v>0</v>
      </c>
      <c r="N119" s="15" t="str">
        <f>VLOOKUP(B119,'Plantilla publicacion'!$A$3:$M$505,13,0)</f>
        <v>4000-DESPACHO DEL SUPERINTENDENTE DELEGADO PARA ASUNTOS JURISDICCIONALES</v>
      </c>
      <c r="O119" s="15">
        <f>VLOOKUP(B119,'Plantilla publicacion (2)'!$S$3:$X$490,6,0)</f>
        <v>67.73</v>
      </c>
      <c r="P119" s="312">
        <f>VLOOKUP(B119,'Plantilla publicacion (2)'!$S$3:$Y$490,7,0)</f>
        <v>0.51632735426008969</v>
      </c>
      <c r="Q119" s="15" t="str">
        <f>VLOOKUP(B119,'PAI 2025 Consolidado'!$F$6:$Z$486,21,0)</f>
        <v>4000-4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v>
      </c>
      <c r="R119" s="200"/>
      <c r="S119" s="200"/>
    </row>
    <row r="120" spans="1:19" s="12" customFormat="1" ht="36.75" customHeight="1" x14ac:dyDescent="0.25">
      <c r="A120" s="5"/>
      <c r="B120" s="11" t="s">
        <v>1028</v>
      </c>
      <c r="C120" s="367"/>
      <c r="D120" s="367"/>
      <c r="E120" s="367"/>
      <c r="F120" s="367"/>
      <c r="G120" s="367"/>
      <c r="H120" s="11" t="str">
        <f>VLOOKUP(B120,'Plantilla publicacion'!$A$3:$M$505,8,0)</f>
        <v>Finalizar el trámite para la verificación del cumplimiento de las sentencias, transacciones y conciliaciones a favor del consumidor legalmente celebradas (Listado en Excel mensual de finalización)</v>
      </c>
      <c r="I120" s="11">
        <f>VLOOKUP(B120,'Plantilla publicacion'!$A$3:$M$505,9,0)</f>
        <v>12400</v>
      </c>
      <c r="J120" s="11" t="str">
        <f>VLOOKUP(B120,'Plantilla publicacion'!$A$3:$M$505,10,0)</f>
        <v>Númerica</v>
      </c>
      <c r="K120" s="110">
        <f>VLOOKUP(B120,'Plantilla publicacion'!$A$3:$M$505,11,0)</f>
        <v>45677</v>
      </c>
      <c r="L120" s="110">
        <f>VLOOKUP(B120,'Plantilla publicacion'!$A$3:$M$505,12,0)</f>
        <v>46003</v>
      </c>
      <c r="M120" s="111"/>
      <c r="N120" s="112" t="str">
        <f>VLOOKUP(B120,'Plantilla publicacion'!$A$3:$M$505,13,0)</f>
        <v>4000-DESPACHO DEL SUPERINTENDENTE DELEGADO PARA ASUNTOS JURISDICCIONALES</v>
      </c>
      <c r="O120" s="11">
        <f>VLOOKUP(B120,'Plantilla publicacion (2)'!$S$3:$X$490,6,0)</f>
        <v>67.73</v>
      </c>
      <c r="P120" s="313">
        <f>VLOOKUP(B120,'Plantilla publicacion (2)'!$S$3:$Y$490,7,0)</f>
        <v>0.41298780487804876</v>
      </c>
      <c r="Q120" s="112" t="str">
        <f>VLOOKUP(B120,'PAI 2025 Consolidado'!$F$6:$Z$486,21,0)</f>
        <v>4000-4-1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v>
      </c>
      <c r="R120" s="201"/>
      <c r="S120" s="201"/>
    </row>
    <row r="121" spans="1:19" ht="54" customHeight="1" thickBot="1" x14ac:dyDescent="0.3">
      <c r="A121" s="13" t="str">
        <f>VLOOKUP(B121,'Plantilla publicacion'!$A$3:$B$490,2,0)</f>
        <v>Actividad propia</v>
      </c>
      <c r="B121" s="11" t="s">
        <v>1760</v>
      </c>
      <c r="C121" s="367"/>
      <c r="D121" s="367">
        <f>VLOOKUP(B121,'Plantilla publicacion'!$A$3:$M$490,6,0)</f>
        <v>0</v>
      </c>
      <c r="E121" s="367"/>
      <c r="F121" s="367"/>
      <c r="G121" s="367" t="str">
        <f>VLOOKUP(B121,'Plantilla publicacion'!$A$3:$M$490,7,0)</f>
        <v>N/A</v>
      </c>
      <c r="H121" s="11" t="str">
        <f>VLOOKUP(B121,'Plantilla publicacion'!$A$3:$M$505,8,0)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121" s="11">
        <f>VLOOKUP(B121,'Plantilla publicacion'!$A$3:$M$505,9,0)</f>
        <v>100</v>
      </c>
      <c r="J121" s="11" t="str">
        <f>VLOOKUP(B121,'Plantilla publicacion'!$A$3:$M$505,10,0)</f>
        <v>Porcentual</v>
      </c>
      <c r="K121" s="110">
        <f>VLOOKUP(B121,'Plantilla publicacion'!$A$3:$M$505,11,0)</f>
        <v>45779</v>
      </c>
      <c r="L121" s="110">
        <f>VLOOKUP(B121,'Plantilla publicacion'!$A$3:$M$505,12,0)</f>
        <v>46003</v>
      </c>
      <c r="M121" s="111"/>
      <c r="N121" s="112" t="str">
        <f>VLOOKUP(B121,'Plantilla publicacion'!$A$3:$M$505,13,0)</f>
        <v>4000-DESPACHO DEL SUPERINTENDENTE DELEGADO PARA ASUNTOS JURISDICCIONALES</v>
      </c>
      <c r="O121" s="11">
        <f>VLOOKUP(B121,'Plantilla publicacion (2)'!$S$3:$X$490,6,0)</f>
        <v>90</v>
      </c>
      <c r="P121" s="313">
        <f>VLOOKUP(B121,'Plantilla publicacion (2)'!$S$3:$Y$490,7,0)</f>
        <v>0.54878048780487798</v>
      </c>
      <c r="Q121" s="112" t="str">
        <f>VLOOKUP(B121,'PAI 2025 Consolidado'!$F$6:$Z$486,21,0)</f>
        <v>4000-4-2 De mayo a septiembre de 2025, y de acuerdo con la meta establecida de finalizar con archivo el 100% del trámite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14.885 procesos finalizados lo que equivale al 90.35%.</v>
      </c>
      <c r="R121" s="201"/>
      <c r="S121" s="201"/>
    </row>
    <row r="122" spans="1:19" s="12" customFormat="1" ht="114.75" x14ac:dyDescent="0.25">
      <c r="A122" s="5" t="str">
        <f>VLOOKUP(B122,'Plantilla publicacion'!$A$3:$B$490,2,0)</f>
        <v>Producto</v>
      </c>
      <c r="B122" s="98" t="s">
        <v>1029</v>
      </c>
      <c r="C122" s="366" t="str">
        <f>VLOOKUP(B122,'Plantilla publicacion'!$A$3:$R$490,17,0)</f>
        <v>PND - 5-31-5-b- Convergencia regional - Entidades públicas territoriales y nacionales fortalecidas / PES - Cierre de brechas territoriales</v>
      </c>
      <c r="D122" s="366" t="str">
        <f>VLOOKUP(B122,'Plantilla publicacion'!$A$3:$M$497,6,0)</f>
        <v>58-Promover el enfoque preventivo, diferencial y territorial en el que hacer misional de la entidad</v>
      </c>
      <c r="E122" s="366"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2" s="366"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2" s="366" t="str">
        <f>VLOOKUP(B122,'Plantilla publicacion'!$A$3:$M$497,7,0)</f>
        <v>C-3503-0200-0011-40401c</v>
      </c>
      <c r="H122" s="100" t="str">
        <f>VLOOKUP(B122,'Plantilla publicacion'!$A$3:$M$505,8,0)</f>
        <v>Presencia territorial de la SIC en materia de asuntos jursidiccionales, fortalecida. (Listados de asistencia por jornada)</v>
      </c>
      <c r="I122" s="100">
        <f>VLOOKUP(B122,'Plantilla publicacion'!$A$3:$M$505,9,0)</f>
        <v>6</v>
      </c>
      <c r="J122" s="100" t="str">
        <f>VLOOKUP(B122,'Plantilla publicacion'!$A$3:$M$505,10,0)</f>
        <v>Númerica</v>
      </c>
      <c r="K122" s="173">
        <f>VLOOKUP(B122,'Plantilla publicacion'!$A$3:$M$505,11,0)</f>
        <v>45691</v>
      </c>
      <c r="L122" s="173">
        <f>VLOOKUP(B122,'Plantilla publicacion'!$A$3:$M$505,12,0)</f>
        <v>45989</v>
      </c>
      <c r="M122" s="15">
        <f>IF(ISERROR(VLOOKUP(B122,'Plantilla publicacion'!$A$3:$P$490,16,0)),"NA",VLOOKUP(B122,'Plantilla publicacion'!$A$3:$P$490,16,0))</f>
        <v>0</v>
      </c>
      <c r="N122" s="101" t="str">
        <f>VLOOKUP(B122,'Plantilla publicacion'!$A$3:$M$505,13,0)</f>
        <v>4000-DESPACHO DEL SUPERINTENDENTE DELEGADO PARA ASUNTOS JURISDICCIONALES</v>
      </c>
      <c r="O122" s="100">
        <f>VLOOKUP(B122,'Plantilla publicacion (2)'!$S$3:$X$490,6,0)</f>
        <v>83.33</v>
      </c>
      <c r="P122" s="309">
        <f>VLOOKUP(B122,'Plantilla publicacion (2)'!$S$3:$Y$490,7,0)</f>
        <v>0.44841255605381164</v>
      </c>
      <c r="Q122" s="101" t="str">
        <f>VLOOKUP(B122,'PAI 2025 Consolidado'!$F$6:$Z$486,21,0)</f>
        <v>4000-5 De acuerdo con la meta establecida de realizar seis (6) jornadas de territorialización, se adjunta el listado y piezas publicitarias de las cinco jornadas realizadas a la fecha, para lo cual se evidencia un avance de 83.3%.
1.Santa Marta los días 29 y 30 de abril de 2025
2. Cali, los días 8 y 9 de mayo de 2025
3. Medellín los días 14 y 15 de mayo de 2025
4. Pereira los días 25 y 26 de agosto de 2025
5. Cúcuta los días 4 y 5 de septiembre de 2025</v>
      </c>
      <c r="R122" s="200"/>
      <c r="S122" s="200"/>
    </row>
    <row r="123" spans="1:19" s="12" customFormat="1" ht="48" customHeight="1" x14ac:dyDescent="0.25">
      <c r="A123" s="13" t="str">
        <f>VLOOKUP(B123,'Plantilla publicacion'!$A$3:$B$490,2,0)</f>
        <v>Actividad propia</v>
      </c>
      <c r="B123" s="102" t="s">
        <v>1031</v>
      </c>
      <c r="C123" s="367"/>
      <c r="D123" s="367">
        <f>VLOOKUP(B123,'Plantilla publicacion'!$A$3:$M$490,6,0)</f>
        <v>0</v>
      </c>
      <c r="E123" s="367"/>
      <c r="F123" s="367"/>
      <c r="G123" s="367" t="str">
        <f>VLOOKUP(B123,'Plantilla publicacion'!$A$3:$M$490,7,0)</f>
        <v>N/A</v>
      </c>
      <c r="H123" s="6" t="str">
        <f>VLOOKUP(B123,'Plantilla publicacion'!$A$3:$M$505,8,0)</f>
        <v>Definir fechas de las jornadas de territorialización. (correo electrónico enviando con las fechas de las jornadas/único entregable)</v>
      </c>
      <c r="I123" s="6">
        <f>VLOOKUP(B123,'Plantilla publicacion'!$A$3:$M$505,9,0)</f>
        <v>1</v>
      </c>
      <c r="J123" s="6" t="str">
        <f>VLOOKUP(B123,'Plantilla publicacion'!$A$3:$M$505,10,0)</f>
        <v>Númerica</v>
      </c>
      <c r="K123" s="7">
        <f>VLOOKUP(B123,'Plantilla publicacion'!$A$3:$M$505,11,0)</f>
        <v>45691</v>
      </c>
      <c r="L123" s="7">
        <f>VLOOKUP(B123,'Plantilla publicacion'!$A$3:$M$505,12,0)</f>
        <v>45747</v>
      </c>
      <c r="M123" s="57"/>
      <c r="N123" s="103" t="str">
        <f>VLOOKUP(B123,'Plantilla publicacion'!$A$3:$M$505,13,0)</f>
        <v>4000-DESPACHO DEL SUPERINTENDENTE DELEGADO PARA ASUNTOS JURISDICCIONALES</v>
      </c>
      <c r="O123" s="6">
        <f>VLOOKUP(B123,'Plantilla publicacion (2)'!$S$3:$X$490,6,0)</f>
        <v>100</v>
      </c>
      <c r="P123" s="310">
        <f>VLOOKUP(B123,'Plantilla publicacion (2)'!$S$3:$Y$490,7,0)</f>
        <v>0.24390243902439024</v>
      </c>
      <c r="Q123" s="103" t="str">
        <f>VLOOKUP(B123,'PAI 2025 Consolidado'!$F$6:$Z$486,21,0)</f>
        <v xml:space="preserve">4000-5-1 De acuerdo con la meta establecida de definir fechas de las jornadas de territorialización, se remite correo electrónico con las fechas de las jornadas, lo que equivale al 100 %  </v>
      </c>
      <c r="R123" s="201"/>
      <c r="S123" s="201"/>
    </row>
    <row r="124" spans="1:19" s="12" customFormat="1" ht="48" customHeight="1" thickBot="1" x14ac:dyDescent="0.3">
      <c r="A124" s="13" t="str">
        <f>VLOOKUP(B124,'Plantilla publicacion'!$A$3:$B$490,2,0)</f>
        <v>Actividad propia</v>
      </c>
      <c r="B124" s="104" t="s">
        <v>1033</v>
      </c>
      <c r="C124" s="368"/>
      <c r="D124" s="368">
        <f>VLOOKUP(B124,'Plantilla publicacion'!$A$3:$M$490,6,0)</f>
        <v>0</v>
      </c>
      <c r="E124" s="368"/>
      <c r="F124" s="368"/>
      <c r="G124" s="368" t="str">
        <f>VLOOKUP(B124,'Plantilla publicacion'!$A$3:$M$490,7,0)</f>
        <v>N/A</v>
      </c>
      <c r="H124" s="106" t="str">
        <f>VLOOKUP(B124,'Plantilla publicacion'!$A$3:$M$505,8,0)</f>
        <v>Realizar jornadas de territorialización, de acuerdo con el cronograma establecido. (Listados de asistencia por programa)</v>
      </c>
      <c r="I124" s="106">
        <f>VLOOKUP(B124,'Plantilla publicacion'!$A$3:$M$505,9,0)</f>
        <v>6</v>
      </c>
      <c r="J124" s="106" t="str">
        <f>VLOOKUP(B124,'Plantilla publicacion'!$A$3:$M$505,10,0)</f>
        <v>Númerica</v>
      </c>
      <c r="K124" s="107">
        <f>VLOOKUP(B124,'Plantilla publicacion'!$A$3:$M$505,11,0)</f>
        <v>45748</v>
      </c>
      <c r="L124" s="107">
        <f>VLOOKUP(B124,'Plantilla publicacion'!$A$3:$M$505,12,0)</f>
        <v>45989</v>
      </c>
      <c r="M124" s="108"/>
      <c r="N124" s="109" t="str">
        <f>VLOOKUP(B124,'Plantilla publicacion'!$A$3:$M$505,13,0)</f>
        <v>4000-DESPACHO DEL SUPERINTENDENTE DELEGADO PARA ASUNTOS JURISDICCIONALES</v>
      </c>
      <c r="O124" s="106">
        <f>VLOOKUP(B124,'Plantilla publicacion (2)'!$S$3:$X$490,6,0)</f>
        <v>83.33</v>
      </c>
      <c r="P124" s="311">
        <f>VLOOKUP(B124,'Plantilla publicacion (2)'!$S$3:$Y$490,7,0)</f>
        <v>0.81297560975609751</v>
      </c>
      <c r="Q124" s="109" t="str">
        <f>VLOOKUP(B124,'PAI 2025 Consolidado'!$F$6:$Z$486,21,0)</f>
        <v>4000-5-2 De acuerdo con la meta establecida de realizar seis (6) jornadas de territorialización, se adjunta el listado, piezas publicitarias y correo de la quinta jornada realizada en la ciudad de Cucuta-Norte de Santander los días 4 y 5 de septiembre de 2025, se evidencia un avance de 83.3%.</v>
      </c>
      <c r="R124" s="201"/>
      <c r="S124" s="201"/>
    </row>
    <row r="125" spans="1:19" s="12" customFormat="1" ht="51" x14ac:dyDescent="0.25">
      <c r="A125" s="5" t="str">
        <f>VLOOKUP(B125,'Plantilla publicacion'!$A$3:$B$490,2,0)</f>
        <v>Producto</v>
      </c>
      <c r="B125" s="98" t="s">
        <v>1057</v>
      </c>
      <c r="C125" s="366" t="str">
        <f>VLOOKUP(B125,'Plantilla publicacion'!$A$3:$R$490,17,0)</f>
        <v>PND - 5-31-5-b- Convergencia regional - Entidades públicas territoriales y nacionales fortalecidas / PES - Transformación Institucional</v>
      </c>
      <c r="D125" s="366" t="str">
        <f>VLOOKUP(B125,'Plantilla publicacion'!$A$3:$M$497,6,0)</f>
        <v>56-Fortalecer la gestión de la información, el conocimiento y la innovación para optimizar la capacidad institucional</v>
      </c>
      <c r="E125" s="366"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5" s="366"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5" s="366" t="str">
        <f>VLOOKUP(B125,'Plantilla publicacion'!$A$3:$M$497,7,0)</f>
        <v>C-3503-0200-0011-40401c</v>
      </c>
      <c r="H125" s="100" t="str">
        <f>VLOOKUP(B125,'Plantilla publicacion'!$A$3:$M$505,8,0)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5" s="100">
        <f>VLOOKUP(B125,'Plantilla publicacion'!$A$3:$M$505,9,0)</f>
        <v>1</v>
      </c>
      <c r="J125" s="100" t="str">
        <f>VLOOKUP(B125,'Plantilla publicacion'!$A$3:$M$505,10,0)</f>
        <v>Númerica</v>
      </c>
      <c r="K125" s="173">
        <f>VLOOKUP(B125,'Plantilla publicacion'!$A$3:$M$505,11,0)</f>
        <v>45691</v>
      </c>
      <c r="L125" s="173">
        <f>VLOOKUP(B125,'Plantilla publicacion'!$A$3:$M$505,12,0)</f>
        <v>46003</v>
      </c>
      <c r="M125" s="15">
        <f>IF(ISERROR(VLOOKUP(B125,'Plantilla publicacion'!$A$3:$P$490,16,0)),"NA",VLOOKUP(B125,'Plantilla publicacion'!$A$3:$P$490,16,0))</f>
        <v>0</v>
      </c>
      <c r="N125" s="101" t="str">
        <f>VLOOKUP(B125,'Plantilla publicacion'!$A$3:$M$505,13,0)</f>
        <v>4000-DESPACHO DEL SUPERINTENDENTE DELEGADO PARA ASUNTOS JURISDICCIONALES</v>
      </c>
      <c r="O125" s="100">
        <f>VLOOKUP(B125,'Plantilla publicacion (2)'!$S$3:$X$490,6,0)</f>
        <v>0</v>
      </c>
      <c r="P125" s="309">
        <f>VLOOKUP(B125,'Plantilla publicacion (2)'!$S$3:$Y$490,7,0)</f>
        <v>0</v>
      </c>
      <c r="Q125" s="101">
        <f>VLOOKUP(B125,'PAI 2025 Consolidado'!$F$6:$Z$486,21,0)</f>
        <v>0</v>
      </c>
      <c r="R125" s="200"/>
      <c r="S125" s="200"/>
    </row>
    <row r="126" spans="1:19" s="12" customFormat="1" ht="51.75" thickBot="1" x14ac:dyDescent="0.3">
      <c r="A126" s="13" t="str">
        <f>VLOOKUP(B126,'Plantilla publicacion'!$A$3:$B$490,2,0)</f>
        <v>Actividad propia</v>
      </c>
      <c r="B126" s="104" t="s">
        <v>1059</v>
      </c>
      <c r="C126" s="368"/>
      <c r="D126" s="368">
        <f>VLOOKUP(B126,'Plantilla publicacion'!$A$3:$M$490,6,0)</f>
        <v>0</v>
      </c>
      <c r="E126" s="368"/>
      <c r="F126" s="368"/>
      <c r="G126" s="368" t="str">
        <f>VLOOKUP(B126,'Plantilla publicacion'!$A$3:$M$490,7,0)</f>
        <v>N/A</v>
      </c>
      <c r="H126" s="106" t="str">
        <f>VLOOKUP(B126,'Plantilla publicacion'!$A$3:$M$505,8,0)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6" s="106">
        <f>VLOOKUP(B126,'Plantilla publicacion'!$A$3:$M$505,9,0)</f>
        <v>1</v>
      </c>
      <c r="J126" s="106" t="str">
        <f>VLOOKUP(B126,'Plantilla publicacion'!$A$3:$M$505,10,0)</f>
        <v>Númerica</v>
      </c>
      <c r="K126" s="107">
        <f>VLOOKUP(B126,'Plantilla publicacion'!$A$3:$M$505,11,0)</f>
        <v>45691</v>
      </c>
      <c r="L126" s="107">
        <f>VLOOKUP(B126,'Plantilla publicacion'!$A$3:$M$505,12,0)</f>
        <v>46003</v>
      </c>
      <c r="M126" s="108"/>
      <c r="N126" s="109" t="str">
        <f>VLOOKUP(B126,'Plantilla publicacion'!$A$3:$M$505,13,0)</f>
        <v>4000-DESPACHO DEL SUPERINTENDENTE DELEGADO PARA ASUNTOS JURISDICCIONALES</v>
      </c>
      <c r="O126" s="106">
        <f>VLOOKUP(B126,'Plantilla publicacion (2)'!$S$3:$X$490,6,0)</f>
        <v>0</v>
      </c>
      <c r="P126" s="311">
        <f>VLOOKUP(B126,'Plantilla publicacion (2)'!$S$3:$Y$490,7,0)</f>
        <v>0</v>
      </c>
      <c r="Q126" s="109">
        <f>VLOOKUP(B126,'PAI 2025 Consolidado'!$F$6:$Z$486,21,0)</f>
        <v>0</v>
      </c>
      <c r="R126" s="201"/>
      <c r="S126" s="201"/>
    </row>
    <row r="127" spans="1:19" s="12" customFormat="1" ht="42" customHeight="1" x14ac:dyDescent="0.25">
      <c r="A127" s="13"/>
      <c r="B127" s="98" t="s">
        <v>1114</v>
      </c>
      <c r="C127" s="402" t="str">
        <f>VLOOKUP(B127,'Plantilla publicacion'!$A$3:$R$490,17,0)</f>
        <v>PND - 5-31-5-b- Convergencia regional - Entidades públicas territoriales y nacionales fortalecidas / PES - Transformación Institucional</v>
      </c>
      <c r="D127" s="402" t="str">
        <f>VLOOKUP(B127,'Plantilla publicacion'!$A$3:$M$497,6,0)</f>
        <v>56-Fortalecer la gestión de la información, el conocimiento y la innovación para optimizar la capacidad institucional</v>
      </c>
      <c r="E127" s="402"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7" s="402"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7" s="402" t="str">
        <f>VLOOKUP(B127,'Plantilla publicacion'!$A$3:$M$497,7,0)</f>
        <v>N/A</v>
      </c>
      <c r="H127" s="100" t="str">
        <f>VLOOKUP(B127,'Plantilla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127" s="100">
        <f>VLOOKUP(B127,'Plantilla publicacion'!$A$3:$M$505,9,0)</f>
        <v>4</v>
      </c>
      <c r="J127" s="100" t="str">
        <f>VLOOKUP(B127,'Plantilla publicacion'!$A$3:$M$505,10,0)</f>
        <v>Númerica</v>
      </c>
      <c r="K127" s="173">
        <f>VLOOKUP(B127,'Plantilla publicacion'!$A$3:$M$505,11,0)</f>
        <v>45691</v>
      </c>
      <c r="L127" s="173">
        <f>VLOOKUP(B127,'Plantilla publicacion'!$A$3:$M$505,12,0)</f>
        <v>45989</v>
      </c>
      <c r="M127" s="15"/>
      <c r="N127" s="101" t="str">
        <f>VLOOKUP(B127,'Plantilla publicacion'!$A$3:$M$505,13,0)</f>
        <v>10-OFICINA  ASESORA JURÍDICA;
1000-DESPACHO DEL SUPERINTENDENTE DELEGADO PARA LA PROTECCIÓN DE LA COMPETENCIA;
73-GRUPO DE TRABAJO DE COMUNICACION</v>
      </c>
      <c r="O127" s="100">
        <f>VLOOKUP(B127,'Plantilla publicacion (2)'!$S$3:$X$490,6,0)</f>
        <v>0</v>
      </c>
      <c r="P127" s="309">
        <f>VLOOKUP(B127,'Plantilla publicacion (2)'!$S$3:$Y$490,7,0)</f>
        <v>0</v>
      </c>
      <c r="Q127" s="101" t="str">
        <f>VLOOKUP(B127,'PAI 2025 Consolidado'!$F$6:$Z$486,21,0)</f>
        <v xml:space="preserve">Se remitieron las cuatro (4) guías a OSCAE para su diseño y diagramación </v>
      </c>
      <c r="R127" s="200"/>
      <c r="S127" s="200"/>
    </row>
    <row r="128" spans="1:19" s="12" customFormat="1" ht="114.75" x14ac:dyDescent="0.25">
      <c r="A128" s="13"/>
      <c r="B128" s="6" t="s">
        <v>1117</v>
      </c>
      <c r="C128" s="403"/>
      <c r="D128" s="403">
        <f>VLOOKUP(B128,'Plantilla publicacion'!$A$3:$M$490,6,0)</f>
        <v>0</v>
      </c>
      <c r="E128" s="403"/>
      <c r="F128" s="403"/>
      <c r="G128" s="403" t="str">
        <f>VLOOKUP(B128,'Plantilla publicacion'!$A$3:$M$490,7,0)</f>
        <v>N/A</v>
      </c>
      <c r="H128" s="6" t="str">
        <f>VLOOKUP(B128,'Plantilla publicacion'!$A$3:$M$505,8,0)</f>
        <v>Elaborar y enviar los documentos a la Oficina Asesora Jurídica  (Documento en Word de la guía o manual remitido a la Oficina Asesora Jurídica)</v>
      </c>
      <c r="I128" s="6">
        <f>VLOOKUP(B128,'Plantilla publicacion'!$A$3:$M$505,9,0)</f>
        <v>4</v>
      </c>
      <c r="J128" s="6" t="str">
        <f>VLOOKUP(B128,'Plantilla publicacion'!$A$3:$M$505,10,0)</f>
        <v>Númerica</v>
      </c>
      <c r="K128" s="7">
        <f>VLOOKUP(B128,'Plantilla publicacion'!$A$3:$M$505,11,0)</f>
        <v>45691</v>
      </c>
      <c r="L128" s="7">
        <f>VLOOKUP(B128,'Plantilla publicacion'!$A$3:$M$505,12,0)</f>
        <v>45869</v>
      </c>
      <c r="M128" s="57"/>
      <c r="N128" s="16" t="str">
        <f>VLOOKUP(B128,'Plantilla publicacion'!$A$3:$M$505,13,0)</f>
        <v>1000-DESPACHO DEL SUPERINTENDENTE DELEGADO PARA LA PROTECCIÓN DE LA COMPETENCIA</v>
      </c>
      <c r="O128" s="6">
        <f>VLOOKUP(B128,'Plantilla publicacion (2)'!$S$3:$X$490,6,0)</f>
        <v>100</v>
      </c>
      <c r="P128" s="310">
        <f>VLOOKUP(B128,'Plantilla publicacion (2)'!$S$3:$Y$490,7,0)</f>
        <v>4.5454545454545459</v>
      </c>
      <c r="Q128" s="16" t="str">
        <f>VLOOKUP(B128,'PAI 2025 Consolidado'!$F$6:$Z$486,21,0)</f>
        <v>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v>
      </c>
      <c r="R128" s="201"/>
      <c r="S128" s="201"/>
    </row>
    <row r="129" spans="1:19" s="12" customFormat="1" ht="140.25" x14ac:dyDescent="0.25">
      <c r="A129" s="13"/>
      <c r="B129" s="6" t="s">
        <v>1119</v>
      </c>
      <c r="C129" s="403"/>
      <c r="D129" s="403"/>
      <c r="E129" s="403"/>
      <c r="F129" s="403"/>
      <c r="G129" s="403"/>
      <c r="H129" s="6" t="str">
        <f>VLOOKUP(B129,'Plantilla publicacion'!$A$3:$M$505,8,0)</f>
        <v>Revisar y/o aprobar los documentos y enviarlos al área solicitante mediante correo electrónico. (Correo electrónico con revisión y/o aprobación de los documentos)</v>
      </c>
      <c r="I129" s="6">
        <f>VLOOKUP(B129,'Plantilla publicacion'!$A$3:$M$505,9,0)</f>
        <v>4</v>
      </c>
      <c r="J129" s="6" t="str">
        <f>VLOOKUP(B129,'Plantilla publicacion'!$A$3:$M$505,10,0)</f>
        <v>Númerica</v>
      </c>
      <c r="K129" s="7">
        <f>VLOOKUP(B129,'Plantilla publicacion'!$A$3:$M$505,11,0)</f>
        <v>45736</v>
      </c>
      <c r="L129" s="7">
        <f>VLOOKUP(B129,'Plantilla publicacion'!$A$3:$M$505,12,0)</f>
        <v>45869</v>
      </c>
      <c r="M129" s="57"/>
      <c r="N129" s="16" t="str">
        <f>VLOOKUP(B129,'Plantilla publicacion'!$A$3:$M$505,13,0)</f>
        <v>10-OFICINA  ASESORA JURÍDICA</v>
      </c>
      <c r="O129" s="6">
        <f>VLOOKUP(B129,'Plantilla publicacion (2)'!$S$3:$X$490,6,0)</f>
        <v>100</v>
      </c>
      <c r="P129" s="310">
        <f>VLOOKUP(B129,'Plantilla publicacion (2)'!$S$3:$Y$490,7,0)</f>
        <v>0</v>
      </c>
      <c r="Q129" s="16" t="str">
        <f>VLOOKUP(B129,'PAI 2025 Consolidado'!$F$6:$Z$486,21,0)</f>
        <v xml:space="preserve">Desde la Oficina Asesora Jurídica se remiten las diferenes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v>
      </c>
      <c r="R129" s="201"/>
      <c r="S129" s="201"/>
    </row>
    <row r="130" spans="1:19" s="12" customFormat="1" ht="51" x14ac:dyDescent="0.25">
      <c r="A130" s="13"/>
      <c r="B130" s="6" t="s">
        <v>1122</v>
      </c>
      <c r="C130" s="403"/>
      <c r="D130" s="403"/>
      <c r="E130" s="403"/>
      <c r="F130" s="403"/>
      <c r="G130" s="403"/>
      <c r="H130" s="6" t="str">
        <f>VLOOKUP(B130,'Plantilla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130" s="6">
        <f>VLOOKUP(B130,'Plantilla publicacion'!$A$3:$M$505,9,0)</f>
        <v>4</v>
      </c>
      <c r="J130" s="6" t="str">
        <f>VLOOKUP(B130,'Plantilla publicacion'!$A$3:$M$505,10,0)</f>
        <v>Númerica</v>
      </c>
      <c r="K130" s="7">
        <f>VLOOKUP(B130,'Plantilla publicacion'!$A$3:$M$505,11,0)</f>
        <v>45870</v>
      </c>
      <c r="L130" s="7">
        <f>VLOOKUP(B130,'Plantilla publicacion'!$A$3:$M$505,12,0)</f>
        <v>45898</v>
      </c>
      <c r="M130" s="57"/>
      <c r="N130" s="16" t="str">
        <f>VLOOKUP(B130,'Plantilla publicacion'!$A$3:$M$505,13,0)</f>
        <v>1000-DESPACHO DEL SUPERINTENDENTE DELEGADO PARA LA PROTECCIÓN DE LA COMPETENCIA</v>
      </c>
      <c r="O130" s="6">
        <f>VLOOKUP(B130,'Plantilla publicacion (2)'!$S$3:$X$490,6,0)</f>
        <v>100</v>
      </c>
      <c r="P130" s="310">
        <f>VLOOKUP(B130,'Plantilla publicacion (2)'!$S$3:$Y$490,7,0)</f>
        <v>2.7272727272727271</v>
      </c>
      <c r="Q130" s="16" t="str">
        <f>VLOOKUP(B130,'PAI 2025 Consolidado'!$F$6:$Z$486,21,0)</f>
        <v>Se remite la guía número cuatro (4) prevista en el plan de acción, correspondiente a la “Guía para la Gestión Integral del Riesgo de Prácticas Restrictivas de la Competencia en la Contratación Estatal”, a la OSCAE y a la Oficina Jurídica, el día 30 de septiembre de 2025.</v>
      </c>
      <c r="R130" s="201"/>
      <c r="S130" s="201"/>
    </row>
    <row r="131" spans="1:19" s="12" customFormat="1" ht="38.25" x14ac:dyDescent="0.25">
      <c r="A131" s="13"/>
      <c r="B131" s="6" t="s">
        <v>1124</v>
      </c>
      <c r="C131" s="403"/>
      <c r="D131" s="403"/>
      <c r="E131" s="403"/>
      <c r="F131" s="403"/>
      <c r="G131" s="403"/>
      <c r="H131" s="6" t="str">
        <f>VLOOKUP(B131,'Plantilla publicacion'!$A$3:$M$505,8,0)</f>
        <v>Elaborar y enviar al área solicitante, los  documentos con ajustes de corrección de estilo y diagramado.  (Documento Final)</v>
      </c>
      <c r="I131" s="6">
        <f>VLOOKUP(B131,'Plantilla publicacion'!$A$3:$M$505,9,0)</f>
        <v>4</v>
      </c>
      <c r="J131" s="6" t="str">
        <f>VLOOKUP(B131,'Plantilla publicacion'!$A$3:$M$505,10,0)</f>
        <v>Númerica</v>
      </c>
      <c r="K131" s="7">
        <f>VLOOKUP(B131,'Plantilla publicacion'!$A$3:$M$505,11,0)</f>
        <v>45901</v>
      </c>
      <c r="L131" s="7">
        <f>VLOOKUP(B131,'Plantilla publicacion'!$A$3:$M$505,12,0)</f>
        <v>45961</v>
      </c>
      <c r="M131" s="57"/>
      <c r="N131" s="16" t="str">
        <f>VLOOKUP(B131,'Plantilla publicacion'!$A$3:$M$505,13,0)</f>
        <v>73-GRUPO DE TRABAJO DE COMUNICACION</v>
      </c>
      <c r="O131" s="6">
        <f>VLOOKUP(B131,'Plantilla publicacion (2)'!$S$3:$X$490,6,0)</f>
        <v>0</v>
      </c>
      <c r="P131" s="310">
        <f>VLOOKUP(B131,'Plantilla publicacion (2)'!$S$3:$Y$490,7,0)</f>
        <v>0</v>
      </c>
      <c r="Q131" s="16" t="str">
        <f>VLOOKUP(B131,'PAI 2025 Consolidado'!$F$6:$Z$486,21,0)</f>
        <v xml:space="preserve">Se remitieron las cuatro (4) guías para diseño y diagramación por parte de OSCAE, estamos a la espera de la ejecución de la actividad por parte de ellos. </v>
      </c>
      <c r="R131" s="201"/>
      <c r="S131" s="201"/>
    </row>
    <row r="132" spans="1:19" s="12" customFormat="1" ht="39" thickBot="1" x14ac:dyDescent="0.3">
      <c r="A132" s="13"/>
      <c r="B132" s="11" t="s">
        <v>1126</v>
      </c>
      <c r="C132" s="403"/>
      <c r="D132" s="403"/>
      <c r="E132" s="403"/>
      <c r="F132" s="403"/>
      <c r="G132" s="403"/>
      <c r="H132" s="11" t="str">
        <f>VLOOKUP(B132,'Plantilla publicacion'!$A$3:$M$505,8,0)</f>
        <v>Solicitar la Publicación de los documentos en la página web. (Correo electrónico y Documento de la guía o manual a publicar)</v>
      </c>
      <c r="I132" s="11">
        <f>VLOOKUP(B132,'Plantilla publicacion'!$A$3:$M$505,9,0)</f>
        <v>4</v>
      </c>
      <c r="J132" s="11" t="str">
        <f>VLOOKUP(B132,'Plantilla publicacion'!$A$3:$M$505,10,0)</f>
        <v>Númerica</v>
      </c>
      <c r="K132" s="110">
        <f>VLOOKUP(B132,'Plantilla publicacion'!$A$3:$M$505,11,0)</f>
        <v>45965</v>
      </c>
      <c r="L132" s="110">
        <f>VLOOKUP(B132,'Plantilla publicacion'!$A$3:$M$505,12,0)</f>
        <v>45989</v>
      </c>
      <c r="M132" s="111"/>
      <c r="N132" s="112" t="str">
        <f>VLOOKUP(B132,'Plantilla publicacion'!$A$3:$M$505,13,0)</f>
        <v>1000-DESPACHO DEL SUPERINTENDENTE DELEGADO PARA LA PROTECCIÓN DE LA COMPETENCIA</v>
      </c>
      <c r="O132" s="11">
        <f>VLOOKUP(B132,'Plantilla publicacion (2)'!$S$3:$X$490,6,0)</f>
        <v>0</v>
      </c>
      <c r="P132" s="313">
        <f>VLOOKUP(B132,'Plantilla publicacion (2)'!$S$3:$Y$490,7,0)</f>
        <v>0</v>
      </c>
      <c r="Q132" s="112">
        <f>VLOOKUP(B132,'PAI 2025 Consolidado'!$F$6:$Z$486,21,0)</f>
        <v>0</v>
      </c>
      <c r="R132" s="201"/>
      <c r="S132" s="201"/>
    </row>
    <row r="133" spans="1:19" s="12" customFormat="1" ht="89.25" x14ac:dyDescent="0.25">
      <c r="A133" s="141" t="str">
        <f>VLOOKUP(B133,'Plantilla publicacion'!$A$3:$B$490,2,0)</f>
        <v>Producto</v>
      </c>
      <c r="B133" s="98" t="s">
        <v>1139</v>
      </c>
      <c r="C133" s="366" t="str">
        <f>VLOOKUP(B133,'Plantilla publicacion'!$A$3:$R$490,17,0)</f>
        <v>PND - 4-04-1-c- Transformación productiva, internacionalización y acción climática - Políticas de competencia, consumidor e infraestructura de la calidad modernas / PES - Transformación Institucional</v>
      </c>
      <c r="D133" s="366" t="str">
        <f>VLOOKUP(B133,'Plantilla publicacion'!$A$3:$M$490,6,0)</f>
        <v>58-Promover el enfoque preventivo, diferencial y territorial en el que hacer misional de la entidad</v>
      </c>
      <c r="E133" s="366"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366"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366" t="str">
        <f>VLOOKUP(B133,'Plantilla publicacion'!$A$3:$M$490,7,0)</f>
        <v>N/A</v>
      </c>
      <c r="H133" s="100" t="str">
        <f>VLOOKUP(B133,'Plantilla publicacion'!$A$3:$M$490,8,0)</f>
        <v>Matriz de riesgos de colusión en contratación pública y formulación de mecanismos para reducir dichos riesgos, elaborada y socializada (Matrices guía para identificar riesgos entregada)</v>
      </c>
      <c r="I133" s="100">
        <f>VLOOKUP(B133,'Plantilla publicacion'!$A$3:$M$490,9,0)</f>
        <v>1</v>
      </c>
      <c r="J133" s="100" t="str">
        <f>VLOOKUP(B133,'Plantilla publicacion'!$A$3:$M$490,10,0)</f>
        <v>Númerica</v>
      </c>
      <c r="K133" s="173">
        <f>VLOOKUP(B133,'Plantilla publicacion'!$A$3:$M$490,11,0)</f>
        <v>45677</v>
      </c>
      <c r="L133" s="173">
        <f>VLOOKUP(B133,'Plantilla publicacion'!$A$3:$M$490,12,0)</f>
        <v>46003</v>
      </c>
      <c r="M133" s="100" t="str">
        <f>IF(ISERROR(VLOOKUP(B133,'Plantilla publicacion'!$A$3:$P$490,16,0)),"NA",VLOOKUP(B133,'Plantilla publicacion'!$A$3:$P$490,16,0))</f>
        <v>PND 9_Ampliar los instrumentos de prevención / PND 16_Construir mecanismos de autorregulación que fortalezcan la protección de la competencia / PND 17_Sensibilizar en estos aspectos a los empresarios que utilizan plataformas digitales para sus nichos de mercado.</v>
      </c>
      <c r="N133" s="101" t="str">
        <f>VLOOKUP(B133,'Plantilla publicacion'!$A$3:$M$490,13,0)</f>
        <v>1000-DESPACHO DEL SUPERINTENDENTE DELEGADO PARA LA PROTECCIÓN DE LA COMPETENCIA</v>
      </c>
      <c r="O133" s="100">
        <f>VLOOKUP(B133,'Plantilla publicacion (2)'!$S$3:$X$490,6,0)</f>
        <v>0</v>
      </c>
      <c r="P133" s="309">
        <f>VLOOKUP(B133,'Plantilla publicacion (2)'!$S$3:$Y$490,7,0)</f>
        <v>0</v>
      </c>
      <c r="Q133" s="101" t="str">
        <f>VLOOKUP(B133,'PAI 2025 Consolidado'!$F$6:$Z$486,21,0)</f>
        <v xml:space="preserve">La matriz ya se realizó y fue remitida a OSCAE para su diagramación, solo falta la actividad de socializar la matriz con los grupos de valor externos. </v>
      </c>
      <c r="R133" s="200"/>
      <c r="S133" s="200"/>
    </row>
    <row r="134" spans="1:19" ht="76.5" x14ac:dyDescent="0.25">
      <c r="A134" s="142" t="str">
        <f>VLOOKUP(B134,'Plantilla publicacion'!$A$3:$B$490,2,0)</f>
        <v>Actividad propia</v>
      </c>
      <c r="B134" s="6" t="s">
        <v>1141</v>
      </c>
      <c r="C134" s="367"/>
      <c r="D134" s="367">
        <f>VLOOKUP(B134,'Plantilla publicacion'!$A$3:$M$490,6,0)</f>
        <v>0</v>
      </c>
      <c r="E134" s="367"/>
      <c r="F134" s="367"/>
      <c r="G134" s="367" t="str">
        <f>VLOOKUP(B134,'Plantilla publicacion'!$A$3:$M$490,7,0)</f>
        <v>N/A</v>
      </c>
      <c r="H134" s="6" t="str">
        <f>VLOOKUP(B134,'Plantilla publicacion'!$A$3:$M$490,8,0)</f>
        <v>Diseñar la matriz de riesgos de colusión en contratación pública a partir de la identificación y análisis de los riesgos de colusión en contratación pública (Documento con la identificación de riesgos)</v>
      </c>
      <c r="I134" s="6">
        <f>VLOOKUP(B134,'Plantilla publicacion'!$A$3:$M$490,9,0)</f>
        <v>1</v>
      </c>
      <c r="J134" s="6" t="str">
        <f>VLOOKUP(B134,'Plantilla publicacion'!$A$3:$M$490,10,0)</f>
        <v>Númerica</v>
      </c>
      <c r="K134" s="7">
        <f>VLOOKUP(B134,'Plantilla publicacion'!$A$3:$M$490,11,0)</f>
        <v>45677</v>
      </c>
      <c r="L134" s="7">
        <f>VLOOKUP(B134,'Plantilla publicacion'!$A$3:$M$490,12,0)</f>
        <v>45835</v>
      </c>
      <c r="M134" s="57"/>
      <c r="N134" s="103" t="str">
        <f>VLOOKUP(B134,'Plantilla publicacion'!$A$3:$M$490,13,0)</f>
        <v>1000-DESPACHO DEL SUPERINTENDENTE DELEGADO PARA LA PROTECCIÓN DE LA COMPETENCIA</v>
      </c>
      <c r="O134" s="6">
        <f>VLOOKUP(B134,'Plantilla publicacion (2)'!$S$3:$X$490,6,0)</f>
        <v>100</v>
      </c>
      <c r="P134" s="310">
        <f>VLOOKUP(B134,'Plantilla publicacion (2)'!$S$3:$Y$490,7,0)</f>
        <v>0.24390243902439024</v>
      </c>
      <c r="Q134" s="103" t="str">
        <f>VLOOKUP(B134,'PAI 2025 Consolidado'!$F$6:$Z$486,21,0)</f>
        <v>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v>
      </c>
      <c r="R134" s="201"/>
      <c r="S134" s="201"/>
    </row>
    <row r="135" spans="1:19" ht="39" thickBot="1" x14ac:dyDescent="0.3">
      <c r="A135" s="143" t="str">
        <f>VLOOKUP(B135,'Plantilla publicacion'!$A$3:$B$490,2,0)</f>
        <v>Actividad propia</v>
      </c>
      <c r="B135" s="106" t="s">
        <v>1143</v>
      </c>
      <c r="C135" s="368"/>
      <c r="D135" s="368">
        <f>VLOOKUP(B135,'Plantilla publicacion'!$A$3:$M$490,6,0)</f>
        <v>0</v>
      </c>
      <c r="E135" s="368"/>
      <c r="F135" s="368"/>
      <c r="G135" s="368" t="str">
        <f>VLOOKUP(B135,'Plantilla publicacion'!$A$3:$M$490,7,0)</f>
        <v>N/A</v>
      </c>
      <c r="H135" s="106" t="str">
        <f>VLOOKUP(B135,'Plantilla publicacion'!$A$3:$M$490,8,0)</f>
        <v>Socializar la matriz con los grupos de valor externos (Soportes de la socialización de la matriz con las entidades)</v>
      </c>
      <c r="I135" s="106">
        <f>VLOOKUP(B135,'Plantilla publicacion'!$A$3:$M$490,9,0)</f>
        <v>1</v>
      </c>
      <c r="J135" s="106" t="str">
        <f>VLOOKUP(B135,'Plantilla publicacion'!$A$3:$M$490,10,0)</f>
        <v>Númerica</v>
      </c>
      <c r="K135" s="107">
        <f>VLOOKUP(B135,'Plantilla publicacion'!$A$3:$M$490,11,0)</f>
        <v>45839</v>
      </c>
      <c r="L135" s="107">
        <f>VLOOKUP(B135,'Plantilla publicacion'!$A$3:$M$490,12,0)</f>
        <v>46003</v>
      </c>
      <c r="M135" s="108"/>
      <c r="N135" s="109" t="str">
        <f>VLOOKUP(B135,'Plantilla publicacion'!$A$3:$M$490,13,0)</f>
        <v>1000-DESPACHO DEL SUPERINTENDENTE DELEGADO PARA LA PROTECCIÓN DE LA COMPETENCIA</v>
      </c>
      <c r="O135" s="106">
        <f>VLOOKUP(B135,'Plantilla publicacion (2)'!$S$3:$X$490,6,0)</f>
        <v>0</v>
      </c>
      <c r="P135" s="311">
        <f>VLOOKUP(B135,'Plantilla publicacion (2)'!$S$3:$Y$490,7,0)</f>
        <v>0</v>
      </c>
      <c r="Q135" s="109" t="str">
        <f>VLOOKUP(B135,'PAI 2025 Consolidado'!$F$6:$Z$486,21,0)</f>
        <v xml:space="preserve">Se tiene proyectado dar a conocer la matriz de riesgos  a los asistentes de los diferentes eventos que adelantará la Delegatura. </v>
      </c>
      <c r="R135" s="201"/>
      <c r="S135" s="201"/>
    </row>
    <row r="136" spans="1:19" s="12" customFormat="1" ht="114.75" x14ac:dyDescent="0.25">
      <c r="A136" s="5" t="str">
        <f>VLOOKUP(B136,'Plantilla publicacion'!$A$3:$B$490,2,0)</f>
        <v>Producto</v>
      </c>
      <c r="B136" s="139" t="s">
        <v>1154</v>
      </c>
      <c r="C136" s="367" t="str">
        <f>VLOOKUP(B136,'Plantilla publicacion'!$A$3:$R$490,17,0)</f>
        <v>PND - 2-03-9-b- Seguridad humana y justicia social - Aprovechamiento de la propiedad intelectual / PES - Reindustrialización</v>
      </c>
      <c r="D136" s="367" t="str">
        <f>VLOOKUP(B136,'Plantilla publicacion'!$A$3:$M$490,6,0)</f>
        <v>58-Promover el enfoque preventivo, diferencial y territorial en el que hacer misional de la entidad</v>
      </c>
      <c r="E136" s="367"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6" s="367"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6" s="367" t="str">
        <f>VLOOKUP(B136,'Plantilla publicacion'!$A$3:$M$490,7,0)</f>
        <v>C-3599-0200-0005-53105b</v>
      </c>
      <c r="H136" s="15" t="str">
        <f>VLOOKUP(B136,'Plantilla publicacion'!$A$3:$M$490,8,0)</f>
        <v>Jornadas de Capacitación bajo la Estrategia Marcas de Paz, realizadas.
 (Informe consolidado de la ejecución de las jornadas)</v>
      </c>
      <c r="I136" s="15">
        <f>VLOOKUP(B136,'Plantilla publicacion'!$A$3:$M$490,9,0)</f>
        <v>100</v>
      </c>
      <c r="J136" s="15" t="str">
        <f>VLOOKUP(B136,'Plantilla publicacion'!$A$3:$M$490,10,0)</f>
        <v>Porcentual</v>
      </c>
      <c r="K136" s="172">
        <f>VLOOKUP(B136,'Plantilla publicacion'!$A$3:$M$490,11,0)</f>
        <v>45691</v>
      </c>
      <c r="L136" s="172">
        <f>VLOOKUP(B136,'Plantilla publicacion'!$A$3:$M$490,12,0)</f>
        <v>46010</v>
      </c>
      <c r="M136" s="15">
        <f>IF(ISERROR(VLOOKUP(B136,'Plantilla publicacion'!$A$3:$P$490,16,0)),"NA",VLOOKUP(B136,'Plantilla publicacion'!$A$3:$P$490,16,0))</f>
        <v>0</v>
      </c>
      <c r="N136" s="140" t="str">
        <f>VLOOKUP(B136,'Plantilla publicacion'!$A$3:$M$490,13,0)</f>
        <v>71-GRUPO DE TRABAJO DE FORMACION</v>
      </c>
      <c r="O136" s="15">
        <f>VLOOKUP(B136,'Plantilla publicacion (2)'!$S$3:$X$490,6,0)</f>
        <v>80</v>
      </c>
      <c r="P136" s="312">
        <f>VLOOKUP(B136,'Plantilla publicacion (2)'!$S$3:$Y$490,7,0)</f>
        <v>1.0762331838565025</v>
      </c>
      <c r="Q136" s="140" t="str">
        <f>VLOOKUP(B136,'PAI 2025 Consolidado'!$F$6:$Z$486,21,0)</f>
        <v>Durante el mes de septiembre se realizaron 8 jornadas. En el acumulado con corte al 30 de septiembre de 2025, se han realizado 24 jornadas de capacitación, de las 30 establecidas. Esta jornadas se han dictado en la modalidad videoconferencia (7) en las ciudades de Atacó (1), Bogotá (3), Popayán (2) y Tumaco (1),  presencialmente (17) en el corregimiento de Cupicá, municipio de Arauquita (1), Ataco (3), Bahía Solano, Chocó. (1), Bogotá (1), Bojaya (1),  Guapí (1), Istmina (1), Leticia (1), Ocaña (2), Pradera (1), Puerto Asís (1), Quibdó (1), en los  municipios de San Andrés de Tumaco, Nariño (2). Con la participación total de 699 asistentes.</v>
      </c>
      <c r="R136" s="200"/>
      <c r="S136" s="200"/>
    </row>
    <row r="137" spans="1:19" ht="165.75" x14ac:dyDescent="0.25">
      <c r="A137" s="13" t="str">
        <f>VLOOKUP(B137,'Plantilla publicacion'!$A$3:$B$490,2,0)</f>
        <v>Actividad propia</v>
      </c>
      <c r="B137" s="102" t="s">
        <v>1156</v>
      </c>
      <c r="C137" s="367"/>
      <c r="D137" s="367">
        <f>VLOOKUP(B137,'Plantilla publicacion'!$A$3:$M$490,6,0)</f>
        <v>0</v>
      </c>
      <c r="E137" s="367"/>
      <c r="F137" s="367"/>
      <c r="G137" s="367" t="str">
        <f>VLOOKUP(B137,'Plantilla publicacion'!$A$3:$M$490,7,0)</f>
        <v>N/A</v>
      </c>
      <c r="H137" s="6" t="str">
        <f>VLOOKUP(B137,'Plantilla publicacion'!$A$3:$M$490,8,0)</f>
        <v>Definir, en coordinación con el Despacho de la Superintendente de PI, el contenido temático que será abordado en las jornadas de capacitación y los aportes a la proyección mensual del número de jornadas a realizar. (Documento con las definiciones)</v>
      </c>
      <c r="I137" s="6">
        <f>VLOOKUP(B137,'Plantilla publicacion'!$A$3:$M$490,9,0)</f>
        <v>1</v>
      </c>
      <c r="J137" s="6" t="str">
        <f>VLOOKUP(B137,'Plantilla publicacion'!$A$3:$M$490,10,0)</f>
        <v>Númerica</v>
      </c>
      <c r="K137" s="7">
        <f>VLOOKUP(B137,'Plantilla publicacion'!$A$3:$M$490,11,0)</f>
        <v>45691</v>
      </c>
      <c r="L137" s="7">
        <f>VLOOKUP(B137,'Plantilla publicacion'!$A$3:$M$490,12,0)</f>
        <v>45744</v>
      </c>
      <c r="M137" s="57"/>
      <c r="N137" s="103" t="str">
        <f>VLOOKUP(B137,'Plantilla publicacion'!$A$3:$M$490,13,0)</f>
        <v>71-GRUPO DE TRABAJO DE FORMACION</v>
      </c>
      <c r="O137" s="6">
        <f>VLOOKUP(B137,'Plantilla publicacion (2)'!$S$3:$X$490,6,0)</f>
        <v>100</v>
      </c>
      <c r="P137" s="310">
        <f>VLOOKUP(B137,'Plantilla publicacion (2)'!$S$3:$Y$490,7,0)</f>
        <v>0.36585365853658536</v>
      </c>
      <c r="Q137" s="103" t="str">
        <f>VLOOKUP(B137,'PAI 2025 Consolidado'!$F$6:$Z$486,21,0)</f>
        <v>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v>
      </c>
      <c r="R137" s="201"/>
      <c r="S137" s="201"/>
    </row>
    <row r="138" spans="1:19" ht="114.75" x14ac:dyDescent="0.25">
      <c r="A138" s="13" t="str">
        <f>VLOOKUP(B138,'Plantilla publicacion'!$A$3:$B$490,2,0)</f>
        <v>Actividad propia</v>
      </c>
      <c r="B138" s="102" t="s">
        <v>1158</v>
      </c>
      <c r="C138" s="367"/>
      <c r="D138" s="367">
        <f>VLOOKUP(B138,'Plantilla publicacion'!$A$3:$M$490,6,0)</f>
        <v>0</v>
      </c>
      <c r="E138" s="367"/>
      <c r="F138" s="367"/>
      <c r="G138" s="367" t="str">
        <f>VLOOKUP(B138,'Plantilla publicacion'!$A$3:$M$490,7,0)</f>
        <v>N/A</v>
      </c>
      <c r="H138" s="6" t="str">
        <f>VLOOKUP(B138,'Plantilla publicacion'!$A$3:$M$490,8,0)</f>
        <v>Realizar las jornadas de capacitación. (Matriz de gestión de jornadas realizadas)</v>
      </c>
      <c r="I138" s="6">
        <f>VLOOKUP(B138,'Plantilla publicacion'!$A$3:$M$490,9,0)</f>
        <v>30</v>
      </c>
      <c r="J138" s="6" t="str">
        <f>VLOOKUP(B138,'Plantilla publicacion'!$A$3:$M$490,10,0)</f>
        <v>Númerica</v>
      </c>
      <c r="K138" s="7">
        <f>VLOOKUP(B138,'Plantilla publicacion'!$A$3:$M$490,11,0)</f>
        <v>45748</v>
      </c>
      <c r="L138" s="7">
        <f>VLOOKUP(B138,'Plantilla publicacion'!$A$3:$M$490,12,0)</f>
        <v>45996</v>
      </c>
      <c r="M138" s="57"/>
      <c r="N138" s="103" t="str">
        <f>VLOOKUP(B138,'Plantilla publicacion'!$A$3:$M$490,13,0)</f>
        <v>71-GRUPO DE TRABAJO DE FORMACION</v>
      </c>
      <c r="O138" s="6">
        <f>VLOOKUP(B138,'Plantilla publicacion (2)'!$S$3:$X$490,6,0)</f>
        <v>80</v>
      </c>
      <c r="P138" s="310">
        <f>VLOOKUP(B138,'Plantilla publicacion (2)'!$S$3:$Y$490,7,0)</f>
        <v>0.58536585365853655</v>
      </c>
      <c r="Q138" s="103" t="str">
        <f>VLOOKUP(B138,'PAI 2025 Consolidado'!$F$6:$Z$486,21,0)</f>
        <v>Durante el mes de septiembre se realizaron 8 jornadas. En el acumulado con corte al 30 de septiembre de 2025, se han realizado 24 jornadas de capacitación, de las 30 establecidas. Esta jornadas se han dictado en la modalidad videoconferencia (7) en las ciudades de Atacó (1), Bogotá (3), Popayán (2) y Tumaco (1),  presencialmente (17) en el corregimiento de Cupicá, municipio de Arauquita (1), Bahía Solano, Chocó. (1), en los  municipios de San Andrés de Tumaco, Nariño (1), Bojaya (1), Istmina (1), Quibdó (1), Leticia (1), Ataco (3), Guapí (1), Puerto Asís (1), Ocaña (2), Pradera (1) y Bogotá (2).  Con la participación total de 699 asistentes.</v>
      </c>
      <c r="R138" s="201"/>
      <c r="S138" s="201"/>
    </row>
    <row r="139" spans="1:19" ht="51.75" thickBot="1" x14ac:dyDescent="0.3">
      <c r="A139" s="13" t="str">
        <f>VLOOKUP(B139,'Plantilla publicacion'!$A$3:$B$490,2,0)</f>
        <v>Actividad propia</v>
      </c>
      <c r="B139" s="104" t="s">
        <v>1159</v>
      </c>
      <c r="C139" s="368"/>
      <c r="D139" s="368">
        <f>VLOOKUP(B139,'Plantilla publicacion'!$A$3:$M$490,6,0)</f>
        <v>0</v>
      </c>
      <c r="E139" s="368"/>
      <c r="F139" s="368"/>
      <c r="G139" s="368" t="str">
        <f>VLOOKUP(B139,'Plantilla publicacion'!$A$3:$M$490,7,0)</f>
        <v>N/A</v>
      </c>
      <c r="H139" s="106" t="str">
        <f>VLOOKUP(B139,'Plantilla publicacion'!$A$3:$M$490,8,0)</f>
        <v>Elaborar informes trimestrales de las jornadas de capacitación realizadas. (Informe)</v>
      </c>
      <c r="I139" s="106">
        <f>VLOOKUP(B139,'Plantilla publicacion'!$A$3:$M$490,9,0)</f>
        <v>3</v>
      </c>
      <c r="J139" s="106" t="str">
        <f>VLOOKUP(B139,'Plantilla publicacion'!$A$3:$M$490,10,0)</f>
        <v>Númerica</v>
      </c>
      <c r="K139" s="107">
        <f>VLOOKUP(B139,'Plantilla publicacion'!$A$3:$M$490,11,0)</f>
        <v>45748</v>
      </c>
      <c r="L139" s="107">
        <f>VLOOKUP(B139,'Plantilla publicacion'!$A$3:$M$490,12,0)</f>
        <v>46010</v>
      </c>
      <c r="M139" s="108"/>
      <c r="N139" s="109" t="str">
        <f>VLOOKUP(B139,'Plantilla publicacion'!$A$3:$M$490,13,0)</f>
        <v>71-GRUPO DE TRABAJO DE FORMACION</v>
      </c>
      <c r="O139" s="106">
        <f>VLOOKUP(B139,'Plantilla publicacion (2)'!$S$3:$X$490,6,0)</f>
        <v>66</v>
      </c>
      <c r="P139" s="311">
        <f>VLOOKUP(B139,'Plantilla publicacion (2)'!$S$3:$Y$490,7,0)</f>
        <v>8.0487804878048783E-2</v>
      </c>
      <c r="Q139" s="109" t="str">
        <f>VLOOKUP(B139,'PAI 2025 Consolidado'!$F$6:$Z$486,21,0)</f>
        <v xml:space="preserve">Con corte al 30 de septiembre de 2025, se han elaborado dos (2) informes de los tres (3) establecidos como meta. En el presente informe se indica la gestión realizada durante el trimestre julio-septiembre de 2025, para el cumplimiento de la meta. </v>
      </c>
      <c r="R139" s="201"/>
      <c r="S139" s="201"/>
    </row>
    <row r="140" spans="1:19" s="12" customFormat="1" ht="102" x14ac:dyDescent="0.25">
      <c r="A140" s="5" t="str">
        <f>VLOOKUP(B140,'Plantilla publicacion'!$A$3:$B$490,2,0)</f>
        <v>Producto</v>
      </c>
      <c r="B140" s="15" t="s">
        <v>1168</v>
      </c>
      <c r="C140" s="367" t="str">
        <f>VLOOKUP(B140,'Plantilla publicacion'!$A$3:$R$490,17,0)</f>
        <v>PND - 5-31-5-d- Convergencia regional - Gobierno digital para la gente / PES - Transformación Institucional</v>
      </c>
      <c r="D140" s="367" t="str">
        <f>VLOOKUP(B140,'Plantilla publicacion'!$A$3:$M$490,6,0)</f>
        <v>62-Fortalecer la infraestructura, uso y aprovechamiento de las tecnologías de la información, para optimizar la capacidad institucional</v>
      </c>
      <c r="E140" s="367"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40" s="367"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0" s="367" t="str">
        <f>VLOOKUP(B140,'Plantilla publicacion'!$A$3:$M$490,7,0)</f>
        <v>C-3599-0200-0005-53105b</v>
      </c>
      <c r="H140" s="15" t="str">
        <f>VLOOKUP(B140,'Plantilla publicacion'!$A$3:$M$490,8,0)</f>
        <v>Plataforma del Campus virtual accesible conforme a los estándares WCAG 2.1 nivel AA implementada (Informe consolidado de la implementación)</v>
      </c>
      <c r="I140" s="15">
        <f>VLOOKUP(B140,'Plantilla publicacion'!$A$3:$M$490,9,0)</f>
        <v>100</v>
      </c>
      <c r="J140" s="15" t="str">
        <f>VLOOKUP(B140,'Plantilla publicacion'!$A$3:$M$490,10,0)</f>
        <v>Porcentual</v>
      </c>
      <c r="K140" s="172">
        <f>VLOOKUP(B140,'Plantilla publicacion'!$A$3:$M$490,11,0)</f>
        <v>45705</v>
      </c>
      <c r="L140" s="172">
        <f>VLOOKUP(B140,'Plantilla publicacion'!$A$3:$M$490,12,0)</f>
        <v>46003</v>
      </c>
      <c r="M140" s="15">
        <f>IF(ISERROR(VLOOKUP(B140,'Plantilla publicacion'!$A$3:$P$490,16,0)),"NA",VLOOKUP(B140,'Plantilla publicacion'!$A$3:$P$490,16,0))</f>
        <v>0</v>
      </c>
      <c r="N140" s="15" t="str">
        <f>VLOOKUP(B140,'Plantilla publicacion'!$A$3:$M$490,13,0)</f>
        <v>71-GRUPO DE TRABAJO DE FORMACION</v>
      </c>
      <c r="O140" s="15">
        <f>VLOOKUP(B140,'Plantilla publicacion (2)'!$S$3:$X$490,6,0)</f>
        <v>45</v>
      </c>
      <c r="P140" s="312">
        <f>VLOOKUP(B140,'Plantilla publicacion (2)'!$S$3:$Y$490,7,0)</f>
        <v>0.4035874439461884</v>
      </c>
      <c r="Q140" s="15" t="str">
        <f>VLOOKUP(B140,'PAI 2025 Consolidado'!$F$6:$Z$486,21,0)</f>
        <v>Con cortes al 30 de septiembre de 2025,  se ha avanzado en el plan de trabajo propuesto para este producto en un 45%, finalizando en un 100%  la siguiente actividad, que se esta reportando en este avance del mes de septiembre:
2. Aplicar mejoras de accesibilidad al contenido web mediante ajustes en enlaces, contrastes y encabezados.
Adicionalmente, se reporta el plan de trabajo presentado como evidencia del avance del 45% a la fecha.</v>
      </c>
      <c r="R140" s="200"/>
      <c r="S140" s="200"/>
    </row>
    <row r="141" spans="1:19" s="12" customFormat="1" ht="114.75" x14ac:dyDescent="0.25">
      <c r="A141" s="13" t="str">
        <f>VLOOKUP(B141,'Plantilla publicacion'!$A$3:$B$490,2,0)</f>
        <v>Actividad propia</v>
      </c>
      <c r="B141" s="6" t="s">
        <v>1169</v>
      </c>
      <c r="C141" s="367"/>
      <c r="D141" s="367">
        <f>VLOOKUP(B141,'Plantilla publicacion'!$A$3:$M$490,6,0)</f>
        <v>0</v>
      </c>
      <c r="E141" s="367"/>
      <c r="F141" s="367"/>
      <c r="G141" s="367" t="str">
        <f>VLOOKUP(B141,'Plantilla publicacion'!$A$3:$M$490,7,0)</f>
        <v>N/A</v>
      </c>
      <c r="H141" s="6" t="str">
        <f>VLOOKUP(B141,'Plantilla publicacion'!$A$3:$M$490,8,0)</f>
        <v>Elaborar un diagnóstico de los aspectos que requieren ser implementados en accesibilidad de la plataforma del campus virtual. (Informe de diagnóstico).</v>
      </c>
      <c r="I141" s="6">
        <f>VLOOKUP(B141,'Plantilla publicacion'!$A$3:$M$490,9,0)</f>
        <v>1</v>
      </c>
      <c r="J141" s="6" t="str">
        <f>VLOOKUP(B141,'Plantilla publicacion'!$A$3:$M$490,10,0)</f>
        <v>Númerica</v>
      </c>
      <c r="K141" s="7">
        <f>VLOOKUP(B141,'Plantilla publicacion'!$A$3:$M$490,11,0)</f>
        <v>45705</v>
      </c>
      <c r="L141" s="7">
        <f>VLOOKUP(B141,'Plantilla publicacion'!$A$3:$M$490,12,0)</f>
        <v>45853</v>
      </c>
      <c r="M141" s="57"/>
      <c r="N141" s="16" t="str">
        <f>VLOOKUP(B141,'Plantilla publicacion'!$A$3:$M$490,13,0)</f>
        <v>71-GRUPO DE TRABAJO DE FORMACION</v>
      </c>
      <c r="O141" s="6">
        <f>VLOOKUP(B141,'Plantilla publicacion (2)'!$S$3:$X$490,6,0)</f>
        <v>100</v>
      </c>
      <c r="P141" s="310">
        <f>VLOOKUP(B141,'Plantilla publicacion (2)'!$S$3:$Y$490,7,0)</f>
        <v>0.36585365853658536</v>
      </c>
      <c r="Q141" s="16" t="str">
        <f>VLOOKUP(B141,'PAI 2025 Consolidado'!$F$6:$Z$486,21,0)</f>
        <v>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v>
      </c>
      <c r="R141" s="201"/>
      <c r="S141" s="201"/>
    </row>
    <row r="142" spans="1:19" s="12" customFormat="1" ht="38.25" x14ac:dyDescent="0.25">
      <c r="A142" s="13" t="str">
        <f>VLOOKUP(B142,'Plantilla publicacion'!$A$3:$B$490,2,0)</f>
        <v>Actividad propia</v>
      </c>
      <c r="B142" s="6" t="s">
        <v>1170</v>
      </c>
      <c r="C142" s="367"/>
      <c r="D142" s="367">
        <f>VLOOKUP(B142,'Plantilla publicacion'!$A$3:$M$490,6,0)</f>
        <v>0</v>
      </c>
      <c r="E142" s="367"/>
      <c r="F142" s="367"/>
      <c r="G142" s="367" t="str">
        <f>VLOOKUP(B142,'Plantilla publicacion'!$A$3:$M$490,7,0)</f>
        <v>N/A</v>
      </c>
      <c r="H142" s="6" t="str">
        <f>VLOOKUP(B142,'Plantilla publicacion'!$A$3:$M$490,8,0)</f>
        <v>Elaborar un plan de trabajo para la implementación de accesibilidad del campus virtual. (Plan de trabajo).</v>
      </c>
      <c r="I142" s="6">
        <f>VLOOKUP(B142,'Plantilla publicacion'!$A$3:$M$490,9,0)</f>
        <v>1</v>
      </c>
      <c r="J142" s="6" t="str">
        <f>VLOOKUP(B142,'Plantilla publicacion'!$A$3:$M$490,10,0)</f>
        <v>Númerica</v>
      </c>
      <c r="K142" s="7">
        <f>VLOOKUP(B142,'Plantilla publicacion'!$A$3:$M$490,11,0)</f>
        <v>45733</v>
      </c>
      <c r="L142" s="7">
        <f>VLOOKUP(B142,'Plantilla publicacion'!$A$3:$M$490,12,0)</f>
        <v>45869</v>
      </c>
      <c r="M142" s="57"/>
      <c r="N142" s="16" t="str">
        <f>VLOOKUP(B142,'Plantilla publicacion'!$A$3:$M$490,13,0)</f>
        <v>71-GRUPO DE TRABAJO DE FORMACION</v>
      </c>
      <c r="O142" s="6">
        <f>VLOOKUP(B142,'Plantilla publicacion (2)'!$S$3:$X$490,6,0)</f>
        <v>100</v>
      </c>
      <c r="P142" s="310">
        <f>VLOOKUP(B142,'Plantilla publicacion (2)'!$S$3:$Y$490,7,0)</f>
        <v>0.24390243902439024</v>
      </c>
      <c r="Q142" s="16" t="str">
        <f>VLOOKUP(B142,'PAI 2025 Consolidado'!$F$6:$Z$486,21,0)</f>
        <v xml:space="preserve">Esta actividad fue cumplida al 100% finalizando el 31 de julio de 2025. En el documento anexo se evidencia el plan de trabajo propuesto para la implementación de accesibilidad del campus virtual. </v>
      </c>
      <c r="R142" s="201"/>
      <c r="S142" s="201"/>
    </row>
    <row r="143" spans="1:19" s="12" customFormat="1" ht="102" x14ac:dyDescent="0.25">
      <c r="A143" s="13" t="str">
        <f>VLOOKUP(B143,'Plantilla publicacion'!$A$3:$B$490,2,0)</f>
        <v>Actividad propia</v>
      </c>
      <c r="B143" s="6" t="s">
        <v>1171</v>
      </c>
      <c r="C143" s="367"/>
      <c r="D143" s="367">
        <f>VLOOKUP(B143,'Plantilla publicacion'!$A$3:$M$490,6,0)</f>
        <v>0</v>
      </c>
      <c r="E143" s="367"/>
      <c r="F143" s="367"/>
      <c r="G143" s="367" t="str">
        <f>VLOOKUP(B143,'Plantilla publicacion'!$A$3:$M$490,7,0)</f>
        <v>N/A</v>
      </c>
      <c r="H143" s="6" t="str">
        <f>VLOOKUP(B143,'Plantilla publicacion'!$A$3:$M$490,8,0)</f>
        <v>Ejecutar el plan de trabajo  para la implementación de accesibilidad de la plataforma del campus virtual. (Reporte de avance de la ejecución del plan de trabajo).</v>
      </c>
      <c r="I143" s="6">
        <f>VLOOKUP(B143,'Plantilla publicacion'!$A$3:$M$490,9,0)</f>
        <v>100</v>
      </c>
      <c r="J143" s="6" t="str">
        <f>VLOOKUP(B143,'Plantilla publicacion'!$A$3:$M$490,10,0)</f>
        <v>Porcentual</v>
      </c>
      <c r="K143" s="7">
        <f>VLOOKUP(B143,'Plantilla publicacion'!$A$3:$M$490,11,0)</f>
        <v>45748</v>
      </c>
      <c r="L143" s="7">
        <f>VLOOKUP(B143,'Plantilla publicacion'!$A$3:$M$490,12,0)</f>
        <v>45996</v>
      </c>
      <c r="M143" s="57"/>
      <c r="N143" s="16" t="str">
        <f>VLOOKUP(B143,'Plantilla publicacion'!$A$3:$M$490,13,0)</f>
        <v>71-GRUPO DE TRABAJO DE FORMACION</v>
      </c>
      <c r="O143" s="6">
        <f>VLOOKUP(B143,'Plantilla publicacion (2)'!$S$3:$X$490,6,0)</f>
        <v>45</v>
      </c>
      <c r="P143" s="310">
        <f>VLOOKUP(B143,'Plantilla publicacion (2)'!$S$3:$Y$490,7,0)</f>
        <v>0.21951219512195119</v>
      </c>
      <c r="Q143" s="16" t="str">
        <f>VLOOKUP(B143,'PAI 2025 Consolidado'!$F$6:$Z$486,21,0)</f>
        <v>Con cortes al 30 de septiembre de 2025,  se ha avanzado en el plan de trabajo propuesto para este producto en un 45%, finalizando en un 100%  la siguiente actividad, que se esta reportando en este avance del mes de septiembre:
2. Aplicar mejoras de accesibilidad al contenido web mediante ajustes en enlaces, contrastes y encabezados.
Adicionalmente, se reporta el plan de trabajo presentado como evidencia del avance del 45% a la fecha.</v>
      </c>
      <c r="R143" s="201"/>
      <c r="S143" s="201"/>
    </row>
    <row r="144" spans="1:19" ht="26.25" thickBot="1" x14ac:dyDescent="0.3">
      <c r="A144" s="13" t="str">
        <f>VLOOKUP(B144,'Plantilla publicacion'!$A$3:$B$490,2,0)</f>
        <v>Actividad propia</v>
      </c>
      <c r="B144" s="11" t="s">
        <v>1172</v>
      </c>
      <c r="C144" s="367"/>
      <c r="D144" s="367">
        <f>VLOOKUP(B144,'Plantilla publicacion'!$A$3:$M$490,6,0)</f>
        <v>0</v>
      </c>
      <c r="E144" s="367"/>
      <c r="F144" s="367"/>
      <c r="G144" s="367" t="str">
        <f>VLOOKUP(B144,'Plantilla publicacion'!$A$3:$M$490,7,0)</f>
        <v>N/A</v>
      </c>
      <c r="H144" s="11" t="str">
        <f>VLOOKUP(B144,'Plantilla publicacion'!$A$3:$M$490,8,0)</f>
        <v>Elaborar informe de resultados de la accesibilidad de la plataforma del campus virtual. (Informe consolidado de la  accesibilidad)</v>
      </c>
      <c r="I144" s="11">
        <f>VLOOKUP(B144,'Plantilla publicacion'!$A$3:$M$490,9,0)</f>
        <v>1</v>
      </c>
      <c r="J144" s="11" t="str">
        <f>VLOOKUP(B144,'Plantilla publicacion'!$A$3:$M$490,10,0)</f>
        <v>Númerica</v>
      </c>
      <c r="K144" s="110">
        <f>VLOOKUP(B144,'Plantilla publicacion'!$A$3:$M$490,11,0)</f>
        <v>45992</v>
      </c>
      <c r="L144" s="110">
        <f>VLOOKUP(B144,'Plantilla publicacion'!$A$3:$M$490,12,0)</f>
        <v>46003</v>
      </c>
      <c r="M144" s="111"/>
      <c r="N144" s="112" t="str">
        <f>VLOOKUP(B144,'Plantilla publicacion'!$A$3:$M$490,13,0)</f>
        <v>71-GRUPO DE TRABAJO DE FORMACION</v>
      </c>
      <c r="O144" s="11">
        <f>VLOOKUP(B144,'Plantilla publicacion (2)'!$S$3:$X$490,6,0)</f>
        <v>0</v>
      </c>
      <c r="P144" s="313">
        <f>VLOOKUP(B144,'Plantilla publicacion (2)'!$S$3:$Y$490,7,0)</f>
        <v>0</v>
      </c>
      <c r="Q144" s="112">
        <f>VLOOKUP(B144,'PAI 2025 Consolidado'!$F$6:$Z$486,21,0)</f>
        <v>0</v>
      </c>
      <c r="R144" s="201"/>
      <c r="S144" s="201"/>
    </row>
    <row r="145" spans="1:19" s="12" customFormat="1" ht="51" x14ac:dyDescent="0.25">
      <c r="A145" s="5" t="str">
        <f>VLOOKUP(B145,'Plantilla publicacion'!$A$3:$B$490,2,0)</f>
        <v>Producto</v>
      </c>
      <c r="B145" s="98" t="s">
        <v>1173</v>
      </c>
      <c r="C145" s="366" t="str">
        <f>VLOOKUP(B145,'Plantilla publicacion'!$A$3:$R$490,17,0)</f>
        <v>PND - 4-04-1-c- Transformación productiva, internacionalización y acción climática - Políticas de competencia, consumidor e infraestructura de la calidad modernas / PES - Reindustrialización</v>
      </c>
      <c r="D145" s="366" t="str">
        <f>VLOOKUP(B145,'Plantilla publicacion'!$A$3:$M$490,6,0)</f>
        <v>58-Promover el enfoque preventivo, diferencial y territorial en el que hacer misional de la entidad</v>
      </c>
      <c r="E145" s="366"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366"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366" t="str">
        <f>VLOOKUP(B145,'Plantilla publicacion'!$A$3:$M$490,7,0)</f>
        <v>C-3599-0200-0005-53105b</v>
      </c>
      <c r="H145" s="100" t="str">
        <f>VLOOKUP(B145,'Plantilla publicacion'!$A$3:$M$490,8,0)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45" s="100">
        <f>VLOOKUP(B145,'Plantilla publicacion'!$A$3:$M$490,9,0)</f>
        <v>290</v>
      </c>
      <c r="J145" s="100" t="str">
        <f>VLOOKUP(B145,'Plantilla publicacion'!$A$3:$M$490,10,0)</f>
        <v>Númerica</v>
      </c>
      <c r="K145" s="173">
        <f>VLOOKUP(B145,'Plantilla publicacion'!$A$3:$M$490,11,0)</f>
        <v>45717</v>
      </c>
      <c r="L145" s="173">
        <f>VLOOKUP(B145,'Plantilla publicacion'!$A$3:$M$490,12,0)</f>
        <v>46003</v>
      </c>
      <c r="M145" s="15" t="str">
        <f>IF(ISERROR(VLOOKUP(B145,'Plantilla publicacion'!$A$3:$P$490,16,0)),"NA",VLOOKUP(B145,'Plantilla publicacion'!$A$3:$P$490,16,0))</f>
        <v>PES_20230188 / PEI_21</v>
      </c>
      <c r="N145" s="101" t="str">
        <f>VLOOKUP(B145,'Plantilla publicacion'!$A$3:$M$490,13,0)</f>
        <v>71-GRUPO DE TRABAJO DE FORMACION</v>
      </c>
      <c r="O145" s="100">
        <f>VLOOKUP(B145,'Plantilla publicacion (2)'!$S$3:$X$490,6,0)</f>
        <v>77</v>
      </c>
      <c r="P145" s="309">
        <f>VLOOKUP(B145,'Plantilla publicacion (2)'!$S$3:$Y$490,7,0)</f>
        <v>1.0358744394618835</v>
      </c>
      <c r="Q145" s="101" t="str">
        <f>VLOOKUP(B145,'PAI 2025 Consolidado'!$F$6:$Z$486,21,0)</f>
        <v xml:space="preserve">Durante el mes de septiembre se realizaron 31 jornadas. El acumulado con corte al 30 de septiembre de 2025, es de 223 Jornadas de Formación realizadas de las 290 establecidas. Se adjunta el reporte mensual con los resultados de las Jornadas de Formación del mes de septiembre. </v>
      </c>
      <c r="R145" s="200"/>
      <c r="S145" s="200"/>
    </row>
    <row r="146" spans="1:19" s="12" customFormat="1" ht="51" x14ac:dyDescent="0.25">
      <c r="A146" s="13" t="str">
        <f>VLOOKUP(B146,'Plantilla publicacion'!$A$3:$B$490,2,0)</f>
        <v>Actividad propia</v>
      </c>
      <c r="B146" s="102" t="s">
        <v>1174</v>
      </c>
      <c r="C146" s="367"/>
      <c r="D146" s="367">
        <f>VLOOKUP(B146,'Plantilla publicacion'!$A$3:$M$490,6,0)</f>
        <v>0</v>
      </c>
      <c r="E146" s="367"/>
      <c r="F146" s="367"/>
      <c r="G146" s="367" t="str">
        <f>VLOOKUP(B146,'Plantilla publicacion'!$A$3:$M$490,7,0)</f>
        <v>N/A</v>
      </c>
      <c r="H146" s="6" t="str">
        <f>VLOOKUP(B146,'Plantilla publicacion'!$A$3:$M$490,8,0)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146" s="6">
        <f>VLOOKUP(B146,'Plantilla publicacion'!$A$3:$M$490,9,0)</f>
        <v>290</v>
      </c>
      <c r="J146" s="6" t="str">
        <f>VLOOKUP(B146,'Plantilla publicacion'!$A$3:$M$490,10,0)</f>
        <v>Númerica</v>
      </c>
      <c r="K146" s="7">
        <f>VLOOKUP(B146,'Plantilla publicacion'!$A$3:$M$490,11,0)</f>
        <v>45717</v>
      </c>
      <c r="L146" s="7">
        <f>VLOOKUP(B146,'Plantilla publicacion'!$A$3:$M$490,12,0)</f>
        <v>46003</v>
      </c>
      <c r="M146" s="57"/>
      <c r="N146" s="103" t="str">
        <f>VLOOKUP(B146,'Plantilla publicacion'!$A$3:$M$490,13,0)</f>
        <v>71-GRUPO DE TRABAJO DE FORMACION</v>
      </c>
      <c r="O146" s="6">
        <f>VLOOKUP(B146,'Plantilla publicacion (2)'!$S$3:$X$490,6,0)</f>
        <v>77</v>
      </c>
      <c r="P146" s="310">
        <f>VLOOKUP(B146,'Plantilla publicacion (2)'!$S$3:$Y$490,7,0)</f>
        <v>0.65731707317073174</v>
      </c>
      <c r="Q146" s="103" t="str">
        <f>VLOOKUP(B146,'PAI 2025 Consolidado'!$F$6:$Z$486,21,0)</f>
        <v xml:space="preserve">Durante el mes de septiembre se realizaron 31 jornadas. El acumulado con corte al 30 de septiembre de 2025, es de 223 Jornadas de Formación realizadas de las 290 establecidas. Se adjunta el reporte mensual con los resultados de las Jornadas de Formación del mes de septiembre. </v>
      </c>
      <c r="R146" s="201"/>
      <c r="S146" s="201"/>
    </row>
    <row r="147" spans="1:19" s="12" customFormat="1" ht="39" thickBot="1" x14ac:dyDescent="0.3">
      <c r="A147" s="13" t="str">
        <f>VLOOKUP(B147,'Plantilla publicacion'!$A$3:$B$490,2,0)</f>
        <v>Actividad propia</v>
      </c>
      <c r="B147" s="104" t="s">
        <v>1175</v>
      </c>
      <c r="C147" s="368"/>
      <c r="D147" s="368">
        <f>VLOOKUP(B147,'Plantilla publicacion'!$A$3:$M$490,6,0)</f>
        <v>0</v>
      </c>
      <c r="E147" s="368"/>
      <c r="F147" s="368"/>
      <c r="G147" s="368" t="str">
        <f>VLOOKUP(B147,'Plantilla publicacion'!$A$3:$M$490,7,0)</f>
        <v>N/A</v>
      </c>
      <c r="H147" s="106" t="str">
        <f>VLOOKUP(B147,'Plantilla publicacion'!$A$3:$M$490,8,0)</f>
        <v>Elaborar informe final de las Jornadas de Formación (Capacitaciones, Sensibilizaciones, Jornada de Información) en Metrología Legal y Reglamentos Técnicos. (Informe final con resultados de la actividad, elaborado).</v>
      </c>
      <c r="I147" s="106">
        <f>VLOOKUP(B147,'Plantilla publicacion'!$A$3:$M$490,9,0)</f>
        <v>1</v>
      </c>
      <c r="J147" s="106" t="str">
        <f>VLOOKUP(B147,'Plantilla publicacion'!$A$3:$M$490,10,0)</f>
        <v>Númerica</v>
      </c>
      <c r="K147" s="107">
        <f>VLOOKUP(B147,'Plantilla publicacion'!$A$3:$M$490,11,0)</f>
        <v>45992</v>
      </c>
      <c r="L147" s="107">
        <f>VLOOKUP(B147,'Plantilla publicacion'!$A$3:$M$490,12,0)</f>
        <v>46003</v>
      </c>
      <c r="M147" s="108"/>
      <c r="N147" s="109" t="str">
        <f>VLOOKUP(B147,'Plantilla publicacion'!$A$3:$M$490,13,0)</f>
        <v>71-GRUPO DE TRABAJO DE FORMACION</v>
      </c>
      <c r="O147" s="106">
        <f>VLOOKUP(B147,'Plantilla publicacion (2)'!$S$3:$X$490,6,0)</f>
        <v>0</v>
      </c>
      <c r="P147" s="311">
        <f>VLOOKUP(B147,'Plantilla publicacion (2)'!$S$3:$Y$490,7,0)</f>
        <v>0</v>
      </c>
      <c r="Q147" s="109">
        <f>VLOOKUP(B147,'PAI 2025 Consolidado'!$F$6:$Z$486,21,0)</f>
        <v>0</v>
      </c>
      <c r="R147" s="201"/>
      <c r="S147" s="201"/>
    </row>
    <row r="148" spans="1:19" s="12" customFormat="1" ht="38.25" x14ac:dyDescent="0.25">
      <c r="A148" s="5" t="str">
        <f>VLOOKUP(B148,'Plantilla publicacion'!$A$3:$B$490,2,0)</f>
        <v>Producto</v>
      </c>
      <c r="B148" s="15" t="s">
        <v>1191</v>
      </c>
      <c r="C148" s="367" t="str">
        <f>VLOOKUP(B148,'Plantilla publicacion'!$A$3:$R$490,17,0)</f>
        <v>PND - 4-04-1-c- Transformación productiva, internacionalización y acción climática - Políticas de competencia, consumidor e infraestructura de la calidad modernas / PES - Reindustrialización</v>
      </c>
      <c r="D148" s="367" t="str">
        <f>VLOOKUP(B148,'Plantilla publicacion'!$A$3:$M$490,6,0)</f>
        <v>58-Promover el enfoque preventivo, diferencial y territorial en el que hacer misional de la entidad</v>
      </c>
      <c r="E148" s="367"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8" s="367"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8" s="367" t="str">
        <f>VLOOKUP(B148,'Plantilla publicacion'!$A$3:$M$490,7,0)</f>
        <v>C-3503-0200-0016-40401c</v>
      </c>
      <c r="H148" s="15" t="str">
        <f>VLOOKUP(B148,'Plantilla publicacion'!$A$3:$M$490,8,0)</f>
        <v>Campañas de control preventivo en los sectores eléctrico, seguridad vial, hogar y construcción e hidrocarburos, realizadas  (Informe con análisis del desarrollo de la campaña)</v>
      </c>
      <c r="I148" s="15">
        <f>VLOOKUP(B148,'Plantilla publicacion'!$A$3:$M$490,9,0)</f>
        <v>4</v>
      </c>
      <c r="J148" s="15" t="str">
        <f>VLOOKUP(B148,'Plantilla publicacion'!$A$3:$M$490,10,0)</f>
        <v>Númerica</v>
      </c>
      <c r="K148" s="172">
        <f>VLOOKUP(B148,'Plantilla publicacion'!$A$3:$M$490,11,0)</f>
        <v>45670</v>
      </c>
      <c r="L148" s="172">
        <f>VLOOKUP(B148,'Plantilla publicacion'!$A$3:$M$490,12,0)</f>
        <v>46022</v>
      </c>
      <c r="M148" s="15" t="str">
        <f>IF(ISERROR(VLOOKUP(B148,'Plantilla publicacion'!$A$3:$P$490,16,0)),"NA",VLOOKUP(B148,'Plantilla publicacion'!$A$3:$P$490,16,0))</f>
        <v>PND_10_Fortalecer las actividades de inspección, vigilancia y control</v>
      </c>
      <c r="N148" s="15" t="str">
        <f>VLOOKUP(B148,'Plantilla publicacion'!$A$3:$M$490,13,0)</f>
        <v>6000-DESPACHO DEL SUPERINTENDENTE DELEGADO PARA EL CONTROL Y VERIFICACIÓN DE REGLAMENTOS TÉCNICOS Y METROLOGÍA LEGAL</v>
      </c>
      <c r="O148" s="15">
        <f>VLOOKUP(B148,'Plantilla publicacion (2)'!$S$3:$X$490,6,0)</f>
        <v>0</v>
      </c>
      <c r="P148" s="312">
        <f>VLOOKUP(B148,'Plantilla publicacion (2)'!$S$3:$Y$490,7,0)</f>
        <v>0</v>
      </c>
      <c r="Q148" s="15">
        <f>VLOOKUP(B148,'PAI 2025 Consolidado'!$F$6:$Z$486,21,0)</f>
        <v>0</v>
      </c>
      <c r="R148" s="200"/>
      <c r="S148" s="200"/>
    </row>
    <row r="149" spans="1:19" s="12" customFormat="1" ht="63.75" x14ac:dyDescent="0.25">
      <c r="A149" s="13" t="str">
        <f>VLOOKUP(B149,'Plantilla publicacion'!$A$3:$B$490,2,0)</f>
        <v>Actividad propia</v>
      </c>
      <c r="B149" s="6" t="s">
        <v>1192</v>
      </c>
      <c r="C149" s="367"/>
      <c r="D149" s="367">
        <f>VLOOKUP(B149,'Plantilla publicacion'!$A$3:$M$490,6,0)</f>
        <v>0</v>
      </c>
      <c r="E149" s="367"/>
      <c r="F149" s="367"/>
      <c r="G149" s="367" t="str">
        <f>VLOOKUP(B149,'Plantilla publicacion'!$A$3:$M$490,7,0)</f>
        <v>N/A</v>
      </c>
      <c r="H149" s="6" t="str">
        <f>VLOOKUP(B149,'Plantilla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9" s="6">
        <f>VLOOKUP(B149,'Plantilla publicacion'!$A$3:$M$490,9,0)</f>
        <v>4</v>
      </c>
      <c r="J149" s="6" t="str">
        <f>VLOOKUP(B149,'Plantilla publicacion'!$A$3:$M$490,10,0)</f>
        <v>Númerica</v>
      </c>
      <c r="K149" s="7">
        <f>VLOOKUP(B149,'Plantilla publicacion'!$A$3:$M$490,11,0)</f>
        <v>45670</v>
      </c>
      <c r="L149" s="7">
        <f>VLOOKUP(B149,'Plantilla publicacion'!$A$3:$M$490,12,0)</f>
        <v>45897</v>
      </c>
      <c r="M149" s="57"/>
      <c r="N149" s="16" t="str">
        <f>VLOOKUP(B149,'Plantilla publicacion'!$A$3:$M$490,13,0)</f>
        <v>6000-DESPACHO DEL SUPERINTENDENTE DELEGADO PARA EL CONTROL Y VERIFICACIÓN DE REGLAMENTOS TÉCNICOS Y METROLOGÍA LEGAL</v>
      </c>
      <c r="O149" s="6">
        <f>VLOOKUP(B149,'Plantilla publicacion (2)'!$S$3:$X$490,6,0)</f>
        <v>100</v>
      </c>
      <c r="P149" s="310">
        <f>VLOOKUP(B149,'Plantilla publicacion (2)'!$S$3:$Y$490,7,0)</f>
        <v>0.24390243902439024</v>
      </c>
      <c r="Q149" s="16" t="str">
        <f>VLOOKUP(B149,'PAI 2025 Consolidado'!$F$6:$Z$486,21,0)</f>
        <v>Se cumplió con la actividad de planificación de las campañas, la cual incluyó la definición del objetivo, contenido, alcance, así como la fijación de metas e indicadores de medición.
Como resultado, se elaboró el documento de planificación en el que se identifican cuatro campañas.</v>
      </c>
      <c r="R149" s="201"/>
      <c r="S149" s="201"/>
    </row>
    <row r="150" spans="1:19" s="12" customFormat="1" ht="38.25" x14ac:dyDescent="0.25">
      <c r="A150" s="13" t="str">
        <f>VLOOKUP(B150,'Plantilla publicacion'!$A$3:$B$490,2,0)</f>
        <v>Actividad propia</v>
      </c>
      <c r="B150" s="6" t="s">
        <v>1193</v>
      </c>
      <c r="C150" s="367"/>
      <c r="D150" s="367">
        <f>VLOOKUP(B150,'Plantilla publicacion'!$A$3:$M$490,6,0)</f>
        <v>0</v>
      </c>
      <c r="E150" s="367"/>
      <c r="F150" s="367"/>
      <c r="G150" s="367" t="str">
        <f>VLOOKUP(B150,'Plantilla publicacion'!$A$3:$M$490,7,0)</f>
        <v>N/A</v>
      </c>
      <c r="H150" s="6" t="str">
        <f>VLOOKUP(B150,'Plantilla publicacion'!$A$3:$M$490,8,0)</f>
        <v>Establecer el cronograma de visitas y requerimientos de cada una de las campañas en los sectores definidos (Cronograma)</v>
      </c>
      <c r="I150" s="6">
        <f>VLOOKUP(B150,'Plantilla publicacion'!$A$3:$M$490,9,0)</f>
        <v>4</v>
      </c>
      <c r="J150" s="6" t="str">
        <f>VLOOKUP(B150,'Plantilla publicacion'!$A$3:$M$490,10,0)</f>
        <v>Númerica</v>
      </c>
      <c r="K150" s="7">
        <f>VLOOKUP(B150,'Plantilla publicacion'!$A$3:$M$490,11,0)</f>
        <v>45670</v>
      </c>
      <c r="L150" s="7">
        <f>VLOOKUP(B150,'Plantilla publicacion'!$A$3:$M$490,12,0)</f>
        <v>46022</v>
      </c>
      <c r="M150" s="57"/>
      <c r="N150" s="16" t="str">
        <f>VLOOKUP(B150,'Plantilla publicacion'!$A$3:$M$490,13,0)</f>
        <v>6000-DESPACHO DEL SUPERINTENDENTE DELEGADO PARA EL CONTROL Y VERIFICACIÓN DE REGLAMENTOS TÉCNICOS Y METROLOGÍA LEGAL</v>
      </c>
      <c r="O150" s="6">
        <f>VLOOKUP(B150,'Plantilla publicacion (2)'!$S$3:$X$490,6,0)</f>
        <v>0</v>
      </c>
      <c r="P150" s="310">
        <f>VLOOKUP(B150,'Plantilla publicacion (2)'!$S$3:$Y$490,7,0)</f>
        <v>0</v>
      </c>
      <c r="Q150" s="16">
        <f>VLOOKUP(B150,'PAI 2025 Consolidado'!$F$6:$Z$486,21,0)</f>
        <v>0</v>
      </c>
      <c r="R150" s="201"/>
      <c r="S150" s="201"/>
    </row>
    <row r="151" spans="1:19" s="12" customFormat="1" ht="38.25" x14ac:dyDescent="0.25">
      <c r="A151" s="13" t="str">
        <f>VLOOKUP(B151,'Plantilla publicacion'!$A$3:$B$490,2,0)</f>
        <v>Actividad propia</v>
      </c>
      <c r="B151" s="6" t="s">
        <v>1194</v>
      </c>
      <c r="C151" s="367"/>
      <c r="D151" s="367">
        <f>VLOOKUP(B151,'Plantilla publicacion'!$A$3:$M$490,6,0)</f>
        <v>0</v>
      </c>
      <c r="E151" s="367"/>
      <c r="F151" s="367"/>
      <c r="G151" s="367" t="str">
        <f>VLOOKUP(B151,'Plantilla publicacion'!$A$3:$M$490,7,0)</f>
        <v>N/A</v>
      </c>
      <c r="H151" s="6" t="str">
        <f>VLOOKUP(B151,'Plantilla publicacion'!$A$3:$M$490,8,0)</f>
        <v>Ejecutar el cronograma de visitas y requerimientos (Seguimiento al cronograma)</v>
      </c>
      <c r="I151" s="6">
        <f>VLOOKUP(B151,'Plantilla publicacion'!$A$3:$M$490,9,0)</f>
        <v>100</v>
      </c>
      <c r="J151" s="6" t="str">
        <f>VLOOKUP(B151,'Plantilla publicacion'!$A$3:$M$490,10,0)</f>
        <v>Porcentual</v>
      </c>
      <c r="K151" s="7">
        <f>VLOOKUP(B151,'Plantilla publicacion'!$A$3:$M$490,11,0)</f>
        <v>45670</v>
      </c>
      <c r="L151" s="7">
        <f>VLOOKUP(B151,'Plantilla publicacion'!$A$3:$M$490,12,0)</f>
        <v>46022</v>
      </c>
      <c r="M151" s="57"/>
      <c r="N151" s="16" t="str">
        <f>VLOOKUP(B151,'Plantilla publicacion'!$A$3:$M$490,13,0)</f>
        <v>6000-DESPACHO DEL SUPERINTENDENTE DELEGADO PARA EL CONTROL Y VERIFICACIÓN DE REGLAMENTOS TÉCNICOS Y METROLOGÍA LEGAL</v>
      </c>
      <c r="O151" s="6">
        <f>VLOOKUP(B151,'Plantilla publicacion (2)'!$S$3:$X$490,6,0)</f>
        <v>0</v>
      </c>
      <c r="P151" s="310">
        <f>VLOOKUP(B151,'Plantilla publicacion (2)'!$S$3:$Y$490,7,0)</f>
        <v>0</v>
      </c>
      <c r="Q151" s="16">
        <f>VLOOKUP(B151,'PAI 2025 Consolidado'!$F$6:$Z$486,21,0)</f>
        <v>0</v>
      </c>
      <c r="R151" s="201"/>
      <c r="S151" s="201"/>
    </row>
    <row r="152" spans="1:19" s="12" customFormat="1" ht="39" thickBot="1" x14ac:dyDescent="0.3">
      <c r="A152" s="13" t="str">
        <f>VLOOKUP(B152,'Plantilla publicacion'!$A$3:$B$490,2,0)</f>
        <v>Actividad propia</v>
      </c>
      <c r="B152" s="11" t="s">
        <v>1196</v>
      </c>
      <c r="C152" s="367"/>
      <c r="D152" s="367">
        <f>VLOOKUP(B152,'Plantilla publicacion'!$A$3:$M$490,6,0)</f>
        <v>0</v>
      </c>
      <c r="E152" s="367"/>
      <c r="F152" s="367"/>
      <c r="G152" s="367" t="str">
        <f>VLOOKUP(B152,'Plantilla publicacion'!$A$3:$M$490,7,0)</f>
        <v>N/A</v>
      </c>
      <c r="H152" s="11" t="str">
        <f>VLOOKUP(B152,'Plantilla publicacion'!$A$3:$M$490,8,0)</f>
        <v>Análisis del desarrollo de la campaña (Informe con análisis del desarrollo de la campaña)</v>
      </c>
      <c r="I152" s="11">
        <f>VLOOKUP(B152,'Plantilla publicacion'!$A$3:$M$490,9,0)</f>
        <v>4</v>
      </c>
      <c r="J152" s="11" t="str">
        <f>VLOOKUP(B152,'Plantilla publicacion'!$A$3:$M$490,10,0)</f>
        <v>Númerica</v>
      </c>
      <c r="K152" s="110">
        <f>VLOOKUP(B152,'Plantilla publicacion'!$A$3:$M$490,11,0)</f>
        <v>45670</v>
      </c>
      <c r="L152" s="110">
        <f>VLOOKUP(B152,'Plantilla publicacion'!$A$3:$M$490,12,0)</f>
        <v>46022</v>
      </c>
      <c r="M152" s="111"/>
      <c r="N152" s="112" t="str">
        <f>VLOOKUP(B152,'Plantilla publicacion'!$A$3:$M$490,13,0)</f>
        <v>6000-DESPACHO DEL SUPERINTENDENTE DELEGADO PARA EL CONTROL Y VERIFICACIÓN DE REGLAMENTOS TÉCNICOS Y METROLOGÍA LEGAL</v>
      </c>
      <c r="O152" s="11">
        <f>VLOOKUP(B152,'Plantilla publicacion (2)'!$S$3:$X$490,6,0)</f>
        <v>0</v>
      </c>
      <c r="P152" s="313">
        <f>VLOOKUP(B152,'Plantilla publicacion (2)'!$S$3:$Y$490,7,0)</f>
        <v>0</v>
      </c>
      <c r="Q152" s="112">
        <f>VLOOKUP(B152,'PAI 2025 Consolidado'!$F$6:$Z$486,21,0)</f>
        <v>0</v>
      </c>
      <c r="R152" s="201"/>
      <c r="S152" s="201"/>
    </row>
    <row r="153" spans="1:19" s="12" customFormat="1" ht="63.75" customHeight="1" x14ac:dyDescent="0.25">
      <c r="A153" s="5" t="str">
        <f>VLOOKUP(B153,'Plantilla publicacion'!$A$3:$B$490,2,0)</f>
        <v>Producto</v>
      </c>
      <c r="B153" s="98" t="s">
        <v>1197</v>
      </c>
      <c r="C153" s="366" t="str">
        <f>VLOOKUP(B153,'Plantilla publicacion'!$A$3:$R$490,17,0)</f>
        <v>PND - 4-04-1-c- Transformación productiva, internacionalización y acción climática - Políticas de competencia, consumidor e infraestructura de la calidad modernas / PES - Reindustrialización</v>
      </c>
      <c r="D153" s="366" t="str">
        <f>VLOOKUP(B153,'Plantilla publicacion'!$A$3:$M$490,6,0)</f>
        <v>58-Promover el enfoque preventivo, diferencial y territorial en el que hacer misional de la entidad</v>
      </c>
      <c r="E153" s="366"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3" s="366"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3" s="366" t="str">
        <f>VLOOKUP(B153,'Plantilla publicacion'!$A$3:$M$490,7,0)</f>
        <v>C-3503-0200-0016-40401c</v>
      </c>
      <c r="H153" s="100" t="str">
        <f>VLOOKUP(B153,'Plantilla publicacion'!$A$3:$M$490,8,0)</f>
        <v>Campañas de control preventivo en surtidores de combustibles, balanzas, preempacados y alcoholímetros, realizadas (Informe con análisis del desarrollo de la campaña)</v>
      </c>
      <c r="I153" s="100">
        <f>VLOOKUP(B153,'Plantilla publicacion'!$A$3:$M$490,9,0)</f>
        <v>6</v>
      </c>
      <c r="J153" s="100" t="str">
        <f>VLOOKUP(B153,'Plantilla publicacion'!$A$3:$M$490,10,0)</f>
        <v>Númerica</v>
      </c>
      <c r="K153" s="173">
        <f>VLOOKUP(B153,'Plantilla publicacion'!$A$3:$M$490,11,0)</f>
        <v>45670</v>
      </c>
      <c r="L153" s="173">
        <f>VLOOKUP(B153,'Plantilla publicacion'!$A$3:$M$490,12,0)</f>
        <v>46022</v>
      </c>
      <c r="M153" s="15" t="str">
        <f>IF(ISERROR(VLOOKUP(B153,'Plantilla publicacion'!$A$3:$P$490,16,0)),"NA",VLOOKUP(B153,'Plantilla publicacion'!$A$3:$P$490,16,0))</f>
        <v>PND_10_Fortalecer las actividades de inspección, vigilancia y control</v>
      </c>
      <c r="N153" s="101" t="str">
        <f>VLOOKUP(B153,'Plantilla publicacion'!$A$3:$M$490,13,0)</f>
        <v>6000-DESPACHO DEL SUPERINTENDENTE DELEGADO PARA EL CONTROL Y VERIFICACIÓN DE REGLAMENTOS TÉCNICOS Y METROLOGÍA LEGAL</v>
      </c>
      <c r="O153" s="100">
        <f>VLOOKUP(B153,'Plantilla publicacion (2)'!$S$3:$X$490,6,0)</f>
        <v>0</v>
      </c>
      <c r="P153" s="309">
        <f>VLOOKUP(B153,'Plantilla publicacion (2)'!$S$3:$Y$490,7,0)</f>
        <v>0</v>
      </c>
      <c r="Q153" s="101">
        <f>VLOOKUP(B153,'PAI 2025 Consolidado'!$F$6:$Z$486,21,0)</f>
        <v>0</v>
      </c>
      <c r="R153" s="200"/>
      <c r="S153" s="200"/>
    </row>
    <row r="154" spans="1:19" ht="63.75" x14ac:dyDescent="0.25">
      <c r="A154" s="13" t="str">
        <f>VLOOKUP(B154,'Plantilla publicacion'!$A$3:$B$490,2,0)</f>
        <v>Actividad propia</v>
      </c>
      <c r="B154" s="102" t="s">
        <v>1198</v>
      </c>
      <c r="C154" s="367"/>
      <c r="D154" s="367">
        <f>VLOOKUP(B154,'Plantilla publicacion'!$A$3:$M$490,6,0)</f>
        <v>0</v>
      </c>
      <c r="E154" s="367"/>
      <c r="F154" s="367"/>
      <c r="G154" s="367" t="str">
        <f>VLOOKUP(B154,'Plantilla publicacion'!$A$3:$M$490,7,0)</f>
        <v>N/A</v>
      </c>
      <c r="H154" s="6" t="str">
        <f>VLOOKUP(B154,'Plantilla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4" s="6">
        <f>VLOOKUP(B154,'Plantilla publicacion'!$A$3:$M$490,9,0)</f>
        <v>6</v>
      </c>
      <c r="J154" s="6" t="str">
        <f>VLOOKUP(B154,'Plantilla publicacion'!$A$3:$M$490,10,0)</f>
        <v>Númerica</v>
      </c>
      <c r="K154" s="7">
        <f>VLOOKUP(B154,'Plantilla publicacion'!$A$3:$M$490,11,0)</f>
        <v>45670</v>
      </c>
      <c r="L154" s="7">
        <f>VLOOKUP(B154,'Plantilla publicacion'!$A$3:$M$490,12,0)</f>
        <v>45897</v>
      </c>
      <c r="M154" s="57"/>
      <c r="N154" s="103" t="str">
        <f>VLOOKUP(B154,'Plantilla publicacion'!$A$3:$M$490,13,0)</f>
        <v>6000-DESPACHO DEL SUPERINTENDENTE DELEGADO PARA EL CONTROL Y VERIFICACIÓN DE REGLAMENTOS TÉCNICOS Y METROLOGÍA LEGAL</v>
      </c>
      <c r="O154" s="6">
        <f>VLOOKUP(B154,'Plantilla publicacion (2)'!$S$3:$X$490,6,0)</f>
        <v>100</v>
      </c>
      <c r="P154" s="310">
        <f>VLOOKUP(B154,'Plantilla publicacion (2)'!$S$3:$Y$490,7,0)</f>
        <v>0.24390243902439024</v>
      </c>
      <c r="Q154" s="103" t="str">
        <f>VLOOKUP(B154,'PAI 2025 Consolidado'!$F$6:$Z$486,21,0)</f>
        <v>Se cumplió con la actividad de planificación de las campañas, la cual incluyó la definición del objetivo, contenido, alcance, así como la fijación de metas e indicadores de medición.
Como resultado, se elaboró el documento de planificación en el que se identifican seis campañas</v>
      </c>
      <c r="R154" s="201"/>
      <c r="S154" s="201"/>
    </row>
    <row r="155" spans="1:19" ht="38.25" x14ac:dyDescent="0.25">
      <c r="A155" s="13" t="str">
        <f>VLOOKUP(B155,'Plantilla publicacion'!$A$3:$B$490,2,0)</f>
        <v>Actividad propia</v>
      </c>
      <c r="B155" s="102" t="s">
        <v>1199</v>
      </c>
      <c r="C155" s="367"/>
      <c r="D155" s="367">
        <f>VLOOKUP(B155,'Plantilla publicacion'!$A$3:$M$490,6,0)</f>
        <v>0</v>
      </c>
      <c r="E155" s="367"/>
      <c r="F155" s="367"/>
      <c r="G155" s="367" t="str">
        <f>VLOOKUP(B155,'Plantilla publicacion'!$A$3:$M$490,7,0)</f>
        <v>N/A</v>
      </c>
      <c r="H155" s="6" t="str">
        <f>VLOOKUP(B155,'Plantilla publicacion'!$A$3:$M$490,8,0)</f>
        <v>Establecer el cronograma de visitas y requerimientos de cada una de las campañas en los sectores definidos (Cronograma)</v>
      </c>
      <c r="I155" s="6">
        <f>VLOOKUP(B155,'Plantilla publicacion'!$A$3:$M$490,9,0)</f>
        <v>6</v>
      </c>
      <c r="J155" s="6" t="str">
        <f>VLOOKUP(B155,'Plantilla publicacion'!$A$3:$M$490,10,0)</f>
        <v>Númerica</v>
      </c>
      <c r="K155" s="7">
        <f>VLOOKUP(B155,'Plantilla publicacion'!$A$3:$M$490,11,0)</f>
        <v>45670</v>
      </c>
      <c r="L155" s="7">
        <f>VLOOKUP(B155,'Plantilla publicacion'!$A$3:$M$490,12,0)</f>
        <v>46022</v>
      </c>
      <c r="M155" s="57"/>
      <c r="N155" s="103" t="str">
        <f>VLOOKUP(B155,'Plantilla publicacion'!$A$3:$M$490,13,0)</f>
        <v>6000-DESPACHO DEL SUPERINTENDENTE DELEGADO PARA EL CONTROL Y VERIFICACIÓN DE REGLAMENTOS TÉCNICOS Y METROLOGÍA LEGAL</v>
      </c>
      <c r="O155" s="6">
        <f>VLOOKUP(B155,'Plantilla publicacion (2)'!$S$3:$X$490,6,0)</f>
        <v>0</v>
      </c>
      <c r="P155" s="310">
        <f>VLOOKUP(B155,'Plantilla publicacion (2)'!$S$3:$Y$490,7,0)</f>
        <v>0</v>
      </c>
      <c r="Q155" s="103">
        <f>VLOOKUP(B155,'PAI 2025 Consolidado'!$F$6:$Z$486,21,0)</f>
        <v>0</v>
      </c>
      <c r="R155" s="201"/>
      <c r="S155" s="201"/>
    </row>
    <row r="156" spans="1:19" ht="38.25" x14ac:dyDescent="0.25">
      <c r="A156" s="13" t="str">
        <f>VLOOKUP(B156,'Plantilla publicacion'!$A$3:$B$490,2,0)</f>
        <v>Actividad propia</v>
      </c>
      <c r="B156" s="102" t="s">
        <v>1200</v>
      </c>
      <c r="C156" s="367"/>
      <c r="D156" s="367">
        <f>VLOOKUP(B156,'Plantilla publicacion'!$A$3:$M$490,6,0)</f>
        <v>0</v>
      </c>
      <c r="E156" s="367"/>
      <c r="F156" s="367"/>
      <c r="G156" s="367" t="str">
        <f>VLOOKUP(B156,'Plantilla publicacion'!$A$3:$M$490,7,0)</f>
        <v>N/A</v>
      </c>
      <c r="H156" s="6" t="str">
        <f>VLOOKUP(B156,'Plantilla publicacion'!$A$3:$M$490,8,0)</f>
        <v>Ejecutar el cronograma de visitas y requerimientos (Seguimiento al cronograma)</v>
      </c>
      <c r="I156" s="6">
        <f>VLOOKUP(B156,'Plantilla publicacion'!$A$3:$M$490,9,0)</f>
        <v>100</v>
      </c>
      <c r="J156" s="6" t="str">
        <f>VLOOKUP(B156,'Plantilla publicacion'!$A$3:$M$490,10,0)</f>
        <v>Porcentual</v>
      </c>
      <c r="K156" s="7">
        <f>VLOOKUP(B156,'Plantilla publicacion'!$A$3:$M$490,11,0)</f>
        <v>45670</v>
      </c>
      <c r="L156" s="7">
        <f>VLOOKUP(B156,'Plantilla publicacion'!$A$3:$M$490,12,0)</f>
        <v>46022</v>
      </c>
      <c r="M156" s="57"/>
      <c r="N156" s="103" t="str">
        <f>VLOOKUP(B156,'Plantilla publicacion'!$A$3:$M$490,13,0)</f>
        <v>6000-DESPACHO DEL SUPERINTENDENTE DELEGADO PARA EL CONTROL Y VERIFICACIÓN DE REGLAMENTOS TÉCNICOS Y METROLOGÍA LEGAL</v>
      </c>
      <c r="O156" s="6">
        <f>VLOOKUP(B156,'Plantilla publicacion (2)'!$S$3:$X$490,6,0)</f>
        <v>0</v>
      </c>
      <c r="P156" s="310">
        <f>VLOOKUP(B156,'Plantilla publicacion (2)'!$S$3:$Y$490,7,0)</f>
        <v>0</v>
      </c>
      <c r="Q156" s="103">
        <f>VLOOKUP(B156,'PAI 2025 Consolidado'!$F$6:$Z$486,21,0)</f>
        <v>0</v>
      </c>
      <c r="R156" s="201"/>
      <c r="S156" s="201"/>
    </row>
    <row r="157" spans="1:19" ht="39" thickBot="1" x14ac:dyDescent="0.3">
      <c r="A157" s="13" t="str">
        <f>VLOOKUP(B157,'Plantilla publicacion'!$A$3:$B$490,2,0)</f>
        <v>Actividad propia</v>
      </c>
      <c r="B157" s="104" t="s">
        <v>1201</v>
      </c>
      <c r="C157" s="368"/>
      <c r="D157" s="368">
        <f>VLOOKUP(B157,'Plantilla publicacion'!$A$3:$M$490,6,0)</f>
        <v>0</v>
      </c>
      <c r="E157" s="368"/>
      <c r="F157" s="368"/>
      <c r="G157" s="368" t="str">
        <f>VLOOKUP(B157,'Plantilla publicacion'!$A$3:$M$490,7,0)</f>
        <v>N/A</v>
      </c>
      <c r="H157" s="106" t="str">
        <f>VLOOKUP(B157,'Plantilla publicacion'!$A$3:$M$490,8,0)</f>
        <v>Análisis del desarrollo de la campaña (Informe con análisis del desarrollo de la campaña)</v>
      </c>
      <c r="I157" s="106">
        <f>VLOOKUP(B157,'Plantilla publicacion'!$A$3:$M$490,9,0)</f>
        <v>6</v>
      </c>
      <c r="J157" s="106" t="str">
        <f>VLOOKUP(B157,'Plantilla publicacion'!$A$3:$M$490,10,0)</f>
        <v>Númerica</v>
      </c>
      <c r="K157" s="107">
        <f>VLOOKUP(B157,'Plantilla publicacion'!$A$3:$M$490,11,0)</f>
        <v>45670</v>
      </c>
      <c r="L157" s="107">
        <f>VLOOKUP(B157,'Plantilla publicacion'!$A$3:$M$490,12,0)</f>
        <v>46022</v>
      </c>
      <c r="M157" s="108"/>
      <c r="N157" s="109" t="str">
        <f>VLOOKUP(B157,'Plantilla publicacion'!$A$3:$M$490,13,0)</f>
        <v>6000-DESPACHO DEL SUPERINTENDENTE DELEGADO PARA EL CONTROL Y VERIFICACIÓN DE REGLAMENTOS TÉCNICOS Y METROLOGÍA LEGAL</v>
      </c>
      <c r="O157" s="106">
        <f>VLOOKUP(B157,'Plantilla publicacion (2)'!$S$3:$X$490,6,0)</f>
        <v>0</v>
      </c>
      <c r="P157" s="311">
        <f>VLOOKUP(B157,'Plantilla publicacion (2)'!$S$3:$Y$490,7,0)</f>
        <v>0</v>
      </c>
      <c r="Q157" s="109">
        <f>VLOOKUP(B157,'PAI 2025 Consolidado'!$F$6:$Z$486,21,0)</f>
        <v>0</v>
      </c>
      <c r="R157" s="201"/>
      <c r="S157" s="201"/>
    </row>
    <row r="158" spans="1:19" s="12" customFormat="1" ht="38.25" x14ac:dyDescent="0.25">
      <c r="A158" s="5" t="str">
        <f>VLOOKUP(B158,'Plantilla publicacion'!$A$3:$B$490,2,0)</f>
        <v>Producto</v>
      </c>
      <c r="B158" s="15" t="s">
        <v>1202</v>
      </c>
      <c r="C158" s="367" t="str">
        <f>VLOOKUP(B158,'Plantilla publicacion'!$A$3:$R$490,17,0)</f>
        <v>PND - 4-04-1-c- Transformación productiva, internacionalización y acción climática - Políticas de competencia, consumidor e infraestructura de la calidad modernas / PES - Reindustrialización</v>
      </c>
      <c r="D158" s="367" t="str">
        <f>VLOOKUP(B158,'Plantilla publicacion'!$A$3:$M$490,6,0)</f>
        <v>58-Promover el enfoque preventivo, diferencial y territorial en el que hacer misional de la entidad</v>
      </c>
      <c r="E158" s="367"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8" s="367"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8" s="367" t="str">
        <f>VLOOKUP(B158,'Plantilla publicacion'!$A$3:$M$490,7,0)</f>
        <v>C-3503-0200-0016-40401c</v>
      </c>
      <c r="H158" s="15" t="str">
        <f>VLOOKUP(B158,'Plantilla publicacion'!$A$3:$M$490,8,0)</f>
        <v>Campañas de control preventivo en control de precios en cualquiera de los siguientes temas: combustibles, medicamentos o leche cruda, realizadas. (Informe con análisis del desarrollo de la campaña)</v>
      </c>
      <c r="I158" s="15">
        <f>VLOOKUP(B158,'Plantilla publicacion'!$A$3:$M$490,9,0)</f>
        <v>2</v>
      </c>
      <c r="J158" s="15" t="str">
        <f>VLOOKUP(B158,'Plantilla publicacion'!$A$3:$M$490,10,0)</f>
        <v>Númerica</v>
      </c>
      <c r="K158" s="172">
        <f>VLOOKUP(B158,'Plantilla publicacion'!$A$3:$M$490,11,0)</f>
        <v>45670</v>
      </c>
      <c r="L158" s="172">
        <f>VLOOKUP(B158,'Plantilla publicacion'!$A$3:$M$490,12,0)</f>
        <v>46022</v>
      </c>
      <c r="M158" s="100" t="str">
        <f>IF(ISERROR(VLOOKUP(B158,'Plantilla publicacion'!$A$3:$P$490,16,0)),"NA",VLOOKUP(B158,'Plantilla publicacion'!$A$3:$P$490,16,0))</f>
        <v>PND_10_Fortalecer las actividades de inspección, vigilancia y control</v>
      </c>
      <c r="N158" s="15" t="str">
        <f>VLOOKUP(B158,'Plantilla publicacion'!$A$3:$M$490,13,0)</f>
        <v>6000-DESPACHO DEL SUPERINTENDENTE DELEGADO PARA EL CONTROL Y VERIFICACIÓN DE REGLAMENTOS TÉCNICOS Y METROLOGÍA LEGAL</v>
      </c>
      <c r="O158" s="15">
        <f>VLOOKUP(B158,'Plantilla publicacion (2)'!$S$3:$X$490,6,0)</f>
        <v>0</v>
      </c>
      <c r="P158" s="312">
        <f>VLOOKUP(B158,'Plantilla publicacion (2)'!$S$3:$Y$490,7,0)</f>
        <v>0</v>
      </c>
      <c r="Q158" s="15">
        <f>VLOOKUP(B158,'PAI 2025 Consolidado'!$F$6:$Z$486,21,0)</f>
        <v>0</v>
      </c>
      <c r="R158" s="200"/>
      <c r="S158" s="200"/>
    </row>
    <row r="159" spans="1:19" ht="51" x14ac:dyDescent="0.25">
      <c r="A159" s="13" t="str">
        <f>VLOOKUP(B159,'Plantilla publicacion'!$A$3:$B$490,2,0)</f>
        <v>Actividad propia</v>
      </c>
      <c r="B159" s="6" t="s">
        <v>1203</v>
      </c>
      <c r="C159" s="367"/>
      <c r="D159" s="367">
        <f>VLOOKUP(B159,'Plantilla publicacion'!$A$3:$M$490,6,0)</f>
        <v>0</v>
      </c>
      <c r="E159" s="367"/>
      <c r="F159" s="367"/>
      <c r="G159" s="367" t="str">
        <f>VLOOKUP(B159,'Plantilla publicacion'!$A$3:$M$490,7,0)</f>
        <v>N/A</v>
      </c>
      <c r="H159" s="6" t="str">
        <f>VLOOKUP(B159,'Plantilla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9" s="6">
        <f>VLOOKUP(B159,'Plantilla publicacion'!$A$3:$M$490,9,0)</f>
        <v>2</v>
      </c>
      <c r="J159" s="6" t="str">
        <f>VLOOKUP(B159,'Plantilla publicacion'!$A$3:$M$490,10,0)</f>
        <v>Númerica</v>
      </c>
      <c r="K159" s="7">
        <f>VLOOKUP(B159,'Plantilla publicacion'!$A$3:$M$490,11,0)</f>
        <v>45670</v>
      </c>
      <c r="L159" s="7">
        <f>VLOOKUP(B159,'Plantilla publicacion'!$A$3:$M$490,12,0)</f>
        <v>45897</v>
      </c>
      <c r="M159" s="57"/>
      <c r="N159" s="16" t="str">
        <f>VLOOKUP(B159,'Plantilla publicacion'!$A$3:$M$490,13,0)</f>
        <v>6000-DESPACHO DEL SUPERINTENDENTE DELEGADO PARA EL CONTROL Y VERIFICACIÓN DE REGLAMENTOS TÉCNICOS Y METROLOGÍA LEGAL</v>
      </c>
      <c r="O159" s="6">
        <f>VLOOKUP(B159,'Plantilla publicacion (2)'!$S$3:$X$490,6,0)</f>
        <v>100</v>
      </c>
      <c r="P159" s="310">
        <f>VLOOKUP(B159,'Plantilla publicacion (2)'!$S$3:$Y$490,7,0)</f>
        <v>0.24390243902439024</v>
      </c>
      <c r="Q159" s="16" t="str">
        <f>VLOOKUP(B159,'PAI 2025 Consolidado'!$F$6:$Z$486,21,0)</f>
        <v>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v>
      </c>
      <c r="R159" s="201"/>
      <c r="S159" s="201"/>
    </row>
    <row r="160" spans="1:19" s="12" customFormat="1" ht="38.25" x14ac:dyDescent="0.25">
      <c r="A160" s="13" t="str">
        <f>VLOOKUP(B160,'Plantilla publicacion'!$A$3:$B$490,2,0)</f>
        <v>Actividad propia</v>
      </c>
      <c r="B160" s="6" t="s">
        <v>1204</v>
      </c>
      <c r="C160" s="367"/>
      <c r="D160" s="367">
        <f>VLOOKUP(B160,'Plantilla publicacion'!$A$3:$M$490,6,0)</f>
        <v>0</v>
      </c>
      <c r="E160" s="367"/>
      <c r="F160" s="367"/>
      <c r="G160" s="367" t="str">
        <f>VLOOKUP(B160,'Plantilla publicacion'!$A$3:$M$490,7,0)</f>
        <v>N/A</v>
      </c>
      <c r="H160" s="6" t="str">
        <f>VLOOKUP(B160,'Plantilla publicacion'!$A$3:$M$490,8,0)</f>
        <v>Establecer el cronograma de visitas y requerimientos de cada una de las campañas en los sectores definidos (Cronograma)</v>
      </c>
      <c r="I160" s="6">
        <f>VLOOKUP(B160,'Plantilla publicacion'!$A$3:$M$490,9,0)</f>
        <v>2</v>
      </c>
      <c r="J160" s="6" t="str">
        <f>VLOOKUP(B160,'Plantilla publicacion'!$A$3:$M$490,10,0)</f>
        <v>Númerica</v>
      </c>
      <c r="K160" s="7">
        <f>VLOOKUP(B160,'Plantilla publicacion'!$A$3:$M$490,11,0)</f>
        <v>45670</v>
      </c>
      <c r="L160" s="7">
        <f>VLOOKUP(B160,'Plantilla publicacion'!$A$3:$M$490,12,0)</f>
        <v>46022</v>
      </c>
      <c r="M160" s="57"/>
      <c r="N160" s="16" t="str">
        <f>VLOOKUP(B160,'Plantilla publicacion'!$A$3:$M$490,13,0)</f>
        <v>6000-DESPACHO DEL SUPERINTENDENTE DELEGADO PARA EL CONTROL Y VERIFICACIÓN DE REGLAMENTOS TÉCNICOS Y METROLOGÍA LEGAL</v>
      </c>
      <c r="O160" s="6">
        <f>VLOOKUP(B160,'Plantilla publicacion (2)'!$S$3:$X$490,6,0)</f>
        <v>0</v>
      </c>
      <c r="P160" s="310">
        <f>VLOOKUP(B160,'Plantilla publicacion (2)'!$S$3:$Y$490,7,0)</f>
        <v>0</v>
      </c>
      <c r="Q160" s="16">
        <f>VLOOKUP(B160,'PAI 2025 Consolidado'!$F$6:$Z$486,21,0)</f>
        <v>0</v>
      </c>
      <c r="R160" s="201"/>
      <c r="S160" s="201"/>
    </row>
    <row r="161" spans="1:19" s="12" customFormat="1" ht="38.25" x14ac:dyDescent="0.25">
      <c r="A161" s="13" t="str">
        <f>VLOOKUP(B161,'Plantilla publicacion'!$A$3:$B$490,2,0)</f>
        <v>Actividad propia</v>
      </c>
      <c r="B161" s="6" t="s">
        <v>1205</v>
      </c>
      <c r="C161" s="367"/>
      <c r="D161" s="367">
        <f>VLOOKUP(B161,'Plantilla publicacion'!$A$3:$M$490,6,0)</f>
        <v>0</v>
      </c>
      <c r="E161" s="367"/>
      <c r="F161" s="367"/>
      <c r="G161" s="367" t="str">
        <f>VLOOKUP(B161,'Plantilla publicacion'!$A$3:$M$490,7,0)</f>
        <v>N/A</v>
      </c>
      <c r="H161" s="6" t="str">
        <f>VLOOKUP(B161,'Plantilla publicacion'!$A$3:$M$490,8,0)</f>
        <v>Ejecutar el cronograma de visitas y requerimientos (Seguimiento al cronograma)</v>
      </c>
      <c r="I161" s="6">
        <f>VLOOKUP(B161,'Plantilla publicacion'!$A$3:$M$490,9,0)</f>
        <v>100</v>
      </c>
      <c r="J161" s="6" t="str">
        <f>VLOOKUP(B161,'Plantilla publicacion'!$A$3:$M$490,10,0)</f>
        <v>Porcentual</v>
      </c>
      <c r="K161" s="7">
        <f>VLOOKUP(B161,'Plantilla publicacion'!$A$3:$M$490,11,0)</f>
        <v>45670</v>
      </c>
      <c r="L161" s="7">
        <f>VLOOKUP(B161,'Plantilla publicacion'!$A$3:$M$490,12,0)</f>
        <v>46022</v>
      </c>
      <c r="M161" s="57"/>
      <c r="N161" s="16" t="str">
        <f>VLOOKUP(B161,'Plantilla publicacion'!$A$3:$M$490,13,0)</f>
        <v>6000-DESPACHO DEL SUPERINTENDENTE DELEGADO PARA EL CONTROL Y VERIFICACIÓN DE REGLAMENTOS TÉCNICOS Y METROLOGÍA LEGAL</v>
      </c>
      <c r="O161" s="6">
        <f>VLOOKUP(B161,'Plantilla publicacion (2)'!$S$3:$X$490,6,0)</f>
        <v>0</v>
      </c>
      <c r="P161" s="310">
        <f>VLOOKUP(B161,'Plantilla publicacion (2)'!$S$3:$Y$490,7,0)</f>
        <v>0</v>
      </c>
      <c r="Q161" s="16">
        <f>VLOOKUP(B161,'PAI 2025 Consolidado'!$F$6:$Z$486,21,0)</f>
        <v>0</v>
      </c>
      <c r="R161" s="201"/>
      <c r="S161" s="201"/>
    </row>
    <row r="162" spans="1:19" s="12" customFormat="1" ht="39" thickBot="1" x14ac:dyDescent="0.3">
      <c r="A162" s="13" t="str">
        <f>VLOOKUP(B162,'Plantilla publicacion'!$A$3:$B$490,2,0)</f>
        <v>Actividad propia</v>
      </c>
      <c r="B162" s="11" t="s">
        <v>1206</v>
      </c>
      <c r="C162" s="367"/>
      <c r="D162" s="367">
        <f>VLOOKUP(B162,'Plantilla publicacion'!$A$3:$M$490,6,0)</f>
        <v>0</v>
      </c>
      <c r="E162" s="367"/>
      <c r="F162" s="367"/>
      <c r="G162" s="367" t="str">
        <f>VLOOKUP(B162,'Plantilla publicacion'!$A$3:$M$490,7,0)</f>
        <v>N/A</v>
      </c>
      <c r="H162" s="11" t="str">
        <f>VLOOKUP(B162,'Plantilla publicacion'!$A$3:$M$490,8,0)</f>
        <v>Análisis del desarrollo de la campaña (Informe con análisis del desarrollo de la campaña)</v>
      </c>
      <c r="I162" s="11">
        <f>VLOOKUP(B162,'Plantilla publicacion'!$A$3:$M$490,9,0)</f>
        <v>2</v>
      </c>
      <c r="J162" s="11" t="str">
        <f>VLOOKUP(B162,'Plantilla publicacion'!$A$3:$M$490,10,0)</f>
        <v>Númerica</v>
      </c>
      <c r="K162" s="110">
        <f>VLOOKUP(B162,'Plantilla publicacion'!$A$3:$M$490,11,0)</f>
        <v>45670</v>
      </c>
      <c r="L162" s="110">
        <f>VLOOKUP(B162,'Plantilla publicacion'!$A$3:$M$490,12,0)</f>
        <v>46022</v>
      </c>
      <c r="M162" s="111"/>
      <c r="N162" s="112" t="str">
        <f>VLOOKUP(B162,'Plantilla publicacion'!$A$3:$M$490,13,0)</f>
        <v>6000-DESPACHO DEL SUPERINTENDENTE DELEGADO PARA EL CONTROL Y VERIFICACIÓN DE REGLAMENTOS TÉCNICOS Y METROLOGÍA LEGAL</v>
      </c>
      <c r="O162" s="11">
        <f>VLOOKUP(B162,'Plantilla publicacion (2)'!$S$3:$X$490,6,0)</f>
        <v>0</v>
      </c>
      <c r="P162" s="313">
        <f>VLOOKUP(B162,'Plantilla publicacion (2)'!$S$3:$Y$490,7,0)</f>
        <v>0</v>
      </c>
      <c r="Q162" s="112">
        <f>VLOOKUP(B162,'PAI 2025 Consolidado'!$F$6:$Z$486,21,0)</f>
        <v>0</v>
      </c>
      <c r="R162" s="201"/>
      <c r="S162" s="201"/>
    </row>
    <row r="163" spans="1:19" s="12" customFormat="1" ht="63.75" x14ac:dyDescent="0.25">
      <c r="A163" s="5" t="str">
        <f>VLOOKUP(B163,'Plantilla publicacion'!$A$3:$B$490,2,0)</f>
        <v>Producto</v>
      </c>
      <c r="B163" s="98" t="s">
        <v>1245</v>
      </c>
      <c r="C163" s="366" t="str">
        <f>VLOOKUP(B163,'Plantilla publicacion'!$A$3:$R$490,17,0)</f>
        <v>PND - 5-31-5-b- Convergencia regional - Entidades públicas territoriales y nacionales fortalecidas / PES - Cierre de brechas territoriales</v>
      </c>
      <c r="D163" s="366" t="str">
        <f>VLOOKUP(B163,'Plantilla publicacion'!$A$3:$M$490,6,0)</f>
        <v>58-Promover el enfoque preventivo, diferencial y territorial en el que hacer misional de la entidad</v>
      </c>
      <c r="E163" s="366"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3" s="366"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3" s="366" t="str">
        <f>VLOOKUP(B163,'Plantilla publicacion'!$A$3:$M$490,7,0)</f>
        <v>C-3503-0200-0009-40401c</v>
      </c>
      <c r="H163" s="100" t="str">
        <f>VLOOKUP(B163,'Plantilla publicacion'!$A$3:$M$490,8,0)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3" s="100">
        <f>VLOOKUP(B163,'Plantilla publicacion'!$A$3:$M$490,9,0)</f>
        <v>100</v>
      </c>
      <c r="J163" s="100" t="str">
        <f>VLOOKUP(B163,'Plantilla publicacion'!$A$3:$M$490,10,0)</f>
        <v>Porcentual</v>
      </c>
      <c r="K163" s="173">
        <f>VLOOKUP(B163,'Plantilla publicacion'!$A$3:$M$490,11,0)</f>
        <v>45670</v>
      </c>
      <c r="L163" s="173">
        <f>VLOOKUP(B163,'Plantilla publicacion'!$A$3:$M$490,12,0)</f>
        <v>46022</v>
      </c>
      <c r="M163" s="100" t="str">
        <f>IF(ISERROR(VLOOKUP(B163,'Plantilla publicacion'!$A$3:$P$490,16,0)),"NA",VLOOKUP(B163,'Plantilla publicacion'!$A$3:$P$490,16,0))</f>
        <v>PND_8_Fortalecer las capacidades y conocimiento sobre derechos y deberes de las relaciones de consumo</v>
      </c>
      <c r="N163" s="101" t="str">
        <f>VLOOKUP(B163,'Plantilla publicacion'!$A$3:$M$490,13,0)</f>
        <v>3000-DESPACHO DEL SUPERINTENDENTE DELEGADO PARA LA PROTECCIÓN DEL CONSUMIDOR;
3003-GRUPO DE TRABAJO DE APOYO A LA RED NACIONAL DE PROTECCIÓN  AL CONSUMIDOR</v>
      </c>
      <c r="O163" s="100">
        <f>VLOOKUP(B163,'Plantilla publicacion (2)'!$S$3:$X$490,6,0)</f>
        <v>73.180000000000007</v>
      </c>
      <c r="P163" s="309">
        <f>VLOOKUP(B163,'Plantilla publicacion (2)'!$S$3:$Y$490,7,0)</f>
        <v>0.65632286995515698</v>
      </c>
      <c r="Q163" s="101" t="str">
        <f>VLOOKUP(B163,'PAI 2025 Consolidado'!$F$6:$Z$486,21,0)</f>
        <v>Durante el tercer trimestre de 2025 (julio - agosto y septiembre) se realizaron un total de 73.862 atenciones, 8.821 Divulgaciones, 1.441capacitaciones y 4.021 sensibilizaciones a cargo del equipo de la RNPC en todo el territorio Nacional, esto muestra un avance ponderado en el plan de trabajo de 73,18%. reportado en la actividad 3003.1.3</v>
      </c>
      <c r="R163" s="200"/>
      <c r="S163" s="200"/>
    </row>
    <row r="164" spans="1:19" ht="48" customHeight="1" x14ac:dyDescent="0.25">
      <c r="A164" s="13" t="str">
        <f>VLOOKUP(B164,'Plantilla publicacion'!$A$3:$B$490,2,0)</f>
        <v>Actividad propia</v>
      </c>
      <c r="B164" s="102" t="s">
        <v>1248</v>
      </c>
      <c r="C164" s="367"/>
      <c r="D164" s="367">
        <f>VLOOKUP(B164,'Plantilla publicacion'!$A$3:$M$490,6,0)</f>
        <v>0</v>
      </c>
      <c r="E164" s="367"/>
      <c r="F164" s="367"/>
      <c r="G164" s="367" t="str">
        <f>VLOOKUP(B164,'Plantilla publicacion'!$A$3:$M$490,7,0)</f>
        <v>N/A</v>
      </c>
      <c r="H164" s="6" t="str">
        <f>VLOOKUP(B164,'Plantilla publicacion'!$A$3:$M$490,8,0)</f>
        <v>Definir el Plan de difusión (incluye actividades, responsables, fechas y las metas de atenciones, divulgaciones, capacitaciones, sensibilizaciones y campañas .) (Documento Plan de difusión)</v>
      </c>
      <c r="I164" s="6">
        <f>VLOOKUP(B164,'Plantilla publicacion'!$A$3:$M$490,9,0)</f>
        <v>1</v>
      </c>
      <c r="J164" s="6" t="str">
        <f>VLOOKUP(B164,'Plantilla publicacion'!$A$3:$M$490,10,0)</f>
        <v>Númerica</v>
      </c>
      <c r="K164" s="7">
        <f>VLOOKUP(B164,'Plantilla publicacion'!$A$3:$M$490,11,0)</f>
        <v>45670</v>
      </c>
      <c r="L164" s="7">
        <f>VLOOKUP(B164,'Plantilla publicacion'!$A$3:$M$490,12,0)</f>
        <v>45691</v>
      </c>
      <c r="M164" s="57"/>
      <c r="N164" s="103" t="str">
        <f>VLOOKUP(B164,'Plantilla publicacion'!$A$3:$M$490,13,0)</f>
        <v>3003-GRUPO DE TRABAJO DE APOYO A LA RED NACIONAL DE PROTECCIÓN  AL CONSUMIDOR</v>
      </c>
      <c r="O164" s="6">
        <f>VLOOKUP(B164,'Plantilla publicacion (2)'!$S$3:$X$490,6,0)</f>
        <v>100</v>
      </c>
      <c r="P164" s="310">
        <f>VLOOKUP(B164,'Plantilla publicacion (2)'!$S$3:$Y$490,7,0)</f>
        <v>0.36585365853658536</v>
      </c>
      <c r="Q164" s="103" t="str">
        <f>VLOOKUP(B164,'PAI 2025 Consolidado'!$F$6:$Z$486,21,0)</f>
        <v xml:space="preserve">Se presenta documento de Estrategia de Difusion el cual incluye actividades, responsables fechas y las metas de atenciones, capacitaciones, divulgaciones, para revision, comentarios y aprobacion </v>
      </c>
      <c r="R164" s="201"/>
      <c r="S164" s="201"/>
    </row>
    <row r="165" spans="1:19" ht="38.25" x14ac:dyDescent="0.25">
      <c r="A165" s="13" t="str">
        <f>VLOOKUP(B165,'Plantilla publicacion'!$A$3:$B$490,2,0)</f>
        <v>Actividad sin participación</v>
      </c>
      <c r="B165" s="102" t="s">
        <v>1250</v>
      </c>
      <c r="C165" s="367"/>
      <c r="D165" s="367">
        <f>VLOOKUP(B165,'Plantilla publicacion'!$A$3:$M$490,6,0)</f>
        <v>0</v>
      </c>
      <c r="E165" s="367"/>
      <c r="F165" s="367"/>
      <c r="G165" s="367" t="str">
        <f>VLOOKUP(B165,'Plantilla publicacion'!$A$3:$M$490,7,0)</f>
        <v>N/A</v>
      </c>
      <c r="H165" s="6" t="str">
        <f>VLOOKUP(B165,'Plantilla publicacion'!$A$3:$M$490,8,0)</f>
        <v>Aprobar el Plan de difusión (Plan Estratégico y Cronograma aprobado por el Coordinador de la RNPC Y/o otras áreas participantes de requerirse.)</v>
      </c>
      <c r="I165" s="6">
        <f>VLOOKUP(B165,'Plantilla publicacion'!$A$3:$M$490,9,0)</f>
        <v>1</v>
      </c>
      <c r="J165" s="6" t="str">
        <f>VLOOKUP(B165,'Plantilla publicacion'!$A$3:$M$490,10,0)</f>
        <v>Númerica</v>
      </c>
      <c r="K165" s="7">
        <f>VLOOKUP(B165,'Plantilla publicacion'!$A$3:$M$490,11,0)</f>
        <v>45691</v>
      </c>
      <c r="L165" s="7">
        <f>VLOOKUP(B165,'Plantilla publicacion'!$A$3:$M$490,12,0)</f>
        <v>45716</v>
      </c>
      <c r="M165" s="57"/>
      <c r="N165" s="103" t="str">
        <f>VLOOKUP(B165,'Plantilla publicacion'!$A$3:$M$490,13,0)</f>
        <v>3000-DESPACHO DEL SUPERINTENDENTE DELEGADO PARA LA PROTECCIÓN DEL CONSUMIDOR</v>
      </c>
      <c r="O165" s="6">
        <f>VLOOKUP(B165,'Plantilla publicacion (2)'!$S$3:$X$490,6,0)</f>
        <v>100</v>
      </c>
      <c r="P165" s="310">
        <f>VLOOKUP(B165,'Plantilla publicacion (2)'!$S$3:$Y$490,7,0)</f>
        <v>0</v>
      </c>
      <c r="Q165" s="103" t="str">
        <f>VLOOKUP(B165,'PAI 2025 Consolidado'!$F$6:$Z$486,21,0)</f>
        <v>Se adjunta correo de aprobacion por parte del Coordinador de la RNPC y la Delegada de Proteccion al cosumidor, asi como Documento Final Estrategia y Cronograma de Trabajo</v>
      </c>
      <c r="R165" s="201"/>
      <c r="S165" s="201"/>
    </row>
    <row r="166" spans="1:19" ht="53.25" customHeight="1" thickBot="1" x14ac:dyDescent="0.3">
      <c r="A166" s="13" t="str">
        <f>VLOOKUP(B166,'Plantilla publicacion'!$A$3:$B$490,2,0)</f>
        <v>Actividad propia</v>
      </c>
      <c r="B166" s="104" t="s">
        <v>1253</v>
      </c>
      <c r="C166" s="368"/>
      <c r="D166" s="368">
        <f>VLOOKUP(B166,'Plantilla publicacion'!$A$3:$M$490,6,0)</f>
        <v>0</v>
      </c>
      <c r="E166" s="368"/>
      <c r="F166" s="368"/>
      <c r="G166" s="368" t="str">
        <f>VLOOKUP(B166,'Plantilla publicacion'!$A$3:$M$490,7,0)</f>
        <v>N/A</v>
      </c>
      <c r="H166" s="106" t="str">
        <f>VLOOKUP(B166,'Plantilla publicacion'!$A$3:$M$490,8,0)</f>
        <v>Ejecutar el Plan de difusión  (Seguimiento trimestral plan y evidencias de ejecución)</v>
      </c>
      <c r="I166" s="106">
        <f>VLOOKUP(B166,'Plantilla publicacion'!$A$3:$M$490,9,0)</f>
        <v>100</v>
      </c>
      <c r="J166" s="106" t="str">
        <f>VLOOKUP(B166,'Plantilla publicacion'!$A$3:$M$490,10,0)</f>
        <v>Porcentual</v>
      </c>
      <c r="K166" s="107">
        <f>VLOOKUP(B166,'Plantilla publicacion'!$A$3:$M$490,11,0)</f>
        <v>45691</v>
      </c>
      <c r="L166" s="107">
        <f>VLOOKUP(B166,'Plantilla publicacion'!$A$3:$M$490,12,0)</f>
        <v>46022</v>
      </c>
      <c r="M166" s="108"/>
      <c r="N166" s="109" t="str">
        <f>VLOOKUP(B166,'Plantilla publicacion'!$A$3:$M$490,13,0)</f>
        <v>3003-GRUPO DE TRABAJO DE APOYO A LA RED NACIONAL DE PROTECCIÓN  AL CONSUMIDOR</v>
      </c>
      <c r="O166" s="106">
        <f>VLOOKUP(B166,'Plantilla publicacion (2)'!$S$3:$X$490,6,0)</f>
        <v>73.180000000000007</v>
      </c>
      <c r="P166" s="311">
        <f>VLOOKUP(B166,'Plantilla publicacion (2)'!$S$3:$Y$490,7,0)</f>
        <v>0.62470731707317073</v>
      </c>
      <c r="Q166" s="109" t="str">
        <f>VLOOKUP(B166,'PAI 2025 Consolidado'!$F$6:$Z$486,21,0)</f>
        <v>Para corte 30 de septiembre se presenta Plan de difusión acumulado con un avance ponderado del 73,18%  El cual se soporta con los informes de los componentes que son: Atenciones, Capacitaciones, Divulgaciones y Sensibilizaciones.</v>
      </c>
      <c r="R166" s="201"/>
      <c r="S166" s="201"/>
    </row>
    <row r="167" spans="1:19" s="12" customFormat="1" ht="36.75" customHeight="1" x14ac:dyDescent="0.25">
      <c r="A167" s="5" t="str">
        <f>VLOOKUP(B167,'Plantilla publicacion'!$A$3:$B$490,2,0)</f>
        <v>Producto</v>
      </c>
      <c r="B167" s="98" t="s">
        <v>1254</v>
      </c>
      <c r="C167" s="366" t="str">
        <f>VLOOKUP(B167,'Plantilla publicacion'!$A$3:$R$490,17,0)</f>
        <v>PND - 5-31-5-b- Convergencia regional - Entidades públicas territoriales y nacionales fortalecidas / PES - Transformación Institucional</v>
      </c>
      <c r="D167" s="366" t="str">
        <f>VLOOKUP(B167,'Plantilla publicacion'!$A$3:$M$490,6,0)</f>
        <v>81-Mejorar la oportunidad en la atención de trámites y servicios.</v>
      </c>
      <c r="E167" s="366"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7" s="366"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7" s="366" t="str">
        <f>VLOOKUP(B167,'Plantilla publicacion'!$A$3:$M$490,7,0)</f>
        <v>C-3503-0200-0009-40401c</v>
      </c>
      <c r="H167" s="100" t="str">
        <f>VLOOKUP(B167,'Plantilla publicacion'!$A$3:$M$490,8,0)</f>
        <v>Arreglos Directos desarrollados a través de las atenciones de las Casas y Rutas del Consumidor, realizados. (Informe final)</v>
      </c>
      <c r="I167" s="100">
        <f>VLOOKUP(B167,'Plantilla publicacion'!$A$3:$M$490,9,0)</f>
        <v>40</v>
      </c>
      <c r="J167" s="100" t="str">
        <f>VLOOKUP(B167,'Plantilla publicacion'!$A$3:$M$490,10,0)</f>
        <v>Porcentual</v>
      </c>
      <c r="K167" s="173">
        <f>VLOOKUP(B167,'Plantilla publicacion'!$A$3:$M$490,11,0)</f>
        <v>45691</v>
      </c>
      <c r="L167" s="173">
        <f>VLOOKUP(B167,'Plantilla publicacion'!$A$3:$M$490,12,0)</f>
        <v>46022</v>
      </c>
      <c r="M167" s="100">
        <f>IF(ISERROR(VLOOKUP(B167,'Plantilla publicacion'!$A$3:$P$490,16,0)),"NA",VLOOKUP(B167,'Plantilla publicacion'!$A$3:$P$490,16,0))</f>
        <v>0</v>
      </c>
      <c r="N167" s="101" t="str">
        <f>VLOOKUP(B167,'Plantilla publicacion'!$A$3:$M$490,13,0)</f>
        <v>3003-GRUPO DE TRABAJO DE APOYO A LA RED NACIONAL DE PROTECCIÓN  AL CONSUMIDOR</v>
      </c>
      <c r="O167" s="100">
        <f>VLOOKUP(B167,'Plantilla publicacion (2)'!$S$3:$X$490,6,0)</f>
        <v>0</v>
      </c>
      <c r="P167" s="309">
        <f>VLOOKUP(B167,'Plantilla publicacion (2)'!$S$3:$Y$490,7,0)</f>
        <v>0</v>
      </c>
      <c r="Q167" s="101" t="str">
        <f>VLOOKUP(B167,'PAI 2025 Consolidado'!$F$6:$Z$486,21,0)</f>
        <v>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v>
      </c>
      <c r="R167" s="200"/>
      <c r="S167" s="200"/>
    </row>
    <row r="168" spans="1:19" ht="35.25" customHeight="1" x14ac:dyDescent="0.25">
      <c r="A168" s="13" t="str">
        <f>VLOOKUP(B168,'Plantilla publicacion'!$A$3:$B$490,2,0)</f>
        <v>Actividad propia</v>
      </c>
      <c r="B168" s="102" t="s">
        <v>1256</v>
      </c>
      <c r="C168" s="367"/>
      <c r="D168" s="367">
        <f>VLOOKUP(B168,'Plantilla publicacion'!$A$3:$M$490,6,0)</f>
        <v>0</v>
      </c>
      <c r="E168" s="367"/>
      <c r="F168" s="367"/>
      <c r="G168" s="367" t="str">
        <f>VLOOKUP(B168,'Plantilla publicacion'!$A$3:$M$490,7,0)</f>
        <v>N/A</v>
      </c>
      <c r="H168" s="6" t="str">
        <f>VLOOKUP(B168,'Plantilla publicacion'!$A$3:$M$490,8,0)</f>
        <v>Realizar invitaciones de servicio arreglo directo (Informe trimestral acumulado) (Informe elaborado de las invitaciones servicio arreglo directo)</v>
      </c>
      <c r="I168" s="6">
        <f>VLOOKUP(B168,'Plantilla publicacion'!$A$3:$M$490,9,0)</f>
        <v>4000</v>
      </c>
      <c r="J168" s="6" t="str">
        <f>VLOOKUP(B168,'Plantilla publicacion'!$A$3:$M$490,10,0)</f>
        <v>Númerica</v>
      </c>
      <c r="K168" s="7">
        <f>VLOOKUP(B168,'Plantilla publicacion'!$A$3:$M$490,11,0)</f>
        <v>45691</v>
      </c>
      <c r="L168" s="7">
        <f>VLOOKUP(B168,'Plantilla publicacion'!$A$3:$M$490,12,0)</f>
        <v>46022</v>
      </c>
      <c r="M168" s="57"/>
      <c r="N168" s="103" t="str">
        <f>VLOOKUP(B168,'Plantilla publicacion'!$A$3:$M$490,13,0)</f>
        <v>3003-GRUPO DE TRABAJO DE APOYO A LA RED NACIONAL DE PROTECCIÓN  AL CONSUMIDOR</v>
      </c>
      <c r="O168" s="6">
        <f>VLOOKUP(B168,'Plantilla publicacion (2)'!$S$3:$X$490,6,0)</f>
        <v>82.65</v>
      </c>
      <c r="P168" s="310">
        <f>VLOOKUP(B168,'Plantilla publicacion (2)'!$S$3:$Y$490,7,0)</f>
        <v>0.3023780487804878</v>
      </c>
      <c r="Q168" s="103" t="str">
        <f>VLOOKUP(B168,'PAI 2025 Consolidado'!$F$6:$Z$486,21,0)</f>
        <v xml:space="preserve">Se presenta avance, con un total de 3.306 invitaciones registradas al 03 de septiembre del 2025. </v>
      </c>
      <c r="R168" s="201"/>
      <c r="S168" s="201"/>
    </row>
    <row r="169" spans="1:19" ht="41.25" customHeight="1" x14ac:dyDescent="0.25">
      <c r="A169" s="13" t="str">
        <f>VLOOKUP(B169,'Plantilla publicacion'!$A$3:$B$490,2,0)</f>
        <v>Actividad propia</v>
      </c>
      <c r="B169" s="102" t="s">
        <v>1258</v>
      </c>
      <c r="C169" s="367"/>
      <c r="D169" s="367">
        <f>VLOOKUP(B169,'Plantilla publicacion'!$A$3:$M$490,6,0)</f>
        <v>0</v>
      </c>
      <c r="E169" s="367"/>
      <c r="F169" s="367"/>
      <c r="G169" s="367" t="str">
        <f>VLOOKUP(B169,'Plantilla publicacion'!$A$3:$M$490,7,0)</f>
        <v>N/A</v>
      </c>
      <c r="H169" s="6" t="str">
        <f>VLOOKUP(B169,'Plantilla publicacion'!$A$3:$M$490,8,0)</f>
        <v>Realizar Jornada Nacional de las soluciones en materia de protección al consumidor  (Informe jornada Nacional de las soluciones en materia de protección al consumidor)</v>
      </c>
      <c r="I169" s="6">
        <f>VLOOKUP(B169,'Plantilla publicacion'!$A$3:$M$490,9,0)</f>
        <v>4</v>
      </c>
      <c r="J169" s="6" t="str">
        <f>VLOOKUP(B169,'Plantilla publicacion'!$A$3:$M$490,10,0)</f>
        <v>Númerica</v>
      </c>
      <c r="K169" s="7">
        <f>VLOOKUP(B169,'Plantilla publicacion'!$A$3:$M$490,11,0)</f>
        <v>45691</v>
      </c>
      <c r="L169" s="7">
        <f>VLOOKUP(B169,'Plantilla publicacion'!$A$3:$M$490,12,0)</f>
        <v>46022</v>
      </c>
      <c r="M169" s="57"/>
      <c r="N169" s="103" t="str">
        <f>VLOOKUP(B169,'Plantilla publicacion'!$A$3:$M$490,13,0)</f>
        <v>3003-GRUPO DE TRABAJO DE APOYO A LA RED NACIONAL DE PROTECCIÓN  AL CONSUMIDOR</v>
      </c>
      <c r="O169" s="6">
        <f>VLOOKUP(B169,'Plantilla publicacion (2)'!$S$3:$X$490,6,0)</f>
        <v>75</v>
      </c>
      <c r="P169" s="310">
        <f>VLOOKUP(B169,'Plantilla publicacion (2)'!$S$3:$Y$490,7,0)</f>
        <v>0.27439024390243899</v>
      </c>
      <c r="Q169" s="103" t="str">
        <f>VLOOKUP(B169,'PAI 2025 Consolidado'!$F$6:$Z$486,21,0)</f>
        <v>El informe presenta los resultados consolidados de la Tercera Jornada de las Soluciones 2025, desarrollada del 15 al 19 de septiembre del presente año. El documento recopila información e integra datos cuantitativos y cualitativos sobre invitaciones generadas, reuniones efectivas y contratos de transacción.</v>
      </c>
      <c r="R169" s="201"/>
      <c r="S169" s="201"/>
    </row>
    <row r="170" spans="1:19" ht="90" thickBot="1" x14ac:dyDescent="0.3">
      <c r="A170" s="13" t="str">
        <f>VLOOKUP(B170,'Plantilla publicacion'!$A$3:$B$490,2,0)</f>
        <v>Actividad propia</v>
      </c>
      <c r="B170" s="104" t="s">
        <v>1260</v>
      </c>
      <c r="C170" s="368"/>
      <c r="D170" s="368">
        <f>VLOOKUP(B170,'Plantilla publicacion'!$A$3:$M$490,6,0)</f>
        <v>0</v>
      </c>
      <c r="E170" s="368"/>
      <c r="F170" s="368"/>
      <c r="G170" s="368" t="str">
        <f>VLOOKUP(B170,'Plantilla publicacion'!$A$3:$M$490,7,0)</f>
        <v>N/A</v>
      </c>
      <c r="H170" s="106" t="str">
        <f>VLOOKUP(B170,'Plantilla publicacion'!$A$3:$M$490,8,0)</f>
        <v>Realizar encuentros de arreglo directo (Informe arreglos directos realizados)</v>
      </c>
      <c r="I170" s="106">
        <f>VLOOKUP(B170,'Plantilla publicacion'!$A$3:$M$490,9,0)</f>
        <v>1600</v>
      </c>
      <c r="J170" s="106" t="str">
        <f>VLOOKUP(B170,'Plantilla publicacion'!$A$3:$M$490,10,0)</f>
        <v>Númerica</v>
      </c>
      <c r="K170" s="107">
        <f>VLOOKUP(B170,'Plantilla publicacion'!$A$3:$M$490,11,0)</f>
        <v>45691</v>
      </c>
      <c r="L170" s="107">
        <f>VLOOKUP(B170,'Plantilla publicacion'!$A$3:$M$490,12,0)</f>
        <v>46022</v>
      </c>
      <c r="M170" s="108"/>
      <c r="N170" s="109" t="str">
        <f>VLOOKUP(B170,'Plantilla publicacion'!$A$3:$M$490,13,0)</f>
        <v>3003-GRUPO DE TRABAJO DE APOYO A LA RED NACIONAL DE PROTECCIÓN  AL CONSUMIDOR</v>
      </c>
      <c r="O170" s="106">
        <f>VLOOKUP(B170,'Plantilla publicacion (2)'!$S$3:$X$490,6,0)</f>
        <v>91.81</v>
      </c>
      <c r="P170" s="311">
        <f>VLOOKUP(B170,'Plantilla publicacion (2)'!$S$3:$Y$490,7,0)</f>
        <v>0.44785365853658538</v>
      </c>
      <c r="Q170" s="109" t="str">
        <f>VLOOKUP(B170,'PAI 2025 Consolidado'!$F$6:$Z$486,21,0)</f>
        <v>Con corte a 31 de agosto del 2025, el mecanismo de Arreglo Directo alcanzó un total de 1.469 encuentros efectivos, lo que representa un cumplimiento del 91,81% frente a la meta establecida de 1.600 encuentros. Estos espacios, orientados a la resolución directa de controversias entre consumidores y proveedores en entornos no judiciales y con acompañamiento institucional, evidencian el compromiso, la efectividad operativa y el alcance territorial de las Casas y Rutas del Consumidor. (Se adjunta dashboard como anexo)</v>
      </c>
      <c r="R170" s="201"/>
      <c r="S170" s="201"/>
    </row>
    <row r="171" spans="1:19" s="12" customFormat="1" ht="63.75" x14ac:dyDescent="0.25">
      <c r="A171" s="5" t="str">
        <f>VLOOKUP(B171,'Plantilla publicacion'!$A$3:$B$490,2,0)</f>
        <v>Producto</v>
      </c>
      <c r="B171" s="15" t="s">
        <v>1267</v>
      </c>
      <c r="C171" s="367" t="str">
        <f>VLOOKUP(B171,'Plantilla publicacion'!$A$3:$R$490,17,0)</f>
        <v>PND - 4-04-1-c- Transformación productiva, internacionalización y acción climática - Políticas de competencia, consumidor e infraestructura de la calidad modernas / PES - Internacionalización</v>
      </c>
      <c r="D171" s="367" t="str">
        <f>VLOOKUP(B171,'Plantilla publicacion'!$A$3:$M$490,6,0)</f>
        <v>59-Generar sinergias con agentes nacionales e internacionales que permitan potenciar las capacidades de la SIC.</v>
      </c>
      <c r="E171" s="367"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F171" s="367"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G171" s="367" t="str">
        <f>VLOOKUP(B171,'Plantilla publicacion'!$A$3:$M$490,7,0)</f>
        <v>C-3503-0200-0009-40401c</v>
      </c>
      <c r="H171" s="15" t="str">
        <f>VLOOKUP(B171,'Plantilla publicacion'!$A$3:$M$490,8,0)</f>
        <v>Cobertura departamental de la Red Nacional de Protección al Consumidor, a través de las Casas de Consumidor de Bienes y Servicios, ampliada (Informe final)</v>
      </c>
      <c r="I171" s="15">
        <f>VLOOKUP(B171,'Plantilla publicacion'!$A$3:$M$490,9,0)</f>
        <v>5</v>
      </c>
      <c r="J171" s="15" t="str">
        <f>VLOOKUP(B171,'Plantilla publicacion'!$A$3:$M$490,10,0)</f>
        <v>Númerica</v>
      </c>
      <c r="K171" s="172">
        <f>VLOOKUP(B171,'Plantilla publicacion'!$A$3:$M$490,11,0)</f>
        <v>45691</v>
      </c>
      <c r="L171" s="172">
        <f>VLOOKUP(B171,'Plantilla publicacion'!$A$3:$M$490,12,0)</f>
        <v>46010</v>
      </c>
      <c r="M171" s="100" t="str">
        <f>IF(ISERROR(VLOOKUP(B171,'Plantilla publicacion'!$A$3:$P$490,16,0)),"NA",VLOOKUP(B171,'Plantilla publicacion'!$A$3:$P$490,16,0))</f>
        <v xml:space="preserve">PND_8_Fortalecer las capacidades y conocimiento sobre derechos y deberes de las relaciones de consumo </v>
      </c>
      <c r="N171" s="15" t="str">
        <f>VLOOKUP(B171,'Plantilla publicacion'!$A$3:$M$490,13,0)</f>
        <v>142-GRUPO DE TRABAJO DE SERVICIOS ADMINISTRATIVOS Y RECURSOS FÍSICOS;
3003-GRUPO DE TRABAJO DE APOYO A LA RED NACIONAL DE PROTECCIÓN  AL CONSUMIDOR;
73-GRUPO DE TRABAJO DE COMUNICACION</v>
      </c>
      <c r="O171" s="15">
        <f>VLOOKUP(B171,'Plantilla publicacion (2)'!$S$3:$X$490,6,0)</f>
        <v>40</v>
      </c>
      <c r="P171" s="312">
        <f>VLOOKUP(B171,'Plantilla publicacion (2)'!$S$3:$Y$490,7,0)</f>
        <v>0.26905829596412562</v>
      </c>
      <c r="Q171" s="15" t="str">
        <f>VLOOKUP(B171,'PAI 2025 Consolidado'!$F$6:$Z$486,21,0)</f>
        <v>Se reporta un avance acumulado del 40% de la meta proyectada para el producto de cobertura departamental de la Red Nacional de Protección al consumidor, habiendo logrado la apertura de la Casa del Consumidor de Santa Marta en el mes de Julio.</v>
      </c>
      <c r="R171" s="200"/>
      <c r="S171" s="200"/>
    </row>
    <row r="172" spans="1:19" ht="63.75" x14ac:dyDescent="0.25">
      <c r="A172" s="13" t="str">
        <f>VLOOKUP(B172,'Plantilla publicacion'!$A$3:$B$490,2,0)</f>
        <v>Actividad propia</v>
      </c>
      <c r="B172" s="6" t="s">
        <v>1269</v>
      </c>
      <c r="C172" s="367"/>
      <c r="D172" s="367">
        <f>VLOOKUP(B172,'Plantilla publicacion'!$A$3:$M$490,6,0)</f>
        <v>0</v>
      </c>
      <c r="E172" s="367"/>
      <c r="F172" s="367"/>
      <c r="G172" s="367" t="str">
        <f>VLOOKUP(B172,'Plantilla publicacion'!$A$3:$M$490,7,0)</f>
        <v>N/A</v>
      </c>
      <c r="H172" s="6" t="str">
        <f>VLOOKUP(B172,'Plantilla publicacion'!$A$3:$M$490,8,0)</f>
        <v>Gestionar y firmar los convenios interadministrativos con las entidades del orden nacional y/o alcaldías para la apertura de nuevas CCBS (Informe convenios interadministrativos con las entidades del orden nacional y/o alcaldías para la apertura de nuevas CCBS)</v>
      </c>
      <c r="I172" s="6">
        <f>VLOOKUP(B172,'Plantilla publicacion'!$A$3:$M$490,9,0)</f>
        <v>5</v>
      </c>
      <c r="J172" s="6" t="str">
        <f>VLOOKUP(B172,'Plantilla publicacion'!$A$3:$M$490,10,0)</f>
        <v>Númerica</v>
      </c>
      <c r="K172" s="7">
        <f>VLOOKUP(B172,'Plantilla publicacion'!$A$3:$M$490,11,0)</f>
        <v>45691</v>
      </c>
      <c r="L172" s="7">
        <f>VLOOKUP(B172,'Plantilla publicacion'!$A$3:$M$490,12,0)</f>
        <v>46010</v>
      </c>
      <c r="M172" s="57"/>
      <c r="N172" s="16" t="str">
        <f>VLOOKUP(B172,'Plantilla publicacion'!$A$3:$M$490,13,0)</f>
        <v>3003-GRUPO DE TRABAJO DE APOYO A LA RED NACIONAL DE PROTECCIÓN  AL CONSUMIDOR</v>
      </c>
      <c r="O172" s="6">
        <f>VLOOKUP(B172,'Plantilla publicacion (2)'!$S$3:$X$490,6,0)</f>
        <v>0</v>
      </c>
      <c r="P172" s="310">
        <f>VLOOKUP(B172,'Plantilla publicacion (2)'!$S$3:$Y$490,7,0)</f>
        <v>0</v>
      </c>
      <c r="Q172" s="16" t="str">
        <f>VLOOKUP(B172,'PAI 2025 Consolidado'!$F$6:$Z$486,21,0)</f>
        <v>Nos encontramos gestionando con tratativas en las entidades del orden nacional y/o alcaldías, los convenios interadministrativos que brinden expansión a la Red Nacional, por lo cual municipios como Soacha o entidades del orden nacional, como DPS – Quibdó, busca expandir el alcance del programa.</v>
      </c>
      <c r="R172" s="201"/>
      <c r="S172" s="201"/>
    </row>
    <row r="173" spans="1:19" ht="63.75" x14ac:dyDescent="0.25">
      <c r="A173" s="13" t="str">
        <f>VLOOKUP(B173,'Plantilla publicacion'!$A$3:$B$490,2,0)</f>
        <v>Actividad propia</v>
      </c>
      <c r="B173" s="6" t="s">
        <v>1271</v>
      </c>
      <c r="C173" s="367"/>
      <c r="D173" s="367">
        <f>VLOOKUP(B173,'Plantilla publicacion'!$A$3:$M$490,6,0)</f>
        <v>0</v>
      </c>
      <c r="E173" s="367"/>
      <c r="F173" s="367"/>
      <c r="G173" s="367" t="str">
        <f>VLOOKUP(B173,'Plantilla publicacion'!$A$3:$M$490,7,0)</f>
        <v>N/A</v>
      </c>
      <c r="H173" s="6" t="str">
        <f>VLOOKUP(B173,'Plantilla publicacion'!$A$3:$M$490,8,0)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3" s="6">
        <f>VLOOKUP(B173,'Plantilla publicacion'!$A$3:$M$490,9,0)</f>
        <v>5</v>
      </c>
      <c r="J173" s="6" t="str">
        <f>VLOOKUP(B173,'Plantilla publicacion'!$A$3:$M$490,10,0)</f>
        <v>Númerica</v>
      </c>
      <c r="K173" s="7">
        <f>VLOOKUP(B173,'Plantilla publicacion'!$A$3:$M$490,11,0)</f>
        <v>45691</v>
      </c>
      <c r="L173" s="7">
        <f>VLOOKUP(B173,'Plantilla publicacion'!$A$3:$M$490,12,0)</f>
        <v>46010</v>
      </c>
      <c r="M173" s="57"/>
      <c r="N173" s="16" t="str">
        <f>VLOOKUP(B173,'Plantilla publicacion'!$A$3:$M$490,13,0)</f>
        <v>142-GRUPO DE TRABAJO DE SERVICIOS ADMINISTRATIVOS Y RECURSOS FÍSICOS;
3003-GRUPO DE TRABAJO DE APOYO A LA RED NACIONAL DE PROTECCIÓN  AL CONSUMIDOR</v>
      </c>
      <c r="O173" s="6">
        <f>VLOOKUP(B173,'Plantilla publicacion (2)'!$S$3:$X$490,6,0)</f>
        <v>0</v>
      </c>
      <c r="P173" s="310">
        <f>VLOOKUP(B173,'Plantilla publicacion (2)'!$S$3:$Y$490,7,0)</f>
        <v>0</v>
      </c>
      <c r="Q173" s="16" t="str">
        <f>VLOOKUP(B173,'PAI 2025 Consolidado'!$F$6:$Z$486,21,0)</f>
        <v>Nos encontramos revisando las necesidades de las Casas para realizar las adecuaciones y dotación del inmueble (infraestructura fisica), dado que estas, cuentan con un contrato de obra suscrito por la Red Nacional. Por tal motivo, procedemos con la descripción correspondiente, a fin de que, una vez finalizado el trabajo, se pueda estampar el sello.</v>
      </c>
      <c r="R173" s="201"/>
      <c r="S173" s="201"/>
    </row>
    <row r="174" spans="1:19" ht="39" thickBot="1" x14ac:dyDescent="0.3">
      <c r="A174" s="13" t="str">
        <f>VLOOKUP(B174,'Plantilla publicacion'!$A$3:$B$490,2,0)</f>
        <v>Actividad propia</v>
      </c>
      <c r="B174" s="11" t="s">
        <v>1274</v>
      </c>
      <c r="C174" s="367"/>
      <c r="D174" s="367">
        <f>VLOOKUP(B174,'Plantilla publicacion'!$A$3:$M$490,6,0)</f>
        <v>0</v>
      </c>
      <c r="E174" s="367"/>
      <c r="F174" s="367"/>
      <c r="G174" s="367" t="str">
        <f>VLOOKUP(B174,'Plantilla publicacion'!$A$3:$M$490,7,0)</f>
        <v>N/A</v>
      </c>
      <c r="H174" s="11" t="str">
        <f>VLOOKUP(B174,'Plantilla publicacion'!$A$3:$M$490,8,0)</f>
        <v>Realizar la inauguración y poner en operacion las Casas del Consumidor de Bienes y Servicios en el territorio nacional (Informe por CCBS aperturada) (Informe por CCBS apertura da y puesta en operación)</v>
      </c>
      <c r="I174" s="11">
        <f>VLOOKUP(B174,'Plantilla publicacion'!$A$3:$M$490,9,0)</f>
        <v>5</v>
      </c>
      <c r="J174" s="11" t="str">
        <f>VLOOKUP(B174,'Plantilla publicacion'!$A$3:$M$490,10,0)</f>
        <v>Númerica</v>
      </c>
      <c r="K174" s="110">
        <f>VLOOKUP(B174,'Plantilla publicacion'!$A$3:$M$490,11,0)</f>
        <v>45691</v>
      </c>
      <c r="L174" s="110">
        <f>VLOOKUP(B174,'Plantilla publicacion'!$A$3:$M$490,12,0)</f>
        <v>46010</v>
      </c>
      <c r="M174" s="111"/>
      <c r="N174" s="112" t="str">
        <f>VLOOKUP(B174,'Plantilla publicacion'!$A$3:$M$490,13,0)</f>
        <v>3003-GRUPO DE TRABAJO DE APOYO A LA RED NACIONAL DE PROTECCIÓN  AL CONSUMIDOR;
73-GRUPO DE TRABAJO DE COMUNICACION</v>
      </c>
      <c r="O174" s="11">
        <f>VLOOKUP(B174,'Plantilla publicacion (2)'!$S$3:$X$490,6,0)</f>
        <v>0</v>
      </c>
      <c r="P174" s="313">
        <f>VLOOKUP(B174,'Plantilla publicacion (2)'!$S$3:$Y$490,7,0)</f>
        <v>0</v>
      </c>
      <c r="Q174" s="112" t="str">
        <f>VLOOKUP(B174,'PAI 2025 Consolidado'!$F$6:$Z$486,21,0)</f>
        <v>Nos encontramos realizando las gestiones para los eventos de inauguración de las Casas del Consumidor, a razón de que estos, aunque se encuentren firmados, pasan por un evento de inauguración de esta.</v>
      </c>
      <c r="R174" s="201"/>
      <c r="S174" s="201"/>
    </row>
    <row r="175" spans="1:19" s="12" customFormat="1" ht="127.5" x14ac:dyDescent="0.25">
      <c r="A175" s="5" t="str">
        <f>VLOOKUP(B175,'Plantilla publicacion'!$A$3:$B$490,2,0)</f>
        <v>Producto</v>
      </c>
      <c r="B175" s="98" t="s">
        <v>1297</v>
      </c>
      <c r="C175" s="366" t="str">
        <f>VLOOKUP(B175,'Plantilla publicacion'!$A$3:$R$490,17,0)</f>
        <v>PND - 5-31-5-b- Convergencia regional - Entidades públicas territoriales y nacionales fortalecidas / PES - Cierre de brechas territoriales</v>
      </c>
      <c r="D175" s="366" t="str">
        <f>VLOOKUP(B175,'Plantilla publicacion'!$A$3:$M$490,6,0)</f>
        <v>58-Promover el enfoque preventivo, diferencial y territorial en el que hacer misional de la entidad</v>
      </c>
      <c r="E175" s="366"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5" s="366"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5" s="366" t="str">
        <f>VLOOKUP(B175,'Plantilla publicacion'!$A$3:$M$490,7,0)</f>
        <v>N/A</v>
      </c>
      <c r="H175" s="100" t="str">
        <f>VLOOKUP(B175,'Plantilla publicacion'!$A$3:$M$490,8,0)</f>
        <v>Plan de difusión para que el consumidor conozca sus derechos "ABC  de atención a los usuarios SIC / Supersolidaria, ejecutado Imágenes (fotografía o captura de pantalla) de la difusión realizada</v>
      </c>
      <c r="I175" s="100">
        <f>VLOOKUP(B175,'Plantilla publicacion'!$A$3:$M$490,9,0)</f>
        <v>1</v>
      </c>
      <c r="J175" s="100" t="str">
        <f>VLOOKUP(B175,'Plantilla publicacion'!$A$3:$M$490,10,0)</f>
        <v>Númerica</v>
      </c>
      <c r="K175" s="173">
        <f>VLOOKUP(B175,'Plantilla publicacion'!$A$3:$M$490,11,0)</f>
        <v>45672</v>
      </c>
      <c r="L175" s="173">
        <f>VLOOKUP(B175,'Plantilla publicacion'!$A$3:$M$490,12,0)</f>
        <v>46021</v>
      </c>
      <c r="M175" s="100" t="str">
        <f>IF(ISERROR(VLOOKUP(B175,'Plantilla publicacion'!$A$3:$P$490,16,0)),"NA",VLOOKUP(B175,'Plantilla publicacion'!$A$3:$P$490,16,0))</f>
        <v xml:space="preserve">PND_8_Fortalecer las capacidades y conocimiento sobre derechos y deberes de las relaciones de consumo </v>
      </c>
      <c r="N175" s="101" t="str">
        <f>VLOOKUP(B175,'Plantilla publicacion'!$A$3:$M$490,13,0)</f>
        <v>3000-DESPACHO DEL SUPERINTENDENTE DELEGADO PARA LA PROTECCIÓN DEL CONSUMIDOR;
73-GRUPO DE TRABAJO DE COMUNICACION</v>
      </c>
      <c r="O175" s="100">
        <f>VLOOKUP(B175,'Plantilla publicacion (2)'!$S$3:$X$490,6,0)</f>
        <v>100</v>
      </c>
      <c r="P175" s="309">
        <f>VLOOKUP(B175,'Plantilla publicacion (2)'!$S$3:$Y$490,7,0)</f>
        <v>0.89686098654708535</v>
      </c>
      <c r="Q175" s="101" t="str">
        <f>VLOOKUP(B175,'PAI 2025 Consolidado'!$F$6:$Z$486,21,0)</f>
        <v>Se llevó a cabo la publicación del documento elaborado conjuntamente por la Superintendencia de Industria y Comercio y la Superintendencia de la Economía Solidaria, titulado “Derechos de los consumidores de bienes y servicios”.
Asimismo, se realizó la difusión correspondiente a través de los canales oficiales de la SIC y de sus redes sociales.
Se anexan las evidencias de la publicación y difusión del documento, las cuales fueron cargadas en las actividades 3000.1.2 y 3000.1.3.</v>
      </c>
      <c r="R175" s="200"/>
      <c r="S175" s="200"/>
    </row>
    <row r="176" spans="1:19" ht="38.25" x14ac:dyDescent="0.25">
      <c r="A176" s="13" t="str">
        <f>VLOOKUP(B176,'Plantilla publicacion'!$A$3:$B$490,2,0)</f>
        <v>Actividad propia</v>
      </c>
      <c r="B176" s="102" t="s">
        <v>1300</v>
      </c>
      <c r="C176" s="367"/>
      <c r="D176" s="367">
        <f>VLOOKUP(B176,'Plantilla publicacion'!$A$3:$M$490,6,0)</f>
        <v>0</v>
      </c>
      <c r="E176" s="367"/>
      <c r="F176" s="367"/>
      <c r="G176" s="367" t="str">
        <f>VLOOKUP(B176,'Plantilla publicacion'!$A$3:$M$490,7,0)</f>
        <v>N/A</v>
      </c>
      <c r="H176" s="6" t="str">
        <f>VLOOKUP(B176,'Plantilla publicacion'!$A$3:$M$490,8,0)</f>
        <v>Aprobar el documento final que se va a difundir a los consumidores (Documento final aprobado)</v>
      </c>
      <c r="I176" s="6">
        <f>VLOOKUP(B176,'Plantilla publicacion'!$A$3:$M$490,9,0)</f>
        <v>1</v>
      </c>
      <c r="J176" s="6" t="str">
        <f>VLOOKUP(B176,'Plantilla publicacion'!$A$3:$M$490,10,0)</f>
        <v>Númerica</v>
      </c>
      <c r="K176" s="7">
        <f>VLOOKUP(B176,'Plantilla publicacion'!$A$3:$M$490,11,0)</f>
        <v>45672</v>
      </c>
      <c r="L176" s="7">
        <f>VLOOKUP(B176,'Plantilla publicacion'!$A$3:$M$490,12,0)</f>
        <v>45839</v>
      </c>
      <c r="M176" s="57"/>
      <c r="N176" s="103" t="str">
        <f>VLOOKUP(B176,'Plantilla publicacion'!$A$3:$M$490,13,0)</f>
        <v>3000-DESPACHO DEL SUPERINTENDENTE DELEGADO PARA LA PROTECCIÓN DEL CONSUMIDOR</v>
      </c>
      <c r="O176" s="6">
        <f>VLOOKUP(B176,'Plantilla publicacion (2)'!$S$3:$X$490,6,0)</f>
        <v>100</v>
      </c>
      <c r="P176" s="310">
        <f>VLOOKUP(B176,'Plantilla publicacion (2)'!$S$3:$Y$490,7,0)</f>
        <v>1.2195121951219512</v>
      </c>
      <c r="Q176" s="103" t="str">
        <f>VLOOKUP(B176,'PAI 2025 Consolidado'!$F$6:$Z$486,21,0)</f>
        <v>Se remite correo electrónico con la aprobación del documento final del ABC SIC-Superintendencia Economía Solidaria, aprobado por la superintendente Cielo Rusinque.</v>
      </c>
      <c r="R176" s="201"/>
      <c r="S176" s="201"/>
    </row>
    <row r="177" spans="1:19" ht="25.5" x14ac:dyDescent="0.25">
      <c r="A177" s="13" t="str">
        <f>VLOOKUP(B177,'Plantilla publicacion'!$A$3:$B$490,2,0)</f>
        <v>Actividad sin participación</v>
      </c>
      <c r="B177" s="102" t="s">
        <v>1302</v>
      </c>
      <c r="C177" s="367"/>
      <c r="D177" s="367">
        <f>VLOOKUP(B177,'Plantilla publicacion'!$A$3:$M$490,6,0)</f>
        <v>0</v>
      </c>
      <c r="E177" s="367"/>
      <c r="F177" s="367"/>
      <c r="G177" s="367" t="str">
        <f>VLOOKUP(B177,'Plantilla publicacion'!$A$3:$M$490,7,0)</f>
        <v>N/A</v>
      </c>
      <c r="H177" s="6" t="str">
        <f>VLOOKUP(B177,'Plantilla publicacion'!$A$3:$M$490,8,0)</f>
        <v>Publicar el documento final en la pagina web de la entidad (Captura de pantalla con la publicación del documento).</v>
      </c>
      <c r="I177" s="6">
        <f>VLOOKUP(B177,'Plantilla publicacion'!$A$3:$M$490,9,0)</f>
        <v>1</v>
      </c>
      <c r="J177" s="6" t="str">
        <f>VLOOKUP(B177,'Plantilla publicacion'!$A$3:$M$490,10,0)</f>
        <v>Númerica</v>
      </c>
      <c r="K177" s="7">
        <f>VLOOKUP(B177,'Plantilla publicacion'!$A$3:$M$490,11,0)</f>
        <v>45840</v>
      </c>
      <c r="L177" s="7">
        <f>VLOOKUP(B177,'Plantilla publicacion'!$A$3:$M$490,12,0)</f>
        <v>45869</v>
      </c>
      <c r="M177" s="57"/>
      <c r="N177" s="103" t="str">
        <f>VLOOKUP(B177,'Plantilla publicacion'!$A$3:$M$490,13,0)</f>
        <v>73-GRUPO DE TRABAJO DE COMUNICACION</v>
      </c>
      <c r="O177" s="6">
        <f>VLOOKUP(B177,'Plantilla publicacion (2)'!$S$3:$X$490,6,0)</f>
        <v>100</v>
      </c>
      <c r="P177" s="310">
        <f>VLOOKUP(B177,'Plantilla publicacion (2)'!$S$3:$Y$490,7,0)</f>
        <v>0</v>
      </c>
      <c r="Q177" s="103" t="str">
        <f>VLOOKUP(B177,'PAI 2025 Consolidado'!$F$6:$Z$486,21,0)</f>
        <v>Se remite publicación en la pagina web sede electrónica de la entidad, de la misma manera se remite el certificado de publicacion expedido por la OTI.</v>
      </c>
      <c r="R177" s="201"/>
      <c r="S177" s="201"/>
    </row>
    <row r="178" spans="1:19" ht="77.25" thickBot="1" x14ac:dyDescent="0.3">
      <c r="A178" s="13" t="str">
        <f>VLOOKUP(B178,'Plantilla publicacion'!$A$3:$B$490,2,0)</f>
        <v>Actividad sin participación</v>
      </c>
      <c r="B178" s="104" t="s">
        <v>1304</v>
      </c>
      <c r="C178" s="368"/>
      <c r="D178" s="368">
        <f>VLOOKUP(B178,'Plantilla publicacion'!$A$3:$M$490,6,0)</f>
        <v>0</v>
      </c>
      <c r="E178" s="368"/>
      <c r="F178" s="368"/>
      <c r="G178" s="368" t="str">
        <f>VLOOKUP(B178,'Plantilla publicacion'!$A$3:$M$490,7,0)</f>
        <v>N/A</v>
      </c>
      <c r="H178" s="106" t="str">
        <f>VLOOKUP(B178,'Plantilla publicacion'!$A$3:$M$490,8,0)</f>
        <v>Realizar la difusión del ABC de atención a los usuarios SIC / Super Solidaria. - Imágenes (fotografía o captura de pantalla) de la difusión realizada</v>
      </c>
      <c r="I178" s="106">
        <f>VLOOKUP(B178,'Plantilla publicacion'!$A$3:$M$490,9,0)</f>
        <v>1</v>
      </c>
      <c r="J178" s="106" t="str">
        <f>VLOOKUP(B178,'Plantilla publicacion'!$A$3:$M$490,10,0)</f>
        <v>Númerica</v>
      </c>
      <c r="K178" s="107">
        <f>VLOOKUP(B178,'Plantilla publicacion'!$A$3:$M$490,11,0)</f>
        <v>45870</v>
      </c>
      <c r="L178" s="107">
        <f>VLOOKUP(B178,'Plantilla publicacion'!$A$3:$M$490,12,0)</f>
        <v>46021</v>
      </c>
      <c r="M178" s="108"/>
      <c r="N178" s="109" t="str">
        <f>VLOOKUP(B178,'Plantilla publicacion'!$A$3:$M$490,13,0)</f>
        <v>73-GRUPO DE TRABAJO DE COMUNICACION</v>
      </c>
      <c r="O178" s="106">
        <f>VLOOKUP(B178,'Plantilla publicacion (2)'!$S$3:$X$490,6,0)</f>
        <v>100</v>
      </c>
      <c r="P178" s="311">
        <f>VLOOKUP(B178,'Plantilla publicacion (2)'!$S$3:$Y$490,7,0)</f>
        <v>0</v>
      </c>
      <c r="Q178" s="109" t="str">
        <f>VLOOKUP(B178,'PAI 2025 Consolidado'!$F$6:$Z$486,21,0)</f>
        <v>Se remite publicación en la sede electrónica de la SIC, del ABC realizado entre la La Superintendencia de Industria y Comercio y la Superintendencia de la Economía Solidaria. 
Adicional, se adjunta publicación y difusión en las redes sociales de Instagram y X de la SIC</v>
      </c>
      <c r="R178" s="201"/>
      <c r="S178" s="201"/>
    </row>
    <row r="179" spans="1:19" s="12" customFormat="1" ht="64.5" thickBot="1" x14ac:dyDescent="0.3">
      <c r="A179" s="5" t="str">
        <f>VLOOKUP(B179,'Plantilla publicacion'!$A$3:$B$490,2,0)</f>
        <v>Producto</v>
      </c>
      <c r="B179" s="98" t="s">
        <v>1305</v>
      </c>
      <c r="C179" s="367" t="str">
        <f>VLOOKUP(B179,'Plantilla publicacion'!$A$3:$R$490,17,0)</f>
        <v>PND - 5-31-5-b- Convergencia regional - Entidades públicas territoriales y nacionales fortalecidas / PES - Cierre de brechas territoriales</v>
      </c>
      <c r="D179" s="367" t="str">
        <f>VLOOKUP(B179,'Plantilla publicacion'!$A$3:$M$490,6,0)</f>
        <v>58-Promover el enfoque preventivo, diferencial y territorial en el que hacer misional de la entidad</v>
      </c>
      <c r="E179" s="367"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9" s="367"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9" s="367" t="str">
        <f>VLOOKUP(B179,'Plantilla publicacion'!$A$3:$M$490,7,0)</f>
        <v>N/A</v>
      </c>
      <c r="H179" s="15" t="str">
        <f>VLOOKUP(B179,'Plantilla publicacion'!$A$3:$M$490,8,0)</f>
        <v>Cursos virtuales en materia de protección al consumidor dirigidos a la ciudadanía interesada, publicados en campus virtual y difundidos (Capturas de pantalla de los cursos en el campus virtual y capturas de pantalla de la difusión).</v>
      </c>
      <c r="I179" s="15">
        <f>VLOOKUP(B179,'Plantilla publicacion'!$A$3:$M$490,9,0)</f>
        <v>2</v>
      </c>
      <c r="J179" s="15" t="str">
        <f>VLOOKUP(B179,'Plantilla publicacion'!$A$3:$M$490,10,0)</f>
        <v>Númerica</v>
      </c>
      <c r="K179" s="172">
        <f>VLOOKUP(B179,'Plantilla publicacion'!$A$3:$M$490,11,0)</f>
        <v>45672</v>
      </c>
      <c r="L179" s="172">
        <f>VLOOKUP(B179,'Plantilla publicacion'!$A$3:$M$490,12,0)</f>
        <v>46006</v>
      </c>
      <c r="M179" s="15" t="str">
        <f>IF(ISERROR(VLOOKUP(B179,'Plantilla publicacion'!$A$3:$P$490,16,0)),"NA",VLOOKUP(B179,'Plantilla publicacion'!$A$3:$P$490,16,0))</f>
        <v xml:space="preserve">PND_8_Fortalecer las capacidades y conocimiento sobre derechos y deberes de las relaciones de consumo </v>
      </c>
      <c r="N179" s="15" t="str">
        <f>VLOOKUP(B179,'Plantilla publicacion'!$A$3:$M$490,13,0)</f>
        <v>3000-DESPACHO DEL SUPERINTENDENTE DELEGADO PARA LA PROTECCIÓN DEL CONSUMIDOR;
71-GRUPO DE TRABAJO DE FORMACION;
73-GRUPO DE TRABAJO DE COMUNICACION</v>
      </c>
      <c r="O179" s="15">
        <f>VLOOKUP(B179,'Plantilla publicacion (2)'!$S$3:$X$490,6,0)</f>
        <v>0</v>
      </c>
      <c r="P179" s="312">
        <f>VLOOKUP(B179,'Plantilla publicacion (2)'!$S$3:$Y$490,7,0)</f>
        <v>0</v>
      </c>
      <c r="Q179" s="15">
        <f>VLOOKUP(B179,'PAI 2025 Consolidado'!$F$6:$Z$486,21,0)</f>
        <v>0</v>
      </c>
      <c r="R179" s="200"/>
      <c r="S179" s="200"/>
    </row>
    <row r="180" spans="1:19" ht="38.25" x14ac:dyDescent="0.25">
      <c r="A180" s="13" t="str">
        <f>VLOOKUP(B180,'Plantilla publicacion'!$A$3:$B$490,2,0)</f>
        <v>Actividad propia</v>
      </c>
      <c r="B180" s="29" t="s">
        <v>1308</v>
      </c>
      <c r="C180" s="367"/>
      <c r="D180" s="367">
        <f>VLOOKUP(B180,'Plantilla publicacion'!$A$3:$M$490,6,0)</f>
        <v>0</v>
      </c>
      <c r="E180" s="367"/>
      <c r="F180" s="367"/>
      <c r="G180" s="367" t="str">
        <f>VLOOKUP(B180,'Plantilla publicacion'!$A$3:$M$490,7,0)</f>
        <v>N/A</v>
      </c>
      <c r="H180" s="6" t="str">
        <f>VLOOKUP(B180,'Plantilla publicacion'!$A$3:$M$490,8,0)</f>
        <v>Enviar a OSCAE las plantillas diligenciadas con el contenido para cursos virtuales (Responsable Delegatura) (Correo electrónico con  las plantillas diligenciadas)</v>
      </c>
      <c r="I180" s="6">
        <f>VLOOKUP(B180,'Plantilla publicacion'!$A$3:$M$490,9,0)</f>
        <v>2</v>
      </c>
      <c r="J180" s="6" t="str">
        <f>VLOOKUP(B180,'Plantilla publicacion'!$A$3:$M$490,10,0)</f>
        <v>Númerica</v>
      </c>
      <c r="K180" s="7">
        <f>VLOOKUP(B180,'Plantilla publicacion'!$A$3:$M$490,11,0)</f>
        <v>45672</v>
      </c>
      <c r="L180" s="7">
        <f>VLOOKUP(B180,'Plantilla publicacion'!$A$3:$M$490,12,0)</f>
        <v>45744</v>
      </c>
      <c r="M180" s="57"/>
      <c r="N180" s="16" t="str">
        <f>VLOOKUP(B180,'Plantilla publicacion'!$A$3:$M$490,13,0)</f>
        <v>3000-DESPACHO DEL SUPERINTENDENTE DELEGADO PARA LA PROTECCIÓN DEL CONSUMIDOR</v>
      </c>
      <c r="O180" s="6">
        <f>VLOOKUP(B180,'Plantilla publicacion (2)'!$S$3:$X$490,6,0)</f>
        <v>100</v>
      </c>
      <c r="P180" s="310">
        <f>VLOOKUP(B180,'Plantilla publicacion (2)'!$S$3:$Y$490,7,0)</f>
        <v>0.36585365853658536</v>
      </c>
      <c r="Q180" s="16" t="str">
        <f>VLOOKUP(B180,'PAI 2025 Consolidado'!$F$6:$Z$486,21,0)</f>
        <v>Se remite evidencias del envío de las plantillas a OSCAE respecto a los cursos virtuales que se requieren desarrollar en temas de Genero y FINTECH</v>
      </c>
      <c r="R180" s="201"/>
      <c r="S180" s="201"/>
    </row>
    <row r="181" spans="1:19" ht="38.25" x14ac:dyDescent="0.25">
      <c r="A181" s="13" t="str">
        <f>VLOOKUP(B181,'Plantilla publicacion'!$A$3:$B$490,2,0)</f>
        <v>Actividad sin participación</v>
      </c>
      <c r="B181" s="6" t="s">
        <v>1310</v>
      </c>
      <c r="C181" s="367"/>
      <c r="D181" s="367">
        <f>VLOOKUP(B181,'Plantilla publicacion'!$A$3:$M$490,6,0)</f>
        <v>0</v>
      </c>
      <c r="E181" s="367"/>
      <c r="F181" s="367"/>
      <c r="G181" s="367" t="str">
        <f>VLOOKUP(B181,'Plantilla publicacion'!$A$3:$M$490,7,0)</f>
        <v>N/A</v>
      </c>
      <c r="H181" s="6" t="str">
        <f>VLOOKUP(B181,'Plantilla publicacion'!$A$3:$M$490,8,0)</f>
        <v>Diseñar y presentar propuesta pedagógica de los contenidos presentados por la delegatura para cada uno de los cursos (Responsable OSCAE) (Documento con la propuesta)</v>
      </c>
      <c r="I181" s="6">
        <f>VLOOKUP(B181,'Plantilla publicacion'!$A$3:$M$490,9,0)</f>
        <v>2</v>
      </c>
      <c r="J181" s="6" t="str">
        <f>VLOOKUP(B181,'Plantilla publicacion'!$A$3:$M$490,10,0)</f>
        <v>Númerica</v>
      </c>
      <c r="K181" s="7">
        <f>VLOOKUP(B181,'Plantilla publicacion'!$A$3:$M$490,11,0)</f>
        <v>45719</v>
      </c>
      <c r="L181" s="7">
        <f>VLOOKUP(B181,'Plantilla publicacion'!$A$3:$M$490,12,0)</f>
        <v>45807</v>
      </c>
      <c r="M181" s="57"/>
      <c r="N181" s="16" t="str">
        <f>VLOOKUP(B181,'Plantilla publicacion'!$A$3:$M$490,13,0)</f>
        <v>71-GRUPO DE TRABAJO DE FORMACION</v>
      </c>
      <c r="O181" s="6">
        <f>VLOOKUP(B181,'Plantilla publicacion (2)'!$S$3:$X$490,6,0)</f>
        <v>100</v>
      </c>
      <c r="P181" s="310">
        <f>VLOOKUP(B181,'Plantilla publicacion (2)'!$S$3:$Y$490,7,0)</f>
        <v>0</v>
      </c>
      <c r="Q181" s="16" t="str">
        <f>VLOOKUP(B181,'PAI 2025 Consolidado'!$F$6:$Z$486,21,0)</f>
        <v>Se adjuntan las propuestas pedagógicas realizadas por la oficina de Formación de OSCAE respecto a los cursos de Fintech y Genero. Adicionalmente se remite correo remitido por Formación.</v>
      </c>
      <c r="R181" s="201"/>
      <c r="S181" s="201"/>
    </row>
    <row r="182" spans="1:19" ht="38.25" x14ac:dyDescent="0.25">
      <c r="A182" s="13" t="str">
        <f>VLOOKUP(B182,'Plantilla publicacion'!$A$3:$B$490,2,0)</f>
        <v>Actividad propia</v>
      </c>
      <c r="B182" s="6" t="s">
        <v>1312</v>
      </c>
      <c r="C182" s="367"/>
      <c r="D182" s="367">
        <f>VLOOKUP(B182,'Plantilla publicacion'!$A$3:$M$490,6,0)</f>
        <v>0</v>
      </c>
      <c r="E182" s="367"/>
      <c r="F182" s="367"/>
      <c r="G182" s="367" t="str">
        <f>VLOOKUP(B182,'Plantilla publicacion'!$A$3:$M$490,7,0)</f>
        <v>N/A</v>
      </c>
      <c r="H182" s="6" t="str">
        <f>VLOOKUP(B182,'Plantilla publicacion'!$A$3:$M$490,8,0)</f>
        <v>Revisar y aprobar los contenidos propuestos por el equipo pedagógico de OSCAE (Responsable Delegatura) (Correo de aprobación de los contenidos propuestos por OSCAE)</v>
      </c>
      <c r="I182" s="6">
        <f>VLOOKUP(B182,'Plantilla publicacion'!$A$3:$M$490,9,0)</f>
        <v>2</v>
      </c>
      <c r="J182" s="6" t="str">
        <f>VLOOKUP(B182,'Plantilla publicacion'!$A$3:$M$490,10,0)</f>
        <v>Númerica</v>
      </c>
      <c r="K182" s="7">
        <f>VLOOKUP(B182,'Plantilla publicacion'!$A$3:$M$490,11,0)</f>
        <v>45748</v>
      </c>
      <c r="L182" s="7">
        <f>VLOOKUP(B182,'Plantilla publicacion'!$A$3:$M$490,12,0)</f>
        <v>45828</v>
      </c>
      <c r="M182" s="57"/>
      <c r="N182" s="16" t="str">
        <f>VLOOKUP(B182,'Plantilla publicacion'!$A$3:$M$490,13,0)</f>
        <v>3000-DESPACHO DEL SUPERINTENDENTE DELEGADO PARA LA PROTECCIÓN DEL CONSUMIDOR</v>
      </c>
      <c r="O182" s="6">
        <f>VLOOKUP(B182,'Plantilla publicacion (2)'!$S$3:$X$490,6,0)</f>
        <v>100</v>
      </c>
      <c r="P182" s="310">
        <f>VLOOKUP(B182,'Plantilla publicacion (2)'!$S$3:$Y$490,7,0)</f>
        <v>0.36585365853658536</v>
      </c>
      <c r="Q182" s="16" t="str">
        <f>VLOOKUP(B182,'PAI 2025 Consolidado'!$F$6:$Z$486,21,0)</f>
        <v>Se remite correo de aprobación por parte de la Delegada María Carolina Ramírez, con respecto a las propuestas pedagógicas realizadas por el grupo de Formación de OSCAE.</v>
      </c>
      <c r="R182" s="201"/>
      <c r="S182" s="201"/>
    </row>
    <row r="183" spans="1:19" x14ac:dyDescent="0.25">
      <c r="A183" s="13" t="str">
        <f>VLOOKUP(B183,'Plantilla publicacion'!$A$3:$B$490,2,0)</f>
        <v>Actividad sin participación</v>
      </c>
      <c r="B183" s="6" t="s">
        <v>1314</v>
      </c>
      <c r="C183" s="367"/>
      <c r="D183" s="367">
        <f>VLOOKUP(B183,'Plantilla publicacion'!$A$3:$M$490,6,0)</f>
        <v>0</v>
      </c>
      <c r="E183" s="367"/>
      <c r="F183" s="367"/>
      <c r="G183" s="367" t="str">
        <f>VLOOKUP(B183,'Plantilla publicacion'!$A$3:$M$490,7,0)</f>
        <v>N/A</v>
      </c>
      <c r="H183" s="6" t="str">
        <f>VLOOKUP(B183,'Plantilla publicacion'!$A$3:$M$490,8,0)</f>
        <v>Virtualizar los contenidos (Responsable OSCAE) (Captura de pantalla con los cursos virtualizados)</v>
      </c>
      <c r="I183" s="6">
        <f>VLOOKUP(B183,'Plantilla publicacion'!$A$3:$M$490,9,0)</f>
        <v>2</v>
      </c>
      <c r="J183" s="6" t="str">
        <f>VLOOKUP(B183,'Plantilla publicacion'!$A$3:$M$490,10,0)</f>
        <v>Númerica</v>
      </c>
      <c r="K183" s="7">
        <f>VLOOKUP(B183,'Plantilla publicacion'!$A$3:$M$490,11,0)</f>
        <v>45811</v>
      </c>
      <c r="L183" s="7">
        <f>VLOOKUP(B183,'Plantilla publicacion'!$A$3:$M$490,12,0)</f>
        <v>45947</v>
      </c>
      <c r="M183" s="57"/>
      <c r="N183" s="16" t="str">
        <f>VLOOKUP(B183,'Plantilla publicacion'!$A$3:$M$490,13,0)</f>
        <v>71-GRUPO DE TRABAJO DE FORMACION</v>
      </c>
      <c r="O183" s="6">
        <f>VLOOKUP(B183,'Plantilla publicacion (2)'!$S$3:$X$490,6,0)</f>
        <v>0</v>
      </c>
      <c r="P183" s="310">
        <f>VLOOKUP(B183,'Plantilla publicacion (2)'!$S$3:$Y$490,7,0)</f>
        <v>0</v>
      </c>
      <c r="Q183" s="16">
        <f>VLOOKUP(B183,'PAI 2025 Consolidado'!$F$6:$Z$486,21,0)</f>
        <v>0</v>
      </c>
      <c r="R183" s="201"/>
      <c r="S183" s="201"/>
    </row>
    <row r="184" spans="1:19" ht="38.25" x14ac:dyDescent="0.25">
      <c r="A184" s="13" t="str">
        <f>VLOOKUP(B184,'Plantilla publicacion'!$A$3:$B$490,2,0)</f>
        <v>Actividad propia</v>
      </c>
      <c r="B184" s="6" t="s">
        <v>1316</v>
      </c>
      <c r="C184" s="367"/>
      <c r="D184" s="367">
        <f>VLOOKUP(B184,'Plantilla publicacion'!$A$3:$M$490,6,0)</f>
        <v>0</v>
      </c>
      <c r="E184" s="367"/>
      <c r="F184" s="367"/>
      <c r="G184" s="367" t="str">
        <f>VLOOKUP(B184,'Plantilla publicacion'!$A$3:$M$490,7,0)</f>
        <v>N/A</v>
      </c>
      <c r="H184" s="6" t="str">
        <f>VLOOKUP(B184,'Plantilla publicacion'!$A$3:$M$490,8,0)</f>
        <v>Recibir y aprobar el curso virtualizado (Responsable Delegatura) (Correo electrónico con la aprobación de los cursos)</v>
      </c>
      <c r="I184" s="6">
        <f>VLOOKUP(B184,'Plantilla publicacion'!$A$3:$M$490,9,0)</f>
        <v>2</v>
      </c>
      <c r="J184" s="6" t="str">
        <f>VLOOKUP(B184,'Plantilla publicacion'!$A$3:$M$490,10,0)</f>
        <v>Númerica</v>
      </c>
      <c r="K184" s="7">
        <f>VLOOKUP(B184,'Plantilla publicacion'!$A$3:$M$490,11,0)</f>
        <v>45915</v>
      </c>
      <c r="L184" s="7">
        <f>VLOOKUP(B184,'Plantilla publicacion'!$A$3:$M$490,12,0)</f>
        <v>45968</v>
      </c>
      <c r="M184" s="57"/>
      <c r="N184" s="16" t="str">
        <f>VLOOKUP(B184,'Plantilla publicacion'!$A$3:$M$490,13,0)</f>
        <v>3000-DESPACHO DEL SUPERINTENDENTE DELEGADO PARA LA PROTECCIÓN DEL CONSUMIDOR</v>
      </c>
      <c r="O184" s="6">
        <f>VLOOKUP(B184,'Plantilla publicacion (2)'!$S$3:$X$490,6,0)</f>
        <v>0</v>
      </c>
      <c r="P184" s="310">
        <f>VLOOKUP(B184,'Plantilla publicacion (2)'!$S$3:$Y$490,7,0)</f>
        <v>0</v>
      </c>
      <c r="Q184" s="16">
        <f>VLOOKUP(B184,'PAI 2025 Consolidado'!$F$6:$Z$486,21,0)</f>
        <v>0</v>
      </c>
      <c r="R184" s="201"/>
      <c r="S184" s="201"/>
    </row>
    <row r="185" spans="1:19" ht="26.25" thickBot="1" x14ac:dyDescent="0.3">
      <c r="A185" s="13" t="str">
        <f>VLOOKUP(B185,'Plantilla publicacion'!$A$3:$B$490,2,0)</f>
        <v>Actividad sin participación</v>
      </c>
      <c r="B185" s="11" t="s">
        <v>1317</v>
      </c>
      <c r="C185" s="367"/>
      <c r="D185" s="367">
        <f>VLOOKUP(B185,'Plantilla publicacion'!$A$3:$M$490,6,0)</f>
        <v>0</v>
      </c>
      <c r="E185" s="367"/>
      <c r="F185" s="367"/>
      <c r="G185" s="367" t="str">
        <f>VLOOKUP(B185,'Plantilla publicacion'!$A$3:$M$490,7,0)</f>
        <v>N/A</v>
      </c>
      <c r="H185" s="11" t="str">
        <f>VLOOKUP(B185,'Plantilla publicacion'!$A$3:$M$490,8,0)</f>
        <v>Publicar los cursos virtuales en el campus virtual de la SIC y difundirlos (Capturas de pantalla de los cursos en el campus virtual y capturas de pantalla de la difusión).</v>
      </c>
      <c r="I185" s="11">
        <f>VLOOKUP(B185,'Plantilla publicacion'!$A$3:$M$490,9,0)</f>
        <v>2</v>
      </c>
      <c r="J185" s="11" t="str">
        <f>VLOOKUP(B185,'Plantilla publicacion'!$A$3:$M$490,10,0)</f>
        <v>Númerica</v>
      </c>
      <c r="K185" s="110">
        <f>VLOOKUP(B185,'Plantilla publicacion'!$A$3:$M$490,11,0)</f>
        <v>45975</v>
      </c>
      <c r="L185" s="110">
        <f>VLOOKUP(B185,'Plantilla publicacion'!$A$3:$M$490,12,0)</f>
        <v>46006</v>
      </c>
      <c r="M185" s="111"/>
      <c r="N185" s="112" t="str">
        <f>VLOOKUP(B185,'Plantilla publicacion'!$A$3:$M$490,13,0)</f>
        <v>71-GRUPO DE TRABAJO DE FORMACION;
73-GRUPO DE TRABAJO DE COMUNICACION</v>
      </c>
      <c r="O185" s="11">
        <f>VLOOKUP(B185,'Plantilla publicacion (2)'!$S$3:$X$490,6,0)</f>
        <v>0</v>
      </c>
      <c r="P185" s="313">
        <f>VLOOKUP(B185,'Plantilla publicacion (2)'!$S$3:$Y$490,7,0)</f>
        <v>0</v>
      </c>
      <c r="Q185" s="112">
        <f>VLOOKUP(B185,'PAI 2025 Consolidado'!$F$6:$Z$486,21,0)</f>
        <v>0</v>
      </c>
      <c r="R185" s="201"/>
      <c r="S185" s="201"/>
    </row>
    <row r="186" spans="1:19" s="12" customFormat="1" ht="38.25" x14ac:dyDescent="0.25">
      <c r="A186" s="5" t="str">
        <f>VLOOKUP(B186,'Plantilla publicacion'!$A$3:$B$490,2,0)</f>
        <v>Producto</v>
      </c>
      <c r="B186" s="98" t="s">
        <v>1320</v>
      </c>
      <c r="C186" s="366" t="str">
        <f>VLOOKUP(B186,'Plantilla publicacion'!$A$3:$R$490,17,0)</f>
        <v>PND - 5-31-5-b- Convergencia regional - Entidades públicas territoriales y nacionales fortalecidas / PES - Cierre de brechas territoriales</v>
      </c>
      <c r="D186" s="366" t="str">
        <f>VLOOKUP(B186,'Plantilla publicacion'!$A$3:$M$490,6,0)</f>
        <v>58-Promover el enfoque preventivo, diferencial y territorial en el que hacer misional de la entidad</v>
      </c>
      <c r="E186" s="366"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366"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366" t="str">
        <f>VLOOKUP(B186,'Plantilla publicacion'!$A$3:$M$490,7,0)</f>
        <v>N/A</v>
      </c>
      <c r="H186" s="100" t="str">
        <f>VLOOKUP(B186,'Plantilla publicacion'!$A$3:$M$490,8,0)</f>
        <v>Jornadas de capacitación "Me informo y cuido mi dinero" dirigidas a usuarios, consumidores y ciudadanía en general, realizadas - Imágenes (fotografía o captura de pantalla) de la difusión realizada</v>
      </c>
      <c r="I186" s="100">
        <f>VLOOKUP(B186,'Plantilla publicacion'!$A$3:$M$490,9,0)</f>
        <v>8</v>
      </c>
      <c r="J186" s="100" t="str">
        <f>VLOOKUP(B186,'Plantilla publicacion'!$A$3:$M$490,10,0)</f>
        <v>Númerica</v>
      </c>
      <c r="K186" s="173">
        <f>VLOOKUP(B186,'Plantilla publicacion'!$A$3:$M$490,11,0)</f>
        <v>45672</v>
      </c>
      <c r="L186" s="173">
        <f>VLOOKUP(B186,'Plantilla publicacion'!$A$3:$M$490,12,0)</f>
        <v>46021</v>
      </c>
      <c r="M186" s="100" t="str">
        <f>IF(ISERROR(VLOOKUP(B186,'Plantilla publicacion'!$A$3:$P$490,16,0)),"NA",VLOOKUP(B186,'Plantilla publicacion'!$A$3:$P$490,16,0))</f>
        <v xml:space="preserve">PND_8_Fortalecer las capacidades y conocimiento sobre derechos y deberes de las relaciones de consumo </v>
      </c>
      <c r="N186" s="101" t="str">
        <f>VLOOKUP(B186,'Plantilla publicacion'!$A$3:$M$490,13,0)</f>
        <v>3000-DESPACHO DEL SUPERINTENDENTE DELEGADO PARA LA PROTECCIÓN DEL CONSUMIDOR</v>
      </c>
      <c r="O186" s="100">
        <f>VLOOKUP(B186,'Plantilla publicacion (2)'!$S$3:$X$490,6,0)</f>
        <v>0</v>
      </c>
      <c r="P186" s="309">
        <f>VLOOKUP(B186,'Plantilla publicacion (2)'!$S$3:$Y$490,7,0)</f>
        <v>0</v>
      </c>
      <c r="Q186" s="101">
        <f>VLOOKUP(B186,'PAI 2025 Consolidado'!$F$6:$Z$486,21,0)</f>
        <v>0</v>
      </c>
      <c r="R186" s="200"/>
      <c r="S186" s="200"/>
    </row>
    <row r="187" spans="1:19" ht="38.25" x14ac:dyDescent="0.25">
      <c r="A187" s="13" t="str">
        <f>VLOOKUP(B187,'Plantilla publicacion'!$A$3:$B$490,2,0)</f>
        <v>Actividad propia</v>
      </c>
      <c r="B187" s="102" t="s">
        <v>1322</v>
      </c>
      <c r="C187" s="367"/>
      <c r="D187" s="367">
        <f>VLOOKUP(B187,'Plantilla publicacion'!$A$3:$M$490,6,0)</f>
        <v>0</v>
      </c>
      <c r="E187" s="367"/>
      <c r="F187" s="367"/>
      <c r="G187" s="367" t="str">
        <f>VLOOKUP(B187,'Plantilla publicacion'!$A$3:$M$490,7,0)</f>
        <v>N/A</v>
      </c>
      <c r="H187" s="6" t="str">
        <f>VLOOKUP(B187,'Plantilla publicacion'!$A$3:$M$490,8,0)</f>
        <v>Definir la estrategia que se utilizará para las jornadas de capacitación  (Listado de asistencia a reunión)</v>
      </c>
      <c r="I187" s="6">
        <f>VLOOKUP(B187,'Plantilla publicacion'!$A$3:$M$490,9,0)</f>
        <v>1</v>
      </c>
      <c r="J187" s="6" t="str">
        <f>VLOOKUP(B187,'Plantilla publicacion'!$A$3:$M$490,10,0)</f>
        <v>Númerica</v>
      </c>
      <c r="K187" s="7">
        <f>VLOOKUP(B187,'Plantilla publicacion'!$A$3:$M$490,11,0)</f>
        <v>45672</v>
      </c>
      <c r="L187" s="7">
        <f>VLOOKUP(B187,'Plantilla publicacion'!$A$3:$M$490,12,0)</f>
        <v>45716</v>
      </c>
      <c r="M187" s="57"/>
      <c r="N187" s="103" t="str">
        <f>VLOOKUP(B187,'Plantilla publicacion'!$A$3:$M$490,13,0)</f>
        <v>3000-DESPACHO DEL SUPERINTENDENTE DELEGADO PARA LA PROTECCIÓN DEL CONSUMIDOR</v>
      </c>
      <c r="O187" s="6">
        <f>VLOOKUP(B187,'Plantilla publicacion (2)'!$S$3:$X$490,6,0)</f>
        <v>100</v>
      </c>
      <c r="P187" s="310">
        <f>VLOOKUP(B187,'Plantilla publicacion (2)'!$S$3:$Y$490,7,0)</f>
        <v>0.24390243902439024</v>
      </c>
      <c r="Q187" s="103" t="str">
        <f>VLOOKUP(B187,'PAI 2025 Consolidado'!$F$6:$Z$486,21,0)</f>
        <v>Se remite las evidencias respecto a la actividad 3000.3.1 para revisión</v>
      </c>
      <c r="R187" s="201"/>
      <c r="S187" s="201"/>
    </row>
    <row r="188" spans="1:19" ht="192" thickBot="1" x14ac:dyDescent="0.3">
      <c r="A188" s="13" t="str">
        <f>VLOOKUP(B188,'Plantilla publicacion'!$A$3:$B$490,2,0)</f>
        <v>Actividad propia</v>
      </c>
      <c r="B188" s="104" t="s">
        <v>1324</v>
      </c>
      <c r="C188" s="368"/>
      <c r="D188" s="368">
        <f>VLOOKUP(B188,'Plantilla publicacion'!$A$3:$M$490,6,0)</f>
        <v>0</v>
      </c>
      <c r="E188" s="368"/>
      <c r="F188" s="368"/>
      <c r="G188" s="368" t="str">
        <f>VLOOKUP(B188,'Plantilla publicacion'!$A$3:$M$490,7,0)</f>
        <v>N/A</v>
      </c>
      <c r="H188" s="106" t="str">
        <f>VLOOKUP(B188,'Plantilla publicacion'!$A$3:$M$490,8,0)</f>
        <v>Realizar las jornadas de capacitación - Imágenes (fotografía o captura de pantalla) de la difusión realizada</v>
      </c>
      <c r="I188" s="106">
        <f>VLOOKUP(B188,'Plantilla publicacion'!$A$3:$M$490,9,0)</f>
        <v>8</v>
      </c>
      <c r="J188" s="106" t="str">
        <f>VLOOKUP(B188,'Plantilla publicacion'!$A$3:$M$490,10,0)</f>
        <v>Númerica</v>
      </c>
      <c r="K188" s="107">
        <f>VLOOKUP(B188,'Plantilla publicacion'!$A$3:$M$490,11,0)</f>
        <v>45719</v>
      </c>
      <c r="L188" s="107">
        <f>VLOOKUP(B188,'Plantilla publicacion'!$A$3:$M$490,12,0)</f>
        <v>46021</v>
      </c>
      <c r="M188" s="108"/>
      <c r="N188" s="109" t="str">
        <f>VLOOKUP(B188,'Plantilla publicacion'!$A$3:$M$490,13,0)</f>
        <v>3000-DESPACHO DEL SUPERINTENDENTE DELEGADO PARA LA PROTECCIÓN DEL CONSUMIDOR</v>
      </c>
      <c r="O188" s="106">
        <f>VLOOKUP(B188,'Plantilla publicacion (2)'!$S$3:$X$490,6,0)</f>
        <v>87.5</v>
      </c>
      <c r="P188" s="311">
        <f>VLOOKUP(B188,'Plantilla publicacion (2)'!$S$3:$Y$490,7,0)</f>
        <v>0.85365853658536583</v>
      </c>
      <c r="Q188" s="109" t="str">
        <f>VLOOKUP(B188,'PAI 2025 Consolidado'!$F$6:$Z$486,21,0)</f>
        <v xml:space="preserve">Se remite el avance del seguimiento a la estrategia denominada “Me informo y cuido mi dinero”, esta fue desarrollada en la ciudad de Bogotá. En el marco de esta actividad, se presentó el alcance de la estrategia desde el año 2022 hasta el 2025.
Con la ejecución de esta jornada, se alcanza un 87,5 % de cumplimiento del plan establecido. Este porcentaje se fundamenta en que se proyectaron ocho (8) capacitaciones en total, de las cuales siete (7) se han llevado a cabo con corte a septiembre.
Dado que cada actividad equivale al 12,5 % del cumplimiento total, el cálculo del avance corresponde a:
12,5 % × 7 actividades = 87,5 %.
</v>
      </c>
      <c r="R188" s="201"/>
      <c r="S188" s="201"/>
    </row>
    <row r="189" spans="1:19" s="12" customFormat="1" ht="255" x14ac:dyDescent="0.25">
      <c r="A189" s="5" t="str">
        <f>VLOOKUP(B189,'Plantilla publicacion'!$A$3:$B$490,2,0)</f>
        <v>Producto</v>
      </c>
      <c r="B189" s="15" t="s">
        <v>1325</v>
      </c>
      <c r="C189" s="367" t="str">
        <f>VLOOKUP(B189,'Plantilla publicacion'!$A$3:$R$490,17,0)</f>
        <v>PND - 5-31-5-b- Convergencia regional - Entidades públicas territoriales y nacionales fortalecidas / PES - Cierre de brechas territoriales</v>
      </c>
      <c r="D189" s="367" t="str">
        <f>VLOOKUP(B189,'Plantilla publicacion'!$A$3:$M$490,6,0)</f>
        <v>58-Promover el enfoque preventivo, diferencial y territorial en el que hacer misional de la entidad</v>
      </c>
      <c r="E189" s="367"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9" s="367"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9" s="367" t="str">
        <f>VLOOKUP(B189,'Plantilla publicacion'!$A$3:$M$490,7,0)</f>
        <v>N/A</v>
      </c>
      <c r="H189" s="15" t="str">
        <f>VLOOKUP(B189,'Plantilla publicacion'!$A$3:$M$490,8,0)</f>
        <v>Campañas de difusión a nivel nacional, dirigidas a diversos grupos objetivo como herramienta de fortalecimiento del conocimiento, ejecutadas (Capturas de pantalla de las publicaciones de las campañas).</v>
      </c>
      <c r="I189" s="15">
        <f>VLOOKUP(B189,'Plantilla publicacion'!$A$3:$M$490,9,0)</f>
        <v>4</v>
      </c>
      <c r="J189" s="15" t="str">
        <f>VLOOKUP(B189,'Plantilla publicacion'!$A$3:$M$490,10,0)</f>
        <v>Númerica</v>
      </c>
      <c r="K189" s="172">
        <f>VLOOKUP(B189,'Plantilla publicacion'!$A$3:$M$490,11,0)</f>
        <v>45672</v>
      </c>
      <c r="L189" s="172">
        <f>VLOOKUP(B189,'Plantilla publicacion'!$A$3:$M$490,12,0)</f>
        <v>46021</v>
      </c>
      <c r="M189" s="15" t="str">
        <f>IF(ISERROR(VLOOKUP(B189,'Plantilla publicacion'!$A$3:$P$490,16,0)),"NA",VLOOKUP(B189,'Plantilla publicacion'!$A$3:$P$490,16,0))</f>
        <v xml:space="preserve">PND_8_Fortalecer las capacidades y conocimiento sobre derechos y deberes de las relaciones de consumo </v>
      </c>
      <c r="N189" s="15" t="str">
        <f>VLOOKUP(B189,'Plantilla publicacion'!$A$3:$M$490,13,0)</f>
        <v>3000-DESPACHO DEL SUPERINTENDENTE DELEGADO PARA LA PROTECCIÓN DEL CONSUMIDOR;
3100-DIRECCION DE INVESTIGACIONES DE PROTECCION AL CONSUMIDOR;
3200-DIRECCIÓN DE INVESTIGACIONES DE PROTECCIÓN DE USUARIOS DE SERVICIOS DE COMUNICACIONES;
73-GRUPO DE TRABAJO DE COMUNICACION</v>
      </c>
      <c r="O189" s="15">
        <f>VLOOKUP(B189,'Plantilla publicacion (2)'!$S$3:$X$490,6,0)</f>
        <v>100</v>
      </c>
      <c r="P189" s="312">
        <f>VLOOKUP(B189,'Plantilla publicacion (2)'!$S$3:$Y$490,7,0)</f>
        <v>0.89686098654708535</v>
      </c>
      <c r="Q189" s="15" t="str">
        <f>VLOOKUP(B189,'PAI 2025 Consolidado'!$F$6:$Z$486,21,0)</f>
        <v>Se adelantó la ejecución de cuatro campañas institucionales enmarcadas en las estrategias de protección al consumidor, conforme al cronograma establecido. A continuación, se relacionan las campañas desarrolladas y sus respectivos periodos de publicación:
25% de avance – Campaña “Greenwashing – ICPEN”: ejecutada durante la semana del 25 al 31 de marzo.
50% de avance – Campaña “Decálogo Vivienda”: ejecutada durante la semana del 12 al 19 de mayo.
75% de avance – Campaña “5G”: ejecutada durante la semana del 23 al 31 de julio.
100% de avance – Campaña “Takata – Vehículos”: ejecutada durante la semana del 11 al 24 de agosto.
De esta manera, se cumple con la ejecución total del producto.
Las evidencias de cumplimiento se adjuntan aqui.</v>
      </c>
      <c r="R189" s="200"/>
      <c r="S189" s="200"/>
    </row>
    <row r="190" spans="1:19" ht="102" x14ac:dyDescent="0.25">
      <c r="A190" s="13" t="str">
        <f>VLOOKUP(B190,'Plantilla publicacion'!$A$3:$B$490,2,0)</f>
        <v>Actividad propia</v>
      </c>
      <c r="B190" s="6" t="s">
        <v>1328</v>
      </c>
      <c r="C190" s="367"/>
      <c r="D190" s="367">
        <f>VLOOKUP(B190,'Plantilla publicacion'!$A$3:$M$490,6,0)</f>
        <v>0</v>
      </c>
      <c r="E190" s="367"/>
      <c r="F190" s="367"/>
      <c r="G190" s="367" t="str">
        <f>VLOOKUP(B190,'Plantilla publicacion'!$A$3:$M$490,7,0)</f>
        <v>N/A</v>
      </c>
      <c r="H190" s="6" t="str">
        <f>VLOOKUP(B190,'Plantilla publicacion'!$A$3:$M$490,8,0)</f>
        <v>Elaborar el plan de difusión, definiendo los  grupos objetivos a los que se dirigirá. (Documento con el plan de difusión)</v>
      </c>
      <c r="I190" s="6">
        <f>VLOOKUP(B190,'Plantilla publicacion'!$A$3:$M$490,9,0)</f>
        <v>1</v>
      </c>
      <c r="J190" s="6" t="str">
        <f>VLOOKUP(B190,'Plantilla publicacion'!$A$3:$M$490,10,0)</f>
        <v>Númerica</v>
      </c>
      <c r="K190" s="7">
        <f>VLOOKUP(B190,'Plantilla publicacion'!$A$3:$M$490,11,0)</f>
        <v>45672</v>
      </c>
      <c r="L190" s="7">
        <f>VLOOKUP(B190,'Plantilla publicacion'!$A$3:$M$490,12,0)</f>
        <v>45716</v>
      </c>
      <c r="M190" s="57"/>
      <c r="N190" s="16" t="str">
        <f>VLOOKUP(B190,'Plantilla publicacion'!$A$3:$M$490,13,0)</f>
        <v>3000-DESPACHO DEL SUPERINTENDENTE DELEGADO PARA LA PROTECCIÓN DEL CONSUMIDOR;
3100-DIRECCION DE INVESTIGACIONES DE PROTECCION AL CONSUMIDOR;
3200-DIRECCIÓN DE INVESTIGACIONES DE PROTECCIÓN DE USUARIOS DE SERVICIOS DE COMUNICACIONES</v>
      </c>
      <c r="O190" s="6">
        <f>VLOOKUP(B190,'Plantilla publicacion (2)'!$S$3:$X$490,6,0)</f>
        <v>100</v>
      </c>
      <c r="P190" s="310">
        <f>VLOOKUP(B190,'Plantilla publicacion (2)'!$S$3:$Y$490,7,0)</f>
        <v>0.6097560975609756</v>
      </c>
      <c r="Q190" s="16" t="str">
        <f>VLOOKUP(B190,'PAI 2025 Consolidado'!$F$6:$Z$486,21,0)</f>
        <v>Se realiza la reunión de definición del plan de difusión y los grupos objetivos, se remite los soportes requeridos</v>
      </c>
      <c r="R190" s="201"/>
      <c r="S190" s="201"/>
    </row>
    <row r="191" spans="1:19" ht="25.5" x14ac:dyDescent="0.25">
      <c r="A191" s="13" t="str">
        <f>VLOOKUP(B191,'Plantilla publicacion'!$A$3:$B$490,2,0)</f>
        <v>Actividad sin participación</v>
      </c>
      <c r="B191" s="6" t="s">
        <v>1331</v>
      </c>
      <c r="C191" s="367"/>
      <c r="D191" s="367">
        <f>VLOOKUP(B191,'Plantilla publicacion'!$A$3:$M$490,6,0)</f>
        <v>0</v>
      </c>
      <c r="E191" s="367"/>
      <c r="F191" s="367"/>
      <c r="G191" s="367" t="str">
        <f>VLOOKUP(B191,'Plantilla publicacion'!$A$3:$M$490,7,0)</f>
        <v>N/A</v>
      </c>
      <c r="H191" s="6" t="str">
        <f>VLOOKUP(B191,'Plantilla publicacion'!$A$3:$M$490,8,0)</f>
        <v>Elaborar y presentar el concepto grafico y racional de la campaña (Correo electrónico en que se observe el concepto gráfico y racional de la campaña)</v>
      </c>
      <c r="I191" s="6">
        <f>VLOOKUP(B191,'Plantilla publicacion'!$A$3:$M$490,9,0)</f>
        <v>4</v>
      </c>
      <c r="J191" s="6" t="str">
        <f>VLOOKUP(B191,'Plantilla publicacion'!$A$3:$M$490,10,0)</f>
        <v>Númerica</v>
      </c>
      <c r="K191" s="7">
        <f>VLOOKUP(B191,'Plantilla publicacion'!$A$3:$M$490,11,0)</f>
        <v>45719</v>
      </c>
      <c r="L191" s="7">
        <f>VLOOKUP(B191,'Plantilla publicacion'!$A$3:$M$490,12,0)</f>
        <v>45989</v>
      </c>
      <c r="M191" s="57"/>
      <c r="N191" s="16" t="str">
        <f>VLOOKUP(B191,'Plantilla publicacion'!$A$3:$M$490,13,0)</f>
        <v>73-GRUPO DE TRABAJO DE COMUNICACION</v>
      </c>
      <c r="O191" s="6">
        <f>VLOOKUP(B191,'Plantilla publicacion (2)'!$S$3:$X$490,6,0)</f>
        <v>100</v>
      </c>
      <c r="P191" s="310">
        <f>VLOOKUP(B191,'Plantilla publicacion (2)'!$S$3:$Y$490,7,0)</f>
        <v>0</v>
      </c>
      <c r="Q191" s="16" t="str">
        <f>VLOOKUP(B191,'PAI 2025 Consolidado'!$F$6:$Z$486,21,0)</f>
        <v>Se remite el concepto grafico y racional de la campaña vehicular de airbags TAKATA, realizada por OSCAE.</v>
      </c>
      <c r="R191" s="201"/>
      <c r="S191" s="201"/>
    </row>
    <row r="192" spans="1:19" ht="280.5" x14ac:dyDescent="0.25">
      <c r="A192" s="13" t="str">
        <f>VLOOKUP(B192,'Plantilla publicacion'!$A$3:$B$490,2,0)</f>
        <v>Actividad propia</v>
      </c>
      <c r="B192" s="6" t="s">
        <v>1332</v>
      </c>
      <c r="C192" s="367"/>
      <c r="D192" s="367">
        <f>VLOOKUP(B192,'Plantilla publicacion'!$A$3:$M$490,6,0)</f>
        <v>0</v>
      </c>
      <c r="E192" s="367"/>
      <c r="F192" s="367"/>
      <c r="G192" s="367" t="str">
        <f>VLOOKUP(B192,'Plantilla publicacion'!$A$3:$M$490,7,0)</f>
        <v>N/A</v>
      </c>
      <c r="H192" s="6" t="str">
        <f>VLOOKUP(B192,'Plantilla publicacion'!$A$3:$M$490,8,0)</f>
        <v>Revisar y aprobar la propuesta (Correo electrónico con la propuesta aprobada)</v>
      </c>
      <c r="I192" s="6">
        <f>VLOOKUP(B192,'Plantilla publicacion'!$A$3:$M$490,9,0)</f>
        <v>4</v>
      </c>
      <c r="J192" s="6" t="str">
        <f>VLOOKUP(B192,'Plantilla publicacion'!$A$3:$M$490,10,0)</f>
        <v>Númerica</v>
      </c>
      <c r="K192" s="7">
        <f>VLOOKUP(B192,'Plantilla publicacion'!$A$3:$M$490,11,0)</f>
        <v>45719</v>
      </c>
      <c r="L192" s="7">
        <f>VLOOKUP(B192,'Plantilla publicacion'!$A$3:$M$490,12,0)</f>
        <v>45989</v>
      </c>
      <c r="M192" s="57"/>
      <c r="N192" s="16" t="str">
        <f>VLOOKUP(B192,'Plantilla publicacion'!$A$3:$M$490,13,0)</f>
        <v>3000-DESPACHO DEL SUPERINTENDENTE DELEGADO PARA LA PROTECCIÓN DEL CONSUMIDOR</v>
      </c>
      <c r="O192" s="6">
        <f>VLOOKUP(B192,'Plantilla publicacion (2)'!$S$3:$X$490,6,0)</f>
        <v>100</v>
      </c>
      <c r="P192" s="310">
        <f>VLOOKUP(B192,'Plantilla publicacion (2)'!$S$3:$Y$490,7,0)</f>
        <v>0.6097560975609756</v>
      </c>
      <c r="Q192" s="16" t="str">
        <f>VLOOKUP(B192,'PAI 2025 Consolidado'!$F$6:$Z$486,21,0)</f>
        <v>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
Con esta evidencia se logra el 100% de cumplimiento de la actividad. 
El calculo de indicador, se realizo de la siguiente manera:
         1 campaña * 100%
X=-----------------------------
         4 campañas
1ra campaña (ICPEN) = 25% aprobación realizada el 12 de marzo
2da campaña (sector inmobiliario) = 50% aprobación realizada el 09 de mayo
3ra campaña (5G) = 75% aprobación realizada el 24 de julio
4ta campaña (TAKATA) = 100% aprobación realizada el 04 de agosto
Con la aprobación de la campaña TAKATA se completa el 100% de la actividad.</v>
      </c>
      <c r="R192" s="201"/>
      <c r="S192" s="201"/>
    </row>
    <row r="193" spans="1:19" ht="255" x14ac:dyDescent="0.25">
      <c r="A193" s="13" t="str">
        <f>VLOOKUP(B193,'Plantilla publicacion'!$A$3:$B$490,2,0)</f>
        <v>Actividad sin participación</v>
      </c>
      <c r="B193" s="6" t="s">
        <v>1333</v>
      </c>
      <c r="C193" s="386"/>
      <c r="D193" s="386">
        <f>VLOOKUP(B193,'Plantilla publicacion'!$A$3:$M$490,6,0)</f>
        <v>0</v>
      </c>
      <c r="E193" s="386"/>
      <c r="F193" s="386"/>
      <c r="G193" s="386" t="str">
        <f>VLOOKUP(B193,'Plantilla publicacion'!$A$3:$M$490,7,0)</f>
        <v>N/A</v>
      </c>
      <c r="H193" s="6" t="str">
        <f>VLOOKUP(B193,'Plantilla publicacion'!$A$3:$M$490,8,0)</f>
        <v>Ejecutar las campañas (Captura de pantalla de publicación de las campañas)</v>
      </c>
      <c r="I193" s="6">
        <f>VLOOKUP(B193,'Plantilla publicacion'!$A$3:$M$490,9,0)</f>
        <v>4</v>
      </c>
      <c r="J193" s="6" t="str">
        <f>VLOOKUP(B193,'Plantilla publicacion'!$A$3:$M$490,10,0)</f>
        <v>Númerica</v>
      </c>
      <c r="K193" s="7">
        <f>VLOOKUP(B193,'Plantilla publicacion'!$A$3:$M$490,11,0)</f>
        <v>45719</v>
      </c>
      <c r="L193" s="7">
        <f>VLOOKUP(B193,'Plantilla publicacion'!$A$3:$M$490,12,0)</f>
        <v>46021</v>
      </c>
      <c r="M193" s="57"/>
      <c r="N193" s="16" t="str">
        <f>VLOOKUP(B193,'Plantilla publicacion'!$A$3:$M$490,13,0)</f>
        <v>73-GRUPO DE TRABAJO DE COMUNICACION</v>
      </c>
      <c r="O193" s="6">
        <f>VLOOKUP(B193,'Plantilla publicacion (2)'!$S$3:$X$490,6,0)</f>
        <v>100</v>
      </c>
      <c r="P193" s="310">
        <f>VLOOKUP(B193,'Plantilla publicacion (2)'!$S$3:$Y$490,7,0)</f>
        <v>0</v>
      </c>
      <c r="Q193" s="16" t="str">
        <f>VLOOKUP(B193,'PAI 2025 Consolidado'!$F$6:$Z$486,21,0)</f>
        <v xml:space="preserve">Se remite correo con la publicación de la campaña TAKATA en redes sociales de la SIC. Con esta publicación se tiene el 100% de cumplimiento de esta actividad.
Así se realizo el calculo de avance de cumplimiento de las publicaciones de las campañas:
       1 publicación *100%
X=-------------------------------
          4 publicaciones
1ra publicación = 25% publicación campaña GREENWASHIG - ICPEN realizada en la semana del 25 al 31 de marzo.
2da publicación = 50% publicación campaña DECALOGO VIVIENDA realizada en la semana del 12 al 19 de mayo.
3ra publicación = 75% publicación campaña 5G realizada en la semana del 23 al 31 de julio.
4ta publicación = 100% publicación campaña TAKATA vehículos realizada en la semana del 11 al 24 de agosto.
</v>
      </c>
      <c r="R193" s="201"/>
      <c r="S193" s="201"/>
    </row>
    <row r="194" spans="1:19" ht="32.25" customHeight="1" thickBot="1" x14ac:dyDescent="0.3">
      <c r="A194" s="13" t="e">
        <f>VLOOKUP(B194,'Plantilla publicacion'!$A$3:$B$490,2,0)</f>
        <v>#N/A</v>
      </c>
      <c r="B194" s="398" t="s">
        <v>39</v>
      </c>
      <c r="C194" s="399"/>
      <c r="D194" s="399"/>
      <c r="E194" s="399"/>
      <c r="F194" s="399"/>
      <c r="G194" s="399"/>
      <c r="H194" s="399"/>
      <c r="I194" s="399"/>
      <c r="J194" s="399"/>
      <c r="K194" s="399"/>
      <c r="L194" s="399"/>
      <c r="M194" s="399"/>
      <c r="N194" s="399"/>
      <c r="O194" s="399"/>
      <c r="P194" s="399"/>
      <c r="Q194" s="399"/>
      <c r="R194" s="195"/>
      <c r="S194" s="195"/>
    </row>
    <row r="195" spans="1:19" ht="48" customHeight="1" thickBot="1" x14ac:dyDescent="0.3">
      <c r="B195" s="21" t="s">
        <v>452</v>
      </c>
      <c r="C195" s="22" t="s">
        <v>1488</v>
      </c>
      <c r="D195" s="22" t="s">
        <v>0</v>
      </c>
      <c r="E195" s="22" t="s">
        <v>1437</v>
      </c>
      <c r="F195" s="22" t="s">
        <v>1491</v>
      </c>
      <c r="G195" s="22" t="s">
        <v>1</v>
      </c>
      <c r="H195" s="22" t="s">
        <v>2</v>
      </c>
      <c r="I195" s="22" t="s">
        <v>3</v>
      </c>
      <c r="J195" s="22" t="s">
        <v>4</v>
      </c>
      <c r="K195" s="23" t="s">
        <v>5</v>
      </c>
      <c r="L195" s="23" t="s">
        <v>6</v>
      </c>
      <c r="M195" s="56" t="s">
        <v>1489</v>
      </c>
      <c r="N195" s="24" t="s">
        <v>7</v>
      </c>
      <c r="O195" s="56" t="s">
        <v>1891</v>
      </c>
      <c r="P195" s="210" t="s">
        <v>1892</v>
      </c>
      <c r="Q195" s="211" t="s">
        <v>1893</v>
      </c>
      <c r="R195" s="199"/>
      <c r="S195" s="199"/>
    </row>
    <row r="196" spans="1:19" s="12" customFormat="1" ht="29.25" customHeight="1" x14ac:dyDescent="0.25">
      <c r="A196" s="5" t="str">
        <f>VLOOKUP(B196,'Plantilla publicacion'!$A$3:$B$490,2,0)</f>
        <v>Producto</v>
      </c>
      <c r="B196" s="15" t="s">
        <v>1095</v>
      </c>
      <c r="C196" s="385" t="str">
        <f>VLOOKUP(B196,'Plantilla publicacion'!$A$3:$R$490,17,0)</f>
        <v>PND - 5-31-5-b- Convergencia regional - Entidades públicas territoriales y nacionales fortalecidas / PES - Transformación Institucional</v>
      </c>
      <c r="D196" s="385" t="str">
        <f>VLOOKUP(B196,'Plantilla publicacion'!$A$3:$M$490,6,0)</f>
        <v>60-Fortalecer el Sistema Integral de Gestión Institucional en el marco del Modelo Integrado de Planeación y gestión para mejorar la prestación del servicio.</v>
      </c>
      <c r="E196" s="385"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6" s="385"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6" s="385" t="str">
        <f>VLOOKUP(B196,'Plantilla publicacion'!$A$3:$M$490,7,0)</f>
        <v>N/A</v>
      </c>
      <c r="H196" s="15" t="str">
        <f>VLOOKUP(B196,'Plantilla publicacion'!$A$3:$M$490,8,0)</f>
        <v>Estrategia de racionalización de trámites implementada</v>
      </c>
      <c r="I196" s="15">
        <f>VLOOKUP(B196,'Plantilla publicacion'!$A$3:$M$490,9,0)</f>
        <v>100</v>
      </c>
      <c r="J196" s="15" t="str">
        <f>VLOOKUP(B196,'Plantilla publicacion'!$A$3:$M$490,10,0)</f>
        <v>Porcentual</v>
      </c>
      <c r="K196" s="172">
        <f>VLOOKUP(B196,'Plantilla publicacion'!$A$3:$M$490,11,0)</f>
        <v>45672</v>
      </c>
      <c r="L196" s="172">
        <f>VLOOKUP(B196,'Plantilla publicacion'!$A$3:$M$490,12,0)</f>
        <v>46013</v>
      </c>
      <c r="M196" s="15">
        <f>IF(ISERROR(VLOOKUP(B196,'Plantilla publicacion'!$A$3:$P$490,16,0)),"NA",VLOOKUP(B196,'Plantilla publicacion'!$A$3:$P$490,16,0))</f>
        <v>0</v>
      </c>
      <c r="N196" s="15" t="str">
        <f>VLOOKUP(B196,'Plantilla publicacion'!$A$3:$M$490,13,0)</f>
        <v>30-OFICINA ASESORA DE PLANEACIÓN</v>
      </c>
      <c r="O196" s="6">
        <f>VLOOKUP(B196,'Plantilla publicacion (2)'!$S$3:$X$490,6,0)</f>
        <v>0</v>
      </c>
      <c r="P196" s="310">
        <f>VLOOKUP(B196,'Plantilla publicacion (2)'!$S$3:$Y$490,7,0)</f>
        <v>0</v>
      </c>
      <c r="Q196" s="15">
        <f>VLOOKUP(B196,'PAI 2025 Consolidado'!$F$6:$Z$486,21,0)</f>
        <v>0</v>
      </c>
      <c r="R196" s="200"/>
      <c r="S196" s="200"/>
    </row>
    <row r="197" spans="1:19" ht="30.75" customHeight="1" x14ac:dyDescent="0.25">
      <c r="A197" s="13" t="str">
        <f>VLOOKUP(B197,'Plantilla publicacion'!$A$3:$B$490,2,0)</f>
        <v>Actividad propia</v>
      </c>
      <c r="B197" s="6" t="s">
        <v>1098</v>
      </c>
      <c r="C197" s="367"/>
      <c r="D197" s="367">
        <f>VLOOKUP(B197,'Plantilla publicacion'!$A$3:$M$490,6,0)</f>
        <v>0</v>
      </c>
      <c r="E197" s="367"/>
      <c r="F197" s="367"/>
      <c r="G197" s="367" t="str">
        <f>VLOOKUP(B197,'Plantilla publicacion'!$A$3:$M$490,7,0)</f>
        <v>N/A</v>
      </c>
      <c r="H197" s="6" t="str">
        <f>VLOOKUP(B197,'Plantilla publicacion'!$A$3:$M$490,8,0)</f>
        <v>Elaborar el plan de trabajo de la estrategia de racionalización de trámites</v>
      </c>
      <c r="I197" s="6">
        <f>VLOOKUP(B197,'Plantilla publicacion'!$A$3:$M$490,9,0)</f>
        <v>1</v>
      </c>
      <c r="J197" s="6" t="str">
        <f>VLOOKUP(B197,'Plantilla publicacion'!$A$3:$M$490,10,0)</f>
        <v>Númerica</v>
      </c>
      <c r="K197" s="7">
        <f>VLOOKUP(B197,'Plantilla publicacion'!$A$3:$M$490,11,0)</f>
        <v>45672</v>
      </c>
      <c r="L197" s="7">
        <f>VLOOKUP(B197,'Plantilla publicacion'!$A$3:$M$490,12,0)</f>
        <v>45744</v>
      </c>
      <c r="M197" s="57"/>
      <c r="N197" s="16" t="str">
        <f>VLOOKUP(B197,'Plantilla publicacion'!$A$3:$M$490,13,0)</f>
        <v>30-OFICINA ASESORA DE PLANEACIÓN</v>
      </c>
      <c r="O197" s="6">
        <f>VLOOKUP(B197,'Plantilla publicacion (2)'!$S$3:$X$490,6,0)</f>
        <v>100</v>
      </c>
      <c r="P197" s="310">
        <f>VLOOKUP(B197,'Plantilla publicacion (2)'!$S$3:$Y$490,7,0)</f>
        <v>0.24390243902439024</v>
      </c>
      <c r="Q197" s="16" t="str">
        <f>VLOOKUP(B197,'PAI 2025 Consolidado'!$F$6:$Z$486,21,0)</f>
        <v xml:space="preserve">Se elaboró el plan de trabajo para la estrategia en el formato solicitado, con los hitos de establecidos por el SUIT. </v>
      </c>
      <c r="R197" s="201"/>
      <c r="S197" s="201"/>
    </row>
    <row r="198" spans="1:19" ht="32.25" customHeight="1" thickBot="1" x14ac:dyDescent="0.3">
      <c r="A198" s="13" t="str">
        <f>VLOOKUP(B198,'Plantilla publicacion'!$A$3:$B$490,2,0)</f>
        <v>Actividad propia</v>
      </c>
      <c r="B198" s="18" t="s">
        <v>1100</v>
      </c>
      <c r="C198" s="386"/>
      <c r="D198" s="386">
        <f>VLOOKUP(B198,'Plantilla publicacion'!$A$3:$M$490,6,0)</f>
        <v>0</v>
      </c>
      <c r="E198" s="386"/>
      <c r="F198" s="386"/>
      <c r="G198" s="386" t="str">
        <f>VLOOKUP(B198,'Plantilla publicacion'!$A$3:$M$490,7,0)</f>
        <v>N/A</v>
      </c>
      <c r="H198" s="6" t="str">
        <f>VLOOKUP(B198,'Plantilla publicacion'!$A$3:$M$490,8,0)</f>
        <v>Ejecutar el plan de trabajo de la estrategia de racionalización de trámites</v>
      </c>
      <c r="I198" s="6">
        <f>VLOOKUP(B198,'Plantilla publicacion'!$A$3:$M$490,9,0)</f>
        <v>100</v>
      </c>
      <c r="J198" s="6" t="str">
        <f>VLOOKUP(B198,'Plantilla publicacion'!$A$3:$M$490,10,0)</f>
        <v>Porcentual</v>
      </c>
      <c r="K198" s="7">
        <f>VLOOKUP(B198,'Plantilla publicacion'!$A$3:$M$490,11,0)</f>
        <v>45744</v>
      </c>
      <c r="L198" s="7">
        <f>VLOOKUP(B198,'Plantilla publicacion'!$A$3:$M$490,12,0)</f>
        <v>46013</v>
      </c>
      <c r="M198" s="57"/>
      <c r="N198" s="16" t="str">
        <f>VLOOKUP(B198,'Plantilla publicacion'!$A$3:$M$490,13,0)</f>
        <v>30-OFICINA ASESORA DE PLANEACIÓN</v>
      </c>
      <c r="O198" s="6">
        <f>VLOOKUP(B198,'Plantilla publicacion (2)'!$S$3:$X$490,6,0)</f>
        <v>13</v>
      </c>
      <c r="P198" s="310">
        <f>VLOOKUP(B198,'Plantilla publicacion (2)'!$S$3:$Y$490,7,0)</f>
        <v>0.12682926829268293</v>
      </c>
      <c r="Q198" s="16" t="str">
        <f>VLOOKUP(B198,'PAI 2025 Consolidado'!$F$6:$Z$486,21,0)</f>
        <v xml:space="preserve">Corresponde a las actividades realizadas en el marco de la estrategia de racionalización de trámites en el SUIT, para dos trámites, 1 Sic Facilita 2 Denuncias consumidor. 
Se corrige el seguimiento en el plan de trabajo, disponible en la carpeta compartida. </v>
      </c>
      <c r="R198" s="201"/>
      <c r="S198" s="201"/>
    </row>
    <row r="199" spans="1:19" ht="32.25" customHeight="1" thickBot="1" x14ac:dyDescent="0.3">
      <c r="A199" s="13" t="e">
        <f>VLOOKUP(B199,'Plantilla publicacion'!$A$3:$B$490,2,0)</f>
        <v>#N/A</v>
      </c>
      <c r="B199" s="400" t="s">
        <v>40</v>
      </c>
      <c r="C199" s="401"/>
      <c r="D199" s="401"/>
      <c r="E199" s="401"/>
      <c r="F199" s="401"/>
      <c r="G199" s="401"/>
      <c r="H199" s="401"/>
      <c r="I199" s="401"/>
      <c r="J199" s="401"/>
      <c r="K199" s="401"/>
      <c r="L199" s="401"/>
      <c r="M199" s="401"/>
      <c r="N199" s="401"/>
      <c r="O199" s="401"/>
      <c r="P199" s="401"/>
      <c r="Q199" s="401"/>
      <c r="R199" s="195"/>
      <c r="S199" s="195"/>
    </row>
    <row r="200" spans="1:19" ht="48" customHeight="1" thickBot="1" x14ac:dyDescent="0.3">
      <c r="B200" s="74" t="s">
        <v>452</v>
      </c>
      <c r="C200" s="76" t="s">
        <v>1488</v>
      </c>
      <c r="D200" s="76" t="s">
        <v>0</v>
      </c>
      <c r="E200" s="76" t="s">
        <v>1437</v>
      </c>
      <c r="F200" s="76" t="s">
        <v>1491</v>
      </c>
      <c r="G200" s="76" t="s">
        <v>1</v>
      </c>
      <c r="H200" s="76" t="s">
        <v>2</v>
      </c>
      <c r="I200" s="76" t="s">
        <v>3</v>
      </c>
      <c r="J200" s="76" t="s">
        <v>4</v>
      </c>
      <c r="K200" s="77" t="s">
        <v>5</v>
      </c>
      <c r="L200" s="77" t="s">
        <v>6</v>
      </c>
      <c r="M200" s="79" t="s">
        <v>1489</v>
      </c>
      <c r="N200" s="78" t="s">
        <v>7</v>
      </c>
      <c r="O200" s="56" t="s">
        <v>1891</v>
      </c>
      <c r="P200" s="210" t="s">
        <v>1892</v>
      </c>
      <c r="Q200" s="211" t="s">
        <v>1893</v>
      </c>
      <c r="R200" s="199"/>
      <c r="S200" s="199"/>
    </row>
    <row r="201" spans="1:19" s="12" customFormat="1" ht="89.25" x14ac:dyDescent="0.25">
      <c r="A201" s="5" t="str">
        <f>VLOOKUP(B201,'Plantilla publicacion'!$A$3:$B$490,2,0)</f>
        <v>Producto</v>
      </c>
      <c r="B201" s="98" t="s">
        <v>696</v>
      </c>
      <c r="C201" s="366" t="str">
        <f>VLOOKUP(B201,'Plantilla publicacion'!$A$3:$R$490,17,0)</f>
        <v>PND - 4-04-1-c- Transformación productiva, internacionalización y acción climática - Políticas de competencia, consumidor e infraestructura de la calidad modernas / PES - Internacionalización</v>
      </c>
      <c r="D201" s="366" t="str">
        <f>VLOOKUP(B201,'Plantilla publicacion'!$A$3:$M$490,6,0)</f>
        <v>59-Generar sinergias con agentes nacionales e internacionales que permitan potenciar las capacidades de la SIC.</v>
      </c>
      <c r="E201" s="366"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F201" s="366"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G201" s="366" t="str">
        <f>VLOOKUP(B201,'Plantilla publicacion'!$A$3:$M$490,7,0)</f>
        <v>N/A</v>
      </c>
      <c r="H201" s="100" t="str">
        <f>VLOOKUP(B201,'Plantilla publicacion'!$A$3:$M$490,8,0)</f>
        <v>Mesas de integración para la conexión de actores del ecosistema de innovación involucrados en temas de Propiedad Industrial y transferencia tecnológica, realizadas  (Actas de reunión firmadas)</v>
      </c>
      <c r="I201" s="100">
        <f>VLOOKUP(B201,'Plantilla publicacion'!$A$3:$M$490,9,0)</f>
        <v>2</v>
      </c>
      <c r="J201" s="100" t="str">
        <f>VLOOKUP(B201,'Plantilla publicacion'!$A$3:$M$490,10,0)</f>
        <v>Númerica</v>
      </c>
      <c r="K201" s="173">
        <f>VLOOKUP(B201,'Plantilla publicacion'!$A$3:$M$490,11,0)</f>
        <v>45670</v>
      </c>
      <c r="L201" s="173">
        <f>VLOOKUP(B201,'Plantilla publicacion'!$A$3:$M$490,12,0)</f>
        <v>45989</v>
      </c>
      <c r="M201" s="100" t="str">
        <f>IF(ISERROR(VLOOKUP(B201,'Plantilla publicacion'!$A$3:$P$490,16,0)),"NA",VLOOKUP(B201,'Plantilla publicacion'!$A$3:$P$490,16,0))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201" s="101" t="str">
        <f>VLOOKUP(B201,'Plantilla publicacion'!$A$3:$M$490,13,0)</f>
        <v>2023-GRUPO DE TRABAJO DE CENTRO DE INFORMACIÓN TECNOLÓGICA Y APOYO A LA GESTIÓN DE PROPIEDAD LA INDUSTRIAL</v>
      </c>
      <c r="O201" s="100">
        <f>VLOOKUP(B201,'Plantilla publicacion (2)'!$S$3:$X$490,6,0)</f>
        <v>50</v>
      </c>
      <c r="P201" s="309">
        <f>VLOOKUP(B201,'Plantilla publicacion (2)'!$S$3:$Y$490,7,0)</f>
        <v>0.22421524663677134</v>
      </c>
      <c r="Q201" s="101" t="str">
        <f>VLOOKUP(B201,'PAI 2025 Consolidado'!$F$6:$Z$486,21,0)</f>
        <v>Las Mesas de Integración para conectar actores del ecosistema de innovación en Propiedad Industrial y Transferencia Tecnológica están en ejecución. El 10 de septiembre se realizó la primera Mesa de integración con asistencia principalmente de los CATI-SIC, CATI institucionales.  Se adjunta acta y listado de asistencia</v>
      </c>
      <c r="R201" s="200"/>
      <c r="S201" s="200"/>
    </row>
    <row r="202" spans="1:19" ht="51" x14ac:dyDescent="0.25">
      <c r="A202" s="13" t="str">
        <f>VLOOKUP(B202,'Plantilla publicacion'!$A$3:$B$490,2,0)</f>
        <v>Actividad propia</v>
      </c>
      <c r="B202" s="102" t="s">
        <v>699</v>
      </c>
      <c r="C202" s="367"/>
      <c r="D202" s="367">
        <f>VLOOKUP(B202,'Plantilla publicacion'!$A$3:$M$490,6,0)</f>
        <v>0</v>
      </c>
      <c r="E202" s="367"/>
      <c r="F202" s="367"/>
      <c r="G202" s="367" t="str">
        <f>VLOOKUP(B202,'Plantilla publicacion'!$A$3:$M$490,7,0)</f>
        <v>N/A</v>
      </c>
      <c r="H202" s="6" t="str">
        <f>VLOOKUP(B202,'Plantilla publicacion'!$A$3:$M$490,8,0)</f>
        <v>Elaborar la propuesta de estructura para la realización de las mesas de integración para la conexión de actores del ecosistema de innovación involucrados en temas de Propiedad Industrial y transferencia tecnológica. (Documento con la propuesta elaborado)</v>
      </c>
      <c r="I202" s="6">
        <f>VLOOKUP(B202,'Plantilla publicacion'!$A$3:$M$490,9,0)</f>
        <v>1</v>
      </c>
      <c r="J202" s="6" t="str">
        <f>VLOOKUP(B202,'Plantilla publicacion'!$A$3:$M$490,10,0)</f>
        <v>Númerica</v>
      </c>
      <c r="K202" s="7">
        <f>VLOOKUP(B202,'Plantilla publicacion'!$A$3:$M$490,11,0)</f>
        <v>45670</v>
      </c>
      <c r="L202" s="7">
        <f>VLOOKUP(B202,'Plantilla publicacion'!$A$3:$M$490,12,0)</f>
        <v>45747</v>
      </c>
      <c r="M202" s="57"/>
      <c r="N202" s="103" t="str">
        <f>VLOOKUP(B202,'Plantilla publicacion'!$A$3:$M$490,13,0)</f>
        <v>2023-GRUPO DE TRABAJO DE CENTRO DE INFORMACIÓN TECNOLÓGICA Y APOYO A LA GESTIÓN DE PROPIEDAD LA INDUSTRIAL</v>
      </c>
      <c r="O202" s="6">
        <f>VLOOKUP(B202,'Plantilla publicacion (2)'!$S$3:$X$490,6,0)</f>
        <v>100</v>
      </c>
      <c r="P202" s="310">
        <f>VLOOKUP(B202,'Plantilla publicacion (2)'!$S$3:$Y$490,7,0)</f>
        <v>0.73170731707317072</v>
      </c>
      <c r="Q202" s="103" t="str">
        <f>VLOOKUP(B202,'PAI 2025 Consolidado'!$F$6:$Z$486,21,0)</f>
        <v>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v>
      </c>
      <c r="R202" s="201"/>
      <c r="S202" s="201"/>
    </row>
    <row r="203" spans="1:19" ht="39" thickBot="1" x14ac:dyDescent="0.3">
      <c r="A203" s="13" t="str">
        <f>VLOOKUP(B203,'Plantilla publicacion'!$A$3:$B$490,2,0)</f>
        <v>Actividad propia</v>
      </c>
      <c r="B203" s="104" t="s">
        <v>701</v>
      </c>
      <c r="C203" s="368"/>
      <c r="D203" s="368">
        <f>VLOOKUP(B203,'Plantilla publicacion'!$A$3:$M$490,6,0)</f>
        <v>0</v>
      </c>
      <c r="E203" s="368"/>
      <c r="F203" s="368"/>
      <c r="G203" s="368" t="str">
        <f>VLOOKUP(B203,'Plantilla publicacion'!$A$3:$M$490,7,0)</f>
        <v>N/A</v>
      </c>
      <c r="H203" s="106" t="str">
        <f>VLOOKUP(B203,'Plantilla publicacion'!$A$3:$M$490,8,0)</f>
        <v>Realizar las mesas de integración  (Actas de reunión firmadas)</v>
      </c>
      <c r="I203" s="106">
        <f>VLOOKUP(B203,'Plantilla publicacion'!$A$3:$M$490,9,0)</f>
        <v>2</v>
      </c>
      <c r="J203" s="106" t="str">
        <f>VLOOKUP(B203,'Plantilla publicacion'!$A$3:$M$490,10,0)</f>
        <v>Númerica</v>
      </c>
      <c r="K203" s="107">
        <f>VLOOKUP(B203,'Plantilla publicacion'!$A$3:$M$490,11,0)</f>
        <v>45748</v>
      </c>
      <c r="L203" s="107">
        <f>VLOOKUP(B203,'Plantilla publicacion'!$A$3:$M$490,12,0)</f>
        <v>45989</v>
      </c>
      <c r="M203" s="108"/>
      <c r="N203" s="109" t="str">
        <f>VLOOKUP(B203,'Plantilla publicacion'!$A$3:$M$490,13,0)</f>
        <v>2023-GRUPO DE TRABAJO DE CENTRO DE INFORMACIÓN TECNOLÓGICA Y APOYO A LA GESTIÓN DE PROPIEDAD LA INDUSTRIAL</v>
      </c>
      <c r="O203" s="106">
        <f>VLOOKUP(B203,'Plantilla publicacion (2)'!$S$3:$X$490,6,0)</f>
        <v>50</v>
      </c>
      <c r="P203" s="311">
        <f>VLOOKUP(B203,'Plantilla publicacion (2)'!$S$3:$Y$490,7,0)</f>
        <v>0.24390243902439024</v>
      </c>
      <c r="Q203" s="109" t="str">
        <f>VLOOKUP(B203,'PAI 2025 Consolidado'!$F$6:$Z$486,21,0)</f>
        <v>El 10 de septiembre se realizó la primera Mesa de integración con asistencia principalmente de los CATI-SIC, CATI institucionales.  Se adjunta acta y listado de asistencia</v>
      </c>
      <c r="R203" s="201"/>
      <c r="S203" s="201"/>
    </row>
    <row r="204" spans="1:19" s="12" customFormat="1" ht="140.25" x14ac:dyDescent="0.25">
      <c r="A204" s="5" t="str">
        <f>VLOOKUP(B204,'Plantilla publicacion'!$A$3:$B$490,2,0)</f>
        <v>Producto</v>
      </c>
      <c r="B204" s="15" t="s">
        <v>720</v>
      </c>
      <c r="C204" s="367" t="str">
        <f>VLOOKUP(B204,'Plantilla publicacion'!$A$3:$R$490,17,0)</f>
        <v>PND - 2-03-9-b- Seguridad humana y justicia social - Aprovechamiento de la propiedad intelectual / PES - Reindustrialización</v>
      </c>
      <c r="D204" s="367" t="str">
        <f>VLOOKUP(B204,'Plantilla publicacion'!$A$3:$M$490,6,0)</f>
        <v>58-Promover el enfoque preventivo, diferencial y territorial en el que hacer misional de la entidad</v>
      </c>
      <c r="E204" s="367"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4" s="367"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4" s="367" t="str">
        <f>VLOOKUP(B204,'Plantilla publicacion'!$A$3:$M$490,7,0)</f>
        <v>C-3503-0200-0014-20309b</v>
      </c>
      <c r="H204" s="15" t="str">
        <f>VLOOKUP(B204,'Plantilla publicacion'!$A$3:$M$490,8,0)</f>
        <v>Premio Nacional al Inventor Colombiano 2025, realizado  (Informe dela realización del premio al inventor Colombiano 2025)</v>
      </c>
      <c r="I204" s="15">
        <f>VLOOKUP(B204,'Plantilla publicacion'!$A$3:$M$490,9,0)</f>
        <v>1</v>
      </c>
      <c r="J204" s="15" t="str">
        <f>VLOOKUP(B204,'Plantilla publicacion'!$A$3:$M$490,10,0)</f>
        <v>Númerica</v>
      </c>
      <c r="K204" s="172">
        <f>VLOOKUP(B204,'Plantilla publicacion'!$A$3:$M$490,11,0)</f>
        <v>45691</v>
      </c>
      <c r="L204" s="172">
        <f>VLOOKUP(B204,'Plantilla publicacion'!$A$3:$M$490,12,0)</f>
        <v>45898</v>
      </c>
      <c r="M204" s="15" t="str">
        <f>IF(ISERROR(VLOOKUP(B204,'Plantilla publicacion'!$A$3:$P$490,16,0)),"NA",VLOOKUP(B204,'Plantilla publicacion'!$A$3:$P$490,16,0))</f>
        <v>PND_3_Brindar acompañamiento a inventores y promover el uso de la información de patentes / PND_4_Reinvertir parte de las tasas recaudadas por propiedad industrial en el funcionamiento y promoción de la innovación</v>
      </c>
      <c r="N204" s="15" t="str">
        <f>VLOOKUP(B204,'Plantilla publicacion'!$A$3:$M$490,13,0)</f>
        <v>2023-GRUPO DE TRABAJO DE CENTRO DE INFORMACIÓN TECNOLÓGICA Y APOYO A LA GESTIÓN DE PROPIEDAD LA INDUSTRIAL</v>
      </c>
      <c r="O204" s="15">
        <f>VLOOKUP(B204,'Plantilla publicacion (2)'!$S$3:$X$490,6,0)</f>
        <v>100</v>
      </c>
      <c r="P204" s="312">
        <f>VLOOKUP(B204,'Plantilla publicacion (2)'!$S$3:$Y$490,7,0)</f>
        <v>0.44843049327354267</v>
      </c>
      <c r="Q204" s="15" t="str">
        <f>VLOOKUP(B204,'PAI 2025 Consolidado'!$F$6:$Z$486,21,0)</f>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v>
      </c>
      <c r="R204" s="200"/>
      <c r="S204" s="200"/>
    </row>
    <row r="205" spans="1:19" ht="38.25" x14ac:dyDescent="0.25">
      <c r="A205" s="13" t="str">
        <f>VLOOKUP(B205,'Plantilla publicacion'!$A$3:$B$490,2,0)</f>
        <v>Actividad propia</v>
      </c>
      <c r="B205" s="6" t="s">
        <v>722</v>
      </c>
      <c r="C205" s="367"/>
      <c r="D205" s="367">
        <f>VLOOKUP(B205,'Plantilla publicacion'!$A$3:$M$490,6,0)</f>
        <v>0</v>
      </c>
      <c r="E205" s="367"/>
      <c r="F205" s="367"/>
      <c r="G205" s="367" t="str">
        <f>VLOOKUP(B205,'Plantilla publicacion'!$A$3:$M$490,7,0)</f>
        <v>N/A</v>
      </c>
      <c r="H205" s="6" t="str">
        <f>VLOOKUP(B205,'Plantilla publicacion'!$A$3:$M$490,8,0)</f>
        <v>Realizar propuesta de restructuración del Premio Nacional al inventor colombiano.  (Documento propuesta elaborado)</v>
      </c>
      <c r="I205" s="6">
        <f>VLOOKUP(B205,'Plantilla publicacion'!$A$3:$M$490,9,0)</f>
        <v>1</v>
      </c>
      <c r="J205" s="6" t="str">
        <f>VLOOKUP(B205,'Plantilla publicacion'!$A$3:$M$490,10,0)</f>
        <v>Númerica</v>
      </c>
      <c r="K205" s="7">
        <f>VLOOKUP(B205,'Plantilla publicacion'!$A$3:$M$490,11,0)</f>
        <v>45691</v>
      </c>
      <c r="L205" s="7">
        <f>VLOOKUP(B205,'Plantilla publicacion'!$A$3:$M$490,12,0)</f>
        <v>45716</v>
      </c>
      <c r="M205" s="57"/>
      <c r="N205" s="16" t="str">
        <f>VLOOKUP(B205,'Plantilla publicacion'!$A$3:$M$490,13,0)</f>
        <v>2023-GRUPO DE TRABAJO DE CENTRO DE INFORMACIÓN TECNOLÓGICA Y APOYO A LA GESTIÓN DE PROPIEDAD LA INDUSTRIAL</v>
      </c>
      <c r="O205" s="6">
        <f>VLOOKUP(B205,'Plantilla publicacion (2)'!$S$3:$X$490,6,0)</f>
        <v>100</v>
      </c>
      <c r="P205" s="310">
        <f>VLOOKUP(B205,'Plantilla publicacion (2)'!$S$3:$Y$490,7,0)</f>
        <v>0.24390243902439024</v>
      </c>
      <c r="Q205" s="16" t="str">
        <f>VLOOKUP(B205,'PAI 2025 Consolidado'!$F$6:$Z$486,21,0)</f>
        <v>Se realizó la propuesta de restructuración del Premio Nacional al inventor colombiano, y se envió a la Delegada de PI, para sus observaciones.</v>
      </c>
      <c r="R205" s="201"/>
      <c r="S205" s="201"/>
    </row>
    <row r="206" spans="1:19" ht="89.25" x14ac:dyDescent="0.25">
      <c r="A206" s="13" t="str">
        <f>VLOOKUP(B206,'Plantilla publicacion'!$A$3:$B$490,2,0)</f>
        <v>Actividad propia</v>
      </c>
      <c r="B206" s="6" t="s">
        <v>724</v>
      </c>
      <c r="C206" s="367"/>
      <c r="D206" s="367">
        <f>VLOOKUP(B206,'Plantilla publicacion'!$A$3:$M$490,6,0)</f>
        <v>0</v>
      </c>
      <c r="E206" s="367"/>
      <c r="F206" s="367"/>
      <c r="G206" s="367" t="str">
        <f>VLOOKUP(B206,'Plantilla publicacion'!$A$3:$M$490,7,0)</f>
        <v>N/A</v>
      </c>
      <c r="H206" s="6" t="str">
        <f>VLOOKUP(B206,'Plantilla publicacion'!$A$3:$M$490,8,0)</f>
        <v>Socializar  la propuesta con actores clave (internos/externos) para la gestión del premio nacional al inventor colombiano.  (Listados de asistencia a la socialización de la propuesta)</v>
      </c>
      <c r="I206" s="6">
        <f>VLOOKUP(B206,'Plantilla publicacion'!$A$3:$M$490,9,0)</f>
        <v>2</v>
      </c>
      <c r="J206" s="6" t="str">
        <f>VLOOKUP(B206,'Plantilla publicacion'!$A$3:$M$490,10,0)</f>
        <v>Númerica</v>
      </c>
      <c r="K206" s="7">
        <f>VLOOKUP(B206,'Plantilla publicacion'!$A$3:$M$490,11,0)</f>
        <v>45719</v>
      </c>
      <c r="L206" s="7">
        <f>VLOOKUP(B206,'Plantilla publicacion'!$A$3:$M$490,12,0)</f>
        <v>45747</v>
      </c>
      <c r="M206" s="57"/>
      <c r="N206" s="16" t="str">
        <f>VLOOKUP(B206,'Plantilla publicacion'!$A$3:$M$490,13,0)</f>
        <v>2023-GRUPO DE TRABAJO DE CENTRO DE INFORMACIÓN TECNOLÓGICA Y APOYO A LA GESTIÓN DE PROPIEDAD LA INDUSTRIAL</v>
      </c>
      <c r="O206" s="6">
        <f>VLOOKUP(B206,'Plantilla publicacion (2)'!$S$3:$X$490,6,0)</f>
        <v>100</v>
      </c>
      <c r="P206" s="310">
        <f>VLOOKUP(B206,'Plantilla publicacion (2)'!$S$3:$Y$490,7,0)</f>
        <v>0.12195121951219512</v>
      </c>
      <c r="Q206" s="16" t="str">
        <f>VLOOKUP(B206,'PAI 2025 Consolidado'!$F$6:$Z$486,21,0)</f>
        <v>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v>
      </c>
      <c r="R206" s="201"/>
      <c r="S206" s="201"/>
    </row>
    <row r="207" spans="1:19" ht="141" thickBot="1" x14ac:dyDescent="0.3">
      <c r="A207" s="13" t="str">
        <f>VLOOKUP(B207,'Plantilla publicacion'!$A$3:$B$490,2,0)</f>
        <v>Actividad propia</v>
      </c>
      <c r="B207" s="11" t="s">
        <v>726</v>
      </c>
      <c r="C207" s="367"/>
      <c r="D207" s="367">
        <f>VLOOKUP(B207,'Plantilla publicacion'!$A$3:$M$490,6,0)</f>
        <v>0</v>
      </c>
      <c r="E207" s="367"/>
      <c r="F207" s="367"/>
      <c r="G207" s="367" t="str">
        <f>VLOOKUP(B207,'Plantilla publicacion'!$A$3:$M$490,7,0)</f>
        <v>N/A</v>
      </c>
      <c r="H207" s="11" t="str">
        <f>VLOOKUP(B207,'Plantilla publicacion'!$A$3:$M$490,8,0)</f>
        <v>Realizar el premio al inventor colombiano 2025 desde la convocatoria hasta premiación. (Informe de la realización del premio al inventor Colombiano 2025)</v>
      </c>
      <c r="I207" s="11">
        <f>VLOOKUP(B207,'Plantilla publicacion'!$A$3:$M$490,9,0)</f>
        <v>1</v>
      </c>
      <c r="J207" s="11" t="str">
        <f>VLOOKUP(B207,'Plantilla publicacion'!$A$3:$M$490,10,0)</f>
        <v>Númerica</v>
      </c>
      <c r="K207" s="110">
        <f>VLOOKUP(B207,'Plantilla publicacion'!$A$3:$M$490,11,0)</f>
        <v>45748</v>
      </c>
      <c r="L207" s="110">
        <f>VLOOKUP(B207,'Plantilla publicacion'!$A$3:$M$490,12,0)</f>
        <v>45898</v>
      </c>
      <c r="M207" s="111"/>
      <c r="N207" s="112" t="str">
        <f>VLOOKUP(B207,'Plantilla publicacion'!$A$3:$M$490,13,0)</f>
        <v>2023-GRUPO DE TRABAJO DE CENTRO DE INFORMACIÓN TECNOLÓGICA Y APOYO A LA GESTIÓN DE PROPIEDAD LA INDUSTRIAL</v>
      </c>
      <c r="O207" s="11">
        <f>VLOOKUP(B207,'Plantilla publicacion (2)'!$S$3:$X$490,6,0)</f>
        <v>100</v>
      </c>
      <c r="P207" s="313">
        <f>VLOOKUP(B207,'Plantilla publicacion (2)'!$S$3:$Y$490,7,0)</f>
        <v>0.85365853658536583</v>
      </c>
      <c r="Q207" s="112" t="str">
        <f>VLOOKUP(B207,'PAI 2025 Consolidado'!$F$6:$Z$486,21,0)</f>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v>
      </c>
      <c r="R207" s="201"/>
      <c r="S207" s="201"/>
    </row>
    <row r="208" spans="1:19" s="12" customFormat="1" ht="114.75" x14ac:dyDescent="0.25">
      <c r="A208" s="5" t="str">
        <f>VLOOKUP(B208,'Plantilla publicacion'!$A$3:$B$490,2,0)</f>
        <v>Producto</v>
      </c>
      <c r="B208" s="98" t="s">
        <v>848</v>
      </c>
      <c r="C208" s="366" t="str">
        <f>VLOOKUP(B208,'Plantilla publicacion'!$A$3:$R$490,17,0)</f>
        <v>PND - 4-04-1-c- Transformación productiva, internacionalización y acción climática - Políticas de competencia, consumidor e infraestructura de la calidad modernas / PES - Internacionalización</v>
      </c>
      <c r="D208" s="366" t="str">
        <f>VLOOKUP(B208,'Plantilla publicacion'!$A$3:$M$490,6,0)</f>
        <v>59-Generar sinergias con agentes nacionales e internacionales que permitan potenciar las capacidades de la SIC.</v>
      </c>
      <c r="E208" s="366"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F208" s="366"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G208" s="366" t="str">
        <f>VLOOKUP(B208,'Plantilla publicacion'!$A$3:$M$490,7,0)</f>
        <v>FUNCIONAMIENTO</v>
      </c>
      <c r="H208" s="100" t="str">
        <f>VLOOKUP(B208,'Plantilla publicacion'!$A$3:$M$490,8,0)</f>
        <v>Actuaciones colaborativas con autoridades de protección de datos internacionales en busca de establecer buenas prácticas al momento de investigar compañías con presencia transfronteriza, realizada y documentada (Informe / único entregable)</v>
      </c>
      <c r="I208" s="100">
        <f>VLOOKUP(B208,'Plantilla publicacion'!$A$3:$M$490,9,0)</f>
        <v>1</v>
      </c>
      <c r="J208" s="100" t="str">
        <f>VLOOKUP(B208,'Plantilla publicacion'!$A$3:$M$490,10,0)</f>
        <v>Númerica</v>
      </c>
      <c r="K208" s="173">
        <f>VLOOKUP(B208,'Plantilla publicacion'!$A$3:$M$490,11,0)</f>
        <v>45748</v>
      </c>
      <c r="L208" s="173">
        <f>VLOOKUP(B208,'Plantilla publicacion'!$A$3:$M$490,12,0)</f>
        <v>45897</v>
      </c>
      <c r="M208" s="100" t="str">
        <f>IF(ISERROR(VLOOKUP(B208,'Plantilla publicacion'!$A$3:$P$490,16,0)),"NA",VLOOKUP(B208,'Plantilla publicacion'!$A$3:$P$490,16,0))</f>
        <v>PES_20230041 / PEI_22</v>
      </c>
      <c r="N208" s="101" t="str">
        <f>VLOOKUP(B208,'Plantilla publicacion'!$A$3:$M$490,13,0)</f>
        <v>7000-DESPACHO DEL SUPERINTENDENTE DELEGADO PARA LA PROTECCIÓN DE DATOS PERSONALES</v>
      </c>
      <c r="O208" s="100">
        <f>VLOOKUP(B208,'Plantilla publicacion (2)'!$S$3:$X$490,6,0)</f>
        <v>100</v>
      </c>
      <c r="P208" s="309">
        <f>VLOOKUP(B208,'Plantilla publicacion (2)'!$S$3:$Y$490,7,0)</f>
        <v>0.44843049327354267</v>
      </c>
      <c r="Q208" s="101" t="str">
        <f>VLOOKUP(B208,'PAI 2025 Consolidado'!$F$6:$Z$486,21,0)</f>
        <v>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v>
      </c>
      <c r="R208" s="200"/>
      <c r="S208" s="200"/>
    </row>
    <row r="209" spans="1:19" ht="76.5" x14ac:dyDescent="0.25">
      <c r="A209" s="13" t="str">
        <f>VLOOKUP(B209,'Plantilla publicacion'!$A$3:$B$490,2,0)</f>
        <v>Actividad propia</v>
      </c>
      <c r="B209" s="102" t="s">
        <v>850</v>
      </c>
      <c r="C209" s="367"/>
      <c r="D209" s="367">
        <f>VLOOKUP(B209,'Plantilla publicacion'!$A$3:$M$490,6,0)</f>
        <v>0</v>
      </c>
      <c r="E209" s="367"/>
      <c r="F209" s="367"/>
      <c r="G209" s="367" t="str">
        <f>VLOOKUP(B209,'Plantilla publicacion'!$A$3:$M$490,7,0)</f>
        <v>N/A</v>
      </c>
      <c r="H209" s="6" t="str">
        <f>VLOOKUP(B209,'Plantilla publicacion'!$A$3:$M$490,8,0)</f>
        <v>Exponer ante un foro internacional las lecciones aprendidas de una actuación administrativa frente a una compañía con presencia transfronteriza (Captura de pantalla o imágenes de la exposición realizada/único entregable)</v>
      </c>
      <c r="I209" s="6">
        <f>VLOOKUP(B209,'Plantilla publicacion'!$A$3:$M$490,9,0)</f>
        <v>1</v>
      </c>
      <c r="J209" s="6" t="str">
        <f>VLOOKUP(B209,'Plantilla publicacion'!$A$3:$M$490,10,0)</f>
        <v>Númerica</v>
      </c>
      <c r="K209" s="7">
        <f>VLOOKUP(B209,'Plantilla publicacion'!$A$3:$M$490,11,0)</f>
        <v>45748</v>
      </c>
      <c r="L209" s="7">
        <f>VLOOKUP(B209,'Plantilla publicacion'!$A$3:$M$490,12,0)</f>
        <v>45835</v>
      </c>
      <c r="M209" s="57"/>
      <c r="N209" s="103" t="str">
        <f>VLOOKUP(B209,'Plantilla publicacion'!$A$3:$M$490,13,0)</f>
        <v>7000-DESPACHO DEL SUPERINTENDENTE DELEGADO PARA LA PROTECCIÓN DE DATOS PERSONALES</v>
      </c>
      <c r="O209" s="6">
        <f>VLOOKUP(B209,'Plantilla publicacion (2)'!$S$3:$X$490,6,0)</f>
        <v>100</v>
      </c>
      <c r="P209" s="310">
        <f>VLOOKUP(B209,'Plantilla publicacion (2)'!$S$3:$Y$490,7,0)</f>
        <v>0.6097560975609756</v>
      </c>
      <c r="Q209" s="103" t="str">
        <f>VLOOKUP(B209,'PAI 2025 Consolidado'!$F$6:$Z$486,21,0)</f>
        <v>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v>
      </c>
      <c r="R209" s="201"/>
      <c r="S209" s="201"/>
    </row>
    <row r="210" spans="1:19" ht="128.25" thickBot="1" x14ac:dyDescent="0.3">
      <c r="A210" s="13" t="str">
        <f>VLOOKUP(B210,'Plantilla publicacion'!$A$3:$B$490,2,0)</f>
        <v>Actividad propia</v>
      </c>
      <c r="B210" s="104" t="s">
        <v>852</v>
      </c>
      <c r="C210" s="368"/>
      <c r="D210" s="368">
        <f>VLOOKUP(B210,'Plantilla publicacion'!$A$3:$M$490,6,0)</f>
        <v>0</v>
      </c>
      <c r="E210" s="368"/>
      <c r="F210" s="368"/>
      <c r="G210" s="368" t="str">
        <f>VLOOKUP(B210,'Plantilla publicacion'!$A$3:$M$490,7,0)</f>
        <v>N/A</v>
      </c>
      <c r="H210" s="106" t="str">
        <f>VLOOKUP(B210,'Plantilla publicacion'!$A$3:$M$490,8,0)</f>
        <v>Elaborar informe que recopile las conclusiones con las autoridades de protección de datos internacionales de buenas prácticas al momento de investigar compañías con presencia transfronteriza. (Informe/único entregable)</v>
      </c>
      <c r="I210" s="106">
        <f>VLOOKUP(B210,'Plantilla publicacion'!$A$3:$M$490,9,0)</f>
        <v>1</v>
      </c>
      <c r="J210" s="106" t="str">
        <f>VLOOKUP(B210,'Plantilla publicacion'!$A$3:$M$490,10,0)</f>
        <v>Númerica</v>
      </c>
      <c r="K210" s="107">
        <f>VLOOKUP(B210,'Plantilla publicacion'!$A$3:$M$490,11,0)</f>
        <v>45839</v>
      </c>
      <c r="L210" s="107">
        <f>VLOOKUP(B210,'Plantilla publicacion'!$A$3:$M$490,12,0)</f>
        <v>45897</v>
      </c>
      <c r="M210" s="108"/>
      <c r="N210" s="109" t="str">
        <f>VLOOKUP(B210,'Plantilla publicacion'!$A$3:$M$490,13,0)</f>
        <v>7000-DESPACHO DEL SUPERINTENDENTE DELEGADO PARA LA PROTECCIÓN DE DATOS PERSONALES</v>
      </c>
      <c r="O210" s="106">
        <f>VLOOKUP(B210,'Plantilla publicacion (2)'!$S$3:$X$490,6,0)</f>
        <v>100</v>
      </c>
      <c r="P210" s="311">
        <f>VLOOKUP(B210,'Plantilla publicacion (2)'!$S$3:$Y$490,7,0)</f>
        <v>0.6097560975609756</v>
      </c>
      <c r="Q210" s="109" t="str">
        <f>VLOOKUP(B210,'PAI 2025 Consolidado'!$F$6:$Z$486,21,0)</f>
        <v xml:space="preserve">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v>
      </c>
      <c r="R210" s="201"/>
      <c r="S210" s="201"/>
    </row>
    <row r="211" spans="1:19" s="12" customFormat="1" ht="38.25" customHeight="1" x14ac:dyDescent="0.25">
      <c r="A211" s="5" t="str">
        <f>VLOOKUP(B211,'Plantilla publicacion'!$A$3:$B$490,2,0)</f>
        <v>Producto</v>
      </c>
      <c r="B211" s="15" t="s">
        <v>853</v>
      </c>
      <c r="C211" s="366" t="str">
        <f>VLOOKUP(B211,'Plantilla publicacion'!$A$3:$R$490,17,0)</f>
        <v>PND - 2-01-4-c- Seguridad humana y justicia social - Portabilidad de datos para el empoderamiento ciudadano / PES - Reindustrialización</v>
      </c>
      <c r="D211" s="366" t="str">
        <f>VLOOKUP(B211,'Plantilla publicacion'!$A$3:$M$490,6,0)</f>
        <v>58-Promover el enfoque preventivo, diferencial y territorial en el que hacer misional de la entidad</v>
      </c>
      <c r="E211" s="366"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1" s="366"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1" s="366" t="str">
        <f>VLOOKUP(B211,'Plantilla publicacion'!$A$3:$M$490,7,0)</f>
        <v>C-3503-0200-0012-20104c</v>
      </c>
      <c r="H211" s="15" t="str">
        <f>VLOOKUP(B211,'Plantilla publicacion'!$A$3:$M$490,8,0)</f>
        <v>Eventos en temas relacionados con datos personales, realizados  (Pantallazos o captura de pantalla /único entregable)</v>
      </c>
      <c r="I211" s="15">
        <f>VLOOKUP(B211,'Plantilla publicacion'!$A$3:$M$490,9,0)</f>
        <v>2</v>
      </c>
      <c r="J211" s="15" t="str">
        <f>VLOOKUP(B211,'Plantilla publicacion'!$A$3:$M$490,10,0)</f>
        <v>Númerica</v>
      </c>
      <c r="K211" s="172">
        <f>VLOOKUP(B211,'Plantilla publicacion'!$A$3:$M$490,11,0)</f>
        <v>45692</v>
      </c>
      <c r="L211" s="172">
        <f>VLOOKUP(B211,'Plantilla publicacion'!$A$3:$M$490,12,0)</f>
        <v>45989</v>
      </c>
      <c r="M211" s="15" t="str">
        <f>IF(ISERROR(VLOOKUP(B211,'Plantilla publicacion'!$A$3:$P$490,16,0)),"NA",VLOOKUP(B211,'Plantilla publicacion'!$A$3:$P$490,16,0))</f>
        <v>PND_1_Fortalecer el empoderamiento de las personas sobre sus datos</v>
      </c>
      <c r="N211" s="15" t="str">
        <f>VLOOKUP(B211,'Plantilla publicacion'!$A$3:$M$490,13,0)</f>
        <v>7000-DESPACHO DEL SUPERINTENDENTE DELEGADO PARA LA PROTECCIÓN DE DATOS PERSONALES;
73-GRUPO DE TRABAJO DE COMUNICACION</v>
      </c>
      <c r="O211" s="15">
        <f>VLOOKUP(B211,'Plantilla publicacion (2)'!$S$3:$X$490,6,0)</f>
        <v>50</v>
      </c>
      <c r="P211" s="312">
        <f>VLOOKUP(B211,'Plantilla publicacion (2)'!$S$3:$Y$490,7,0)</f>
        <v>0.89686098654708535</v>
      </c>
      <c r="Q211" s="15" t="str">
        <f>VLOOKUP(B211,'PAI 2025 Consolidado'!$F$6:$Z$486,21,0)</f>
        <v>Se realizó el XII Congreso Internacional de Protección de Datos Personales en la Universidad Externado de Colombia los días 12 y 13 de agosto de 2025. El evento permitió la participación presencial y virtual de más de 500 personas.</v>
      </c>
      <c r="R211" s="200"/>
      <c r="S211" s="200"/>
    </row>
    <row r="212" spans="1:19" s="12" customFormat="1" ht="48" customHeight="1" x14ac:dyDescent="0.25">
      <c r="A212" s="13" t="str">
        <f>VLOOKUP(B212,'Plantilla publicacion'!$A$3:$B$490,2,0)</f>
        <v>Actividad propia</v>
      </c>
      <c r="B212" s="6" t="s">
        <v>856</v>
      </c>
      <c r="C212" s="367"/>
      <c r="D212" s="367">
        <f>VLOOKUP(B212,'Plantilla publicacion'!$A$3:$M$490,6,0)</f>
        <v>0</v>
      </c>
      <c r="E212" s="367"/>
      <c r="F212" s="367"/>
      <c r="G212" s="367" t="str">
        <f>VLOOKUP(B212,'Plantilla publicacion'!$A$3:$M$490,7,0)</f>
        <v>N/A</v>
      </c>
      <c r="H212" s="6" t="str">
        <f>VLOOKUP(B212,'Plantilla publicacion'!$A$3:$M$490,8,0)</f>
        <v>Solicitar publicación de la fecha del evento en el calendario de eventos de la entidad  al Grupo de Comunicaciones  (captura de pantalla de la publicación de la fecha del evento / único entregable)</v>
      </c>
      <c r="I212" s="6">
        <f>VLOOKUP(B212,'Plantilla publicacion'!$A$3:$M$490,9,0)</f>
        <v>2</v>
      </c>
      <c r="J212" s="6" t="str">
        <f>VLOOKUP(B212,'Plantilla publicacion'!$A$3:$M$490,10,0)</f>
        <v>Númerica</v>
      </c>
      <c r="K212" s="7">
        <f>VLOOKUP(B212,'Plantilla publicacion'!$A$3:$M$490,11,0)</f>
        <v>45692</v>
      </c>
      <c r="L212" s="7">
        <f>VLOOKUP(B212,'Plantilla publicacion'!$A$3:$M$490,12,0)</f>
        <v>45933</v>
      </c>
      <c r="M212" s="57"/>
      <c r="N212" s="16" t="str">
        <f>VLOOKUP(B212,'Plantilla publicacion'!$A$3:$M$490,13,0)</f>
        <v>7000-DESPACHO DEL SUPERINTENDENTE DELEGADO PARA LA PROTECCIÓN DE DATOS PERSONALES</v>
      </c>
      <c r="O212" s="6">
        <f>VLOOKUP(B212,'Plantilla publicacion (2)'!$S$3:$X$490,6,0)</f>
        <v>100</v>
      </c>
      <c r="P212" s="310">
        <f>VLOOKUP(B212,'Plantilla publicacion (2)'!$S$3:$Y$490,7,0)</f>
        <v>6.097560975609756E-2</v>
      </c>
      <c r="Q212" s="16" t="str">
        <f>VLOOKUP(B212,'PAI 2025 Consolidado'!$F$6:$Z$486,21,0)</f>
        <v xml:space="preserve">El 26 de septiembre de 2025 se solicito al Grupo de Comunicaciones de OSCAE la publicación de la fecha del evento "Modernización de la Ley 1581 de 2012" en el calendario de eventos de la entidad. </v>
      </c>
      <c r="R212" s="201"/>
      <c r="S212" s="201"/>
    </row>
    <row r="213" spans="1:19" s="12" customFormat="1" ht="48" customHeight="1" x14ac:dyDescent="0.25">
      <c r="A213" s="13" t="str">
        <f>VLOOKUP(B213,'Plantilla publicacion'!$A$3:$B$490,2,0)</f>
        <v>Actividad propia</v>
      </c>
      <c r="B213" s="6" t="s">
        <v>858</v>
      </c>
      <c r="C213" s="367"/>
      <c r="D213" s="367">
        <f>VLOOKUP(B213,'Plantilla publicacion'!$A$3:$M$490,6,0)</f>
        <v>0</v>
      </c>
      <c r="E213" s="367"/>
      <c r="F213" s="367"/>
      <c r="G213" s="367" t="str">
        <f>VLOOKUP(B213,'Plantilla publicacion'!$A$3:$M$490,7,0)</f>
        <v>N/A</v>
      </c>
      <c r="H213" s="6" t="str">
        <f>VLOOKUP(B213,'Plantilla publicacion'!$A$3:$M$490,8,0)</f>
        <v>Diligenciar check list del evento con la fecha definitiva igual a la publicada en el  calendario de eventos  (documento de check list para la realización del evento / único entregable)</v>
      </c>
      <c r="I213" s="6">
        <f>VLOOKUP(B213,'Plantilla publicacion'!$A$3:$M$490,9,0)</f>
        <v>2</v>
      </c>
      <c r="J213" s="6" t="str">
        <f>VLOOKUP(B213,'Plantilla publicacion'!$A$3:$M$490,10,0)</f>
        <v>Númerica</v>
      </c>
      <c r="K213" s="7">
        <f>VLOOKUP(B213,'Plantilla publicacion'!$A$3:$M$490,11,0)</f>
        <v>45811</v>
      </c>
      <c r="L213" s="7">
        <f>VLOOKUP(B213,'Plantilla publicacion'!$A$3:$M$490,12,0)</f>
        <v>45947</v>
      </c>
      <c r="M213" s="57"/>
      <c r="N213" s="16" t="str">
        <f>VLOOKUP(B213,'Plantilla publicacion'!$A$3:$M$490,13,0)</f>
        <v>7000-DESPACHO DEL SUPERINTENDENTE DELEGADO PARA LA PROTECCIÓN DE DATOS PERSONALES</v>
      </c>
      <c r="O213" s="6">
        <f>VLOOKUP(B213,'Plantilla publicacion (2)'!$S$3:$X$490,6,0)</f>
        <v>50</v>
      </c>
      <c r="P213" s="310">
        <f>VLOOKUP(B213,'Plantilla publicacion (2)'!$S$3:$Y$490,7,0)</f>
        <v>9.1463414634146339E-2</v>
      </c>
      <c r="Q213" s="16" t="str">
        <f>VLOOKUP(B213,'PAI 2025 Consolidado'!$F$6:$Z$486,21,0)</f>
        <v>Se diligenció el checklist definitivo para el evento XII Congreso Internacional de Datos Personales.</v>
      </c>
      <c r="R213" s="201"/>
      <c r="S213" s="201"/>
    </row>
    <row r="214" spans="1:19" s="12" customFormat="1" ht="48" customHeight="1" x14ac:dyDescent="0.25">
      <c r="A214" s="13"/>
      <c r="B214" s="6" t="s">
        <v>860</v>
      </c>
      <c r="C214" s="367"/>
      <c r="D214" s="367"/>
      <c r="E214" s="367"/>
      <c r="F214" s="367"/>
      <c r="G214" s="367"/>
      <c r="H214" s="6" t="str">
        <f>VLOOKUP(B214,'Plantilla publicacion'!$A$3:$M$490,8,0)</f>
        <v>Elaborar y enviar agenda definitiva para ser publicada  (correo electrónico con agenda definitiva / único entregable)</v>
      </c>
      <c r="I214" s="6">
        <f>VLOOKUP(B214,'Plantilla publicacion'!$A$3:$M$490,9,0)</f>
        <v>2</v>
      </c>
      <c r="J214" s="6" t="str">
        <f>VLOOKUP(B214,'Plantilla publicacion'!$A$3:$M$490,10,0)</f>
        <v>Númerica</v>
      </c>
      <c r="K214" s="7">
        <f>VLOOKUP(B214,'Plantilla publicacion'!$A$3:$M$490,11,0)</f>
        <v>45811</v>
      </c>
      <c r="L214" s="7">
        <f>VLOOKUP(B214,'Plantilla publicacion'!$A$3:$M$490,12,0)</f>
        <v>45968</v>
      </c>
      <c r="M214" s="57"/>
      <c r="N214" s="16" t="str">
        <f>VLOOKUP(B214,'Plantilla publicacion'!$A$3:$M$490,13,0)</f>
        <v>7000-DESPACHO DEL SUPERINTENDENTE DELEGADO PARA LA PROTECCIÓN DE DATOS PERSONALES</v>
      </c>
      <c r="O214" s="6">
        <f>VLOOKUP(B214,'Plantilla publicacion (2)'!$S$3:$X$490,6,0)</f>
        <v>50</v>
      </c>
      <c r="P214" s="310">
        <f>VLOOKUP(B214,'Plantilla publicacion (2)'!$S$3:$Y$490,7,0)</f>
        <v>0.12195121951219512</v>
      </c>
      <c r="Q214" s="16" t="str">
        <f>VLOOKUP(B214,'PAI 2025 Consolidado'!$F$6:$Z$486,21,0)</f>
        <v>Se creó y envió la agenda del XII Congreso Internacional de Datos Personales.</v>
      </c>
      <c r="R214" s="201"/>
      <c r="S214" s="201"/>
    </row>
    <row r="215" spans="1:19" s="12" customFormat="1" ht="48" customHeight="1" x14ac:dyDescent="0.25">
      <c r="A215" s="13"/>
      <c r="B215" s="6" t="s">
        <v>862</v>
      </c>
      <c r="C215" s="367"/>
      <c r="D215" s="367"/>
      <c r="E215" s="367"/>
      <c r="F215" s="367"/>
      <c r="G215" s="367"/>
      <c r="H215" s="6" t="str">
        <f>VLOOKUP(B215,'Plantilla publicacion'!$A$3:$M$490,8,0)</f>
        <v>Publicar Agenda definitiva  (Captura de pantalla de la publicación)</v>
      </c>
      <c r="I215" s="6">
        <f>VLOOKUP(B215,'Plantilla publicacion'!$A$3:$M$490,9,0)</f>
        <v>2</v>
      </c>
      <c r="J215" s="6" t="str">
        <f>VLOOKUP(B215,'Plantilla publicacion'!$A$3:$M$490,10,0)</f>
        <v>Númerica</v>
      </c>
      <c r="K215" s="7">
        <f>VLOOKUP(B215,'Plantilla publicacion'!$A$3:$M$490,11,0)</f>
        <v>45811</v>
      </c>
      <c r="L215" s="7">
        <f>VLOOKUP(B215,'Plantilla publicacion'!$A$3:$M$490,12,0)</f>
        <v>45982</v>
      </c>
      <c r="M215" s="57"/>
      <c r="N215" s="16" t="str">
        <f>VLOOKUP(B215,'Plantilla publicacion'!$A$3:$M$490,13,0)</f>
        <v>73-GRUPO DE TRABAJO DE COMUNICACION</v>
      </c>
      <c r="O215" s="6">
        <f>VLOOKUP(B215,'Plantilla publicacion (2)'!$S$3:$X$490,6,0)</f>
        <v>50</v>
      </c>
      <c r="P215" s="310">
        <f>VLOOKUP(B215,'Plantilla publicacion (2)'!$S$3:$Y$490,7,0)</f>
        <v>0</v>
      </c>
      <c r="Q215" s="16" t="str">
        <f>VLOOKUP(B215,'PAI 2025 Consolidado'!$F$6:$Z$486,21,0)</f>
        <v>Se publicó la agenda del XII Congreso Internacional de Datos Personales.</v>
      </c>
      <c r="R215" s="201"/>
      <c r="S215" s="201"/>
    </row>
    <row r="216" spans="1:19" s="12" customFormat="1" ht="48" customHeight="1" thickBot="1" x14ac:dyDescent="0.3">
      <c r="A216" s="13"/>
      <c r="B216" s="6" t="s">
        <v>864</v>
      </c>
      <c r="C216" s="368"/>
      <c r="D216" s="368"/>
      <c r="E216" s="368"/>
      <c r="F216" s="368"/>
      <c r="G216" s="368"/>
      <c r="H216" s="6" t="str">
        <f>VLOOKUP(B216,'Plantilla publicacion'!$A$3:$M$490,8,0)</f>
        <v>Realizar el evento (fotografías del evento realizado / único entregable)()</v>
      </c>
      <c r="I216" s="6">
        <f>VLOOKUP(B216,'Plantilla publicacion'!$A$3:$M$490,9,0)</f>
        <v>2</v>
      </c>
      <c r="J216" s="6" t="str">
        <f>VLOOKUP(B216,'Plantilla publicacion'!$A$3:$M$490,10,0)</f>
        <v>Númerica</v>
      </c>
      <c r="K216" s="7">
        <f>VLOOKUP(B216,'Plantilla publicacion'!$A$3:$M$490,11,0)</f>
        <v>45811</v>
      </c>
      <c r="L216" s="7">
        <f>VLOOKUP(B216,'Plantilla publicacion'!$A$3:$M$490,12,0)</f>
        <v>45989</v>
      </c>
      <c r="M216" s="57"/>
      <c r="N216" s="16" t="str">
        <f>VLOOKUP(B216,'Plantilla publicacion'!$A$3:$M$490,13,0)</f>
        <v>7000-DESPACHO DEL SUPERINTENDENTE DELEGADO PARA LA PROTECCIÓN DE DATOS PERSONALES;
73-GRUPO DE TRABAJO DE COMUNICACION</v>
      </c>
      <c r="O216" s="6">
        <f>VLOOKUP(B216,'Plantilla publicacion (2)'!$S$3:$X$490,6,0)</f>
        <v>50</v>
      </c>
      <c r="P216" s="310">
        <f>VLOOKUP(B216,'Plantilla publicacion (2)'!$S$3:$Y$490,7,0)</f>
        <v>0.36585365853658536</v>
      </c>
      <c r="Q216" s="16" t="str">
        <f>VLOOKUP(B216,'PAI 2025 Consolidado'!$F$6:$Z$486,21,0)</f>
        <v>Se realizó el XII Congreso Internacional de Protección de Datos Personales en la Universidad Externado de Colombia los días 12 y 13 de agosto de 2025. El evento permitió la participación presencial y virtual de más de 500 personas.</v>
      </c>
      <c r="R216" s="201"/>
      <c r="S216" s="201"/>
    </row>
    <row r="217" spans="1:19" s="12" customFormat="1" ht="48" customHeight="1" x14ac:dyDescent="0.25">
      <c r="A217" s="13"/>
      <c r="B217" s="35" t="s">
        <v>866</v>
      </c>
      <c r="C217" s="156" t="str">
        <f>VLOOKUP(B217,'Plantilla publicacion'!$A$3:$R$490,17,0)</f>
        <v>PND - 2-01-4-c- Seguridad humana y justicia social - Portabilidad de datos para el empoderamiento ciudadano / PES - Reindustrialización</v>
      </c>
      <c r="D217" s="156" t="str">
        <f>VLOOKUP(B217,'Plantilla publicacion'!$A$3:$M$490,6,0)</f>
        <v>58-Promover el enfoque preventivo, diferencial y territorial en el que hacer misional de la entidad</v>
      </c>
      <c r="E217" s="156"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7" s="156"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7" s="156" t="str">
        <f>VLOOKUP(B217,'Plantilla publicacion'!$A$3:$M$490,7,0)</f>
        <v>FUNCIONAMIENTO</v>
      </c>
      <c r="H217" s="6" t="str">
        <f>VLOOKUP(B217,'Plantilla publicacion'!$A$3:$M$490,8,0)</f>
        <v>Campaña de divulgación para fortalecer el empoderamiento de las personas sobre sus datos, ejecutada (Pantallazos con la publicación/único entregable)</v>
      </c>
      <c r="I217" s="6">
        <f>VLOOKUP(B217,'Plantilla publicacion'!$A$3:$M$490,9,0)</f>
        <v>1</v>
      </c>
      <c r="J217" s="6" t="str">
        <f>VLOOKUP(B217,'Plantilla publicacion'!$A$3:$M$490,10,0)</f>
        <v>Númerica</v>
      </c>
      <c r="K217" s="7">
        <f>VLOOKUP(B217,'Plantilla publicacion'!$A$3:$M$490,11,0)</f>
        <v>45691</v>
      </c>
      <c r="L217" s="7">
        <f>VLOOKUP(B217,'Plantilla publicacion'!$A$3:$M$490,12,0)</f>
        <v>45868</v>
      </c>
      <c r="M217" s="57"/>
      <c r="N217" s="16" t="str">
        <f>VLOOKUP(B217,'Plantilla publicacion'!$A$3:$M$490,13,0)</f>
        <v>7000-DESPACHO DEL SUPERINTENDENTE DELEGADO PARA LA PROTECCIÓN DE DATOS PERSONALES;
73-GRUPO DE TRABAJO DE COMUNICACION</v>
      </c>
      <c r="O217" s="6">
        <f>VLOOKUP(B217,'Plantilla publicacion (2)'!$S$3:$X$490,6,0)</f>
        <v>100</v>
      </c>
      <c r="P217" s="310">
        <f>VLOOKUP(B217,'Plantilla publicacion (2)'!$S$3:$Y$490,7,0)</f>
        <v>1.3452914798206279</v>
      </c>
      <c r="Q217" s="16" t="str">
        <f>VLOOKUP(B217,'PAI 2025 Consolidado'!$F$6:$Z$486,21,0)</f>
        <v xml:space="preserve">Se ejecutó una campaña de divulgación sobre el tratamiento de datos personales biométricos en copropiedades para fortalecer el empoderamiento de las personas sobre sus datos. </v>
      </c>
      <c r="R217" s="201"/>
      <c r="S217" s="201"/>
    </row>
    <row r="218" spans="1:19" s="12" customFormat="1" ht="48" customHeight="1" x14ac:dyDescent="0.25">
      <c r="A218" s="13"/>
      <c r="B218" s="35" t="s">
        <v>868</v>
      </c>
      <c r="C218" s="97"/>
      <c r="D218" s="97"/>
      <c r="E218" s="97"/>
      <c r="F218" s="97"/>
      <c r="G218" s="97"/>
      <c r="H218" s="6" t="str">
        <f>VLOOKUP(B218,'Plantilla publicacion'!$A$3:$M$490,8,0)</f>
        <v>Diligenciar y enviar al Grupo de trabajo de comunicaciones el brief  de la campaña genérica previa concertación con OSCAE. (correo electrónico con el Brief diligenciado /único entregable)</v>
      </c>
      <c r="I218" s="6">
        <f>VLOOKUP(B218,'Plantilla publicacion'!$A$3:$M$490,9,0)</f>
        <v>1</v>
      </c>
      <c r="J218" s="6" t="str">
        <f>VLOOKUP(B218,'Plantilla publicacion'!$A$3:$M$490,10,0)</f>
        <v>Númerica</v>
      </c>
      <c r="K218" s="7">
        <f>VLOOKUP(B218,'Plantilla publicacion'!$A$3:$M$490,11,0)</f>
        <v>45691</v>
      </c>
      <c r="L218" s="7">
        <f>VLOOKUP(B218,'Plantilla publicacion'!$A$3:$M$490,12,0)</f>
        <v>45736</v>
      </c>
      <c r="M218" s="57"/>
      <c r="N218" s="16" t="str">
        <f>VLOOKUP(B218,'Plantilla publicacion'!$A$3:$M$490,13,0)</f>
        <v>7000-DESPACHO DEL SUPERINTENDENTE DELEGADO PARA LA PROTECCIÓN DE DATOS PERSONALES</v>
      </c>
      <c r="O218" s="6">
        <f>VLOOKUP(B218,'Plantilla publicacion (2)'!$S$3:$X$490,6,0)</f>
        <v>100</v>
      </c>
      <c r="P218" s="310">
        <f>VLOOKUP(B218,'Plantilla publicacion (2)'!$S$3:$Y$490,7,0)</f>
        <v>0.6097560975609756</v>
      </c>
      <c r="Q218" s="16" t="str">
        <f>VLOOKUP(B218,'PAI 2025 Consolidado'!$F$6:$Z$486,21,0)</f>
        <v xml:space="preserve">Se diligenció y envió al Grupo de Comunicaciones de OSCAE el brief de la campaña sobre datos biométricos en copropiedades. </v>
      </c>
      <c r="R218" s="201"/>
      <c r="S218" s="201"/>
    </row>
    <row r="219" spans="1:19" s="12" customFormat="1" ht="48" customHeight="1" x14ac:dyDescent="0.25">
      <c r="A219" s="13"/>
      <c r="B219" s="35" t="s">
        <v>870</v>
      </c>
      <c r="C219" s="97"/>
      <c r="D219" s="97"/>
      <c r="E219" s="97"/>
      <c r="F219" s="97"/>
      <c r="G219" s="97"/>
      <c r="H219" s="6" t="str">
        <f>VLOOKUP(B219,'Plantilla publicacion'!$A$3:$M$490,8,0)</f>
        <v>Elaborar y presentar el concepto gráfico y racional de la campaña y sus diferentes ejes temáticos  (correo electrónico con Documento en el que se observe el concepto gráfico y racional de la campaña integral y sus diferentes ejes temáticos /único entregable)</v>
      </c>
      <c r="I219" s="6">
        <f>VLOOKUP(B219,'Plantilla publicacion'!$A$3:$M$490,9,0)</f>
        <v>1</v>
      </c>
      <c r="J219" s="6" t="str">
        <f>VLOOKUP(B219,'Plantilla publicacion'!$A$3:$M$490,10,0)</f>
        <v>Númerica</v>
      </c>
      <c r="K219" s="7">
        <f>VLOOKUP(B219,'Plantilla publicacion'!$A$3:$M$490,11,0)</f>
        <v>45737</v>
      </c>
      <c r="L219" s="7">
        <f>VLOOKUP(B219,'Plantilla publicacion'!$A$3:$M$490,12,0)</f>
        <v>45782</v>
      </c>
      <c r="M219" s="57"/>
      <c r="N219" s="16" t="str">
        <f>VLOOKUP(B219,'Plantilla publicacion'!$A$3:$M$490,13,0)</f>
        <v>73-GRUPO DE TRABAJO DE COMUNICACION</v>
      </c>
      <c r="O219" s="6">
        <f>VLOOKUP(B219,'Plantilla publicacion (2)'!$S$3:$X$490,6,0)</f>
        <v>100</v>
      </c>
      <c r="P219" s="310">
        <f>VLOOKUP(B219,'Plantilla publicacion (2)'!$S$3:$Y$490,7,0)</f>
        <v>0</v>
      </c>
      <c r="Q219" s="16" t="str">
        <f>VLOOKUP(B219,'PAI 2025 Consolidado'!$F$6:$Z$486,21,0)</f>
        <v>Se remitió el concepto gráfico y racional de la campaña y sus diferentes ejes temáticos a la Delegatura para la Protección de Datos Personales.</v>
      </c>
      <c r="R219" s="201"/>
      <c r="S219" s="201"/>
    </row>
    <row r="220" spans="1:19" s="12" customFormat="1" ht="48" customHeight="1" x14ac:dyDescent="0.25">
      <c r="A220" s="13"/>
      <c r="B220" s="35" t="s">
        <v>872</v>
      </c>
      <c r="C220" s="97"/>
      <c r="D220" s="97"/>
      <c r="E220" s="97"/>
      <c r="F220" s="97"/>
      <c r="G220" s="97"/>
      <c r="H220" s="6" t="str">
        <f>VLOOKUP(B220,'Plantilla publicacion'!$A$3:$M$490,8,0)</f>
        <v>Revisar y aprobar la propuesta por parte del área responsable (única revisión) /correo electrónico con documento aprobado)</v>
      </c>
      <c r="I220" s="6">
        <f>VLOOKUP(B220,'Plantilla publicacion'!$A$3:$M$490,9,0)</f>
        <v>1</v>
      </c>
      <c r="J220" s="6" t="str">
        <f>VLOOKUP(B220,'Plantilla publicacion'!$A$3:$M$490,10,0)</f>
        <v>Númerica</v>
      </c>
      <c r="K220" s="7">
        <f>VLOOKUP(B220,'Plantilla publicacion'!$A$3:$M$490,11,0)</f>
        <v>45783</v>
      </c>
      <c r="L220" s="7">
        <f>VLOOKUP(B220,'Plantilla publicacion'!$A$3:$M$490,12,0)</f>
        <v>45785</v>
      </c>
      <c r="M220" s="57"/>
      <c r="N220" s="16" t="str">
        <f>VLOOKUP(B220,'Plantilla publicacion'!$A$3:$M$490,13,0)</f>
        <v>7000-DESPACHO DEL SUPERINTENDENTE DELEGADO PARA LA PROTECCIÓN DE DATOS PERSONALES</v>
      </c>
      <c r="O220" s="6">
        <f>VLOOKUP(B220,'Plantilla publicacion (2)'!$S$3:$X$490,6,0)</f>
        <v>100</v>
      </c>
      <c r="P220" s="310">
        <f>VLOOKUP(B220,'Plantilla publicacion (2)'!$S$3:$Y$490,7,0)</f>
        <v>0.6097560975609756</v>
      </c>
      <c r="Q220" s="16" t="str">
        <f>VLOOKUP(B220,'PAI 2025 Consolidado'!$F$6:$Z$486,21,0)</f>
        <v>Se revisó y aprobó correo electrónico por medio del cual se revisa y aprueba la propuesta recibida con el fin de seguir el proceso de realización de la campaña acordada.</v>
      </c>
      <c r="R220" s="201"/>
      <c r="S220" s="201"/>
    </row>
    <row r="221" spans="1:19" s="12" customFormat="1" ht="48" customHeight="1" thickBot="1" x14ac:dyDescent="0.3">
      <c r="A221" s="13"/>
      <c r="B221" s="155" t="s">
        <v>874</v>
      </c>
      <c r="C221" s="97"/>
      <c r="D221" s="97"/>
      <c r="E221" s="97"/>
      <c r="F221" s="97"/>
      <c r="G221" s="97"/>
      <c r="H221" s="6" t="str">
        <f>VLOOKUP(B221,'Plantilla publicacion'!$A$3:$M$490,8,0)</f>
        <v>Ejecutar la campaña  (Capturas de pantalla de la publicación de la campaña)</v>
      </c>
      <c r="I221" s="6">
        <f>VLOOKUP(B221,'Plantilla publicacion'!$A$3:$M$490,9,0)</f>
        <v>1</v>
      </c>
      <c r="J221" s="6" t="str">
        <f>VLOOKUP(B221,'Plantilla publicacion'!$A$3:$M$490,10,0)</f>
        <v>Númerica</v>
      </c>
      <c r="K221" s="7">
        <f>VLOOKUP(B221,'Plantilla publicacion'!$A$3:$M$490,11,0)</f>
        <v>45786</v>
      </c>
      <c r="L221" s="7">
        <f>VLOOKUP(B221,'Plantilla publicacion'!$A$3:$M$490,12,0)</f>
        <v>45868</v>
      </c>
      <c r="M221" s="57"/>
      <c r="N221" s="16" t="str">
        <f>VLOOKUP(B221,'Plantilla publicacion'!$A$3:$M$490,13,0)</f>
        <v>73-GRUPO DE TRABAJO DE COMUNICACION</v>
      </c>
      <c r="O221" s="6">
        <f>VLOOKUP(B221,'Plantilla publicacion (2)'!$S$3:$X$490,6,0)</f>
        <v>100</v>
      </c>
      <c r="P221" s="310">
        <f>VLOOKUP(B221,'Plantilla publicacion (2)'!$S$3:$Y$490,7,0)</f>
        <v>0</v>
      </c>
      <c r="Q221" s="16" t="str">
        <f>VLOOKUP(B221,'PAI 2025 Consolidado'!$F$6:$Z$486,21,0)</f>
        <v xml:space="preserve">Se ejecutó la campaña sobre tratamiento de datos personales biométricos en copropiedades entre el 22 de mayo de 2025 y el 19 de junio de 2025. La campaña incluyo piezas y videos en distintas plataformas de redes sociales: Instagram, Facebook, TikTok, X, YouTube y LinkedIn. </v>
      </c>
      <c r="R221" s="201"/>
      <c r="S221" s="201"/>
    </row>
    <row r="222" spans="1:19" s="12" customFormat="1" ht="38.25" x14ac:dyDescent="0.25">
      <c r="A222" s="5" t="str">
        <f>VLOOKUP(B222,'Plantilla publicacion'!$A$3:$B$490,2,0)</f>
        <v>Producto</v>
      </c>
      <c r="B222" s="98" t="s">
        <v>877</v>
      </c>
      <c r="C222" s="366" t="str">
        <f>VLOOKUP(B222,'Plantilla publicacion'!$A$3:$R$490,17,0)</f>
        <v>PND - 2-01-4-c- Seguridad humana y justicia social - Portabilidad de datos para el empoderamiento ciudadano / PES - Reindustrialización</v>
      </c>
      <c r="D222" s="366" t="str">
        <f>VLOOKUP(B222,'Plantilla publicacion'!$A$3:$M$490,6,0)</f>
        <v>58-Promover el enfoque preventivo, diferencial y territorial en el que hacer misional de la entidad</v>
      </c>
      <c r="E222" s="366"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2" s="366"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2" s="366" t="str">
        <f>VLOOKUP(B222,'Plantilla publicacion'!$A$3:$M$490,7,0)</f>
        <v>C-3503-0200-0012-20104c</v>
      </c>
      <c r="H222" s="100" t="str">
        <f>VLOOKUP(B222,'Plantilla publicacion'!$A$3:$M$490,8,0)</f>
        <v>Capacitaciones dirigidas al a los sujetos obligados para la adecuada inscripción de sus bases de datos en el Registro Nacional de Bases de Datos (RNBD), realizadas (registros fotográficos/capturas de pantallas )</v>
      </c>
      <c r="I222" s="100">
        <f>VLOOKUP(B222,'Plantilla publicacion'!$A$3:$M$490,9,0)</f>
        <v>6</v>
      </c>
      <c r="J222" s="100" t="str">
        <f>VLOOKUP(B222,'Plantilla publicacion'!$A$3:$M$490,10,0)</f>
        <v>Númerica</v>
      </c>
      <c r="K222" s="173">
        <f>VLOOKUP(B222,'Plantilla publicacion'!$A$3:$M$490,11,0)</f>
        <v>45692</v>
      </c>
      <c r="L222" s="173">
        <f>VLOOKUP(B222,'Plantilla publicacion'!$A$3:$M$490,12,0)</f>
        <v>46007</v>
      </c>
      <c r="M222" s="100">
        <f>IF(ISERROR(VLOOKUP(B222,'Plantilla publicacion'!$A$3:$P$490,16,0)),"NA",VLOOKUP(B222,'Plantilla publicacion'!$A$3:$P$490,16,0))</f>
        <v>0</v>
      </c>
      <c r="N222" s="101" t="str">
        <f>VLOOKUP(B222,'Plantilla publicacion'!$A$3:$M$490,13,0)</f>
        <v>7100-DIRECCIÓN DE INVESTIGACIONES DE PROTECCIÓN DE DATOS PERSONALES;
73-GRUPO DE TRABAJO DE COMUNICACION</v>
      </c>
      <c r="O222" s="100">
        <f>VLOOKUP(B222,'Plantilla publicacion (2)'!$S$3:$X$490,6,0)</f>
        <v>83.33</v>
      </c>
      <c r="P222" s="309">
        <f>VLOOKUP(B222,'Plantilla publicacion (2)'!$S$3:$Y$490,7,0)</f>
        <v>1.8683856502242151</v>
      </c>
      <c r="Q222" s="101" t="str">
        <f>VLOOKUP(B222,'PAI 2025 Consolidado'!$F$6:$Z$486,21,0)</f>
        <v>Se han realizado cinco (5) capacitaciones de seis (6) programadas, de acuerdo con el cronograma enviado.</v>
      </c>
      <c r="R222" s="200"/>
      <c r="S222" s="200"/>
    </row>
    <row r="223" spans="1:19" s="12" customFormat="1" ht="48" customHeight="1" x14ac:dyDescent="0.25">
      <c r="A223" s="13" t="str">
        <f>VLOOKUP(B223,'Plantilla publicacion'!$A$3:$B$490,2,0)</f>
        <v>Actividad propia</v>
      </c>
      <c r="B223" s="102" t="s">
        <v>880</v>
      </c>
      <c r="C223" s="367"/>
      <c r="D223" s="367">
        <f>VLOOKUP(B223,'Plantilla publicacion'!$A$3:$M$490,6,0)</f>
        <v>0</v>
      </c>
      <c r="E223" s="367"/>
      <c r="F223" s="367"/>
      <c r="G223" s="367" t="str">
        <f>VLOOKUP(B223,'Plantilla publicacion'!$A$3:$M$490,7,0)</f>
        <v>N/A</v>
      </c>
      <c r="H223" s="6" t="str">
        <f>VLOOKUP(B223,'Plantilla publicacion'!$A$3:$M$490,8,0)</f>
        <v>Elaborar y enviar cronograma de capacitaciones al grupo de comunicaciones  (correo electrónico con cronograma/único entregable)</v>
      </c>
      <c r="I223" s="6">
        <f>VLOOKUP(B223,'Plantilla publicacion'!$A$3:$M$490,9,0)</f>
        <v>1</v>
      </c>
      <c r="J223" s="6" t="str">
        <f>VLOOKUP(B223,'Plantilla publicacion'!$A$3:$M$490,10,0)</f>
        <v>Númerica</v>
      </c>
      <c r="K223" s="7">
        <f>VLOOKUP(B223,'Plantilla publicacion'!$A$3:$M$490,11,0)</f>
        <v>45692</v>
      </c>
      <c r="L223" s="7">
        <f>VLOOKUP(B223,'Plantilla publicacion'!$A$3:$M$490,12,0)</f>
        <v>45695</v>
      </c>
      <c r="M223" s="57"/>
      <c r="N223" s="103" t="str">
        <f>VLOOKUP(B223,'Plantilla publicacion'!$A$3:$M$490,13,0)</f>
        <v>7100-DIRECCIÓN DE INVESTIGACIONES DE PROTECCIÓN DE DATOS PERSONALES</v>
      </c>
      <c r="O223" s="6">
        <f>VLOOKUP(B223,'Plantilla publicacion (2)'!$S$3:$X$490,6,0)</f>
        <v>100</v>
      </c>
      <c r="P223" s="310">
        <f>VLOOKUP(B223,'Plantilla publicacion (2)'!$S$3:$Y$490,7,0)</f>
        <v>0.12195121951219512</v>
      </c>
      <c r="Q223" s="103" t="str">
        <f>VLOOKUP(B223,'PAI 2025 Consolidado'!$F$6:$Z$486,21,0)</f>
        <v>Se elaboró y envío el cronograma de las 6 capacitaciones sobre la adecuada inscripción en el Registro Nacional de Bases de Datos -RNBD al grupo de comunicaciones</v>
      </c>
      <c r="R223" s="201"/>
      <c r="S223" s="201"/>
    </row>
    <row r="224" spans="1:19" s="12" customFormat="1" ht="48" customHeight="1" x14ac:dyDescent="0.25">
      <c r="A224" s="13" t="str">
        <f>VLOOKUP(B224,'Plantilla publicacion'!$A$3:$B$490,2,0)</f>
        <v>Actividad propia</v>
      </c>
      <c r="B224" s="102" t="s">
        <v>882</v>
      </c>
      <c r="C224" s="367"/>
      <c r="D224" s="367">
        <f>VLOOKUP(B224,'Plantilla publicacion'!$A$3:$M$490,6,0)</f>
        <v>0</v>
      </c>
      <c r="E224" s="367"/>
      <c r="F224" s="367"/>
      <c r="G224" s="367" t="str">
        <f>VLOOKUP(B224,'Plantilla publicacion'!$A$3:$M$490,7,0)</f>
        <v>N/A</v>
      </c>
      <c r="H224" s="6" t="str">
        <f>VLOOKUP(B224,'Plantilla publicacion'!$A$3:$M$490,8,0)</f>
        <v>Realizar capacitaciones en temas relacionados con datos personales. (Registro fotográfico o captura de pantalla)</v>
      </c>
      <c r="I224" s="6">
        <f>VLOOKUP(B224,'Plantilla publicacion'!$A$3:$M$490,9,0)</f>
        <v>6</v>
      </c>
      <c r="J224" s="6" t="str">
        <f>VLOOKUP(B224,'Plantilla publicacion'!$A$3:$M$490,10,0)</f>
        <v>Númerica</v>
      </c>
      <c r="K224" s="7">
        <f>VLOOKUP(B224,'Plantilla publicacion'!$A$3:$M$490,11,0)</f>
        <v>45699</v>
      </c>
      <c r="L224" s="7">
        <f>VLOOKUP(B224,'Plantilla publicacion'!$A$3:$M$490,12,0)</f>
        <v>45989</v>
      </c>
      <c r="M224" s="57"/>
      <c r="N224" s="103" t="str">
        <f>VLOOKUP(B224,'Plantilla publicacion'!$A$3:$M$490,13,0)</f>
        <v>7100-DIRECCIÓN DE INVESTIGACIONES DE PROTECCIÓN DE DATOS PERSONALES;
73-GRUPO DE TRABAJO DE COMUNICACION</v>
      </c>
      <c r="O224" s="6">
        <f>VLOOKUP(B224,'Plantilla publicacion (2)'!$S$3:$X$490,6,0)</f>
        <v>83.33</v>
      </c>
      <c r="P224" s="310">
        <f>VLOOKUP(B224,'Plantilla publicacion (2)'!$S$3:$Y$490,7,0)</f>
        <v>0.60973170731707316</v>
      </c>
      <c r="Q224" s="103" t="str">
        <f>VLOOKUP(B224,'PAI 2025 Consolidado'!$F$6:$Z$486,21,0)</f>
        <v>Realización de la 5a capacitación en temas relacionados con datos personales. (Registro fotográfico o captura de pantalla)</v>
      </c>
      <c r="R224" s="201"/>
      <c r="S224" s="201"/>
    </row>
    <row r="225" spans="1:19" s="12" customFormat="1" ht="48" customHeight="1" thickBot="1" x14ac:dyDescent="0.3">
      <c r="A225" s="13" t="str">
        <f>VLOOKUP(B225,'Plantilla publicacion'!$A$3:$B$490,2,0)</f>
        <v>Actividad propia</v>
      </c>
      <c r="B225" s="104" t="s">
        <v>883</v>
      </c>
      <c r="C225" s="368"/>
      <c r="D225" s="368">
        <f>VLOOKUP(B225,'Plantilla publicacion'!$A$3:$M$490,6,0)</f>
        <v>0</v>
      </c>
      <c r="E225" s="368"/>
      <c r="F225" s="368"/>
      <c r="G225" s="368" t="str">
        <f>VLOOKUP(B225,'Plantilla publicacion'!$A$3:$M$490,7,0)</f>
        <v>N/A</v>
      </c>
      <c r="H225" s="106" t="str">
        <f>VLOOKUP(B225,'Plantilla publicacion'!$A$3:$M$490,8,0)</f>
        <v>Realizar informes de capacitaciones realizadas  (Informe elaborado)</v>
      </c>
      <c r="I225" s="106">
        <f>VLOOKUP(B225,'Plantilla publicacion'!$A$3:$M$490,9,0)</f>
        <v>6</v>
      </c>
      <c r="J225" s="106" t="str">
        <f>VLOOKUP(B225,'Plantilla publicacion'!$A$3:$M$490,10,0)</f>
        <v>Númerica</v>
      </c>
      <c r="K225" s="107">
        <f>VLOOKUP(B225,'Plantilla publicacion'!$A$3:$M$490,11,0)</f>
        <v>45699</v>
      </c>
      <c r="L225" s="107">
        <f>VLOOKUP(B225,'Plantilla publicacion'!$A$3:$M$490,12,0)</f>
        <v>46007</v>
      </c>
      <c r="M225" s="108"/>
      <c r="N225" s="109" t="str">
        <f>VLOOKUP(B225,'Plantilla publicacion'!$A$3:$M$490,13,0)</f>
        <v>7100-DIRECCIÓN DE INVESTIGACIONES DE PROTECCIÓN DE DATOS PERSONALES</v>
      </c>
      <c r="O225" s="106">
        <f>VLOOKUP(B225,'Plantilla publicacion (2)'!$S$3:$X$490,6,0)</f>
        <v>83.33</v>
      </c>
      <c r="P225" s="311">
        <f>VLOOKUP(B225,'Plantilla publicacion (2)'!$S$3:$Y$490,7,0)</f>
        <v>0.30486585365853658</v>
      </c>
      <c r="Q225" s="109" t="str">
        <f>VLOOKUP(B225,'PAI 2025 Consolidado'!$F$6:$Z$486,21,0)</f>
        <v>Informes 5a capacitación "Actualización RNBD" agosto 14 de 2025</v>
      </c>
      <c r="R225" s="201"/>
      <c r="S225" s="201"/>
    </row>
    <row r="226" spans="1:19" s="12" customFormat="1" ht="38.25" x14ac:dyDescent="0.25">
      <c r="A226" s="5" t="str">
        <f>VLOOKUP(B226,'Plantilla publicacion'!$A$3:$B$490,2,0)</f>
        <v>Producto</v>
      </c>
      <c r="B226" s="15" t="s">
        <v>911</v>
      </c>
      <c r="C226" s="367" t="str">
        <f>VLOOKUP(B226,'Plantilla publicacion'!$A$3:$R$490,17,0)</f>
        <v>PND - 5-31-5-b- Convergencia regional - Entidades públicas territoriales y nacionales fortalecidas / PES - Transformación Institucional</v>
      </c>
      <c r="D226" s="367" t="str">
        <f>VLOOKUP(B226,'Plantilla publicacion'!$A$3:$M$490,6,0)</f>
        <v>60-Fortalecer el Sistema Integral de Gestión Institucional en el marco del Modelo Integrado de Planeación y gestión para mejorar la prestación del servicio.</v>
      </c>
      <c r="E226" s="367"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26" s="367"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26" s="367" t="str">
        <f>VLOOKUP(B226,'Plantilla publicacion'!$A$3:$M$490,7,0)</f>
        <v>C-3599-0200-0005-53105b</v>
      </c>
      <c r="H226" s="15" t="str">
        <f>VLOOKUP(B226,'Plantilla publicacion'!$A$3:$M$490,8,0)</f>
        <v>Estrategia Integral de Relacionamiento Ciudadano, orientada al fortalecimiento de la relación entre la entidad y los ciudadanos, promoviendo la participación, el servicio eficiente y la confianza mutua, ejecutada (Informe de actividades realizadas )</v>
      </c>
      <c r="I226" s="15">
        <f>VLOOKUP(B226,'Plantilla publicacion'!$A$3:$M$490,9,0)</f>
        <v>100</v>
      </c>
      <c r="J226" s="15" t="str">
        <f>VLOOKUP(B226,'Plantilla publicacion'!$A$3:$M$490,10,0)</f>
        <v>Porcentual</v>
      </c>
      <c r="K226" s="172">
        <f>VLOOKUP(B226,'Plantilla publicacion'!$A$3:$M$490,11,0)</f>
        <v>45672</v>
      </c>
      <c r="L226" s="172">
        <f>VLOOKUP(B226,'Plantilla publicacion'!$A$3:$M$490,12,0)</f>
        <v>45975</v>
      </c>
      <c r="M226" s="15">
        <f>IF(ISERROR(VLOOKUP(B226,'Plantilla publicacion'!$A$3:$P$490,16,0)),"NA",VLOOKUP(B226,'Plantilla publicacion'!$A$3:$P$490,16,0))</f>
        <v>0</v>
      </c>
      <c r="N226" s="15" t="str">
        <f>VLOOKUP(B226,'Plantilla publicacion'!$A$3:$M$490,13,0)</f>
        <v>72-GRUPO DE TRABAJO DE ATENCION AL CIUDADANO</v>
      </c>
      <c r="O226" s="15">
        <f>VLOOKUP(B226,'Plantilla publicacion (2)'!$S$3:$X$490,6,0)</f>
        <v>0</v>
      </c>
      <c r="P226" s="312">
        <f>VLOOKUP(B226,'Plantilla publicacion (2)'!$S$3:$Y$490,7,0)</f>
        <v>0</v>
      </c>
      <c r="Q226" s="15" t="str">
        <f>VLOOKUP(B226,'PAI 2025 Consolidado'!$F$6:$Z$486,21,0)</f>
        <v>Se ha desarrollado 2 de las 8 actividades formuladas para la vigencia.</v>
      </c>
      <c r="R226" s="200"/>
      <c r="S226" s="200"/>
    </row>
    <row r="227" spans="1:19" s="12" customFormat="1" ht="48" customHeight="1" x14ac:dyDescent="0.25">
      <c r="A227" s="13" t="str">
        <f>VLOOKUP(B227,'Plantilla publicacion'!$A$3:$B$490,2,0)</f>
        <v>Actividad propia</v>
      </c>
      <c r="B227" s="6" t="s">
        <v>913</v>
      </c>
      <c r="C227" s="367"/>
      <c r="D227" s="367">
        <f>VLOOKUP(B227,'Plantilla publicacion'!$A$3:$M$490,6,0)</f>
        <v>0</v>
      </c>
      <c r="E227" s="367"/>
      <c r="F227" s="367"/>
      <c r="G227" s="367" t="str">
        <f>VLOOKUP(B227,'Plantilla publicacion'!$A$3:$M$490,7,0)</f>
        <v>N/A</v>
      </c>
      <c r="H227" s="6" t="str">
        <f>VLOOKUP(B227,'Plantilla publicacion'!$A$3:$M$490,8,0)</f>
        <v>Diseñar la estrategia de relacionamiento con la ciudadanía SIC 2025  que incluya el plan de trabajo para su ejecución (Documento de estrategia que incluya plan de trabajo)</v>
      </c>
      <c r="I227" s="6">
        <f>VLOOKUP(B227,'Plantilla publicacion'!$A$3:$M$490,9,0)</f>
        <v>1</v>
      </c>
      <c r="J227" s="6" t="str">
        <f>VLOOKUP(B227,'Plantilla publicacion'!$A$3:$M$490,10,0)</f>
        <v>Númerica</v>
      </c>
      <c r="K227" s="7">
        <f>VLOOKUP(B227,'Plantilla publicacion'!$A$3:$M$490,11,0)</f>
        <v>45672</v>
      </c>
      <c r="L227" s="7">
        <f>VLOOKUP(B227,'Plantilla publicacion'!$A$3:$M$490,12,0)</f>
        <v>45706</v>
      </c>
      <c r="M227" s="57"/>
      <c r="N227" s="16" t="str">
        <f>VLOOKUP(B227,'Plantilla publicacion'!$A$3:$M$490,13,0)</f>
        <v>72-GRUPO DE TRABAJO DE ATENCION AL CIUDADANO</v>
      </c>
      <c r="O227" s="6">
        <f>VLOOKUP(B227,'Plantilla publicacion (2)'!$S$3:$X$490,6,0)</f>
        <v>100</v>
      </c>
      <c r="P227" s="310">
        <f>VLOOKUP(B227,'Plantilla publicacion (2)'!$S$3:$Y$490,7,0)</f>
        <v>0.12195121951219512</v>
      </c>
      <c r="Q227" s="16" t="str">
        <f>VLOOKUP(B227,'PAI 2025 Consolidado'!$F$6:$Z$486,21,0)</f>
        <v>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v>
      </c>
      <c r="R227" s="201"/>
      <c r="S227" s="201"/>
    </row>
    <row r="228" spans="1:19" s="12" customFormat="1" ht="48" customHeight="1" x14ac:dyDescent="0.25">
      <c r="A228" s="13" t="str">
        <f>VLOOKUP(B228,'Plantilla publicacion'!$A$3:$B$490,2,0)</f>
        <v>Actividad propia</v>
      </c>
      <c r="B228" s="6" t="s">
        <v>915</v>
      </c>
      <c r="C228" s="367"/>
      <c r="D228" s="367">
        <f>VLOOKUP(B228,'Plantilla publicacion'!$A$3:$M$490,6,0)</f>
        <v>0</v>
      </c>
      <c r="E228" s="367"/>
      <c r="F228" s="367"/>
      <c r="G228" s="367" t="str">
        <f>VLOOKUP(B228,'Plantilla publicacion'!$A$3:$M$490,7,0)</f>
        <v>N/A</v>
      </c>
      <c r="H228" s="6" t="str">
        <f>VLOOKUP(B228,'Plantilla publicacion'!$A$3:$M$490,8,0)</f>
        <v>Comunicar a los grupos de valor la Estrategia de relacionamiento diseñada  (Capturas de pantalla de la divulgación en la página web y redes sociales)</v>
      </c>
      <c r="I228" s="6">
        <f>VLOOKUP(B228,'Plantilla publicacion'!$A$3:$M$490,9,0)</f>
        <v>1</v>
      </c>
      <c r="J228" s="6" t="str">
        <f>VLOOKUP(B228,'Plantilla publicacion'!$A$3:$M$490,10,0)</f>
        <v>Númerica</v>
      </c>
      <c r="K228" s="7">
        <f>VLOOKUP(B228,'Plantilla publicacion'!$A$3:$M$490,11,0)</f>
        <v>45707</v>
      </c>
      <c r="L228" s="7">
        <f>VLOOKUP(B228,'Plantilla publicacion'!$A$3:$M$490,12,0)</f>
        <v>45716</v>
      </c>
      <c r="M228" s="57"/>
      <c r="N228" s="16" t="str">
        <f>VLOOKUP(B228,'Plantilla publicacion'!$A$3:$M$490,13,0)</f>
        <v>72-GRUPO DE TRABAJO DE ATENCION AL CIUDADANO</v>
      </c>
      <c r="O228" s="6">
        <f>VLOOKUP(B228,'Plantilla publicacion (2)'!$S$3:$X$490,6,0)</f>
        <v>100</v>
      </c>
      <c r="P228" s="310">
        <f>VLOOKUP(B228,'Plantilla publicacion (2)'!$S$3:$Y$490,7,0)</f>
        <v>0.12195121951219512</v>
      </c>
      <c r="Q228" s="16" t="str">
        <f>VLOOKUP(B228,'PAI 2025 Consolidado'!$F$6:$Z$486,21,0)</f>
        <v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v>
      </c>
      <c r="R228" s="201"/>
      <c r="S228" s="201"/>
    </row>
    <row r="229" spans="1:19" s="12" customFormat="1" ht="48" customHeight="1" x14ac:dyDescent="0.25">
      <c r="A229" s="13" t="str">
        <f>VLOOKUP(B229,'Plantilla publicacion'!$A$3:$B$490,2,0)</f>
        <v>Actividad propia</v>
      </c>
      <c r="B229" s="6" t="s">
        <v>917</v>
      </c>
      <c r="C229" s="367"/>
      <c r="D229" s="367">
        <f>VLOOKUP(B229,'Plantilla publicacion'!$A$3:$M$490,6,0)</f>
        <v>0</v>
      </c>
      <c r="E229" s="367"/>
      <c r="F229" s="367"/>
      <c r="G229" s="367" t="str">
        <f>VLOOKUP(B229,'Plantilla publicacion'!$A$3:$M$490,7,0)</f>
        <v>N/A</v>
      </c>
      <c r="H229" s="6" t="str">
        <f>VLOOKUP(B229,'Plantilla publicacion'!$A$3:$M$490,8,0)</f>
        <v>Desarrollar laboratorios de simplicidad para traducir a lenguaje claro documentos de alto tráfico de cara a la ciudadanía  (Informe con el resultado de los laboratorios)</v>
      </c>
      <c r="I229" s="6">
        <f>VLOOKUP(B229,'Plantilla publicacion'!$A$3:$M$490,9,0)</f>
        <v>2</v>
      </c>
      <c r="J229" s="6" t="str">
        <f>VLOOKUP(B229,'Plantilla publicacion'!$A$3:$M$490,10,0)</f>
        <v>Númerica</v>
      </c>
      <c r="K229" s="7">
        <f>VLOOKUP(B229,'Plantilla publicacion'!$A$3:$M$490,11,0)</f>
        <v>45719</v>
      </c>
      <c r="L229" s="7">
        <f>VLOOKUP(B229,'Plantilla publicacion'!$A$3:$M$490,12,0)</f>
        <v>45930</v>
      </c>
      <c r="M229" s="57"/>
      <c r="N229" s="16" t="str">
        <f>VLOOKUP(B229,'Plantilla publicacion'!$A$3:$M$490,13,0)</f>
        <v>72-GRUPO DE TRABAJO DE ATENCION AL CIUDADANO</v>
      </c>
      <c r="O229" s="6">
        <f>VLOOKUP(B229,'Plantilla publicacion (2)'!$S$3:$X$490,6,0)</f>
        <v>100</v>
      </c>
      <c r="P229" s="310">
        <f>VLOOKUP(B229,'Plantilla publicacion (2)'!$S$3:$Y$490,7,0)</f>
        <v>0.18292682926829268</v>
      </c>
      <c r="Q229" s="16" t="str">
        <f>VLOOKUP(B229,'PAI 2025 Consolidado'!$F$6:$Z$486,21,0)</f>
        <v>Se llevaron a cabo los dos laboratorios de simplicidad programados, durante los cuales los grupos de valor identificaron aquellas palabras o expresiones de difícil comprensión. Como resultado de este ejercicio, se realizaron las correspondientes traducciones a lenguaje claro, las cuales fueron incorporadas en el Instructivo del Protocolo de Atención al Ciudadano y en en el contenido del portal de SIC Facilita y en la sección de Preguntas Frecuentes.</v>
      </c>
      <c r="R229" s="201"/>
      <c r="S229" s="201"/>
    </row>
    <row r="230" spans="1:19" s="12" customFormat="1" ht="25.5" x14ac:dyDescent="0.25">
      <c r="A230" s="13" t="str">
        <f>VLOOKUP(B230,'Plantilla publicacion'!$A$3:$B$490,2,0)</f>
        <v>Actividad propia</v>
      </c>
      <c r="B230" s="6" t="s">
        <v>919</v>
      </c>
      <c r="C230" s="367"/>
      <c r="D230" s="367">
        <f>VLOOKUP(B230,'Plantilla publicacion'!$A$3:$M$490,6,0)</f>
        <v>0</v>
      </c>
      <c r="E230" s="367"/>
      <c r="F230" s="367"/>
      <c r="G230" s="367" t="str">
        <f>VLOOKUP(B230,'Plantilla publicacion'!$A$3:$M$490,7,0)</f>
        <v>N/A</v>
      </c>
      <c r="H230" s="6" t="str">
        <f>VLOOKUP(B230,'Plantilla publicacion'!$A$3:$M$490,8,0)</f>
        <v>Traducir la Carta de Trato Digno dirigida a la ciudadanía en una lengua étnica y en braille  (Dos traducciones realizadas)</v>
      </c>
      <c r="I230" s="6">
        <f>VLOOKUP(B230,'Plantilla publicacion'!$A$3:$M$490,9,0)</f>
        <v>2</v>
      </c>
      <c r="J230" s="6" t="str">
        <f>VLOOKUP(B230,'Plantilla publicacion'!$A$3:$M$490,10,0)</f>
        <v>Númerica</v>
      </c>
      <c r="K230" s="7">
        <f>VLOOKUP(B230,'Plantilla publicacion'!$A$3:$M$490,11,0)</f>
        <v>45748</v>
      </c>
      <c r="L230" s="7">
        <f>VLOOKUP(B230,'Plantilla publicacion'!$A$3:$M$490,12,0)</f>
        <v>45961</v>
      </c>
      <c r="M230" s="57"/>
      <c r="N230" s="16" t="str">
        <f>VLOOKUP(B230,'Plantilla publicacion'!$A$3:$M$490,13,0)</f>
        <v>72-GRUPO DE TRABAJO DE ATENCION AL CIUDADANO</v>
      </c>
      <c r="O230" s="6">
        <f>VLOOKUP(B230,'Plantilla publicacion (2)'!$S$3:$X$490,6,0)</f>
        <v>0</v>
      </c>
      <c r="P230" s="310">
        <f>VLOOKUP(B230,'Plantilla publicacion (2)'!$S$3:$Y$490,7,0)</f>
        <v>0</v>
      </c>
      <c r="Q230" s="16">
        <f>VLOOKUP(B230,'PAI 2025 Consolidado'!$F$6:$Z$486,21,0)</f>
        <v>0</v>
      </c>
      <c r="R230" s="201"/>
      <c r="S230" s="201"/>
    </row>
    <row r="231" spans="1:19" s="12" customFormat="1" ht="48" customHeight="1" x14ac:dyDescent="0.25">
      <c r="A231" s="13" t="str">
        <f>VLOOKUP(B231,'Plantilla publicacion'!$A$3:$B$490,2,0)</f>
        <v>Actividad propia</v>
      </c>
      <c r="B231" s="6" t="s">
        <v>921</v>
      </c>
      <c r="C231" s="367"/>
      <c r="D231" s="367">
        <f>VLOOKUP(B231,'Plantilla publicacion'!$A$3:$M$490,6,0)</f>
        <v>0</v>
      </c>
      <c r="E231" s="367"/>
      <c r="F231" s="367"/>
      <c r="G231" s="367" t="str">
        <f>VLOOKUP(B231,'Plantilla publicacion'!$A$3:$M$490,7,0)</f>
        <v>N/A</v>
      </c>
      <c r="H231" s="6" t="str">
        <f>VLOOKUP(B231,'Plantilla publicacion'!$A$3:$M$490,8,0)</f>
        <v>Promover el uso de los canales virtuales a través de campañas de comunicación interna y externa  (Evidencias de las campañas realizadas)</v>
      </c>
      <c r="I231" s="6">
        <f>VLOOKUP(B231,'Plantilla publicacion'!$A$3:$M$490,9,0)</f>
        <v>2</v>
      </c>
      <c r="J231" s="6" t="str">
        <f>VLOOKUP(B231,'Plantilla publicacion'!$A$3:$M$490,10,0)</f>
        <v>Númerica</v>
      </c>
      <c r="K231" s="7">
        <f>VLOOKUP(B231,'Plantilla publicacion'!$A$3:$M$490,11,0)</f>
        <v>45754</v>
      </c>
      <c r="L231" s="7">
        <f>VLOOKUP(B231,'Plantilla publicacion'!$A$3:$M$490,12,0)</f>
        <v>45930</v>
      </c>
      <c r="M231" s="57"/>
      <c r="N231" s="16" t="str">
        <f>VLOOKUP(B231,'Plantilla publicacion'!$A$3:$M$490,13,0)</f>
        <v>72-GRUPO DE TRABAJO DE ATENCION AL CIUDADANO</v>
      </c>
      <c r="O231" s="6">
        <f>VLOOKUP(B231,'Plantilla publicacion (2)'!$S$3:$X$490,6,0)</f>
        <v>50</v>
      </c>
      <c r="P231" s="310">
        <f>VLOOKUP(B231,'Plantilla publicacion (2)'!$S$3:$Y$490,7,0)</f>
        <v>9.1463414634146339E-2</v>
      </c>
      <c r="Q231" s="16" t="str">
        <f>VLOOKUP(B231,'PAI 2025 Consolidado'!$F$6:$Z$486,21,0)</f>
        <v xml:space="preserve">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La campaña buscó fomentar el uso de medios digitales para facilitar la interacción entre la ciudadanía y la entidad, promoviendo la eficiencia, accesibilidad y gratuidad en la gestión de reclamaciones.
</v>
      </c>
      <c r="R231" s="201"/>
      <c r="S231" s="201"/>
    </row>
    <row r="232" spans="1:19" s="12" customFormat="1" ht="48" customHeight="1" x14ac:dyDescent="0.25">
      <c r="A232" s="13" t="str">
        <f>VLOOKUP(B232,'Plantilla publicacion'!$A$3:$B$490,2,0)</f>
        <v>Actividad propia</v>
      </c>
      <c r="B232" s="6" t="s">
        <v>923</v>
      </c>
      <c r="C232" s="367"/>
      <c r="D232" s="367">
        <f>VLOOKUP(B232,'Plantilla publicacion'!$A$3:$M$490,6,0)</f>
        <v>0</v>
      </c>
      <c r="E232" s="367"/>
      <c r="F232" s="367"/>
      <c r="G232" s="367" t="str">
        <f>VLOOKUP(B232,'Plantilla publicacion'!$A$3:$M$490,7,0)</f>
        <v>N/A</v>
      </c>
      <c r="H232" s="6" t="str">
        <f>VLOOKUP(B232,'Plantilla publicacion'!$A$3:$M$490,8,0)</f>
        <v>Desarrollar jornadas de socialización de lineamientos de Atención al Ciudadano a nivel interno  (Evidencias de socialización)</v>
      </c>
      <c r="I232" s="6">
        <f>VLOOKUP(B232,'Plantilla publicacion'!$A$3:$M$490,9,0)</f>
        <v>2</v>
      </c>
      <c r="J232" s="6" t="str">
        <f>VLOOKUP(B232,'Plantilla publicacion'!$A$3:$M$490,10,0)</f>
        <v>Númerica</v>
      </c>
      <c r="K232" s="7">
        <f>VLOOKUP(B232,'Plantilla publicacion'!$A$3:$M$490,11,0)</f>
        <v>45779</v>
      </c>
      <c r="L232" s="7">
        <f>VLOOKUP(B232,'Plantilla publicacion'!$A$3:$M$490,12,0)</f>
        <v>45930</v>
      </c>
      <c r="M232" s="57"/>
      <c r="N232" s="16" t="str">
        <f>VLOOKUP(B232,'Plantilla publicacion'!$A$3:$M$490,13,0)</f>
        <v>72-GRUPO DE TRABAJO DE ATENCION AL CIUDADANO</v>
      </c>
      <c r="O232" s="6">
        <f>VLOOKUP(B232,'Plantilla publicacion (2)'!$S$3:$X$490,6,0)</f>
        <v>100</v>
      </c>
      <c r="P232" s="310">
        <f>VLOOKUP(B232,'Plantilla publicacion (2)'!$S$3:$Y$490,7,0)</f>
        <v>0.12195121951219512</v>
      </c>
      <c r="Q232" s="16" t="str">
        <f>VLOOKUP(B232,'PAI 2025 Consolidado'!$F$6:$Z$486,21,0)</f>
        <v>La segunda jornada de socialización de lineamientos de Atención al ciudadano se realizó el 24 de septiembre con la temática Sistema de trámites - Trámite 397. Contó con la participación de 112 asistentes.</v>
      </c>
      <c r="R232" s="201"/>
      <c r="S232" s="201"/>
    </row>
    <row r="233" spans="1:19" s="12" customFormat="1" ht="48" customHeight="1" x14ac:dyDescent="0.25">
      <c r="A233" s="13" t="str">
        <f>VLOOKUP(B233,'Plantilla publicacion'!$A$3:$B$490,2,0)</f>
        <v>Actividad propia</v>
      </c>
      <c r="B233" s="6" t="s">
        <v>925</v>
      </c>
      <c r="C233" s="367"/>
      <c r="D233" s="367">
        <f>VLOOKUP(B233,'Plantilla publicacion'!$A$3:$M$490,6,0)</f>
        <v>0</v>
      </c>
      <c r="E233" s="367"/>
      <c r="F233" s="367"/>
      <c r="G233" s="367" t="str">
        <f>VLOOKUP(B233,'Plantilla publicacion'!$A$3:$M$490,7,0)</f>
        <v>N/A</v>
      </c>
      <c r="H233" s="6" t="str">
        <f>VLOOKUP(B233,'Plantilla publicacion'!$A$3:$M$490,8,0)</f>
        <v>Ejecutar el plan de trabajo de la estrategia de relacionamiento con la ciudadanía SIC 2025 (Informe de ejecución de estrategia de relacionamiento elaborado)</v>
      </c>
      <c r="I233" s="6">
        <f>VLOOKUP(B233,'Plantilla publicacion'!$A$3:$M$490,9,0)</f>
        <v>100</v>
      </c>
      <c r="J233" s="6" t="str">
        <f>VLOOKUP(B233,'Plantilla publicacion'!$A$3:$M$490,10,0)</f>
        <v>Porcentual</v>
      </c>
      <c r="K233" s="7">
        <f>VLOOKUP(B233,'Plantilla publicacion'!$A$3:$M$490,11,0)</f>
        <v>45779</v>
      </c>
      <c r="L233" s="7">
        <f>VLOOKUP(B233,'Plantilla publicacion'!$A$3:$M$490,12,0)</f>
        <v>45930</v>
      </c>
      <c r="M233" s="57"/>
      <c r="N233" s="16" t="str">
        <f>VLOOKUP(B233,'Plantilla publicacion'!$A$3:$M$490,13,0)</f>
        <v>72-GRUPO DE TRABAJO DE ATENCION AL CIUDADANO</v>
      </c>
      <c r="O233" s="6">
        <f>VLOOKUP(B233,'Plantilla publicacion (2)'!$S$3:$X$490,6,0)</f>
        <v>28</v>
      </c>
      <c r="P233" s="310">
        <f>VLOOKUP(B233,'Plantilla publicacion (2)'!$S$3:$Y$490,7,0)</f>
        <v>3.4146341463414637E-2</v>
      </c>
      <c r="Q233" s="16" t="str">
        <f>VLOOKUP(B233,'PAI 2025 Consolidado'!$F$6:$Z$486,21,0)</f>
        <v>De las 16 actividades propuestas en la Estrategia de Relacionamiento con la Ciudadanía SIC 2025, se han ejecutado en su totalidad tres. Adicionalmente, se han adelantado las siguientes acciones: 
Se llevó a cabo la primera jornada de socialización de los lineamientos sobre la gestión de PQRSF.
Se realizó la primera campaña para promover el canal virtual SIC Facilita.
Se desarrolló la primera jornada de difusión del Código de Integridad.
Se iniciaron dos laboratorios de simplicidad, según lo programado.
Actualmente, continúan en ejecución actividades como el monitoreo de canales de atención, así como la identificación y puesta en marcha de mejoras orientadas a incrementar la satisfacción de los usuarios.</v>
      </c>
      <c r="R233" s="201"/>
      <c r="S233" s="201"/>
    </row>
    <row r="234" spans="1:19" s="12" customFormat="1" ht="48" customHeight="1" thickBot="1" x14ac:dyDescent="0.3">
      <c r="A234" s="13" t="str">
        <f>VLOOKUP(B234,'Plantilla publicacion'!$A$3:$B$490,2,0)</f>
        <v>Actividad propia</v>
      </c>
      <c r="B234" s="11" t="s">
        <v>926</v>
      </c>
      <c r="C234" s="367"/>
      <c r="D234" s="367">
        <f>VLOOKUP(B234,'Plantilla publicacion'!$A$3:$M$490,6,0)</f>
        <v>0</v>
      </c>
      <c r="E234" s="367"/>
      <c r="F234" s="367"/>
      <c r="G234" s="367" t="str">
        <f>VLOOKUP(B234,'Plantilla publicacion'!$A$3:$M$490,7,0)</f>
        <v>N/A</v>
      </c>
      <c r="H234" s="11" t="str">
        <f>VLOOKUP(B234,'Plantilla publicacion'!$A$3:$M$490,8,0)</f>
        <v>Elaborar y publicar informe con el resultado de la implementación de la estrategia de relacionamiento  (Informe publicado en el página web)</v>
      </c>
      <c r="I234" s="11">
        <f>VLOOKUP(B234,'Plantilla publicacion'!$A$3:$M$490,9,0)</f>
        <v>1</v>
      </c>
      <c r="J234" s="11" t="str">
        <f>VLOOKUP(B234,'Plantilla publicacion'!$A$3:$M$490,10,0)</f>
        <v>Númerica</v>
      </c>
      <c r="K234" s="110">
        <f>VLOOKUP(B234,'Plantilla publicacion'!$A$3:$M$490,11,0)</f>
        <v>45931</v>
      </c>
      <c r="L234" s="110">
        <f>VLOOKUP(B234,'Plantilla publicacion'!$A$3:$M$490,12,0)</f>
        <v>45975</v>
      </c>
      <c r="M234" s="111"/>
      <c r="N234" s="112" t="str">
        <f>VLOOKUP(B234,'Plantilla publicacion'!$A$3:$M$490,13,0)</f>
        <v>72-GRUPO DE TRABAJO DE ATENCION AL CIUDADANO</v>
      </c>
      <c r="O234" s="11">
        <f>VLOOKUP(B234,'Plantilla publicacion (2)'!$S$3:$X$490,6,0)</f>
        <v>0</v>
      </c>
      <c r="P234" s="313">
        <f>VLOOKUP(B234,'Plantilla publicacion (2)'!$S$3:$Y$490,7,0)</f>
        <v>0</v>
      </c>
      <c r="Q234" s="112">
        <f>VLOOKUP(B234,'PAI 2025 Consolidado'!$F$6:$Z$486,21,0)</f>
        <v>0</v>
      </c>
      <c r="R234" s="201"/>
      <c r="S234" s="201"/>
    </row>
    <row r="235" spans="1:19" s="12" customFormat="1" ht="63.75" x14ac:dyDescent="0.25">
      <c r="A235" s="5" t="str">
        <f>VLOOKUP(B235,'Plantilla publicacion'!$A$3:$B$490,2,0)</f>
        <v>Producto</v>
      </c>
      <c r="B235" s="98" t="s">
        <v>935</v>
      </c>
      <c r="C235" s="366" t="str">
        <f>VLOOKUP(B235,'Plantilla publicacion'!$A$3:$R$490,17,0)</f>
        <v>PND - 5-31-5-b- Convergencia regional - Entidades públicas territoriales y nacionales fortalecidas / PES - Cierre de brechas territoriales</v>
      </c>
      <c r="D235" s="366" t="str">
        <f>VLOOKUP(B235,'Plantilla publicacion'!$A$3:$M$490,6,0)</f>
        <v>58-Promover el enfoque preventivo, diferencial y territorial en el que hacer misional de la entidad</v>
      </c>
      <c r="E235" s="366"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35" s="366"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35" s="366" t="str">
        <f>VLOOKUP(B235,'Plantilla publicacion'!$A$3:$M$490,7,0)</f>
        <v>C-3599-0200-0005-53105b</v>
      </c>
      <c r="H235" s="100" t="str">
        <f>VLOOKUP(B235,'Plantilla publicacion'!$A$3:$M$490,8,0)</f>
        <v>Programa de atención a la ciudadanía con enfoque diferencial implementado. (Informe de actividades realizadas )</v>
      </c>
      <c r="I235" s="100">
        <f>VLOOKUP(B235,'Plantilla publicacion'!$A$3:$M$490,9,0)</f>
        <v>1</v>
      </c>
      <c r="J235" s="100" t="str">
        <f>VLOOKUP(B235,'Plantilla publicacion'!$A$3:$M$490,10,0)</f>
        <v>Númerica</v>
      </c>
      <c r="K235" s="173">
        <f>VLOOKUP(B235,'Plantilla publicacion'!$A$3:$M$490,11,0)</f>
        <v>45691</v>
      </c>
      <c r="L235" s="173">
        <f>VLOOKUP(B235,'Plantilla publicacion'!$A$3:$M$490,12,0)</f>
        <v>45989</v>
      </c>
      <c r="M235" s="100">
        <f>IF(ISERROR(VLOOKUP(B235,'Plantilla publicacion'!$A$3:$P$490,16,0)),"NA",VLOOKUP(B235,'Plantilla publicacion'!$A$3:$P$490,16,0))</f>
        <v>0</v>
      </c>
      <c r="N235" s="101" t="str">
        <f>VLOOKUP(B235,'Plantilla publicacion'!$A$3:$M$490,13,0)</f>
        <v>142-GRUPO DE TRABAJO DE SERVICIOS ADMINISTRATIVOS Y RECURSOS FÍSICOS;
20-OFICINA DE TECNOLOGÍA E INFORMÁTICA;
72-GRUPO DE TRABAJO DE ATENCION AL CIUDADANO</v>
      </c>
      <c r="O235" s="100">
        <f>VLOOKUP(B235,'Plantilla publicacion (2)'!$S$3:$X$490,6,0)</f>
        <v>0</v>
      </c>
      <c r="P235" s="309">
        <f>VLOOKUP(B235,'Plantilla publicacion (2)'!$S$3:$Y$490,7,0)</f>
        <v>0</v>
      </c>
      <c r="Q235" s="101" t="str">
        <f>VLOOKUP(B235,'PAI 2025 Consolidado'!$F$6:$Z$486,21,0)</f>
        <v xml:space="preserve">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v>
      </c>
      <c r="R235" s="200"/>
      <c r="S235" s="200"/>
    </row>
    <row r="236" spans="1:19" s="12" customFormat="1" ht="48" customHeight="1" x14ac:dyDescent="0.25">
      <c r="A236" s="13" t="str">
        <f>VLOOKUP(B236,'Plantilla publicacion'!$A$3:$B$490,2,0)</f>
        <v>Actividad propia</v>
      </c>
      <c r="B236" s="102" t="s">
        <v>937</v>
      </c>
      <c r="C236" s="367"/>
      <c r="D236" s="367">
        <f>VLOOKUP(B236,'Plantilla publicacion'!$A$3:$M$490,6,0)</f>
        <v>0</v>
      </c>
      <c r="E236" s="367"/>
      <c r="F236" s="367"/>
      <c r="G236" s="367" t="str">
        <f>VLOOKUP(B236,'Plantilla publicacion'!$A$3:$M$490,7,0)</f>
        <v>N/A</v>
      </c>
      <c r="H236" s="6" t="str">
        <f>VLOOKUP(B236,'Plantilla publicacion'!$A$3:$M$490,8,0)</f>
        <v>Identificar e intervenir los canales y servicios a los que se aplicará el enfoque diferencial (Documento con la propuesta de intervención de canales/servicios)</v>
      </c>
      <c r="I236" s="6">
        <f>VLOOKUP(B236,'Plantilla publicacion'!$A$3:$M$490,9,0)</f>
        <v>1</v>
      </c>
      <c r="J236" s="6" t="str">
        <f>VLOOKUP(B236,'Plantilla publicacion'!$A$3:$M$490,10,0)</f>
        <v>Númerica</v>
      </c>
      <c r="K236" s="7">
        <f>VLOOKUP(B236,'Plantilla publicacion'!$A$3:$M$490,11,0)</f>
        <v>45691</v>
      </c>
      <c r="L236" s="7">
        <f>VLOOKUP(B236,'Plantilla publicacion'!$A$3:$M$490,12,0)</f>
        <v>45730</v>
      </c>
      <c r="M236" s="57"/>
      <c r="N236" s="103" t="str">
        <f>VLOOKUP(B236,'Plantilla publicacion'!$A$3:$M$490,13,0)</f>
        <v>72-GRUPO DE TRABAJO DE ATENCION AL CIUDADANO</v>
      </c>
      <c r="O236" s="6">
        <f>VLOOKUP(B236,'Plantilla publicacion (2)'!$S$3:$X$490,6,0)</f>
        <v>100</v>
      </c>
      <c r="P236" s="310">
        <f>VLOOKUP(B236,'Plantilla publicacion (2)'!$S$3:$Y$490,7,0)</f>
        <v>0.18292682926829268</v>
      </c>
      <c r="Q236" s="103" t="str">
        <f>VLOOKUP(B236,'PAI 2025 Consolidado'!$F$6:$Z$486,21,0)</f>
        <v>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v>
      </c>
      <c r="R236" s="201"/>
      <c r="S236" s="201"/>
    </row>
    <row r="237" spans="1:19" s="12" customFormat="1" ht="48" customHeight="1" x14ac:dyDescent="0.25">
      <c r="A237" s="13" t="str">
        <f>VLOOKUP(B237,'Plantilla publicacion'!$A$3:$B$490,2,0)</f>
        <v>Actividad propia</v>
      </c>
      <c r="B237" s="102" t="s">
        <v>939</v>
      </c>
      <c r="C237" s="367"/>
      <c r="D237" s="367">
        <f>VLOOKUP(B237,'Plantilla publicacion'!$A$3:$M$490,6,0)</f>
        <v>0</v>
      </c>
      <c r="E237" s="367"/>
      <c r="F237" s="367"/>
      <c r="G237" s="367" t="str">
        <f>VLOOKUP(B237,'Plantilla publicacion'!$A$3:$M$490,7,0)</f>
        <v>N/A</v>
      </c>
      <c r="H237" s="6" t="str">
        <f>VLOOKUP(B237,'Plantilla publicacion'!$A$3:$M$490,8,0)</f>
        <v>Implementar la señalización inclusiva en otro lenguaje o idioma para los puntos priorizados de atención al ciudadano presenciales a nivel nacional (Informe de implementación)</v>
      </c>
      <c r="I237" s="6">
        <f>VLOOKUP(B237,'Plantilla publicacion'!$A$3:$M$490,9,0)</f>
        <v>1</v>
      </c>
      <c r="J237" s="6" t="str">
        <f>VLOOKUP(B237,'Plantilla publicacion'!$A$3:$M$490,10,0)</f>
        <v>Númerica</v>
      </c>
      <c r="K237" s="7">
        <f>VLOOKUP(B237,'Plantilla publicacion'!$A$3:$M$490,11,0)</f>
        <v>45734</v>
      </c>
      <c r="L237" s="7">
        <f>VLOOKUP(B237,'Plantilla publicacion'!$A$3:$M$490,12,0)</f>
        <v>45898</v>
      </c>
      <c r="M237" s="57"/>
      <c r="N237" s="103" t="str">
        <f>VLOOKUP(B237,'Plantilla publicacion'!$A$3:$M$490,13,0)</f>
        <v>142-GRUPO DE TRABAJO DE SERVICIOS ADMINISTRATIVOS Y RECURSOS FÍSICOS;
72-GRUPO DE TRABAJO DE ATENCION AL CIUDADANO</v>
      </c>
      <c r="O237" s="6">
        <f>VLOOKUP(B237,'Plantilla publicacion (2)'!$S$3:$X$490,6,0)</f>
        <v>100</v>
      </c>
      <c r="P237" s="310">
        <f>VLOOKUP(B237,'Plantilla publicacion (2)'!$S$3:$Y$490,7,0)</f>
        <v>0.18292682926829268</v>
      </c>
      <c r="Q237" s="103" t="str">
        <f>VLOOKUP(B237,'PAI 2025 Consolidado'!$F$6:$Z$486,21,0)</f>
        <v>Se elaboró el reporte de implementación de la señalética inclusiva en el nuevo local de Atención al ciudadano en donde se obtuvo favorabilidad frente a las necesidades identificadas. La señalética diseñada cuenta con el idioma de inglés/español, lenguaje de señas y braille conforme con los lineamientos de la NTC 6047</v>
      </c>
      <c r="R237" s="201"/>
      <c r="S237" s="201"/>
    </row>
    <row r="238" spans="1:19" s="12" customFormat="1" ht="48" customHeight="1" x14ac:dyDescent="0.25">
      <c r="A238" s="13" t="str">
        <f>VLOOKUP(B238,'Plantilla publicacion'!$A$3:$B$490,2,0)</f>
        <v>Actividad propia</v>
      </c>
      <c r="B238" s="102" t="s">
        <v>942</v>
      </c>
      <c r="C238" s="367"/>
      <c r="D238" s="367">
        <f>VLOOKUP(B238,'Plantilla publicacion'!$A$3:$M$490,6,0)</f>
        <v>0</v>
      </c>
      <c r="E238" s="367"/>
      <c r="F238" s="367"/>
      <c r="G238" s="367" t="str">
        <f>VLOOKUP(B238,'Plantilla publicacion'!$A$3:$M$490,7,0)</f>
        <v>N/A</v>
      </c>
      <c r="H238" s="6" t="str">
        <f>VLOOKUP(B238,'Plantilla publicacion'!$A$3:$M$490,8,0)</f>
        <v>Desarrolla jornada  con las entidades líderes en la atención incluyente y documentar las buenas prácticas en la materia (Documento de buenas prácticas identificadas)</v>
      </c>
      <c r="I238" s="6">
        <f>VLOOKUP(B238,'Plantilla publicacion'!$A$3:$M$490,9,0)</f>
        <v>1</v>
      </c>
      <c r="J238" s="6" t="str">
        <f>VLOOKUP(B238,'Plantilla publicacion'!$A$3:$M$490,10,0)</f>
        <v>Númerica</v>
      </c>
      <c r="K238" s="7">
        <f>VLOOKUP(B238,'Plantilla publicacion'!$A$3:$M$490,11,0)</f>
        <v>45748</v>
      </c>
      <c r="L238" s="7">
        <f>VLOOKUP(B238,'Plantilla publicacion'!$A$3:$M$490,12,0)</f>
        <v>45812</v>
      </c>
      <c r="M238" s="57"/>
      <c r="N238" s="103" t="str">
        <f>VLOOKUP(B238,'Plantilla publicacion'!$A$3:$M$490,13,0)</f>
        <v>72-GRUPO DE TRABAJO DE ATENCION AL CIUDADANO</v>
      </c>
      <c r="O238" s="6">
        <f>VLOOKUP(B238,'Plantilla publicacion (2)'!$S$3:$X$490,6,0)</f>
        <v>100</v>
      </c>
      <c r="P238" s="310">
        <f>VLOOKUP(B238,'Plantilla publicacion (2)'!$S$3:$Y$490,7,0)</f>
        <v>0.24390243902439024</v>
      </c>
      <c r="Q238" s="103" t="str">
        <f>VLOOKUP(B238,'PAI 2025 Consolidado'!$F$6:$Z$486,21,0)</f>
        <v xml:space="preserve">
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v>
      </c>
      <c r="R238" s="201"/>
      <c r="S238" s="201"/>
    </row>
    <row r="239" spans="1:19" s="12" customFormat="1" ht="48" customHeight="1" thickBot="1" x14ac:dyDescent="0.3">
      <c r="A239" s="13" t="str">
        <f>VLOOKUP(B239,'Plantilla publicacion'!$A$3:$B$490,2,0)</f>
        <v>Actividad propia</v>
      </c>
      <c r="B239" s="104" t="s">
        <v>946</v>
      </c>
      <c r="C239" s="368"/>
      <c r="D239" s="368">
        <f>VLOOKUP(B239,'Plantilla publicacion'!$A$3:$M$490,6,0)</f>
        <v>0</v>
      </c>
      <c r="E239" s="368"/>
      <c r="F239" s="368"/>
      <c r="G239" s="368" t="str">
        <f>VLOOKUP(B239,'Plantilla publicacion'!$A$3:$M$490,7,0)</f>
        <v>N/A</v>
      </c>
      <c r="H239" s="106" t="str">
        <f>VLOOKUP(B239,'Plantilla publicacion'!$A$3:$M$490,8,0)</f>
        <v>Implementar fase 2 del traductor interactivo  (Adquisición pantalla y en funcionamiento)</v>
      </c>
      <c r="I239" s="106">
        <f>VLOOKUP(B239,'Plantilla publicacion'!$A$3:$M$490,9,0)</f>
        <v>1</v>
      </c>
      <c r="J239" s="106" t="str">
        <f>VLOOKUP(B239,'Plantilla publicacion'!$A$3:$M$490,10,0)</f>
        <v>Númerica</v>
      </c>
      <c r="K239" s="107">
        <f>VLOOKUP(B239,'Plantilla publicacion'!$A$3:$M$490,11,0)</f>
        <v>45828</v>
      </c>
      <c r="L239" s="107">
        <f>VLOOKUP(B239,'Plantilla publicacion'!$A$3:$M$490,12,0)</f>
        <v>45989</v>
      </c>
      <c r="M239" s="108"/>
      <c r="N239" s="109" t="str">
        <f>VLOOKUP(B239,'Plantilla publicacion'!$A$3:$M$490,13,0)</f>
        <v>20-OFICINA DE TECNOLOGÍA E INFORMÁTICA;
72-GRUPO DE TRABAJO DE ATENCION AL CIUDADANO</v>
      </c>
      <c r="O239" s="106">
        <f>VLOOKUP(B239,'Plantilla publicacion (2)'!$S$3:$X$490,6,0)</f>
        <v>0</v>
      </c>
      <c r="P239" s="311">
        <f>VLOOKUP(B239,'Plantilla publicacion (2)'!$S$3:$Y$490,7,0)</f>
        <v>0</v>
      </c>
      <c r="Q239" s="109" t="str">
        <f>VLOOKUP(B239,'PAI 2025 Consolidado'!$F$6:$Z$486,21,0)</f>
        <v>La pantalla interactiva ya fue adquirida, ya se encuenta instaladad en el nuevo Local de atención al ciudadano y se encuentra en proceso de pruebas para su puesta en funcionamiento aproximadamente el 10 de octubre de 2025.</v>
      </c>
      <c r="R239" s="201"/>
      <c r="S239" s="201"/>
    </row>
    <row r="240" spans="1:19" s="12" customFormat="1" ht="178.5" x14ac:dyDescent="0.25">
      <c r="A240" s="5" t="str">
        <f>VLOOKUP(B240,'Plantilla publicacion'!$A$3:$B$490,2,0)</f>
        <v>Producto</v>
      </c>
      <c r="B240" s="15" t="s">
        <v>948</v>
      </c>
      <c r="C240" s="367" t="str">
        <f>VLOOKUP(B240,'Plantilla publicacion'!$A$3:$R$490,17,0)</f>
        <v>PND - 5-31-5-b- Convergencia regional - Entidades públicas territoriales y nacionales fortalecidas / PES - Transformación Institucional</v>
      </c>
      <c r="D240" s="367" t="str">
        <f>VLOOKUP(B240,'Plantilla publicacion'!$A$3:$M$490,6,0)</f>
        <v>60-Fortalecer el Sistema Integral de Gestión Institucional en el marco del Modelo Integrado de Planeación y gestión para mejorar la prestación del servicio.</v>
      </c>
      <c r="E240" s="367"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40" s="367"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40" s="367" t="str">
        <f>VLOOKUP(B240,'Plantilla publicacion'!$A$3:$M$490,7,0)</f>
        <v>C-3599-0200-0005-53105b</v>
      </c>
      <c r="H240" s="15" t="str">
        <f>VLOOKUP(B240,'Plantilla publicacion'!$A$3:$M$490,8,0)</f>
        <v>Estrategia de promoción de la participación ciudadana en la SIC, formulada e implementada  (Informe de actividades realizadas )</v>
      </c>
      <c r="I240" s="15">
        <f>VLOOKUP(B240,'Plantilla publicacion'!$A$3:$M$490,9,0)</f>
        <v>30</v>
      </c>
      <c r="J240" s="15" t="str">
        <f>VLOOKUP(B240,'Plantilla publicacion'!$A$3:$M$490,10,0)</f>
        <v>Porcentual</v>
      </c>
      <c r="K240" s="172">
        <f>VLOOKUP(B240,'Plantilla publicacion'!$A$3:$M$490,11,0)</f>
        <v>45672</v>
      </c>
      <c r="L240" s="172">
        <f>VLOOKUP(B240,'Plantilla publicacion'!$A$3:$M$490,12,0)</f>
        <v>46006</v>
      </c>
      <c r="M240" s="15" t="str">
        <f>IF(ISERROR(VLOOKUP(B240,'Plantilla publicacion'!$A$3:$P$490,16,0)),"NA",VLOOKUP(B240,'Plantilla publicacion'!$A$3:$P$490,16,0))</f>
        <v>PES_20230281 / PEI_24</v>
      </c>
      <c r="N240" s="15" t="str">
        <f>VLOOKUP(B240,'Plantilla publicacion'!$A$3:$M$490,13,0)</f>
        <v>72-GRUPO DE TRABAJO DE ATENCION AL CIUDADANO</v>
      </c>
      <c r="O240" s="15">
        <f>VLOOKUP(B240,'Plantilla publicacion (2)'!$S$3:$X$490,6,0)</f>
        <v>23</v>
      </c>
      <c r="P240" s="312">
        <f>VLOOKUP(B240,'Plantilla publicacion (2)'!$S$3:$Y$490,7,0)</f>
        <v>0.20627802690582961</v>
      </c>
      <c r="Q240" s="15" t="str">
        <f>VLOOKUP(B240,'PAI 2025 Consolidado'!$F$6:$Z$486,21,0)</f>
        <v>Durante el mes de septiembre, la Superintendencia de Industria y Comercio realizó diversas actividades destacadas, organizadas por semanas:
Semana del 4 al 10 de septiembre: Se desarrollaron 2 actividades: Proyecto de Resolución para modificar el Capítulo Quinto del Título VI de la Circular Única y derogar la Resolución 33882 de 2021 y Espacio de diálogo territorial: ¡La Super en el Territorio llega a Ibagué! (5 de sept).
Semana del 18 al 24 de septiembre: Se realizó 1 espacio de diálogo: Mesas de Integración 2025, reuniendo actores clave del ecosistema de innovación para construir colectivamente.
Semana del 24 de septiembre al 1 de octubre:Se ejecutó 1 proyecto normativo: Evaluación ex post de la Resolución 88918 de 2017 sobre el control metrológico de taxímetros electrónicos.
Se alcanzó un 73% de cumplimiento en la estrategia de participación ciudadana, con 7 actividades finalizadas al 100%.</v>
      </c>
      <c r="R240" s="200"/>
      <c r="S240" s="200"/>
    </row>
    <row r="241" spans="1:19" s="12" customFormat="1" ht="48" customHeight="1" x14ac:dyDescent="0.25">
      <c r="A241" s="13" t="str">
        <f>VLOOKUP(B241,'Plantilla publicacion'!$A$3:$B$490,2,0)</f>
        <v>Actividad propia</v>
      </c>
      <c r="B241" s="6" t="s">
        <v>950</v>
      </c>
      <c r="C241" s="367"/>
      <c r="D241" s="367">
        <f>VLOOKUP(B241,'Plantilla publicacion'!$A$3:$M$490,6,0)</f>
        <v>0</v>
      </c>
      <c r="E241" s="367"/>
      <c r="F241" s="367"/>
      <c r="G241" s="367" t="str">
        <f>VLOOKUP(B241,'Plantilla publicacion'!$A$3:$M$490,7,0)</f>
        <v>N/A</v>
      </c>
      <c r="H241" s="6" t="str">
        <f>VLOOKUP(B241,'Plantilla publicacion'!$A$3:$M$490,8,0)</f>
        <v>Diseñar la estrategia de participación ciudadanía SIC 2025 que incluya el plan detrabajo para su ejecución (Documento de estrategia)</v>
      </c>
      <c r="I241" s="6">
        <f>VLOOKUP(B241,'Plantilla publicacion'!$A$3:$M$490,9,0)</f>
        <v>1</v>
      </c>
      <c r="J241" s="6" t="str">
        <f>VLOOKUP(B241,'Plantilla publicacion'!$A$3:$M$490,10,0)</f>
        <v>Númerica</v>
      </c>
      <c r="K241" s="7">
        <f>VLOOKUP(B241,'Plantilla publicacion'!$A$3:$M$490,11,0)</f>
        <v>45672</v>
      </c>
      <c r="L241" s="7">
        <f>VLOOKUP(B241,'Plantilla publicacion'!$A$3:$M$490,12,0)</f>
        <v>45706</v>
      </c>
      <c r="M241" s="57"/>
      <c r="N241" s="16" t="str">
        <f>VLOOKUP(B241,'Plantilla publicacion'!$A$3:$M$490,13,0)</f>
        <v>72-GRUPO DE TRABAJO DE ATENCION AL CIUDADANO</v>
      </c>
      <c r="O241" s="6">
        <f>VLOOKUP(B241,'Plantilla publicacion (2)'!$S$3:$X$490,6,0)</f>
        <v>100</v>
      </c>
      <c r="P241" s="310">
        <f>VLOOKUP(B241,'Plantilla publicacion (2)'!$S$3:$Y$490,7,0)</f>
        <v>0.3048780487804878</v>
      </c>
      <c r="Q241" s="16" t="str">
        <f>VLOOKUP(B241,'PAI 2025 Consolidado'!$F$6:$Z$486,21,0)</f>
        <v xml:space="preserve">Se elaboró la Estrategia de Participación Ciudadana SIC 2025 V01 y el plan de trabajo para su realización. El plan de trabajo está formulado en el formato dispuesto por la Función Pública.
 </v>
      </c>
      <c r="R241" s="201"/>
      <c r="S241" s="201"/>
    </row>
    <row r="242" spans="1:19" s="12" customFormat="1" ht="48" customHeight="1" x14ac:dyDescent="0.25">
      <c r="A242" s="13" t="str">
        <f>VLOOKUP(B242,'Plantilla publicacion'!$A$3:$B$490,2,0)</f>
        <v>Actividad propia</v>
      </c>
      <c r="B242" s="6" t="s">
        <v>952</v>
      </c>
      <c r="C242" s="367"/>
      <c r="D242" s="367">
        <f>VLOOKUP(B242,'Plantilla publicacion'!$A$3:$M$490,6,0)</f>
        <v>0</v>
      </c>
      <c r="E242" s="367"/>
      <c r="F242" s="367"/>
      <c r="G242" s="367" t="str">
        <f>VLOOKUP(B242,'Plantilla publicacion'!$A$3:$M$490,7,0)</f>
        <v>N/A</v>
      </c>
      <c r="H242" s="6" t="str">
        <f>VLOOKUP(B242,'Plantilla publicacion'!$A$3:$M$490,8,0)</f>
        <v>Comunicar a los grupos de valor la Estrategia de participación ciudadana diseñada  (Capturas de pantalla de la divulgación en la página web y redes sociales)</v>
      </c>
      <c r="I242" s="6">
        <f>VLOOKUP(B242,'Plantilla publicacion'!$A$3:$M$490,9,0)</f>
        <v>1</v>
      </c>
      <c r="J242" s="6" t="str">
        <f>VLOOKUP(B242,'Plantilla publicacion'!$A$3:$M$490,10,0)</f>
        <v>Númerica</v>
      </c>
      <c r="K242" s="7">
        <f>VLOOKUP(B242,'Plantilla publicacion'!$A$3:$M$490,11,0)</f>
        <v>45707</v>
      </c>
      <c r="L242" s="7">
        <f>VLOOKUP(B242,'Plantilla publicacion'!$A$3:$M$490,12,0)</f>
        <v>45716</v>
      </c>
      <c r="M242" s="57"/>
      <c r="N242" s="16" t="str">
        <f>VLOOKUP(B242,'Plantilla publicacion'!$A$3:$M$490,13,0)</f>
        <v>72-GRUPO DE TRABAJO DE ATENCION AL CIUDADANO</v>
      </c>
      <c r="O242" s="6">
        <f>VLOOKUP(B242,'Plantilla publicacion (2)'!$S$3:$X$490,6,0)</f>
        <v>100</v>
      </c>
      <c r="P242" s="310">
        <f>VLOOKUP(B242,'Plantilla publicacion (2)'!$S$3:$Y$490,7,0)</f>
        <v>0.24390243902439024</v>
      </c>
      <c r="Q242" s="16" t="str">
        <f>VLOOKUP(B242,'PAI 2025 Consolidado'!$F$6:$Z$486,21,0)</f>
        <v>Se sometió a consulta de la ciudadanía en general la Estrategia de Participación Ciudadana y se divulgó a través de la página web y en las redes sociales.</v>
      </c>
      <c r="R242" s="201"/>
      <c r="S242" s="201"/>
    </row>
    <row r="243" spans="1:19" s="12" customFormat="1" ht="48" customHeight="1" x14ac:dyDescent="0.25">
      <c r="A243" s="13" t="str">
        <f>VLOOKUP(B243,'Plantilla publicacion'!$A$3:$B$490,2,0)</f>
        <v>Actividad propia</v>
      </c>
      <c r="B243" s="6" t="s">
        <v>954</v>
      </c>
      <c r="C243" s="367"/>
      <c r="D243" s="367">
        <f>VLOOKUP(B243,'Plantilla publicacion'!$A$3:$M$490,6,0)</f>
        <v>0</v>
      </c>
      <c r="E243" s="367"/>
      <c r="F243" s="367"/>
      <c r="G243" s="367" t="str">
        <f>VLOOKUP(B243,'Plantilla publicacion'!$A$3:$M$490,7,0)</f>
        <v>N/A</v>
      </c>
      <c r="H243" s="6" t="str">
        <f>VLOOKUP(B243,'Plantilla publicacion'!$A$3:$M$490,8,0)</f>
        <v>Ejecutar el plan de trabajo de la estrategia  (Informe trimestral de seguimiento elaborado)</v>
      </c>
      <c r="I243" s="6">
        <f>VLOOKUP(B243,'Plantilla publicacion'!$A$3:$M$490,9,0)</f>
        <v>100</v>
      </c>
      <c r="J243" s="6" t="str">
        <f>VLOOKUP(B243,'Plantilla publicacion'!$A$3:$M$490,10,0)</f>
        <v>Porcentual</v>
      </c>
      <c r="K243" s="7">
        <f>VLOOKUP(B243,'Plantilla publicacion'!$A$3:$M$490,11,0)</f>
        <v>45719</v>
      </c>
      <c r="L243" s="7">
        <f>VLOOKUP(B243,'Plantilla publicacion'!$A$3:$M$490,12,0)</f>
        <v>45975</v>
      </c>
      <c r="M243" s="57"/>
      <c r="N243" s="16" t="str">
        <f>VLOOKUP(B243,'Plantilla publicacion'!$A$3:$M$490,13,0)</f>
        <v>72-GRUPO DE TRABAJO DE ATENCION AL CIUDADANO</v>
      </c>
      <c r="O243" s="6">
        <f>VLOOKUP(B243,'Plantilla publicacion (2)'!$S$3:$X$490,6,0)</f>
        <v>55</v>
      </c>
      <c r="P243" s="310">
        <f>VLOOKUP(B243,'Plantilla publicacion (2)'!$S$3:$Y$490,7,0)</f>
        <v>0.20121951219512194</v>
      </c>
      <c r="Q243" s="16" t="str">
        <f>VLOOKUP(B243,'PAI 2025 Consolidado'!$F$6:$Z$486,21,0)</f>
        <v>Al corte, la Estrategia de Participación Ciudadana presenta un avance de cumplimiento del 54%, en el mes de agosto se avanzó en la ejecución de las actividades No. 8 (Divulgar a los ciudadanos y grupos de interés los resultados de la participación ) con 80%, No. 12 ( Seguimiento a la ejecución de la estrategia) con 75% y No. 13 (Reporte de ejecución del indicador PES) con 67%.
Las demás actividad se encuentra dentro del tiempo para su realización.</v>
      </c>
      <c r="R243" s="201"/>
      <c r="S243" s="201"/>
    </row>
    <row r="244" spans="1:19" s="12" customFormat="1" ht="48" customHeight="1" thickBot="1" x14ac:dyDescent="0.3">
      <c r="A244" s="13" t="str">
        <f>VLOOKUP(B244,'Plantilla publicacion'!$A$3:$B$490,2,0)</f>
        <v>Actividad propia</v>
      </c>
      <c r="B244" s="11" t="s">
        <v>955</v>
      </c>
      <c r="C244" s="367"/>
      <c r="D244" s="367">
        <f>VLOOKUP(B244,'Plantilla publicacion'!$A$3:$M$490,6,0)</f>
        <v>0</v>
      </c>
      <c r="E244" s="367"/>
      <c r="F244" s="367"/>
      <c r="G244" s="367" t="str">
        <f>VLOOKUP(B244,'Plantilla publicacion'!$A$3:$M$490,7,0)</f>
        <v>N/A</v>
      </c>
      <c r="H244" s="11" t="str">
        <f>VLOOKUP(B244,'Plantilla publicacion'!$A$3:$M$490,8,0)</f>
        <v>Elaborar y publicar informe con el resultado de la implementación de la estrategia de participación ciudadana (Informe publicado en el página web)</v>
      </c>
      <c r="I244" s="11">
        <f>VLOOKUP(B244,'Plantilla publicacion'!$A$3:$M$490,9,0)</f>
        <v>1</v>
      </c>
      <c r="J244" s="11" t="str">
        <f>VLOOKUP(B244,'Plantilla publicacion'!$A$3:$M$490,10,0)</f>
        <v>Númerica</v>
      </c>
      <c r="K244" s="110">
        <f>VLOOKUP(B244,'Plantilla publicacion'!$A$3:$M$490,11,0)</f>
        <v>45992</v>
      </c>
      <c r="L244" s="110">
        <f>VLOOKUP(B244,'Plantilla publicacion'!$A$3:$M$490,12,0)</f>
        <v>46006</v>
      </c>
      <c r="M244" s="111"/>
      <c r="N244" s="112" t="str">
        <f>VLOOKUP(B244,'Plantilla publicacion'!$A$3:$M$490,13,0)</f>
        <v>72-GRUPO DE TRABAJO DE ATENCION AL CIUDADANO</v>
      </c>
      <c r="O244" s="11">
        <f>VLOOKUP(B244,'Plantilla publicacion (2)'!$S$3:$X$490,6,0)</f>
        <v>0</v>
      </c>
      <c r="P244" s="313">
        <f>VLOOKUP(B244,'Plantilla publicacion (2)'!$S$3:$Y$490,7,0)</f>
        <v>0</v>
      </c>
      <c r="Q244" s="112">
        <f>VLOOKUP(B244,'PAI 2025 Consolidado'!$F$6:$Z$486,21,0)</f>
        <v>0</v>
      </c>
      <c r="R244" s="201"/>
      <c r="S244" s="201"/>
    </row>
    <row r="245" spans="1:19" s="12" customFormat="1" ht="51" x14ac:dyDescent="0.25">
      <c r="A245" s="5" t="str">
        <f>VLOOKUP(B245,'Plantilla publicacion'!$A$3:$B$490,2,0)</f>
        <v>Producto</v>
      </c>
      <c r="B245" s="98" t="s">
        <v>1034</v>
      </c>
      <c r="C245" s="366" t="str">
        <f>VLOOKUP(B245,'Plantilla publicacion'!$A$3:$R$490,17,0)</f>
        <v>PND - 4-04-1-c- Transformación productiva, internacionalización y acción climática - Políticas de competencia, consumidor e infraestructura de la calidad modernas / PES - Internacionalización</v>
      </c>
      <c r="D245" s="366" t="str">
        <f>VLOOKUP(B245,'Plantilla publicacion'!$A$3:$M$497,6,0)</f>
        <v>59-Generar sinergias con agentes nacionales e internacionales que permitan potenciar las capacidades de la SIC.</v>
      </c>
      <c r="E245" s="366"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F245" s="366"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G245" s="366" t="str">
        <f>VLOOKUP(B245,'Plantilla publicacion'!$A$3:$M$497,7,0)</f>
        <v>C-3503-0200-0011-40401c</v>
      </c>
      <c r="H245" s="100" t="str">
        <f>VLOOKUP(B245,'Plantilla publicacion'!$A$3:$M$505,8,0)</f>
        <v>II Congreso de autoridades administrativas investidas con funciones jurisdiccionales en materia de competencia desleal, propiedad industrial y derecho de consumo, realizado. (fotografías del evento realizado /único entregable)</v>
      </c>
      <c r="I245" s="100">
        <f>VLOOKUP(B245,'Plantilla publicacion'!$A$3:$M$505,9,0)</f>
        <v>1</v>
      </c>
      <c r="J245" s="100" t="str">
        <f>VLOOKUP(B245,'Plantilla publicacion'!$A$3:$M$505,10,0)</f>
        <v>Númerica</v>
      </c>
      <c r="K245" s="173">
        <f>VLOOKUP(B245,'Plantilla publicacion'!$A$3:$M$505,11,0)</f>
        <v>45691</v>
      </c>
      <c r="L245" s="173">
        <f>VLOOKUP(B245,'Plantilla publicacion'!$A$3:$M$505,12,0)</f>
        <v>45996</v>
      </c>
      <c r="M245" s="100">
        <f>IF(ISERROR(VLOOKUP(B245,'Plantilla publicacion'!$A$3:$P$490,16,0)),"NA",VLOOKUP(B245,'Plantilla publicacion'!$A$3:$P$490,16,0))</f>
        <v>0</v>
      </c>
      <c r="N245" s="101" t="str">
        <f>VLOOKUP(B245,'Plantilla publicacion'!$A$3:$M$505,13,0)</f>
        <v>20-OFICINA DE TECNOLOGÍA E INFORMÁTICA;
4000-DESPACHO DEL SUPERINTENDENTE DELEGADO PARA ASUNTOS JURISDICCIONALES;
73-GRUPO DE TRABAJO DE COMUNICACION</v>
      </c>
      <c r="O245" s="100">
        <f>VLOOKUP(B245,'Plantilla publicacion (2)'!$S$3:$X$490,6,0)</f>
        <v>0</v>
      </c>
      <c r="P245" s="309">
        <f>VLOOKUP(B245,'Plantilla publicacion (2)'!$S$3:$Y$490,7,0)</f>
        <v>0</v>
      </c>
      <c r="Q245" s="101">
        <f>VLOOKUP(B245,'PAI 2025 Consolidado'!$F$6:$Z$486,21,0)</f>
        <v>0</v>
      </c>
      <c r="R245" s="200"/>
      <c r="S245" s="200"/>
    </row>
    <row r="246" spans="1:19" s="12" customFormat="1" ht="48" customHeight="1" x14ac:dyDescent="0.25">
      <c r="A246" s="13" t="str">
        <f>VLOOKUP(B246,'Plantilla publicacion'!$A$3:$B$490,2,0)</f>
        <v>Actividad propia</v>
      </c>
      <c r="B246" s="102" t="s">
        <v>1037</v>
      </c>
      <c r="C246" s="367"/>
      <c r="D246" s="367">
        <f>VLOOKUP(B246,'Plantilla publicacion'!$A$3:$M$490,6,0)</f>
        <v>0</v>
      </c>
      <c r="E246" s="367"/>
      <c r="F246" s="367"/>
      <c r="G246" s="367" t="str">
        <f>VLOOKUP(B246,'Plantilla publicacion'!$A$3:$M$490,7,0)</f>
        <v>N/A</v>
      </c>
      <c r="H246" s="6" t="str">
        <f>VLOOKUP(B246,'Plantilla publicacion'!$A$3:$M$505,8,0)</f>
        <v>Solicitar publicación de la fecha del evento en el calendario de eventos de la entidad  al Grupo de trabajo de Comunicaciones   (correo electrónico enviado con la fecha del evento/único entregable)</v>
      </c>
      <c r="I246" s="6">
        <f>VLOOKUP(B246,'Plantilla publicacion'!$A$3:$M$505,9,0)</f>
        <v>1</v>
      </c>
      <c r="J246" s="6" t="str">
        <f>VLOOKUP(B246,'Plantilla publicacion'!$A$3:$M$505,10,0)</f>
        <v>Númerica</v>
      </c>
      <c r="K246" s="7">
        <f>VLOOKUP(B246,'Plantilla publicacion'!$A$3:$M$505,11,0)</f>
        <v>45691</v>
      </c>
      <c r="L246" s="7">
        <f>VLOOKUP(B246,'Plantilla publicacion'!$A$3:$M$505,12,0)</f>
        <v>45807</v>
      </c>
      <c r="M246" s="57"/>
      <c r="N246" s="103" t="str">
        <f>VLOOKUP(B246,'Plantilla publicacion'!$A$3:$M$505,13,0)</f>
        <v>4000-DESPACHO DEL SUPERINTENDENTE DELEGADO PARA ASUNTOS JURISDICCIONALES</v>
      </c>
      <c r="O246" s="6">
        <f>VLOOKUP(B246,'Plantilla publicacion (2)'!$S$3:$X$490,6,0)</f>
        <v>100</v>
      </c>
      <c r="P246" s="310">
        <f>VLOOKUP(B246,'Plantilla publicacion (2)'!$S$3:$Y$490,7,0)</f>
        <v>0.3048780487804878</v>
      </c>
      <c r="Q246" s="103" t="str">
        <f>VLOOKUP(B246,'PAI 2025 Consolidado'!$F$6:$Z$486,21,0)</f>
        <v>4000-6-1 De acuerdo con la meta establecida de solicitar la publicación de la fecha del evento en el calendario de eventos de la entidad al Grupo de trabajo de Comunicaciones, se evidencia el cumplimiento de la actividad que equivale al 100%.</v>
      </c>
      <c r="R246" s="201"/>
      <c r="S246" s="201"/>
    </row>
    <row r="247" spans="1:19" s="12" customFormat="1" ht="48" customHeight="1" x14ac:dyDescent="0.25">
      <c r="A247" s="13" t="str">
        <f>VLOOKUP(B247,'Plantilla publicacion'!$A$3:$B$490,2,0)</f>
        <v>Actividad sin participación</v>
      </c>
      <c r="B247" s="102" t="s">
        <v>1039</v>
      </c>
      <c r="C247" s="367"/>
      <c r="D247" s="367">
        <f>VLOOKUP(B247,'Plantilla publicacion'!$A$3:$M$490,6,0)</f>
        <v>0</v>
      </c>
      <c r="E247" s="367"/>
      <c r="F247" s="367"/>
      <c r="G247" s="367" t="str">
        <f>VLOOKUP(B247,'Plantilla publicacion'!$A$3:$M$490,7,0)</f>
        <v>N/A</v>
      </c>
      <c r="H247" s="6" t="str">
        <f>VLOOKUP(B247,'Plantilla publicacion'!$A$3:$M$505,8,0)</f>
        <v>Publicar fecha del evento en calendario de la entidad (captura de pantalla de la publicación de la fecha del evento / único entregable)</v>
      </c>
      <c r="I247" s="6">
        <f>VLOOKUP(B247,'Plantilla publicacion'!$A$3:$M$505,9,0)</f>
        <v>1</v>
      </c>
      <c r="J247" s="6" t="str">
        <f>VLOOKUP(B247,'Plantilla publicacion'!$A$3:$M$505,10,0)</f>
        <v>Númerica</v>
      </c>
      <c r="K247" s="7">
        <f>VLOOKUP(B247,'Plantilla publicacion'!$A$3:$M$505,11,0)</f>
        <v>45811</v>
      </c>
      <c r="L247" s="7">
        <f>VLOOKUP(B247,'Plantilla publicacion'!$A$3:$M$505,12,0)</f>
        <v>45905</v>
      </c>
      <c r="M247" s="57"/>
      <c r="N247" s="103" t="str">
        <f>VLOOKUP(B247,'Plantilla publicacion'!$A$3:$M$505,13,0)</f>
        <v>73-GRUPO DE TRABAJO DE COMUNICACION</v>
      </c>
      <c r="O247" s="6">
        <f>VLOOKUP(B247,'Plantilla publicacion (2)'!$S$3:$X$490,6,0)</f>
        <v>100</v>
      </c>
      <c r="P247" s="310">
        <f>VLOOKUP(B247,'Plantilla publicacion (2)'!$S$3:$Y$490,7,0)</f>
        <v>0</v>
      </c>
      <c r="Q247" s="103" t="str">
        <f>VLOOKUP(B247,'PAI 2025 Consolidado'!$F$6:$Z$486,21,0)</f>
        <v>4000-6-2 De acuerdo con la meta establecida de publicar fecha del Congreso en el calendario de eventos de la entidad, se evidencia el cumplimiento de la actividad que equivale al 100%.
Conforme a lo anterior se adjunta correo inicial de solicitud de publicación del Congreso al G. T de Comunicaciones, correo de ajuste en las fechas del evento (4/09/2025) y pantallazo de la publicación del congreso en el calendario de eventos de la entidad)</v>
      </c>
      <c r="R247" s="201"/>
      <c r="S247" s="201"/>
    </row>
    <row r="248" spans="1:19" s="12" customFormat="1" ht="48" customHeight="1" x14ac:dyDescent="0.25">
      <c r="A248" s="13" t="str">
        <f>VLOOKUP(B248,'Plantilla publicacion'!$A$3:$B$490,2,0)</f>
        <v>Actividad propia</v>
      </c>
      <c r="B248" s="102" t="s">
        <v>1041</v>
      </c>
      <c r="C248" s="367"/>
      <c r="D248" s="367">
        <f>VLOOKUP(B248,'Plantilla publicacion'!$A$3:$M$490,6,0)</f>
        <v>0</v>
      </c>
      <c r="E248" s="367"/>
      <c r="F248" s="367"/>
      <c r="G248" s="367" t="str">
        <f>VLOOKUP(B248,'Plantilla publicacion'!$A$3:$M$490,7,0)</f>
        <v>N/A</v>
      </c>
      <c r="H248" s="6" t="str">
        <f>VLOOKUP(B248,'Plantilla publicacion'!$A$3:$M$505,8,0)</f>
        <v>Diligenciar check list del evento con la fecha definitiva igual a la publicada en el  calendario de eventos (documento de check list para la realización del evento / único entregable)</v>
      </c>
      <c r="I248" s="6">
        <f>VLOOKUP(B248,'Plantilla publicacion'!$A$3:$M$505,9,0)</f>
        <v>1</v>
      </c>
      <c r="J248" s="6" t="str">
        <f>VLOOKUP(B248,'Plantilla publicacion'!$A$3:$M$505,10,0)</f>
        <v>Númerica</v>
      </c>
      <c r="K248" s="7">
        <f>VLOOKUP(B248,'Plantilla publicacion'!$A$3:$M$505,11,0)</f>
        <v>45908</v>
      </c>
      <c r="L248" s="7">
        <f>VLOOKUP(B248,'Plantilla publicacion'!$A$3:$M$505,12,0)</f>
        <v>45947</v>
      </c>
      <c r="M248" s="57"/>
      <c r="N248" s="103" t="str">
        <f>VLOOKUP(B248,'Plantilla publicacion'!$A$3:$M$505,13,0)</f>
        <v>4000-DESPACHO DEL SUPERINTENDENTE DELEGADO PARA ASUNTOS JURISDICCIONALES</v>
      </c>
      <c r="O248" s="6">
        <f>VLOOKUP(B248,'Plantilla publicacion (2)'!$S$3:$X$490,6,0)</f>
        <v>0</v>
      </c>
      <c r="P248" s="310">
        <f>VLOOKUP(B248,'Plantilla publicacion (2)'!$S$3:$Y$490,7,0)</f>
        <v>0</v>
      </c>
      <c r="Q248" s="103">
        <f>VLOOKUP(B248,'PAI 2025 Consolidado'!$F$6:$Z$486,21,0)</f>
        <v>0</v>
      </c>
      <c r="R248" s="201"/>
      <c r="S248" s="201"/>
    </row>
    <row r="249" spans="1:19" s="12" customFormat="1" ht="48" customHeight="1" x14ac:dyDescent="0.25">
      <c r="A249" s="13" t="str">
        <f>VLOOKUP(B249,'Plantilla publicacion'!$A$3:$B$490,2,0)</f>
        <v>Actividad propia</v>
      </c>
      <c r="B249" s="102" t="s">
        <v>1043</v>
      </c>
      <c r="C249" s="367"/>
      <c r="D249" s="367">
        <f>VLOOKUP(B249,'Plantilla publicacion'!$A$3:$M$490,6,0)</f>
        <v>0</v>
      </c>
      <c r="E249" s="367"/>
      <c r="F249" s="367"/>
      <c r="G249" s="367" t="str">
        <f>VLOOKUP(B249,'Plantilla publicacion'!$A$3:$M$490,7,0)</f>
        <v>N/A</v>
      </c>
      <c r="H249" s="6" t="str">
        <f>VLOOKUP(B249,'Plantilla publicacion'!$A$3:$M$505,8,0)</f>
        <v>Elaborar y enviar agenda definitiva para ser publicada (correo electrónico con agenda definitiva / único entregable)</v>
      </c>
      <c r="I249" s="6">
        <f>VLOOKUP(B249,'Plantilla publicacion'!$A$3:$M$505,9,0)</f>
        <v>1</v>
      </c>
      <c r="J249" s="6" t="str">
        <f>VLOOKUP(B249,'Plantilla publicacion'!$A$3:$M$505,10,0)</f>
        <v>Númerica</v>
      </c>
      <c r="K249" s="7">
        <f>VLOOKUP(B249,'Plantilla publicacion'!$A$3:$M$505,11,0)</f>
        <v>45950</v>
      </c>
      <c r="L249" s="7">
        <f>VLOOKUP(B249,'Plantilla publicacion'!$A$3:$M$505,12,0)</f>
        <v>45968</v>
      </c>
      <c r="M249" s="57"/>
      <c r="N249" s="103" t="str">
        <f>VLOOKUP(B249,'Plantilla publicacion'!$A$3:$M$505,13,0)</f>
        <v>4000-DESPACHO DEL SUPERINTENDENTE DELEGADO PARA ASUNTOS JURISDICCIONALES</v>
      </c>
      <c r="O249" s="6">
        <f>VLOOKUP(B249,'Plantilla publicacion (2)'!$S$3:$X$490,6,0)</f>
        <v>0</v>
      </c>
      <c r="P249" s="310">
        <f>VLOOKUP(B249,'Plantilla publicacion (2)'!$S$3:$Y$490,7,0)</f>
        <v>0</v>
      </c>
      <c r="Q249" s="103">
        <f>VLOOKUP(B249,'PAI 2025 Consolidado'!$F$6:$Z$486,21,0)</f>
        <v>0</v>
      </c>
      <c r="R249" s="201"/>
      <c r="S249" s="201"/>
    </row>
    <row r="250" spans="1:19" s="12" customFormat="1" ht="48" customHeight="1" x14ac:dyDescent="0.25">
      <c r="A250" s="13" t="str">
        <f>VLOOKUP(B250,'Plantilla publicacion'!$A$3:$B$490,2,0)</f>
        <v>Actividad sin participación</v>
      </c>
      <c r="B250" s="102" t="s">
        <v>1045</v>
      </c>
      <c r="C250" s="367"/>
      <c r="D250" s="367">
        <f>VLOOKUP(B250,'Plantilla publicacion'!$A$3:$M$490,6,0)</f>
        <v>0</v>
      </c>
      <c r="E250" s="367"/>
      <c r="F250" s="367"/>
      <c r="G250" s="367" t="str">
        <f>VLOOKUP(B250,'Plantilla publicacion'!$A$3:$M$490,7,0)</f>
        <v>N/A</v>
      </c>
      <c r="H250" s="6" t="str">
        <f>VLOOKUP(B250,'Plantilla publicacion'!$A$3:$M$505,8,0)</f>
        <v>Publicar Agenda definitiva (Captura de pantalla de la publicación/ único entregable)</v>
      </c>
      <c r="I250" s="6">
        <f>VLOOKUP(B250,'Plantilla publicacion'!$A$3:$M$505,9,0)</f>
        <v>1</v>
      </c>
      <c r="J250" s="6" t="str">
        <f>VLOOKUP(B250,'Plantilla publicacion'!$A$3:$M$505,10,0)</f>
        <v>Númerica</v>
      </c>
      <c r="K250" s="7">
        <f>VLOOKUP(B250,'Plantilla publicacion'!$A$3:$M$505,11,0)</f>
        <v>45971</v>
      </c>
      <c r="L250" s="7">
        <f>VLOOKUP(B250,'Plantilla publicacion'!$A$3:$M$505,12,0)</f>
        <v>45975</v>
      </c>
      <c r="M250" s="57"/>
      <c r="N250" s="103" t="str">
        <f>VLOOKUP(B250,'Plantilla publicacion'!$A$3:$M$505,13,0)</f>
        <v>20-OFICINA DE TECNOLOGÍA E INFORMÁTICA</v>
      </c>
      <c r="O250" s="6">
        <f>VLOOKUP(B250,'Plantilla publicacion (2)'!$S$3:$X$490,6,0)</f>
        <v>0</v>
      </c>
      <c r="P250" s="310">
        <f>VLOOKUP(B250,'Plantilla publicacion (2)'!$S$3:$Y$490,7,0)</f>
        <v>0</v>
      </c>
      <c r="Q250" s="103">
        <f>VLOOKUP(B250,'PAI 2025 Consolidado'!$F$6:$Z$486,21,0)</f>
        <v>0</v>
      </c>
      <c r="R250" s="201"/>
      <c r="S250" s="201"/>
    </row>
    <row r="251" spans="1:19" s="12" customFormat="1" ht="48" customHeight="1" thickBot="1" x14ac:dyDescent="0.3">
      <c r="A251" s="13" t="str">
        <f>VLOOKUP(B251,'Plantilla publicacion'!$A$3:$B$490,2,0)</f>
        <v>Actividad propia</v>
      </c>
      <c r="B251" s="104" t="s">
        <v>1047</v>
      </c>
      <c r="C251" s="368"/>
      <c r="D251" s="368">
        <f>VLOOKUP(B251,'Plantilla publicacion'!$A$3:$M$490,6,0)</f>
        <v>0</v>
      </c>
      <c r="E251" s="368"/>
      <c r="F251" s="368"/>
      <c r="G251" s="368" t="str">
        <f>VLOOKUP(B251,'Plantilla publicacion'!$A$3:$M$490,7,0)</f>
        <v>N/A</v>
      </c>
      <c r="H251" s="106" t="str">
        <f>VLOOKUP(B251,'Plantilla publicacion'!$A$3:$M$505,8,0)</f>
        <v>Realizar el evento (fotografías del evento realizado / único entregable)</v>
      </c>
      <c r="I251" s="106">
        <f>VLOOKUP(B251,'Plantilla publicacion'!$A$3:$M$505,9,0)</f>
        <v>1</v>
      </c>
      <c r="J251" s="106" t="str">
        <f>VLOOKUP(B251,'Plantilla publicacion'!$A$3:$M$505,10,0)</f>
        <v>Númerica</v>
      </c>
      <c r="K251" s="107">
        <f>VLOOKUP(B251,'Plantilla publicacion'!$A$3:$M$505,11,0)</f>
        <v>45979</v>
      </c>
      <c r="L251" s="107">
        <f>VLOOKUP(B251,'Plantilla publicacion'!$A$3:$M$505,12,0)</f>
        <v>45996</v>
      </c>
      <c r="M251" s="108"/>
      <c r="N251" s="109" t="str">
        <f>VLOOKUP(B251,'Plantilla publicacion'!$A$3:$M$505,13,0)</f>
        <v>4000-DESPACHO DEL SUPERINTENDENTE DELEGADO PARA ASUNTOS JURISDICCIONALES;
73-GRUPO DE TRABAJO DE COMUNICACION</v>
      </c>
      <c r="O251" s="106">
        <f>VLOOKUP(B251,'Plantilla publicacion (2)'!$S$3:$X$490,6,0)</f>
        <v>0</v>
      </c>
      <c r="P251" s="311">
        <f>VLOOKUP(B251,'Plantilla publicacion (2)'!$S$3:$Y$490,7,0)</f>
        <v>0</v>
      </c>
      <c r="Q251" s="109">
        <f>VLOOKUP(B251,'PAI 2025 Consolidado'!$F$6:$Z$486,21,0)</f>
        <v>0</v>
      </c>
      <c r="R251" s="201"/>
      <c r="S251" s="201"/>
    </row>
    <row r="252" spans="1:19" s="12" customFormat="1" ht="204" x14ac:dyDescent="0.25">
      <c r="A252" s="5" t="str">
        <f>VLOOKUP(B252,'Plantilla publicacion'!$A$3:$B$490,2,0)</f>
        <v>Producto</v>
      </c>
      <c r="B252" s="98" t="s">
        <v>1108</v>
      </c>
      <c r="C252" s="366" t="str">
        <f>VLOOKUP(B252,'Plantilla publicacion'!$A$3:$R$490,17,0)</f>
        <v>PND - 5-31-5-b- Convergencia regional - Entidades públicas territoriales y nacionales fortalecidas / PES - Cierre de brechas territoriales</v>
      </c>
      <c r="D252" s="366" t="str">
        <f>VLOOKUP(B252,'Plantilla publicacion'!$A$3:$M$490,6,0)</f>
        <v>58-Promover el enfoque preventivo, diferencial y territorial en el que hacer misional de la entidad</v>
      </c>
      <c r="E252" s="366"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366"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366" t="str">
        <f>VLOOKUP(B252,'Plantilla publicacion'!$A$3:$M$490,7,0)</f>
        <v>N/A</v>
      </c>
      <c r="H252" s="100" t="str">
        <f>VLOOKUP(B252,'Plantilla publicacion'!$A$3:$M$490,8,0)</f>
        <v>Departamentos con estrategias para el Fortalecimiento sobre la Protección y Promoción de la libre competencia, beneficiados (Informe que de cuenta de los departamentos beneficiados )</v>
      </c>
      <c r="I252" s="100">
        <f>VLOOKUP(B252,'Plantilla publicacion'!$A$3:$M$490,9,0)</f>
        <v>56</v>
      </c>
      <c r="J252" s="100" t="str">
        <f>VLOOKUP(B252,'Plantilla publicacion'!$A$3:$M$490,10,0)</f>
        <v>Porcentual</v>
      </c>
      <c r="K252" s="173">
        <f>VLOOKUP(B252,'Plantilla publicacion'!$A$3:$M$490,11,0)</f>
        <v>45670</v>
      </c>
      <c r="L252" s="173">
        <f>VLOOKUP(B252,'Plantilla publicacion'!$A$3:$M$490,12,0)</f>
        <v>46003</v>
      </c>
      <c r="M252" s="15" t="str">
        <f>IF(ISERROR(VLOOKUP(B252,'Plantilla publicacion'!$A$3:$P$490,16,0)),"NA",VLOOKUP(B252,'Plantilla publicacion'!$A$3:$P$490,16,0))</f>
        <v>PND_7_Fortalecer las capacidades y conocimiento sobre derechos y deberes de las relaciones de consumo (programas de cumplimiento en competencia) / PES_20230190 / PES_20230196 / PES_20230195 / PES_20230200 / PEI_6 / PEI_9 / PEI_8 / PEI_7</v>
      </c>
      <c r="N252" s="101" t="str">
        <f>VLOOKUP(B252,'Plantilla publicacion'!$A$3:$M$490,13,0)</f>
        <v>1000-DESPACHO DEL SUPERINTENDENTE DELEGADO PARA LA PROTECCIÓN DE LA COMPETENCIA</v>
      </c>
      <c r="O252" s="100">
        <f>VLOOKUP(B252,'Plantilla publicacion (2)'!$S$3:$X$490,6,0)</f>
        <v>40.94</v>
      </c>
      <c r="P252" s="309">
        <f>VLOOKUP(B252,'Plantilla publicacion (2)'!$S$3:$Y$490,7,0)</f>
        <v>0.36717488789237668</v>
      </c>
      <c r="Q252" s="101" t="str">
        <f>VLOOKUP(B252,'PAI 2025 Consolidado'!$F$6:$Z$486,21,0)</f>
        <v>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A continuación, se listan las capacitaciones realizadas:
(1)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
(2) El 17 de junio de 2025, se llevó a cabo la socialización en transferencia de conocimientos orientada a la economía popular, dirigida a Comerciantes de Corabastos. En la ciudad de Bogotá- Cundinamarca.</v>
      </c>
      <c r="R252" s="200"/>
      <c r="S252" s="200"/>
    </row>
    <row r="253" spans="1:19" s="12" customFormat="1" ht="48" customHeight="1" x14ac:dyDescent="0.25">
      <c r="A253" s="13" t="str">
        <f>VLOOKUP(B253,'Plantilla publicacion'!$A$3:$B$490,2,0)</f>
        <v>Actividad propia</v>
      </c>
      <c r="B253" s="102" t="s">
        <v>1110</v>
      </c>
      <c r="C253" s="367"/>
      <c r="D253" s="367">
        <f>VLOOKUP(B253,'Plantilla publicacion'!$A$3:$M$490,6,0)</f>
        <v>0</v>
      </c>
      <c r="E253" s="367"/>
      <c r="F253" s="367"/>
      <c r="G253" s="367" t="str">
        <f>VLOOKUP(B253,'Plantilla publicacion'!$A$3:$M$490,7,0)</f>
        <v>N/A</v>
      </c>
      <c r="H253" s="6" t="str">
        <f>VLOOKUP(B253,'Plantilla publicacion'!$A$3:$M$490,8,0)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publicacion'!$A$3:$M$490,9,0)</f>
        <v>1</v>
      </c>
      <c r="J253" s="6" t="str">
        <f>VLOOKUP(B253,'Plantilla publicacion'!$A$3:$M$490,10,0)</f>
        <v>Númerica</v>
      </c>
      <c r="K253" s="7">
        <f>VLOOKUP(B253,'Plantilla publicacion'!$A$3:$M$490,11,0)</f>
        <v>45670</v>
      </c>
      <c r="L253" s="7">
        <f>VLOOKUP(B253,'Plantilla publicacion'!$A$3:$M$490,12,0)</f>
        <v>45716</v>
      </c>
      <c r="M253" s="57"/>
      <c r="N253" s="103" t="str">
        <f>VLOOKUP(B253,'Plantilla publicacion'!$A$3:$M$490,13,0)</f>
        <v>1000-DESPACHO DEL SUPERINTENDENTE DELEGADO PARA LA PROTECCIÓN DE LA COMPETENCIA</v>
      </c>
      <c r="O253" s="6">
        <f>VLOOKUP(B253,'Plantilla publicacion (2)'!$S$3:$X$490,6,0)</f>
        <v>100</v>
      </c>
      <c r="P253" s="310">
        <f>VLOOKUP(B253,'Plantilla publicacion (2)'!$S$3:$Y$490,7,0)</f>
        <v>0.24390243902439024</v>
      </c>
      <c r="Q253" s="103" t="str">
        <f>VLOOKUP(B253,'PAI 2025 Consolidado'!$F$6:$Z$486,21,0)</f>
        <v>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v>
      </c>
      <c r="R253" s="201"/>
      <c r="S253" s="201"/>
    </row>
    <row r="254" spans="1:19" s="12" customFormat="1" ht="48" customHeight="1" thickBot="1" x14ac:dyDescent="0.3">
      <c r="A254" s="13" t="str">
        <f>VLOOKUP(B254,'Plantilla publicacion'!$A$3:$B$490,2,0)</f>
        <v>Actividad propia</v>
      </c>
      <c r="B254" s="104" t="s">
        <v>1112</v>
      </c>
      <c r="C254" s="368"/>
      <c r="D254" s="368">
        <f>VLOOKUP(B254,'Plantilla publicacion'!$A$3:$M$490,6,0)</f>
        <v>0</v>
      </c>
      <c r="E254" s="368"/>
      <c r="F254" s="368"/>
      <c r="G254" s="368" t="str">
        <f>VLOOKUP(B254,'Plantilla publicacion'!$A$3:$M$490,7,0)</f>
        <v>N/A</v>
      </c>
      <c r="H254" s="106" t="str">
        <f>VLOOKUP(B254,'Plantilla publicacion'!$A$3:$M$490,8,0)</f>
        <v>Realizar las actividades del Programa de Estrategias para el Fortalecimiento sobre la Protección y Promoción de la libre competencia a nivel territorial, de acuerdo con el programa establecido. (Informe de cada una de las actividades definidas en el programa)</v>
      </c>
      <c r="I254" s="106">
        <f>VLOOKUP(B254,'Plantilla publicacion'!$A$3:$M$490,9,0)</f>
        <v>100</v>
      </c>
      <c r="J254" s="106" t="str">
        <f>VLOOKUP(B254,'Plantilla publicacion'!$A$3:$M$490,10,0)</f>
        <v>Porcentual</v>
      </c>
      <c r="K254" s="107">
        <f>VLOOKUP(B254,'Plantilla publicacion'!$A$3:$M$490,11,0)</f>
        <v>45719</v>
      </c>
      <c r="L254" s="107">
        <f>VLOOKUP(B254,'Plantilla publicacion'!$A$3:$M$490,12,0)</f>
        <v>46003</v>
      </c>
      <c r="M254" s="108"/>
      <c r="N254" s="109" t="str">
        <f>VLOOKUP(B254,'Plantilla publicacion'!$A$3:$M$490,13,0)</f>
        <v>1000-DESPACHO DEL SUPERINTENDENTE DELEGADO PARA LA PROTECCIÓN DE LA COMPETENCIA</v>
      </c>
      <c r="O254" s="106">
        <f>VLOOKUP(B254,'Plantilla publicacion (2)'!$S$3:$X$490,6,0)</f>
        <v>70</v>
      </c>
      <c r="P254" s="311">
        <f>VLOOKUP(B254,'Plantilla publicacion (2)'!$S$3:$Y$490,7,0)</f>
        <v>0.68292682926829273</v>
      </c>
      <c r="Q254" s="109" t="str">
        <f>VLOOKUP(B254,'PAI 2025 Consolidado'!$F$6:$Z$486,21,0)</f>
        <v>De acuerdo con lo establecido en el Programa Anual de Estrategias de Divulgación (PAED), se programaron 40 actividad dentro del PAED, de las cuales se han desarrollado 2. Con un avance del 70%. 
Fórmula de cálculo= estrategias desarrolladas del programa (28) / total de estrategias del programa (40)</v>
      </c>
      <c r="R254" s="201"/>
      <c r="S254" s="201"/>
    </row>
    <row r="255" spans="1:19" s="12" customFormat="1" ht="267.75" x14ac:dyDescent="0.25">
      <c r="A255" s="5" t="str">
        <f>VLOOKUP(B255,'Plantilla publicacion'!$A$3:$B$490,2,0)</f>
        <v>Producto</v>
      </c>
      <c r="B255" s="15" t="s">
        <v>1161</v>
      </c>
      <c r="C255" s="367" t="str">
        <f>VLOOKUP(B255,'Plantilla publicacion'!$A$3:$R$490,17,0)</f>
        <v>PND - 5-31-5-b- Convergencia regional - Entidades públicas territoriales y nacionales fortalecidas / PES - Cierre de brechas territoriales</v>
      </c>
      <c r="D255" s="367" t="str">
        <f>VLOOKUP(B255,'Plantilla publicacion'!$A$3:$M$490,6,0)</f>
        <v>58-Promover el enfoque preventivo, diferencial y territorial en el que hacer misional de la entidad</v>
      </c>
      <c r="E255" s="367"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367"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367" t="str">
        <f>VLOOKUP(B255,'Plantilla publicacion'!$A$3:$M$490,7,0)</f>
        <v>C-3599-0200-0005-53105b</v>
      </c>
      <c r="H255" s="15" t="str">
        <f>VLOOKUP(B255,'Plantilla publicacion'!$A$3:$M$490,8,0)</f>
        <v>Programa estratégico de enfoque diferencial para la Inclusión de población vulnerable en la oferta académica del Grupo de Formación, ejecutado (Informe consolidado de la ejecución del programa)</v>
      </c>
      <c r="I255" s="15">
        <f>VLOOKUP(B255,'Plantilla publicacion'!$A$3:$M$490,9,0)</f>
        <v>100</v>
      </c>
      <c r="J255" s="15" t="str">
        <f>VLOOKUP(B255,'Plantilla publicacion'!$A$3:$M$490,10,0)</f>
        <v>Porcentual</v>
      </c>
      <c r="K255" s="172">
        <f>VLOOKUP(B255,'Plantilla publicacion'!$A$3:$M$490,11,0)</f>
        <v>45691</v>
      </c>
      <c r="L255" s="172">
        <f>VLOOKUP(B255,'Plantilla publicacion'!$A$3:$M$490,12,0)</f>
        <v>45989</v>
      </c>
      <c r="M255" s="100">
        <f>IF(ISERROR(VLOOKUP(B255,'Plantilla publicacion'!$A$3:$P$490,16,0)),"NA",VLOOKUP(B255,'Plantilla publicacion'!$A$3:$P$490,16,0))</f>
        <v>0</v>
      </c>
      <c r="N255" s="15" t="str">
        <f>VLOOKUP(B255,'Plantilla publicacion'!$A$3:$M$490,13,0)</f>
        <v>71-GRUPO DE TRABAJO DE FORMACION</v>
      </c>
      <c r="O255" s="15">
        <f>VLOOKUP(B255,'Plantilla publicacion (2)'!$S$3:$X$490,6,0)</f>
        <v>70</v>
      </c>
      <c r="P255" s="312">
        <f>VLOOKUP(B255,'Plantilla publicacion (2)'!$S$3:$Y$490,7,0)</f>
        <v>0.62780269058295968</v>
      </c>
      <c r="Q255" s="15" t="str">
        <f>VLOOKUP(B255,'PAI 2025 Consolidado'!$F$6:$Z$486,21,0)</f>
        <v>Con cortes al 30 de septiembre de 2025,  se ha avanzado en el plan de trabajo propuesto para este producto en un 70%, finalizando en un 100%  las siguientes dos actividades, que ya fueron reportadas: 
En el mes de abril: 
1.1. Identificación de Población Objetivo y  
1.2. Análisis de Necesidades Específicas.
En el mes de julio: 
2.1. Revisar, analizar y generar recomendaciones de la documentación institucionales del Proceso de Formación 
2.2. Entregar propuesta de metodologías inclusivas a utilizar para la adaptación de la oferta académica
En el mes de agosto: 
2.3. Socializar el documento de recomendaciones y metodologías inclusivas al equipo de formación
2.4. Matriz ajuste de contenidos con base en los documentos de recomendaciones.
Y para este avance con corte al mes de septiembre se reporta la siguiente actividad: 
3.1. Desarrollar los ciclos de capacitación en Enfoques Inclusivos
Adicionalmente, se reporta el plan de trabajo presentado como evidencia del avance del 70% a la fecha.</v>
      </c>
      <c r="R255" s="200"/>
      <c r="S255" s="200"/>
    </row>
    <row r="256" spans="1:19" s="12" customFormat="1" ht="48" customHeight="1" x14ac:dyDescent="0.25">
      <c r="A256" s="13" t="str">
        <f>VLOOKUP(B256,'Plantilla publicacion'!$A$3:$B$490,2,0)</f>
        <v>Actividad propia</v>
      </c>
      <c r="B256" s="6" t="s">
        <v>1163</v>
      </c>
      <c r="C256" s="367"/>
      <c r="D256" s="367">
        <f>VLOOKUP(B256,'Plantilla publicacion'!$A$3:$M$490,6,0)</f>
        <v>0</v>
      </c>
      <c r="E256" s="367"/>
      <c r="F256" s="367"/>
      <c r="G256" s="367" t="str">
        <f>VLOOKUP(B256,'Plantilla publicacion'!$A$3:$M$490,7,0)</f>
        <v>N/A</v>
      </c>
      <c r="H256" s="6" t="str">
        <f>VLOOKUP(B256,'Plantilla publicacion'!$A$3:$M$490,8,0)</f>
        <v>Diseñar el programa de enfoque diferencial  que incluya el plan de trabajo. (Documento de programa)</v>
      </c>
      <c r="I256" s="6">
        <f>VLOOKUP(B256,'Plantilla publicacion'!$A$3:$M$490,9,0)</f>
        <v>1</v>
      </c>
      <c r="J256" s="6" t="str">
        <f>VLOOKUP(B256,'Plantilla publicacion'!$A$3:$M$490,10,0)</f>
        <v>Númerica</v>
      </c>
      <c r="K256" s="7">
        <f>VLOOKUP(B256,'Plantilla publicacion'!$A$3:$M$490,11,0)</f>
        <v>45691</v>
      </c>
      <c r="L256" s="7">
        <f>VLOOKUP(B256,'Plantilla publicacion'!$A$3:$M$490,12,0)</f>
        <v>45747</v>
      </c>
      <c r="M256" s="57"/>
      <c r="N256" s="16" t="str">
        <f>VLOOKUP(B256,'Plantilla publicacion'!$A$3:$M$490,13,0)</f>
        <v>71-GRUPO DE TRABAJO DE FORMACION</v>
      </c>
      <c r="O256" s="6">
        <f>VLOOKUP(B256,'Plantilla publicacion (2)'!$S$3:$X$490,6,0)</f>
        <v>100</v>
      </c>
      <c r="P256" s="310">
        <f>VLOOKUP(B256,'Plantilla publicacion (2)'!$S$3:$Y$490,7,0)</f>
        <v>0.36585365853658536</v>
      </c>
      <c r="Q256" s="16" t="str">
        <f>VLOOKUP(B256,'PAI 2025 Consolidado'!$F$6:$Z$486,21,0)</f>
        <v>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v>
      </c>
      <c r="R256" s="201"/>
      <c r="S256" s="201"/>
    </row>
    <row r="257" spans="1:19" s="12" customFormat="1" ht="48" customHeight="1" x14ac:dyDescent="0.25">
      <c r="A257" s="13" t="str">
        <f>VLOOKUP(B257,'Plantilla publicacion'!$A$3:$B$490,2,0)</f>
        <v>Actividad propia</v>
      </c>
      <c r="B257" s="6" t="s">
        <v>1165</v>
      </c>
      <c r="C257" s="367"/>
      <c r="D257" s="367">
        <f>VLOOKUP(B257,'Plantilla publicacion'!$A$3:$M$490,6,0)</f>
        <v>0</v>
      </c>
      <c r="E257" s="367"/>
      <c r="F257" s="367"/>
      <c r="G257" s="367" t="str">
        <f>VLOOKUP(B257,'Plantilla publicacion'!$A$3:$M$490,7,0)</f>
        <v>N/A</v>
      </c>
      <c r="H257" s="6" t="str">
        <f>VLOOKUP(B257,'Plantilla publicacion'!$A$3:$M$490,8,0)</f>
        <v>Elaborar e implementar un protocolo de  enfoque diferencial de la oferta académica (Protocolo elaborado)</v>
      </c>
      <c r="I257" s="6">
        <f>VLOOKUP(B257,'Plantilla publicacion'!$A$3:$M$490,9,0)</f>
        <v>1</v>
      </c>
      <c r="J257" s="6" t="str">
        <f>VLOOKUP(B257,'Plantilla publicacion'!$A$3:$M$490,10,0)</f>
        <v>Númerica</v>
      </c>
      <c r="K257" s="7">
        <f>VLOOKUP(B257,'Plantilla publicacion'!$A$3:$M$490,11,0)</f>
        <v>45748</v>
      </c>
      <c r="L257" s="7">
        <f>VLOOKUP(B257,'Plantilla publicacion'!$A$3:$M$490,12,0)</f>
        <v>45989</v>
      </c>
      <c r="M257" s="57"/>
      <c r="N257" s="16" t="str">
        <f>VLOOKUP(B257,'Plantilla publicacion'!$A$3:$M$490,13,0)</f>
        <v>71-GRUPO DE TRABAJO DE FORMACION</v>
      </c>
      <c r="O257" s="6">
        <f>VLOOKUP(B257,'Plantilla publicacion (2)'!$S$3:$X$490,6,0)</f>
        <v>0</v>
      </c>
      <c r="P257" s="310">
        <f>VLOOKUP(B257,'Plantilla publicacion (2)'!$S$3:$Y$490,7,0)</f>
        <v>0</v>
      </c>
      <c r="Q257" s="16">
        <f>VLOOKUP(B257,'PAI 2025 Consolidado'!$F$6:$Z$486,21,0)</f>
        <v>0</v>
      </c>
      <c r="R257" s="201"/>
      <c r="S257" s="201"/>
    </row>
    <row r="258" spans="1:19" s="12" customFormat="1" ht="48" customHeight="1" thickBot="1" x14ac:dyDescent="0.3">
      <c r="A258" s="13" t="str">
        <f>VLOOKUP(B258,'Plantilla publicacion'!$A$3:$B$490,2,0)</f>
        <v>Actividad propia</v>
      </c>
      <c r="B258" s="11" t="s">
        <v>1167</v>
      </c>
      <c r="C258" s="367"/>
      <c r="D258" s="367">
        <f>VLOOKUP(B258,'Plantilla publicacion'!$A$3:$M$490,6,0)</f>
        <v>0</v>
      </c>
      <c r="E258" s="367"/>
      <c r="F258" s="367"/>
      <c r="G258" s="367" t="str">
        <f>VLOOKUP(B258,'Plantilla publicacion'!$A$3:$M$490,7,0)</f>
        <v>N/A</v>
      </c>
      <c r="H258" s="11" t="str">
        <f>VLOOKUP(B258,'Plantilla publicacion'!$A$3:$M$490,8,0)</f>
        <v>Ejecutar el plan de trabajo del programa de enfoque diferencial.  (Informe de la ejecución del programa)</v>
      </c>
      <c r="I258" s="11">
        <f>VLOOKUP(B258,'Plantilla publicacion'!$A$3:$M$490,9,0)</f>
        <v>100</v>
      </c>
      <c r="J258" s="11" t="str">
        <f>VLOOKUP(B258,'Plantilla publicacion'!$A$3:$M$490,10,0)</f>
        <v>Porcentual</v>
      </c>
      <c r="K258" s="110">
        <f>VLOOKUP(B258,'Plantilla publicacion'!$A$3:$M$490,11,0)</f>
        <v>45748</v>
      </c>
      <c r="L258" s="110">
        <f>VLOOKUP(B258,'Plantilla publicacion'!$A$3:$M$490,12,0)</f>
        <v>45989</v>
      </c>
      <c r="M258" s="111"/>
      <c r="N258" s="112" t="str">
        <f>VLOOKUP(B258,'Plantilla publicacion'!$A$3:$M$490,13,0)</f>
        <v>71-GRUPO DE TRABAJO DE FORMACION</v>
      </c>
      <c r="O258" s="11">
        <f>VLOOKUP(B258,'Plantilla publicacion (2)'!$S$3:$X$490,6,0)</f>
        <v>70</v>
      </c>
      <c r="P258" s="313">
        <f>VLOOKUP(B258,'Plantilla publicacion (2)'!$S$3:$Y$490,7,0)</f>
        <v>8.5365853658536592E-2</v>
      </c>
      <c r="Q258" s="112" t="str">
        <f>VLOOKUP(B258,'PAI 2025 Consolidado'!$F$6:$Z$486,21,0)</f>
        <v>Con cortes al 30 de septiembre de 2025,  se ha avanzado en el plan de trabajo propuesto para este producto en un 70%, 
Y para este avance con corte al mes de septiembre se reporta la siguiente actividad: 
3.1. Desarrollar los ciclos de capacitación en Enfoques Inclusivos
Adicionalmente, se reporta el plan de trabajo presentado como evidencia del avance del 70% a la fecha.</v>
      </c>
      <c r="R258" s="201"/>
      <c r="S258" s="201"/>
    </row>
    <row r="259" spans="1:19" s="12" customFormat="1" ht="76.5" x14ac:dyDescent="0.25">
      <c r="A259" s="5" t="str">
        <f>VLOOKUP(B259,'Plantilla publicacion'!$A$3:$B$490,2,0)</f>
        <v>Producto</v>
      </c>
      <c r="B259" s="98" t="s">
        <v>1261</v>
      </c>
      <c r="C259" s="366" t="str">
        <f>VLOOKUP(B259,'Plantilla publicacion'!$A$3:$R$490,17,0)</f>
        <v>PND - 4-04-1-c- Transformación productiva, internacionalización y acción climática - Políticas de competencia, consumidor e infraestructura de la calidad modernas / PES - Internacionalización</v>
      </c>
      <c r="D259" s="366" t="str">
        <f>VLOOKUP(B259,'Plantilla publicacion'!$A$3:$M$490,6,0)</f>
        <v>59-Generar sinergias con agentes nacionales e internacionales que permitan potenciar las capacidades de la SIC.</v>
      </c>
      <c r="E259" s="366"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F259" s="366"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G259" s="366" t="str">
        <f>VLOOKUP(B259,'Plantilla publicacion'!$A$3:$M$490,7,0)</f>
        <v>C-3503-0200-0009-40401c</v>
      </c>
      <c r="H259" s="100" t="str">
        <f>VLOOKUP(B259,'Plantilla publicacion'!$A$3:$M$490,8,0)</f>
        <v>Alcaldías en sus facultades administrativas y de metrología legal frente a la protección al consumidor en el territorio nacional, capacitadas (Informe final)</v>
      </c>
      <c r="I259" s="100">
        <f>VLOOKUP(B259,'Plantilla publicacion'!$A$3:$M$490,9,0)</f>
        <v>440</v>
      </c>
      <c r="J259" s="100" t="str">
        <f>VLOOKUP(B259,'Plantilla publicacion'!$A$3:$M$490,10,0)</f>
        <v>Númerica</v>
      </c>
      <c r="K259" s="173">
        <f>VLOOKUP(B259,'Plantilla publicacion'!$A$3:$M$490,11,0)</f>
        <v>45691</v>
      </c>
      <c r="L259" s="173">
        <f>VLOOKUP(B259,'Plantilla publicacion'!$A$3:$M$490,12,0)</f>
        <v>46022</v>
      </c>
      <c r="M259" s="100" t="str">
        <f>IF(ISERROR(VLOOKUP(B259,'Plantilla publicacion'!$A$3:$P$490,16,0)),"NA",VLOOKUP(B259,'Plantilla publicacion'!$A$3:$P$490,16,0))</f>
        <v>PND_8_Fortalecer las capacidades y conocimiento sobre derechos y deberes de las relaciones de consumo / PND_10_Fortalecer las actividades de inspección vigilancia y control</v>
      </c>
      <c r="N259" s="101" t="str">
        <f>VLOOKUP(B259,'Plantilla publicacion'!$A$3:$M$490,13,0)</f>
        <v>3003-GRUPO DE TRABAJO DE APOYO A LA RED NACIONAL DE PROTECCIÓN  AL CONSUMIDOR</v>
      </c>
      <c r="O259" s="100">
        <f>VLOOKUP(B259,'Plantilla publicacion (2)'!$S$3:$X$490,6,0)</f>
        <v>57.05</v>
      </c>
      <c r="P259" s="309">
        <f>VLOOKUP(B259,'Plantilla publicacion (2)'!$S$3:$Y$490,7,0)</f>
        <v>0.51165919282511207</v>
      </c>
      <c r="Q259" s="101" t="str">
        <f>VLOOKUP(B259,'PAI 2025 Consolidado'!$F$6:$Z$486,21,0)</f>
        <v xml:space="preserve">En lo que va corrido del año la RNPC ha capacitado 251  Alcaldías en sus Facultades Administrativas  lo que corresponde a un 57,05 %, para este trimestre en los meses de Julio, Agosto  y Septiembre  avanzamos en 124 Alcaldías , lo que corresponde a un 28,18%.
</v>
      </c>
      <c r="R259" s="200"/>
      <c r="S259" s="200"/>
    </row>
    <row r="260" spans="1:19" s="12" customFormat="1" ht="48" customHeight="1" x14ac:dyDescent="0.25">
      <c r="A260" s="13" t="str">
        <f>VLOOKUP(B260,'Plantilla publicacion'!$A$3:$B$490,2,0)</f>
        <v>Actividad propia</v>
      </c>
      <c r="B260" s="102" t="s">
        <v>1263</v>
      </c>
      <c r="C260" s="367"/>
      <c r="D260" s="367">
        <f>VLOOKUP(B260,'Plantilla publicacion'!$A$3:$M$490,6,0)</f>
        <v>0</v>
      </c>
      <c r="E260" s="367"/>
      <c r="F260" s="367"/>
      <c r="G260" s="367" t="str">
        <f>VLOOKUP(B260,'Plantilla publicacion'!$A$3:$M$490,7,0)</f>
        <v>N/A</v>
      </c>
      <c r="H260" s="6" t="str">
        <f>VLOOKUP(B260,'Plantilla publicacion'!$A$3:$M$490,8,0)</f>
        <v>Aprobar por parte del coordinador de la RED el cronograma de intervención de alcaldías (Cronograma de intervención de alcaldías aprobado por parte del coordinador de la RED)</v>
      </c>
      <c r="I260" s="6">
        <f>VLOOKUP(B260,'Plantilla publicacion'!$A$3:$M$490,9,0)</f>
        <v>1</v>
      </c>
      <c r="J260" s="6" t="str">
        <f>VLOOKUP(B260,'Plantilla publicacion'!$A$3:$M$490,10,0)</f>
        <v>Númerica</v>
      </c>
      <c r="K260" s="7">
        <f>VLOOKUP(B260,'Plantilla publicacion'!$A$3:$M$490,11,0)</f>
        <v>45691</v>
      </c>
      <c r="L260" s="7">
        <f>VLOOKUP(B260,'Plantilla publicacion'!$A$3:$M$490,12,0)</f>
        <v>45716</v>
      </c>
      <c r="M260" s="57"/>
      <c r="N260" s="103" t="str">
        <f>VLOOKUP(B260,'Plantilla publicacion'!$A$3:$M$490,13,0)</f>
        <v>3003-GRUPO DE TRABAJO DE APOYO A LA RED NACIONAL DE PROTECCIÓN  AL CONSUMIDOR</v>
      </c>
      <c r="O260" s="6">
        <f>VLOOKUP(B260,'Plantilla publicacion (2)'!$S$3:$X$490,6,0)</f>
        <v>100</v>
      </c>
      <c r="P260" s="310">
        <f>VLOOKUP(B260,'Plantilla publicacion (2)'!$S$3:$Y$490,7,0)</f>
        <v>0.24390243902439024</v>
      </c>
      <c r="Q260" s="103" t="str">
        <f>VLOOKUP(B260,'PAI 2025 Consolidado'!$F$6:$Z$486,21,0)</f>
        <v>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v>
      </c>
      <c r="R260" s="201"/>
      <c r="S260" s="201"/>
    </row>
    <row r="261" spans="1:19" s="12" customFormat="1" ht="48" customHeight="1" thickBot="1" x14ac:dyDescent="0.3">
      <c r="A261" s="13" t="str">
        <f>VLOOKUP(B261,'Plantilla publicacion'!$A$3:$B$490,2,0)</f>
        <v>Actividad propia</v>
      </c>
      <c r="B261" s="104" t="s">
        <v>1265</v>
      </c>
      <c r="C261" s="368"/>
      <c r="D261" s="368">
        <f>VLOOKUP(B261,'Plantilla publicacion'!$A$3:$M$490,6,0)</f>
        <v>0</v>
      </c>
      <c r="E261" s="368"/>
      <c r="F261" s="368"/>
      <c r="G261" s="368" t="str">
        <f>VLOOKUP(B261,'Plantilla publicacion'!$A$3:$M$490,7,0)</f>
        <v>N/A</v>
      </c>
      <c r="H261" s="106" t="str">
        <f>VLOOKUP(B261,'Plantilla publicacion'!$A$3:$M$490,8,0)</f>
        <v>Capacitar en materia de protección al consumidor a las alcaldías municipales (Informe trimestral de seguimiento y Listados de Asistencia/registros fotográficos/capturas de pantallas)</v>
      </c>
      <c r="I261" s="106">
        <f>VLOOKUP(B261,'Plantilla publicacion'!$A$3:$M$490,9,0)</f>
        <v>440</v>
      </c>
      <c r="J261" s="106" t="str">
        <f>VLOOKUP(B261,'Plantilla publicacion'!$A$3:$M$490,10,0)</f>
        <v>Númerica</v>
      </c>
      <c r="K261" s="107">
        <f>VLOOKUP(B261,'Plantilla publicacion'!$A$3:$M$490,11,0)</f>
        <v>45691</v>
      </c>
      <c r="L261" s="107">
        <f>VLOOKUP(B261,'Plantilla publicacion'!$A$3:$M$490,12,0)</f>
        <v>46022</v>
      </c>
      <c r="M261" s="108"/>
      <c r="N261" s="109" t="str">
        <f>VLOOKUP(B261,'Plantilla publicacion'!$A$3:$M$490,13,0)</f>
        <v>3003-GRUPO DE TRABAJO DE APOYO A LA RED NACIONAL DE PROTECCIÓN  AL CONSUMIDOR</v>
      </c>
      <c r="O261" s="106">
        <f>VLOOKUP(B261,'Plantilla publicacion (2)'!$S$3:$X$490,6,0)</f>
        <v>57</v>
      </c>
      <c r="P261" s="311">
        <f>VLOOKUP(B261,'Plantilla publicacion (2)'!$S$3:$Y$490,7,0)</f>
        <v>0.55609756097560981</v>
      </c>
      <c r="Q261" s="109" t="str">
        <f>VLOOKUP(B261,'PAI 2025 Consolidado'!$F$6:$Z$486,21,0)</f>
        <v>Se presenta informe trimestral alcaldías capacitadas en sus facultades administrativas  Julio, Agosto y Septiembre, realizadas por la RNPC</v>
      </c>
      <c r="R261" s="201"/>
      <c r="S261" s="201"/>
    </row>
    <row r="262" spans="1:19" s="12" customFormat="1" ht="89.25" x14ac:dyDescent="0.25">
      <c r="A262" s="5" t="str">
        <f>VLOOKUP(B262,'Plantilla publicacion'!$A$3:$B$490,2,0)</f>
        <v>Producto</v>
      </c>
      <c r="B262" s="98" t="s">
        <v>1286</v>
      </c>
      <c r="C262" s="366" t="str">
        <f>VLOOKUP(B262,'Plantilla publicacion'!$A$3:$R$490,17,0)</f>
        <v>PND - 4-04-1-c- Transformación productiva, internacionalización y acción climática - Políticas de competencia, consumidor e infraestructura de la calidad modernas / PES - Internacionalización</v>
      </c>
      <c r="D262" s="366" t="str">
        <f>VLOOKUP(B262,'Plantilla publicacion'!$A$3:$M$490,6,0)</f>
        <v>59-Generar sinergias con agentes nacionales e internacionales que permitan potenciar las capacidades de la SIC.</v>
      </c>
      <c r="E262" s="366"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F262" s="366"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G262" s="366" t="str">
        <f>VLOOKUP(B262,'Plantilla publicacion'!$A$3:$M$490,7,0)</f>
        <v>C-3503-0200-0009-40401c</v>
      </c>
      <c r="H262" s="100" t="str">
        <f>VLOOKUP(B262,'Plantilla publicacion'!$A$3:$M$490,8,0)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262" s="100">
        <f>VLOOKUP(B262,'Plantilla publicacion'!$A$3:$M$490,9,0)</f>
        <v>1</v>
      </c>
      <c r="J262" s="100" t="str">
        <f>VLOOKUP(B262,'Plantilla publicacion'!$A$3:$M$490,10,0)</f>
        <v>Númerica</v>
      </c>
      <c r="K262" s="173">
        <f>VLOOKUP(B262,'Plantilla publicacion'!$A$3:$M$490,11,0)</f>
        <v>45691</v>
      </c>
      <c r="L262" s="173">
        <f>VLOOKUP(B262,'Plantilla publicacion'!$A$3:$M$490,12,0)</f>
        <v>45835</v>
      </c>
      <c r="M262" s="15" t="str">
        <f>IF(ISERROR(VLOOKUP(B262,'Plantilla publicacion'!$A$3:$P$490,16,0)),"NA",VLOOKUP(B262,'Plantilla publicacion'!$A$3:$P$490,16,0))</f>
        <v xml:space="preserve">PND_8_Fortalecer las capacidades y conocimiento sobre derechos y deberes de las relaciones de consumo </v>
      </c>
      <c r="N262" s="101" t="str">
        <f>VLOOKUP(B262,'Plantilla publicacion'!$A$3:$M$490,13,0)</f>
        <v>3003-GRUPO DE TRABAJO DE APOYO A LA RED NACIONAL DE PROTECCIÓN  AL CONSUMIDOR</v>
      </c>
      <c r="O262" s="100">
        <f>VLOOKUP(B262,'Plantilla publicacion (2)'!$S$3:$X$490,6,0)</f>
        <v>100</v>
      </c>
      <c r="P262" s="309">
        <f>VLOOKUP(B262,'Plantilla publicacion (2)'!$S$3:$Y$490,7,0)</f>
        <v>0.67264573991031396</v>
      </c>
      <c r="Q262" s="101" t="str">
        <f>VLOOKUP(B262,'PAI 2025 Consolidado'!$F$6:$Z$486,21,0)</f>
        <v>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
Se anexa la cartilla actualizada y los correos de aprobación correspondientes.</v>
      </c>
      <c r="R262" s="200"/>
      <c r="S262" s="200"/>
    </row>
    <row r="263" spans="1:19" s="12" customFormat="1" ht="48" customHeight="1" x14ac:dyDescent="0.25">
      <c r="A263" s="13" t="str">
        <f>VLOOKUP(B263,'Plantilla publicacion'!$A$3:$B$490,2,0)</f>
        <v>Actividad propia</v>
      </c>
      <c r="B263" s="102" t="s">
        <v>1287</v>
      </c>
      <c r="C263" s="367"/>
      <c r="D263" s="367">
        <f>VLOOKUP(B263,'Plantilla publicacion'!$A$3:$M$490,6,0)</f>
        <v>0</v>
      </c>
      <c r="E263" s="367"/>
      <c r="F263" s="367"/>
      <c r="G263" s="367" t="str">
        <f>VLOOKUP(B263,'Plantilla publicacion'!$A$3:$M$490,7,0)</f>
        <v>N/A</v>
      </c>
      <c r="H263" s="6" t="str">
        <f>VLOOKUP(B263,'Plantilla publicacion'!$A$3:$M$490,8,0)</f>
        <v>Elaborar estudios previos  (Documento Estudios previos aprobados secretaria general y jurídica)</v>
      </c>
      <c r="I263" s="6">
        <f>VLOOKUP(B263,'Plantilla publicacion'!$A$3:$M$490,9,0)</f>
        <v>1</v>
      </c>
      <c r="J263" s="6" t="str">
        <f>VLOOKUP(B263,'Plantilla publicacion'!$A$3:$M$490,10,0)</f>
        <v>Númerica</v>
      </c>
      <c r="K263" s="7">
        <f>VLOOKUP(B263,'Plantilla publicacion'!$A$3:$M$490,11,0)</f>
        <v>45691</v>
      </c>
      <c r="L263" s="7">
        <f>VLOOKUP(B263,'Plantilla publicacion'!$A$3:$M$490,12,0)</f>
        <v>45761</v>
      </c>
      <c r="M263" s="57"/>
      <c r="N263" s="103" t="str">
        <f>VLOOKUP(B263,'Plantilla publicacion'!$A$3:$M$490,13,0)</f>
        <v>3003-GRUPO DE TRABAJO DE APOYO A LA RED NACIONAL DE PROTECCIÓN  AL CONSUMIDOR</v>
      </c>
      <c r="O263" s="6">
        <f>VLOOKUP(B263,'Plantilla publicacion (2)'!$S$3:$X$490,6,0)</f>
        <v>100</v>
      </c>
      <c r="P263" s="310">
        <f>VLOOKUP(B263,'Plantilla publicacion (2)'!$S$3:$Y$490,7,0)</f>
        <v>0.12195121951219512</v>
      </c>
      <c r="Q263" s="103" t="str">
        <f>VLOOKUP(B263,'PAI 2025 Consolidado'!$F$6:$Z$486,21,0)</f>
        <v>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v>
      </c>
      <c r="R263" s="201"/>
      <c r="S263" s="201"/>
    </row>
    <row r="264" spans="1:19" s="12" customFormat="1" ht="48" customHeight="1" x14ac:dyDescent="0.25">
      <c r="A264" s="13" t="str">
        <f>VLOOKUP(B264,'Plantilla publicacion'!$A$3:$B$490,2,0)</f>
        <v>Actividad propia</v>
      </c>
      <c r="B264" s="102" t="s">
        <v>1289</v>
      </c>
      <c r="C264" s="367"/>
      <c r="D264" s="367">
        <f>VLOOKUP(B264,'Plantilla publicacion'!$A$3:$M$490,6,0)</f>
        <v>0</v>
      </c>
      <c r="E264" s="367"/>
      <c r="F264" s="367"/>
      <c r="G264" s="367" t="str">
        <f>VLOOKUP(B264,'Plantilla publicacion'!$A$3:$M$490,7,0)</f>
        <v>N/A</v>
      </c>
      <c r="H264" s="6" t="str">
        <f>VLOOKUP(B264,'Plantilla publicacion'!$A$3:$M$490,8,0)</f>
        <v>Actualizar y aprobar la cartilla Consufondo  (Cartilla Actualizada y aprobada de Consufondo)</v>
      </c>
      <c r="I264" s="6">
        <f>VLOOKUP(B264,'Plantilla publicacion'!$A$3:$M$490,9,0)</f>
        <v>1</v>
      </c>
      <c r="J264" s="6" t="str">
        <f>VLOOKUP(B264,'Plantilla publicacion'!$A$3:$M$490,10,0)</f>
        <v>Númerica</v>
      </c>
      <c r="K264" s="7">
        <f>VLOOKUP(B264,'Plantilla publicacion'!$A$3:$M$490,11,0)</f>
        <v>45748</v>
      </c>
      <c r="L264" s="7">
        <f>VLOOKUP(B264,'Plantilla publicacion'!$A$3:$M$490,12,0)</f>
        <v>45777</v>
      </c>
      <c r="M264" s="57"/>
      <c r="N264" s="103" t="str">
        <f>VLOOKUP(B264,'Plantilla publicacion'!$A$3:$M$490,13,0)</f>
        <v>3003-GRUPO DE TRABAJO DE APOYO A LA RED NACIONAL DE PROTECCIÓN  AL CONSUMIDOR</v>
      </c>
      <c r="O264" s="6">
        <f>VLOOKUP(B264,'Plantilla publicacion (2)'!$S$3:$X$490,6,0)</f>
        <v>100</v>
      </c>
      <c r="P264" s="310">
        <f>VLOOKUP(B264,'Plantilla publicacion (2)'!$S$3:$Y$490,7,0)</f>
        <v>0.12195121951219512</v>
      </c>
      <c r="Q264" s="103" t="str">
        <f>VLOOKUP(B264,'PAI 2025 Consolidado'!$F$6:$Z$486,21,0)</f>
        <v>Se actualiza la Cartilla para acceder al Programa CONSUFONDO para la vigencia 2025. Se revisa y aprueba por parte de la Coordinación de la RNPC</v>
      </c>
      <c r="R264" s="201"/>
      <c r="S264" s="201"/>
    </row>
    <row r="265" spans="1:19" s="12" customFormat="1" ht="48" customHeight="1" x14ac:dyDescent="0.25">
      <c r="A265" s="13" t="str">
        <f>VLOOKUP(B265,'Plantilla publicacion'!$A$3:$B$490,2,0)</f>
        <v>Actividad propia</v>
      </c>
      <c r="B265" s="102" t="s">
        <v>1291</v>
      </c>
      <c r="C265" s="367"/>
      <c r="D265" s="367">
        <f>VLOOKUP(B265,'Plantilla publicacion'!$A$3:$M$490,6,0)</f>
        <v>0</v>
      </c>
      <c r="E265" s="367"/>
      <c r="F265" s="367"/>
      <c r="G265" s="367" t="str">
        <f>VLOOKUP(B265,'Plantilla publicacion'!$A$3:$M$490,7,0)</f>
        <v>N/A</v>
      </c>
      <c r="H265" s="6" t="str">
        <f>VLOOKUP(B265,'Plantilla publicacion'!$A$3:$M$490,8,0)</f>
        <v>Realizar un informe de valoración del Programa consufondo 2025 y recomendaciones para próximas vigencias.(Informe final)</v>
      </c>
      <c r="I265" s="6">
        <f>VLOOKUP(B265,'Plantilla publicacion'!$A$3:$M$490,9,0)</f>
        <v>1</v>
      </c>
      <c r="J265" s="6" t="str">
        <f>VLOOKUP(B265,'Plantilla publicacion'!$A$3:$M$490,10,0)</f>
        <v>Númerica</v>
      </c>
      <c r="K265" s="7">
        <f>VLOOKUP(B265,'Plantilla publicacion'!$A$3:$M$490,11,0)</f>
        <v>45779</v>
      </c>
      <c r="L265" s="7">
        <f>VLOOKUP(B265,'Plantilla publicacion'!$A$3:$M$490,12,0)</f>
        <v>45835</v>
      </c>
      <c r="M265" s="57"/>
      <c r="N265" s="103" t="str">
        <f>VLOOKUP(B265,'Plantilla publicacion'!$A$3:$M$490,13,0)</f>
        <v>3003-GRUPO DE TRABAJO DE APOYO A LA RED NACIONAL DE PROTECCIÓN  AL CONSUMIDOR</v>
      </c>
      <c r="O265" s="6">
        <f>VLOOKUP(B265,'Plantilla publicacion (2)'!$S$3:$X$490,6,0)</f>
        <v>100</v>
      </c>
      <c r="P265" s="310">
        <f>VLOOKUP(B265,'Plantilla publicacion (2)'!$S$3:$Y$490,7,0)</f>
        <v>0.97560975609756095</v>
      </c>
      <c r="Q265" s="103" t="str">
        <f>VLOOKUP(B265,'PAI 2025 Consolidado'!$F$6:$Z$486,21,0)</f>
        <v xml:space="preserve">Teniendo en cuenta la modificación del  alcance del producto CONSUFONDO y de la actividad, se desarrolla informe correspondiente a la valoración del programa CONSUFONDO con recomendaciones para futuras vigencias. </v>
      </c>
      <c r="R265" s="201"/>
      <c r="S265" s="201"/>
    </row>
    <row r="266" spans="1:19" s="12" customFormat="1" ht="140.25" x14ac:dyDescent="0.25">
      <c r="A266" s="5" t="str">
        <f>VLOOKUP(B266,'Plantilla publicacion'!$A$3:$B$490,2,0)</f>
        <v>Producto</v>
      </c>
      <c r="B266" s="15" t="s">
        <v>1356</v>
      </c>
      <c r="C266" s="367" t="str">
        <f>VLOOKUP(B266,'Plantilla publicacion'!$A$3:$R$490,17,0)</f>
        <v>PND - 5-31-5-b- Convergencia regional - Entidades públicas territoriales y nacionales fortalecidas / PES - Transformación Institucional</v>
      </c>
      <c r="D266" s="367" t="str">
        <f>VLOOKUP(B266,'Plantilla publicacion'!$A$3:$M$490,6,0)</f>
        <v>60-Fortalecer el Sistema Integral de Gestión Institucional en el marco del Modelo Integrado de Planeación y gestión para mejorar la prestación del servicio.</v>
      </c>
      <c r="E266" s="367"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6" s="367"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6" s="367" t="str">
        <f>VLOOKUP(B266,'Plantilla publicacion'!$A$3:$M$490,7,0)</f>
        <v>FUNCIONAMIENTO</v>
      </c>
      <c r="H266" s="15" t="str">
        <f>VLOOKUP(B266,'Plantilla publicacion'!$A$3:$M$490,8,0)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6" s="15">
        <f>VLOOKUP(B266,'Plantilla publicacion'!$A$3:$M$490,9,0)</f>
        <v>1</v>
      </c>
      <c r="J266" s="15" t="str">
        <f>VLOOKUP(B266,'Plantilla publicacion'!$A$3:$M$490,10,0)</f>
        <v>Númerica</v>
      </c>
      <c r="K266" s="172">
        <f>VLOOKUP(B266,'Plantilla publicacion'!$A$3:$M$490,11,0)</f>
        <v>45684</v>
      </c>
      <c r="L266" s="172">
        <f>VLOOKUP(B266,'Plantilla publicacion'!$A$3:$M$490,12,0)</f>
        <v>46007</v>
      </c>
      <c r="M266" s="15">
        <f>IF(ISERROR(VLOOKUP(B266,'Plantilla publicacion'!$A$3:$P$490,16,0)),"NA",VLOOKUP(B266,'Plantilla publicacion'!$A$3:$P$490,16,0))</f>
        <v>0</v>
      </c>
      <c r="N266" s="15" t="str">
        <f>VLOOKUP(B266,'Plantilla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O266" s="15">
        <f>VLOOKUP(B266,'Plantilla publicacion (2)'!$S$3:$X$490,6,0)</f>
        <v>0</v>
      </c>
      <c r="P266" s="312">
        <f>VLOOKUP(B266,'Plantilla publicacion (2)'!$S$3:$Y$490,7,0)</f>
        <v>0</v>
      </c>
      <c r="Q266" s="15">
        <f>VLOOKUP(B266,'PAI 2025 Consolidado'!$F$6:$Z$486,21,0)</f>
        <v>0</v>
      </c>
      <c r="R266" s="200"/>
      <c r="S266" s="200"/>
    </row>
    <row r="267" spans="1:19" s="12" customFormat="1" ht="48" customHeight="1" x14ac:dyDescent="0.25">
      <c r="A267" s="13" t="str">
        <f>VLOOKUP(B267,'Plantilla publicacion'!$A$3:$B$490,2,0)</f>
        <v>Actividad propia</v>
      </c>
      <c r="B267" s="6" t="s">
        <v>1358</v>
      </c>
      <c r="C267" s="367"/>
      <c r="D267" s="367">
        <f>VLOOKUP(B267,'Plantilla publicacion'!$A$3:$M$490,6,0)</f>
        <v>0</v>
      </c>
      <c r="E267" s="367"/>
      <c r="F267" s="367"/>
      <c r="G267" s="367" t="str">
        <f>VLOOKUP(B267,'Plantilla publicacion'!$A$3:$M$490,7,0)</f>
        <v>N/A</v>
      </c>
      <c r="H267" s="6" t="str">
        <f>VLOOKUP(B267,'Plantilla publicacion'!$A$3:$M$490,8,0)</f>
        <v>Actualizar la política de Derechos Humanos de la Entidad, incorporando el enfoque diferencial  (Política de Derechos Humanos Actualizada)</v>
      </c>
      <c r="I267" s="6">
        <f>VLOOKUP(B267,'Plantilla publicacion'!$A$3:$M$490,9,0)</f>
        <v>1</v>
      </c>
      <c r="J267" s="6" t="str">
        <f>VLOOKUP(B267,'Plantilla publicacion'!$A$3:$M$490,10,0)</f>
        <v>Númerica</v>
      </c>
      <c r="K267" s="7">
        <f>VLOOKUP(B267,'Plantilla publicacion'!$A$3:$M$490,11,0)</f>
        <v>45684</v>
      </c>
      <c r="L267" s="7">
        <f>VLOOKUP(B267,'Plantilla publicacion'!$A$3:$M$490,12,0)</f>
        <v>45989</v>
      </c>
      <c r="M267" s="57"/>
      <c r="N267" s="16" t="str">
        <f>VLOOKUP(B267,'Plantilla publicacion'!$A$3:$M$490,13,0)</f>
        <v>100-SECRETARIA GENERAL</v>
      </c>
      <c r="O267" s="6">
        <f>VLOOKUP(B267,'Plantilla publicacion (2)'!$S$3:$X$490,6,0)</f>
        <v>0</v>
      </c>
      <c r="P267" s="310">
        <f>VLOOKUP(B267,'Plantilla publicacion (2)'!$S$3:$Y$490,7,0)</f>
        <v>0</v>
      </c>
      <c r="Q267" s="16" t="str">
        <f>VLOOKUP(B267,'PAI 2025 Consolidado'!$F$6:$Z$486,21,0)</f>
        <v>Se avanza en la construcción de documento de actualización de la Política de Derechos Humanos incorporando enfoque diferencial, en versión borrador, documento base para las revisiones de las dependencias relacionadas con la política.</v>
      </c>
      <c r="R267" s="201"/>
      <c r="S267" s="201"/>
    </row>
    <row r="268" spans="1:19" s="12" customFormat="1" ht="48" customHeight="1" x14ac:dyDescent="0.25">
      <c r="A268" s="13" t="str">
        <f>VLOOKUP(B268,'Plantilla publicacion'!$A$3:$B$490,2,0)</f>
        <v>Actividad propia</v>
      </c>
      <c r="B268" s="6" t="s">
        <v>1360</v>
      </c>
      <c r="C268" s="367"/>
      <c r="D268" s="367">
        <f>VLOOKUP(B268,'Plantilla publicacion'!$A$3:$M$490,6,0)</f>
        <v>0</v>
      </c>
      <c r="E268" s="367"/>
      <c r="F268" s="367"/>
      <c r="G268" s="367" t="str">
        <f>VLOOKUP(B268,'Plantilla publicacion'!$A$3:$M$490,7,0)</f>
        <v>N/A</v>
      </c>
      <c r="H268" s="6" t="str">
        <f>VLOOKUP(B268,'Plantilla publicacion'!$A$3:$M$490,8,0)</f>
        <v>Ejecutar el plan de trabajo de la Política de Equidad de Género y Diversidad, formulado en la vigencia 2024 (Plan de trabajo con seguimiento y sus respectivas evidencias)</v>
      </c>
      <c r="I268" s="6">
        <f>VLOOKUP(B268,'Plantilla publicacion'!$A$3:$M$490,9,0)</f>
        <v>100</v>
      </c>
      <c r="J268" s="6" t="str">
        <f>VLOOKUP(B268,'Plantilla publicacion'!$A$3:$M$490,10,0)</f>
        <v>Porcentual</v>
      </c>
      <c r="K268" s="7">
        <f>VLOOKUP(B268,'Plantilla publicacion'!$A$3:$M$490,11,0)</f>
        <v>45684</v>
      </c>
      <c r="L268" s="7">
        <f>VLOOKUP(B268,'Plantilla publicacion'!$A$3:$M$490,12,0)</f>
        <v>46007</v>
      </c>
      <c r="M268" s="57"/>
      <c r="N268" s="16" t="str">
        <f>VLOOKUP(B268,'Plantilla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O268" s="6">
        <f>VLOOKUP(B268,'Plantilla publicacion (2)'!$S$3:$X$490,6,0)</f>
        <v>47</v>
      </c>
      <c r="P268" s="310">
        <f>VLOOKUP(B268,'Plantilla publicacion (2)'!$S$3:$Y$490,7,0)</f>
        <v>0.28658536585365851</v>
      </c>
      <c r="Q268" s="16" t="str">
        <f>VLOOKUP(B268,'PAI 2025 Consolidado'!$F$6:$Z$486,21,0)</f>
        <v xml:space="preserve">Avance en actividades 1.3, 2.1, 2.2, 5.1, 7.4 y 8.2  y modificación de Plan de trabajo en la reformulación de las actividades 11.4, 12.1, y 12,2. </v>
      </c>
      <c r="R268" s="201"/>
      <c r="S268" s="201"/>
    </row>
    <row r="269" spans="1:19" ht="32.25" customHeight="1" thickBot="1" x14ac:dyDescent="0.3">
      <c r="A269" s="13" t="e">
        <f>VLOOKUP(B269,'Plantilla publicacion'!$A$3:$B$490,2,0)</f>
        <v>#N/A</v>
      </c>
      <c r="B269" s="400" t="s">
        <v>49</v>
      </c>
      <c r="C269" s="401"/>
      <c r="D269" s="401"/>
      <c r="E269" s="401"/>
      <c r="F269" s="401"/>
      <c r="G269" s="401"/>
      <c r="H269" s="401"/>
      <c r="I269" s="401"/>
      <c r="J269" s="401"/>
      <c r="K269" s="401"/>
      <c r="L269" s="401"/>
      <c r="M269" s="401"/>
      <c r="N269" s="401"/>
      <c r="O269" s="401"/>
      <c r="P269" s="401"/>
      <c r="Q269" s="401"/>
      <c r="R269" s="195"/>
      <c r="S269" s="195"/>
    </row>
    <row r="270" spans="1:19" ht="48" customHeight="1" thickBot="1" x14ac:dyDescent="0.3">
      <c r="B270" s="21" t="s">
        <v>452</v>
      </c>
      <c r="C270" s="22" t="s">
        <v>1488</v>
      </c>
      <c r="D270" s="22" t="s">
        <v>0</v>
      </c>
      <c r="E270" s="22" t="s">
        <v>1437</v>
      </c>
      <c r="F270" s="22" t="s">
        <v>1491</v>
      </c>
      <c r="G270" s="22" t="s">
        <v>1</v>
      </c>
      <c r="H270" s="22" t="s">
        <v>2</v>
      </c>
      <c r="I270" s="22" t="s">
        <v>3</v>
      </c>
      <c r="J270" s="22" t="s">
        <v>4</v>
      </c>
      <c r="K270" s="23" t="s">
        <v>5</v>
      </c>
      <c r="L270" s="23" t="s">
        <v>6</v>
      </c>
      <c r="M270" s="56" t="s">
        <v>1489</v>
      </c>
      <c r="N270" s="24" t="s">
        <v>7</v>
      </c>
      <c r="O270" s="56" t="s">
        <v>1891</v>
      </c>
      <c r="P270" s="210" t="s">
        <v>1892</v>
      </c>
      <c r="Q270" s="211" t="s">
        <v>1893</v>
      </c>
      <c r="R270" s="199"/>
      <c r="S270" s="199"/>
    </row>
    <row r="271" spans="1:19" s="12" customFormat="1" ht="178.5" x14ac:dyDescent="0.25">
      <c r="A271" s="5" t="str">
        <f>VLOOKUP(B271,'Plantilla publicacion'!$A$3:$B$490,2,0)</f>
        <v>Producto</v>
      </c>
      <c r="B271" s="15" t="s">
        <v>509</v>
      </c>
      <c r="C271" s="385" t="str">
        <f>VLOOKUP(B271,'Plantilla publicacion'!$A$3:$R$490,17,0)</f>
        <v>PND - 5-31-5-b- Convergencia regional - Entidades públicas territoriales y nacionales fortalecidas / PES - Transformación Institucional</v>
      </c>
      <c r="D271" s="385" t="str">
        <f>VLOOKUP(B271,'Plantilla publicacion'!$A$3:$M$490,6,0)</f>
        <v>56-Fortalecer la gestión de la información, el conocimiento y la innovación para optimizar la capacidad institucional</v>
      </c>
      <c r="E271" s="385"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1" s="385"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1" s="385" t="str">
        <f>VLOOKUP(B271,'Plantilla publicacion'!$A$3:$M$490,7,0)</f>
        <v>C-3599-0200-0006-53105d</v>
      </c>
      <c r="H271" s="15" t="str">
        <f>VLOOKUP(B271,'Plantilla publicacion'!$A$3:$M$490,8,0)</f>
        <v>Plan de acción para el intercambio de información, implementado  (Informe semestral de  la implementación del plan de acción para el intercambio de información- soportes documentales de cumplimiento)</v>
      </c>
      <c r="I271" s="15">
        <f>VLOOKUP(B271,'Plantilla publicacion'!$A$3:$M$490,9,0)</f>
        <v>100</v>
      </c>
      <c r="J271" s="15" t="str">
        <f>VLOOKUP(B271,'Plantilla publicacion'!$A$3:$M$490,10,0)</f>
        <v>Porcentual</v>
      </c>
      <c r="K271" s="172">
        <f>VLOOKUP(B271,'Plantilla publicacion'!$A$3:$M$490,11,0)</f>
        <v>45691</v>
      </c>
      <c r="L271" s="172">
        <f>VLOOKUP(B271,'Plantilla publicacion'!$A$3:$M$490,12,0)</f>
        <v>46003</v>
      </c>
      <c r="M271" s="15" t="str">
        <f>IF(ISERROR(VLOOKUP(B271,'Plantilla publicacion'!$A$3:$P$490,16,0)),"NA",VLOOKUP(B271,'Plantilla publicacion'!$A$3:$P$490,16,0))</f>
        <v>PES_20230246 / PEI_13</v>
      </c>
      <c r="N271" s="15" t="str">
        <f>VLOOKUP(B271,'Plantilla publicacion'!$A$3:$M$490,13,0)</f>
        <v>20-OFICINA DE TECNOLOGÍA E INFORMÁTICA</v>
      </c>
      <c r="O271" s="314">
        <f>VLOOKUP(B271,'Plantilla publicacion (2)'!$S$3:$X$490,6,0)</f>
        <v>72</v>
      </c>
      <c r="P271" s="312">
        <f>VLOOKUP(B271,'Plantilla publicacion (2)'!$S$3:$Y$490,7,0)</f>
        <v>0.64573991031390132</v>
      </c>
      <c r="Q271" s="15" t="str">
        <f>VLOOKUP(B271,'PAI 2025 Consolidado'!$F$6:$Z$486,21,0)</f>
        <v>Se elevo consulta de la Delegatura para asuntos jurisdiccionales sobre la supervisión y comite del convenio a la oficina asesora juridica de la Entidad, de acuerdo con la última versión enviada por el MIN Justicia.
Se hizo seguimiento para avanzar en el convenio para acceso de SIRNA  del Consejo Superior de la Judicatura, recibiendo los formatos de anexo técnico, acuerdo de confidencialidad y necesidades de contratación de dicha Entidad, los cuales ya cuentan con las observaciones de la oficina juridica de la SIC.
Para este periodo se continua avanzando en la documentación del catalogo establecido.
En este periodo, se inicio el proceso de revisión metodologica de la OAP del procedimiento de interoperabilidad.
Se realizan nuevas gestiones con la Agencia Nacional Digital para solicitar el apoyo en varios temas incluyendo el mecanismo de seguimiento.</v>
      </c>
      <c r="R271" s="200"/>
      <c r="S271" s="200"/>
    </row>
    <row r="272" spans="1:19" ht="25.5" x14ac:dyDescent="0.25">
      <c r="A272" s="13" t="str">
        <f>VLOOKUP(B272,'Plantilla publicacion'!$A$3:$B$490,2,0)</f>
        <v>Actividad propia</v>
      </c>
      <c r="B272" s="6" t="s">
        <v>511</v>
      </c>
      <c r="C272" s="367"/>
      <c r="D272" s="367">
        <f>VLOOKUP(B272,'Plantilla publicacion'!$A$3:$M$490,6,0)</f>
        <v>0</v>
      </c>
      <c r="E272" s="367"/>
      <c r="F272" s="367"/>
      <c r="G272" s="367" t="str">
        <f>VLOOKUP(B272,'Plantilla publicacion'!$A$3:$M$490,7,0)</f>
        <v>N/A</v>
      </c>
      <c r="H272" s="6" t="str">
        <f>VLOOKUP(B272,'Plantilla publicacion'!$A$3:$M$490,8,0)</f>
        <v>Definir plan de acción para el intercambio de información de acuerdo con el marco de Interoperabilidad  (Plan definido / único entregable)</v>
      </c>
      <c r="I272" s="6">
        <f>VLOOKUP(B272,'Plantilla publicacion'!$A$3:$M$490,9,0)</f>
        <v>1</v>
      </c>
      <c r="J272" s="6" t="str">
        <f>VLOOKUP(B272,'Plantilla publicacion'!$A$3:$M$490,10,0)</f>
        <v>Númerica</v>
      </c>
      <c r="K272" s="7">
        <f>VLOOKUP(B272,'Plantilla publicacion'!$A$3:$M$490,11,0)</f>
        <v>45691</v>
      </c>
      <c r="L272" s="7">
        <f>VLOOKUP(B272,'Plantilla publicacion'!$A$3:$M$490,12,0)</f>
        <v>45716</v>
      </c>
      <c r="M272" s="57"/>
      <c r="N272" s="16" t="str">
        <f>VLOOKUP(B272,'Plantilla publicacion'!$A$3:$M$490,13,0)</f>
        <v>20-OFICINA DE TECNOLOGÍA E INFORMÁTICA</v>
      </c>
      <c r="O272" s="315">
        <f>VLOOKUP(B272,'Plantilla publicacion (2)'!$S$3:$X$490,6,0)</f>
        <v>100</v>
      </c>
      <c r="P272" s="310">
        <f>VLOOKUP(B272,'Plantilla publicacion (2)'!$S$3:$Y$490,7,0)</f>
        <v>0.24390243902439024</v>
      </c>
      <c r="Q272" s="16" t="str">
        <f>VLOOKUP(B272,'PAI 2025 Consolidado'!$F$6:$Z$486,21,0)</f>
        <v xml:space="preserve">Se formula el plan de intercambio </v>
      </c>
      <c r="R272" s="201"/>
      <c r="S272" s="201"/>
    </row>
    <row r="273" spans="1:19" ht="179.25" thickBot="1" x14ac:dyDescent="0.3">
      <c r="A273" s="13" t="str">
        <f>VLOOKUP(B273,'Plantilla publicacion'!$A$3:$B$490,2,0)</f>
        <v>Actividad propia</v>
      </c>
      <c r="B273" s="11" t="s">
        <v>513</v>
      </c>
      <c r="C273" s="367"/>
      <c r="D273" s="367">
        <f>VLOOKUP(B273,'Plantilla publicacion'!$A$3:$M$490,6,0)</f>
        <v>0</v>
      </c>
      <c r="E273" s="367"/>
      <c r="F273" s="367"/>
      <c r="G273" s="367" t="str">
        <f>VLOOKUP(B273,'Plantilla publicacion'!$A$3:$M$490,7,0)</f>
        <v>N/A</v>
      </c>
      <c r="H273" s="11" t="str">
        <f>VLOOKUP(B273,'Plantilla publicacion'!$A$3:$M$490,8,0)</f>
        <v>Implementar el plan de acción para el intercambio de información de acuerdo con el marco de Interoperabilidad  (Informe semestral de  la implementación del plan de acción para el intercambio de información- soportes documentales de cumplimiento)</v>
      </c>
      <c r="I273" s="11">
        <f>VLOOKUP(B273,'Plantilla publicacion'!$A$3:$M$490,9,0)</f>
        <v>100</v>
      </c>
      <c r="J273" s="11" t="str">
        <f>VLOOKUP(B273,'Plantilla publicacion'!$A$3:$M$490,10,0)</f>
        <v>Porcentual</v>
      </c>
      <c r="K273" s="110">
        <f>VLOOKUP(B273,'Plantilla publicacion'!$A$3:$M$490,11,0)</f>
        <v>45719</v>
      </c>
      <c r="L273" s="110">
        <f>VLOOKUP(B273,'Plantilla publicacion'!$A$3:$M$490,12,0)</f>
        <v>46003</v>
      </c>
      <c r="M273" s="111"/>
      <c r="N273" s="112" t="str">
        <f>VLOOKUP(B273,'Plantilla publicacion'!$A$3:$M$490,13,0)</f>
        <v>20-OFICINA DE TECNOLOGÍA E INFORMÁTICA</v>
      </c>
      <c r="O273" s="316">
        <f>VLOOKUP(B273,'Plantilla publicacion (2)'!$S$3:$X$490,6,0)</f>
        <v>72</v>
      </c>
      <c r="P273" s="313">
        <f>VLOOKUP(B273,'Plantilla publicacion (2)'!$S$3:$Y$490,7,0)</f>
        <v>0.70243902439024397</v>
      </c>
      <c r="Q273" s="112" t="str">
        <f>VLOOKUP(B273,'PAI 2025 Consolidado'!$F$6:$Z$486,21,0)</f>
        <v>Se elevo consulta de la Delegatura para asuntos jurisdiccionales sobre la supervisión y comite del convenio a la oficina asesora juridica de la Entidad, de acuerdo con la última versión enviada por el MIN Justicia.
Se hizo seguimiento para avanzar en el convenio para acceso de SIRNA  del Consejo Superior de la Judicatura, recibiendo los formatos de anexo técnico, acuerdo de confidencialidad y necesidades de contratación de dicha Entidad, los cuales ya cuentan con las observaciones de la oficina juridica de la SIC.
Para este periodo se continua avanzando en la documentación del catalogo establecido.
En este periodo, se inicio el proceso de revisión metodologica de la OAP del procedimiento de interoperabilidad.
Se realizan nuevas gestiones con la Agencia Nacional Digital para solicitar el apoyo en varios temas incluyendo el mecanismo de seguimiento.</v>
      </c>
      <c r="R273" s="201"/>
      <c r="S273" s="201"/>
    </row>
    <row r="274" spans="1:19" s="12" customFormat="1" ht="51" x14ac:dyDescent="0.25">
      <c r="A274" s="5" t="str">
        <f>VLOOKUP(B274,'Plantilla publicacion'!$A$3:$B$490,2,0)</f>
        <v>Producto</v>
      </c>
      <c r="B274" s="98" t="s">
        <v>514</v>
      </c>
      <c r="C274" s="366" t="str">
        <f>VLOOKUP(B274,'Plantilla publicacion'!$A$3:$R$490,17,0)</f>
        <v>PND - 5-31-5-b- Convergencia regional - Entidades públicas territoriales y nacionales fortalecidas / PES - Transformación Institucional</v>
      </c>
      <c r="D274" s="366" t="str">
        <f>VLOOKUP(B274,'Plantilla publicacion'!$A$3:$M$490,6,0)</f>
        <v>56-Fortalecer la gestión de la información, el conocimiento y la innovación para optimizar la capacidad institucional</v>
      </c>
      <c r="E274" s="366"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4" s="366"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4" s="366" t="str">
        <f>VLOOKUP(B274,'Plantilla publicacion'!$A$3:$M$490,7,0)</f>
        <v>C-3599-0200-0006-53105d</v>
      </c>
      <c r="H274" s="100" t="str">
        <f>VLOOKUP(B274,'Plantilla publicacion'!$A$3:$M$490,8,0)</f>
        <v>Modelo de gobierno y gestión de datos en el marco del Plan Nacional de Infraestructura de Datos,  implementado  (Informes de seguimiento y avance trimestrales con soportes documentales del cumplimiento)</v>
      </c>
      <c r="I274" s="100">
        <f>VLOOKUP(B274,'Plantilla publicacion'!$A$3:$M$490,9,0)</f>
        <v>100</v>
      </c>
      <c r="J274" s="100" t="str">
        <f>VLOOKUP(B274,'Plantilla publicacion'!$A$3:$M$490,10,0)</f>
        <v>Porcentual</v>
      </c>
      <c r="K274" s="173">
        <f>VLOOKUP(B274,'Plantilla publicacion'!$A$3:$M$490,11,0)</f>
        <v>45691</v>
      </c>
      <c r="L274" s="173">
        <f>VLOOKUP(B274,'Plantilla publicacion'!$A$3:$M$490,12,0)</f>
        <v>46003</v>
      </c>
      <c r="M274" s="100">
        <f>IF(ISERROR(VLOOKUP(B274,'Plantilla publicacion'!$A$3:$P$490,16,0)),"NA",VLOOKUP(B274,'Plantilla publicacion'!$A$3:$P$490,16,0))</f>
        <v>0</v>
      </c>
      <c r="N274" s="101" t="str">
        <f>VLOOKUP(B274,'Plantilla publicacion'!$A$3:$M$490,13,0)</f>
        <v>20-OFICINA DE TECNOLOGÍA E INFORMÁTICA</v>
      </c>
      <c r="O274" s="317">
        <f>VLOOKUP(B274,'Plantilla publicacion (2)'!$S$3:$X$490,6,0)</f>
        <v>74</v>
      </c>
      <c r="P274" s="309">
        <f>VLOOKUP(B274,'Plantilla publicacion (2)'!$S$3:$Y$490,7,0)</f>
        <v>0.66367713004484297</v>
      </c>
      <c r="Q274" s="101" t="str">
        <f>VLOOKUP(B274,'PAI 2025 Consolidado'!$F$6:$Z$486,21,0)</f>
        <v xml:space="preserve">El Plan de Trabajo para la estrategia de gobierno y calidad de datos, con corte a septiembre registra un logro ponderado del 74%. Se avanzó en el Diseño de Procesos clave para el gobierno del dato y el Diseño de la arquitectura de datos y herramientas de gobierno del dato. </v>
      </c>
      <c r="R274" s="200"/>
      <c r="S274" s="200"/>
    </row>
    <row r="275" spans="1:19" ht="25.5" x14ac:dyDescent="0.25">
      <c r="A275" s="13" t="str">
        <f>VLOOKUP(B275,'Plantilla publicacion'!$A$3:$B$490,2,0)</f>
        <v>Actividad propia</v>
      </c>
      <c r="B275" s="102" t="s">
        <v>515</v>
      </c>
      <c r="C275" s="367"/>
      <c r="D275" s="367">
        <f>VLOOKUP(B275,'Plantilla publicacion'!$A$3:$M$490,6,0)</f>
        <v>0</v>
      </c>
      <c r="E275" s="367"/>
      <c r="F275" s="367"/>
      <c r="G275" s="367" t="str">
        <f>VLOOKUP(B275,'Plantilla publicacion'!$A$3:$M$490,7,0)</f>
        <v>N/A</v>
      </c>
      <c r="H275" s="6" t="str">
        <f>VLOOKUP(B275,'Plantilla publicacion'!$A$3:$M$490,8,0)</f>
        <v>Definir el plan de trabajo para la estrategia de gobierno y calidad de datos para la SIC (Documento del Plan  de trabajo para la estrategia de gobierno y calidad de datos, elaborado / único entregable)</v>
      </c>
      <c r="I275" s="6">
        <f>VLOOKUP(B275,'Plantilla publicacion'!$A$3:$M$490,9,0)</f>
        <v>1</v>
      </c>
      <c r="J275" s="6" t="str">
        <f>VLOOKUP(B275,'Plantilla publicacion'!$A$3:$M$490,10,0)</f>
        <v>Númerica</v>
      </c>
      <c r="K275" s="7">
        <f>VLOOKUP(B275,'Plantilla publicacion'!$A$3:$M$490,11,0)</f>
        <v>45691</v>
      </c>
      <c r="L275" s="7">
        <f>VLOOKUP(B275,'Plantilla publicacion'!$A$3:$M$490,12,0)</f>
        <v>45745</v>
      </c>
      <c r="M275" s="57"/>
      <c r="N275" s="103" t="str">
        <f>VLOOKUP(B275,'Plantilla publicacion'!$A$3:$M$490,13,0)</f>
        <v>20-OFICINA DE TECNOLOGÍA E INFORMÁTICA</v>
      </c>
      <c r="O275" s="315">
        <f>VLOOKUP(B275,'Plantilla publicacion (2)'!$S$3:$X$490,6,0)</f>
        <v>100</v>
      </c>
      <c r="P275" s="310">
        <f>VLOOKUP(B275,'Plantilla publicacion (2)'!$S$3:$Y$490,7,0)</f>
        <v>0.24390243902439024</v>
      </c>
      <c r="Q275" s="103" t="str">
        <f>VLOOKUP(B275,'PAI 2025 Consolidado'!$F$6:$Z$486,21,0)</f>
        <v>Se realiza el plan de trabajo de gobierno de datos</v>
      </c>
      <c r="R275" s="201"/>
      <c r="S275" s="201"/>
    </row>
    <row r="276" spans="1:19" ht="51.75" thickBot="1" x14ac:dyDescent="0.3">
      <c r="A276" s="13" t="str">
        <f>VLOOKUP(B276,'Plantilla publicacion'!$A$3:$B$490,2,0)</f>
        <v>Actividad propia</v>
      </c>
      <c r="B276" s="104" t="s">
        <v>516</v>
      </c>
      <c r="C276" s="368"/>
      <c r="D276" s="368">
        <f>VLOOKUP(B276,'Plantilla publicacion'!$A$3:$M$490,6,0)</f>
        <v>0</v>
      </c>
      <c r="E276" s="368"/>
      <c r="F276" s="368"/>
      <c r="G276" s="368" t="str">
        <f>VLOOKUP(B276,'Plantilla publicacion'!$A$3:$M$490,7,0)</f>
        <v>N/A</v>
      </c>
      <c r="H276" s="106" t="str">
        <f>VLOOKUP(B276,'Plantilla publicacion'!$A$3:$M$490,8,0)</f>
        <v>Implementar el plan de trabajo para la estrategia de gobierno y calidad de datos   (Informes de seguimiento y avance trimestrales con soportes documentales del cumplimiento con corte  marzo, junio, septiembre, diciembre)</v>
      </c>
      <c r="I276" s="106">
        <f>VLOOKUP(B276,'Plantilla publicacion'!$A$3:$M$490,9,0)</f>
        <v>100</v>
      </c>
      <c r="J276" s="106" t="str">
        <f>VLOOKUP(B276,'Plantilla publicacion'!$A$3:$M$490,10,0)</f>
        <v>Porcentual</v>
      </c>
      <c r="K276" s="107">
        <f>VLOOKUP(B276,'Plantilla publicacion'!$A$3:$M$490,11,0)</f>
        <v>45719</v>
      </c>
      <c r="L276" s="107">
        <f>VLOOKUP(B276,'Plantilla publicacion'!$A$3:$M$490,12,0)</f>
        <v>46003</v>
      </c>
      <c r="M276" s="108"/>
      <c r="N276" s="109" t="str">
        <f>VLOOKUP(B276,'Plantilla publicacion'!$A$3:$M$490,13,0)</f>
        <v>20-OFICINA DE TECNOLOGÍA E INFORMÁTICA</v>
      </c>
      <c r="O276" s="318">
        <f>VLOOKUP(B276,'Plantilla publicacion (2)'!$S$3:$X$490,6,0)</f>
        <v>74</v>
      </c>
      <c r="P276" s="311">
        <f>VLOOKUP(B276,'Plantilla publicacion (2)'!$S$3:$Y$490,7,0)</f>
        <v>0.7219512195121951</v>
      </c>
      <c r="Q276" s="109" t="str">
        <f>VLOOKUP(B276,'PAI 2025 Consolidado'!$F$6:$Z$486,21,0)</f>
        <v xml:space="preserve">El Plan de Trabajo para la estrategia de gobierno y calidad de datos, con corte a septiembre registra un logro ponderado del 74%. Se avanzó en el Diseño de Procesos clave para el gobierno del dato y el Diseño de la arquitectura de datos y herramientas de gobierno del dato. </v>
      </c>
      <c r="R276" s="201"/>
      <c r="S276" s="201"/>
    </row>
    <row r="277" spans="1:19" s="12" customFormat="1" ht="178.5" x14ac:dyDescent="0.25">
      <c r="A277" s="5" t="str">
        <f>VLOOKUP(B277,'Plantilla publicacion'!$A$3:$B$490,2,0)</f>
        <v>Producto</v>
      </c>
      <c r="B277" s="15" t="s">
        <v>525</v>
      </c>
      <c r="C277" s="367" t="str">
        <f>VLOOKUP(B277,'Plantilla publicacion'!$A$3:$R$490,17,0)</f>
        <v>PND - 5-31-5-d- Convergencia regional - Gobierno digital para la gente / PES - Transformación Institucional</v>
      </c>
      <c r="D277" s="367" t="str">
        <f>VLOOKUP(B277,'Plantilla publicacion'!$A$3:$M$490,6,0)</f>
        <v>62-Fortalecer la infraestructura, uso y aprovechamiento de las tecnologías de la información, para optimizar la capacidad institucional</v>
      </c>
      <c r="E277" s="367"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367"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367" t="str">
        <f>VLOOKUP(B277,'Plantilla publicacion'!$A$3:$M$490,7,0)</f>
        <v>C-3599-0200-0006-53105d</v>
      </c>
      <c r="H277" s="15" t="str">
        <f>VLOOKUP(B277,'Plantilla publicacion'!$A$3:$M$490,8,0)</f>
        <v>Plan estratégico de tecnologías de información, ejecutado (Informes de seguimiento y avance trimestrales con soportes documentales del cumplimiento)</v>
      </c>
      <c r="I277" s="15">
        <f>VLOOKUP(B277,'Plantilla publicacion'!$A$3:$M$490,9,0)</f>
        <v>100</v>
      </c>
      <c r="J277" s="15" t="str">
        <f>VLOOKUP(B277,'Plantilla publicacion'!$A$3:$M$490,10,0)</f>
        <v>Porcentual</v>
      </c>
      <c r="K277" s="172">
        <f>VLOOKUP(B277,'Plantilla publicacion'!$A$3:$M$490,11,0)</f>
        <v>45670</v>
      </c>
      <c r="L277" s="172">
        <f>VLOOKUP(B277,'Plantilla publicacion'!$A$3:$M$490,12,0)</f>
        <v>46003</v>
      </c>
      <c r="M277" s="15" t="str">
        <f>IF(ISERROR(VLOOKUP(B277,'Plantilla publicacion'!$A$3:$P$490,16,0)),"NA",VLOOKUP(B277,'Plantilla publicacion'!$A$3:$P$490,16,0))</f>
        <v>DECRETO 612</v>
      </c>
      <c r="N277" s="15" t="str">
        <f>VLOOKUP(B277,'Plantilla publicacion'!$A$3:$M$490,13,0)</f>
        <v>20-OFICINA DE TECNOLOGÍA E INFORMÁTICA</v>
      </c>
      <c r="O277" s="314">
        <f>VLOOKUP(B277,'Plantilla publicacion (2)'!$S$3:$X$490,6,0)</f>
        <v>89</v>
      </c>
      <c r="P277" s="312">
        <f>VLOOKUP(B277,'Plantilla publicacion (2)'!$S$3:$Y$490,7,0)</f>
        <v>0.7982062780269058</v>
      </c>
      <c r="Q277" s="15" t="str">
        <f>VLOOKUP(B277,'PAI 2025 Consolidado'!$F$6:$Z$486,21,0)</f>
        <v>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v>
      </c>
      <c r="R277" s="200"/>
      <c r="S277" s="200"/>
    </row>
    <row r="278" spans="1:19" ht="25.5" x14ac:dyDescent="0.25">
      <c r="A278" s="13" t="str">
        <f>VLOOKUP(B278,'Plantilla publicacion'!$A$3:$B$490,2,0)</f>
        <v>Actividad propia</v>
      </c>
      <c r="B278" s="6" t="s">
        <v>527</v>
      </c>
      <c r="C278" s="367"/>
      <c r="D278" s="367">
        <f>VLOOKUP(B278,'Plantilla publicacion'!$A$3:$M$490,6,0)</f>
        <v>0</v>
      </c>
      <c r="E278" s="367"/>
      <c r="F278" s="367"/>
      <c r="G278" s="367" t="str">
        <f>VLOOKUP(B278,'Plantilla publicacion'!$A$3:$M$490,7,0)</f>
        <v>N/A</v>
      </c>
      <c r="H278" s="6" t="str">
        <f>VLOOKUP(B278,'Plantilla publicacion'!$A$3:$M$490,8,0)</f>
        <v>Formular plan estratégico de tecnologías de información PETI incluyendo hoja de ruta para la vigencia   (Hoja de ruta del PETI actualizada/ único entregable)</v>
      </c>
      <c r="I278" s="6">
        <f>VLOOKUP(B278,'Plantilla publicacion'!$A$3:$M$490,9,0)</f>
        <v>1</v>
      </c>
      <c r="J278" s="6" t="str">
        <f>VLOOKUP(B278,'Plantilla publicacion'!$A$3:$M$490,10,0)</f>
        <v>Númerica</v>
      </c>
      <c r="K278" s="7">
        <f>VLOOKUP(B278,'Plantilla publicacion'!$A$3:$M$490,11,0)</f>
        <v>45670</v>
      </c>
      <c r="L278" s="7">
        <f>VLOOKUP(B278,'Plantilla publicacion'!$A$3:$M$490,12,0)</f>
        <v>45688</v>
      </c>
      <c r="M278" s="57"/>
      <c r="N278" s="16" t="str">
        <f>VLOOKUP(B278,'Plantilla publicacion'!$A$3:$M$490,13,0)</f>
        <v>20-OFICINA DE TECNOLOGÍA E INFORMÁTICA</v>
      </c>
      <c r="O278" s="315">
        <f>VLOOKUP(B278,'Plantilla publicacion (2)'!$S$3:$X$490,6,0)</f>
        <v>100</v>
      </c>
      <c r="P278" s="310">
        <f>VLOOKUP(B278,'Plantilla publicacion (2)'!$S$3:$Y$490,7,0)</f>
        <v>0.24390243902439024</v>
      </c>
      <c r="Q278" s="16" t="str">
        <f>VLOOKUP(B278,'PAI 2025 Consolidado'!$F$6:$Z$486,21,0)</f>
        <v>Formular plan estratégico de tecnologías de información PETI</v>
      </c>
      <c r="R278" s="201"/>
      <c r="S278" s="201"/>
    </row>
    <row r="279" spans="1:19" ht="192" thickBot="1" x14ac:dyDescent="0.3">
      <c r="A279" s="13" t="str">
        <f>VLOOKUP(B279,'Plantilla publicacion'!$A$3:$B$490,2,0)</f>
        <v>Actividad propia</v>
      </c>
      <c r="B279" s="11" t="s">
        <v>528</v>
      </c>
      <c r="C279" s="367"/>
      <c r="D279" s="367">
        <f>VLOOKUP(B279,'Plantilla publicacion'!$A$3:$M$490,6,0)</f>
        <v>0</v>
      </c>
      <c r="E279" s="367"/>
      <c r="F279" s="367"/>
      <c r="G279" s="367" t="str">
        <f>VLOOKUP(B279,'Plantilla publicacion'!$A$3:$M$490,7,0)</f>
        <v>N/A</v>
      </c>
      <c r="H279" s="11" t="str">
        <f>VLOOKUP(B279,'Plantilla publicacion'!$A$3:$M$490,8,0)</f>
        <v>Realizar seguimiento trimestral a la ejecución del PETI. (Informes de seguimiento y avance trimestrales con soportes documentales del cumplimiento con corte  marzo, junio, septiembre, diciembre)</v>
      </c>
      <c r="I279" s="11">
        <f>VLOOKUP(B279,'Plantilla publicacion'!$A$3:$M$490,9,0)</f>
        <v>100</v>
      </c>
      <c r="J279" s="11" t="str">
        <f>VLOOKUP(B279,'Plantilla publicacion'!$A$3:$M$490,10,0)</f>
        <v>Porcentual</v>
      </c>
      <c r="K279" s="110">
        <f>VLOOKUP(B279,'Plantilla publicacion'!$A$3:$M$490,11,0)</f>
        <v>45691</v>
      </c>
      <c r="L279" s="110">
        <f>VLOOKUP(B279,'Plantilla publicacion'!$A$3:$M$490,12,0)</f>
        <v>46003</v>
      </c>
      <c r="M279" s="111"/>
      <c r="N279" s="112" t="str">
        <f>VLOOKUP(B279,'Plantilla publicacion'!$A$3:$M$490,13,0)</f>
        <v>20-OFICINA DE TECNOLOGÍA E INFORMÁTICA</v>
      </c>
      <c r="O279" s="316">
        <f>VLOOKUP(B279,'Plantilla publicacion (2)'!$S$3:$X$490,6,0)</f>
        <v>89</v>
      </c>
      <c r="P279" s="313">
        <f>VLOOKUP(B279,'Plantilla publicacion (2)'!$S$3:$Y$490,7,0)</f>
        <v>0.86829268292682926</v>
      </c>
      <c r="Q279" s="112" t="str">
        <f>VLOOKUP(B279,'PAI 2025 Consolidado'!$F$6:$Z$486,21,0)</f>
        <v xml:space="preserve">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
</v>
      </c>
      <c r="R279" s="201"/>
      <c r="S279" s="201"/>
    </row>
    <row r="280" spans="1:19" s="12" customFormat="1" ht="38.25" x14ac:dyDescent="0.25">
      <c r="A280" s="5" t="str">
        <f>VLOOKUP(B280,'Plantilla publicacion'!$A$3:$B$490,2,0)</f>
        <v>Producto</v>
      </c>
      <c r="B280" s="98" t="s">
        <v>1005</v>
      </c>
      <c r="C280" s="366" t="str">
        <f>VLOOKUP(B280,'Plantilla publicacion'!$A$3:$R$490,17,0)</f>
        <v>PND - 5-31-5-d- Convergencia regional - Gobierno digital para la gente / PES - Transformación Institucional</v>
      </c>
      <c r="D280" s="366" t="str">
        <f>VLOOKUP(B280,'Plantilla publicacion'!$A$3:$M$490,6,0)</f>
        <v>62-Fortalecer la infraestructura, uso y aprovechamiento de las tecnologías de la información, para optimizar la capacidad institucional</v>
      </c>
      <c r="E280" s="366"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0" s="366"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0" s="366" t="str">
        <f>VLOOKUP(B280,'Plantilla publicacion'!$A$3:$M$490,7,0)</f>
        <v>FUNCIONAMIENTO</v>
      </c>
      <c r="H280" s="100" t="str">
        <f>VLOOKUP(B280,'Plantilla publicacion'!$A$3:$M$490,8,0)</f>
        <v>Intervenciones en el sistema de información SIPI respecto a temas funcionales y técnicos, puestas en producción (Correos electrónicos del proveedor indicando la puesta en producción)</v>
      </c>
      <c r="I280" s="100">
        <f>VLOOKUP(B280,'Plantilla publicacion'!$A$3:$M$490,9,0)</f>
        <v>4</v>
      </c>
      <c r="J280" s="100" t="str">
        <f>VLOOKUP(B280,'Plantilla publicacion'!$A$3:$M$490,10,0)</f>
        <v>Númerica</v>
      </c>
      <c r="K280" s="173">
        <f>VLOOKUP(B280,'Plantilla publicacion'!$A$3:$M$490,11,0)</f>
        <v>45664</v>
      </c>
      <c r="L280" s="173">
        <f>VLOOKUP(B280,'Plantilla publicacion'!$A$3:$M$490,12,0)</f>
        <v>45989</v>
      </c>
      <c r="M280" s="100">
        <f>IF(ISERROR(VLOOKUP(B280,'Plantilla publicacion'!$A$3:$P$490,16,0)),"NA",VLOOKUP(B280,'Plantilla publicacion'!$A$3:$P$490,16,0))</f>
        <v>0</v>
      </c>
      <c r="N280" s="101" t="str">
        <f>VLOOKUP(B280,'Plantilla publicacion'!$A$3:$M$490,13,0)</f>
        <v>20-OFICINA DE TECNOLOGÍA E INFORMÁTICA;
2000-DESPACHO DEL SUPERINTENDENTE DELEGADO PARA LA PROPIEDAD INDUSTRIAL</v>
      </c>
      <c r="O280" s="317">
        <f>VLOOKUP(B280,'Plantilla publicacion (2)'!$S$3:$X$490,6,0)</f>
        <v>75</v>
      </c>
      <c r="P280" s="309">
        <f>VLOOKUP(B280,'Plantilla publicacion (2)'!$S$3:$Y$490,7,0)</f>
        <v>0.33632286995515698</v>
      </c>
      <c r="Q280" s="101" t="str">
        <f>VLOOKUP(B280,'PAI 2025 Consolidado'!$F$6:$Z$486,21,0)</f>
        <v>Se realizó la puesta en producción de la versión 2.7 y la versión 2.7.12 (soporte urgente).</v>
      </c>
      <c r="R280" s="200"/>
      <c r="S280" s="200"/>
    </row>
    <row r="281" spans="1:19" ht="65.25" customHeight="1" x14ac:dyDescent="0.25">
      <c r="A281" s="13" t="str">
        <f>VLOOKUP(B281,'Plantilla publicacion'!$A$3:$B$490,2,0)</f>
        <v>Actividad propia</v>
      </c>
      <c r="B281" s="102" t="s">
        <v>1008</v>
      </c>
      <c r="C281" s="367"/>
      <c r="D281" s="367">
        <f>VLOOKUP(B281,'Plantilla publicacion'!$A$3:$M$490,6,0)</f>
        <v>0</v>
      </c>
      <c r="E281" s="367"/>
      <c r="F281" s="367"/>
      <c r="G281" s="367" t="str">
        <f>VLOOKUP(B281,'Plantilla publicacion'!$A$3:$M$490,7,0)</f>
        <v>N/A</v>
      </c>
      <c r="H281" s="6" t="str">
        <f>VLOOKUP(B281,'Plantilla publicacion'!$A$3:$M$490,8,0)</f>
        <v>Priorizar y enviar los requerimientos previstos para las 4 versiones de fortalecimiento del SIPI (Correos electrónicos de la OTI al proveedor informando los requerimientos priorizados)</v>
      </c>
      <c r="I281" s="6">
        <f>VLOOKUP(B281,'Plantilla publicacion'!$A$3:$M$490,9,0)</f>
        <v>4</v>
      </c>
      <c r="J281" s="6" t="str">
        <f>VLOOKUP(B281,'Plantilla publicacion'!$A$3:$M$490,10,0)</f>
        <v>Númerica</v>
      </c>
      <c r="K281" s="7">
        <f>VLOOKUP(B281,'Plantilla publicacion'!$A$3:$M$490,11,0)</f>
        <v>45664</v>
      </c>
      <c r="L281" s="7">
        <f>VLOOKUP(B281,'Plantilla publicacion'!$A$3:$M$490,12,0)</f>
        <v>45989</v>
      </c>
      <c r="M281" s="57"/>
      <c r="N281" s="103" t="str">
        <f>VLOOKUP(B281,'Plantilla publicacion'!$A$3:$M$490,13,0)</f>
        <v>20-OFICINA DE TECNOLOGÍA E INFORMÁTICA;
2000-DESPACHO DEL SUPERINTENDENTE DELEGADO PARA LA PROPIEDAD INDUSTRIAL</v>
      </c>
      <c r="O281" s="315">
        <f>VLOOKUP(B281,'Plantilla publicacion (2)'!$S$3:$X$490,6,0)</f>
        <v>75</v>
      </c>
      <c r="P281" s="310">
        <f>VLOOKUP(B281,'Plantilla publicacion (2)'!$S$3:$Y$490,7,0)</f>
        <v>0.45731707317073172</v>
      </c>
      <c r="Q281" s="103" t="str">
        <f>VLOOKUP(B281,'PAI 2025 Consolidado'!$F$6:$Z$486,21,0)</f>
        <v>Se realizó la priorización de los requerimientos para el desarrollo de la versión  2.7.12 (soporte urgente) solicitud relacionada en el mantis 0175499.</v>
      </c>
      <c r="R281" s="201"/>
      <c r="S281" s="201"/>
    </row>
    <row r="282" spans="1:19" ht="65.25" customHeight="1" thickBot="1" x14ac:dyDescent="0.3">
      <c r="A282" s="13" t="str">
        <f>VLOOKUP(B282,'Plantilla publicacion'!$A$3:$B$490,2,0)</f>
        <v>Actividad propia</v>
      </c>
      <c r="B282" s="104" t="s">
        <v>1010</v>
      </c>
      <c r="C282" s="368"/>
      <c r="D282" s="368">
        <f>VLOOKUP(B282,'Plantilla publicacion'!$A$3:$M$490,6,0)</f>
        <v>0</v>
      </c>
      <c r="E282" s="368"/>
      <c r="F282" s="368"/>
      <c r="G282" s="368" t="str">
        <f>VLOOKUP(B282,'Plantilla publicacion'!$A$3:$M$490,7,0)</f>
        <v>N/A</v>
      </c>
      <c r="H282" s="106" t="str">
        <f>VLOOKUP(B282,'Plantilla publicacion'!$A$3:$M$490,8,0)</f>
        <v>Realizar seguimiento al desarrollo, prueba y puesta en producción de los requerimientos priorizados en las 4 versiones (Correos electrónicos del proveedor indicando la puesta en producción)</v>
      </c>
      <c r="I282" s="106">
        <f>VLOOKUP(B282,'Plantilla publicacion'!$A$3:$M$490,9,0)</f>
        <v>4</v>
      </c>
      <c r="J282" s="106" t="str">
        <f>VLOOKUP(B282,'Plantilla publicacion'!$A$3:$M$490,10,0)</f>
        <v>Númerica</v>
      </c>
      <c r="K282" s="107">
        <f>VLOOKUP(B282,'Plantilla publicacion'!$A$3:$M$490,11,0)</f>
        <v>45748</v>
      </c>
      <c r="L282" s="107">
        <f>VLOOKUP(B282,'Plantilla publicacion'!$A$3:$M$490,12,0)</f>
        <v>45989</v>
      </c>
      <c r="M282" s="108"/>
      <c r="N282" s="109" t="str">
        <f>VLOOKUP(B282,'Plantilla publicacion'!$A$3:$M$490,13,0)</f>
        <v>20-OFICINA DE TECNOLOGÍA E INFORMÁTICA;
2000-DESPACHO DEL SUPERINTENDENTE DELEGADO PARA LA PROPIEDAD INDUSTRIAL</v>
      </c>
      <c r="O282" s="318">
        <f>VLOOKUP(B282,'Plantilla publicacion (2)'!$S$3:$X$490,6,0)</f>
        <v>75</v>
      </c>
      <c r="P282" s="311">
        <f>VLOOKUP(B282,'Plantilla publicacion (2)'!$S$3:$Y$490,7,0)</f>
        <v>0.45731707317073172</v>
      </c>
      <c r="Q282" s="109" t="str">
        <f>VLOOKUP(B282,'PAI 2025 Consolidado'!$F$6:$Z$486,21,0)</f>
        <v>Durante el mes de julio de 2025 se realizó la puesta en producción de la versión 2.7 y la versión 2.7.12 (soporte urgente).</v>
      </c>
      <c r="R282" s="201"/>
      <c r="S282" s="201"/>
    </row>
    <row r="283" spans="1:19" s="12" customFormat="1" ht="114.75" x14ac:dyDescent="0.25">
      <c r="A283" s="5" t="str">
        <f>VLOOKUP(B283,'Plantilla publicacion'!$A$3:$B$490,2,0)</f>
        <v>Producto</v>
      </c>
      <c r="B283" s="15" t="s">
        <v>1338</v>
      </c>
      <c r="C283" s="367" t="str">
        <f>VLOOKUP(B283,'Plantilla publicacion'!$A$3:$R$490,17,0)</f>
        <v>PND - 5-31-5-d- Convergencia regional - Gobierno digital para la gente / PES - Transformación Institucional</v>
      </c>
      <c r="D283" s="367" t="str">
        <f>VLOOKUP(B283,'Plantilla publicacion'!$A$3:$M$490,6,0)</f>
        <v>62-Fortalecer la infraestructura, uso y aprovechamiento de las tecnologías de la información, para optimizar la capacidad institucional</v>
      </c>
      <c r="E283" s="367"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3" s="367"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3" s="367" t="str">
        <f>VLOOKUP(B283,'Plantilla publicacion'!$A$3:$M$490,7,0)</f>
        <v>FUNCIONAMIENTO</v>
      </c>
      <c r="H283" s="15" t="str">
        <f>VLOOKUP(B283,'Plantilla publicacion'!$A$3:$M$490,8,0)</f>
        <v>Unificación y optimización de radicación en la Sede Electrónica de la SIC, implementada (Informe  que de cuenta de le unificación y optimización de radicación en la Sede Electrónica de la SIC)</v>
      </c>
      <c r="I283" s="15">
        <f>VLOOKUP(B283,'Plantilla publicacion'!$A$3:$M$490,9,0)</f>
        <v>100</v>
      </c>
      <c r="J283" s="15" t="str">
        <f>VLOOKUP(B283,'Plantilla publicacion'!$A$3:$M$490,10,0)</f>
        <v>Porcentual</v>
      </c>
      <c r="K283" s="172">
        <f>VLOOKUP(B283,'Plantilla publicacion'!$A$3:$M$490,11,0)</f>
        <v>45719</v>
      </c>
      <c r="L283" s="172">
        <f>VLOOKUP(B283,'Plantilla publicacion'!$A$3:$M$490,12,0)</f>
        <v>46007</v>
      </c>
      <c r="M283" s="15">
        <f>IF(ISERROR(VLOOKUP(B283,'Plantilla publicacion'!$A$3:$P$490,16,0)),"NA",VLOOKUP(B283,'Plantilla publicacion'!$A$3:$P$490,16,0))</f>
        <v>0</v>
      </c>
      <c r="N283" s="15" t="str">
        <f>VLOOKUP(B283,'Plantilla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3" s="314">
        <f>VLOOKUP(B283,'Plantilla publicacion (2)'!$S$3:$X$490,6,0)</f>
        <v>0</v>
      </c>
      <c r="P283" s="312">
        <f>VLOOKUP(B283,'Plantilla publicacion (2)'!$S$3:$Y$490,7,0)</f>
        <v>0</v>
      </c>
      <c r="Q283" s="15">
        <f>VLOOKUP(B283,'PAI 2025 Consolidado'!$F$6:$Z$486,21,0)</f>
        <v>0</v>
      </c>
      <c r="R283" s="200"/>
      <c r="S283" s="200"/>
    </row>
    <row r="284" spans="1:19" ht="65.25" customHeight="1" x14ac:dyDescent="0.25">
      <c r="A284" s="13" t="str">
        <f>VLOOKUP(B284,'Plantilla publicacion'!$A$3:$B$490,2,0)</f>
        <v>Actividad propia</v>
      </c>
      <c r="B284" s="6" t="s">
        <v>1341</v>
      </c>
      <c r="C284" s="367"/>
      <c r="D284" s="367">
        <f>VLOOKUP(B284,'Plantilla publicacion'!$A$3:$M$490,6,0)</f>
        <v>0</v>
      </c>
      <c r="E284" s="367"/>
      <c r="F284" s="367"/>
      <c r="G284" s="367" t="str">
        <f>VLOOKUP(B284,'Plantilla publicacion'!$A$3:$M$490,7,0)</f>
        <v>N/A</v>
      </c>
      <c r="H284" s="6" t="str">
        <f>VLOOKUP(B284,'Plantilla publicacion'!$A$3:$M$490,8,0)</f>
        <v>Elaborar un diagnóstico para identificar los canales de radicación, el volumen de entradas y el grado de congestión de los mismos (Diagnóstico del estado de los canales de radicación y grado de congestión)</v>
      </c>
      <c r="I284" s="6">
        <f>VLOOKUP(B284,'Plantilla publicacion'!$A$3:$M$490,9,0)</f>
        <v>1</v>
      </c>
      <c r="J284" s="6" t="str">
        <f>VLOOKUP(B284,'Plantilla publicacion'!$A$3:$M$490,10,0)</f>
        <v>Númerica</v>
      </c>
      <c r="K284" s="7">
        <f>VLOOKUP(B284,'Plantilla publicacion'!$A$3:$M$490,11,0)</f>
        <v>45719</v>
      </c>
      <c r="L284" s="7">
        <f>VLOOKUP(B284,'Plantilla publicacion'!$A$3:$M$490,12,0)</f>
        <v>45747</v>
      </c>
      <c r="M284" s="57"/>
      <c r="N284" s="16" t="str">
        <f>VLOOKUP(B284,'Plantilla publicacion'!$A$3:$M$490,13,0)</f>
        <v>100-SECRETARIA GENERAL;
141-GRUPO DE TRABAJO DE GESTIÓN DOCUMENTAL Y ARCHIVO;
20-OFICINA DE TECNOLOGÍA E INFORMÁTICA;
72-GRUPO DE TRABAJO DE ATENCION AL CIUDADANO</v>
      </c>
      <c r="O284" s="315">
        <f>VLOOKUP(B284,'Plantilla publicacion (2)'!$S$3:$X$490,6,0)</f>
        <v>100</v>
      </c>
      <c r="P284" s="310">
        <f>VLOOKUP(B284,'Plantilla publicacion (2)'!$S$3:$Y$490,7,0)</f>
        <v>0.3048780487804878</v>
      </c>
      <c r="Q284" s="16" t="str">
        <f>VLOOKUP(B284,'PAI 2025 Consolidado'!$F$6:$Z$486,21,0)</f>
        <v xml:space="preserve">Se remite el diagnóstico realizado sobre los canales de radicación de la Entidad y su grado de congestión. Este producto fue adelantando por la OTI, Atención al ciudadano y Gestión Documental. </v>
      </c>
      <c r="R284" s="201"/>
      <c r="S284" s="201"/>
    </row>
    <row r="285" spans="1:19" ht="65.25" customHeight="1" x14ac:dyDescent="0.25">
      <c r="A285" s="13" t="str">
        <f>VLOOKUP(B285,'Plantilla publicacion'!$A$3:$B$490,2,0)</f>
        <v>Actividad propia</v>
      </c>
      <c r="B285" s="6" t="s">
        <v>1344</v>
      </c>
      <c r="C285" s="367"/>
      <c r="D285" s="367">
        <f>VLOOKUP(B285,'Plantilla publicacion'!$A$3:$M$490,6,0)</f>
        <v>0</v>
      </c>
      <c r="E285" s="367"/>
      <c r="F285" s="367"/>
      <c r="G285" s="367" t="str">
        <f>VLOOKUP(B285,'Plantilla publicacion'!$A$3:$M$490,7,0)</f>
        <v>N/A</v>
      </c>
      <c r="H285" s="6" t="str">
        <f>VLOOKUP(B285,'Plantilla publicacion'!$A$3:$M$490,8,0)</f>
        <v>Realizar un plan de trabajo para la unificación y optimización de radicación en la Sede Electrónica de la SIC (Plan de trabajo para la implementación de la estrategia de unificación y optimización de radicación en la Sede Electrónica de la SIC)</v>
      </c>
      <c r="I285" s="6">
        <f>VLOOKUP(B285,'Plantilla publicacion'!$A$3:$M$490,9,0)</f>
        <v>1</v>
      </c>
      <c r="J285" s="6" t="str">
        <f>VLOOKUP(B285,'Plantilla publicacion'!$A$3:$M$490,10,0)</f>
        <v>Númerica</v>
      </c>
      <c r="K285" s="7">
        <f>VLOOKUP(B285,'Plantilla publicacion'!$A$3:$M$490,11,0)</f>
        <v>45748</v>
      </c>
      <c r="L285" s="7">
        <f>VLOOKUP(B285,'Plantilla publicacion'!$A$3:$M$490,12,0)</f>
        <v>45777</v>
      </c>
      <c r="M285" s="57"/>
      <c r="N285" s="16" t="str">
        <f>VLOOKUP(B285,'Plantilla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5" s="315">
        <f>VLOOKUP(B285,'Plantilla publicacion (2)'!$S$3:$X$490,6,0)</f>
        <v>100</v>
      </c>
      <c r="P285" s="310">
        <f>VLOOKUP(B285,'Plantilla publicacion (2)'!$S$3:$Y$490,7,0)</f>
        <v>0.18292682926829268</v>
      </c>
      <c r="Q285" s="16" t="str">
        <f>VLOOKUP(B285,'PAI 2025 Consolidado'!$F$6:$Z$486,21,0)</f>
        <v xml:space="preserve">Se remite el Plan de Trabajo inicial para la unificación y optimización de radicación en la Sede Electrónica. </v>
      </c>
      <c r="R285" s="201"/>
      <c r="S285" s="201"/>
    </row>
    <row r="286" spans="1:19" ht="65.25" customHeight="1" thickBot="1" x14ac:dyDescent="0.3">
      <c r="A286" s="13" t="str">
        <f>VLOOKUP(B286,'Plantilla publicacion'!$A$3:$B$490,2,0)</f>
        <v>Actividad propia</v>
      </c>
      <c r="B286" s="18" t="s">
        <v>1346</v>
      </c>
      <c r="C286" s="367"/>
      <c r="D286" s="367">
        <f>VLOOKUP(B286,'Plantilla publicacion'!$A$3:$M$490,6,0)</f>
        <v>0</v>
      </c>
      <c r="E286" s="367"/>
      <c r="F286" s="367"/>
      <c r="G286" s="367" t="str">
        <f>VLOOKUP(B286,'Plantilla publicacion'!$A$3:$M$490,7,0)</f>
        <v>N/A</v>
      </c>
      <c r="H286" s="6" t="str">
        <f>VLOOKUP(B286,'Plantilla publicacion'!$A$3:$M$490,8,0)</f>
        <v>Ejecutar el plan de trabajo para la unificación y optimización de radicación en la Sede Electrónica de la SIC (Plan de trabajo con seguimiento y sus respectivas evidencias)</v>
      </c>
      <c r="I286" s="6">
        <f>VLOOKUP(B286,'Plantilla publicacion'!$A$3:$M$490,9,0)</f>
        <v>100</v>
      </c>
      <c r="J286" s="6" t="str">
        <f>VLOOKUP(B286,'Plantilla publicacion'!$A$3:$M$490,10,0)</f>
        <v>Porcentual</v>
      </c>
      <c r="K286" s="7">
        <f>VLOOKUP(B286,'Plantilla publicacion'!$A$3:$M$490,11,0)</f>
        <v>45779</v>
      </c>
      <c r="L286" s="7">
        <f>VLOOKUP(B286,'Plantilla publicacion'!$A$3:$M$490,12,0)</f>
        <v>46007</v>
      </c>
      <c r="M286" s="57"/>
      <c r="N286" s="16" t="str">
        <f>VLOOKUP(B286,'Plantilla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6" s="315">
        <f>VLOOKUP(B286,'Plantilla publicacion (2)'!$S$3:$X$490,6,0)</f>
        <v>47</v>
      </c>
      <c r="P286" s="310">
        <f>VLOOKUP(B286,'Plantilla publicacion (2)'!$S$3:$Y$490,7,0)</f>
        <v>0.34390243902439027</v>
      </c>
      <c r="Q286" s="16" t="str">
        <f>VLOOKUP(B286,'PAI 2025 Consolidado'!$F$6:$Z$486,21,0)</f>
        <v xml:space="preserve">Se reporta avance cualitativo de las actividades 1,5 y 1,7. Así mismo, se reprograman fechas de actividades 1.8 y 2.4 esto atendiendo a que el 01 y 02 de octubre de 2025, fue recibido el requerimiento asociado con el formulario de desmonte de contáctenos como del rediseño del menú, validado y ajustado con OSCAE. Se sostiene avance de 47% aprobado por OAP.
</v>
      </c>
      <c r="R286" s="201"/>
      <c r="S286" s="201"/>
    </row>
    <row r="287" spans="1:19" ht="32.25" customHeight="1" thickBot="1" x14ac:dyDescent="0.3">
      <c r="A287" s="13" t="e">
        <f>VLOOKUP(B287,'Plantilla publicacion'!$A$3:$B$490,2,0)</f>
        <v>#N/A</v>
      </c>
      <c r="B287" s="400" t="s">
        <v>51</v>
      </c>
      <c r="C287" s="401"/>
      <c r="D287" s="401"/>
      <c r="E287" s="401"/>
      <c r="F287" s="401"/>
      <c r="G287" s="401"/>
      <c r="H287" s="401"/>
      <c r="I287" s="401"/>
      <c r="J287" s="401"/>
      <c r="K287" s="401"/>
      <c r="L287" s="401"/>
      <c r="M287" s="401"/>
      <c r="N287" s="401"/>
      <c r="O287" s="401"/>
      <c r="P287" s="401"/>
      <c r="Q287" s="401"/>
      <c r="R287" s="195"/>
      <c r="S287" s="195"/>
    </row>
    <row r="288" spans="1:19" ht="48" customHeight="1" thickBot="1" x14ac:dyDescent="0.3">
      <c r="B288" s="21" t="s">
        <v>452</v>
      </c>
      <c r="C288" s="22" t="s">
        <v>1488</v>
      </c>
      <c r="D288" s="22" t="s">
        <v>0</v>
      </c>
      <c r="E288" s="22" t="s">
        <v>1437</v>
      </c>
      <c r="F288" s="22" t="s">
        <v>1491</v>
      </c>
      <c r="G288" s="22" t="s">
        <v>1</v>
      </c>
      <c r="H288" s="22" t="s">
        <v>2</v>
      </c>
      <c r="I288" s="22" t="s">
        <v>3</v>
      </c>
      <c r="J288" s="22" t="s">
        <v>4</v>
      </c>
      <c r="K288" s="23" t="s">
        <v>5</v>
      </c>
      <c r="L288" s="23" t="s">
        <v>6</v>
      </c>
      <c r="M288" s="56" t="s">
        <v>1489</v>
      </c>
      <c r="N288" s="24" t="s">
        <v>7</v>
      </c>
      <c r="O288" s="56" t="s">
        <v>1891</v>
      </c>
      <c r="P288" s="210" t="s">
        <v>1892</v>
      </c>
      <c r="Q288" s="211" t="s">
        <v>1893</v>
      </c>
      <c r="R288" s="199"/>
      <c r="S288" s="199"/>
    </row>
    <row r="289" spans="1:19" s="12" customFormat="1" ht="63.75" x14ac:dyDescent="0.25">
      <c r="A289" s="5" t="str">
        <f>VLOOKUP(B289,'Plantilla publicacion'!$A$3:$B$490,2,0)</f>
        <v>Producto</v>
      </c>
      <c r="B289" s="15" t="s">
        <v>587</v>
      </c>
      <c r="C289" s="385" t="str">
        <f>VLOOKUP(B289,'Plantilla publicacion'!$A$3:$R$490,17,0)</f>
        <v>PND - 5-31-5-b- Convergencia regional - Entidades públicas territoriales y nacionales fortalecidas / PES - Transformación Institucional</v>
      </c>
      <c r="D289" s="385" t="str">
        <f>VLOOKUP(B289,'Plantilla publicacion'!$A$3:$M$490,6,0)</f>
        <v>56-Fortalecer la gestión de la información, el conocimiento y la innovación para optimizar la capacidad institucional</v>
      </c>
      <c r="E289" s="385"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9" s="385"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9" s="385" t="str">
        <f>VLOOKUP(B289,'Plantilla publicacion'!$A$3:$M$490,7,0)</f>
        <v>C-3599-0200-0005-53105b</v>
      </c>
      <c r="H289" s="15" t="str">
        <f>VLOOKUP(B289,'Plantilla publicacion'!$A$3:$M$490,8,0)</f>
        <v>SIC alineada a la directriz de manejo de imágen y plan de medios de la Presidencia de la República, realizada. (Informe de contenidos producidos)</v>
      </c>
      <c r="I289" s="15">
        <f>VLOOKUP(B289,'Plantilla publicacion'!$A$3:$M$490,9,0)</f>
        <v>100</v>
      </c>
      <c r="J289" s="15" t="str">
        <f>VLOOKUP(B289,'Plantilla publicacion'!$A$3:$M$490,10,0)</f>
        <v>Porcentual</v>
      </c>
      <c r="K289" s="172">
        <f>VLOOKUP(B289,'Plantilla publicacion'!$A$3:$M$490,11,0)</f>
        <v>45691</v>
      </c>
      <c r="L289" s="172">
        <f>VLOOKUP(B289,'Plantilla publicacion'!$A$3:$M$490,12,0)</f>
        <v>46022</v>
      </c>
      <c r="M289" s="15" t="str">
        <f>IF(ISERROR(VLOOKUP(B289,'Plantilla publicacion'!$A$3:$P$490,16,0)),"NA",VLOOKUP(B289,'Plantilla publicacion'!$A$3:$P$490,16,0))</f>
        <v>PES_20230249 / PEI_25</v>
      </c>
      <c r="N289" s="15" t="str">
        <f>VLOOKUP(B289,'Plantilla publicacion'!$A$3:$M$490,13,0)</f>
        <v>73-GRUPO DE TRABAJO DE COMUNICACION</v>
      </c>
      <c r="O289" s="15">
        <f>VLOOKUP(B289,'Plantilla publicacion (2)'!$S$3:$X$490,6,0)</f>
        <v>100</v>
      </c>
      <c r="P289" s="312">
        <f>VLOOKUP(B289,'Plantilla publicacion (2)'!$S$3:$Y$490,7,0)</f>
        <v>1.3452914798206279</v>
      </c>
      <c r="Q289" s="15" t="str">
        <f>VLOOKUP(B289,'PAI 2025 Consolidado'!$F$6:$Z$486,21,0)</f>
        <v>Con corte al 30 de septiembre de 2025, y en cumplimiento con la directriz de manejo de imagen de la Presidencia de la República, se han generado un total de 30.416 publicaciones, distribuidas en 66 comunicados de prensa, 77 noticias y Publicaciones en redes sociales así: X: 27.967, LinkedIN: 288, Facebook: 1,019, Instagram: 912 y TikTok: 87</v>
      </c>
      <c r="R289" s="200"/>
      <c r="S289" s="200"/>
    </row>
    <row r="290" spans="1:19" ht="63.75" x14ac:dyDescent="0.25">
      <c r="A290" s="13" t="str">
        <f>VLOOKUP(B290,'Plantilla publicacion'!$A$3:$B$490,2,0)</f>
        <v>Actividad propia</v>
      </c>
      <c r="B290" s="6" t="s">
        <v>590</v>
      </c>
      <c r="C290" s="367"/>
      <c r="D290" s="367">
        <f>VLOOKUP(B290,'Plantilla publicacion'!$A$3:$M$490,6,0)</f>
        <v>0</v>
      </c>
      <c r="E290" s="367"/>
      <c r="F290" s="367"/>
      <c r="G290" s="367" t="str">
        <f>VLOOKUP(B290,'Plantilla publicacion'!$A$3:$M$490,7,0)</f>
        <v>N/A</v>
      </c>
      <c r="H290" s="6" t="str">
        <f>VLOOKUP(B290,'Plantilla publicacion'!$A$3:$M$490,8,0)</f>
        <v>Producir los boletines, foto noticias, videos y/o ruedas de prensa de conformidad con la directriz de Presidencia sobre el manejo de imágen (Documento con evidencias)</v>
      </c>
      <c r="I290" s="6">
        <f>VLOOKUP(B290,'Plantilla publicacion'!$A$3:$M$490,9,0)</f>
        <v>100</v>
      </c>
      <c r="J290" s="6" t="str">
        <f>VLOOKUP(B290,'Plantilla publicacion'!$A$3:$M$490,10,0)</f>
        <v>Porcentual</v>
      </c>
      <c r="K290" s="7">
        <f>VLOOKUP(B290,'Plantilla publicacion'!$A$3:$M$490,11,0)</f>
        <v>45691</v>
      </c>
      <c r="L290" s="7">
        <f>VLOOKUP(B290,'Plantilla publicacion'!$A$3:$M$490,12,0)</f>
        <v>46022</v>
      </c>
      <c r="M290" s="57"/>
      <c r="N290" s="16" t="str">
        <f>VLOOKUP(B290,'Plantilla publicacion'!$A$3:$M$490,13,0)</f>
        <v>73-GRUPO DE TRABAJO DE COMUNICACION</v>
      </c>
      <c r="O290" s="6">
        <f>VLOOKUP(B290,'Plantilla publicacion (2)'!$S$3:$X$490,6,0)</f>
        <v>100</v>
      </c>
      <c r="P290" s="310">
        <f>VLOOKUP(B290,'Plantilla publicacion (2)'!$S$3:$Y$490,7,0)</f>
        <v>0.97560975609756095</v>
      </c>
      <c r="Q290" s="16" t="str">
        <f>VLOOKUP(B290,'PAI 2025 Consolidado'!$F$6:$Z$486,21,0)</f>
        <v>En el mes de septiembre de 2025, y en cumplimiento con la directriz de manejo de imagen de la Presidencia de la República, se generaron un total de 4.642 publicaciones, distribuidas en 12 comunicados de prensa, 14 noticias y Publicaciones en redes sociales así: X: 4.248, LinkedIN: 54, Facebook: 172, Instagram: 132 y TikTok: 1</v>
      </c>
      <c r="R290" s="201"/>
      <c r="S290" s="201"/>
    </row>
    <row r="291" spans="1:19" ht="55.5" customHeight="1" thickBot="1" x14ac:dyDescent="0.3">
      <c r="A291" s="13" t="str">
        <f>VLOOKUP(B291,'Plantilla publicacion'!$A$3:$B$490,2,0)</f>
        <v>Actividad propia</v>
      </c>
      <c r="B291" s="11" t="s">
        <v>592</v>
      </c>
      <c r="C291" s="367"/>
      <c r="D291" s="367">
        <f>VLOOKUP(B291,'Plantilla publicacion'!$A$3:$M$490,6,0)</f>
        <v>0</v>
      </c>
      <c r="E291" s="367"/>
      <c r="F291" s="367"/>
      <c r="G291" s="367" t="str">
        <f>VLOOKUP(B291,'Plantilla publicacion'!$A$3:$M$490,7,0)</f>
        <v>N/A</v>
      </c>
      <c r="H291" s="11" t="str">
        <f>VLOOKUP(B291,'Plantilla publicacion'!$A$3:$M$490,8,0)</f>
        <v>Consolidar el informe final de los contenidos producidos por la SIC respecto a la directriz de manejo de imagen del gobierno nacional. (Informe consoldiado de los contenidos producidos)</v>
      </c>
      <c r="I291" s="11">
        <f>VLOOKUP(B291,'Plantilla publicacion'!$A$3:$M$490,9,0)</f>
        <v>100</v>
      </c>
      <c r="J291" s="11" t="str">
        <f>VLOOKUP(B291,'Plantilla publicacion'!$A$3:$M$490,10,0)</f>
        <v>Porcentual</v>
      </c>
      <c r="K291" s="110">
        <f>VLOOKUP(B291,'Plantilla publicacion'!$A$3:$M$490,11,0)</f>
        <v>45993</v>
      </c>
      <c r="L291" s="110">
        <f>VLOOKUP(B291,'Plantilla publicacion'!$A$3:$M$490,12,0)</f>
        <v>46022</v>
      </c>
      <c r="M291" s="111"/>
      <c r="N291" s="112" t="str">
        <f>VLOOKUP(B291,'Plantilla publicacion'!$A$3:$M$490,13,0)</f>
        <v>73-GRUPO DE TRABAJO DE COMUNICACION</v>
      </c>
      <c r="O291" s="11">
        <f>VLOOKUP(B291,'Plantilla publicacion (2)'!$S$3:$X$490,6,0)</f>
        <v>0</v>
      </c>
      <c r="P291" s="313">
        <f>VLOOKUP(B291,'Plantilla publicacion (2)'!$S$3:$Y$490,7,0)</f>
        <v>0</v>
      </c>
      <c r="Q291" s="112">
        <f>VLOOKUP(B291,'PAI 2025 Consolidado'!$F$6:$Z$486,21,0)</f>
        <v>0</v>
      </c>
      <c r="R291" s="201"/>
      <c r="S291" s="201"/>
    </row>
    <row r="292" spans="1:19" s="12" customFormat="1" ht="51" x14ac:dyDescent="0.25">
      <c r="A292" s="5" t="str">
        <f>VLOOKUP(B292,'Plantilla publicacion'!$A$3:$B$490,2,0)</f>
        <v>Producto</v>
      </c>
      <c r="B292" s="98" t="s">
        <v>594</v>
      </c>
      <c r="C292" s="366" t="str">
        <f>VLOOKUP(B292,'Plantilla publicacion'!$A$3:$R$490,17,0)</f>
        <v>PND - 5-31-5-b- Convergencia regional - Entidades públicas territoriales y nacionales fortalecidas / PES - Transformación Institucional</v>
      </c>
      <c r="D292" s="366" t="str">
        <f>VLOOKUP(B292,'Plantilla publicacion'!$A$3:$M$490,6,0)</f>
        <v>56-Fortalecer la gestión de la información, el conocimiento y la innovación para optimizar la capacidad institucional</v>
      </c>
      <c r="E292" s="366"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2" s="366"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2" s="366" t="str">
        <f>VLOOKUP(B292,'Plantilla publicacion'!$A$3:$M$490,7,0)</f>
        <v>C-3599-0200-0005-53105b</v>
      </c>
      <c r="H292" s="100" t="str">
        <f>VLOOKUP(B292,'Plantilla publicacion'!$A$3:$M$490,8,0)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2" s="100">
        <f>VLOOKUP(B292,'Plantilla publicacion'!$A$3:$M$490,9,0)</f>
        <v>100</v>
      </c>
      <c r="J292" s="100" t="str">
        <f>VLOOKUP(B292,'Plantilla publicacion'!$A$3:$M$490,10,0)</f>
        <v>Porcentual</v>
      </c>
      <c r="K292" s="173">
        <f>VLOOKUP(B292,'Plantilla publicacion'!$A$3:$M$490,11,0)</f>
        <v>45691</v>
      </c>
      <c r="L292" s="173">
        <f>VLOOKUP(B292,'Plantilla publicacion'!$A$3:$M$490,12,0)</f>
        <v>46003</v>
      </c>
      <c r="M292" s="100">
        <f>IF(ISERROR(VLOOKUP(B292,'Plantilla publicacion'!$A$3:$P$490,16,0)),"NA",VLOOKUP(B292,'Plantilla publicacion'!$A$3:$P$490,16,0))</f>
        <v>0</v>
      </c>
      <c r="N292" s="101" t="str">
        <f>VLOOKUP(B292,'Plantilla publicacion'!$A$3:$M$490,13,0)</f>
        <v>100-SECRETARIA GENERAL;
73-GRUPO DE TRABAJO DE COMUNICACION</v>
      </c>
      <c r="O292" s="100">
        <f>VLOOKUP(B292,'Plantilla publicacion (2)'!$S$3:$X$490,6,0)</f>
        <v>0</v>
      </c>
      <c r="P292" s="309">
        <f>VLOOKUP(B292,'Plantilla publicacion (2)'!$S$3:$Y$490,7,0)</f>
        <v>0</v>
      </c>
      <c r="Q292" s="101">
        <f>VLOOKUP(B292,'PAI 2025 Consolidado'!$F$6:$Z$486,21,0)</f>
        <v>0</v>
      </c>
      <c r="R292" s="200"/>
      <c r="S292" s="200"/>
    </row>
    <row r="293" spans="1:19" ht="38.25" x14ac:dyDescent="0.25">
      <c r="A293" s="13" t="str">
        <f>VLOOKUP(B293,'Plantilla publicacion'!$A$3:$B$490,2,0)</f>
        <v>Actividad propia</v>
      </c>
      <c r="B293" s="102" t="s">
        <v>596</v>
      </c>
      <c r="C293" s="367"/>
      <c r="D293" s="367">
        <f>VLOOKUP(B293,'Plantilla publicacion'!$A$3:$M$490,6,0)</f>
        <v>0</v>
      </c>
      <c r="E293" s="367"/>
      <c r="F293" s="367"/>
      <c r="G293" s="367" t="str">
        <f>VLOOKUP(B293,'Plantilla publicacion'!$A$3:$M$490,7,0)</f>
        <v>N/A</v>
      </c>
      <c r="H293" s="6" t="str">
        <f>VLOOKUP(B293,'Plantilla publicacion'!$A$3:$M$490,8,0)</f>
        <v>Realizar un diagnóstico de las necesidades para la comunicaciones internas (Documento de diagnóstico)</v>
      </c>
      <c r="I293" s="6">
        <f>VLOOKUP(B293,'Plantilla publicacion'!$A$3:$M$490,9,0)</f>
        <v>1</v>
      </c>
      <c r="J293" s="6" t="str">
        <f>VLOOKUP(B293,'Plantilla publicacion'!$A$3:$M$490,10,0)</f>
        <v>Númerica</v>
      </c>
      <c r="K293" s="7">
        <f>VLOOKUP(B293,'Plantilla publicacion'!$A$3:$M$490,11,0)</f>
        <v>45691</v>
      </c>
      <c r="L293" s="7">
        <f>VLOOKUP(B293,'Plantilla publicacion'!$A$3:$M$490,12,0)</f>
        <v>45744</v>
      </c>
      <c r="M293" s="57"/>
      <c r="N293" s="103" t="str">
        <f>VLOOKUP(B293,'Plantilla publicacion'!$A$3:$M$490,13,0)</f>
        <v>73-GRUPO DE TRABAJO DE COMUNICACION</v>
      </c>
      <c r="O293" s="6">
        <f>VLOOKUP(B293,'Plantilla publicacion (2)'!$S$3:$X$490,6,0)</f>
        <v>100</v>
      </c>
      <c r="P293" s="310">
        <f>VLOOKUP(B293,'Plantilla publicacion (2)'!$S$3:$Y$490,7,0)</f>
        <v>0.24390243902439024</v>
      </c>
      <c r="Q293" s="103" t="str">
        <f>VLOOKUP(B293,'PAI 2025 Consolidado'!$F$6:$Z$486,21,0)</f>
        <v>Se elaboró el documento de Diagnóstico de las necesidades para las comunicaciones internas, el cual está avalado por la Coordinación del Grupo de Comunicaciones.</v>
      </c>
      <c r="R293" s="201"/>
      <c r="S293" s="201"/>
    </row>
    <row r="294" spans="1:19" ht="38.25" x14ac:dyDescent="0.25">
      <c r="A294" s="13" t="str">
        <f>VLOOKUP(B294,'Plantilla publicacion'!$A$3:$B$490,2,0)</f>
        <v>Actividad propia</v>
      </c>
      <c r="B294" s="102" t="s">
        <v>598</v>
      </c>
      <c r="C294" s="367"/>
      <c r="D294" s="367">
        <f>VLOOKUP(B294,'Plantilla publicacion'!$A$3:$M$490,6,0)</f>
        <v>0</v>
      </c>
      <c r="E294" s="367"/>
      <c r="F294" s="367"/>
      <c r="G294" s="367" t="str">
        <f>VLOOKUP(B294,'Plantilla publicacion'!$A$3:$M$490,7,0)</f>
        <v>N/A</v>
      </c>
      <c r="H294" s="6" t="str">
        <f>VLOOKUP(B294,'Plantilla publicacion'!$A$3:$M$490,8,0)</f>
        <v>Elaborar la estrategia de comunicaciones internas que incluya el plan de trabajo para su realización (Documento de estrategia que incluya plan de trabajo)</v>
      </c>
      <c r="I294" s="6">
        <f>VLOOKUP(B294,'Plantilla publicacion'!$A$3:$M$490,9,0)</f>
        <v>100</v>
      </c>
      <c r="J294" s="6" t="str">
        <f>VLOOKUP(B294,'Plantilla publicacion'!$A$3:$M$490,10,0)</f>
        <v>Porcentual</v>
      </c>
      <c r="K294" s="7">
        <f>VLOOKUP(B294,'Plantilla publicacion'!$A$3:$M$490,11,0)</f>
        <v>45748</v>
      </c>
      <c r="L294" s="7">
        <f>VLOOKUP(B294,'Plantilla publicacion'!$A$3:$M$490,12,0)</f>
        <v>45777</v>
      </c>
      <c r="M294" s="57"/>
      <c r="N294" s="103" t="str">
        <f>VLOOKUP(B294,'Plantilla publicacion'!$A$3:$M$490,13,0)</f>
        <v>73-GRUPO DE TRABAJO DE COMUNICACION</v>
      </c>
      <c r="O294" s="6">
        <f>VLOOKUP(B294,'Plantilla publicacion (2)'!$S$3:$X$490,6,0)</f>
        <v>100</v>
      </c>
      <c r="P294" s="310">
        <f>VLOOKUP(B294,'Plantilla publicacion (2)'!$S$3:$Y$490,7,0)</f>
        <v>0.36585365853658536</v>
      </c>
      <c r="Q294" s="103" t="str">
        <f>VLOOKUP(B294,'PAI 2025 Consolidado'!$F$6:$Z$486,21,0)</f>
        <v>Se elaboró el documento de estrategia de comunicaciones internas y el respectivo plan de trabajo para su realización, el cual se encuentra avalado por la Coordinación del GIT Comunicación.</v>
      </c>
      <c r="R294" s="201"/>
      <c r="S294" s="201"/>
    </row>
    <row r="295" spans="1:19" ht="35.25" customHeight="1" x14ac:dyDescent="0.25">
      <c r="A295" s="13" t="str">
        <f>VLOOKUP(B295,'Plantilla publicacion'!$A$3:$B$490,2,0)</f>
        <v>Actividad propia</v>
      </c>
      <c r="B295" s="102" t="s">
        <v>600</v>
      </c>
      <c r="C295" s="367"/>
      <c r="D295" s="367">
        <f>VLOOKUP(B295,'Plantilla publicacion'!$A$3:$M$490,6,0)</f>
        <v>0</v>
      </c>
      <c r="E295" s="367"/>
      <c r="F295" s="367"/>
      <c r="G295" s="367" t="str">
        <f>VLOOKUP(B295,'Plantilla publicacion'!$A$3:$M$490,7,0)</f>
        <v>N/A</v>
      </c>
      <c r="H295" s="6" t="str">
        <f>VLOOKUP(B295,'Plantilla publicacion'!$A$3:$M$490,8,0)</f>
        <v>Ejecutar el Plan de trabajo de la estrategia de comunicaciones internas (Documento de seguimiento trimestral)</v>
      </c>
      <c r="I295" s="6">
        <f>VLOOKUP(B295,'Plantilla publicacion'!$A$3:$M$490,9,0)</f>
        <v>3</v>
      </c>
      <c r="J295" s="6" t="str">
        <f>VLOOKUP(B295,'Plantilla publicacion'!$A$3:$M$490,10,0)</f>
        <v>Númerica</v>
      </c>
      <c r="K295" s="7">
        <f>VLOOKUP(B295,'Plantilla publicacion'!$A$3:$M$490,11,0)</f>
        <v>45748</v>
      </c>
      <c r="L295" s="7">
        <f>VLOOKUP(B295,'Plantilla publicacion'!$A$3:$M$490,12,0)</f>
        <v>45982</v>
      </c>
      <c r="M295" s="57"/>
      <c r="N295" s="103" t="str">
        <f>VLOOKUP(B295,'Plantilla publicacion'!$A$3:$M$490,13,0)</f>
        <v>100-SECRETARIA GENERAL;
73-GRUPO DE TRABAJO DE COMUNICACION</v>
      </c>
      <c r="O295" s="6">
        <f>VLOOKUP(B295,'Plantilla publicacion (2)'!$S$3:$X$490,6,0)</f>
        <v>44</v>
      </c>
      <c r="P295" s="310">
        <f>VLOOKUP(B295,'Plantilla publicacion (2)'!$S$3:$Y$490,7,0)</f>
        <v>0.21463414634146338</v>
      </c>
      <c r="Q295" s="103" t="str">
        <f>VLOOKUP(B295,'PAI 2025 Consolidado'!$F$6:$Z$486,21,0)</f>
        <v>Con corte al 30 de septiembre de 2025, el plan de trabajo propuesto presenta un porcentaje de ejecución del 44%.</v>
      </c>
      <c r="R295" s="201"/>
      <c r="S295" s="201"/>
    </row>
    <row r="296" spans="1:19" ht="35.25" customHeight="1" thickBot="1" x14ac:dyDescent="0.3">
      <c r="A296" s="13" t="str">
        <f>VLOOKUP(B296,'Plantilla publicacion'!$A$3:$B$490,2,0)</f>
        <v>Actividad propia</v>
      </c>
      <c r="B296" s="104" t="s">
        <v>602</v>
      </c>
      <c r="C296" s="368"/>
      <c r="D296" s="368">
        <f>VLOOKUP(B296,'Plantilla publicacion'!$A$3:$M$490,6,0)</f>
        <v>0</v>
      </c>
      <c r="E296" s="368"/>
      <c r="F296" s="368"/>
      <c r="G296" s="368" t="str">
        <f>VLOOKUP(B296,'Plantilla publicacion'!$A$3:$M$490,7,0)</f>
        <v>N/A</v>
      </c>
      <c r="H296" s="106" t="str">
        <f>VLOOKUP(B296,'Plantilla publicacion'!$A$3:$M$490,8,0)</f>
        <v>Elaborar informe final de los resultados de la implementación de la estrategia de comunicaciones internas (Informe de resultados de implementación)</v>
      </c>
      <c r="I296" s="106">
        <f>VLOOKUP(B296,'Plantilla publicacion'!$A$3:$M$490,9,0)</f>
        <v>1</v>
      </c>
      <c r="J296" s="106" t="str">
        <f>VLOOKUP(B296,'Plantilla publicacion'!$A$3:$M$490,10,0)</f>
        <v>Númerica</v>
      </c>
      <c r="K296" s="107">
        <f>VLOOKUP(B296,'Plantilla publicacion'!$A$3:$M$490,11,0)</f>
        <v>45985</v>
      </c>
      <c r="L296" s="107">
        <f>VLOOKUP(B296,'Plantilla publicacion'!$A$3:$M$490,12,0)</f>
        <v>46003</v>
      </c>
      <c r="M296" s="108"/>
      <c r="N296" s="109" t="str">
        <f>VLOOKUP(B296,'Plantilla publicacion'!$A$3:$M$490,13,0)</f>
        <v>100-SECRETARIA GENERAL;
73-GRUPO DE TRABAJO DE COMUNICACION</v>
      </c>
      <c r="O296" s="106">
        <f>VLOOKUP(B296,'Plantilla publicacion (2)'!$S$3:$X$490,6,0)</f>
        <v>0</v>
      </c>
      <c r="P296" s="311">
        <f>VLOOKUP(B296,'Plantilla publicacion (2)'!$S$3:$Y$490,7,0)</f>
        <v>0</v>
      </c>
      <c r="Q296" s="109">
        <f>VLOOKUP(B296,'PAI 2025 Consolidado'!$F$6:$Z$486,21,0)</f>
        <v>0</v>
      </c>
      <c r="R296" s="201"/>
      <c r="S296" s="201"/>
    </row>
    <row r="297" spans="1:19" s="12" customFormat="1" ht="48" customHeight="1" x14ac:dyDescent="0.25">
      <c r="A297" s="5" t="str">
        <f>VLOOKUP(B297,'Plantilla publicacion'!$A$3:$B$490,2,0)</f>
        <v>Producto</v>
      </c>
      <c r="B297" s="15" t="s">
        <v>604</v>
      </c>
      <c r="C297" s="367" t="str">
        <f>VLOOKUP(B297,'Plantilla publicacion'!$A$3:$R$490,17,0)</f>
        <v>PND - 5-31-5-b- Convergencia regional - Entidades públicas territoriales y nacionales fortalecidas / PES - Cierre de brechas territoriales</v>
      </c>
      <c r="D297" s="367" t="str">
        <f>VLOOKUP(B297,'Plantilla publicacion'!$A$3:$M$490,6,0)</f>
        <v>58-Promover el enfoque preventivo, diferencial y territorial en el que hacer misional de la entidad</v>
      </c>
      <c r="E297" s="367"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7" s="367"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7" s="367" t="str">
        <f>VLOOKUP(B297,'Plantilla publicacion'!$A$3:$M$490,7,0)</f>
        <v>C-3599-0200-0005-53105b</v>
      </c>
      <c r="H297" s="15" t="str">
        <f>VLOOKUP(B297,'Plantilla publicacion'!$A$3:$M$490,8,0)</f>
        <v>Estrategia de fortalecimiento de la difusión de la misionalidad de la Entidad a nivel nacional, elaborada e implementada (Informe de resultados de implementación)</v>
      </c>
      <c r="I297" s="15">
        <f>VLOOKUP(B297,'Plantilla publicacion'!$A$3:$M$490,9,0)</f>
        <v>100</v>
      </c>
      <c r="J297" s="15" t="str">
        <f>VLOOKUP(B297,'Plantilla publicacion'!$A$3:$M$490,10,0)</f>
        <v>Porcentual</v>
      </c>
      <c r="K297" s="172">
        <f>VLOOKUP(B297,'Plantilla publicacion'!$A$3:$M$490,11,0)</f>
        <v>45672</v>
      </c>
      <c r="L297" s="172">
        <f>VLOOKUP(B297,'Plantilla publicacion'!$A$3:$M$490,12,0)</f>
        <v>46022</v>
      </c>
      <c r="M297" s="15">
        <f>IF(ISERROR(VLOOKUP(B297,'Plantilla publicacion'!$A$3:$P$490,16,0)),"NA",VLOOKUP(B297,'Plantilla publicacion'!$A$3:$P$490,16,0))</f>
        <v>0</v>
      </c>
      <c r="N297" s="15" t="str">
        <f>VLOOKUP(B297,'Plantilla publicacion'!$A$3:$M$490,13,0)</f>
        <v>73-GRUPO DE TRABAJO DE COMUNICACION</v>
      </c>
      <c r="O297" s="15">
        <f>VLOOKUP(B297,'Plantilla publicacion (2)'!$S$3:$X$490,6,0)</f>
        <v>0</v>
      </c>
      <c r="P297" s="312">
        <f>VLOOKUP(B297,'Plantilla publicacion (2)'!$S$3:$Y$490,7,0)</f>
        <v>0</v>
      </c>
      <c r="Q297" s="15">
        <f>VLOOKUP(B297,'PAI 2025 Consolidado'!$F$6:$Z$486,21,0)</f>
        <v>0</v>
      </c>
      <c r="R297" s="200"/>
      <c r="S297" s="200"/>
    </row>
    <row r="298" spans="1:19" ht="54.75" customHeight="1" x14ac:dyDescent="0.25">
      <c r="A298" s="13" t="str">
        <f>VLOOKUP(B298,'Plantilla publicacion'!$A$3:$B$490,2,0)</f>
        <v>Actividad propia</v>
      </c>
      <c r="B298" s="6" t="s">
        <v>605</v>
      </c>
      <c r="C298" s="367"/>
      <c r="D298" s="367">
        <f>VLOOKUP(B298,'Plantilla publicacion'!$A$3:$M$490,6,0)</f>
        <v>0</v>
      </c>
      <c r="E298" s="367"/>
      <c r="F298" s="367"/>
      <c r="G298" s="367" t="str">
        <f>VLOOKUP(B298,'Plantilla publicacion'!$A$3:$M$490,7,0)</f>
        <v>N/A</v>
      </c>
      <c r="H298" s="6" t="str">
        <f>VLOOKUP(B298,'Plantilla publicacion'!$A$3:$M$490,8,0)</f>
        <v>Diseñar la estrategia de fortalecimiento de la difusión de la misionalidad de la Entidad a nivel nacional que incluya el plan de trabajo de ejecución  (Documento de estrategia que incluya plan de trabajo)</v>
      </c>
      <c r="I298" s="6">
        <f>VLOOKUP(B298,'Plantilla publicacion'!$A$3:$M$490,9,0)</f>
        <v>1</v>
      </c>
      <c r="J298" s="6" t="str">
        <f>VLOOKUP(B298,'Plantilla publicacion'!$A$3:$M$490,10,0)</f>
        <v>Númerica</v>
      </c>
      <c r="K298" s="7">
        <f>VLOOKUP(B298,'Plantilla publicacion'!$A$3:$M$490,11,0)</f>
        <v>45672</v>
      </c>
      <c r="L298" s="7">
        <f>VLOOKUP(B298,'Plantilla publicacion'!$A$3:$M$490,12,0)</f>
        <v>45716</v>
      </c>
      <c r="M298" s="57"/>
      <c r="N298" s="16" t="str">
        <f>VLOOKUP(B298,'Plantilla publicacion'!$A$3:$M$490,13,0)</f>
        <v>73-GRUPO DE TRABAJO DE COMUNICACION</v>
      </c>
      <c r="O298" s="6">
        <f>VLOOKUP(B298,'Plantilla publicacion (2)'!$S$3:$X$490,6,0)</f>
        <v>100</v>
      </c>
      <c r="P298" s="310">
        <f>VLOOKUP(B298,'Plantilla publicacion (2)'!$S$3:$Y$490,7,0)</f>
        <v>0.36585365853658536</v>
      </c>
      <c r="Q298" s="16" t="str">
        <f>VLOOKUP(B298,'PAI 2025 Consolidado'!$F$6:$Z$486,21,0)</f>
        <v>Se elaboró el documento de Estrategia de Comunicaciones SIC 2025 y el respectivo plan de trabajo para su materialización, el cual está avalado por la Coordinación del Grupo de Comunicaciones.</v>
      </c>
      <c r="R298" s="201"/>
      <c r="S298" s="201"/>
    </row>
    <row r="299" spans="1:19" ht="56.25" customHeight="1" x14ac:dyDescent="0.25">
      <c r="A299" s="13" t="str">
        <f>VLOOKUP(B299,'Plantilla publicacion'!$A$3:$B$490,2,0)</f>
        <v>Actividad propia</v>
      </c>
      <c r="B299" s="6" t="s">
        <v>607</v>
      </c>
      <c r="C299" s="367"/>
      <c r="D299" s="367">
        <f>VLOOKUP(B299,'Plantilla publicacion'!$A$3:$M$490,6,0)</f>
        <v>0</v>
      </c>
      <c r="E299" s="367"/>
      <c r="F299" s="367"/>
      <c r="G299" s="367" t="str">
        <f>VLOOKUP(B299,'Plantilla publicacion'!$A$3:$M$490,7,0)</f>
        <v>N/A</v>
      </c>
      <c r="H299" s="6" t="str">
        <f>VLOOKUP(B299,'Plantilla publicacion'!$A$3:$M$490,8,0)</f>
        <v>Ejecutar el plan de trabajo de la estrategia de comunicaciones externas (Informe de avance trimestral)</v>
      </c>
      <c r="I299" s="6">
        <f>VLOOKUP(B299,'Plantilla publicacion'!$A$3:$M$490,9,0)</f>
        <v>3</v>
      </c>
      <c r="J299" s="6" t="str">
        <f>VLOOKUP(B299,'Plantilla publicacion'!$A$3:$M$490,10,0)</f>
        <v>Númerica</v>
      </c>
      <c r="K299" s="7">
        <f>VLOOKUP(B299,'Plantilla publicacion'!$A$3:$M$490,11,0)</f>
        <v>45720</v>
      </c>
      <c r="L299" s="7">
        <f>VLOOKUP(B299,'Plantilla publicacion'!$A$3:$M$490,12,0)</f>
        <v>45989</v>
      </c>
      <c r="M299" s="57"/>
      <c r="N299" s="16" t="str">
        <f>VLOOKUP(B299,'Plantilla publicacion'!$A$3:$M$490,13,0)</f>
        <v>73-GRUPO DE TRABAJO DE COMUNICACION</v>
      </c>
      <c r="O299" s="6">
        <f>VLOOKUP(B299,'Plantilla publicacion (2)'!$S$3:$X$490,6,0)</f>
        <v>67</v>
      </c>
      <c r="P299" s="310">
        <f>VLOOKUP(B299,'Plantilla publicacion (2)'!$S$3:$Y$490,7,0)</f>
        <v>0.32682926829268288</v>
      </c>
      <c r="Q299" s="16" t="str">
        <f>VLOOKUP(B299,'PAI 2025 Consolidado'!$F$6:$Z$486,21,0)</f>
        <v>Con corte al 30 de septiembre de 2025, el plan de trabajo propuesto registra un cumplimiento del 67%</v>
      </c>
      <c r="R299" s="201"/>
      <c r="S299" s="201"/>
    </row>
    <row r="300" spans="1:19" s="12" customFormat="1" ht="51" x14ac:dyDescent="0.25">
      <c r="A300" s="13" t="str">
        <f>VLOOKUP(B300,'Plantilla publicacion'!$A$3:$B$490,2,0)</f>
        <v>Actividad propia</v>
      </c>
      <c r="B300" s="6" t="s">
        <v>609</v>
      </c>
      <c r="C300" s="367"/>
      <c r="D300" s="367">
        <f>VLOOKUP(B300,'Plantilla publicacion'!$A$3:$M$490,6,0)</f>
        <v>0</v>
      </c>
      <c r="E300" s="367"/>
      <c r="F300" s="367"/>
      <c r="G300" s="367" t="str">
        <f>VLOOKUP(B300,'Plantilla publicacion'!$A$3:$M$490,7,0)</f>
        <v>N/A</v>
      </c>
      <c r="H300" s="6" t="str">
        <f>VLOOKUP(B300,'Plantilla publicacion'!$A$3:$M$490,8,0)</f>
        <v>Elaborar informe trimestral de los resultados de la implementación de la estrategia de fortalecimiento (Informe de avance trimestral)</v>
      </c>
      <c r="I300" s="6">
        <f>VLOOKUP(B300,'Plantilla publicacion'!$A$3:$M$490,9,0)</f>
        <v>4</v>
      </c>
      <c r="J300" s="6" t="str">
        <f>VLOOKUP(B300,'Plantilla publicacion'!$A$3:$M$490,10,0)</f>
        <v>Númerica</v>
      </c>
      <c r="K300" s="7">
        <f>VLOOKUP(B300,'Plantilla publicacion'!$A$3:$M$490,11,0)</f>
        <v>45730</v>
      </c>
      <c r="L300" s="7">
        <f>VLOOKUP(B300,'Plantilla publicacion'!$A$3:$M$490,12,0)</f>
        <v>46022</v>
      </c>
      <c r="M300" s="57"/>
      <c r="N300" s="16" t="str">
        <f>VLOOKUP(B300,'Plantilla publicacion'!$A$3:$M$490,13,0)</f>
        <v>73-GRUPO DE TRABAJO DE COMUNICACION</v>
      </c>
      <c r="O300" s="6">
        <f>VLOOKUP(B300,'Plantilla publicacion (2)'!$S$3:$X$490,6,0)</f>
        <v>50</v>
      </c>
      <c r="P300" s="310">
        <f>VLOOKUP(B300,'Plantilla publicacion (2)'!$S$3:$Y$490,7,0)</f>
        <v>0.12195121951219512</v>
      </c>
      <c r="Q300" s="16" t="str">
        <f>VLOOKUP(B300,'PAI 2025 Consolidado'!$F$6:$Z$486,21,0)</f>
        <v>Con corte al 30 de septiembre de 2025, se presentó el segundo informe trimestral de los resultados de la implementación de la estrategia de fortalecimiento de la difusión de la misionalidad de la Entidad a nivel nacional.</v>
      </c>
      <c r="R300" s="201"/>
      <c r="S300" s="201"/>
    </row>
    <row r="301" spans="1:19" ht="50.25" customHeight="1" thickBot="1" x14ac:dyDescent="0.3">
      <c r="A301" s="13" t="str">
        <f>VLOOKUP(B301,'Plantilla publicacion'!$A$3:$B$490,2,0)</f>
        <v>Actividad propia</v>
      </c>
      <c r="B301" s="11" t="s">
        <v>611</v>
      </c>
      <c r="C301" s="367"/>
      <c r="D301" s="367">
        <f>VLOOKUP(B301,'Plantilla publicacion'!$A$3:$M$490,6,0)</f>
        <v>0</v>
      </c>
      <c r="E301" s="367"/>
      <c r="F301" s="367"/>
      <c r="G301" s="367" t="str">
        <f>VLOOKUP(B301,'Plantilla publicacion'!$A$3:$M$490,7,0)</f>
        <v>N/A</v>
      </c>
      <c r="H301" s="11" t="str">
        <f>VLOOKUP(B301,'Plantilla publicacion'!$A$3:$M$490,8,0)</f>
        <v>Realizar y consolidar informe de monitoreo de medios (Informe de avance trimestral)</v>
      </c>
      <c r="I301" s="11">
        <f>VLOOKUP(B301,'Plantilla publicacion'!$A$3:$M$490,9,0)</f>
        <v>2</v>
      </c>
      <c r="J301" s="11" t="str">
        <f>VLOOKUP(B301,'Plantilla publicacion'!$A$3:$M$490,10,0)</f>
        <v>Númerica</v>
      </c>
      <c r="K301" s="110">
        <f>VLOOKUP(B301,'Plantilla publicacion'!$A$3:$M$490,11,0)</f>
        <v>45839</v>
      </c>
      <c r="L301" s="110">
        <f>VLOOKUP(B301,'Plantilla publicacion'!$A$3:$M$490,12,0)</f>
        <v>46022</v>
      </c>
      <c r="M301" s="111"/>
      <c r="N301" s="112" t="str">
        <f>VLOOKUP(B301,'Plantilla publicacion'!$A$3:$M$490,13,0)</f>
        <v>73-GRUPO DE TRABAJO DE COMUNICACION</v>
      </c>
      <c r="O301" s="11">
        <f>VLOOKUP(B301,'Plantilla publicacion (2)'!$S$3:$X$490,6,0)</f>
        <v>50</v>
      </c>
      <c r="P301" s="313">
        <f>VLOOKUP(B301,'Plantilla publicacion (2)'!$S$3:$Y$490,7,0)</f>
        <v>6.097560975609756E-2</v>
      </c>
      <c r="Q301" s="112" t="str">
        <f>VLOOKUP(B301,'PAI 2025 Consolidado'!$F$6:$Z$486,21,0)</f>
        <v>Se registró el primer informe trimestral de Monitoreo de Medios con corte a 30 de septiembre de 2025</v>
      </c>
      <c r="R301" s="201"/>
      <c r="S301" s="201"/>
    </row>
    <row r="302" spans="1:19" s="12" customFormat="1" ht="38.25" x14ac:dyDescent="0.25">
      <c r="A302" s="5" t="str">
        <f>VLOOKUP(B302,'Plantilla publicacion'!$A$3:$B$490,2,0)</f>
        <v>Producto</v>
      </c>
      <c r="B302" s="98" t="s">
        <v>1347</v>
      </c>
      <c r="C302" s="366" t="str">
        <f>VLOOKUP(B302,'Plantilla publicacion'!$A$3:$R$490,17,0)</f>
        <v>PND - 5-31-5-d- Convergencia regional - Gobierno digital para la gente / PES - Transformación Institucional</v>
      </c>
      <c r="D302" s="366" t="str">
        <f>VLOOKUP(B302,'Plantilla publicacion'!$A$3:$M$490,6,0)</f>
        <v>62-Fortalecer la infraestructura, uso y aprovechamiento de las tecnologías de la información, para optimizar la capacidad institucional</v>
      </c>
      <c r="E302" s="366"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2" s="366"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2" s="366" t="str">
        <f>VLOOKUP(B302,'Plantilla publicacion'!$A$3:$M$490,7,0)</f>
        <v>C-3599-0200-0005-53105b</v>
      </c>
      <c r="H302" s="100" t="str">
        <f>VLOOKUP(B302,'Plantilla publicacion'!$A$3:$M$490,8,0)</f>
        <v>Sede electrónica de la SIC accesible, intuitiva y comprensible que acerque la oferta institucional a la ciudadanía, operando (Informe final de implementación de la Sede Electrónica accesible, intuitiva y comprensible para la ciudadanía)</v>
      </c>
      <c r="I302" s="100">
        <f>VLOOKUP(B302,'Plantilla publicacion'!$A$3:$M$490,9,0)</f>
        <v>1</v>
      </c>
      <c r="J302" s="100" t="str">
        <f>VLOOKUP(B302,'Plantilla publicacion'!$A$3:$M$490,10,0)</f>
        <v>Númerica</v>
      </c>
      <c r="K302" s="173">
        <f>VLOOKUP(B302,'Plantilla publicacion'!$A$3:$M$490,11,0)</f>
        <v>45691</v>
      </c>
      <c r="L302" s="173">
        <f>VLOOKUP(B302,'Plantilla publicacion'!$A$3:$M$490,12,0)</f>
        <v>46007</v>
      </c>
      <c r="M302" s="100">
        <f>IF(ISERROR(VLOOKUP(B302,'Plantilla publicacion'!$A$3:$P$490,16,0)),"NA",VLOOKUP(B302,'Plantilla publicacion'!$A$3:$P$490,16,0))</f>
        <v>0</v>
      </c>
      <c r="N302" s="101" t="str">
        <f>VLOOKUP(B302,'Plantilla publicacion'!$A$3:$M$490,13,0)</f>
        <v>100-SECRETARIA GENERAL;
20-OFICINA DE TECNOLOGÍA E INFORMÁTICA;
73-GRUPO DE TRABAJO DE COMUNICACION</v>
      </c>
      <c r="O302" s="100">
        <f>VLOOKUP(B302,'Plantilla publicacion (2)'!$S$3:$X$490,6,0)</f>
        <v>0</v>
      </c>
      <c r="P302" s="309">
        <f>VLOOKUP(B302,'Plantilla publicacion (2)'!$S$3:$Y$490,7,0)</f>
        <v>0</v>
      </c>
      <c r="Q302" s="101">
        <f>VLOOKUP(B302,'PAI 2025 Consolidado'!$F$6:$Z$486,21,0)</f>
        <v>0</v>
      </c>
      <c r="R302" s="200"/>
      <c r="S302" s="200"/>
    </row>
    <row r="303" spans="1:19" s="12" customFormat="1" ht="56.25" customHeight="1" x14ac:dyDescent="0.25">
      <c r="A303" s="13" t="str">
        <f>VLOOKUP(B303,'Plantilla publicacion'!$A$3:$B$490,2,0)</f>
        <v>Actividad propia</v>
      </c>
      <c r="B303" s="102" t="s">
        <v>1350</v>
      </c>
      <c r="C303" s="367"/>
      <c r="D303" s="367">
        <f>VLOOKUP(B303,'Plantilla publicacion'!$A$3:$M$490,6,0)</f>
        <v>0</v>
      </c>
      <c r="E303" s="367"/>
      <c r="F303" s="367"/>
      <c r="G303" s="367" t="str">
        <f>VLOOKUP(B303,'Plantilla publicacion'!$A$3:$M$490,7,0)</f>
        <v>N/A</v>
      </c>
      <c r="H303" s="6" t="str">
        <f>VLOOKUP(B303,'Plantilla publicacion'!$A$3:$M$490,8,0)</f>
        <v>Realizar un diagnóstico por un equipo especializado para determinar el grado de accesibilidad de la Sede Electrónica de la Entidad (Diagnóstico del estado de accesibilidad de la Sede Electrónica)</v>
      </c>
      <c r="I303" s="6">
        <f>VLOOKUP(B303,'Plantilla publicacion'!$A$3:$M$490,9,0)</f>
        <v>1</v>
      </c>
      <c r="J303" s="6" t="str">
        <f>VLOOKUP(B303,'Plantilla publicacion'!$A$3:$M$490,10,0)</f>
        <v>Númerica</v>
      </c>
      <c r="K303" s="7">
        <f>VLOOKUP(B303,'Plantilla publicacion'!$A$3:$M$490,11,0)</f>
        <v>45691</v>
      </c>
      <c r="L303" s="7">
        <f>VLOOKUP(B303,'Plantilla publicacion'!$A$3:$M$490,12,0)</f>
        <v>45709</v>
      </c>
      <c r="M303" s="57"/>
      <c r="N303" s="103" t="str">
        <f>VLOOKUP(B303,'Plantilla publicacion'!$A$3:$M$490,13,0)</f>
        <v>100-SECRETARIA GENERAL;
20-OFICINA DE TECNOLOGÍA E INFORMÁTICA</v>
      </c>
      <c r="O303" s="6">
        <f>VLOOKUP(B303,'Plantilla publicacion (2)'!$S$3:$X$490,6,0)</f>
        <v>100</v>
      </c>
      <c r="P303" s="310">
        <f>VLOOKUP(B303,'Plantilla publicacion (2)'!$S$3:$Y$490,7,0)</f>
        <v>0.36585365853658536</v>
      </c>
      <c r="Q303" s="103" t="str">
        <f>VLOOKUP(B303,'PAI 2025 Consolidado'!$F$6:$Z$486,21,0)</f>
        <v xml:space="preserve">Se realiza el diagnostico y es socializado a las áreas pertinentes </v>
      </c>
      <c r="R303" s="201"/>
      <c r="S303" s="201"/>
    </row>
    <row r="304" spans="1:19" ht="38.25" x14ac:dyDescent="0.25">
      <c r="A304" s="13" t="str">
        <f>VLOOKUP(B304,'Plantilla publicacion'!$A$3:$B$490,2,0)</f>
        <v>Actividad propia</v>
      </c>
      <c r="B304" s="102" t="s">
        <v>1353</v>
      </c>
      <c r="C304" s="367"/>
      <c r="D304" s="367">
        <f>VLOOKUP(B304,'Plantilla publicacion'!$A$3:$M$490,6,0)</f>
        <v>0</v>
      </c>
      <c r="E304" s="367"/>
      <c r="F304" s="367"/>
      <c r="G304" s="367" t="str">
        <f>VLOOKUP(B304,'Plantilla publicacion'!$A$3:$M$490,7,0)</f>
        <v>N/A</v>
      </c>
      <c r="H304" s="6" t="str">
        <f>VLOOKUP(B304,'Plantilla publicacion'!$A$3:$M$490,8,0)</f>
        <v>Elaborar un plan de trabajo con las áreas participantes del producto, con el propósito de lograr una sede electrónica accesible, intuitiva y comprensible (Plan de Trabajo para una sede electrónica accesible)</v>
      </c>
      <c r="I304" s="6">
        <f>VLOOKUP(B304,'Plantilla publicacion'!$A$3:$M$490,9,0)</f>
        <v>1</v>
      </c>
      <c r="J304" s="6" t="str">
        <f>VLOOKUP(B304,'Plantilla publicacion'!$A$3:$M$490,10,0)</f>
        <v>Númerica</v>
      </c>
      <c r="K304" s="7">
        <f>VLOOKUP(B304,'Plantilla publicacion'!$A$3:$M$490,11,0)</f>
        <v>45705</v>
      </c>
      <c r="L304" s="7">
        <f>VLOOKUP(B304,'Plantilla publicacion'!$A$3:$M$490,12,0)</f>
        <v>45730</v>
      </c>
      <c r="M304" s="57"/>
      <c r="N304" s="103" t="str">
        <f>VLOOKUP(B304,'Plantilla publicacion'!$A$3:$M$490,13,0)</f>
        <v>100-SECRETARIA GENERAL;
20-OFICINA DE TECNOLOGÍA E INFORMÁTICA;
73-GRUPO DE TRABAJO DE COMUNICACION</v>
      </c>
      <c r="O304" s="6">
        <f>VLOOKUP(B304,'Plantilla publicacion (2)'!$S$3:$X$490,6,0)</f>
        <v>100</v>
      </c>
      <c r="P304" s="310">
        <f>VLOOKUP(B304,'Plantilla publicacion (2)'!$S$3:$Y$490,7,0)</f>
        <v>0.12195121951219512</v>
      </c>
      <c r="Q304" s="103" t="str">
        <f>VLOOKUP(B304,'PAI 2025 Consolidado'!$F$6:$Z$486,21,0)</f>
        <v xml:space="preserve">Se remite el Plan de Trabajo para una sede electrónica accesible que se realizó con base en el diagnóstico obtenido en la actividad anterior. </v>
      </c>
      <c r="R304" s="201"/>
      <c r="S304" s="201"/>
    </row>
    <row r="305" spans="1:19" ht="39" thickBot="1" x14ac:dyDescent="0.3">
      <c r="A305" s="13" t="str">
        <f>VLOOKUP(B305,'Plantilla publicacion'!$A$3:$B$490,2,0)</f>
        <v>Actividad propia</v>
      </c>
      <c r="B305" s="104" t="s">
        <v>1355</v>
      </c>
      <c r="C305" s="368"/>
      <c r="D305" s="368">
        <f>VLOOKUP(B305,'Plantilla publicacion'!$A$3:$M$490,6,0)</f>
        <v>0</v>
      </c>
      <c r="E305" s="368"/>
      <c r="F305" s="368"/>
      <c r="G305" s="368" t="str">
        <f>VLOOKUP(B305,'Plantilla publicacion'!$A$3:$M$490,7,0)</f>
        <v>N/A</v>
      </c>
      <c r="H305" s="106" t="str">
        <f>VLOOKUP(B305,'Plantilla publicacion'!$A$3:$M$490,8,0)</f>
        <v>Ejecutar el plan de trabajo para una sede electrónica accesible, intuitiva y comprensible (Plan de trabajo con seguimiento y sus respectivas evidencias)</v>
      </c>
      <c r="I305" s="106">
        <f>VLOOKUP(B305,'Plantilla publicacion'!$A$3:$M$490,9,0)</f>
        <v>100</v>
      </c>
      <c r="J305" s="106" t="str">
        <f>VLOOKUP(B305,'Plantilla publicacion'!$A$3:$M$490,10,0)</f>
        <v>Porcentual</v>
      </c>
      <c r="K305" s="107">
        <f>VLOOKUP(B305,'Plantilla publicacion'!$A$3:$M$490,11,0)</f>
        <v>45733</v>
      </c>
      <c r="L305" s="107">
        <f>VLOOKUP(B305,'Plantilla publicacion'!$A$3:$M$490,12,0)</f>
        <v>46007</v>
      </c>
      <c r="M305" s="108"/>
      <c r="N305" s="109" t="str">
        <f>VLOOKUP(B305,'Plantilla publicacion'!$A$3:$M$490,13,0)</f>
        <v>100-SECRETARIA GENERAL;
20-OFICINA DE TECNOLOGÍA E INFORMÁTICA;
73-GRUPO DE TRABAJO DE COMUNICACION</v>
      </c>
      <c r="O305" s="106">
        <f>VLOOKUP(B305,'Plantilla publicacion (2)'!$S$3:$X$490,6,0)</f>
        <v>0</v>
      </c>
      <c r="P305" s="311">
        <f>VLOOKUP(B305,'Plantilla publicacion (2)'!$S$3:$Y$490,7,0)</f>
        <v>0</v>
      </c>
      <c r="Q305" s="109">
        <f>VLOOKUP(B305,'PAI 2025 Consolidado'!$F$6:$Z$486,21,0)</f>
        <v>0</v>
      </c>
      <c r="R305" s="201"/>
      <c r="S305" s="201"/>
    </row>
    <row r="306" spans="1:19" ht="32.25" customHeight="1" thickBot="1" x14ac:dyDescent="0.3">
      <c r="A306" s="13" t="e">
        <f>VLOOKUP(B306,'Plantilla publicacion'!$A$3:$B$490,2,0)</f>
        <v>#N/A</v>
      </c>
      <c r="B306" s="416" t="s">
        <v>52</v>
      </c>
      <c r="C306" s="417"/>
      <c r="D306" s="417"/>
      <c r="E306" s="417"/>
      <c r="F306" s="417"/>
      <c r="G306" s="417"/>
      <c r="H306" s="417"/>
      <c r="I306" s="417"/>
      <c r="J306" s="417"/>
      <c r="K306" s="417"/>
      <c r="L306" s="417"/>
      <c r="M306" s="417"/>
      <c r="N306" s="417"/>
      <c r="O306" s="417"/>
      <c r="P306" s="417"/>
      <c r="Q306" s="417"/>
      <c r="R306" s="195"/>
      <c r="S306" s="195"/>
    </row>
    <row r="307" spans="1:19" ht="48" customHeight="1" thickBot="1" x14ac:dyDescent="0.3">
      <c r="B307" s="21" t="s">
        <v>452</v>
      </c>
      <c r="C307" s="22" t="s">
        <v>1488</v>
      </c>
      <c r="D307" s="22" t="s">
        <v>0</v>
      </c>
      <c r="E307" s="22" t="s">
        <v>1437</v>
      </c>
      <c r="F307" s="22" t="s">
        <v>1491</v>
      </c>
      <c r="G307" s="22" t="s">
        <v>1</v>
      </c>
      <c r="H307" s="22" t="s">
        <v>2</v>
      </c>
      <c r="I307" s="22" t="s">
        <v>3</v>
      </c>
      <c r="J307" s="22" t="s">
        <v>4</v>
      </c>
      <c r="K307" s="23" t="s">
        <v>5</v>
      </c>
      <c r="L307" s="23" t="s">
        <v>6</v>
      </c>
      <c r="M307" s="56" t="s">
        <v>1489</v>
      </c>
      <c r="N307" s="24" t="s">
        <v>7</v>
      </c>
      <c r="O307" s="56" t="s">
        <v>1891</v>
      </c>
      <c r="P307" s="210" t="s">
        <v>1892</v>
      </c>
      <c r="Q307" s="211" t="s">
        <v>1893</v>
      </c>
      <c r="R307" s="199"/>
      <c r="S307" s="199"/>
    </row>
    <row r="308" spans="1:19" s="12" customFormat="1" ht="178.5" x14ac:dyDescent="0.25">
      <c r="A308" s="5" t="str">
        <f>VLOOKUP(B308,'Plantilla publicacion'!$A$3:$B$490,2,0)</f>
        <v>Producto</v>
      </c>
      <c r="B308" s="15" t="s">
        <v>517</v>
      </c>
      <c r="C308" s="385" t="str">
        <f>VLOOKUP(B308,'Plantilla publicacion'!$A$3:$R$490,17,0)</f>
        <v>PND - 5-31-5-b- Convergencia regional - Entidades públicas territoriales y nacionales fortalecidas / PES - Transformación Institucional</v>
      </c>
      <c r="D308" s="385" t="str">
        <f>VLOOKUP(B308,'Plantilla publicacion'!$A$3:$M$490,6,0)</f>
        <v>60-Fortalecer el Sistema Integral de Gestión Institucional en el marco del Modelo Integrado de Planeación y gestión para mejorar la prestación del servicio.</v>
      </c>
      <c r="E308" s="385"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8" s="385"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8" s="385" t="str">
        <f>VLOOKUP(B308,'Plantilla publicacion'!$A$3:$M$490,7,0)</f>
        <v>C-3599-0200-0006-53105d</v>
      </c>
      <c r="H308" s="15" t="str">
        <f>VLOOKUP(B308,'Plantilla publicacion'!$A$3:$M$490,8,0)</f>
        <v>Plan de implementación de Seguridad y privacidad de la información, ejecutado (Informes de seguimiento y avance trimestrales con soportes documentales del cumplimiento)</v>
      </c>
      <c r="I308" s="15">
        <f>VLOOKUP(B308,'Plantilla publicacion'!$A$3:$M$490,9,0)</f>
        <v>100</v>
      </c>
      <c r="J308" s="15" t="str">
        <f>VLOOKUP(B308,'Plantilla publicacion'!$A$3:$M$490,10,0)</f>
        <v>Porcentual</v>
      </c>
      <c r="K308" s="172">
        <f>VLOOKUP(B308,'Plantilla publicacion'!$A$3:$M$490,11,0)</f>
        <v>45670</v>
      </c>
      <c r="L308" s="172">
        <f>VLOOKUP(B308,'Plantilla publicacion'!$A$3:$M$490,12,0)</f>
        <v>46003</v>
      </c>
      <c r="M308" s="15" t="str">
        <f>IF(ISERROR(VLOOKUP(B308,'Plantilla publicacion'!$A$3:$P$490,16,0)),"NA",VLOOKUP(B308,'Plantilla publicacion'!$A$3:$P$490,16,0))</f>
        <v>PES_20230250 / PES_20230250 / PEI_12 / PEI_11 / DECRETO 612</v>
      </c>
      <c r="N308" s="15" t="str">
        <f>VLOOKUP(B308,'Plantilla publicacion'!$A$3:$M$490,13,0)</f>
        <v>20-OFICINA DE TECNOLOGÍA E INFORMÁTICA</v>
      </c>
      <c r="O308" s="15">
        <f>VLOOKUP(B308,'Plantilla publicacion (2)'!$S$3:$X$490,6,0)</f>
        <v>70</v>
      </c>
      <c r="P308" s="312">
        <f>VLOOKUP(B308,'Plantilla publicacion (2)'!$S$3:$Y$490,7,0)</f>
        <v>0.62780269058295968</v>
      </c>
      <c r="Q308" s="15" t="str">
        <f>VLOOKUP(B308,'PAI 2025 Consolidado'!$F$6:$Z$486,21,0)</f>
        <v>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
3-3 Vulnerabilidades críticas remediadas o solucionadas, Esta actividad tiene una meta del 100% y se lleva un avance del 75% a corte septiembre se han realizado (58) escaneos de vulnerabilidades. soporte: 3-3 GTIFSG Gestión de Vulnerabilidades 31-07-2025, 3-3 GTIFSG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v>
      </c>
      <c r="R308" s="200"/>
      <c r="S308" s="200"/>
    </row>
    <row r="309" spans="1:19" ht="38.25" x14ac:dyDescent="0.25">
      <c r="A309" s="13" t="str">
        <f>VLOOKUP(B309,'Plantilla publicacion'!$A$3:$B$490,2,0)</f>
        <v>Actividad propia</v>
      </c>
      <c r="B309" s="6" t="s">
        <v>518</v>
      </c>
      <c r="C309" s="367"/>
      <c r="D309" s="367">
        <f>VLOOKUP(B309,'Plantilla publicacion'!$A$3:$M$490,6,0)</f>
        <v>0</v>
      </c>
      <c r="E309" s="367"/>
      <c r="F309" s="367"/>
      <c r="G309" s="367" t="str">
        <f>VLOOKUP(B309,'Plantilla publicacion'!$A$3:$M$490,7,0)</f>
        <v>N/A</v>
      </c>
      <c r="H309" s="6" t="str">
        <f>VLOOKUP(B309,'Plantilla publicacion'!$A$3:$M$490,8,0)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9" s="6">
        <f>VLOOKUP(B309,'Plantilla publicacion'!$A$3:$M$490,9,0)</f>
        <v>1</v>
      </c>
      <c r="J309" s="6" t="str">
        <f>VLOOKUP(B309,'Plantilla publicacion'!$A$3:$M$490,10,0)</f>
        <v>Númerica</v>
      </c>
      <c r="K309" s="7">
        <f>VLOOKUP(B309,'Plantilla publicacion'!$A$3:$M$490,11,0)</f>
        <v>45670</v>
      </c>
      <c r="L309" s="7">
        <f>VLOOKUP(B309,'Plantilla publicacion'!$A$3:$M$490,12,0)</f>
        <v>45688</v>
      </c>
      <c r="M309" s="57"/>
      <c r="N309" s="16" t="str">
        <f>VLOOKUP(B309,'Plantilla publicacion'!$A$3:$M$490,13,0)</f>
        <v>20-OFICINA DE TECNOLOGÍA E INFORMÁTICA</v>
      </c>
      <c r="O309" s="6">
        <f>VLOOKUP(B309,'Plantilla publicacion (2)'!$S$3:$X$490,6,0)</f>
        <v>100</v>
      </c>
      <c r="P309" s="310">
        <f>VLOOKUP(B309,'Plantilla publicacion (2)'!$S$3:$Y$490,7,0)</f>
        <v>0.24390243902439024</v>
      </c>
      <c r="Q309" s="16" t="str">
        <f>VLOOKUP(B309,'PAI 2025 Consolidado'!$F$6:$Z$486,21,0)</f>
        <v xml:space="preserve">se formula el plan de seguridad </v>
      </c>
      <c r="R309" s="201"/>
      <c r="S309" s="201"/>
    </row>
    <row r="310" spans="1:19" ht="179.25" thickBot="1" x14ac:dyDescent="0.3">
      <c r="A310" s="13" t="str">
        <f>VLOOKUP(B310,'Plantilla publicacion'!$A$3:$B$490,2,0)</f>
        <v>Actividad propia</v>
      </c>
      <c r="B310" s="11" t="s">
        <v>519</v>
      </c>
      <c r="C310" s="367"/>
      <c r="D310" s="367">
        <f>VLOOKUP(B310,'Plantilla publicacion'!$A$3:$M$490,6,0)</f>
        <v>0</v>
      </c>
      <c r="E310" s="367"/>
      <c r="F310" s="367"/>
      <c r="G310" s="367" t="str">
        <f>VLOOKUP(B310,'Plantilla publicacion'!$A$3:$M$490,7,0)</f>
        <v>N/A</v>
      </c>
      <c r="H310" s="11" t="str">
        <f>VLOOKUP(B310,'Plantilla publicacion'!$A$3:$M$490,8,0)</f>
        <v>Implementar el Plan de Seguridad  y Privacidad de la información aprobado (Informes de seguimiento y avance trimestrales con soportes documentales del cumplimiento con corte  marzo, junio, septiembre, diciembre)</v>
      </c>
      <c r="I310" s="11">
        <f>VLOOKUP(B310,'Plantilla publicacion'!$A$3:$M$490,9,0)</f>
        <v>100</v>
      </c>
      <c r="J310" s="11" t="str">
        <f>VLOOKUP(B310,'Plantilla publicacion'!$A$3:$M$490,10,0)</f>
        <v>Porcentual</v>
      </c>
      <c r="K310" s="110">
        <f>VLOOKUP(B310,'Plantilla publicacion'!$A$3:$M$490,11,0)</f>
        <v>45691</v>
      </c>
      <c r="L310" s="110">
        <f>VLOOKUP(B310,'Plantilla publicacion'!$A$3:$M$490,12,0)</f>
        <v>46003</v>
      </c>
      <c r="M310" s="111"/>
      <c r="N310" s="112" t="str">
        <f>VLOOKUP(B310,'Plantilla publicacion'!$A$3:$M$490,13,0)</f>
        <v>20-OFICINA DE TECNOLOGÍA E INFORMÁTICA</v>
      </c>
      <c r="O310" s="11">
        <f>VLOOKUP(B310,'Plantilla publicacion (2)'!$S$3:$X$490,6,0)</f>
        <v>70</v>
      </c>
      <c r="P310" s="313">
        <f>VLOOKUP(B310,'Plantilla publicacion (2)'!$S$3:$Y$490,7,0)</f>
        <v>0.68292682926829273</v>
      </c>
      <c r="Q310" s="112" t="str">
        <f>VLOOKUP(B310,'PAI 2025 Consolidado'!$F$6:$Z$486,21,0)</f>
        <v>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
3-3 Vulnerabilidades críticas remediadas o solucionadas, Esta actividad tiene una meta del 100% y se lleva un avance del 75% a corte septiembre se han realizado (58) escaneos de vulnerabilidades. soporte: 3-3 GTIFSG Gestión de Vulnerabilidades 31-07-2025, 3-3 GTIFSG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v>
      </c>
      <c r="R310" s="201"/>
      <c r="S310" s="201"/>
    </row>
    <row r="311" spans="1:19" s="12" customFormat="1" ht="191.25" x14ac:dyDescent="0.25">
      <c r="A311" s="5" t="str">
        <f>VLOOKUP(B311,'Plantilla publicacion'!$A$3:$B$490,2,0)</f>
        <v>Producto</v>
      </c>
      <c r="B311" s="98" t="s">
        <v>520</v>
      </c>
      <c r="C311" s="366" t="str">
        <f>VLOOKUP(B311,'Plantilla publicacion'!$A$3:$R$490,17,0)</f>
        <v>PND - 5-31-5-b- Convergencia regional - Entidades públicas territoriales y nacionales fortalecidas / PES - Transformación Institucional</v>
      </c>
      <c r="D311" s="366" t="str">
        <f>VLOOKUP(B311,'Plantilla publicacion'!$A$3:$M$490,6,0)</f>
        <v>60-Fortalecer el Sistema Integral de Gestión Institucional en el marco del Modelo Integrado de Planeación y gestión para mejorar la prestación del servicio.</v>
      </c>
      <c r="E311" s="366"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1" s="366"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1" s="366" t="str">
        <f>VLOOKUP(B311,'Plantilla publicacion'!$A$3:$M$490,7,0)</f>
        <v>C-3599-0200-0006-53105d</v>
      </c>
      <c r="H311" s="100" t="str">
        <f>VLOOKUP(B311,'Plantilla publicacion'!$A$3:$M$490,8,0)</f>
        <v>Plan de tratamiento de riesgos de Seguridad y Privacidad de la información, monitoreado (Informes de seguimiento y avance trimestrales con soportes documentales del cumplimiento)</v>
      </c>
      <c r="I311" s="100">
        <f>VLOOKUP(B311,'Plantilla publicacion'!$A$3:$M$490,9,0)</f>
        <v>100</v>
      </c>
      <c r="J311" s="100" t="str">
        <f>VLOOKUP(B311,'Plantilla publicacion'!$A$3:$M$490,10,0)</f>
        <v>Porcentual</v>
      </c>
      <c r="K311" s="173">
        <f>VLOOKUP(B311,'Plantilla publicacion'!$A$3:$M$490,11,0)</f>
        <v>45684</v>
      </c>
      <c r="L311" s="173">
        <f>VLOOKUP(B311,'Plantilla publicacion'!$A$3:$M$490,12,0)</f>
        <v>46003</v>
      </c>
      <c r="M311" s="100" t="str">
        <f>IF(ISERROR(VLOOKUP(B311,'Plantilla publicacion'!$A$3:$P$490,16,0)),"NA",VLOOKUP(B311,'Plantilla publicacion'!$A$3:$P$490,16,0))</f>
        <v>DECRETO 612</v>
      </c>
      <c r="N311" s="101" t="str">
        <f>VLOOKUP(B311,'Plantilla publicacion'!$A$3:$M$490,13,0)</f>
        <v>20-OFICINA DE TECNOLOGÍA E INFORMÁTICA</v>
      </c>
      <c r="O311" s="100">
        <f>VLOOKUP(B311,'Plantilla publicacion (2)'!$S$3:$X$490,6,0)</f>
        <v>24.75</v>
      </c>
      <c r="P311" s="309">
        <f>VLOOKUP(B311,'Plantilla publicacion (2)'!$S$3:$Y$490,7,0)</f>
        <v>0.22197309417040359</v>
      </c>
      <c r="Q311" s="101" t="str">
        <f>VLOOKUP(B311,'PAI 2025 Consolidado'!$F$6:$Z$486,21,0)</f>
        <v>Se realiza el segundo informe de seguimiento a los riesgos de seguridad de la información dando cumplimento al primer entregable con corte a septiembre, para un avance de la actividad del 66%, Se adjunta los soportes de los seguimientos realizados 
De igual manera, durante el seguimiento,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hasta el momento son en total 101 actividades descritas en los planes de tratamiento de riesgos de seguridad de la información, el avance es del 24.75%.</v>
      </c>
      <c r="R311" s="200"/>
      <c r="S311" s="200"/>
    </row>
    <row r="312" spans="1:19" ht="38.25" x14ac:dyDescent="0.25">
      <c r="A312" s="13" t="str">
        <f>VLOOKUP(B312,'Plantilla publicacion'!$A$3:$B$490,2,0)</f>
        <v>Actividad propia</v>
      </c>
      <c r="B312" s="102" t="s">
        <v>522</v>
      </c>
      <c r="C312" s="367"/>
      <c r="D312" s="367">
        <f>VLOOKUP(B312,'Plantilla publicacion'!$A$3:$M$490,6,0)</f>
        <v>0</v>
      </c>
      <c r="E312" s="367"/>
      <c r="F312" s="367"/>
      <c r="G312" s="367" t="str">
        <f>VLOOKUP(B312,'Plantilla publicacion'!$A$3:$M$490,7,0)</f>
        <v>N/A</v>
      </c>
      <c r="H312" s="6" t="str">
        <f>VLOOKUP(B312,'Plantilla publicacion'!$A$3:$M$490,8,0)</f>
        <v>Consolidar los riesgos de seguridad de la información con sus respectivos tratamientos, fechas y responsables  (Excel del plan de tratamiento de riesgos de seguridad y privacidad de la información/ único entregable)</v>
      </c>
      <c r="I312" s="6">
        <f>VLOOKUP(B312,'Plantilla publicacion'!$A$3:$M$490,9,0)</f>
        <v>1</v>
      </c>
      <c r="J312" s="6" t="str">
        <f>VLOOKUP(B312,'Plantilla publicacion'!$A$3:$M$490,10,0)</f>
        <v>Númerica</v>
      </c>
      <c r="K312" s="7">
        <f>VLOOKUP(B312,'Plantilla publicacion'!$A$3:$M$490,11,0)</f>
        <v>45684</v>
      </c>
      <c r="L312" s="7">
        <f>VLOOKUP(B312,'Plantilla publicacion'!$A$3:$M$490,12,0)</f>
        <v>45777</v>
      </c>
      <c r="M312" s="57"/>
      <c r="N312" s="103" t="str">
        <f>VLOOKUP(B312,'Plantilla publicacion'!$A$3:$M$490,13,0)</f>
        <v>20-OFICINA DE TECNOLOGÍA E INFORMÁTICA</v>
      </c>
      <c r="O312" s="6">
        <f>VLOOKUP(B312,'Plantilla publicacion (2)'!$S$3:$X$490,6,0)</f>
        <v>100</v>
      </c>
      <c r="P312" s="310">
        <f>VLOOKUP(B312,'Plantilla publicacion (2)'!$S$3:$Y$490,7,0)</f>
        <v>0.48780487804878048</v>
      </c>
      <c r="Q312" s="103" t="str">
        <f>VLOOKUP(B312,'PAI 2025 Consolidado'!$F$6:$Z$486,21,0)</f>
        <v>Se realizó la consolidación de los riesgos de seguridad, con sus respectivos tratamientos, fechas y responsables.</v>
      </c>
      <c r="R312" s="201"/>
      <c r="S312" s="201"/>
    </row>
    <row r="313" spans="1:19" ht="166.5" thickBot="1" x14ac:dyDescent="0.3">
      <c r="A313" s="13" t="str">
        <f>VLOOKUP(B313,'Plantilla publicacion'!$A$3:$B$490,2,0)</f>
        <v>Actividad propia</v>
      </c>
      <c r="B313" s="118" t="s">
        <v>524</v>
      </c>
      <c r="C313" s="367"/>
      <c r="D313" s="367">
        <f>VLOOKUP(B313,'Plantilla publicacion'!$A$3:$M$490,6,0)</f>
        <v>0</v>
      </c>
      <c r="E313" s="367"/>
      <c r="F313" s="367"/>
      <c r="G313" s="367" t="str">
        <f>VLOOKUP(B313,'Plantilla publicacion'!$A$3:$M$490,7,0)</f>
        <v>N/A</v>
      </c>
      <c r="H313" s="6" t="str">
        <f>VLOOKUP(B313,'Plantilla publicacion'!$A$3:$M$490,8,0)</f>
        <v>Realizar el monitoreo al plan de tratamiento de los riesgos de seguridad y privacidad de la información trimestralmente (Informes de seguimiento y avance trimestrales con soportes documentales del cumplimiento con corte  junio, septiembre, diciembre)</v>
      </c>
      <c r="I313" s="6">
        <f>VLOOKUP(B313,'Plantilla publicacion'!$A$3:$M$490,9,0)</f>
        <v>100</v>
      </c>
      <c r="J313" s="6" t="str">
        <f>VLOOKUP(B313,'Plantilla publicacion'!$A$3:$M$490,10,0)</f>
        <v>Porcentual</v>
      </c>
      <c r="K313" s="7">
        <f>VLOOKUP(B313,'Plantilla publicacion'!$A$3:$M$490,11,0)</f>
        <v>45748</v>
      </c>
      <c r="L313" s="7">
        <f>VLOOKUP(B313,'Plantilla publicacion'!$A$3:$M$490,12,0)</f>
        <v>46003</v>
      </c>
      <c r="M313" s="57"/>
      <c r="N313" s="103" t="str">
        <f>VLOOKUP(B313,'Plantilla publicacion'!$A$3:$M$490,13,0)</f>
        <v>20-OFICINA DE TECNOLOGÍA E INFORMÁTICA</v>
      </c>
      <c r="O313" s="6">
        <f>VLOOKUP(B313,'Plantilla publicacion (2)'!$S$3:$X$490,6,0)</f>
        <v>24.75</v>
      </c>
      <c r="P313" s="310">
        <f>VLOOKUP(B313,'Plantilla publicacion (2)'!$S$3:$Y$490,7,0)</f>
        <v>0.18109756097560975</v>
      </c>
      <c r="Q313" s="103" t="str">
        <f>VLOOKUP(B313,'PAI 2025 Consolidado'!$F$6:$Z$486,21,0)</f>
        <v>Se realiza el segundo informe de seguimiento a los riesgos de seguridad de la información dando cumplimento al segundo entregable con corte a septiembre, para un avance de la actividad del 24.75%.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se adicionaron nuevas actividades, actualmente son en total 101 actividades descritas en los planes de tratamiento de riesgos de seguridad de la información. 
Aplicando la fórmula de la regla de tres simple directa, se evidencia un avance del 24,75%.</v>
      </c>
      <c r="R313" s="201"/>
      <c r="S313" s="201"/>
    </row>
    <row r="314" spans="1:19" ht="32.25" customHeight="1" thickBot="1" x14ac:dyDescent="0.3">
      <c r="A314" s="13" t="e">
        <f>VLOOKUP(B314,'Plantilla publicacion'!$A$3:$B$490,2,0)</f>
        <v>#N/A</v>
      </c>
      <c r="B314" s="418" t="s">
        <v>53</v>
      </c>
      <c r="C314" s="397"/>
      <c r="D314" s="397"/>
      <c r="E314" s="397"/>
      <c r="F314" s="397"/>
      <c r="G314" s="397"/>
      <c r="H314" s="397"/>
      <c r="I314" s="397"/>
      <c r="J314" s="397"/>
      <c r="K314" s="397"/>
      <c r="L314" s="397"/>
      <c r="M314" s="397"/>
      <c r="N314" s="397"/>
      <c r="O314" s="397"/>
      <c r="P314" s="397"/>
      <c r="Q314" s="397"/>
      <c r="R314" s="195"/>
      <c r="S314" s="195"/>
    </row>
    <row r="315" spans="1:19" ht="48" customHeight="1" thickBot="1" x14ac:dyDescent="0.3">
      <c r="B315" s="113" t="s">
        <v>452</v>
      </c>
      <c r="C315" s="114" t="s">
        <v>1488</v>
      </c>
      <c r="D315" s="114" t="s">
        <v>0</v>
      </c>
      <c r="E315" s="114" t="s">
        <v>1437</v>
      </c>
      <c r="F315" s="114" t="s">
        <v>1491</v>
      </c>
      <c r="G315" s="114" t="s">
        <v>1</v>
      </c>
      <c r="H315" s="114" t="s">
        <v>2</v>
      </c>
      <c r="I315" s="114" t="s">
        <v>3</v>
      </c>
      <c r="J315" s="114" t="s">
        <v>4</v>
      </c>
      <c r="K315" s="115" t="s">
        <v>5</v>
      </c>
      <c r="L315" s="115" t="s">
        <v>6</v>
      </c>
      <c r="M315" s="116" t="s">
        <v>1489</v>
      </c>
      <c r="N315" s="117" t="s">
        <v>7</v>
      </c>
      <c r="O315" s="56" t="s">
        <v>1891</v>
      </c>
      <c r="P315" s="210" t="s">
        <v>1892</v>
      </c>
      <c r="Q315" s="211" t="s">
        <v>1893</v>
      </c>
      <c r="R315" s="199"/>
      <c r="S315" s="199"/>
    </row>
    <row r="316" spans="1:19" s="12" customFormat="1" ht="51" x14ac:dyDescent="0.25">
      <c r="A316" s="5" t="str">
        <f>VLOOKUP(B316,'Plantilla publicacion'!$A$3:$B$490,2,0)</f>
        <v>Producto</v>
      </c>
      <c r="B316" s="15" t="s">
        <v>650</v>
      </c>
      <c r="C316" s="385" t="str">
        <f>VLOOKUP(B316,'Plantilla publicacion'!$A$3:$R$490,17,0)</f>
        <v>PND - 5-31-5-b- Convergencia regional - Entidades públicas territoriales y nacionales fortalecidas / PES - Transformación Institucional</v>
      </c>
      <c r="D316" s="385" t="str">
        <f>VLOOKUP(B316,'Plantilla publicacion'!$A$3:$M$490,6,0)</f>
        <v>60-Fortalecer el Sistema Integral de Gestión Institucional en el marco del Modelo Integrado de Planeación y gestión para mejorar la prestación del servicio.</v>
      </c>
      <c r="E316" s="385"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6" s="385"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6" s="385" t="str">
        <f>VLOOKUP(B316,'Plantilla publicacion'!$A$3:$M$490,7,0)</f>
        <v>N/A</v>
      </c>
      <c r="H316" s="15" t="str">
        <f>VLOOKUP(B316,'Plantilla publicacion'!$A$3:$M$490,8,0)</f>
        <v>Política de prevención del Daño Antijurídico, implementada y presentada al Comité (Informe de implementación de la PPDA y acta de comité)</v>
      </c>
      <c r="I316" s="15">
        <f>VLOOKUP(B316,'Plantilla publicacion'!$A$3:$M$490,9,0)</f>
        <v>1</v>
      </c>
      <c r="J316" s="15" t="str">
        <f>VLOOKUP(B316,'Plantilla publicacion'!$A$3:$M$490,10,0)</f>
        <v>Númerica</v>
      </c>
      <c r="K316" s="172">
        <f>VLOOKUP(B316,'Plantilla publicacion'!$A$3:$M$490,11,0)</f>
        <v>45691</v>
      </c>
      <c r="L316" s="172">
        <f>VLOOKUP(B316,'Plantilla publicacion'!$A$3:$M$490,12,0)</f>
        <v>46010</v>
      </c>
      <c r="M316" s="15">
        <f>IF(ISERROR(VLOOKUP(B316,'Plantilla publicacion'!$A$3:$P$490,16,0)),"NA",VLOOKUP(B316,'Plantilla publicacion'!$A$3:$P$490,16,0))</f>
        <v>0</v>
      </c>
      <c r="N316" s="15" t="str">
        <f>VLOOKUP(B316,'Plantilla publicacion'!$A$3:$M$490,13,0)</f>
        <v>60-GRUPO DE TRABAJO DE GESTIÓN JUDICIAL ADSCRITO A LA OFICINA ASESORA JURÍDICA</v>
      </c>
      <c r="O316" s="15">
        <f>VLOOKUP(B316,'Plantilla publicacion (2)'!$S$3:$X$490,6,0)</f>
        <v>0</v>
      </c>
      <c r="P316" s="312">
        <f>VLOOKUP(B316,'Plantilla publicacion (2)'!$S$3:$Y$490,7,0)</f>
        <v>0</v>
      </c>
      <c r="Q316" s="15" t="str">
        <f>VLOOKUP(B316,'PAI 2025 Consolidado'!$F$6:$Z$486,21,0)</f>
        <v>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v>
      </c>
      <c r="R316" s="200"/>
      <c r="S316" s="200"/>
    </row>
    <row r="317" spans="1:19" ht="38.25" x14ac:dyDescent="0.25">
      <c r="A317" s="13" t="str">
        <f>VLOOKUP(B317,'Plantilla publicacion'!$A$3:$B$490,2,0)</f>
        <v>Actividad propia</v>
      </c>
      <c r="B317" s="6" t="s">
        <v>652</v>
      </c>
      <c r="C317" s="367"/>
      <c r="D317" s="367">
        <f>VLOOKUP(B317,'Plantilla publicacion'!$A$3:$M$490,6,0)</f>
        <v>0</v>
      </c>
      <c r="E317" s="367"/>
      <c r="F317" s="367"/>
      <c r="G317" s="367" t="str">
        <f>VLOOKUP(B317,'Plantilla publicacion'!$A$3:$M$490,7,0)</f>
        <v>N/A</v>
      </c>
      <c r="H317" s="6" t="str">
        <f>VLOOKUP(B317,'Plantilla publicacion'!$A$3:$M$490,8,0)</f>
        <v>Informar a las Delegaturas mediante memorando y/o correo electrónico, las actividades previstas para la ejecución de la Política de Prevención del Daño Antijurídico de la vigencia 2025. (Memorandos y/o correos electrónicos de los recordatorios)</v>
      </c>
      <c r="I317" s="6">
        <f>VLOOKUP(B317,'Plantilla publicacion'!$A$3:$M$490,9,0)</f>
        <v>1</v>
      </c>
      <c r="J317" s="6" t="str">
        <f>VLOOKUP(B317,'Plantilla publicacion'!$A$3:$M$490,10,0)</f>
        <v>Númerica</v>
      </c>
      <c r="K317" s="7">
        <f>VLOOKUP(B317,'Plantilla publicacion'!$A$3:$M$490,11,0)</f>
        <v>45691</v>
      </c>
      <c r="L317" s="7">
        <f>VLOOKUP(B317,'Plantilla publicacion'!$A$3:$M$490,12,0)</f>
        <v>45747</v>
      </c>
      <c r="M317" s="57"/>
      <c r="N317" s="16" t="str">
        <f>VLOOKUP(B317,'Plantilla publicacion'!$A$3:$M$490,13,0)</f>
        <v>60-GRUPO DE TRABAJO DE GESTIÓN JUDICIAL ADSCRITO A LA OFICINA ASESORA JURÍDICA</v>
      </c>
      <c r="O317" s="6">
        <f>VLOOKUP(B317,'Plantilla publicacion (2)'!$S$3:$X$490,6,0)</f>
        <v>100</v>
      </c>
      <c r="P317" s="310">
        <f>VLOOKUP(B317,'Plantilla publicacion (2)'!$S$3:$Y$490,7,0)</f>
        <v>0.24390243902439024</v>
      </c>
      <c r="Q317" s="16" t="str">
        <f>VLOOKUP(B317,'PAI 2025 Consolidado'!$F$6:$Z$486,21,0)</f>
        <v>Se informó a las Delegaturas  mediante memorando, las actividades previstas para la ejecución de la Política de Prevención del Daño Antijurídico que se deben realizar durante la vigencia 2025.</v>
      </c>
      <c r="R317" s="201"/>
      <c r="S317" s="201"/>
    </row>
    <row r="318" spans="1:19" ht="51" x14ac:dyDescent="0.25">
      <c r="A318" s="13" t="str">
        <f>VLOOKUP(B318,'Plantilla publicacion'!$A$3:$B$490,2,0)</f>
        <v>Actividad propia</v>
      </c>
      <c r="B318" s="6" t="s">
        <v>654</v>
      </c>
      <c r="C318" s="367"/>
      <c r="D318" s="367">
        <f>VLOOKUP(B318,'Plantilla publicacion'!$A$3:$M$490,6,0)</f>
        <v>0</v>
      </c>
      <c r="E318" s="367"/>
      <c r="F318" s="367"/>
      <c r="G318" s="367" t="str">
        <f>VLOOKUP(B318,'Plantilla publicacion'!$A$3:$M$490,7,0)</f>
        <v>N/A</v>
      </c>
      <c r="H318" s="6" t="str">
        <f>VLOOKUP(B318,'Plantilla publicacion'!$A$3:$M$490,8,0)</f>
        <v>Requerir mediante memorando y/o correo electrónico a las Delegaturas el informe final de cumplimiento de las actividades previstas en la Política de Prevención del Daño Antijurídico de la vigencia 2025.(Memorandos y/o correos electrónicos de los requerimientos)</v>
      </c>
      <c r="I318" s="6">
        <f>VLOOKUP(B318,'Plantilla publicacion'!$A$3:$M$490,9,0)</f>
        <v>1</v>
      </c>
      <c r="J318" s="6" t="str">
        <f>VLOOKUP(B318,'Plantilla publicacion'!$A$3:$M$490,10,0)</f>
        <v>Númerica</v>
      </c>
      <c r="K318" s="7">
        <f>VLOOKUP(B318,'Plantilla publicacion'!$A$3:$M$490,11,0)</f>
        <v>45839</v>
      </c>
      <c r="L318" s="7">
        <f>VLOOKUP(B318,'Plantilla publicacion'!$A$3:$M$490,12,0)</f>
        <v>45869</v>
      </c>
      <c r="M318" s="57"/>
      <c r="N318" s="16" t="str">
        <f>VLOOKUP(B318,'Plantilla publicacion'!$A$3:$M$490,13,0)</f>
        <v>60-GRUPO DE TRABAJO DE GESTIÓN JUDICIAL ADSCRITO A LA OFICINA ASESORA JURÍDICA</v>
      </c>
      <c r="O318" s="6">
        <f>VLOOKUP(B318,'Plantilla publicacion (2)'!$S$3:$X$490,6,0)</f>
        <v>100</v>
      </c>
      <c r="P318" s="310">
        <f>VLOOKUP(B318,'Plantilla publicacion (2)'!$S$3:$Y$490,7,0)</f>
        <v>0.24390243902439024</v>
      </c>
      <c r="Q318" s="16" t="str">
        <f>VLOOKUP(B318,'PAI 2025 Consolidado'!$F$6:$Z$486,21,0)</f>
        <v>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v>
      </c>
      <c r="R318" s="201"/>
      <c r="S318" s="201"/>
    </row>
    <row r="319" spans="1:19" ht="38.25" x14ac:dyDescent="0.25">
      <c r="A319" s="13" t="str">
        <f>VLOOKUP(B319,'Plantilla publicacion'!$A$3:$B$490,2,0)</f>
        <v>Actividad propia</v>
      </c>
      <c r="B319" s="6" t="s">
        <v>656</v>
      </c>
      <c r="C319" s="367"/>
      <c r="D319" s="367">
        <f>VLOOKUP(B319,'Plantilla publicacion'!$A$3:$M$490,6,0)</f>
        <v>0</v>
      </c>
      <c r="E319" s="367"/>
      <c r="F319" s="367"/>
      <c r="G319" s="367" t="str">
        <f>VLOOKUP(B319,'Plantilla publicacion'!$A$3:$M$490,7,0)</f>
        <v>N/A</v>
      </c>
      <c r="H319" s="6" t="str">
        <f>VLOOKUP(B319,'Plantilla publicacion'!$A$3:$M$490,8,0)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9" s="6">
        <f>VLOOKUP(B319,'Plantilla publicacion'!$A$3:$M$490,9,0)</f>
        <v>1</v>
      </c>
      <c r="J319" s="6" t="str">
        <f>VLOOKUP(B319,'Plantilla publicacion'!$A$3:$M$490,10,0)</f>
        <v>Númerica</v>
      </c>
      <c r="K319" s="7">
        <f>VLOOKUP(B319,'Plantilla publicacion'!$A$3:$M$490,11,0)</f>
        <v>45931</v>
      </c>
      <c r="L319" s="7">
        <f>VLOOKUP(B319,'Plantilla publicacion'!$A$3:$M$490,12,0)</f>
        <v>45989</v>
      </c>
      <c r="M319" s="57"/>
      <c r="N319" s="16" t="str">
        <f>VLOOKUP(B319,'Plantilla publicacion'!$A$3:$M$490,13,0)</f>
        <v>60-GRUPO DE TRABAJO DE GESTIÓN JUDICIAL ADSCRITO A LA OFICINA ASESORA JURÍDICA</v>
      </c>
      <c r="O319" s="6">
        <f>VLOOKUP(B319,'Plantilla publicacion (2)'!$S$3:$X$490,6,0)</f>
        <v>0</v>
      </c>
      <c r="P319" s="310">
        <f>VLOOKUP(B319,'Plantilla publicacion (2)'!$S$3:$Y$490,7,0)</f>
        <v>0</v>
      </c>
      <c r="Q319" s="16">
        <f>VLOOKUP(B319,'PAI 2025 Consolidado'!$F$6:$Z$486,21,0)</f>
        <v>0</v>
      </c>
      <c r="R319" s="201"/>
      <c r="S319" s="201"/>
    </row>
    <row r="320" spans="1:19" s="12" customFormat="1" ht="39" thickBot="1" x14ac:dyDescent="0.3">
      <c r="A320" s="13" t="str">
        <f>VLOOKUP(B320,'Plantilla publicacion'!$A$3:$B$490,2,0)</f>
        <v>Actividad propia</v>
      </c>
      <c r="B320" s="11" t="s">
        <v>658</v>
      </c>
      <c r="C320" s="367"/>
      <c r="D320" s="367">
        <f>VLOOKUP(B320,'Plantilla publicacion'!$A$3:$M$490,6,0)</f>
        <v>0</v>
      </c>
      <c r="E320" s="367"/>
      <c r="F320" s="367"/>
      <c r="G320" s="367" t="str">
        <f>VLOOKUP(B320,'Plantilla publicacion'!$A$3:$M$490,7,0)</f>
        <v>N/A</v>
      </c>
      <c r="H320" s="11" t="str">
        <f>VLOOKUP(B320,'Plantilla publicacion'!$A$3:$M$490,8,0)</f>
        <v>Presentar al Comité de Conciliación, los resultados del cumplimiento del segundo año de implementación de la  Política de Prevención del Daño Antijurídico (Acta del comité de conciliación e informe de implementación /único entregable)</v>
      </c>
      <c r="I320" s="11">
        <f>VLOOKUP(B320,'Plantilla publicacion'!$A$3:$M$490,9,0)</f>
        <v>1</v>
      </c>
      <c r="J320" s="11" t="str">
        <f>VLOOKUP(B320,'Plantilla publicacion'!$A$3:$M$490,10,0)</f>
        <v>Númerica</v>
      </c>
      <c r="K320" s="110">
        <f>VLOOKUP(B320,'Plantilla publicacion'!$A$3:$M$490,11,0)</f>
        <v>45992</v>
      </c>
      <c r="L320" s="110">
        <f>VLOOKUP(B320,'Plantilla publicacion'!$A$3:$M$490,12,0)</f>
        <v>46010</v>
      </c>
      <c r="M320" s="111"/>
      <c r="N320" s="112" t="str">
        <f>VLOOKUP(B320,'Plantilla publicacion'!$A$3:$M$490,13,0)</f>
        <v>60-GRUPO DE TRABAJO DE GESTIÓN JUDICIAL ADSCRITO A LA OFICINA ASESORA JURÍDICA</v>
      </c>
      <c r="O320" s="11">
        <f>VLOOKUP(B320,'Plantilla publicacion (2)'!$S$3:$X$490,6,0)</f>
        <v>0</v>
      </c>
      <c r="P320" s="313">
        <f>VLOOKUP(B320,'Plantilla publicacion (2)'!$S$3:$Y$490,7,0)</f>
        <v>0</v>
      </c>
      <c r="Q320" s="112">
        <f>VLOOKUP(B320,'PAI 2025 Consolidado'!$F$6:$Z$486,21,0)</f>
        <v>0</v>
      </c>
      <c r="R320" s="201"/>
      <c r="S320" s="201"/>
    </row>
    <row r="321" spans="1:19" s="12" customFormat="1" ht="63.75" x14ac:dyDescent="0.25">
      <c r="A321" s="5" t="str">
        <f>VLOOKUP(B321,'Plantilla publicacion'!$A$3:$B$490,2,0)</f>
        <v>Producto</v>
      </c>
      <c r="B321" s="98" t="s">
        <v>660</v>
      </c>
      <c r="C321" s="366" t="str">
        <f>VLOOKUP(B321,'Plantilla publicacion'!$A$3:$R$490,17,0)</f>
        <v>PND - 5-31-5-b- Convergencia regional - Entidades públicas territoriales y nacionales fortalecidas / PES - Transformación Institucional</v>
      </c>
      <c r="D321" s="366" t="str">
        <f>VLOOKUP(B321,'Plantilla publicacion'!$A$3:$M$490,6,0)</f>
        <v>60-Fortalecer el Sistema Integral de Gestión Institucional en el marco del Modelo Integrado de Planeación y gestión para mejorar la prestación del servicio.</v>
      </c>
      <c r="E321" s="366"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1" s="366"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1" s="366" t="str">
        <f>VLOOKUP(B321,'Plantilla publicacion'!$A$3:$M$490,7,0)</f>
        <v>N/A</v>
      </c>
      <c r="H321" s="100" t="str">
        <f>VLOOKUP(B321,'Plantilla publicacion'!$A$3:$M$490,8,0)</f>
        <v>Política de Prevención del Daño Antijurídico para la bianulidad 2026-2027, formulada (Documento con la Política de prevención del Daño Antijurídico formulada)</v>
      </c>
      <c r="I321" s="100">
        <f>VLOOKUP(B321,'Plantilla publicacion'!$A$3:$M$490,9,0)</f>
        <v>1</v>
      </c>
      <c r="J321" s="100" t="str">
        <f>VLOOKUP(B321,'Plantilla publicacion'!$A$3:$M$490,10,0)</f>
        <v>Númerica</v>
      </c>
      <c r="K321" s="173">
        <f>VLOOKUP(B321,'Plantilla publicacion'!$A$3:$M$490,11,0)</f>
        <v>45811</v>
      </c>
      <c r="L321" s="173">
        <f>VLOOKUP(B321,'Plantilla publicacion'!$A$3:$M$490,12,0)</f>
        <v>46022</v>
      </c>
      <c r="M321" s="100" t="str">
        <f>IF(ISERROR(VLOOKUP(B321,'Plantilla publicacion'!$A$3:$P$490,16,0)),"NA",VLOOKUP(B321,'Plantilla publicacion'!$A$3:$P$490,16,0))</f>
        <v>PES_20230253 / PEI_19</v>
      </c>
      <c r="N321" s="101" t="str">
        <f>VLOOKUP(B321,'Plantilla publicacion'!$A$3:$M$490,13,0)</f>
        <v>60-GRUPO DE TRABAJO DE GESTIÓN JUDICIAL ADSCRITO A LA OFICINA ASESORA JURÍDICA</v>
      </c>
      <c r="O321" s="100">
        <f>VLOOKUP(B321,'Plantilla publicacion (2)'!$S$3:$X$490,6,0)</f>
        <v>0</v>
      </c>
      <c r="P321" s="309">
        <f>VLOOKUP(B321,'Plantilla publicacion (2)'!$S$3:$Y$490,7,0)</f>
        <v>0</v>
      </c>
      <c r="Q321" s="101" t="str">
        <f>VLOOKUP(B321,'PAI 2025 Consolidado'!$F$6:$Z$486,21,0)</f>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v>
      </c>
      <c r="R321" s="200"/>
      <c r="S321" s="200"/>
    </row>
    <row r="322" spans="1:19" ht="63.75" x14ac:dyDescent="0.25">
      <c r="A322" s="13" t="str">
        <f>VLOOKUP(B322,'Plantilla publicacion'!$A$3:$B$490,2,0)</f>
        <v>Actividad propia</v>
      </c>
      <c r="B322" s="102" t="s">
        <v>662</v>
      </c>
      <c r="C322" s="367"/>
      <c r="D322" s="367">
        <f>VLOOKUP(B322,'Plantilla publicacion'!$A$3:$M$490,6,0)</f>
        <v>0</v>
      </c>
      <c r="E322" s="367"/>
      <c r="F322" s="367"/>
      <c r="G322" s="367" t="str">
        <f>VLOOKUP(B322,'Plantilla publicacion'!$A$3:$M$490,7,0)</f>
        <v>N/A</v>
      </c>
      <c r="H322" s="6" t="str">
        <f>VLOOKUP(B322,'Plantilla publicacion'!$A$3:$M$490,8,0)</f>
        <v>Realizar informe de análisis de causas de demanda y condena para la formulación de la Política de Prevención del Daño Antijurídico. (Informe de análisis de causas de demanda y condena/único entregable)</v>
      </c>
      <c r="I322" s="6">
        <f>VLOOKUP(B322,'Plantilla publicacion'!$A$3:$M$490,9,0)</f>
        <v>1</v>
      </c>
      <c r="J322" s="6" t="str">
        <f>VLOOKUP(B322,'Plantilla publicacion'!$A$3:$M$490,10,0)</f>
        <v>Númerica</v>
      </c>
      <c r="K322" s="7">
        <f>VLOOKUP(B322,'Plantilla publicacion'!$A$3:$M$490,11,0)</f>
        <v>45811</v>
      </c>
      <c r="L322" s="7">
        <f>VLOOKUP(B322,'Plantilla publicacion'!$A$3:$M$490,12,0)</f>
        <v>45930</v>
      </c>
      <c r="M322" s="57"/>
      <c r="N322" s="103" t="str">
        <f>VLOOKUP(B322,'Plantilla publicacion'!$A$3:$M$490,13,0)</f>
        <v>60-GRUPO DE TRABAJO DE GESTIÓN JUDICIAL ADSCRITO A LA OFICINA ASESORA JURÍDICA</v>
      </c>
      <c r="O322" s="6">
        <f>VLOOKUP(B322,'Plantilla publicacion (2)'!$S$3:$X$490,6,0)</f>
        <v>100</v>
      </c>
      <c r="P322" s="310">
        <f>VLOOKUP(B322,'Plantilla publicacion (2)'!$S$3:$Y$490,7,0)</f>
        <v>0.18292682926829268</v>
      </c>
      <c r="Q322" s="103" t="str">
        <f>VLOOKUP(B322,'PAI 2025 Consolidado'!$F$6:$Z$486,21,0)</f>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v>
      </c>
      <c r="R322" s="201"/>
      <c r="S322" s="201"/>
    </row>
    <row r="323" spans="1:19" ht="25.5" x14ac:dyDescent="0.25">
      <c r="A323" s="13" t="str">
        <f>VLOOKUP(B323,'Plantilla publicacion'!$A$3:$B$490,2,0)</f>
        <v>Actividad propia</v>
      </c>
      <c r="B323" s="102" t="s">
        <v>664</v>
      </c>
      <c r="C323" s="367"/>
      <c r="D323" s="367">
        <f>VLOOKUP(B323,'Plantilla publicacion'!$A$3:$M$490,6,0)</f>
        <v>0</v>
      </c>
      <c r="E323" s="367"/>
      <c r="F323" s="367"/>
      <c r="G323" s="367" t="str">
        <f>VLOOKUP(B323,'Plantilla publicacion'!$A$3:$M$490,7,0)</f>
        <v>N/A</v>
      </c>
      <c r="H323" s="6" t="str">
        <f>VLOOKUP(B323,'Plantilla publicacion'!$A$3:$M$490,8,0)</f>
        <v>Presentar y socializar informe de análisis de causas de demanda y condena A las áreas misionales de la Entidad.	 (Acta de reunión y/o capturas de pantalla de la reunión)</v>
      </c>
      <c r="I323" s="6">
        <f>VLOOKUP(B323,'Plantilla publicacion'!$A$3:$M$490,9,0)</f>
        <v>1</v>
      </c>
      <c r="J323" s="6" t="str">
        <f>VLOOKUP(B323,'Plantilla publicacion'!$A$3:$M$490,10,0)</f>
        <v>Númerica</v>
      </c>
      <c r="K323" s="7">
        <f>VLOOKUP(B323,'Plantilla publicacion'!$A$3:$M$490,11,0)</f>
        <v>45931</v>
      </c>
      <c r="L323" s="7">
        <f>VLOOKUP(B323,'Plantilla publicacion'!$A$3:$M$490,12,0)</f>
        <v>45961</v>
      </c>
      <c r="M323" s="57"/>
      <c r="N323" s="103" t="str">
        <f>VLOOKUP(B323,'Plantilla publicacion'!$A$3:$M$490,13,0)</f>
        <v>60-GRUPO DE TRABAJO DE GESTIÓN JUDICIAL ADSCRITO A LA OFICINA ASESORA JURÍDICA</v>
      </c>
      <c r="O323" s="6">
        <f>VLOOKUP(B323,'Plantilla publicacion (2)'!$S$3:$X$490,6,0)</f>
        <v>0</v>
      </c>
      <c r="P323" s="310">
        <f>VLOOKUP(B323,'Plantilla publicacion (2)'!$S$3:$Y$490,7,0)</f>
        <v>0</v>
      </c>
      <c r="Q323" s="103">
        <f>VLOOKUP(B323,'PAI 2025 Consolidado'!$F$6:$Z$486,21,0)</f>
        <v>0</v>
      </c>
      <c r="R323" s="201"/>
      <c r="S323" s="201"/>
    </row>
    <row r="324" spans="1:19" ht="25.5" x14ac:dyDescent="0.25">
      <c r="A324" s="13" t="str">
        <f>VLOOKUP(B324,'Plantilla publicacion'!$A$3:$B$490,2,0)</f>
        <v>Actividad propia</v>
      </c>
      <c r="B324" s="102" t="s">
        <v>666</v>
      </c>
      <c r="C324" s="367"/>
      <c r="D324" s="367">
        <f>VLOOKUP(B324,'Plantilla publicacion'!$A$3:$M$490,6,0)</f>
        <v>0</v>
      </c>
      <c r="E324" s="367"/>
      <c r="F324" s="367"/>
      <c r="G324" s="367" t="str">
        <f>VLOOKUP(B324,'Plantilla publicacion'!$A$3:$M$490,7,0)</f>
        <v>N/A</v>
      </c>
      <c r="H324" s="6" t="str">
        <f>VLOOKUP(B324,'Plantilla publicacion'!$A$3:$M$490,8,0)</f>
        <v>Formular proyecto de la Política de Prevención del Daño Antijurídico de acuerdo con los lineamientos de la ANDJE (Documento de formulación/único entregable)</v>
      </c>
      <c r="I324" s="6">
        <f>VLOOKUP(B324,'Plantilla publicacion'!$A$3:$M$490,9,0)</f>
        <v>1</v>
      </c>
      <c r="J324" s="6" t="str">
        <f>VLOOKUP(B324,'Plantilla publicacion'!$A$3:$M$490,10,0)</f>
        <v>Númerica</v>
      </c>
      <c r="K324" s="7">
        <f>VLOOKUP(B324,'Plantilla publicacion'!$A$3:$M$490,11,0)</f>
        <v>45965</v>
      </c>
      <c r="L324" s="7">
        <f>VLOOKUP(B324,'Plantilla publicacion'!$A$3:$M$490,12,0)</f>
        <v>45989</v>
      </c>
      <c r="M324" s="57"/>
      <c r="N324" s="103" t="str">
        <f>VLOOKUP(B324,'Plantilla publicacion'!$A$3:$M$490,13,0)</f>
        <v>60-GRUPO DE TRABAJO DE GESTIÓN JUDICIAL ADSCRITO A LA OFICINA ASESORA JURÍDICA</v>
      </c>
      <c r="O324" s="6">
        <f>VLOOKUP(B324,'Plantilla publicacion (2)'!$S$3:$X$490,6,0)</f>
        <v>0</v>
      </c>
      <c r="P324" s="310">
        <f>VLOOKUP(B324,'Plantilla publicacion (2)'!$S$3:$Y$490,7,0)</f>
        <v>0</v>
      </c>
      <c r="Q324" s="103">
        <f>VLOOKUP(B324,'PAI 2025 Consolidado'!$F$6:$Z$486,21,0)</f>
        <v>0</v>
      </c>
      <c r="R324" s="201"/>
      <c r="S324" s="201"/>
    </row>
    <row r="325" spans="1:19" ht="25.5" x14ac:dyDescent="0.25">
      <c r="A325" s="13" t="str">
        <f>VLOOKUP(B325,'Plantilla publicacion'!$A$3:$B$490,2,0)</f>
        <v>Actividad propia</v>
      </c>
      <c r="B325" s="102" t="s">
        <v>668</v>
      </c>
      <c r="C325" s="367"/>
      <c r="D325" s="367">
        <f>VLOOKUP(B325,'Plantilla publicacion'!$A$3:$M$490,6,0)</f>
        <v>0</v>
      </c>
      <c r="E325" s="367"/>
      <c r="F325" s="367"/>
      <c r="G325" s="367" t="str">
        <f>VLOOKUP(B325,'Plantilla publicacion'!$A$3:$M$490,7,0)</f>
        <v>N/A</v>
      </c>
      <c r="H325" s="6" t="str">
        <f>VLOOKUP(B325,'Plantilla publicacion'!$A$3:$M$490,8,0)</f>
        <v>Presentar la formulación de la Política de Prevención del Daño Antijurídico al Comité de Conciliación. (Acta del comité de conciliación y/o documento de la presentación)</v>
      </c>
      <c r="I325" s="6">
        <f>VLOOKUP(B325,'Plantilla publicacion'!$A$3:$M$490,9,0)</f>
        <v>1</v>
      </c>
      <c r="J325" s="6" t="str">
        <f>VLOOKUP(B325,'Plantilla publicacion'!$A$3:$M$490,10,0)</f>
        <v>Númerica</v>
      </c>
      <c r="K325" s="7">
        <f>VLOOKUP(B325,'Plantilla publicacion'!$A$3:$M$490,11,0)</f>
        <v>45992</v>
      </c>
      <c r="L325" s="7">
        <f>VLOOKUP(B325,'Plantilla publicacion'!$A$3:$M$490,12,0)</f>
        <v>46006</v>
      </c>
      <c r="M325" s="57"/>
      <c r="N325" s="103" t="str">
        <f>VLOOKUP(B325,'Plantilla publicacion'!$A$3:$M$490,13,0)</f>
        <v>60-GRUPO DE TRABAJO DE GESTIÓN JUDICIAL ADSCRITO A LA OFICINA ASESORA JURÍDICA</v>
      </c>
      <c r="O325" s="6">
        <f>VLOOKUP(B325,'Plantilla publicacion (2)'!$S$3:$X$490,6,0)</f>
        <v>0</v>
      </c>
      <c r="P325" s="310">
        <f>VLOOKUP(B325,'Plantilla publicacion (2)'!$S$3:$Y$490,7,0)</f>
        <v>0</v>
      </c>
      <c r="Q325" s="103">
        <f>VLOOKUP(B325,'PAI 2025 Consolidado'!$F$6:$Z$486,21,0)</f>
        <v>0</v>
      </c>
      <c r="R325" s="201"/>
      <c r="S325" s="201"/>
    </row>
    <row r="326" spans="1:19" ht="26.25" thickBot="1" x14ac:dyDescent="0.3">
      <c r="A326" s="13" t="str">
        <f>VLOOKUP(B326,'Plantilla publicacion'!$A$3:$B$490,2,0)</f>
        <v>Actividad propia</v>
      </c>
      <c r="B326" s="104" t="s">
        <v>670</v>
      </c>
      <c r="C326" s="368"/>
      <c r="D326" s="368">
        <f>VLOOKUP(B326,'Plantilla publicacion'!$A$3:$M$490,6,0)</f>
        <v>0</v>
      </c>
      <c r="E326" s="368"/>
      <c r="F326" s="368"/>
      <c r="G326" s="368" t="str">
        <f>VLOOKUP(B326,'Plantilla publicacion'!$A$3:$M$490,7,0)</f>
        <v>N/A</v>
      </c>
      <c r="H326" s="106" t="str">
        <f>VLOOKUP(B326,'Plantilla publicacion'!$A$3:$M$490,8,0)</f>
        <v>Enviar a la ANDJE la formulación de la Política de Prevención del Daño Antijurídico para aprobación. (Soporte de envío del documento a la ANDJE/único entregable)</v>
      </c>
      <c r="I326" s="106">
        <f>VLOOKUP(B326,'Plantilla publicacion'!$A$3:$M$490,9,0)</f>
        <v>1</v>
      </c>
      <c r="J326" s="106" t="str">
        <f>VLOOKUP(B326,'Plantilla publicacion'!$A$3:$M$490,10,0)</f>
        <v>Númerica</v>
      </c>
      <c r="K326" s="107">
        <f>VLOOKUP(B326,'Plantilla publicacion'!$A$3:$M$490,11,0)</f>
        <v>46007</v>
      </c>
      <c r="L326" s="107">
        <f>VLOOKUP(B326,'Plantilla publicacion'!$A$3:$M$490,12,0)</f>
        <v>46022</v>
      </c>
      <c r="M326" s="108"/>
      <c r="N326" s="109" t="str">
        <f>VLOOKUP(B326,'Plantilla publicacion'!$A$3:$M$490,13,0)</f>
        <v>60-GRUPO DE TRABAJO DE GESTIÓN JUDICIAL ADSCRITO A LA OFICINA ASESORA JURÍDICA</v>
      </c>
      <c r="O326" s="106">
        <f>VLOOKUP(B326,'Plantilla publicacion (2)'!$S$3:$X$490,6,0)</f>
        <v>0</v>
      </c>
      <c r="P326" s="311">
        <f>VLOOKUP(B326,'Plantilla publicacion (2)'!$S$3:$Y$490,7,0)</f>
        <v>0</v>
      </c>
      <c r="Q326" s="109">
        <f>VLOOKUP(B326,'PAI 2025 Consolidado'!$F$6:$Z$486,21,0)</f>
        <v>0</v>
      </c>
      <c r="R326" s="201"/>
      <c r="S326" s="201"/>
    </row>
    <row r="327" spans="1:19" s="12" customFormat="1" ht="165.75" x14ac:dyDescent="0.25">
      <c r="A327" s="5" t="str">
        <f>VLOOKUP(B327,'Plantilla publicacion'!$A$3:$B$490,2,0)</f>
        <v>Producto</v>
      </c>
      <c r="B327" s="15" t="s">
        <v>672</v>
      </c>
      <c r="C327" s="367" t="str">
        <f>VLOOKUP(B327,'Plantilla publicacion'!$A$3:$R$490,17,0)</f>
        <v>PND - 5-31-5-b- Convergencia regional - Entidades públicas territoriales y nacionales fortalecidas / PES - Transformación Institucional</v>
      </c>
      <c r="D327" s="367" t="str">
        <f>VLOOKUP(B327,'Plantilla publicacion'!$A$3:$M$490,6,0)</f>
        <v>56-Fortalecer la gestión de la información, el conocimiento y la innovación para optimizar la capacidad institucional</v>
      </c>
      <c r="E327" s="367"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367"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367" t="str">
        <f>VLOOKUP(B327,'Plantilla publicacion'!$A$3:$M$490,7,0)</f>
        <v>N/A</v>
      </c>
      <c r="H327" s="15" t="str">
        <f>VLOOKUP(B327,'Plantilla publicacion'!$A$3:$M$490,8,0)</f>
        <v>Equipo jurídico del Grupo de Gestión Judicial , fortalecido (Listas de asistencia y/o capturas de pantalla/único entregable)</v>
      </c>
      <c r="I327" s="15">
        <f>VLOOKUP(B327,'Plantilla publicacion'!$A$3:$M$490,9,0)</f>
        <v>2</v>
      </c>
      <c r="J327" s="15" t="str">
        <f>VLOOKUP(B327,'Plantilla publicacion'!$A$3:$M$490,10,0)</f>
        <v>Númerica</v>
      </c>
      <c r="K327" s="172">
        <f>VLOOKUP(B327,'Plantilla publicacion'!$A$3:$M$490,11,0)</f>
        <v>45684</v>
      </c>
      <c r="L327" s="172">
        <f>VLOOKUP(B327,'Plantilla publicacion'!$A$3:$M$490,12,0)</f>
        <v>45989</v>
      </c>
      <c r="M327" s="15" t="str">
        <f>IF(ISERROR(VLOOKUP(B327,'Plantilla publicacion'!$A$3:$P$490,16,0)),"NA",VLOOKUP(B327,'Plantilla publicacion'!$A$3:$P$490,16,0))</f>
        <v>PES_20230248 / PEI_20</v>
      </c>
      <c r="N327" s="15" t="str">
        <f>VLOOKUP(B327,'Plantilla publicacion'!$A$3:$M$490,13,0)</f>
        <v>60-GRUPO DE TRABAJO DE GESTIÓN JUDICIAL ADSCRITO A LA OFICINA ASESORA JURÍDICA</v>
      </c>
      <c r="O327" s="15">
        <f>VLOOKUP(B327,'Plantilla publicacion (2)'!$S$3:$X$490,6,0)</f>
        <v>50</v>
      </c>
      <c r="P327" s="312">
        <f>VLOOKUP(B327,'Plantilla publicacion (2)'!$S$3:$Y$490,7,0)</f>
        <v>0.67264573991031396</v>
      </c>
      <c r="Q327" s="15" t="str">
        <f>VLOOKUP(B327,'PAI 2025 Consolidado'!$F$6:$Z$486,21,0)</f>
        <v>Durante el primer semestre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
En relación con los conversatorios, 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ser automatizados para mejorar la eficiencia de la gestión.</v>
      </c>
      <c r="R327" s="200"/>
      <c r="S327" s="200"/>
    </row>
    <row r="328" spans="1:19" ht="51" x14ac:dyDescent="0.25">
      <c r="A328" s="13" t="str">
        <f>VLOOKUP(B328,'Plantilla publicacion'!$A$3:$B$490,2,0)</f>
        <v>Actividad propia</v>
      </c>
      <c r="B328" s="6" t="s">
        <v>674</v>
      </c>
      <c r="C328" s="367"/>
      <c r="D328" s="367">
        <f>VLOOKUP(B328,'Plantilla publicacion'!$A$3:$M$490,6,0)</f>
        <v>0</v>
      </c>
      <c r="E328" s="367"/>
      <c r="F328" s="367"/>
      <c r="G328" s="367" t="str">
        <f>VLOOKUP(B328,'Plantilla publicacion'!$A$3:$M$490,7,0)</f>
        <v>N/A</v>
      </c>
      <c r="H328" s="6" t="str">
        <f>VLOOKUP(B328,'Plantilla publicacion'!$A$3:$M$490,8,0)</f>
        <v>Solicitar mediante correo electrónico a la ANDJE que se realicen dos jornadas de capacitación. (Correo electrónico a la ANDJE/único entregable)</v>
      </c>
      <c r="I328" s="6">
        <f>VLOOKUP(B328,'Plantilla publicacion'!$A$3:$M$490,9,0)</f>
        <v>1</v>
      </c>
      <c r="J328" s="6" t="str">
        <f>VLOOKUP(B328,'Plantilla publicacion'!$A$3:$M$490,10,0)</f>
        <v>Númerica</v>
      </c>
      <c r="K328" s="7">
        <f>VLOOKUP(B328,'Plantilla publicacion'!$A$3:$M$490,11,0)</f>
        <v>45684</v>
      </c>
      <c r="L328" s="7">
        <f>VLOOKUP(B328,'Plantilla publicacion'!$A$3:$M$490,12,0)</f>
        <v>45716</v>
      </c>
      <c r="M328" s="57"/>
      <c r="N328" s="16" t="str">
        <f>VLOOKUP(B328,'Plantilla publicacion'!$A$3:$M$490,13,0)</f>
        <v>60-GRUPO DE TRABAJO DE GESTIÓN JUDICIAL ADSCRITO A LA OFICINA ASESORA JURÍDICA</v>
      </c>
      <c r="O328" s="6">
        <f>VLOOKUP(B328,'Plantilla publicacion (2)'!$S$3:$X$490,6,0)</f>
        <v>100</v>
      </c>
      <c r="P328" s="310">
        <f>VLOOKUP(B328,'Plantilla publicacion (2)'!$S$3:$Y$490,7,0)</f>
        <v>0.36585365853658536</v>
      </c>
      <c r="Q328" s="16" t="str">
        <f>VLOOKUP(B328,'PAI 2025 Consolidado'!$F$6:$Z$486,21,0)</f>
        <v>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v>
      </c>
      <c r="R328" s="201"/>
      <c r="S328" s="201"/>
    </row>
    <row r="329" spans="1:19" ht="89.25" x14ac:dyDescent="0.25">
      <c r="A329" s="13" t="str">
        <f>VLOOKUP(B329,'Plantilla publicacion'!$A$3:$B$490,2,0)</f>
        <v>Actividad propia</v>
      </c>
      <c r="B329" s="6" t="s">
        <v>676</v>
      </c>
      <c r="C329" s="367"/>
      <c r="D329" s="367">
        <f>VLOOKUP(B329,'Plantilla publicacion'!$A$3:$M$490,6,0)</f>
        <v>0</v>
      </c>
      <c r="E329" s="367"/>
      <c r="F329" s="367"/>
      <c r="G329" s="367" t="str">
        <f>VLOOKUP(B329,'Plantilla publicacion'!$A$3:$M$490,7,0)</f>
        <v>N/A</v>
      </c>
      <c r="H329" s="6" t="str">
        <f>VLOOKUP(B329,'Plantilla publicacion'!$A$3:$M$490,8,0)</f>
        <v>Participar en capacitaciones desarrolladas por la Agencia Nacional de Defensa Jurídica del Estado (Capturas de pantalla de las capacitaciones y/o listado de asistencia)</v>
      </c>
      <c r="I329" s="6">
        <f>VLOOKUP(B329,'Plantilla publicacion'!$A$3:$M$490,9,0)</f>
        <v>2</v>
      </c>
      <c r="J329" s="6" t="str">
        <f>VLOOKUP(B329,'Plantilla publicacion'!$A$3:$M$490,10,0)</f>
        <v>Númerica</v>
      </c>
      <c r="K329" s="7">
        <f>VLOOKUP(B329,'Plantilla publicacion'!$A$3:$M$490,11,0)</f>
        <v>45719</v>
      </c>
      <c r="L329" s="7">
        <f>VLOOKUP(B329,'Plantilla publicacion'!$A$3:$M$490,12,0)</f>
        <v>45930</v>
      </c>
      <c r="M329" s="57"/>
      <c r="N329" s="16" t="str">
        <f>VLOOKUP(B329,'Plantilla publicacion'!$A$3:$M$490,13,0)</f>
        <v>60-GRUPO DE TRABAJO DE GESTIÓN JUDICIAL ADSCRITO A LA OFICINA ASESORA JURÍDICA</v>
      </c>
      <c r="O329" s="6">
        <f>VLOOKUP(B329,'Plantilla publicacion (2)'!$S$3:$X$490,6,0)</f>
        <v>50</v>
      </c>
      <c r="P329" s="310">
        <f>VLOOKUP(B329,'Plantilla publicacion (2)'!$S$3:$Y$490,7,0)</f>
        <v>0.24390243902439024</v>
      </c>
      <c r="Q329" s="16" t="str">
        <f>VLOOKUP(B329,'PAI 2025 Consolidado'!$F$6:$Z$486,21,0)</f>
        <v>El día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v>
      </c>
      <c r="R329" s="201"/>
      <c r="S329" s="201"/>
    </row>
    <row r="330" spans="1:19" ht="64.5" thickBot="1" x14ac:dyDescent="0.3">
      <c r="A330" s="13" t="str">
        <f>VLOOKUP(B330,'Plantilla publicacion'!$A$3:$B$490,2,0)</f>
        <v>Actividad propia</v>
      </c>
      <c r="B330" s="18" t="s">
        <v>677</v>
      </c>
      <c r="C330" s="367"/>
      <c r="D330" s="367">
        <f>VLOOKUP(B330,'Plantilla publicacion'!$A$3:$M$490,6,0)</f>
        <v>0</v>
      </c>
      <c r="E330" s="367"/>
      <c r="F330" s="367"/>
      <c r="G330" s="367" t="str">
        <f>VLOOKUP(B330,'Plantilla publicacion'!$A$3:$M$490,7,0)</f>
        <v>N/A</v>
      </c>
      <c r="H330" s="6" t="str">
        <f>VLOOKUP(B330,'Plantilla publicacion'!$A$3:$M$490,8,0)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0" s="6">
        <f>VLOOKUP(B330,'Plantilla publicacion'!$A$3:$M$490,9,0)</f>
        <v>2</v>
      </c>
      <c r="J330" s="6" t="str">
        <f>VLOOKUP(B330,'Plantilla publicacion'!$A$3:$M$490,10,0)</f>
        <v>Númerica</v>
      </c>
      <c r="K330" s="7">
        <f>VLOOKUP(B330,'Plantilla publicacion'!$A$3:$M$490,11,0)</f>
        <v>45748</v>
      </c>
      <c r="L330" s="7">
        <f>VLOOKUP(B330,'Plantilla publicacion'!$A$3:$M$490,12,0)</f>
        <v>45989</v>
      </c>
      <c r="M330" s="57"/>
      <c r="N330" s="16" t="str">
        <f>VLOOKUP(B330,'Plantilla publicacion'!$A$3:$M$490,13,0)</f>
        <v>60-GRUPO DE TRABAJO DE GESTIÓN JUDICIAL ADSCRITO A LA OFICINA ASESORA JURÍDICA</v>
      </c>
      <c r="O330" s="6">
        <f>VLOOKUP(B330,'Plantilla publicacion (2)'!$S$3:$X$490,6,0)</f>
        <v>50</v>
      </c>
      <c r="P330" s="310">
        <f>VLOOKUP(B330,'Plantilla publicacion (2)'!$S$3:$Y$490,7,0)</f>
        <v>0.18292682926829268</v>
      </c>
      <c r="Q330" s="16" t="str">
        <f>VLOOKUP(B330,'PAI 2025 Consolidado'!$F$6:$Z$486,21,0)</f>
        <v>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automatizados para mejorar la eficiencia de la gestión.</v>
      </c>
      <c r="R330" s="201"/>
      <c r="S330" s="201"/>
    </row>
    <row r="331" spans="1:19" ht="32.25" customHeight="1" thickBot="1" x14ac:dyDescent="0.3">
      <c r="A331" s="13" t="e">
        <f>VLOOKUP(B331,'Plantilla publicacion'!$A$3:$B$490,2,0)</f>
        <v>#N/A</v>
      </c>
      <c r="B331" s="396" t="s">
        <v>54</v>
      </c>
      <c r="C331" s="397"/>
      <c r="D331" s="397"/>
      <c r="E331" s="397"/>
      <c r="F331" s="397"/>
      <c r="G331" s="397"/>
      <c r="H331" s="397"/>
      <c r="I331" s="397"/>
      <c r="J331" s="397"/>
      <c r="K331" s="397"/>
      <c r="L331" s="397"/>
      <c r="M331" s="397"/>
      <c r="N331" s="397"/>
      <c r="O331" s="397"/>
      <c r="P331" s="397"/>
      <c r="Q331" s="397"/>
      <c r="R331" s="195"/>
      <c r="S331" s="195"/>
    </row>
    <row r="332" spans="1:19" ht="48" customHeight="1" thickBot="1" x14ac:dyDescent="0.3">
      <c r="B332" s="21" t="s">
        <v>452</v>
      </c>
      <c r="C332" s="22" t="s">
        <v>1488</v>
      </c>
      <c r="D332" s="22" t="s">
        <v>0</v>
      </c>
      <c r="E332" s="22" t="s">
        <v>1437</v>
      </c>
      <c r="F332" s="22" t="s">
        <v>1491</v>
      </c>
      <c r="G332" s="22" t="s">
        <v>1</v>
      </c>
      <c r="H332" s="22" t="s">
        <v>2</v>
      </c>
      <c r="I332" s="22" t="s">
        <v>3</v>
      </c>
      <c r="J332" s="22" t="s">
        <v>4</v>
      </c>
      <c r="K332" s="23" t="s">
        <v>5</v>
      </c>
      <c r="L332" s="23" t="s">
        <v>6</v>
      </c>
      <c r="M332" s="56" t="s">
        <v>1489</v>
      </c>
      <c r="N332" s="24" t="s">
        <v>7</v>
      </c>
      <c r="O332" s="56" t="s">
        <v>1891</v>
      </c>
      <c r="P332" s="210" t="s">
        <v>1892</v>
      </c>
      <c r="Q332" s="211" t="s">
        <v>1893</v>
      </c>
      <c r="R332" s="199"/>
      <c r="S332" s="199"/>
    </row>
    <row r="333" spans="1:19" s="12" customFormat="1" ht="38.25" x14ac:dyDescent="0.25">
      <c r="A333" s="5" t="str">
        <f>VLOOKUP(B333,'Plantilla publicacion'!$A$3:$B$490,2,0)</f>
        <v>Producto</v>
      </c>
      <c r="B333" s="15" t="s">
        <v>765</v>
      </c>
      <c r="C333" s="385" t="str">
        <f>VLOOKUP(B333,'Plantilla publicacion'!$A$3:$R$490,17,0)</f>
        <v>PND - 5-31-5-b- Convergencia regional - Entidades públicas territoriales y nacionales fortalecidas / PES - Transformación Institucional</v>
      </c>
      <c r="D333" s="385" t="str">
        <f>VLOOKUP(B333,'Plantilla publicacion'!$A$3:$M$490,6,0)</f>
        <v>56-Fortalecer la gestión de la información, el conocimiento y la innovación para optimizar la capacidad institucional</v>
      </c>
      <c r="E333" s="385"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3" s="385"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3" s="385" t="str">
        <f>VLOOKUP(B333,'Plantilla publicacion'!$A$3:$M$490,7,0)</f>
        <v>N/A</v>
      </c>
      <c r="H333" s="15" t="str">
        <f>VLOOKUP(B333,'Plantilla publicacion'!$A$3:$M$490,8,0)</f>
        <v>Estrategia de divulgación de la herramienta “Buscador de Conceptos”, para promover la consulta por parte de los Grupos de Interés, ejecutada. (capturas de pantalla de la publicación de la campaña/único entregable)</v>
      </c>
      <c r="I333" s="15">
        <f>VLOOKUP(B333,'Plantilla publicacion'!$A$3:$M$490,9,0)</f>
        <v>1</v>
      </c>
      <c r="J333" s="15" t="str">
        <f>VLOOKUP(B333,'Plantilla publicacion'!$A$3:$M$490,10,0)</f>
        <v>Númerica</v>
      </c>
      <c r="K333" s="172">
        <f>VLOOKUP(B333,'Plantilla publicacion'!$A$3:$M$490,11,0)</f>
        <v>45684</v>
      </c>
      <c r="L333" s="172">
        <f>VLOOKUP(B333,'Plantilla publicacion'!$A$3:$M$490,12,0)</f>
        <v>46001</v>
      </c>
      <c r="M333" s="15">
        <f>IF(ISERROR(VLOOKUP(B333,'Plantilla publicacion'!$A$3:$P$490,16,0)),"NA",VLOOKUP(B333,'Plantilla publicacion'!$A$3:$P$490,16,0))</f>
        <v>0</v>
      </c>
      <c r="N333" s="15" t="str">
        <f>VLOOKUP(B333,'Plantilla publicacion'!$A$3:$M$490,13,0)</f>
        <v>73-GRUPO DE TRABAJO DE COMUNICACION;
13-GRUPO DE TRABAJO DE CONCEPTOS Y APOYO LEGAL</v>
      </c>
      <c r="O333" s="15">
        <f>VLOOKUP(B333,'Plantilla publicacion (2)'!$S$3:$X$490,6,0)</f>
        <v>0</v>
      </c>
      <c r="P333" s="312">
        <f>VLOOKUP(B333,'Plantilla publicacion (2)'!$S$3:$Y$490,7,0)</f>
        <v>0</v>
      </c>
      <c r="Q333" s="15">
        <f>VLOOKUP(B333,'PAI 2025 Consolidado'!$F$6:$Z$486,21,0)</f>
        <v>0</v>
      </c>
      <c r="R333" s="200"/>
      <c r="S333" s="200"/>
    </row>
    <row r="334" spans="1:19" ht="66.75" customHeight="1" x14ac:dyDescent="0.25">
      <c r="A334" s="13" t="str">
        <f>VLOOKUP(B334,'Plantilla publicacion'!$A$3:$B$490,2,0)</f>
        <v>Actividad propia</v>
      </c>
      <c r="B334" s="6" t="s">
        <v>768</v>
      </c>
      <c r="C334" s="367"/>
      <c r="D334" s="367">
        <f>VLOOKUP(B334,'Plantilla publicacion'!$A$3:$M$490,6,0)</f>
        <v>0</v>
      </c>
      <c r="E334" s="367"/>
      <c r="F334" s="367"/>
      <c r="G334" s="367" t="str">
        <f>VLOOKUP(B334,'Plantilla publicacion'!$A$3:$M$490,7,0)</f>
        <v>N/A</v>
      </c>
      <c r="H334" s="6" t="str">
        <f>VLOOKUP(B334,'Plantilla publicacion'!$A$3:$M$490,8,0)</f>
        <v>Elaborar y remitir al Grupo de Comunicaciones el Brief con la propuesta de la estrategia de divulgación del "Buscador de Conceptos" (Correo electrónico con Brief diligenciado / único entregable)</v>
      </c>
      <c r="I334" s="6">
        <f>VLOOKUP(B334,'Plantilla publicacion'!$A$3:$M$490,9,0)</f>
        <v>1</v>
      </c>
      <c r="J334" s="6" t="str">
        <f>VLOOKUP(B334,'Plantilla publicacion'!$A$3:$M$490,10,0)</f>
        <v>Númerica</v>
      </c>
      <c r="K334" s="7">
        <f>VLOOKUP(B334,'Plantilla publicacion'!$A$3:$M$490,11,0)</f>
        <v>45684</v>
      </c>
      <c r="L334" s="7">
        <f>VLOOKUP(B334,'Plantilla publicacion'!$A$3:$M$490,12,0)</f>
        <v>45716</v>
      </c>
      <c r="M334" s="57"/>
      <c r="N334" s="16" t="str">
        <f>VLOOKUP(B334,'Plantilla publicacion'!$A$3:$M$490,13,0)</f>
        <v>13-GRUPO DE TRABAJO DE CONCEPTOS Y APOYO LEGAL</v>
      </c>
      <c r="O334" s="6">
        <f>VLOOKUP(B334,'Plantilla publicacion (2)'!$S$3:$X$490,6,0)</f>
        <v>100</v>
      </c>
      <c r="P334" s="310">
        <f>VLOOKUP(B334,'Plantilla publicacion (2)'!$S$3:$Y$490,7,0)</f>
        <v>1.2195121951219512</v>
      </c>
      <c r="Q334" s="16" t="str">
        <f>VLOOKUP(B334,'PAI 2025 Consolidado'!$F$6:$Z$486,21,0)</f>
        <v>Se elaboró y remitió a través de correo electrónico al Grupo de Comunicaciones el Brief con la propuesta de la estrategia de divulgación del "Buscador de Conceptos", en donde se busca fomentar su uso y acceso a todos los grupos de valor, grupos de interés y ciudadania en general.</v>
      </c>
      <c r="R334" s="201"/>
      <c r="S334" s="201"/>
    </row>
    <row r="335" spans="1:19" ht="69" customHeight="1" x14ac:dyDescent="0.25">
      <c r="A335" s="13" t="str">
        <f>VLOOKUP(B335,'Plantilla publicacion'!$A$3:$B$490,2,0)</f>
        <v>Actividad sin participación</v>
      </c>
      <c r="B335" s="6" t="s">
        <v>770</v>
      </c>
      <c r="C335" s="367"/>
      <c r="D335" s="367">
        <f>VLOOKUP(B335,'Plantilla publicacion'!$A$3:$M$490,6,0)</f>
        <v>0</v>
      </c>
      <c r="E335" s="367"/>
      <c r="F335" s="367"/>
      <c r="G335" s="367" t="str">
        <f>VLOOKUP(B335,'Plantilla publicacion'!$A$3:$M$490,7,0)</f>
        <v>N/A</v>
      </c>
      <c r="H335" s="6" t="str">
        <f>VLOOKUP(B335,'Plantilla publicacion'!$A$3:$M$490,8,0)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35" s="6">
        <f>VLOOKUP(B335,'Plantilla publicacion'!$A$3:$M$490,9,0)</f>
        <v>1</v>
      </c>
      <c r="J335" s="6" t="str">
        <f>VLOOKUP(B335,'Plantilla publicacion'!$A$3:$M$490,10,0)</f>
        <v>Númerica</v>
      </c>
      <c r="K335" s="7">
        <f>VLOOKUP(B335,'Plantilla publicacion'!$A$3:$M$490,11,0)</f>
        <v>45719</v>
      </c>
      <c r="L335" s="7">
        <f>VLOOKUP(B335,'Plantilla publicacion'!$A$3:$M$490,12,0)</f>
        <v>45777</v>
      </c>
      <c r="M335" s="57"/>
      <c r="N335" s="16" t="str">
        <f>VLOOKUP(B335,'Plantilla publicacion'!$A$3:$M$490,13,0)</f>
        <v>73-GRUPO DE TRABAJO DE COMUNICACION</v>
      </c>
      <c r="O335" s="6">
        <f>VLOOKUP(B335,'Plantilla publicacion (2)'!$S$3:$X$490,6,0)</f>
        <v>100</v>
      </c>
      <c r="P335" s="310">
        <f>VLOOKUP(B335,'Plantilla publicacion (2)'!$S$3:$Y$490,7,0)</f>
        <v>0</v>
      </c>
      <c r="Q335" s="16" t="str">
        <f>VLOOKUP(B335,'PAI 2025 Consolidado'!$F$6:$Z$486,21,0)</f>
        <v>El Grupo de Comunicaciones elaboró el concepto gráfico de la campaña de divulgación del Buscador de Conceptos, con todos los ejes tematicos y los lineamientos necesarios para desarrollar la estrategia.</v>
      </c>
      <c r="R335" s="201"/>
      <c r="S335" s="201"/>
    </row>
    <row r="336" spans="1:19" ht="75.75" customHeight="1" thickBot="1" x14ac:dyDescent="0.3">
      <c r="A336" s="13" t="str">
        <f>VLOOKUP(B336,'Plantilla publicacion'!$A$3:$B$490,2,0)</f>
        <v>Actividad sin participación</v>
      </c>
      <c r="B336" s="11" t="s">
        <v>772</v>
      </c>
      <c r="C336" s="367"/>
      <c r="D336" s="367">
        <f>VLOOKUP(B336,'Plantilla publicacion'!$A$3:$M$490,6,0)</f>
        <v>0</v>
      </c>
      <c r="E336" s="367"/>
      <c r="F336" s="367"/>
      <c r="G336" s="367" t="str">
        <f>VLOOKUP(B336,'Plantilla publicacion'!$A$3:$M$490,7,0)</f>
        <v>N/A</v>
      </c>
      <c r="H336" s="11" t="str">
        <f>VLOOKUP(B336,'Plantilla publicacion'!$A$3:$M$490,8,0)</f>
        <v>Ejecutar la estrategia de divulgación a través de los canales de comunicación d ela Entidad.  (capturas de pantalla de la publicación de estrategia de divulgación/único entregable)</v>
      </c>
      <c r="I336" s="11">
        <f>VLOOKUP(B336,'Plantilla publicacion'!$A$3:$M$490,9,0)</f>
        <v>1</v>
      </c>
      <c r="J336" s="11" t="str">
        <f>VLOOKUP(B336,'Plantilla publicacion'!$A$3:$M$490,10,0)</f>
        <v>Porcentual</v>
      </c>
      <c r="K336" s="110">
        <f>VLOOKUP(B336,'Plantilla publicacion'!$A$3:$M$490,11,0)</f>
        <v>45748</v>
      </c>
      <c r="L336" s="110">
        <f>VLOOKUP(B336,'Plantilla publicacion'!$A$3:$M$490,12,0)</f>
        <v>46001</v>
      </c>
      <c r="M336" s="111"/>
      <c r="N336" s="112" t="str">
        <f>VLOOKUP(B336,'Plantilla publicacion'!$A$3:$M$490,13,0)</f>
        <v>73-GRUPO DE TRABAJO DE COMUNICACION</v>
      </c>
      <c r="O336" s="11">
        <f>VLOOKUP(B336,'Plantilla publicacion (2)'!$S$3:$X$490,6,0)</f>
        <v>0</v>
      </c>
      <c r="P336" s="313">
        <f>VLOOKUP(B336,'Plantilla publicacion (2)'!$S$3:$Y$490,7,0)</f>
        <v>0</v>
      </c>
      <c r="Q336" s="112" t="str">
        <f>VLOOKUP(B336,'PAI 2025 Consolidado'!$F$6:$Z$486,21,0)</f>
        <v>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v>
      </c>
      <c r="R336" s="201"/>
      <c r="S336" s="201"/>
    </row>
    <row r="337" spans="1:19" s="12" customFormat="1" ht="51" x14ac:dyDescent="0.25">
      <c r="A337" s="5" t="str">
        <f>VLOOKUP(B337,'Plantilla publicacion'!$A$3:$B$490,2,0)</f>
        <v>Producto</v>
      </c>
      <c r="B337" s="98" t="s">
        <v>775</v>
      </c>
      <c r="C337" s="366" t="str">
        <f>VLOOKUP(B337,'Plantilla publicacion'!$A$3:$R$490,17,0)</f>
        <v>PND - 5-31-5-b- Convergencia regional - Entidades públicas territoriales y nacionales fortalecidas / PES - Transformación Institucional</v>
      </c>
      <c r="D337" s="366" t="str">
        <f>VLOOKUP(B337,'Plantilla publicacion'!$A$3:$M$490,6,0)</f>
        <v>60-Fortalecer el Sistema Integral de Gestión Institucional en el marco del Modelo Integrado de Planeación y gestión para mejorar la prestación del servicio.</v>
      </c>
      <c r="E337" s="366"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7" s="366"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7" s="366" t="str">
        <f>VLOOKUP(B337,'Plantilla publicacion'!$A$3:$M$490,7,0)</f>
        <v>N/A</v>
      </c>
      <c r="H337" s="100" t="str">
        <f>VLOOKUP(B337,'Plantilla publicacion'!$A$3:$M$490,8,0)</f>
        <v>Proyecto(s) de acto(s) administrativo(s) a través del cual se ordenará la depuración normativa de la SIC, elaborado(s) y presentados (s) (Proyecto(s) de acto(s) de depuración elaborado(s)/único entregable)</v>
      </c>
      <c r="I337" s="100">
        <f>VLOOKUP(B337,'Plantilla publicacion'!$A$3:$M$490,9,0)</f>
        <v>100</v>
      </c>
      <c r="J337" s="100" t="str">
        <f>VLOOKUP(B337,'Plantilla publicacion'!$A$3:$M$490,10,0)</f>
        <v>Porcentual</v>
      </c>
      <c r="K337" s="173">
        <f>VLOOKUP(B337,'Plantilla publicacion'!$A$3:$M$490,11,0)</f>
        <v>45687</v>
      </c>
      <c r="L337" s="173">
        <f>VLOOKUP(B337,'Plantilla publicacion'!$A$3:$M$490,12,0)</f>
        <v>45849</v>
      </c>
      <c r="M337" s="100">
        <f>IF(ISERROR(VLOOKUP(B337,'Plantilla publicacion'!$A$3:$P$490,16,0)),"NA",VLOOKUP(B337,'Plantilla publicacion'!$A$3:$P$490,16,0))</f>
        <v>0</v>
      </c>
      <c r="N337" s="101" t="str">
        <f>VLOOKUP(B337,'Plantilla publicacion'!$A$3:$M$490,13,0)</f>
        <v>12-GRUPO DE TRABAJO DE REGULACIÓN</v>
      </c>
      <c r="O337" s="100">
        <f>VLOOKUP(B337,'Plantilla publicacion (2)'!$S$3:$X$490,6,0)</f>
        <v>100</v>
      </c>
      <c r="P337" s="309">
        <f>VLOOKUP(B337,'Plantilla publicacion (2)'!$S$3:$Y$490,7,0)</f>
        <v>4.4843049327354256</v>
      </c>
      <c r="Q337" s="101" t="str">
        <f>VLOOKUP(B337,'PAI 2025 Consolidado'!$F$6:$Z$486,21,0)</f>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v>
      </c>
      <c r="R337" s="200"/>
      <c r="S337" s="200"/>
    </row>
    <row r="338" spans="1:19" ht="39.75" customHeight="1" x14ac:dyDescent="0.25">
      <c r="A338" s="13" t="str">
        <f>VLOOKUP(B338,'Plantilla publicacion'!$A$3:$B$490,2,0)</f>
        <v>Actividad propia</v>
      </c>
      <c r="B338" s="102" t="s">
        <v>777</v>
      </c>
      <c r="C338" s="367"/>
      <c r="D338" s="367">
        <f>VLOOKUP(B338,'Plantilla publicacion'!$A$3:$M$490,6,0)</f>
        <v>0</v>
      </c>
      <c r="E338" s="367"/>
      <c r="F338" s="367"/>
      <c r="G338" s="367" t="str">
        <f>VLOOKUP(B338,'Plantilla publicacion'!$A$3:$M$490,7,0)</f>
        <v>N/A</v>
      </c>
      <c r="H338" s="6" t="str">
        <f>VLOOKUP(B338,'Plantilla publicacion'!$A$3:$M$490,8,0)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8" s="6">
        <f>VLOOKUP(B338,'Plantilla publicacion'!$A$3:$M$490,9,0)</f>
        <v>1</v>
      </c>
      <c r="J338" s="6" t="str">
        <f>VLOOKUP(B338,'Plantilla publicacion'!$A$3:$M$490,10,0)</f>
        <v>Númerica</v>
      </c>
      <c r="K338" s="7">
        <f>VLOOKUP(B338,'Plantilla publicacion'!$A$3:$M$490,11,0)</f>
        <v>45687</v>
      </c>
      <c r="L338" s="7">
        <f>VLOOKUP(B338,'Plantilla publicacion'!$A$3:$M$490,12,0)</f>
        <v>45716</v>
      </c>
      <c r="M338" s="57"/>
      <c r="N338" s="103" t="str">
        <f>VLOOKUP(B338,'Plantilla publicacion'!$A$3:$M$490,13,0)</f>
        <v>12-GRUPO DE TRABAJO DE REGULACIÓN</v>
      </c>
      <c r="O338" s="6">
        <f>VLOOKUP(B338,'Plantilla publicacion (2)'!$S$3:$X$490,6,0)</f>
        <v>100</v>
      </c>
      <c r="P338" s="310">
        <f>VLOOKUP(B338,'Plantilla publicacion (2)'!$S$3:$Y$490,7,0)</f>
        <v>0.18292682926829268</v>
      </c>
      <c r="Q338" s="103" t="str">
        <f>VLOOKUP(B338,'PAI 2025 Consolidado'!$F$6:$Z$486,21,0)</f>
        <v>A través de correo electrónico se requirió a las Delegaturas realizar el análisis a la normatividad vigente, con el fin de llevar a cabo la depuración normativa.</v>
      </c>
      <c r="R338" s="201"/>
      <c r="S338" s="201"/>
    </row>
    <row r="339" spans="1:19" ht="39.75" customHeight="1" x14ac:dyDescent="0.25">
      <c r="A339" s="13" t="str">
        <f>VLOOKUP(B339,'Plantilla publicacion'!$A$3:$B$490,2,0)</f>
        <v>Actividad propia</v>
      </c>
      <c r="B339" s="102" t="s">
        <v>779</v>
      </c>
      <c r="C339" s="367"/>
      <c r="D339" s="367">
        <f>VLOOKUP(B339,'Plantilla publicacion'!$A$3:$M$490,6,0)</f>
        <v>0</v>
      </c>
      <c r="E339" s="367"/>
      <c r="F339" s="367"/>
      <c r="G339" s="367" t="str">
        <f>VLOOKUP(B339,'Plantilla publicacion'!$A$3:$M$490,7,0)</f>
        <v>N/A</v>
      </c>
      <c r="H339" s="6" t="str">
        <f>VLOOKUP(B339,'Plantilla publicacion'!$A$3:$M$490,8,0)</f>
        <v>Realizar consulta pública para identificar instrucciones o regulaciones de la Superintendencia, susceptibles de depuración  en el marco de la Ley 2085 de 2021. (Soporte de publicación en la página web de la Entidad / único entregable)</v>
      </c>
      <c r="I339" s="6">
        <f>VLOOKUP(B339,'Plantilla publicacion'!$A$3:$M$490,9,0)</f>
        <v>1</v>
      </c>
      <c r="J339" s="6" t="str">
        <f>VLOOKUP(B339,'Plantilla publicacion'!$A$3:$M$490,10,0)</f>
        <v>Númerica</v>
      </c>
      <c r="K339" s="7">
        <f>VLOOKUP(B339,'Plantilla publicacion'!$A$3:$M$490,11,0)</f>
        <v>45713</v>
      </c>
      <c r="L339" s="7">
        <f>VLOOKUP(B339,'Plantilla publicacion'!$A$3:$M$490,12,0)</f>
        <v>45741</v>
      </c>
      <c r="M339" s="57"/>
      <c r="N339" s="103" t="str">
        <f>VLOOKUP(B339,'Plantilla publicacion'!$A$3:$M$490,13,0)</f>
        <v>12-GRUPO DE TRABAJO DE REGULACIÓN</v>
      </c>
      <c r="O339" s="6">
        <f>VLOOKUP(B339,'Plantilla publicacion (2)'!$S$3:$X$490,6,0)</f>
        <v>100</v>
      </c>
      <c r="P339" s="310">
        <f>VLOOKUP(B339,'Plantilla publicacion (2)'!$S$3:$Y$490,7,0)</f>
        <v>0.12195121951219512</v>
      </c>
      <c r="Q339" s="103" t="str">
        <f>VLOOKUP(B339,'PAI 2025 Consolidado'!$F$6:$Z$486,21,0)</f>
        <v>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v>
      </c>
      <c r="R339" s="201"/>
      <c r="S339" s="201"/>
    </row>
    <row r="340" spans="1:19" ht="39.75" customHeight="1" x14ac:dyDescent="0.25">
      <c r="A340" s="13" t="str">
        <f>VLOOKUP(B340,'Plantilla publicacion'!$A$3:$B$490,2,0)</f>
        <v>Actividad propia</v>
      </c>
      <c r="B340" s="102" t="s">
        <v>781</v>
      </c>
      <c r="C340" s="367"/>
      <c r="D340" s="367">
        <f>VLOOKUP(B340,'Plantilla publicacion'!$A$3:$M$490,6,0)</f>
        <v>0</v>
      </c>
      <c r="E340" s="367"/>
      <c r="F340" s="367"/>
      <c r="G340" s="367" t="str">
        <f>VLOOKUP(B340,'Plantilla publicacion'!$A$3:$M$490,7,0)</f>
        <v>N/A</v>
      </c>
      <c r="H340" s="6" t="str">
        <f>VLOOKUP(B340,'Plantilla publicacion'!$A$3:$M$490,8,0)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0" s="6">
        <f>VLOOKUP(B340,'Plantilla publicacion'!$A$3:$M$490,9,0)</f>
        <v>1</v>
      </c>
      <c r="J340" s="6" t="str">
        <f>VLOOKUP(B340,'Plantilla publicacion'!$A$3:$M$490,10,0)</f>
        <v>Númerica</v>
      </c>
      <c r="K340" s="7">
        <f>VLOOKUP(B340,'Plantilla publicacion'!$A$3:$M$490,11,0)</f>
        <v>45713</v>
      </c>
      <c r="L340" s="7">
        <f>VLOOKUP(B340,'Plantilla publicacion'!$A$3:$M$490,12,0)</f>
        <v>45741</v>
      </c>
      <c r="M340" s="57"/>
      <c r="N340" s="103" t="str">
        <f>VLOOKUP(B340,'Plantilla publicacion'!$A$3:$M$490,13,0)</f>
        <v>12-GRUPO DE TRABAJO DE REGULACIÓN</v>
      </c>
      <c r="O340" s="6">
        <f>VLOOKUP(B340,'Plantilla publicacion (2)'!$S$3:$X$490,6,0)</f>
        <v>100</v>
      </c>
      <c r="P340" s="310">
        <f>VLOOKUP(B340,'Plantilla publicacion (2)'!$S$3:$Y$490,7,0)</f>
        <v>0.12195121951219512</v>
      </c>
      <c r="Q340" s="103" t="str">
        <f>VLOOKUP(B340,'PAI 2025 Consolidado'!$F$6:$Z$486,21,0)</f>
        <v>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v>
      </c>
      <c r="R340" s="201"/>
      <c r="S340" s="201"/>
    </row>
    <row r="341" spans="1:19" ht="39.75" customHeight="1" x14ac:dyDescent="0.25">
      <c r="A341" s="13" t="str">
        <f>VLOOKUP(B341,'Plantilla publicacion'!$A$3:$B$490,2,0)</f>
        <v>Actividad propia</v>
      </c>
      <c r="B341" s="102" t="s">
        <v>783</v>
      </c>
      <c r="C341" s="367"/>
      <c r="D341" s="367">
        <f>VLOOKUP(B341,'Plantilla publicacion'!$A$3:$M$490,6,0)</f>
        <v>0</v>
      </c>
      <c r="E341" s="367"/>
      <c r="F341" s="367"/>
      <c r="G341" s="367" t="str">
        <f>VLOOKUP(B341,'Plantilla publicacion'!$A$3:$M$490,7,0)</f>
        <v>N/A</v>
      </c>
      <c r="H341" s="6" t="str">
        <f>VLOOKUP(B341,'Plantilla publicacion'!$A$3:$M$490,8,0)</f>
        <v>Socializar con las Delegaturas los resultados de la consulta pública y priorizar los asuntos que puedan coadyuvar a la mejora  normativa  (Correo electrónico a las Delegaturas informando los resultados / único entregable)</v>
      </c>
      <c r="I341" s="6">
        <f>VLOOKUP(B341,'Plantilla publicacion'!$A$3:$M$490,9,0)</f>
        <v>1</v>
      </c>
      <c r="J341" s="6" t="str">
        <f>VLOOKUP(B341,'Plantilla publicacion'!$A$3:$M$490,10,0)</f>
        <v>Númerica</v>
      </c>
      <c r="K341" s="7">
        <f>VLOOKUP(B341,'Plantilla publicacion'!$A$3:$M$490,11,0)</f>
        <v>45742</v>
      </c>
      <c r="L341" s="7">
        <f>VLOOKUP(B341,'Plantilla publicacion'!$A$3:$M$490,12,0)</f>
        <v>45772</v>
      </c>
      <c r="M341" s="57"/>
      <c r="N341" s="103" t="str">
        <f>VLOOKUP(B341,'Plantilla publicacion'!$A$3:$M$490,13,0)</f>
        <v>12-GRUPO DE TRABAJO DE REGULACIÓN</v>
      </c>
      <c r="O341" s="6">
        <f>VLOOKUP(B341,'Plantilla publicacion (2)'!$S$3:$X$490,6,0)</f>
        <v>100</v>
      </c>
      <c r="P341" s="310">
        <f>VLOOKUP(B341,'Plantilla publicacion (2)'!$S$3:$Y$490,7,0)</f>
        <v>0.24390243902439024</v>
      </c>
      <c r="Q341" s="103" t="str">
        <f>VLOOKUP(B341,'PAI 2025 Consolidado'!$F$6:$Z$486,21,0)</f>
        <v>Se remitió a las Delegaturas los comentarios de la consulta pública realizada en el marco de la depuración normativa.</v>
      </c>
      <c r="R341" s="201"/>
      <c r="S341" s="201"/>
    </row>
    <row r="342" spans="1:19" ht="39.75" customHeight="1" x14ac:dyDescent="0.25">
      <c r="A342" s="13" t="str">
        <f>VLOOKUP(B342,'Plantilla publicacion'!$A$3:$B$490,2,0)</f>
        <v>Actividad propia</v>
      </c>
      <c r="B342" s="102" t="s">
        <v>785</v>
      </c>
      <c r="C342" s="367"/>
      <c r="D342" s="367">
        <f>VLOOKUP(B342,'Plantilla publicacion'!$A$3:$M$490,6,0)</f>
        <v>0</v>
      </c>
      <c r="E342" s="367"/>
      <c r="F342" s="367"/>
      <c r="G342" s="367" t="str">
        <f>VLOOKUP(B342,'Plantilla publicacion'!$A$3:$M$490,7,0)</f>
        <v>N/A</v>
      </c>
      <c r="H342" s="6" t="str">
        <f>VLOOKUP(B342,'Plantilla publicacion'!$A$3:$M$490,8,0)</f>
        <v>Preparar proyecto(s) de acto(s) administrativo(s) a través del cual se ordenará la depuración normativa (Proyecto de acto/ único entregable)</v>
      </c>
      <c r="I342" s="6">
        <f>VLOOKUP(B342,'Plantilla publicacion'!$A$3:$M$490,9,0)</f>
        <v>1</v>
      </c>
      <c r="J342" s="6" t="str">
        <f>VLOOKUP(B342,'Plantilla publicacion'!$A$3:$M$490,10,0)</f>
        <v>Númerica</v>
      </c>
      <c r="K342" s="7">
        <f>VLOOKUP(B342,'Plantilla publicacion'!$A$3:$M$490,11,0)</f>
        <v>45775</v>
      </c>
      <c r="L342" s="7">
        <f>VLOOKUP(B342,'Plantilla publicacion'!$A$3:$M$490,12,0)</f>
        <v>45807</v>
      </c>
      <c r="M342" s="57"/>
      <c r="N342" s="103" t="str">
        <f>VLOOKUP(B342,'Plantilla publicacion'!$A$3:$M$490,13,0)</f>
        <v>12-GRUPO DE TRABAJO DE REGULACIÓN</v>
      </c>
      <c r="O342" s="6">
        <f>VLOOKUP(B342,'Plantilla publicacion (2)'!$S$3:$X$490,6,0)</f>
        <v>100</v>
      </c>
      <c r="P342" s="310">
        <f>VLOOKUP(B342,'Plantilla publicacion (2)'!$S$3:$Y$490,7,0)</f>
        <v>0.18292682926829268</v>
      </c>
      <c r="Q342" s="103" t="str">
        <f>VLOOKUP(B342,'PAI 2025 Consolidado'!$F$6:$Z$486,21,0)</f>
        <v>Se preparó el proyecto de resolución, el cual constituye el resultado del proceso de consulta interna y externa llevado a cabo en desarrollo del ejercicio de depuración normativa.</v>
      </c>
      <c r="R342" s="201"/>
      <c r="S342" s="201"/>
    </row>
    <row r="343" spans="1:19" ht="39.75" customHeight="1" x14ac:dyDescent="0.25">
      <c r="A343" s="13" t="str">
        <f>VLOOKUP(B343,'Plantilla publicacion'!$A$3:$B$490,2,0)</f>
        <v>Actividad propia</v>
      </c>
      <c r="B343" s="102" t="s">
        <v>787</v>
      </c>
      <c r="C343" s="367"/>
      <c r="D343" s="367">
        <f>VLOOKUP(B343,'Plantilla publicacion'!$A$3:$M$490,6,0)</f>
        <v>0</v>
      </c>
      <c r="E343" s="367"/>
      <c r="F343" s="367"/>
      <c r="G343" s="367" t="str">
        <f>VLOOKUP(B343,'Plantilla publicacion'!$A$3:$M$490,7,0)</f>
        <v>N/A</v>
      </c>
      <c r="H343" s="6" t="str">
        <f>VLOOKUP(B343,'Plantilla publicacion'!$A$3:$M$490,8,0)</f>
        <v>Adelantar consulta pública  de proyecto(s) de acto(s) administrativo(s) a través del cual se ordenará la depuración normativa (Soporte de publicación en la página web de la Entidad / único entregable)</v>
      </c>
      <c r="I343" s="6">
        <f>VLOOKUP(B343,'Plantilla publicacion'!$A$3:$M$490,9,0)</f>
        <v>1</v>
      </c>
      <c r="J343" s="6" t="str">
        <f>VLOOKUP(B343,'Plantilla publicacion'!$A$3:$M$490,10,0)</f>
        <v>Númerica</v>
      </c>
      <c r="K343" s="7">
        <f>VLOOKUP(B343,'Plantilla publicacion'!$A$3:$M$490,11,0)</f>
        <v>45811</v>
      </c>
      <c r="L343" s="7">
        <f>VLOOKUP(B343,'Plantilla publicacion'!$A$3:$M$490,12,0)</f>
        <v>45828</v>
      </c>
      <c r="M343" s="57"/>
      <c r="N343" s="103" t="str">
        <f>VLOOKUP(B343,'Plantilla publicacion'!$A$3:$M$490,13,0)</f>
        <v>12-GRUPO DE TRABAJO DE REGULACIÓN</v>
      </c>
      <c r="O343" s="6">
        <f>VLOOKUP(B343,'Plantilla publicacion (2)'!$S$3:$X$490,6,0)</f>
        <v>100</v>
      </c>
      <c r="P343" s="310">
        <f>VLOOKUP(B343,'Plantilla publicacion (2)'!$S$3:$Y$490,7,0)</f>
        <v>0.12195121951219512</v>
      </c>
      <c r="Q343" s="103" t="str">
        <f>VLOOKUP(B343,'PAI 2025 Consolidado'!$F$6:$Z$486,21,0)</f>
        <v>El 04 de junio de 2025 se realizó la consulta pública del proyecto de acto adminitrativo "Por la cual se modifican los Títulos II, V y VII de la Circular Única de la Superintendencia de Industria y Comercio, en el marco de la depuración normativa" contenida en la Ley 2085 de 2021” a través de la página web de la Entidad.</v>
      </c>
      <c r="R343" s="201"/>
      <c r="S343" s="201"/>
    </row>
    <row r="344" spans="1:19" ht="39.75" customHeight="1" thickBot="1" x14ac:dyDescent="0.3">
      <c r="A344" s="13" t="str">
        <f>VLOOKUP(B344,'Plantilla publicacion'!$A$3:$B$490,2,0)</f>
        <v>Actividad propia</v>
      </c>
      <c r="B344" s="104" t="s">
        <v>788</v>
      </c>
      <c r="C344" s="368"/>
      <c r="D344" s="368">
        <f>VLOOKUP(B344,'Plantilla publicacion'!$A$3:$M$490,6,0)</f>
        <v>0</v>
      </c>
      <c r="E344" s="368"/>
      <c r="F344" s="368"/>
      <c r="G344" s="368" t="str">
        <f>VLOOKUP(B344,'Plantilla publicacion'!$A$3:$M$490,7,0)</f>
        <v>N/A</v>
      </c>
      <c r="H344" s="106" t="str">
        <f>VLOOKUP(B344,'Plantilla publicacion'!$A$3:$M$490,8,0)</f>
        <v>Elaborar y presentar a la Superintendente,  la versión final del proyecto(s) de acto(s) administrativo(s) a través del cual se ordenará la depuración normativa (Proyecto de acto de depuración elaborado/único entregable)</v>
      </c>
      <c r="I344" s="106">
        <f>VLOOKUP(B344,'Plantilla publicacion'!$A$3:$M$490,9,0)</f>
        <v>1</v>
      </c>
      <c r="J344" s="106" t="str">
        <f>VLOOKUP(B344,'Plantilla publicacion'!$A$3:$M$490,10,0)</f>
        <v>Númerica</v>
      </c>
      <c r="K344" s="107">
        <f>VLOOKUP(B344,'Plantilla publicacion'!$A$3:$M$490,11,0)</f>
        <v>45832</v>
      </c>
      <c r="L344" s="107">
        <f>VLOOKUP(B344,'Plantilla publicacion'!$A$3:$M$490,12,0)</f>
        <v>45849</v>
      </c>
      <c r="M344" s="108"/>
      <c r="N344" s="109" t="str">
        <f>VLOOKUP(B344,'Plantilla publicacion'!$A$3:$M$490,13,0)</f>
        <v>12-GRUPO DE TRABAJO DE REGULACIÓN</v>
      </c>
      <c r="O344" s="106">
        <f>VLOOKUP(B344,'Plantilla publicacion (2)'!$S$3:$X$490,6,0)</f>
        <v>100</v>
      </c>
      <c r="P344" s="311">
        <f>VLOOKUP(B344,'Plantilla publicacion (2)'!$S$3:$Y$490,7,0)</f>
        <v>0.24390243902439024</v>
      </c>
      <c r="Q344" s="109" t="str">
        <f>VLOOKUP(B344,'PAI 2025 Consolidado'!$F$6:$Z$486,21,0)</f>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v>
      </c>
      <c r="R344" s="201"/>
      <c r="S344" s="201"/>
    </row>
    <row r="345" spans="1:19" s="12" customFormat="1" ht="51" x14ac:dyDescent="0.25">
      <c r="A345" s="5" t="str">
        <f>VLOOKUP(B345,'Plantilla publicacion'!$A$3:$B$490,2,0)</f>
        <v>Producto</v>
      </c>
      <c r="B345" s="15" t="s">
        <v>837</v>
      </c>
      <c r="C345" s="367" t="str">
        <f>VLOOKUP(B345,'Plantilla publicacion'!$A$3:$R$490,17,0)</f>
        <v>PND - 5-31-5-b- Convergencia regional - Entidades públicas territoriales y nacionales fortalecidas / PES - Transformación Institucional</v>
      </c>
      <c r="D345" s="367" t="str">
        <f>VLOOKUP(B345,'Plantilla publicacion'!$A$3:$M$490,6,0)</f>
        <v>56-Fortalecer la gestión de la información, el conocimiento y la innovación para optimizar la capacidad institucional</v>
      </c>
      <c r="E345" s="367"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5" s="367"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5" s="367" t="str">
        <f>VLOOKUP(B345,'Plantilla publicacion'!$A$3:$M$490,7,0)</f>
        <v>FUNCIONAMIENTO</v>
      </c>
      <c r="H345" s="15" t="str">
        <f>VLOOKUP(B345,'Plantilla publicacion'!$A$3:$M$490,8,0)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45" s="15">
        <f>VLOOKUP(B345,'Plantilla publicacion'!$A$3:$M$490,9,0)</f>
        <v>1</v>
      </c>
      <c r="J345" s="15" t="str">
        <f>VLOOKUP(B345,'Plantilla publicacion'!$A$3:$M$490,10,0)</f>
        <v>Númerica</v>
      </c>
      <c r="K345" s="172">
        <f>VLOOKUP(B345,'Plantilla publicacion'!$A$3:$M$490,11,0)</f>
        <v>45691</v>
      </c>
      <c r="L345" s="172">
        <f>VLOOKUP(B345,'Plantilla publicacion'!$A$3:$M$490,12,0)</f>
        <v>45987</v>
      </c>
      <c r="M345" s="100">
        <f>IF(ISERROR(VLOOKUP(B345,'Plantilla publicacion'!$A$3:$P$490,16,0)),"NA",VLOOKUP(B345,'Plantilla publicacion'!$A$3:$P$490,16,0))</f>
        <v>0</v>
      </c>
      <c r="N345" s="15" t="str">
        <f>VLOOKUP(B345,'Plantilla publicacion'!$A$3:$M$490,13,0)</f>
        <v>7000-DESPACHO DEL SUPERINTENDENTE DELEGADO PARA LA PROTECCIÓN DE DATOS PERSONALES</v>
      </c>
      <c r="O345" s="15">
        <f>VLOOKUP(B345,'Plantilla publicacion (2)'!$S$3:$X$490,6,0)</f>
        <v>0</v>
      </c>
      <c r="P345" s="312">
        <f>VLOOKUP(B345,'Plantilla publicacion (2)'!$S$3:$Y$490,7,0)</f>
        <v>0</v>
      </c>
      <c r="Q345" s="15">
        <f>VLOOKUP(B345,'PAI 2025 Consolidado'!$F$6:$Z$486,21,0)</f>
        <v>0</v>
      </c>
      <c r="R345" s="200"/>
      <c r="S345" s="200"/>
    </row>
    <row r="346" spans="1:19" ht="39.75" customHeight="1" x14ac:dyDescent="0.25">
      <c r="A346" s="13" t="str">
        <f>VLOOKUP(B346,'Plantilla publicacion'!$A$3:$B$490,2,0)</f>
        <v>Actividad propia</v>
      </c>
      <c r="B346" s="6" t="s">
        <v>839</v>
      </c>
      <c r="C346" s="367"/>
      <c r="D346" s="367">
        <f>VLOOKUP(B346,'Plantilla publicacion'!$A$3:$M$490,6,0)</f>
        <v>0</v>
      </c>
      <c r="E346" s="367"/>
      <c r="F346" s="367"/>
      <c r="G346" s="367" t="str">
        <f>VLOOKUP(B346,'Plantilla publicacion'!$A$3:$M$490,7,0)</f>
        <v>N/A</v>
      </c>
      <c r="H346" s="6" t="str">
        <f>VLOOKUP(B346,'Plantilla publicacion'!$A$3:$M$490,8,0)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6" s="6">
        <f>VLOOKUP(B346,'Plantilla publicacion'!$A$3:$M$490,9,0)</f>
        <v>1</v>
      </c>
      <c r="J346" s="6" t="str">
        <f>VLOOKUP(B346,'Plantilla publicacion'!$A$3:$M$490,10,0)</f>
        <v>Númerica</v>
      </c>
      <c r="K346" s="7">
        <f>VLOOKUP(B346,'Plantilla publicacion'!$A$3:$M$490,11,0)</f>
        <v>45691</v>
      </c>
      <c r="L346" s="7">
        <f>VLOOKUP(B346,'Plantilla publicacion'!$A$3:$M$490,12,0)</f>
        <v>45789</v>
      </c>
      <c r="M346" s="57"/>
      <c r="N346" s="16" t="str">
        <f>VLOOKUP(B346,'Plantilla publicacion'!$A$3:$M$490,13,0)</f>
        <v>7000-DESPACHO DEL SUPERINTENDENTE DELEGADO PARA LA PROTECCIÓN DE DATOS PERSONALES</v>
      </c>
      <c r="O346" s="6">
        <f>VLOOKUP(B346,'Plantilla publicacion (2)'!$S$3:$X$490,6,0)</f>
        <v>100</v>
      </c>
      <c r="P346" s="310">
        <f>VLOOKUP(B346,'Plantilla publicacion (2)'!$S$3:$Y$490,7,0)</f>
        <v>0.36585365853658536</v>
      </c>
      <c r="Q346" s="16" t="str">
        <f>VLOOKUP(B346,'PAI 2025 Consolidado'!$F$6:$Z$486,21,0)</f>
        <v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v>
      </c>
      <c r="R346" s="201"/>
      <c r="S346" s="201"/>
    </row>
    <row r="347" spans="1:19" ht="39.75" customHeight="1" x14ac:dyDescent="0.25">
      <c r="A347" s="13" t="str">
        <f>VLOOKUP(B347,'Plantilla publicacion'!$A$3:$B$490,2,0)</f>
        <v>Actividad propia</v>
      </c>
      <c r="B347" s="6" t="s">
        <v>841</v>
      </c>
      <c r="C347" s="367"/>
      <c r="D347" s="367">
        <f>VLOOKUP(B347,'Plantilla publicacion'!$A$3:$M$490,6,0)</f>
        <v>0</v>
      </c>
      <c r="E347" s="367"/>
      <c r="F347" s="367"/>
      <c r="G347" s="367" t="str">
        <f>VLOOKUP(B347,'Plantilla publicacion'!$A$3:$M$490,7,0)</f>
        <v>N/A</v>
      </c>
      <c r="H347" s="6" t="str">
        <f>VLOOKUP(B347,'Plantilla publicacion'!$A$3:$M$490,8,0)</f>
        <v>Elaborar documento con el desarrollo del estudio comparativo y un apartado de recomendaciones para la adopción o adaptación de dichas medidas en el marco regulatorio colombiano (Documento)</v>
      </c>
      <c r="I347" s="6">
        <f>VLOOKUP(B347,'Plantilla publicacion'!$A$3:$M$490,9,0)</f>
        <v>1</v>
      </c>
      <c r="J347" s="6" t="str">
        <f>VLOOKUP(B347,'Plantilla publicacion'!$A$3:$M$490,10,0)</f>
        <v>Númerica</v>
      </c>
      <c r="K347" s="7">
        <f>VLOOKUP(B347,'Plantilla publicacion'!$A$3:$M$490,11,0)</f>
        <v>45790</v>
      </c>
      <c r="L347" s="7">
        <f>VLOOKUP(B347,'Plantilla publicacion'!$A$3:$M$490,12,0)</f>
        <v>45947</v>
      </c>
      <c r="M347" s="57"/>
      <c r="N347" s="16" t="str">
        <f>VLOOKUP(B347,'Plantilla publicacion'!$A$3:$M$490,13,0)</f>
        <v>7000-DESPACHO DEL SUPERINTENDENTE DELEGADO PARA LA PROTECCIÓN DE DATOS PERSONALES</v>
      </c>
      <c r="O347" s="6">
        <f>VLOOKUP(B347,'Plantilla publicacion (2)'!$S$3:$X$490,6,0)</f>
        <v>0</v>
      </c>
      <c r="P347" s="310">
        <f>VLOOKUP(B347,'Plantilla publicacion (2)'!$S$3:$Y$490,7,0)</f>
        <v>0</v>
      </c>
      <c r="Q347" s="16" t="str">
        <f>VLOOKUP(B347,'PAI 2025 Consolidado'!$F$6:$Z$486,21,0)</f>
        <v>En el mes de junio se continuó con la investigación sobre derecho comparado con el fin de identificar las acciones que se han adelantado en otras jurisdicciones como insumo para preparar el marco regulatorio a la inteligencia artificial.</v>
      </c>
      <c r="R347" s="201"/>
      <c r="S347" s="201"/>
    </row>
    <row r="348" spans="1:19" ht="39.75" customHeight="1" thickBot="1" x14ac:dyDescent="0.3">
      <c r="A348" s="13" t="str">
        <f>VLOOKUP(B348,'Plantilla publicacion'!$A$3:$B$490,2,0)</f>
        <v>Actividad propia</v>
      </c>
      <c r="B348" s="11" t="s">
        <v>843</v>
      </c>
      <c r="C348" s="367"/>
      <c r="D348" s="367">
        <f>VLOOKUP(B348,'Plantilla publicacion'!$A$3:$M$490,6,0)</f>
        <v>0</v>
      </c>
      <c r="E348" s="367"/>
      <c r="F348" s="367"/>
      <c r="G348" s="367" t="str">
        <f>VLOOKUP(B348,'Plantilla publicacion'!$A$3:$M$490,7,0)</f>
        <v>N/A</v>
      </c>
      <c r="H348" s="11" t="str">
        <f>VLOOKUP(B348,'Plantilla publicacion'!$A$3:$M$490,8,0)</f>
        <v>Solicitar la publicación del documento con el propósito que entidades públicas y privadas conozcan los efectos de la Inteligencia Artificial (IA) al derecho en cuestión (Link de publicación)</v>
      </c>
      <c r="I348" s="11">
        <f>VLOOKUP(B348,'Plantilla publicacion'!$A$3:$M$490,9,0)</f>
        <v>1</v>
      </c>
      <c r="J348" s="11" t="str">
        <f>VLOOKUP(B348,'Plantilla publicacion'!$A$3:$M$490,10,0)</f>
        <v>Númerica</v>
      </c>
      <c r="K348" s="110">
        <f>VLOOKUP(B348,'Plantilla publicacion'!$A$3:$M$490,11,0)</f>
        <v>45947</v>
      </c>
      <c r="L348" s="110">
        <f>VLOOKUP(B348,'Plantilla publicacion'!$A$3:$M$490,12,0)</f>
        <v>45987</v>
      </c>
      <c r="M348" s="111"/>
      <c r="N348" s="112" t="str">
        <f>VLOOKUP(B348,'Plantilla publicacion'!$A$3:$M$490,13,0)</f>
        <v>7000-DESPACHO DEL SUPERINTENDENTE DELEGADO PARA LA PROTECCIÓN DE DATOS PERSONALES</v>
      </c>
      <c r="O348" s="11">
        <f>VLOOKUP(B348,'Plantilla publicacion (2)'!$S$3:$X$490,6,0)</f>
        <v>0</v>
      </c>
      <c r="P348" s="313">
        <f>VLOOKUP(B348,'Plantilla publicacion (2)'!$S$3:$Y$490,7,0)</f>
        <v>0</v>
      </c>
      <c r="Q348" s="112">
        <f>VLOOKUP(B348,'PAI 2025 Consolidado'!$F$6:$Z$486,21,0)</f>
        <v>0</v>
      </c>
      <c r="R348" s="201"/>
      <c r="S348" s="201"/>
    </row>
    <row r="349" spans="1:19" s="12" customFormat="1" ht="63.75" x14ac:dyDescent="0.25">
      <c r="A349" s="5" t="str">
        <f>VLOOKUP(B349,'Plantilla publicacion'!$A$3:$B$490,2,0)</f>
        <v>Producto</v>
      </c>
      <c r="B349" s="98" t="s">
        <v>1011</v>
      </c>
      <c r="C349" s="366" t="str">
        <f>VLOOKUP(B349,'Plantilla publicacion'!$A$3:$R$490,17,0)</f>
        <v>PND - 5-31-5-b- Convergencia regional - Entidades públicas territoriales y nacionales fortalecidas / PES - Transformación Institucional</v>
      </c>
      <c r="D349" s="366" t="str">
        <f>VLOOKUP(B349,'Plantilla publicacion'!$A$3:$M$490,6,0)</f>
        <v>60-Fortalecer el Sistema Integral de Gestión Institucional en el marco del Modelo Integrado de Planeación y gestión para mejorar la prestación del servicio.</v>
      </c>
      <c r="E349" s="366"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9" s="366"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9" s="366" t="str">
        <f>VLOOKUP(B349,'Plantilla publicacion'!$A$3:$M$490,7,0)</f>
        <v>N/A</v>
      </c>
      <c r="H349" s="100" t="str">
        <f>VLOOKUP(B349,'Plantilla publicacion'!$A$3:$M$490,8,0)</f>
        <v>Propuestas de modificación y actualización del Título X de la Circular Única de la Superintendencia de Industria y Comercio en materia de Propiedad Industrial, remitida al grupo de regulación (Propuestas de modificación enviadas por memorando)</v>
      </c>
      <c r="I349" s="100">
        <f>VLOOKUP(B349,'Plantilla publicacion'!$A$3:$M$490,9,0)</f>
        <v>2</v>
      </c>
      <c r="J349" s="100" t="str">
        <f>VLOOKUP(B349,'Plantilla publicacion'!$A$3:$M$490,10,0)</f>
        <v>Númerica</v>
      </c>
      <c r="K349" s="173">
        <f>VLOOKUP(B349,'Plantilla publicacion'!$A$3:$M$490,11,0)</f>
        <v>45677</v>
      </c>
      <c r="L349" s="173">
        <f>VLOOKUP(B349,'Plantilla publicacion'!$A$3:$M$490,12,0)</f>
        <v>45856</v>
      </c>
      <c r="M349" s="100">
        <f>IF(ISERROR(VLOOKUP(B349,'Plantilla publicacion'!$A$3:$P$490,16,0)),"NA",VLOOKUP(B349,'Plantilla publicacion'!$A$3:$P$490,16,0))</f>
        <v>0</v>
      </c>
      <c r="N349" s="101" t="str">
        <f>VLOOKUP(B349,'Plantilla publicacion'!$A$3:$M$490,13,0)</f>
        <v>2000-DESPACHO DEL SUPERINTENDENTE DELEGADO PARA LA PROPIEDAD INDUSTRIAL;
2010-DIRECCION DE SIGNOS DISTINTIVOS;
2020-DIRECCIÓN DE NUEVAS CREACIONES</v>
      </c>
      <c r="O349" s="100">
        <f>VLOOKUP(B349,'Plantilla publicacion (2)'!$S$3:$X$490,6,0)</f>
        <v>100</v>
      </c>
      <c r="P349" s="309">
        <f>VLOOKUP(B349,'Plantilla publicacion (2)'!$S$3:$Y$490,7,0)</f>
        <v>0.44843049327354267</v>
      </c>
      <c r="Q349" s="101" t="str">
        <f>VLOOKUP(B349,'PAI 2025 Consolidado'!$F$6:$Z$486,21,0)</f>
        <v>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v>
      </c>
      <c r="R349" s="200"/>
      <c r="S349" s="200"/>
    </row>
    <row r="350" spans="1:19" ht="76.5" x14ac:dyDescent="0.25">
      <c r="A350" s="13" t="str">
        <f>VLOOKUP(B350,'Plantilla publicacion'!$A$3:$B$490,2,0)</f>
        <v>Actividad sin participación</v>
      </c>
      <c r="B350" s="102" t="s">
        <v>1013</v>
      </c>
      <c r="C350" s="367"/>
      <c r="D350" s="367">
        <f>VLOOKUP(B350,'Plantilla publicacion'!$A$3:$M$490,6,0)</f>
        <v>0</v>
      </c>
      <c r="E350" s="367"/>
      <c r="F350" s="367"/>
      <c r="G350" s="367" t="str">
        <f>VLOOKUP(B350,'Plantilla publicacion'!$A$3:$M$490,7,0)</f>
        <v>N/A</v>
      </c>
      <c r="H350" s="6" t="str">
        <f>VLOOKUP(B350,'Plantilla publicacion'!$A$3:$M$490,8,0)</f>
        <v>Identificar necesidades de regulación en materia de Propiedad Industrial para mejora de los trámites (Documento de identificación de necesidades elaborado)</v>
      </c>
      <c r="I350" s="6">
        <f>VLOOKUP(B350,'Plantilla publicacion'!$A$3:$M$490,9,0)</f>
        <v>2</v>
      </c>
      <c r="J350" s="6" t="str">
        <f>VLOOKUP(B350,'Plantilla publicacion'!$A$3:$M$490,10,0)</f>
        <v>Númerica</v>
      </c>
      <c r="K350" s="7">
        <f>VLOOKUP(B350,'Plantilla publicacion'!$A$3:$M$490,11,0)</f>
        <v>45677</v>
      </c>
      <c r="L350" s="7">
        <f>VLOOKUP(B350,'Plantilla publicacion'!$A$3:$M$490,12,0)</f>
        <v>45807</v>
      </c>
      <c r="M350" s="57"/>
      <c r="N350" s="103" t="str">
        <f>VLOOKUP(B350,'Plantilla publicacion'!$A$3:$M$490,13,0)</f>
        <v>2010-DIRECCION DE SIGNOS DISTINTIVOS;
2020-DIRECCIÓN DE NUEVAS CREACIONES</v>
      </c>
      <c r="O350" s="6">
        <f>VLOOKUP(B350,'Plantilla publicacion (2)'!$S$3:$X$490,6,0)</f>
        <v>100</v>
      </c>
      <c r="P350" s="310">
        <f>VLOOKUP(B350,'Plantilla publicacion (2)'!$S$3:$Y$490,7,0)</f>
        <v>0</v>
      </c>
      <c r="Q350" s="103" t="str">
        <f>VLOOKUP(B350,'PAI 2025 Consolidado'!$F$6:$Z$486,21,0)</f>
        <v>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v>
      </c>
      <c r="R350" s="201"/>
      <c r="S350" s="201"/>
    </row>
    <row r="351" spans="1:19" ht="38.25" x14ac:dyDescent="0.25">
      <c r="A351" s="13" t="str">
        <f>VLOOKUP(B351,'Plantilla publicacion'!$A$3:$B$490,2,0)</f>
        <v>Actividad sin participación</v>
      </c>
      <c r="B351" s="102" t="s">
        <v>1016</v>
      </c>
      <c r="C351" s="367"/>
      <c r="D351" s="367">
        <f>VLOOKUP(B351,'Plantilla publicacion'!$A$3:$M$490,6,0)</f>
        <v>0</v>
      </c>
      <c r="E351" s="367"/>
      <c r="F351" s="367"/>
      <c r="G351" s="367" t="str">
        <f>VLOOKUP(B351,'Plantilla publicacion'!$A$3:$M$490,7,0)</f>
        <v>N/A</v>
      </c>
      <c r="H351" s="6" t="str">
        <f>VLOOKUP(B351,'Plantilla publicacion'!$A$3:$M$490,8,0)</f>
        <v>Elaborar propuesta de modificación y actualización del Título X de la Circular Única de la Superintendencia de Industria y Comercio en materia de Nuevas Creaciones y  Signos Distintivos (Propuestas de modificación entregadas al Despacho de PI)</v>
      </c>
      <c r="I351" s="6">
        <f>VLOOKUP(B351,'Plantilla publicacion'!$A$3:$M$490,9,0)</f>
        <v>2</v>
      </c>
      <c r="J351" s="6" t="str">
        <f>VLOOKUP(B351,'Plantilla publicacion'!$A$3:$M$490,10,0)</f>
        <v>Númerica</v>
      </c>
      <c r="K351" s="7">
        <f>VLOOKUP(B351,'Plantilla publicacion'!$A$3:$M$490,11,0)</f>
        <v>45677</v>
      </c>
      <c r="L351" s="7">
        <f>VLOOKUP(B351,'Plantilla publicacion'!$A$3:$M$490,12,0)</f>
        <v>45807</v>
      </c>
      <c r="M351" s="57"/>
      <c r="N351" s="103" t="str">
        <f>VLOOKUP(B351,'Plantilla publicacion'!$A$3:$M$490,13,0)</f>
        <v>2010-DIRECCION DE SIGNOS DISTINTIVOS;
2020-DIRECCIÓN DE NUEVAS CREACIONES</v>
      </c>
      <c r="O351" s="6">
        <f>VLOOKUP(B351,'Plantilla publicacion (2)'!$S$3:$X$490,6,0)</f>
        <v>100</v>
      </c>
      <c r="P351" s="310">
        <f>VLOOKUP(B351,'Plantilla publicacion (2)'!$S$3:$Y$490,7,0)</f>
        <v>0</v>
      </c>
      <c r="Q351" s="103" t="str">
        <f>VLOOKUP(B351,'PAI 2025 Consolidado'!$F$6:$Z$486,21,0)</f>
        <v>Se elaboraron y entregaron al despacho de la Delegada para la Propiedad Industrial las 2 propuestas de modificación y actualización de la Circular Única.</v>
      </c>
      <c r="R351" s="201"/>
      <c r="S351" s="201"/>
    </row>
    <row r="352" spans="1:19" ht="51" x14ac:dyDescent="0.25">
      <c r="A352" s="13" t="str">
        <f>VLOOKUP(B352,'Plantilla publicacion'!$A$3:$B$490,2,0)</f>
        <v>Actividad propia</v>
      </c>
      <c r="B352" s="102" t="s">
        <v>1018</v>
      </c>
      <c r="C352" s="367"/>
      <c r="D352" s="367">
        <f>VLOOKUP(B352,'Plantilla publicacion'!$A$3:$M$490,6,0)</f>
        <v>0</v>
      </c>
      <c r="E352" s="367"/>
      <c r="F352" s="367"/>
      <c r="G352" s="367" t="str">
        <f>VLOOKUP(B352,'Plantilla publicacion'!$A$3:$M$490,7,0)</f>
        <v>N/A</v>
      </c>
      <c r="H352" s="6" t="str">
        <f>VLOOKUP(B352,'Plantilla publicacion'!$A$3:$M$490,8,0)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352" s="6">
        <f>VLOOKUP(B352,'Plantilla publicacion'!$A$3:$M$490,9,0)</f>
        <v>2</v>
      </c>
      <c r="J352" s="6" t="str">
        <f>VLOOKUP(B352,'Plantilla publicacion'!$A$3:$M$490,10,0)</f>
        <v>Númerica</v>
      </c>
      <c r="K352" s="7">
        <f>VLOOKUP(B352,'Plantilla publicacion'!$A$3:$M$490,11,0)</f>
        <v>45811</v>
      </c>
      <c r="L352" s="7">
        <f>VLOOKUP(B352,'Plantilla publicacion'!$A$3:$M$490,12,0)</f>
        <v>45835</v>
      </c>
      <c r="M352" s="57"/>
      <c r="N352" s="103" t="str">
        <f>VLOOKUP(B352,'Plantilla publicacion'!$A$3:$M$490,13,0)</f>
        <v>2000-DESPACHO DEL SUPERINTENDENTE DELEGADO PARA LA PROPIEDAD INDUSTRIAL</v>
      </c>
      <c r="O352" s="6">
        <f>VLOOKUP(B352,'Plantilla publicacion (2)'!$S$3:$X$490,6,0)</f>
        <v>100</v>
      </c>
      <c r="P352" s="310">
        <f>VLOOKUP(B352,'Plantilla publicacion (2)'!$S$3:$Y$490,7,0)</f>
        <v>0.6097560975609756</v>
      </c>
      <c r="Q352" s="103" t="str">
        <f>VLOOKUP(B352,'PAI 2025 Consolidado'!$F$6:$Z$486,21,0)</f>
        <v>Mediante memorando 25-290436- -0 y 25-291631- -0-, se remitieron a la OAJ las propuestas de modificación al Título X de la Circular Única.</v>
      </c>
      <c r="R352" s="201"/>
      <c r="S352" s="201"/>
    </row>
    <row r="353" spans="1:19" ht="51.75" thickBot="1" x14ac:dyDescent="0.3">
      <c r="A353" s="13" t="str">
        <f>VLOOKUP(B353,'Plantilla publicacion'!$A$3:$B$490,2,0)</f>
        <v>Actividad propia</v>
      </c>
      <c r="B353" s="104" t="s">
        <v>1019</v>
      </c>
      <c r="C353" s="368"/>
      <c r="D353" s="368">
        <f>VLOOKUP(B353,'Plantilla publicacion'!$A$3:$M$490,6,0)</f>
        <v>0</v>
      </c>
      <c r="E353" s="368"/>
      <c r="F353" s="368"/>
      <c r="G353" s="368" t="str">
        <f>VLOOKUP(B353,'Plantilla publicacion'!$A$3:$M$490,7,0)</f>
        <v>N/A</v>
      </c>
      <c r="H353" s="106" t="str">
        <f>VLOOKUP(B353,'Plantilla publicacion'!$A$3:$M$490,8,0)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353" s="106">
        <f>VLOOKUP(B353,'Plantilla publicacion'!$A$3:$M$490,9,0)</f>
        <v>2</v>
      </c>
      <c r="J353" s="106" t="str">
        <f>VLOOKUP(B353,'Plantilla publicacion'!$A$3:$M$490,10,0)</f>
        <v>Númerica</v>
      </c>
      <c r="K353" s="107">
        <f>VLOOKUP(B353,'Plantilla publicacion'!$A$3:$M$490,11,0)</f>
        <v>45839</v>
      </c>
      <c r="L353" s="107">
        <f>VLOOKUP(B353,'Plantilla publicacion'!$A$3:$M$490,12,0)</f>
        <v>45856</v>
      </c>
      <c r="M353" s="108"/>
      <c r="N353" s="109" t="str">
        <f>VLOOKUP(B353,'Plantilla publicacion'!$A$3:$M$490,13,0)</f>
        <v>2000-DESPACHO DEL SUPERINTENDENTE DELEGADO PARA LA PROPIEDAD INDUSTRIAL</v>
      </c>
      <c r="O353" s="106">
        <f>VLOOKUP(B353,'Plantilla publicacion (2)'!$S$3:$X$490,6,0)</f>
        <v>100</v>
      </c>
      <c r="P353" s="311">
        <f>VLOOKUP(B353,'Plantilla publicacion (2)'!$S$3:$Y$490,7,0)</f>
        <v>0.6097560975609756</v>
      </c>
      <c r="Q353" s="109" t="str">
        <f>VLOOKUP(B353,'PAI 2025 Consolidado'!$F$6:$Z$486,21,0)</f>
        <v>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v>
      </c>
      <c r="R353" s="201"/>
      <c r="S353" s="201"/>
    </row>
    <row r="354" spans="1:19" s="12" customFormat="1" ht="38.25" x14ac:dyDescent="0.25">
      <c r="A354" s="5" t="str">
        <f>VLOOKUP(B354,'Plantilla publicacion'!$A$3:$B$490,2,0)</f>
        <v>Producto</v>
      </c>
      <c r="B354" s="15" t="s">
        <v>1134</v>
      </c>
      <c r="C354" s="367" t="str">
        <f>VLOOKUP(B354,'Plantilla publicacion'!$A$3:$R$490,17,0)</f>
        <v>PND - 4-04-1-c- Transformación productiva, internacionalización y acción climática - Políticas de competencia, consumidor e infraestructura de la calidad modernas / PES - Internacionalización</v>
      </c>
      <c r="D354" s="367" t="str">
        <f>VLOOKUP(B354,'Plantilla publicacion'!$A$3:$M$490,6,0)</f>
        <v>59-Generar sinergias con agentes nacionales e internacionales que permitan potenciar las capacidades de la SIC.</v>
      </c>
      <c r="E354" s="367"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F354" s="367"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G354" s="367" t="str">
        <f>VLOOKUP(B354,'Plantilla publicacion'!$A$3:$M$490,7,0)</f>
        <v>N/A</v>
      </c>
      <c r="H354" s="15" t="str">
        <f>VLOOKUP(B354,'Plantilla publicacion'!$A$3:$M$490,8,0)</f>
        <v>Reforma de la norma andina Decisión 608 de la CAN, con el objetivo de contribuir al desarrollo de un sistema normativo de protección de la libre competencia a nivel andino (Documento de revisión)</v>
      </c>
      <c r="I354" s="15">
        <f>VLOOKUP(B354,'Plantilla publicacion'!$A$3:$M$490,9,0)</f>
        <v>1</v>
      </c>
      <c r="J354" s="15" t="str">
        <f>VLOOKUP(B354,'Plantilla publicacion'!$A$3:$M$490,10,0)</f>
        <v>Númerica</v>
      </c>
      <c r="K354" s="172">
        <f>VLOOKUP(B354,'Plantilla publicacion'!$A$3:$M$490,11,0)</f>
        <v>45691</v>
      </c>
      <c r="L354" s="172">
        <f>VLOOKUP(B354,'Plantilla publicacion'!$A$3:$M$490,12,0)</f>
        <v>46010</v>
      </c>
      <c r="M354" s="15" t="str">
        <f>IF(ISERROR(VLOOKUP(B354,'Plantilla publicacion'!$A$3:$P$490,16,0)),"NA",VLOOKUP(B354,'Plantilla publicacion'!$A$3:$P$490,16,0))</f>
        <v>PND_6_Fortalecer institucionalmente la autoridad de competencia</v>
      </c>
      <c r="N354" s="15" t="str">
        <f>VLOOKUP(B354,'Plantilla publicacion'!$A$3:$M$490,13,0)</f>
        <v>1000-DESPACHO DEL SUPERINTENDENTE DELEGADO PARA LA PROTECCIÓN DE LA COMPETENCIA</v>
      </c>
      <c r="O354" s="15">
        <f>VLOOKUP(B354,'Plantilla publicacion (2)'!$S$3:$X$490,6,0)</f>
        <v>0</v>
      </c>
      <c r="P354" s="312">
        <f>VLOOKUP(B354,'Plantilla publicacion (2)'!$S$3:$Y$490,7,0)</f>
        <v>0</v>
      </c>
      <c r="Q354" s="15" t="str">
        <f>VLOOKUP(B354,'PAI 2025 Consolidado'!$F$6:$Z$486,21,0)</f>
        <v xml:space="preserve">Se realizará un documento con la revisión de la Decisión 608. </v>
      </c>
      <c r="R354" s="200"/>
      <c r="S354" s="200"/>
    </row>
    <row r="355" spans="1:19" ht="51" x14ac:dyDescent="0.25">
      <c r="A355" s="13" t="str">
        <f>VLOOKUP(B355,'Plantilla publicacion'!$A$3:$B$490,2,0)</f>
        <v>Actividad propia</v>
      </c>
      <c r="B355" s="6" t="s">
        <v>1136</v>
      </c>
      <c r="C355" s="367"/>
      <c r="D355" s="367">
        <f>VLOOKUP(B355,'Plantilla publicacion'!$A$3:$M$490,6,0)</f>
        <v>0</v>
      </c>
      <c r="E355" s="367"/>
      <c r="F355" s="367"/>
      <c r="G355" s="367" t="str">
        <f>VLOOKUP(B355,'Plantilla publicacion'!$A$3:$M$490,7,0)</f>
        <v>N/A</v>
      </c>
      <c r="H355" s="6" t="str">
        <f>VLOOKUP(B355,'Plantilla publicacion'!$A$3:$M$490,8,0)</f>
        <v>Participar en las reuniones para discusión, aprobación y divulgación del articulado de la modificación a la Decisión 608 de la CAN.  (Listado de asistencia, captura de pantalla de la reunión o acta de discusión)</v>
      </c>
      <c r="I355" s="6">
        <f>VLOOKUP(B355,'Plantilla publicacion'!$A$3:$M$490,9,0)</f>
        <v>6</v>
      </c>
      <c r="J355" s="6" t="str">
        <f>VLOOKUP(B355,'Plantilla publicacion'!$A$3:$M$490,10,0)</f>
        <v>Númerica</v>
      </c>
      <c r="K355" s="7">
        <f>VLOOKUP(B355,'Plantilla publicacion'!$A$3:$M$490,11,0)</f>
        <v>45691</v>
      </c>
      <c r="L355" s="7">
        <f>VLOOKUP(B355,'Plantilla publicacion'!$A$3:$M$490,12,0)</f>
        <v>45989</v>
      </c>
      <c r="M355" s="57"/>
      <c r="N355" s="16" t="str">
        <f>VLOOKUP(B355,'Plantilla publicacion'!$A$3:$M$490,13,0)</f>
        <v>1000-DESPACHO DEL SUPERINTENDENTE DELEGADO PARA LA PROTECCIÓN DE LA COMPETENCIA</v>
      </c>
      <c r="O355" s="6">
        <f>VLOOKUP(B355,'Plantilla publicacion (2)'!$S$3:$X$490,6,0)</f>
        <v>50</v>
      </c>
      <c r="P355" s="310">
        <f>VLOOKUP(B355,'Plantilla publicacion (2)'!$S$3:$Y$490,7,0)</f>
        <v>0.12195121951219512</v>
      </c>
      <c r="Q355" s="16" t="str">
        <f>VLOOKUP(B355,'PAI 2025 Consolidado'!$F$6:$Z$486,21,0)</f>
        <v>El 11 de julio de 2025 se llevó a cabo la reunión de discusión en el marco del articulado de la modificación a la Decisión 608 de la CAN. Esta corresponde a la tercera de seis reuniones programadas, lo que representa un avance del 50 % en el desarrollo de la actividad.</v>
      </c>
      <c r="R355" s="201"/>
      <c r="S355" s="201"/>
    </row>
    <row r="356" spans="1:19" ht="51.75" thickBot="1" x14ac:dyDescent="0.3">
      <c r="A356" s="13" t="str">
        <f>VLOOKUP(B356,'Plantilla publicacion'!$A$3:$B$490,2,0)</f>
        <v>Actividad propia</v>
      </c>
      <c r="B356" s="6" t="s">
        <v>1138</v>
      </c>
      <c r="C356" s="386"/>
      <c r="D356" s="386">
        <f>VLOOKUP(B356,'Plantilla publicacion'!$A$3:$M$490,6,0)</f>
        <v>0</v>
      </c>
      <c r="E356" s="386"/>
      <c r="F356" s="386"/>
      <c r="G356" s="386" t="str">
        <f>VLOOKUP(B356,'Plantilla publicacion'!$A$3:$M$490,7,0)</f>
        <v>N/A</v>
      </c>
      <c r="H356" s="6" t="str">
        <f>VLOOKUP(B356,'Plantilla publicacion'!$A$3:$M$490,8,0)</f>
        <v>Realizar la revisión de las modificaciones a la Decisión 608  (Documento de revisión)</v>
      </c>
      <c r="I356" s="6">
        <f>VLOOKUP(B356,'Plantilla publicacion'!$A$3:$M$490,9,0)</f>
        <v>1</v>
      </c>
      <c r="J356" s="6" t="str">
        <f>VLOOKUP(B356,'Plantilla publicacion'!$A$3:$M$490,10,0)</f>
        <v>Númerica</v>
      </c>
      <c r="K356" s="7">
        <f>VLOOKUP(B356,'Plantilla publicacion'!$A$3:$M$490,11,0)</f>
        <v>45870</v>
      </c>
      <c r="L356" s="7">
        <f>VLOOKUP(B356,'Plantilla publicacion'!$A$3:$M$490,12,0)</f>
        <v>46010</v>
      </c>
      <c r="M356" s="57"/>
      <c r="N356" s="16" t="str">
        <f>VLOOKUP(B356,'Plantilla publicacion'!$A$3:$M$490,13,0)</f>
        <v>1000-DESPACHO DEL SUPERINTENDENTE DELEGADO PARA LA PROTECCIÓN DE LA COMPETENCIA</v>
      </c>
      <c r="O356" s="6">
        <f>VLOOKUP(B356,'Plantilla publicacion (2)'!$S$3:$X$490,6,0)</f>
        <v>0</v>
      </c>
      <c r="P356" s="310">
        <f>VLOOKUP(B356,'Plantilla publicacion (2)'!$S$3:$Y$490,7,0)</f>
        <v>0</v>
      </c>
      <c r="Q356" s="16" t="str">
        <f>VLOOKUP(B356,'PAI 2025 Consolidado'!$F$6:$Z$486,21,0)</f>
        <v>El 11 de julio de 2025 se llevó a cabo la reunión de discusión en el marco del articulado de la modificación a la Decisión 608 de la CAN. Esta corresponde a la tercera de seis reuniones programadas, lo que representa un avance del 50 % en el desarrollo de la actividad.</v>
      </c>
      <c r="R356" s="201"/>
      <c r="S356" s="201"/>
    </row>
    <row r="357" spans="1:19" s="12" customFormat="1" ht="51" x14ac:dyDescent="0.25">
      <c r="A357" s="5" t="str">
        <f>VLOOKUP(B357,'Plantilla publicacion'!$A$3:$B$490,2,0)</f>
        <v>Producto</v>
      </c>
      <c r="B357" s="15" t="s">
        <v>1207</v>
      </c>
      <c r="C357" s="422" t="str">
        <f>VLOOKUP(B357,'Plantilla publicacion'!$A$3:$R$490,17,0)</f>
        <v>PND - 4-04-1-c- Transformación productiva, internacionalización y acción climática - Políticas de competencia, consumidor e infraestructura de la calidad modernas / PES - Reindustrialización</v>
      </c>
      <c r="D357" s="422" t="str">
        <f>VLOOKUP(B357,'Plantilla publicacion'!$A$3:$M$490,6,0)</f>
        <v>58-Promover el enfoque preventivo, diferencial y territorial en el que hacer misional de la entidad</v>
      </c>
      <c r="E357" s="422"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422"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422" t="str">
        <f>VLOOKUP(B357,'Plantilla publicacion'!$A$3:$M$490,7,0)</f>
        <v>C-3503-0200-0016-40401c</v>
      </c>
      <c r="H357" s="15" t="str">
        <f>VLOOKUP(B357,'Plantilla publicacion'!$A$3:$M$490,8,0)</f>
        <v>Proyecto de Reglamento Técnico Metrológico de Medidores de Agua de uso residencial, elaborado y enviado (Documento proyecto y correo de envío o memorando)</v>
      </c>
      <c r="I357" s="15">
        <f>VLOOKUP(B357,'Plantilla publicacion'!$A$3:$M$490,9,0)</f>
        <v>1</v>
      </c>
      <c r="J357" s="15" t="str">
        <f>VLOOKUP(B357,'Plantilla publicacion'!$A$3:$M$490,10,0)</f>
        <v>Númerica</v>
      </c>
      <c r="K357" s="172">
        <f>VLOOKUP(B357,'Plantilla publicacion'!$A$3:$M$490,11,0)</f>
        <v>45691</v>
      </c>
      <c r="L357" s="172">
        <f>VLOOKUP(B357,'Plantilla publicacion'!$A$3:$M$490,12,0)</f>
        <v>45947</v>
      </c>
      <c r="M357" s="100" t="str">
        <f>IF(ISERROR(VLOOKUP(B357,'Plantilla publicacion'!$A$3:$P$490,16,0)),"NA",VLOOKUP(B357,'Plantilla publicacion'!$A$3:$P$490,16,0))</f>
        <v xml:space="preserve">PND_9_Ampliar los instrumentos de prevención / PND_18_Fortalecer institucionalmente el Subsistema Nacional de la Calidad </v>
      </c>
      <c r="N357" s="15" t="str">
        <f>VLOOKUP(B357,'Plantilla publicacion'!$A$3:$M$490,13,0)</f>
        <v>6000-DESPACHO DEL SUPERINTENDENTE DELEGADO PARA EL CONTROL Y VERIFICACIÓN DE REGLAMENTOS TÉCNICOS Y METROLOGÍA LEGAL</v>
      </c>
      <c r="O357" s="15">
        <f>VLOOKUP(B357,'Plantilla publicacion (2)'!$S$3:$X$490,6,0)</f>
        <v>0</v>
      </c>
      <c r="P357" s="312">
        <f>VLOOKUP(B357,'Plantilla publicacion (2)'!$S$3:$Y$490,7,0)</f>
        <v>0</v>
      </c>
      <c r="Q357" s="15">
        <f>VLOOKUP(B357,'PAI 2025 Consolidado'!$F$6:$Z$486,21,0)</f>
        <v>0</v>
      </c>
      <c r="R357" s="200"/>
      <c r="S357" s="200"/>
    </row>
    <row r="358" spans="1:19" ht="51" x14ac:dyDescent="0.25">
      <c r="A358" s="13" t="str">
        <f>VLOOKUP(B358,'Plantilla publicacion'!$A$3:$B$490,2,0)</f>
        <v>Actividad propia</v>
      </c>
      <c r="B358" s="6" t="s">
        <v>1208</v>
      </c>
      <c r="C358" s="367"/>
      <c r="D358" s="367">
        <f>VLOOKUP(B358,'Plantilla publicacion'!$A$3:$M$490,6,0)</f>
        <v>0</v>
      </c>
      <c r="E358" s="367"/>
      <c r="F358" s="367"/>
      <c r="G358" s="367" t="str">
        <f>VLOOKUP(B358,'Plantilla publicacion'!$A$3:$M$490,7,0)</f>
        <v>N/A</v>
      </c>
      <c r="H358" s="6" t="str">
        <f>VLOOKUP(B358,'Plantilla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8" s="6">
        <f>VLOOKUP(B358,'Plantilla publicacion'!$A$3:$M$490,9,0)</f>
        <v>1</v>
      </c>
      <c r="J358" s="6" t="str">
        <f>VLOOKUP(B358,'Plantilla publicacion'!$A$3:$M$490,10,0)</f>
        <v>Númerica</v>
      </c>
      <c r="K358" s="7">
        <f>VLOOKUP(B358,'Plantilla publicacion'!$A$3:$M$490,11,0)</f>
        <v>45691</v>
      </c>
      <c r="L358" s="7">
        <f>VLOOKUP(B358,'Plantilla publicacion'!$A$3:$M$490,12,0)</f>
        <v>45730</v>
      </c>
      <c r="M358" s="57"/>
      <c r="N358" s="16" t="str">
        <f>VLOOKUP(B358,'Plantilla publicacion'!$A$3:$M$490,13,0)</f>
        <v>6000-DESPACHO DEL SUPERINTENDENTE DELEGADO PARA EL CONTROL Y VERIFICACIÓN DE REGLAMENTOS TÉCNICOS Y METROLOGÍA LEGAL</v>
      </c>
      <c r="O358" s="6">
        <f>VLOOKUP(B358,'Plantilla publicacion (2)'!$S$3:$X$490,6,0)</f>
        <v>100</v>
      </c>
      <c r="P358" s="310">
        <f>VLOOKUP(B358,'Plantilla publicacion (2)'!$S$3:$Y$490,7,0)</f>
        <v>0.24390243902439024</v>
      </c>
      <c r="Q358" s="16" t="str">
        <f>VLOOKUP(B358,'PAI 2025 Consolidado'!$F$6:$Z$486,21,0)</f>
        <v>Se presenta como evidencia el correo electrónico de remisión, junto con la matriz de comentarios para el Reglamento Técnico de Medidores de Agua.</v>
      </c>
      <c r="R358" s="201"/>
      <c r="S358" s="201"/>
    </row>
    <row r="359" spans="1:19" ht="63.75" x14ac:dyDescent="0.25">
      <c r="A359" s="13" t="str">
        <f>VLOOKUP(B359,'Plantilla publicacion'!$A$3:$B$490,2,0)</f>
        <v>Actividad propia</v>
      </c>
      <c r="B359" s="6" t="s">
        <v>1210</v>
      </c>
      <c r="C359" s="367"/>
      <c r="D359" s="367">
        <f>VLOOKUP(B359,'Plantilla publicacion'!$A$3:$M$490,6,0)</f>
        <v>0</v>
      </c>
      <c r="E359" s="367"/>
      <c r="F359" s="367"/>
      <c r="G359" s="367" t="str">
        <f>VLOOKUP(B359,'Plantilla publicacion'!$A$3:$M$490,7,0)</f>
        <v>N/A</v>
      </c>
      <c r="H359" s="6" t="str">
        <f>VLOOKUP(B359,'Plantilla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59" s="6">
        <f>VLOOKUP(B359,'Plantilla publicacion'!$A$3:$M$490,9,0)</f>
        <v>1</v>
      </c>
      <c r="J359" s="6" t="str">
        <f>VLOOKUP(B359,'Plantilla publicacion'!$A$3:$M$490,10,0)</f>
        <v>Númerica</v>
      </c>
      <c r="K359" s="7">
        <f>VLOOKUP(B359,'Plantilla publicacion'!$A$3:$M$490,11,0)</f>
        <v>45733</v>
      </c>
      <c r="L359" s="7">
        <f>VLOOKUP(B359,'Plantilla publicacion'!$A$3:$M$490,12,0)</f>
        <v>45751</v>
      </c>
      <c r="M359" s="57"/>
      <c r="N359" s="16" t="str">
        <f>VLOOKUP(B359,'Plantilla publicacion'!$A$3:$M$490,13,0)</f>
        <v>6000-DESPACHO DEL SUPERINTENDENTE DELEGADO PARA EL CONTROL Y VERIFICACIÓN DE REGLAMENTOS TÉCNICOS Y METROLOGÍA LEGAL</v>
      </c>
      <c r="O359" s="6">
        <f>VLOOKUP(B359,'Plantilla publicacion (2)'!$S$3:$X$490,6,0)</f>
        <v>100</v>
      </c>
      <c r="P359" s="310">
        <f>VLOOKUP(B359,'Plantilla publicacion (2)'!$S$3:$Y$490,7,0)</f>
        <v>0.24390243902439024</v>
      </c>
      <c r="Q359" s="16" t="str">
        <f>VLOOKUP(B359,'PAI 2025 Consolidado'!$F$6:$Z$486,21,0)</f>
        <v>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v>
      </c>
      <c r="R359" s="201"/>
      <c r="S359" s="201"/>
    </row>
    <row r="360" spans="1:19" ht="63.75" x14ac:dyDescent="0.25">
      <c r="A360" s="13" t="str">
        <f>VLOOKUP(B360,'Plantilla publicacion'!$A$3:$B$490,2,0)</f>
        <v>Actividad propia</v>
      </c>
      <c r="B360" s="6" t="s">
        <v>1212</v>
      </c>
      <c r="C360" s="367"/>
      <c r="D360" s="367">
        <f>VLOOKUP(B360,'Plantilla publicacion'!$A$3:$M$490,6,0)</f>
        <v>0</v>
      </c>
      <c r="E360" s="367"/>
      <c r="F360" s="367"/>
      <c r="G360" s="367" t="str">
        <f>VLOOKUP(B360,'Plantilla publicacion'!$A$3:$M$490,7,0)</f>
        <v>N/A</v>
      </c>
      <c r="H360" s="6" t="str">
        <f>VLOOKUP(B360,'Plantilla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0" s="6">
        <f>VLOOKUP(B360,'Plantilla publicacion'!$A$3:$M$490,9,0)</f>
        <v>1</v>
      </c>
      <c r="J360" s="6" t="str">
        <f>VLOOKUP(B360,'Plantilla publicacion'!$A$3:$M$490,10,0)</f>
        <v>Númerica</v>
      </c>
      <c r="K360" s="7">
        <f>VLOOKUP(B360,'Plantilla publicacion'!$A$3:$M$490,11,0)</f>
        <v>45754</v>
      </c>
      <c r="L360" s="7">
        <f>VLOOKUP(B360,'Plantilla publicacion'!$A$3:$M$490,12,0)</f>
        <v>45779</v>
      </c>
      <c r="M360" s="57"/>
      <c r="N360" s="16" t="str">
        <f>VLOOKUP(B360,'Plantilla publicacion'!$A$3:$M$490,13,0)</f>
        <v>6000-DESPACHO DEL SUPERINTENDENTE DELEGADO PARA EL CONTROL Y VERIFICACIÓN DE REGLAMENTOS TÉCNICOS Y METROLOGÍA LEGAL</v>
      </c>
      <c r="O360" s="6">
        <f>VLOOKUP(B360,'Plantilla publicacion (2)'!$S$3:$X$490,6,0)</f>
        <v>100</v>
      </c>
      <c r="P360" s="310">
        <f>VLOOKUP(B360,'Plantilla publicacion (2)'!$S$3:$Y$490,7,0)</f>
        <v>0.24390243902439024</v>
      </c>
      <c r="Q360" s="16" t="str">
        <f>VLOOKUP(B360,'PAI 2025 Consolidado'!$F$6:$Z$486,21,0)</f>
        <v>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v>
      </c>
      <c r="R360" s="201"/>
      <c r="S360" s="201"/>
    </row>
    <row r="361" spans="1:19" ht="76.5" x14ac:dyDescent="0.25">
      <c r="A361" s="13" t="str">
        <f>VLOOKUP(B361,'Plantilla publicacion'!$A$3:$B$490,2,0)</f>
        <v>Actividad propia</v>
      </c>
      <c r="B361" s="6" t="s">
        <v>1214</v>
      </c>
      <c r="C361" s="367"/>
      <c r="D361" s="367">
        <f>VLOOKUP(B361,'Plantilla publicacion'!$A$3:$M$490,6,0)</f>
        <v>0</v>
      </c>
      <c r="E361" s="367"/>
      <c r="F361" s="367"/>
      <c r="G361" s="367" t="str">
        <f>VLOOKUP(B361,'Plantilla publicacion'!$A$3:$M$490,7,0)</f>
        <v>N/A</v>
      </c>
      <c r="H361" s="6" t="str">
        <f>VLOOKUP(B361,'Plantilla publicacion'!$A$3:$M$490,8,0)</f>
        <v>Remitir el proyecto de acto administrativo a abogacía de la competencia. (correo electrónico de remisión (o memo de traslado) y proyecto de acto administrativo  / Único entregable)</v>
      </c>
      <c r="I361" s="6">
        <f>VLOOKUP(B361,'Plantilla publicacion'!$A$3:$M$490,9,0)</f>
        <v>1</v>
      </c>
      <c r="J361" s="6" t="str">
        <f>VLOOKUP(B361,'Plantilla publicacion'!$A$3:$M$490,10,0)</f>
        <v>Númerica</v>
      </c>
      <c r="K361" s="7">
        <f>VLOOKUP(B361,'Plantilla publicacion'!$A$3:$M$490,11,0)</f>
        <v>45782</v>
      </c>
      <c r="L361" s="7">
        <f>VLOOKUP(B361,'Plantilla publicacion'!$A$3:$M$490,12,0)</f>
        <v>45800</v>
      </c>
      <c r="M361" s="57"/>
      <c r="N361" s="16" t="str">
        <f>VLOOKUP(B361,'Plantilla publicacion'!$A$3:$M$490,13,0)</f>
        <v>6000-DESPACHO DEL SUPERINTENDENTE DELEGADO PARA EL CONTROL Y VERIFICACIÓN DE REGLAMENTOS TÉCNICOS Y METROLOGÍA LEGAL</v>
      </c>
      <c r="O361" s="6">
        <f>VLOOKUP(B361,'Plantilla publicacion (2)'!$S$3:$X$490,6,0)</f>
        <v>100</v>
      </c>
      <c r="P361" s="310">
        <f>VLOOKUP(B361,'Plantilla publicacion (2)'!$S$3:$Y$490,7,0)</f>
        <v>0.24390243902439024</v>
      </c>
      <c r="Q361" s="16" t="str">
        <f>VLOOKUP(B361,'PAI 2025 Consolidado'!$F$6:$Z$486,21,0)</f>
        <v>Se anexa memorando de solicitud de concepto de abogacía de la competencia, con radicado 25-120355, junto con (i) proyecto de acto administrativo; (ii) cuestionario de incidencia sobre la libre competencia; (iii) análisis de impacto normativo ex ante completo y (iv) matriz de comentarios de la consulta pública y análisis de impacto normativo del anteproyecto.</v>
      </c>
      <c r="R361" s="201"/>
      <c r="S361" s="201"/>
    </row>
    <row r="362" spans="1:19" ht="39" thickBot="1" x14ac:dyDescent="0.3">
      <c r="A362" s="13" t="str">
        <f>VLOOKUP(B362,'Plantilla publicacion'!$A$3:$B$490,2,0)</f>
        <v>Actividad propia</v>
      </c>
      <c r="B362" s="11" t="s">
        <v>1216</v>
      </c>
      <c r="C362" s="367"/>
      <c r="D362" s="367">
        <f>VLOOKUP(B362,'Plantilla publicacion'!$A$3:$M$490,6,0)</f>
        <v>0</v>
      </c>
      <c r="E362" s="367"/>
      <c r="F362" s="367"/>
      <c r="G362" s="367" t="str">
        <f>VLOOKUP(B362,'Plantilla publicacion'!$A$3:$M$490,7,0)</f>
        <v>N/A</v>
      </c>
      <c r="H362" s="11" t="str">
        <f>VLOOKUP(B362,'Plantilla publicacion'!$A$3:$M$490,8,0)</f>
        <v>Ajustar el proyecto de acto administrativo acorde con comentarios, si hubiere lugar y enviar al Grupo de regulación para su expedición. (Correo electrónico de remisión y proyecto de acto administrativo ajustado / Único entregable)</v>
      </c>
      <c r="I362" s="11">
        <f>VLOOKUP(B362,'Plantilla publicacion'!$A$3:$M$490,9,0)</f>
        <v>1</v>
      </c>
      <c r="J362" s="11" t="str">
        <f>VLOOKUP(B362,'Plantilla publicacion'!$A$3:$M$490,10,0)</f>
        <v>Númerica</v>
      </c>
      <c r="K362" s="110">
        <f>VLOOKUP(B362,'Plantilla publicacion'!$A$3:$M$490,11,0)</f>
        <v>45828</v>
      </c>
      <c r="L362" s="110">
        <f>VLOOKUP(B362,'Plantilla publicacion'!$A$3:$M$490,12,0)</f>
        <v>45947</v>
      </c>
      <c r="M362" s="111"/>
      <c r="N362" s="112" t="str">
        <f>VLOOKUP(B362,'Plantilla publicacion'!$A$3:$M$490,13,0)</f>
        <v>6000-DESPACHO DEL SUPERINTENDENTE DELEGADO PARA EL CONTROL Y VERIFICACIÓN DE REGLAMENTOS TÉCNICOS Y METROLOGÍA LEGAL</v>
      </c>
      <c r="O362" s="11">
        <f>VLOOKUP(B362,'Plantilla publicacion (2)'!$S$3:$X$490,6,0)</f>
        <v>0</v>
      </c>
      <c r="P362" s="313">
        <f>VLOOKUP(B362,'Plantilla publicacion (2)'!$S$3:$Y$490,7,0)</f>
        <v>0</v>
      </c>
      <c r="Q362" s="112">
        <f>VLOOKUP(B362,'PAI 2025 Consolidado'!$F$6:$Z$486,21,0)</f>
        <v>0</v>
      </c>
      <c r="R362" s="201"/>
      <c r="S362" s="201"/>
    </row>
    <row r="363" spans="1:19" s="12" customFormat="1" ht="51" x14ac:dyDescent="0.25">
      <c r="A363" s="5" t="str">
        <f>VLOOKUP(B363,'Plantilla publicacion'!$A$3:$B$490,2,0)</f>
        <v>Producto</v>
      </c>
      <c r="B363" s="98" t="s">
        <v>1217</v>
      </c>
      <c r="C363" s="366" t="str">
        <f>VLOOKUP(B363,'Plantilla publicacion'!$A$3:$R$490,17,0)</f>
        <v>PND - 4-04-1-c- Transformación productiva, internacionalización y acción climática - Políticas de competencia, consumidor e infraestructura de la calidad modernas / PES - Reindustrialización</v>
      </c>
      <c r="D363" s="419" t="str">
        <f>VLOOKUP(B363,'Plantilla publicacion'!$A$3:$M$490,6,0)</f>
        <v>58-Promover el enfoque preventivo, diferencial y territorial en el que hacer misional de la entidad</v>
      </c>
      <c r="E363" s="366"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3" s="366"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3" s="366" t="str">
        <f>VLOOKUP(B363,'Plantilla publicacion'!$A$3:$M$490,7,0)</f>
        <v>C-3503-0200-0016-40401c</v>
      </c>
      <c r="H363" s="100" t="str">
        <f>VLOOKUP(B363,'Plantilla publicacion'!$A$3:$M$490,8,0)</f>
        <v>Proyecto de Reglamento Técnico Metrológico de Medidores de Gas de uso residencial elaborado y enviado a la abogacia de la competencia. (Documento proyecto y correo de envío o memorando)</v>
      </c>
      <c r="I363" s="100">
        <f>VLOOKUP(B363,'Plantilla publicacion'!$A$3:$M$490,9,0)</f>
        <v>1</v>
      </c>
      <c r="J363" s="100" t="str">
        <f>VLOOKUP(B363,'Plantilla publicacion'!$A$3:$M$490,10,0)</f>
        <v>Númerica</v>
      </c>
      <c r="K363" s="173">
        <f>VLOOKUP(B363,'Plantilla publicacion'!$A$3:$M$490,11,0)</f>
        <v>45707</v>
      </c>
      <c r="L363" s="173">
        <f>VLOOKUP(B363,'Plantilla publicacion'!$A$3:$M$490,12,0)</f>
        <v>45961</v>
      </c>
      <c r="M363" s="100" t="str">
        <f>IF(ISERROR(VLOOKUP(B363,'Plantilla publicacion'!$A$3:$P$490,16,0)),"NA",VLOOKUP(B363,'Plantilla publicacion'!$A$3:$P$490,16,0))</f>
        <v xml:space="preserve">PND_9_Ampliar los instrumentos de prevención / PND_18_Fortalecer institucionalmente el Subsistema Nacional de la Calidad </v>
      </c>
      <c r="N363" s="101" t="str">
        <f>VLOOKUP(B363,'Plantilla publicacion'!$A$3:$M$490,13,0)</f>
        <v>6000-DESPACHO DEL SUPERINTENDENTE DELEGADO PARA EL CONTROL Y VERIFICACIÓN DE REGLAMENTOS TÉCNICOS Y METROLOGÍA LEGAL</v>
      </c>
      <c r="O363" s="100">
        <f>VLOOKUP(B363,'Plantilla publicacion (2)'!$S$3:$X$490,6,0)</f>
        <v>0</v>
      </c>
      <c r="P363" s="309">
        <f>VLOOKUP(B363,'Plantilla publicacion (2)'!$S$3:$Y$490,7,0)</f>
        <v>0</v>
      </c>
      <c r="Q363" s="101">
        <f>VLOOKUP(B363,'PAI 2025 Consolidado'!$F$6:$Z$486,21,0)</f>
        <v>0</v>
      </c>
      <c r="R363" s="200"/>
      <c r="S363" s="200"/>
    </row>
    <row r="364" spans="1:19" ht="38.25" x14ac:dyDescent="0.25">
      <c r="A364" s="13" t="str">
        <f>VLOOKUP(B364,'Plantilla publicacion'!$A$3:$B$490,2,0)</f>
        <v>Actividad propia</v>
      </c>
      <c r="B364" s="102" t="s">
        <v>1218</v>
      </c>
      <c r="C364" s="367"/>
      <c r="D364" s="420">
        <f>VLOOKUP(B364,'Plantilla publicacion'!$A$3:$M$490,6,0)</f>
        <v>0</v>
      </c>
      <c r="E364" s="367"/>
      <c r="F364" s="367"/>
      <c r="G364" s="367" t="str">
        <f>VLOOKUP(B364,'Plantilla publicacion'!$A$3:$M$490,7,0)</f>
        <v>N/A</v>
      </c>
      <c r="H364" s="6" t="str">
        <f>VLOOKUP(B364,'Plantilla publicacion'!$A$3:$M$490,8,0)</f>
        <v>Enviar proyecto de resolución al Grupo de Regulación para revisión. (Correo electrónico de remisión y proyecto de acto administrativo / Único entregable)</v>
      </c>
      <c r="I364" s="6">
        <f>VLOOKUP(B364,'Plantilla publicacion'!$A$3:$M$490,9,0)</f>
        <v>1</v>
      </c>
      <c r="J364" s="6" t="str">
        <f>VLOOKUP(B364,'Plantilla publicacion'!$A$3:$M$490,10,0)</f>
        <v>Númerica</v>
      </c>
      <c r="K364" s="7">
        <f>VLOOKUP(B364,'Plantilla publicacion'!$A$3:$M$490,11,0)</f>
        <v>45707</v>
      </c>
      <c r="L364" s="7">
        <f>VLOOKUP(B364,'Plantilla publicacion'!$A$3:$M$490,12,0)</f>
        <v>45721</v>
      </c>
      <c r="M364" s="57"/>
      <c r="N364" s="103" t="str">
        <f>VLOOKUP(B364,'Plantilla publicacion'!$A$3:$M$490,13,0)</f>
        <v>6000-DESPACHO DEL SUPERINTENDENTE DELEGADO PARA EL CONTROL Y VERIFICACIÓN DE REGLAMENTOS TÉCNICOS Y METROLOGÍA LEGAL</v>
      </c>
      <c r="O364" s="6">
        <f>VLOOKUP(B364,'Plantilla publicacion (2)'!$S$3:$X$490,6,0)</f>
        <v>100</v>
      </c>
      <c r="P364" s="310">
        <f>VLOOKUP(B364,'Plantilla publicacion (2)'!$S$3:$Y$490,7,0)</f>
        <v>0.12195121951219512</v>
      </c>
      <c r="Q364" s="103" t="str">
        <f>VLOOKUP(B364,'PAI 2025 Consolidado'!$F$6:$Z$486,21,0)</f>
        <v>Se cumple la actividad con el envío del correo del proyecto: Técnico de Medidores de Gas.</v>
      </c>
      <c r="R364" s="201"/>
      <c r="S364" s="201"/>
    </row>
    <row r="365" spans="1:19" ht="38.25" x14ac:dyDescent="0.25">
      <c r="A365" s="13" t="str">
        <f>VLOOKUP(B365,'Plantilla publicacion'!$A$3:$B$490,2,0)</f>
        <v>Actividad propia</v>
      </c>
      <c r="B365" s="102" t="s">
        <v>1220</v>
      </c>
      <c r="C365" s="367"/>
      <c r="D365" s="420">
        <f>VLOOKUP(B365,'Plantilla publicacion'!$A$3:$M$490,6,0)</f>
        <v>0</v>
      </c>
      <c r="E365" s="367"/>
      <c r="F365" s="367"/>
      <c r="G365" s="367" t="str">
        <f>VLOOKUP(B365,'Plantilla publicacion'!$A$3:$M$490,7,0)</f>
        <v>N/A</v>
      </c>
      <c r="H365" s="6" t="str">
        <f>VLOOKUP(B365,'Plantilla publicacion'!$A$3:$M$490,8,0)</f>
        <v>Revisar jurídicamente el proyecto de resolución y enviarlo a la dependencia solicitante. (Proyecto de resolución con observaciones y memorando y/o  correo electrónico de remisión a la dependencia solicitante)</v>
      </c>
      <c r="I365" s="6">
        <f>VLOOKUP(B365,'Plantilla publicacion'!$A$3:$M$490,9,0)</f>
        <v>1</v>
      </c>
      <c r="J365" s="6" t="str">
        <f>VLOOKUP(B365,'Plantilla publicacion'!$A$3:$M$490,10,0)</f>
        <v>Númerica</v>
      </c>
      <c r="K365" s="7">
        <f>VLOOKUP(B365,'Plantilla publicacion'!$A$3:$M$490,11,0)</f>
        <v>45722</v>
      </c>
      <c r="L365" s="7">
        <f>VLOOKUP(B365,'Plantilla publicacion'!$A$3:$M$490,12,0)</f>
        <v>45736</v>
      </c>
      <c r="M365" s="57"/>
      <c r="N365" s="103" t="str">
        <f>VLOOKUP(B365,'Plantilla publicacion'!$A$3:$M$490,13,0)</f>
        <v>6000-DESPACHO DEL SUPERINTENDENTE DELEGADO PARA EL CONTROL Y VERIFICACIÓN DE REGLAMENTOS TÉCNICOS Y METROLOGÍA LEGAL</v>
      </c>
      <c r="O365" s="6">
        <f>VLOOKUP(B365,'Plantilla publicacion (2)'!$S$3:$X$490,6,0)</f>
        <v>100</v>
      </c>
      <c r="P365" s="310">
        <f>VLOOKUP(B365,'Plantilla publicacion (2)'!$S$3:$Y$490,7,0)</f>
        <v>0.12195121951219512</v>
      </c>
      <c r="Q365" s="103" t="str">
        <f>VLOOKUP(B365,'PAI 2025 Consolidado'!$F$6:$Z$486,21,0)</f>
        <v>Se anexa correo emitido por el Grupo de Regulación, con los comentarios y observaciones jurídicas, junto con el proyecto de acto administrativo.</v>
      </c>
      <c r="R365" s="201"/>
      <c r="S365" s="201"/>
    </row>
    <row r="366" spans="1:19" ht="38.25" x14ac:dyDescent="0.25">
      <c r="A366" s="13" t="str">
        <f>VLOOKUP(B366,'Plantilla publicacion'!$A$3:$B$490,2,0)</f>
        <v>Actividad propia</v>
      </c>
      <c r="B366" s="102" t="s">
        <v>1222</v>
      </c>
      <c r="C366" s="367"/>
      <c r="D366" s="420">
        <f>VLOOKUP(B366,'Plantilla publicacion'!$A$3:$M$490,6,0)</f>
        <v>0</v>
      </c>
      <c r="E366" s="367"/>
      <c r="F366" s="367"/>
      <c r="G366" s="367" t="str">
        <f>VLOOKUP(B366,'Plantilla publicacion'!$A$3:$M$490,7,0)</f>
        <v>N/A</v>
      </c>
      <c r="H366" s="6" t="str">
        <f>VLOOKUP(B366,'Plantilla publicacion'!$A$3:$M$490,8,0)</f>
        <v>Ajustar el proyecto de resolución según los comentarios y remitir al Grupo de Regulación para publicación. (Correo electrónico de remisión y proyecto de acto administrativo ajustado / Único entregable)</v>
      </c>
      <c r="I366" s="6">
        <f>VLOOKUP(B366,'Plantilla publicacion'!$A$3:$M$490,9,0)</f>
        <v>1</v>
      </c>
      <c r="J366" s="6" t="str">
        <f>VLOOKUP(B366,'Plantilla publicacion'!$A$3:$M$490,10,0)</f>
        <v>Númerica</v>
      </c>
      <c r="K366" s="7">
        <f>VLOOKUP(B366,'Plantilla publicacion'!$A$3:$M$490,11,0)</f>
        <v>45737</v>
      </c>
      <c r="L366" s="7">
        <f>VLOOKUP(B366,'Plantilla publicacion'!$A$3:$M$490,12,0)</f>
        <v>45772</v>
      </c>
      <c r="M366" s="57"/>
      <c r="N366" s="103" t="str">
        <f>VLOOKUP(B366,'Plantilla publicacion'!$A$3:$M$490,13,0)</f>
        <v>6000-DESPACHO DEL SUPERINTENDENTE DELEGADO PARA EL CONTROL Y VERIFICACIÓN DE REGLAMENTOS TÉCNICOS Y METROLOGÍA LEGAL</v>
      </c>
      <c r="O366" s="6">
        <f>VLOOKUP(B366,'Plantilla publicacion (2)'!$S$3:$X$490,6,0)</f>
        <v>100</v>
      </c>
      <c r="P366" s="310">
        <f>VLOOKUP(B366,'Plantilla publicacion (2)'!$S$3:$Y$490,7,0)</f>
        <v>0.12195121951219512</v>
      </c>
      <c r="Q366" s="103" t="str">
        <f>VLOOKUP(B366,'PAI 2025 Consolidado'!$F$6:$Z$486,21,0)</f>
        <v>Se anexa correo de solicitud de publicación para consulta pública del proyecto de acto administrativo ajustado, dirigido al grupo de regulación y aportando la versión definitiva de este documento.</v>
      </c>
      <c r="R366" s="201"/>
      <c r="S366" s="201"/>
    </row>
    <row r="367" spans="1:19" ht="51" x14ac:dyDescent="0.25">
      <c r="A367" s="13" t="str">
        <f>VLOOKUP(B367,'Plantilla publicacion'!$A$3:$B$490,2,0)</f>
        <v>Actividad propia</v>
      </c>
      <c r="B367" s="102" t="s">
        <v>1223</v>
      </c>
      <c r="C367" s="367"/>
      <c r="D367" s="420">
        <f>VLOOKUP(B367,'Plantilla publicacion'!$A$3:$M$490,6,0)</f>
        <v>0</v>
      </c>
      <c r="E367" s="367"/>
      <c r="F367" s="367"/>
      <c r="G367" s="367" t="str">
        <f>VLOOKUP(B367,'Plantilla publicacion'!$A$3:$M$490,7,0)</f>
        <v>N/A</v>
      </c>
      <c r="H367" s="6" t="str">
        <f>VLOOKUP(B367,'Plantilla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7" s="6">
        <f>VLOOKUP(B367,'Plantilla publicacion'!$A$3:$M$490,9,0)</f>
        <v>1</v>
      </c>
      <c r="J367" s="6" t="str">
        <f>VLOOKUP(B367,'Plantilla publicacion'!$A$3:$M$490,10,0)</f>
        <v>Númerica</v>
      </c>
      <c r="K367" s="7">
        <f>VLOOKUP(B367,'Plantilla publicacion'!$A$3:$M$490,11,0)</f>
        <v>45803</v>
      </c>
      <c r="L367" s="7">
        <f>VLOOKUP(B367,'Plantilla publicacion'!$A$3:$M$490,12,0)</f>
        <v>45856</v>
      </c>
      <c r="M367" s="57"/>
      <c r="N367" s="103" t="str">
        <f>VLOOKUP(B367,'Plantilla publicacion'!$A$3:$M$490,13,0)</f>
        <v>6000-DESPACHO DEL SUPERINTENDENTE DELEGADO PARA EL CONTROL Y VERIFICACIÓN DE REGLAMENTOS TÉCNICOS Y METROLOGÍA LEGAL</v>
      </c>
      <c r="O367" s="6">
        <f>VLOOKUP(B367,'Plantilla publicacion (2)'!$S$3:$X$490,6,0)</f>
        <v>100</v>
      </c>
      <c r="P367" s="310">
        <f>VLOOKUP(B367,'Plantilla publicacion (2)'!$S$3:$Y$490,7,0)</f>
        <v>0.12195121951219512</v>
      </c>
      <c r="Q367" s="103" t="str">
        <f>VLOOKUP(B367,'PAI 2025 Consolidado'!$F$6:$Z$486,21,0)</f>
        <v>Se proyecta y envía la Matriz de comentarios de la consulta pública realizada del RTM de Medidores de Gas.</v>
      </c>
      <c r="R367" s="201"/>
      <c r="S367" s="201"/>
    </row>
    <row r="368" spans="1:19" ht="38.25" x14ac:dyDescent="0.25">
      <c r="A368" s="13" t="str">
        <f>VLOOKUP(B368,'Plantilla publicacion'!$A$3:$B$490,2,0)</f>
        <v>Actividad propia</v>
      </c>
      <c r="B368" s="102" t="s">
        <v>1224</v>
      </c>
      <c r="C368" s="367"/>
      <c r="D368" s="420">
        <f>VLOOKUP(B368,'Plantilla publicacion'!$A$3:$M$490,6,0)</f>
        <v>0</v>
      </c>
      <c r="E368" s="367"/>
      <c r="F368" s="367"/>
      <c r="G368" s="367" t="str">
        <f>VLOOKUP(B368,'Plantilla publicacion'!$A$3:$M$490,7,0)</f>
        <v>N/A</v>
      </c>
      <c r="H368" s="6" t="str">
        <f>VLOOKUP(B368,'Plantilla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68" s="6">
        <f>VLOOKUP(B368,'Plantilla publicacion'!$A$3:$M$490,9,0)</f>
        <v>1</v>
      </c>
      <c r="J368" s="6" t="str">
        <f>VLOOKUP(B368,'Plantilla publicacion'!$A$3:$M$490,10,0)</f>
        <v>Númerica</v>
      </c>
      <c r="K368" s="7">
        <f>VLOOKUP(B368,'Plantilla publicacion'!$A$3:$M$490,11,0)</f>
        <v>45859</v>
      </c>
      <c r="L368" s="7">
        <f>VLOOKUP(B368,'Plantilla publicacion'!$A$3:$M$490,12,0)</f>
        <v>45884</v>
      </c>
      <c r="M368" s="57"/>
      <c r="N368" s="103" t="str">
        <f>VLOOKUP(B368,'Plantilla publicacion'!$A$3:$M$490,13,0)</f>
        <v>6000-DESPACHO DEL SUPERINTENDENTE DELEGADO PARA EL CONTROL Y VERIFICACIÓN DE REGLAMENTOS TÉCNICOS Y METROLOGÍA LEGAL</v>
      </c>
      <c r="O368" s="6">
        <f>VLOOKUP(B368,'Plantilla publicacion (2)'!$S$3:$X$490,6,0)</f>
        <v>100</v>
      </c>
      <c r="P368" s="310">
        <f>VLOOKUP(B368,'Plantilla publicacion (2)'!$S$3:$Y$490,7,0)</f>
        <v>0.12195121951219512</v>
      </c>
      <c r="Q368" s="103" t="str">
        <f>VLOOKUP(B368,'PAI 2025 Consolidado'!$F$6:$Z$486,21,0)</f>
        <v>Se adjunta evidencia mediante el memorando de envío, acompañado del proyecto de acto administrativo</v>
      </c>
      <c r="R368" s="201"/>
      <c r="S368" s="201"/>
    </row>
    <row r="369" spans="1:19" ht="63.75" x14ac:dyDescent="0.25">
      <c r="A369" s="13" t="str">
        <f>VLOOKUP(B369,'Plantilla publicacion'!$A$3:$B$490,2,0)</f>
        <v>Actividad propia</v>
      </c>
      <c r="B369" s="102" t="s">
        <v>1225</v>
      </c>
      <c r="C369" s="367"/>
      <c r="D369" s="420">
        <f>VLOOKUP(B369,'Plantilla publicacion'!$A$3:$M$490,6,0)</f>
        <v>0</v>
      </c>
      <c r="E369" s="367"/>
      <c r="F369" s="367"/>
      <c r="G369" s="367" t="str">
        <f>VLOOKUP(B369,'Plantilla publicacion'!$A$3:$M$490,7,0)</f>
        <v>N/A</v>
      </c>
      <c r="H369" s="6" t="str">
        <f>VLOOKUP(B369,'Plantilla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9" s="6">
        <f>VLOOKUP(B369,'Plantilla publicacion'!$A$3:$M$490,9,0)</f>
        <v>1</v>
      </c>
      <c r="J369" s="6" t="str">
        <f>VLOOKUP(B369,'Plantilla publicacion'!$A$3:$M$490,10,0)</f>
        <v>Númerica</v>
      </c>
      <c r="K369" s="7">
        <f>VLOOKUP(B369,'Plantilla publicacion'!$A$3:$M$490,11,0)</f>
        <v>45901</v>
      </c>
      <c r="L369" s="7">
        <f>VLOOKUP(B369,'Plantilla publicacion'!$A$3:$M$490,12,0)</f>
        <v>45933</v>
      </c>
      <c r="M369" s="57"/>
      <c r="N369" s="103" t="str">
        <f>VLOOKUP(B369,'Plantilla publicacion'!$A$3:$M$490,13,0)</f>
        <v>6000-DESPACHO DEL SUPERINTENDENTE DELEGADO PARA EL CONTROL Y VERIFICACIÓN DE REGLAMENTOS TÉCNICOS Y METROLOGÍA LEGAL</v>
      </c>
      <c r="O369" s="6">
        <f>VLOOKUP(B369,'Plantilla publicacion (2)'!$S$3:$X$490,6,0)</f>
        <v>100</v>
      </c>
      <c r="P369" s="310">
        <f>VLOOKUP(B369,'Plantilla publicacion (2)'!$S$3:$Y$490,7,0)</f>
        <v>0.3048780487804878</v>
      </c>
      <c r="Q369" s="103" t="str">
        <f>VLOOKUP(B369,'PAI 2025 Consolidado'!$F$6:$Z$486,21,0)</f>
        <v>Se realizó el cargue de la evidencia correspondiente al análisis de los comentarios del proyecto de acto administrativo de medidores de gas. Asimismo, se efectuaron los ajustes aprobados y se presentó el documento de remisión junto con la matriz debidamente diligenciada.</v>
      </c>
      <c r="R369" s="201"/>
      <c r="S369" s="201"/>
    </row>
    <row r="370" spans="1:19" ht="39" thickBot="1" x14ac:dyDescent="0.3">
      <c r="A370" s="13" t="str">
        <f>VLOOKUP(B370,'Plantilla publicacion'!$A$3:$B$490,2,0)</f>
        <v>Actividad propia</v>
      </c>
      <c r="B370" s="104" t="s">
        <v>1226</v>
      </c>
      <c r="C370" s="368"/>
      <c r="D370" s="421">
        <f>VLOOKUP(B370,'Plantilla publicacion'!$A$3:$M$490,6,0)</f>
        <v>0</v>
      </c>
      <c r="E370" s="368"/>
      <c r="F370" s="368"/>
      <c r="G370" s="368" t="str">
        <f>VLOOKUP(B370,'Plantilla publicacion'!$A$3:$M$490,7,0)</f>
        <v>N/A</v>
      </c>
      <c r="H370" s="106" t="str">
        <f>VLOOKUP(B370,'Plantilla publicacion'!$A$3:$M$490,8,0)</f>
        <v>Remitir el proyecto de acto administrativo a abogacía de la competencia. (correo electrónico de remisión (o memo de traslado) y proyecto de acto administrativo  / Único entregable)</v>
      </c>
      <c r="I370" s="106">
        <f>VLOOKUP(B370,'Plantilla publicacion'!$A$3:$M$490,9,0)</f>
        <v>1</v>
      </c>
      <c r="J370" s="106" t="str">
        <f>VLOOKUP(B370,'Plantilla publicacion'!$A$3:$M$490,10,0)</f>
        <v>Númerica</v>
      </c>
      <c r="K370" s="107">
        <f>VLOOKUP(B370,'Plantilla publicacion'!$A$3:$M$490,11,0)</f>
        <v>45936</v>
      </c>
      <c r="L370" s="107">
        <f>VLOOKUP(B370,'Plantilla publicacion'!$A$3:$M$490,12,0)</f>
        <v>45961</v>
      </c>
      <c r="M370" s="108"/>
      <c r="N370" s="109" t="str">
        <f>VLOOKUP(B370,'Plantilla publicacion'!$A$3:$M$490,13,0)</f>
        <v>6000-DESPACHO DEL SUPERINTENDENTE DELEGADO PARA EL CONTROL Y VERIFICACIÓN DE REGLAMENTOS TÉCNICOS Y METROLOGÍA LEGAL</v>
      </c>
      <c r="O370" s="106">
        <f>VLOOKUP(B370,'Plantilla publicacion (2)'!$S$3:$X$490,6,0)</f>
        <v>0</v>
      </c>
      <c r="P370" s="311">
        <f>VLOOKUP(B370,'Plantilla publicacion (2)'!$S$3:$Y$490,7,0)</f>
        <v>0</v>
      </c>
      <c r="Q370" s="109">
        <f>VLOOKUP(B370,'PAI 2025 Consolidado'!$F$6:$Z$486,21,0)</f>
        <v>0</v>
      </c>
      <c r="R370" s="201"/>
      <c r="S370" s="201"/>
    </row>
    <row r="371" spans="1:19" s="12" customFormat="1" ht="51" x14ac:dyDescent="0.25">
      <c r="A371" s="5" t="str">
        <f>VLOOKUP(B371,'Plantilla publicacion'!$A$3:$B$490,2,0)</f>
        <v>Producto</v>
      </c>
      <c r="B371" s="15" t="s">
        <v>1227</v>
      </c>
      <c r="C371" s="367" t="str">
        <f>VLOOKUP(B371,'Plantilla publicacion'!$A$3:$R$490,17,0)</f>
        <v>PND - 4-04-1-c- Transformación productiva, internacionalización y acción climática - Políticas de competencia, consumidor e infraestructura de la calidad modernas / PES - Reindustrialización</v>
      </c>
      <c r="D371" s="367" t="str">
        <f>VLOOKUP(B371,'Plantilla publicacion'!$A$3:$M$490,6,0)</f>
        <v>58-Promover el enfoque preventivo, diferencial y territorial en el que hacer misional de la entidad</v>
      </c>
      <c r="E371" s="367"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1" s="367"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1" s="367" t="str">
        <f>VLOOKUP(B371,'Plantilla publicacion'!$A$3:$M$490,7,0)</f>
        <v>C-3503-0200-0016-40401c</v>
      </c>
      <c r="H371" s="15" t="str">
        <f>VLOOKUP(B371,'Plantilla publicacion'!$A$3:$M$490,8,0)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371" s="15">
        <f>VLOOKUP(B371,'Plantilla publicacion'!$A$3:$M$490,9,0)</f>
        <v>1</v>
      </c>
      <c r="J371" s="15" t="str">
        <f>VLOOKUP(B371,'Plantilla publicacion'!$A$3:$M$490,10,0)</f>
        <v>Númerica</v>
      </c>
      <c r="K371" s="172">
        <f>VLOOKUP(B371,'Plantilla publicacion'!$A$3:$M$490,11,0)</f>
        <v>45839</v>
      </c>
      <c r="L371" s="172">
        <f>VLOOKUP(B371,'Plantilla publicacion'!$A$3:$M$490,12,0)</f>
        <v>46003</v>
      </c>
      <c r="M371" s="15" t="str">
        <f>IF(ISERROR(VLOOKUP(B371,'Plantilla publicacion'!$A$3:$P$490,16,0)),"NA",VLOOKUP(B371,'Plantilla publicacion'!$A$3:$P$490,16,0))</f>
        <v xml:space="preserve">PND_18_Fortalecer institucionalmente el Subsistema Nacional de la Calidad </v>
      </c>
      <c r="N371" s="15" t="str">
        <f>VLOOKUP(B371,'Plantilla publicacion'!$A$3:$M$490,13,0)</f>
        <v>6000-DESPACHO DEL SUPERINTENDENTE DELEGADO PARA EL CONTROL Y VERIFICACIÓN DE REGLAMENTOS TÉCNICOS Y METROLOGÍA LEGAL</v>
      </c>
      <c r="O371" s="15">
        <f>VLOOKUP(B371,'Plantilla publicacion (2)'!$S$3:$X$490,6,0)</f>
        <v>0</v>
      </c>
      <c r="P371" s="312">
        <f>VLOOKUP(B371,'Plantilla publicacion (2)'!$S$3:$Y$490,7,0)</f>
        <v>0</v>
      </c>
      <c r="Q371" s="15">
        <f>VLOOKUP(B371,'PAI 2025 Consolidado'!$F$6:$Z$486,21,0)</f>
        <v>0</v>
      </c>
      <c r="R371" s="200"/>
      <c r="S371" s="200"/>
    </row>
    <row r="372" spans="1:19" ht="51" x14ac:dyDescent="0.25">
      <c r="A372" s="13" t="str">
        <f>VLOOKUP(B372,'Plantilla publicacion'!$A$3:$B$490,2,0)</f>
        <v>Actividad propia</v>
      </c>
      <c r="B372" s="6" t="s">
        <v>1228</v>
      </c>
      <c r="C372" s="367"/>
      <c r="D372" s="367">
        <f>VLOOKUP(B372,'Plantilla publicacion'!$A$3:$M$490,6,0)</f>
        <v>0</v>
      </c>
      <c r="E372" s="367"/>
      <c r="F372" s="367"/>
      <c r="G372" s="367" t="str">
        <f>VLOOKUP(B372,'Plantilla publicacion'!$A$3:$M$490,7,0)</f>
        <v>N/A</v>
      </c>
      <c r="H372" s="6" t="str">
        <f>VLOOKUP(B372,'Plantilla publicacion'!$A$3:$M$490,8,0)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2" s="6">
        <f>VLOOKUP(B372,'Plantilla publicacion'!$A$3:$M$490,9,0)</f>
        <v>1</v>
      </c>
      <c r="J372" s="6" t="str">
        <f>VLOOKUP(B372,'Plantilla publicacion'!$A$3:$M$490,10,0)</f>
        <v>Númerica</v>
      </c>
      <c r="K372" s="7">
        <f>VLOOKUP(B372,'Plantilla publicacion'!$A$3:$M$490,11,0)</f>
        <v>45839</v>
      </c>
      <c r="L372" s="7">
        <f>VLOOKUP(B372,'Plantilla publicacion'!$A$3:$M$490,12,0)</f>
        <v>45960</v>
      </c>
      <c r="M372" s="57"/>
      <c r="N372" s="16" t="str">
        <f>VLOOKUP(B372,'Plantilla publicacion'!$A$3:$M$490,13,0)</f>
        <v>6000-DESPACHO DEL SUPERINTENDENTE DELEGADO PARA EL CONTROL Y VERIFICACIÓN DE REGLAMENTOS TÉCNICOS Y METROLOGÍA LEGAL</v>
      </c>
      <c r="O372" s="6">
        <f>VLOOKUP(B372,'Plantilla publicacion (2)'!$S$3:$X$490,6,0)</f>
        <v>0</v>
      </c>
      <c r="P372" s="310">
        <f>VLOOKUP(B372,'Plantilla publicacion (2)'!$S$3:$Y$490,7,0)</f>
        <v>0</v>
      </c>
      <c r="Q372" s="16">
        <f>VLOOKUP(B372,'PAI 2025 Consolidado'!$F$6:$Z$486,21,0)</f>
        <v>0</v>
      </c>
      <c r="R372" s="201"/>
      <c r="S372" s="201"/>
    </row>
    <row r="373" spans="1:19" ht="38.25" x14ac:dyDescent="0.25">
      <c r="A373" s="13" t="str">
        <f>VLOOKUP(B373,'Plantilla publicacion'!$A$3:$B$490,2,0)</f>
        <v>Actividad propia</v>
      </c>
      <c r="B373" s="6" t="s">
        <v>1230</v>
      </c>
      <c r="C373" s="367"/>
      <c r="D373" s="367">
        <f>VLOOKUP(B373,'Plantilla publicacion'!$A$3:$M$490,6,0)</f>
        <v>0</v>
      </c>
      <c r="E373" s="367"/>
      <c r="F373" s="367"/>
      <c r="G373" s="367" t="str">
        <f>VLOOKUP(B373,'Plantilla publicacion'!$A$3:$M$490,7,0)</f>
        <v>N/A</v>
      </c>
      <c r="H373" s="6" t="str">
        <f>VLOOKUP(B373,'Plantilla publicacion'!$A$3:$M$490,8,0)</f>
        <v>Revisar jurídicamente el documento de los pasos 5 al 6 y enviarlo a la dependencia solicitante. (Documento de los pasos 5 al 6 con observaciones y correo electrónico de remisión a la dependencia solicitante / Único entregable)</v>
      </c>
      <c r="I373" s="6">
        <f>VLOOKUP(B373,'Plantilla publicacion'!$A$3:$M$490,9,0)</f>
        <v>1</v>
      </c>
      <c r="J373" s="6" t="str">
        <f>VLOOKUP(B373,'Plantilla publicacion'!$A$3:$M$490,10,0)</f>
        <v>Númerica</v>
      </c>
      <c r="K373" s="7">
        <f>VLOOKUP(B373,'Plantilla publicacion'!$A$3:$M$490,11,0)</f>
        <v>45965</v>
      </c>
      <c r="L373" s="7">
        <f>VLOOKUP(B373,'Plantilla publicacion'!$A$3:$M$490,12,0)</f>
        <v>45982</v>
      </c>
      <c r="M373" s="57"/>
      <c r="N373" s="16" t="str">
        <f>VLOOKUP(B373,'Plantilla publicacion'!$A$3:$M$490,13,0)</f>
        <v>6000-DESPACHO DEL SUPERINTENDENTE DELEGADO PARA EL CONTROL Y VERIFICACIÓN DE REGLAMENTOS TÉCNICOS Y METROLOGÍA LEGAL</v>
      </c>
      <c r="O373" s="6">
        <f>VLOOKUP(B373,'Plantilla publicacion (2)'!$S$3:$X$490,6,0)</f>
        <v>0</v>
      </c>
      <c r="P373" s="310">
        <f>VLOOKUP(B373,'Plantilla publicacion (2)'!$S$3:$Y$490,7,0)</f>
        <v>0</v>
      </c>
      <c r="Q373" s="16">
        <f>VLOOKUP(B373,'PAI 2025 Consolidado'!$F$6:$Z$486,21,0)</f>
        <v>0</v>
      </c>
      <c r="R373" s="201"/>
      <c r="S373" s="201"/>
    </row>
    <row r="374" spans="1:19" ht="39" thickBot="1" x14ac:dyDescent="0.3">
      <c r="A374" s="13" t="str">
        <f>VLOOKUP(B374,'Plantilla publicacion'!$A$3:$B$490,2,0)</f>
        <v>Actividad propia</v>
      </c>
      <c r="B374" s="11" t="s">
        <v>1232</v>
      </c>
      <c r="C374" s="367"/>
      <c r="D374" s="367">
        <f>VLOOKUP(B374,'Plantilla publicacion'!$A$3:$M$490,6,0)</f>
        <v>0</v>
      </c>
      <c r="E374" s="367"/>
      <c r="F374" s="367"/>
      <c r="G374" s="367" t="str">
        <f>VLOOKUP(B374,'Plantilla publicacion'!$A$3:$M$490,7,0)</f>
        <v>N/A</v>
      </c>
      <c r="H374" s="11" t="str">
        <f>VLOOKUP(B374,'Plantilla publicacion'!$A$3:$M$490,8,0)</f>
        <v>Ajustar el documento de los pasos 5 al 6  y remitirlo al Grupo de Trabajo de Regulación.  (Documento  de los pasos 5 al 6  ajustado y correo electrónico de remisión  al Grupo de Trabajo de Regulación / Único entregable)</v>
      </c>
      <c r="I374" s="11">
        <f>VLOOKUP(B374,'Plantilla publicacion'!$A$3:$M$490,9,0)</f>
        <v>1</v>
      </c>
      <c r="J374" s="11" t="str">
        <f>VLOOKUP(B374,'Plantilla publicacion'!$A$3:$M$490,10,0)</f>
        <v>Númerica</v>
      </c>
      <c r="K374" s="110">
        <f>VLOOKUP(B374,'Plantilla publicacion'!$A$3:$M$490,11,0)</f>
        <v>45985</v>
      </c>
      <c r="L374" s="110">
        <f>VLOOKUP(B374,'Plantilla publicacion'!$A$3:$M$490,12,0)</f>
        <v>46003</v>
      </c>
      <c r="M374" s="111"/>
      <c r="N374" s="112" t="str">
        <f>VLOOKUP(B374,'Plantilla publicacion'!$A$3:$M$490,13,0)</f>
        <v>6000-DESPACHO DEL SUPERINTENDENTE DELEGADO PARA EL CONTROL Y VERIFICACIÓN DE REGLAMENTOS TÉCNICOS Y METROLOGÍA LEGAL</v>
      </c>
      <c r="O374" s="11">
        <f>VLOOKUP(B374,'Plantilla publicacion (2)'!$S$3:$X$490,6,0)</f>
        <v>0</v>
      </c>
      <c r="P374" s="313">
        <f>VLOOKUP(B374,'Plantilla publicacion (2)'!$S$3:$Y$490,7,0)</f>
        <v>0</v>
      </c>
      <c r="Q374" s="112">
        <f>VLOOKUP(B374,'PAI 2025 Consolidado'!$F$6:$Z$486,21,0)</f>
        <v>0</v>
      </c>
      <c r="R374" s="201"/>
      <c r="S374" s="201"/>
    </row>
    <row r="375" spans="1:19" s="12" customFormat="1" ht="38.25" x14ac:dyDescent="0.25">
      <c r="A375" s="5" t="str">
        <f>VLOOKUP(B375,'Plantilla publicacion'!$A$3:$B$490,2,0)</f>
        <v>Producto</v>
      </c>
      <c r="B375" s="98" t="s">
        <v>1234</v>
      </c>
      <c r="C375" s="366" t="str">
        <f>VLOOKUP(B375,'Plantilla publicacion'!$A$3:$R$490,17,0)</f>
        <v>PND - 4-04-1-c- Transformación productiva, internacionalización y acción climática - Políticas de competencia, consumidor e infraestructura de la calidad modernas / PES - Reindustrialización</v>
      </c>
      <c r="D375" s="366" t="str">
        <f>VLOOKUP(B375,'Plantilla publicacion'!$A$3:$M$490,6,0)</f>
        <v>58-Promover el enfoque preventivo, diferencial y territorial en el que hacer misional de la entidad</v>
      </c>
      <c r="E375" s="366"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5" s="366"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5" s="366" t="str">
        <f>VLOOKUP(B375,'Plantilla publicacion'!$A$3:$M$490,7,0)</f>
        <v>C-3503-0200-0016-40401c</v>
      </c>
      <c r="H375" s="100" t="str">
        <f>VLOOKUP(B375,'Plantilla publicacion'!$A$3:$M$490,8,0)</f>
        <v>Análisis de Impacto Normativo -AIN ex ante de Cinemómetros elaborado y enviado al Grupo de Regulación (Memorando de remisión -correo electrónico de remisión y documento de definición de problema ajustado / Formato Matriz comentarios  Único entregable)</v>
      </c>
      <c r="I375" s="100">
        <f>VLOOKUP(B375,'Plantilla publicacion'!$A$3:$M$490,9,0)</f>
        <v>1</v>
      </c>
      <c r="J375" s="100" t="str">
        <f>VLOOKUP(B375,'Plantilla publicacion'!$A$3:$M$490,10,0)</f>
        <v>Númerica</v>
      </c>
      <c r="K375" s="173">
        <f>VLOOKUP(B375,'Plantilla publicacion'!$A$3:$M$490,11,0)</f>
        <v>45726</v>
      </c>
      <c r="L375" s="173">
        <f>VLOOKUP(B375,'Plantilla publicacion'!$A$3:$M$490,12,0)</f>
        <v>45968</v>
      </c>
      <c r="M375" s="15" t="str">
        <f>IF(ISERROR(VLOOKUP(B375,'Plantilla publicacion'!$A$3:$P$490,16,0)),"NA",VLOOKUP(B375,'Plantilla publicacion'!$A$3:$P$490,16,0))</f>
        <v xml:space="preserve">PND_18_Fortalecer institucionalmente el Subsistema Nacional de la Calidad </v>
      </c>
      <c r="N375" s="101" t="str">
        <f>VLOOKUP(B375,'Plantilla publicacion'!$A$3:$M$490,13,0)</f>
        <v>6000-DESPACHO DEL SUPERINTENDENTE DELEGADO PARA EL CONTROL Y VERIFICACIÓN DE REGLAMENTOS TÉCNICOS Y METROLOGÍA LEGAL</v>
      </c>
      <c r="O375" s="100">
        <f>VLOOKUP(B375,'Plantilla publicacion (2)'!$S$3:$X$490,6,0)</f>
        <v>0</v>
      </c>
      <c r="P375" s="309">
        <f>VLOOKUP(B375,'Plantilla publicacion (2)'!$S$3:$Y$490,7,0)</f>
        <v>0</v>
      </c>
      <c r="Q375" s="101">
        <f>VLOOKUP(B375,'PAI 2025 Consolidado'!$F$6:$Z$486,21,0)</f>
        <v>0</v>
      </c>
      <c r="R375" s="200"/>
      <c r="S375" s="200"/>
    </row>
    <row r="376" spans="1:19" ht="38.25" x14ac:dyDescent="0.25">
      <c r="A376" s="13" t="str">
        <f>VLOOKUP(B376,'Plantilla publicacion'!$A$3:$B$490,2,0)</f>
        <v>Actividad propia</v>
      </c>
      <c r="B376" s="102" t="s">
        <v>1235</v>
      </c>
      <c r="C376" s="367"/>
      <c r="D376" s="367">
        <f>VLOOKUP(B376,'Plantilla publicacion'!$A$3:$M$490,6,0)</f>
        <v>0</v>
      </c>
      <c r="E376" s="367"/>
      <c r="F376" s="367"/>
      <c r="G376" s="367" t="str">
        <f>VLOOKUP(B376,'Plantilla publicacion'!$A$3:$M$490,7,0)</f>
        <v>N/A</v>
      </c>
      <c r="H376" s="6" t="str">
        <f>VLOOKUP(B376,'Plantilla publicacion'!$A$3:$M$490,8,0)</f>
        <v>Elaborar y enviar al Grupo de Trabajo de Regulación el documento de definición del problema. (Documento de definición del problema y correo electrónico de remisión al Grupo de Trabajo de Regulación / Único entregable)</v>
      </c>
      <c r="I376" s="6">
        <f>VLOOKUP(B376,'Plantilla publicacion'!$A$3:$M$490,9,0)</f>
        <v>1</v>
      </c>
      <c r="J376" s="6" t="str">
        <f>VLOOKUP(B376,'Plantilla publicacion'!$A$3:$M$490,10,0)</f>
        <v>Númerica</v>
      </c>
      <c r="K376" s="7">
        <f>VLOOKUP(B376,'Plantilla publicacion'!$A$3:$M$490,11,0)</f>
        <v>45726</v>
      </c>
      <c r="L376" s="7">
        <f>VLOOKUP(B376,'Plantilla publicacion'!$A$3:$M$490,12,0)</f>
        <v>45912</v>
      </c>
      <c r="M376" s="57"/>
      <c r="N376" s="103" t="str">
        <f>VLOOKUP(B376,'Plantilla publicacion'!$A$3:$M$490,13,0)</f>
        <v>6000-DESPACHO DEL SUPERINTENDENTE DELEGADO PARA EL CONTROL Y VERIFICACIÓN DE REGLAMENTOS TÉCNICOS Y METROLOGÍA LEGAL</v>
      </c>
      <c r="O376" s="6">
        <f>VLOOKUP(B376,'Plantilla publicacion (2)'!$S$3:$X$490,6,0)</f>
        <v>100</v>
      </c>
      <c r="P376" s="310">
        <f>VLOOKUP(B376,'Plantilla publicacion (2)'!$S$3:$Y$490,7,0)</f>
        <v>0.24390243902439024</v>
      </c>
      <c r="Q376" s="103" t="str">
        <f>VLOOKUP(B376,'PAI 2025 Consolidado'!$F$6:$Z$486,21,0)</f>
        <v>Se adjunta como evidencia el documento de definición del problema y el correo electrónico de remisión al Grupo de Trabajo de Regulación. La fecha de envío documento es el 05 de septiembre de 2025</v>
      </c>
      <c r="R376" s="201"/>
      <c r="S376" s="201"/>
    </row>
    <row r="377" spans="1:19" ht="51" x14ac:dyDescent="0.25">
      <c r="A377" s="13" t="str">
        <f>VLOOKUP(B377,'Plantilla publicacion'!$A$3:$B$490,2,0)</f>
        <v>Actividad propia</v>
      </c>
      <c r="B377" s="102" t="s">
        <v>1237</v>
      </c>
      <c r="C377" s="367"/>
      <c r="D377" s="367">
        <f>VLOOKUP(B377,'Plantilla publicacion'!$A$3:$M$490,6,0)</f>
        <v>0</v>
      </c>
      <c r="E377" s="367"/>
      <c r="F377" s="367"/>
      <c r="G377" s="367" t="str">
        <f>VLOOKUP(B377,'Plantilla publicacion'!$A$3:$M$490,7,0)</f>
        <v>N/A</v>
      </c>
      <c r="H377" s="6" t="str">
        <f>VLOOKUP(B377,'Plantilla publicacion'!$A$3:$M$490,8,0)</f>
        <v>Revisar jurídicamente el documento de definición del problema y enviarlo a la dependencia solicitante. (Documento de definición del problema con observaciones y correo electrónico de remisión a la dependencia solicitante / Único entregable)</v>
      </c>
      <c r="I377" s="6">
        <f>VLOOKUP(B377,'Plantilla publicacion'!$A$3:$M$490,9,0)</f>
        <v>1</v>
      </c>
      <c r="J377" s="6" t="str">
        <f>VLOOKUP(B377,'Plantilla publicacion'!$A$3:$M$490,10,0)</f>
        <v>Númerica</v>
      </c>
      <c r="K377" s="7">
        <f>VLOOKUP(B377,'Plantilla publicacion'!$A$3:$M$490,11,0)</f>
        <v>45901</v>
      </c>
      <c r="L377" s="7">
        <f>VLOOKUP(B377,'Plantilla publicacion'!$A$3:$M$490,12,0)</f>
        <v>45926</v>
      </c>
      <c r="M377" s="57"/>
      <c r="N377" s="103" t="str">
        <f>VLOOKUP(B377,'Plantilla publicacion'!$A$3:$M$490,13,0)</f>
        <v>6000-DESPACHO DEL SUPERINTENDENTE DELEGADO PARA EL CONTROL Y VERIFICACIÓN DE REGLAMENTOS TÉCNICOS Y METROLOGÍA LEGAL</v>
      </c>
      <c r="O377" s="6">
        <f>VLOOKUP(B377,'Plantilla publicacion (2)'!$S$3:$X$490,6,0)</f>
        <v>100</v>
      </c>
      <c r="P377" s="310">
        <f>VLOOKUP(B377,'Plantilla publicacion (2)'!$S$3:$Y$490,7,0)</f>
        <v>0.24390243902439024</v>
      </c>
      <c r="Q377" s="103" t="str">
        <f>VLOOKUP(B377,'PAI 2025 Consolidado'!$F$6:$Z$486,21,0)</f>
        <v>Se carga en la plataforma la revisión jurídica del documento de definición del problema y se remite a la dependencia solicitante. Como soporte, se adjuntan el documento con las observaciones y el correo electrónico de remisión.</v>
      </c>
      <c r="R377" s="201"/>
      <c r="S377" s="201"/>
    </row>
    <row r="378" spans="1:19" ht="51" x14ac:dyDescent="0.25">
      <c r="A378" s="13" t="str">
        <f>VLOOKUP(B378,'Plantilla publicacion'!$A$3:$B$490,2,0)</f>
        <v>Actividad propia</v>
      </c>
      <c r="B378" s="102" t="s">
        <v>1239</v>
      </c>
      <c r="C378" s="367"/>
      <c r="D378" s="367">
        <f>VLOOKUP(B378,'Plantilla publicacion'!$A$3:$M$490,6,0)</f>
        <v>0</v>
      </c>
      <c r="E378" s="367"/>
      <c r="F378" s="367"/>
      <c r="G378" s="367" t="str">
        <f>VLOOKUP(B378,'Plantilla publicacion'!$A$3:$M$490,7,0)</f>
        <v>N/A</v>
      </c>
      <c r="H378" s="6" t="str">
        <f>VLOOKUP(B378,'Plantilla publicacion'!$A$3:$M$490,8,0)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8" s="6">
        <f>VLOOKUP(B378,'Plantilla publicacion'!$A$3:$M$490,9,0)</f>
        <v>1</v>
      </c>
      <c r="J378" s="6" t="str">
        <f>VLOOKUP(B378,'Plantilla publicacion'!$A$3:$M$490,10,0)</f>
        <v>Númerica</v>
      </c>
      <c r="K378" s="7">
        <f>VLOOKUP(B378,'Plantilla publicacion'!$A$3:$M$490,11,0)</f>
        <v>45929</v>
      </c>
      <c r="L378" s="7">
        <f>VLOOKUP(B378,'Plantilla publicacion'!$A$3:$M$490,12,0)</f>
        <v>45933</v>
      </c>
      <c r="M378" s="57"/>
      <c r="N378" s="103" t="str">
        <f>VLOOKUP(B378,'Plantilla publicacion'!$A$3:$M$490,13,0)</f>
        <v>6000-DESPACHO DEL SUPERINTENDENTE DELEGADO PARA EL CONTROL Y VERIFICACIÓN DE REGLAMENTOS TÉCNICOS Y METROLOGÍA LEGAL</v>
      </c>
      <c r="O378" s="6">
        <f>VLOOKUP(B378,'Plantilla publicacion (2)'!$S$3:$X$490,6,0)</f>
        <v>100</v>
      </c>
      <c r="P378" s="310">
        <f>VLOOKUP(B378,'Plantilla publicacion (2)'!$S$3:$Y$490,7,0)</f>
        <v>0.36585365853658536</v>
      </c>
      <c r="Q378" s="103" t="str">
        <f>VLOOKUP(B378,'PAI 2025 Consolidado'!$F$6:$Z$486,21,0)</f>
        <v>Se realizó el cargue del documento ajustado de definición del problema de cinemómetros y se efectuó el envío por correo electrónico al Grupo de Trabajo de Regulación, solicitando su publicación.</v>
      </c>
      <c r="R378" s="201"/>
      <c r="S378" s="201"/>
    </row>
    <row r="379" spans="1:19" ht="51.75" thickBot="1" x14ac:dyDescent="0.3">
      <c r="A379" s="13" t="str">
        <f>VLOOKUP(B379,'Plantilla publicacion'!$A$3:$B$490,2,0)</f>
        <v>Actividad propia</v>
      </c>
      <c r="B379" s="104" t="s">
        <v>1241</v>
      </c>
      <c r="C379" s="368"/>
      <c r="D379" s="368">
        <f>VLOOKUP(B379,'Plantilla publicacion'!$A$3:$M$490,6,0)</f>
        <v>0</v>
      </c>
      <c r="E379" s="368"/>
      <c r="F379" s="368"/>
      <c r="G379" s="368" t="str">
        <f>VLOOKUP(B379,'Plantilla publicacion'!$A$3:$M$490,7,0)</f>
        <v>N/A</v>
      </c>
      <c r="H379" s="106" t="str">
        <f>VLOOKUP(B379,'Plantilla publicacion'!$A$3:$M$490,8,0)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9" s="106">
        <f>VLOOKUP(B379,'Plantilla publicacion'!$A$3:$M$490,9,0)</f>
        <v>1</v>
      </c>
      <c r="J379" s="106" t="str">
        <f>VLOOKUP(B379,'Plantilla publicacion'!$A$3:$M$490,10,0)</f>
        <v>Númerica</v>
      </c>
      <c r="K379" s="107">
        <f>VLOOKUP(B379,'Plantilla publicacion'!$A$3:$M$490,11,0)</f>
        <v>45950</v>
      </c>
      <c r="L379" s="107">
        <f>VLOOKUP(B379,'Plantilla publicacion'!$A$3:$M$490,12,0)</f>
        <v>45968</v>
      </c>
      <c r="M379" s="108"/>
      <c r="N379" s="109" t="str">
        <f>VLOOKUP(B379,'Plantilla publicacion'!$A$3:$M$490,13,0)</f>
        <v>6000-DESPACHO DEL SUPERINTENDENTE DELEGADO PARA EL CONTROL Y VERIFICACIÓN DE REGLAMENTOS TÉCNICOS Y METROLOGÍA LEGAL</v>
      </c>
      <c r="O379" s="106">
        <f>VLOOKUP(B379,'Plantilla publicacion (2)'!$S$3:$X$490,6,0)</f>
        <v>0</v>
      </c>
      <c r="P379" s="311">
        <f>VLOOKUP(B379,'Plantilla publicacion (2)'!$S$3:$Y$490,7,0)</f>
        <v>0</v>
      </c>
      <c r="Q379" s="109">
        <f>VLOOKUP(B379,'PAI 2025 Consolidado'!$F$6:$Z$486,21,0)</f>
        <v>0</v>
      </c>
      <c r="R379" s="201"/>
      <c r="S379" s="201"/>
    </row>
  </sheetData>
  <autoFilter ref="A9:N380" xr:uid="{C55B0D7C-4224-4685-BB07-31E4684A39FD}"/>
  <mergeCells count="433">
    <mergeCell ref="F102:F105"/>
    <mergeCell ref="E102:E105"/>
    <mergeCell ref="F91:F94"/>
    <mergeCell ref="G91:G94"/>
    <mergeCell ref="C95:C98"/>
    <mergeCell ref="D95:D98"/>
    <mergeCell ref="E95:E98"/>
    <mergeCell ref="G95:G98"/>
    <mergeCell ref="F95:F98"/>
    <mergeCell ref="C91:C94"/>
    <mergeCell ref="D91:D94"/>
    <mergeCell ref="E91:E94"/>
    <mergeCell ref="C357:C362"/>
    <mergeCell ref="D357:D362"/>
    <mergeCell ref="E357:E362"/>
    <mergeCell ref="G357:G362"/>
    <mergeCell ref="F357:F362"/>
    <mergeCell ref="C354:C356"/>
    <mergeCell ref="D354:D356"/>
    <mergeCell ref="E354:E356"/>
    <mergeCell ref="F354:F356"/>
    <mergeCell ref="G354:G356"/>
    <mergeCell ref="C375:C379"/>
    <mergeCell ref="D375:D379"/>
    <mergeCell ref="E375:E379"/>
    <mergeCell ref="F375:F379"/>
    <mergeCell ref="G375:G379"/>
    <mergeCell ref="C363:C370"/>
    <mergeCell ref="D363:D370"/>
    <mergeCell ref="G363:G370"/>
    <mergeCell ref="F363:F370"/>
    <mergeCell ref="E363:E370"/>
    <mergeCell ref="C371:C374"/>
    <mergeCell ref="D371:D374"/>
    <mergeCell ref="E371:E374"/>
    <mergeCell ref="F371:F374"/>
    <mergeCell ref="G371:G374"/>
    <mergeCell ref="G349:G353"/>
    <mergeCell ref="C345:C348"/>
    <mergeCell ref="D345:D348"/>
    <mergeCell ref="E345:E348"/>
    <mergeCell ref="F345:F348"/>
    <mergeCell ref="G345:G348"/>
    <mergeCell ref="C337:C344"/>
    <mergeCell ref="D337:D344"/>
    <mergeCell ref="E337:E344"/>
    <mergeCell ref="F337:F344"/>
    <mergeCell ref="G337:G344"/>
    <mergeCell ref="C349:C353"/>
    <mergeCell ref="D349:D353"/>
    <mergeCell ref="E349:E353"/>
    <mergeCell ref="F349:F353"/>
    <mergeCell ref="C302:C305"/>
    <mergeCell ref="D302:D305"/>
    <mergeCell ref="E302:E305"/>
    <mergeCell ref="G302:G305"/>
    <mergeCell ref="F302:F305"/>
    <mergeCell ref="B306:Q306"/>
    <mergeCell ref="B314:Q314"/>
    <mergeCell ref="C333:C336"/>
    <mergeCell ref="D333:D336"/>
    <mergeCell ref="E333:E336"/>
    <mergeCell ref="F333:F336"/>
    <mergeCell ref="G333:G336"/>
    <mergeCell ref="C321:C326"/>
    <mergeCell ref="D321:D326"/>
    <mergeCell ref="E321:E326"/>
    <mergeCell ref="F321:F326"/>
    <mergeCell ref="G321:G326"/>
    <mergeCell ref="C327:C330"/>
    <mergeCell ref="D327:D330"/>
    <mergeCell ref="E327:E330"/>
    <mergeCell ref="F327:F330"/>
    <mergeCell ref="G327:G330"/>
    <mergeCell ref="B331:Q331"/>
    <mergeCell ref="C316:C320"/>
    <mergeCell ref="D316:D320"/>
    <mergeCell ref="G316:G320"/>
    <mergeCell ref="F316:F320"/>
    <mergeCell ref="E316:E320"/>
    <mergeCell ref="C311:C313"/>
    <mergeCell ref="D311:D313"/>
    <mergeCell ref="E311:E313"/>
    <mergeCell ref="G311:G313"/>
    <mergeCell ref="F311:F313"/>
    <mergeCell ref="E289:E291"/>
    <mergeCell ref="G289:G291"/>
    <mergeCell ref="F289:F291"/>
    <mergeCell ref="C292:C296"/>
    <mergeCell ref="E292:E296"/>
    <mergeCell ref="D292:D296"/>
    <mergeCell ref="F292:F296"/>
    <mergeCell ref="G292:G296"/>
    <mergeCell ref="G297:G301"/>
    <mergeCell ref="C266:C268"/>
    <mergeCell ref="D266:D268"/>
    <mergeCell ref="E266:E268"/>
    <mergeCell ref="F266:F268"/>
    <mergeCell ref="G266:G268"/>
    <mergeCell ref="F271:F273"/>
    <mergeCell ref="G271:G273"/>
    <mergeCell ref="C280:C282"/>
    <mergeCell ref="D280:D282"/>
    <mergeCell ref="G280:G282"/>
    <mergeCell ref="F280:F282"/>
    <mergeCell ref="E280:E282"/>
    <mergeCell ref="C277:C279"/>
    <mergeCell ref="D277:D279"/>
    <mergeCell ref="E277:E279"/>
    <mergeCell ref="F277:F279"/>
    <mergeCell ref="G277:G279"/>
    <mergeCell ref="G259:G261"/>
    <mergeCell ref="C262:C265"/>
    <mergeCell ref="D262:D265"/>
    <mergeCell ref="E262:E265"/>
    <mergeCell ref="F262:F265"/>
    <mergeCell ref="G262:G265"/>
    <mergeCell ref="C259:C261"/>
    <mergeCell ref="D259:D261"/>
    <mergeCell ref="E259:E261"/>
    <mergeCell ref="F259:F261"/>
    <mergeCell ref="C245:C251"/>
    <mergeCell ref="D245:D251"/>
    <mergeCell ref="E245:E251"/>
    <mergeCell ref="F245:F251"/>
    <mergeCell ref="G245:G251"/>
    <mergeCell ref="C255:C258"/>
    <mergeCell ref="D255:D258"/>
    <mergeCell ref="E255:E258"/>
    <mergeCell ref="F255:F258"/>
    <mergeCell ref="G255:G258"/>
    <mergeCell ref="C252:C254"/>
    <mergeCell ref="D252:D254"/>
    <mergeCell ref="E252:E254"/>
    <mergeCell ref="F252:F254"/>
    <mergeCell ref="G252:G254"/>
    <mergeCell ref="G235:G239"/>
    <mergeCell ref="C240:C244"/>
    <mergeCell ref="D240:D244"/>
    <mergeCell ref="E240:E244"/>
    <mergeCell ref="F240:F244"/>
    <mergeCell ref="G240:G244"/>
    <mergeCell ref="C235:C239"/>
    <mergeCell ref="D235:D239"/>
    <mergeCell ref="E235:E239"/>
    <mergeCell ref="F235:F239"/>
    <mergeCell ref="C211:C216"/>
    <mergeCell ref="D211:D216"/>
    <mergeCell ref="E211:E216"/>
    <mergeCell ref="F211:F216"/>
    <mergeCell ref="C226:C234"/>
    <mergeCell ref="D226:D234"/>
    <mergeCell ref="E226:E234"/>
    <mergeCell ref="F226:F234"/>
    <mergeCell ref="G226:G234"/>
    <mergeCell ref="C222:C225"/>
    <mergeCell ref="D222:D225"/>
    <mergeCell ref="E222:E225"/>
    <mergeCell ref="F222:F225"/>
    <mergeCell ref="G222:G225"/>
    <mergeCell ref="G211:G216"/>
    <mergeCell ref="F204:F207"/>
    <mergeCell ref="C208:C210"/>
    <mergeCell ref="D208:D210"/>
    <mergeCell ref="E208:E210"/>
    <mergeCell ref="G208:G210"/>
    <mergeCell ref="F208:F210"/>
    <mergeCell ref="C204:C207"/>
    <mergeCell ref="D204:D207"/>
    <mergeCell ref="E204:E207"/>
    <mergeCell ref="G204:G207"/>
    <mergeCell ref="C189:C193"/>
    <mergeCell ref="D189:D193"/>
    <mergeCell ref="E189:E193"/>
    <mergeCell ref="F189:F193"/>
    <mergeCell ref="G189:G193"/>
    <mergeCell ref="C179:C185"/>
    <mergeCell ref="D179:D185"/>
    <mergeCell ref="E179:E185"/>
    <mergeCell ref="F179:F185"/>
    <mergeCell ref="G179:G185"/>
    <mergeCell ref="E153:E157"/>
    <mergeCell ref="C175:C178"/>
    <mergeCell ref="D175:D178"/>
    <mergeCell ref="E175:E178"/>
    <mergeCell ref="F175:F178"/>
    <mergeCell ref="G175:G178"/>
    <mergeCell ref="C171:C174"/>
    <mergeCell ref="D171:D174"/>
    <mergeCell ref="E171:E174"/>
    <mergeCell ref="F171:F174"/>
    <mergeCell ref="G171:G174"/>
    <mergeCell ref="C167:C170"/>
    <mergeCell ref="D167:D170"/>
    <mergeCell ref="E167:E170"/>
    <mergeCell ref="F167:F170"/>
    <mergeCell ref="G167:G170"/>
    <mergeCell ref="C163:C166"/>
    <mergeCell ref="D163:D166"/>
    <mergeCell ref="E163:E166"/>
    <mergeCell ref="F163:F166"/>
    <mergeCell ref="G163:G166"/>
    <mergeCell ref="G117:G118"/>
    <mergeCell ref="D119:D121"/>
    <mergeCell ref="C119:C121"/>
    <mergeCell ref="E119:E121"/>
    <mergeCell ref="F119:F121"/>
    <mergeCell ref="G119:G121"/>
    <mergeCell ref="C115:C116"/>
    <mergeCell ref="C117:C118"/>
    <mergeCell ref="D117:D118"/>
    <mergeCell ref="E117:E118"/>
    <mergeCell ref="F117:F118"/>
    <mergeCell ref="D115:D116"/>
    <mergeCell ref="E115:E116"/>
    <mergeCell ref="F115:F116"/>
    <mergeCell ref="G115:G116"/>
    <mergeCell ref="C125:C126"/>
    <mergeCell ref="D125:D126"/>
    <mergeCell ref="E125:E126"/>
    <mergeCell ref="F125:F126"/>
    <mergeCell ref="G125:G126"/>
    <mergeCell ref="C122:C124"/>
    <mergeCell ref="D122:D124"/>
    <mergeCell ref="E122:E124"/>
    <mergeCell ref="F122:F124"/>
    <mergeCell ref="G122:G124"/>
    <mergeCell ref="C86:C90"/>
    <mergeCell ref="D86:D90"/>
    <mergeCell ref="E86:E90"/>
    <mergeCell ref="F86:F90"/>
    <mergeCell ref="G86:G90"/>
    <mergeCell ref="F83:F85"/>
    <mergeCell ref="C113:C114"/>
    <mergeCell ref="D113:D114"/>
    <mergeCell ref="E113:E114"/>
    <mergeCell ref="F113:F114"/>
    <mergeCell ref="G113:G114"/>
    <mergeCell ref="C106:C107"/>
    <mergeCell ref="D106:D107"/>
    <mergeCell ref="E106:E107"/>
    <mergeCell ref="F106:F107"/>
    <mergeCell ref="G106:G107"/>
    <mergeCell ref="C108:C112"/>
    <mergeCell ref="D108:D112"/>
    <mergeCell ref="E108:E112"/>
    <mergeCell ref="F108:F112"/>
    <mergeCell ref="G108:G112"/>
    <mergeCell ref="C102:C105"/>
    <mergeCell ref="D102:D105"/>
    <mergeCell ref="G102:G105"/>
    <mergeCell ref="C59:C62"/>
    <mergeCell ref="D59:D62"/>
    <mergeCell ref="E59:E62"/>
    <mergeCell ref="F59:F62"/>
    <mergeCell ref="G59:G62"/>
    <mergeCell ref="C55:C58"/>
    <mergeCell ref="D55:D58"/>
    <mergeCell ref="F55:F58"/>
    <mergeCell ref="G55:G58"/>
    <mergeCell ref="E55:E58"/>
    <mergeCell ref="C48:C54"/>
    <mergeCell ref="D48:D54"/>
    <mergeCell ref="E48:E54"/>
    <mergeCell ref="F48:F54"/>
    <mergeCell ref="G48:G54"/>
    <mergeCell ref="C42:C45"/>
    <mergeCell ref="D42:D45"/>
    <mergeCell ref="E42:E45"/>
    <mergeCell ref="F42:F45"/>
    <mergeCell ref="G42:G45"/>
    <mergeCell ref="D10:D15"/>
    <mergeCell ref="C16:C18"/>
    <mergeCell ref="D16:D18"/>
    <mergeCell ref="G16:G18"/>
    <mergeCell ref="F16:F18"/>
    <mergeCell ref="E16:E18"/>
    <mergeCell ref="F38:F41"/>
    <mergeCell ref="G38:G41"/>
    <mergeCell ref="C30:C34"/>
    <mergeCell ref="D30:D34"/>
    <mergeCell ref="E30:E34"/>
    <mergeCell ref="F30:F34"/>
    <mergeCell ref="G30:G34"/>
    <mergeCell ref="C35:C37"/>
    <mergeCell ref="D35:D37"/>
    <mergeCell ref="E35:E37"/>
    <mergeCell ref="F35:F37"/>
    <mergeCell ref="G35:G37"/>
    <mergeCell ref="C38:C41"/>
    <mergeCell ref="D38:D41"/>
    <mergeCell ref="E38:E41"/>
    <mergeCell ref="F76:F79"/>
    <mergeCell ref="G76:G79"/>
    <mergeCell ref="C66:C70"/>
    <mergeCell ref="D66:D70"/>
    <mergeCell ref="E66:E70"/>
    <mergeCell ref="F66:F70"/>
    <mergeCell ref="G66:G70"/>
    <mergeCell ref="G80:G82"/>
    <mergeCell ref="C83:C85"/>
    <mergeCell ref="D83:D85"/>
    <mergeCell ref="E83:E85"/>
    <mergeCell ref="G83:G85"/>
    <mergeCell ref="C80:C82"/>
    <mergeCell ref="D80:D82"/>
    <mergeCell ref="E80:E82"/>
    <mergeCell ref="F80:F82"/>
    <mergeCell ref="C71:C75"/>
    <mergeCell ref="D71:D75"/>
    <mergeCell ref="G71:G75"/>
    <mergeCell ref="F71:F75"/>
    <mergeCell ref="E71:E75"/>
    <mergeCell ref="C201:C203"/>
    <mergeCell ref="D201:D203"/>
    <mergeCell ref="E201:E203"/>
    <mergeCell ref="F201:F203"/>
    <mergeCell ref="G201:G203"/>
    <mergeCell ref="C148:C152"/>
    <mergeCell ref="D148:D152"/>
    <mergeCell ref="E148:E152"/>
    <mergeCell ref="F148:F152"/>
    <mergeCell ref="G148:G152"/>
    <mergeCell ref="C186:C188"/>
    <mergeCell ref="D186:D188"/>
    <mergeCell ref="E186:E188"/>
    <mergeCell ref="F186:F188"/>
    <mergeCell ref="G186:G188"/>
    <mergeCell ref="G153:G157"/>
    <mergeCell ref="C158:C162"/>
    <mergeCell ref="D158:D162"/>
    <mergeCell ref="E158:E162"/>
    <mergeCell ref="F158:F162"/>
    <mergeCell ref="G158:G162"/>
    <mergeCell ref="C153:C157"/>
    <mergeCell ref="D153:D157"/>
    <mergeCell ref="F153:F157"/>
    <mergeCell ref="C308:C310"/>
    <mergeCell ref="D308:D310"/>
    <mergeCell ref="E308:E310"/>
    <mergeCell ref="F308:F310"/>
    <mergeCell ref="G308:G310"/>
    <mergeCell ref="C271:C273"/>
    <mergeCell ref="D271:D273"/>
    <mergeCell ref="E271:E273"/>
    <mergeCell ref="C274:C276"/>
    <mergeCell ref="D274:D276"/>
    <mergeCell ref="E274:E276"/>
    <mergeCell ref="F274:F276"/>
    <mergeCell ref="G274:G276"/>
    <mergeCell ref="C283:C286"/>
    <mergeCell ref="D283:D286"/>
    <mergeCell ref="F283:F286"/>
    <mergeCell ref="G283:G286"/>
    <mergeCell ref="E283:E286"/>
    <mergeCell ref="C297:C301"/>
    <mergeCell ref="D297:D301"/>
    <mergeCell ref="E297:E301"/>
    <mergeCell ref="F297:F301"/>
    <mergeCell ref="C289:C291"/>
    <mergeCell ref="D289:D291"/>
    <mergeCell ref="D196:D198"/>
    <mergeCell ref="E196:E198"/>
    <mergeCell ref="F196:F198"/>
    <mergeCell ref="G196:G198"/>
    <mergeCell ref="C133:C135"/>
    <mergeCell ref="D133:D135"/>
    <mergeCell ref="E133:E135"/>
    <mergeCell ref="F133:F135"/>
    <mergeCell ref="G133:G135"/>
    <mergeCell ref="C145:C147"/>
    <mergeCell ref="D145:D147"/>
    <mergeCell ref="E145:E147"/>
    <mergeCell ref="F145:F147"/>
    <mergeCell ref="G145:G147"/>
    <mergeCell ref="C136:C139"/>
    <mergeCell ref="D136:D139"/>
    <mergeCell ref="E136:E139"/>
    <mergeCell ref="F136:F139"/>
    <mergeCell ref="G136:G139"/>
    <mergeCell ref="C140:C144"/>
    <mergeCell ref="D140:D144"/>
    <mergeCell ref="E140:E144"/>
    <mergeCell ref="F140:F144"/>
    <mergeCell ref="G140:G144"/>
    <mergeCell ref="B1:D3"/>
    <mergeCell ref="B4:N4"/>
    <mergeCell ref="B6:N6"/>
    <mergeCell ref="B7:N7"/>
    <mergeCell ref="B5:L5"/>
    <mergeCell ref="G63:G65"/>
    <mergeCell ref="F63:F65"/>
    <mergeCell ref="E63:E65"/>
    <mergeCell ref="D63:D65"/>
    <mergeCell ref="C63:C65"/>
    <mergeCell ref="C25:C29"/>
    <mergeCell ref="D25:D29"/>
    <mergeCell ref="E25:E29"/>
    <mergeCell ref="F25:F29"/>
    <mergeCell ref="G25:G29"/>
    <mergeCell ref="C19:C24"/>
    <mergeCell ref="D19:D24"/>
    <mergeCell ref="E19:E24"/>
    <mergeCell ref="F19:F24"/>
    <mergeCell ref="G19:G24"/>
    <mergeCell ref="C10:C15"/>
    <mergeCell ref="G10:G15"/>
    <mergeCell ref="F10:F15"/>
    <mergeCell ref="E10:E15"/>
    <mergeCell ref="O4:Q4"/>
    <mergeCell ref="O5:P5"/>
    <mergeCell ref="O6:P6"/>
    <mergeCell ref="O7:Q7"/>
    <mergeCell ref="B46:Q46"/>
    <mergeCell ref="B194:Q194"/>
    <mergeCell ref="B199:Q199"/>
    <mergeCell ref="B269:Q269"/>
    <mergeCell ref="B287:Q287"/>
    <mergeCell ref="C127:C132"/>
    <mergeCell ref="D127:D132"/>
    <mergeCell ref="E127:E132"/>
    <mergeCell ref="F127:F132"/>
    <mergeCell ref="G127:G132"/>
    <mergeCell ref="B8:D8"/>
    <mergeCell ref="G8:N8"/>
    <mergeCell ref="C99:C101"/>
    <mergeCell ref="D99:D101"/>
    <mergeCell ref="E99:E101"/>
    <mergeCell ref="G99:G101"/>
    <mergeCell ref="C76:C79"/>
    <mergeCell ref="D76:D79"/>
    <mergeCell ref="E76:E79"/>
    <mergeCell ref="C196:C198"/>
  </mergeCells>
  <conditionalFormatting sqref="A10:B46">
    <cfRule type="cellIs" dxfId="282" priority="117" operator="equal">
      <formula>0</formula>
    </cfRule>
  </conditionalFormatting>
  <conditionalFormatting sqref="A48:B126">
    <cfRule type="cellIs" dxfId="281" priority="115" operator="equal">
      <formula>0</formula>
    </cfRule>
  </conditionalFormatting>
  <conditionalFormatting sqref="A134:B178">
    <cfRule type="cellIs" dxfId="280" priority="721" operator="equal">
      <formula>0</formula>
    </cfRule>
  </conditionalFormatting>
  <conditionalFormatting sqref="A180:B194">
    <cfRule type="cellIs" dxfId="279" priority="419" operator="equal">
      <formula>0</formula>
    </cfRule>
  </conditionalFormatting>
  <conditionalFormatting sqref="A196:B199">
    <cfRule type="cellIs" dxfId="278" priority="717" operator="equal">
      <formula>0</formula>
    </cfRule>
  </conditionalFormatting>
  <conditionalFormatting sqref="A201:B269">
    <cfRule type="cellIs" dxfId="277" priority="678" operator="equal">
      <formula>0</formula>
    </cfRule>
  </conditionalFormatting>
  <conditionalFormatting sqref="A271:B287">
    <cfRule type="cellIs" dxfId="276" priority="684" operator="equal">
      <formula>0</formula>
    </cfRule>
  </conditionalFormatting>
  <conditionalFormatting sqref="A289:B306">
    <cfRule type="cellIs" dxfId="275" priority="688" operator="equal">
      <formula>0</formula>
    </cfRule>
  </conditionalFormatting>
  <conditionalFormatting sqref="A308:B314">
    <cfRule type="cellIs" dxfId="274" priority="697" operator="equal">
      <formula>0</formula>
    </cfRule>
  </conditionalFormatting>
  <conditionalFormatting sqref="A316:B331">
    <cfRule type="cellIs" dxfId="273" priority="694" operator="equal">
      <formula>0</formula>
    </cfRule>
  </conditionalFormatting>
  <conditionalFormatting sqref="A333:B379">
    <cfRule type="cellIs" dxfId="272" priority="699" operator="equal">
      <formula>0</formula>
    </cfRule>
  </conditionalFormatting>
  <conditionalFormatting sqref="A1:F1 H1:P1 Q1:XFD3 A2:P3 A4:N4 A5:C5 N5 H20:M23 H24:N24 A47:N47 A128:B132 A195:N195 H197:N198 H202:N203 H205:N207 H209:N210 H212:N221 H223:N225 H227:N234 H236:N239 H241:N244 H246:N251 H253:N254 H256:N258 H260:N261 H263:N265 H267:N268 A270:N270 H272:N273 H275:N276 H278:N279 H281:N282 H284:N286 A288:N288 H290:N291 H293:N296 H298:N301 H303:N305 A307:N307 H309:N310 H312:N313 A315:N315 H317:N320 H322:N326 H328:N330 H334:N336 H338:N344 H346:N348 H350:N353 H355:N356 H358:N362 H364:N370 H372:N374 H376:N379 A380:XFD1048576 H11:O15 H17:O18 O20:O24 H26:O29 H39:O41 H43:O45 R197:XFD200 R267:XFD268 R263:XFD265 R260:XFD261 R256:XFD258 R253:XFD254 R246:XFD251 R241:XFD244 R236:XFD239 R227:XFD234 R223:XFD225 R212:XFD221 R209:XFD210 R205:XFD207 R202:XFD203 R284:XFD286 R281:XFD282 R278:XFD279 R275:XFD276 R272:XFD273 R303:XFD305 R298:XFD301 R293:XFD296 R290:XFD291 R312:XFD313 R309:XFD310 R328:XFD332 R334:XFD336 R338:XFD344 R372:XFD374 R364:XFD370 R358:XFD362 R355:XFD356 R350:XFD353 R346:XFD348 Q24:XFD24 Q11:XFD15 Q17:XFD18 Q26:XFD29 Q39:XFD41 Q43:XFD45 H49:XFD54 H56:XFD58 H60:XFD62 H64:XFD65 H67:XFD70 H72:XFD75 H77:XFD79 H81:XFD82 H84:XFD85 H87:XFD90 H92:XFD94 H96:XFD98 H100:XFD101 H103:XFD105 H107:XFD107 H109:XFD112 H114:XFD114 H116:XFD116 H123:XFD124 H126:XFD126 H128:XFD132 H134:XFD135 H137:XFD139 H141:XFD144 H146:XFD147 H149:XFD152 H154:XFD157 H159:XFD162 H164:XFD166 H168:XFD170 H172:XFD174 H176:XFD178 H180:XFD185 H187:XFD188 H190:XFD193 R317:XFD320 R322:XFD326 R376:XFD379">
    <cfRule type="cellIs" dxfId="271" priority="763" operator="equal">
      <formula>0</formula>
    </cfRule>
  </conditionalFormatting>
  <conditionalFormatting sqref="A200:Q200">
    <cfRule type="cellIs" dxfId="270" priority="75" operator="equal">
      <formula>0</formula>
    </cfRule>
  </conditionalFormatting>
  <conditionalFormatting sqref="A332:Q332">
    <cfRule type="cellIs" dxfId="269" priority="70" operator="equal">
      <formula>0</formula>
    </cfRule>
  </conditionalFormatting>
  <conditionalFormatting sqref="A127:XFD127">
    <cfRule type="cellIs" dxfId="268" priority="106" operator="equal">
      <formula>0</formula>
    </cfRule>
  </conditionalFormatting>
  <conditionalFormatting sqref="A133:XFD133">
    <cfRule type="cellIs" dxfId="267" priority="108" operator="equal">
      <formula>0</formula>
    </cfRule>
  </conditionalFormatting>
  <conditionalFormatting sqref="A179:XFD179">
    <cfRule type="cellIs" dxfId="266" priority="92" operator="equal">
      <formula>0</formula>
    </cfRule>
  </conditionalFormatting>
  <conditionalFormatting sqref="C99:E99">
    <cfRule type="cellIs" dxfId="265" priority="383" operator="equal">
      <formula>0</formula>
    </cfRule>
  </conditionalFormatting>
  <conditionalFormatting sqref="C119:G120">
    <cfRule type="cellIs" dxfId="264" priority="323" operator="equal">
      <formula>0</formula>
    </cfRule>
  </conditionalFormatting>
  <conditionalFormatting sqref="C217:G217">
    <cfRule type="cellIs" dxfId="263" priority="116" operator="equal">
      <formula>0</formula>
    </cfRule>
  </conditionalFormatting>
  <conditionalFormatting sqref="C19:M19">
    <cfRule type="cellIs" dxfId="262" priority="242" operator="equal">
      <formula>0</formula>
    </cfRule>
  </conditionalFormatting>
  <conditionalFormatting sqref="C10:XFD10">
    <cfRule type="cellIs" dxfId="261" priority="244" operator="equal">
      <formula>0</formula>
    </cfRule>
  </conditionalFormatting>
  <conditionalFormatting sqref="C16:XFD16">
    <cfRule type="cellIs" dxfId="260" priority="243" operator="equal">
      <formula>0</formula>
    </cfRule>
  </conditionalFormatting>
  <conditionalFormatting sqref="C25:XFD25">
    <cfRule type="cellIs" dxfId="259" priority="241" operator="equal">
      <formula>0</formula>
    </cfRule>
  </conditionalFormatting>
  <conditionalFormatting sqref="C30:XFD30">
    <cfRule type="cellIs" dxfId="258" priority="240" operator="equal">
      <formula>0</formula>
    </cfRule>
  </conditionalFormatting>
  <conditionalFormatting sqref="C38:XFD38">
    <cfRule type="cellIs" dxfId="257" priority="239" operator="equal">
      <formula>0</formula>
    </cfRule>
  </conditionalFormatting>
  <conditionalFormatting sqref="C42:XFD42">
    <cfRule type="cellIs" dxfId="256" priority="76" operator="equal">
      <formula>0</formula>
    </cfRule>
  </conditionalFormatting>
  <conditionalFormatting sqref="C55:XFD55">
    <cfRule type="cellIs" dxfId="255" priority="124" operator="equal">
      <formula>0</formula>
    </cfRule>
  </conditionalFormatting>
  <conditionalFormatting sqref="C59:XFD59">
    <cfRule type="cellIs" dxfId="254" priority="100" operator="equal">
      <formula>0</formula>
    </cfRule>
  </conditionalFormatting>
  <conditionalFormatting sqref="C63:XFD63">
    <cfRule type="cellIs" dxfId="253" priority="123" operator="equal">
      <formula>0</formula>
    </cfRule>
  </conditionalFormatting>
  <conditionalFormatting sqref="C66:XFD66">
    <cfRule type="cellIs" dxfId="252" priority="79" operator="equal">
      <formula>0</formula>
    </cfRule>
  </conditionalFormatting>
  <conditionalFormatting sqref="C71:XFD71">
    <cfRule type="cellIs" dxfId="251" priority="78" operator="equal">
      <formula>0</formula>
    </cfRule>
  </conditionalFormatting>
  <conditionalFormatting sqref="C76:XFD76">
    <cfRule type="cellIs" dxfId="250" priority="77" operator="equal">
      <formula>0</formula>
    </cfRule>
  </conditionalFormatting>
  <conditionalFormatting sqref="C80:XFD80">
    <cfRule type="cellIs" dxfId="249" priority="230" operator="equal">
      <formula>0</formula>
    </cfRule>
  </conditionalFormatting>
  <conditionalFormatting sqref="C83:XFD83">
    <cfRule type="cellIs" dxfId="248" priority="99" operator="equal">
      <formula>0</formula>
    </cfRule>
  </conditionalFormatting>
  <conditionalFormatting sqref="C86:XFD86">
    <cfRule type="cellIs" dxfId="247" priority="127" operator="equal">
      <formula>0</formula>
    </cfRule>
  </conditionalFormatting>
  <conditionalFormatting sqref="C91:XFD91">
    <cfRule type="cellIs" dxfId="246" priority="226" operator="equal">
      <formula>0</formula>
    </cfRule>
  </conditionalFormatting>
  <conditionalFormatting sqref="C95:XFD95">
    <cfRule type="cellIs" dxfId="245" priority="98" operator="equal">
      <formula>0</formula>
    </cfRule>
  </conditionalFormatting>
  <conditionalFormatting sqref="C102:XFD102">
    <cfRule type="cellIs" dxfId="244" priority="129" operator="equal">
      <formula>0</formula>
    </cfRule>
  </conditionalFormatting>
  <conditionalFormatting sqref="C106:XFD106">
    <cfRule type="cellIs" dxfId="243" priority="130" operator="equal">
      <formula>0</formula>
    </cfRule>
  </conditionalFormatting>
  <conditionalFormatting sqref="C108:XFD108">
    <cfRule type="cellIs" dxfId="242" priority="221" operator="equal">
      <formula>0</formula>
    </cfRule>
  </conditionalFormatting>
  <conditionalFormatting sqref="C113:XFD113">
    <cfRule type="cellIs" dxfId="241" priority="97" operator="equal">
      <formula>0</formula>
    </cfRule>
  </conditionalFormatting>
  <conditionalFormatting sqref="C115:XFD115">
    <cfRule type="cellIs" dxfId="240" priority="131" operator="equal">
      <formula>0</formula>
    </cfRule>
  </conditionalFormatting>
  <conditionalFormatting sqref="C117:XFD117">
    <cfRule type="cellIs" dxfId="239" priority="218" operator="equal">
      <formula>0</formula>
    </cfRule>
  </conditionalFormatting>
  <conditionalFormatting sqref="C122:XFD122">
    <cfRule type="cellIs" dxfId="238" priority="132" operator="equal">
      <formula>0</formula>
    </cfRule>
  </conditionalFormatting>
  <conditionalFormatting sqref="C125:XFD125">
    <cfRule type="cellIs" dxfId="237" priority="214" operator="equal">
      <formula>0</formula>
    </cfRule>
  </conditionalFormatting>
  <conditionalFormatting sqref="C136:XFD136">
    <cfRule type="cellIs" dxfId="236" priority="133" operator="equal">
      <formula>0</formula>
    </cfRule>
  </conditionalFormatting>
  <conditionalFormatting sqref="C140:XFD140">
    <cfRule type="cellIs" dxfId="235" priority="96" operator="equal">
      <formula>0</formula>
    </cfRule>
  </conditionalFormatting>
  <conditionalFormatting sqref="C145:XFD145">
    <cfRule type="cellIs" dxfId="234" priority="134" operator="equal">
      <formula>0</formula>
    </cfRule>
  </conditionalFormatting>
  <conditionalFormatting sqref="C148:XFD148">
    <cfRule type="cellIs" dxfId="233" priority="95" operator="equal">
      <formula>0</formula>
    </cfRule>
  </conditionalFormatting>
  <conditionalFormatting sqref="C153:XFD153">
    <cfRule type="cellIs" dxfId="232" priority="135" operator="equal">
      <formula>0</formula>
    </cfRule>
  </conditionalFormatting>
  <conditionalFormatting sqref="C158:XFD158">
    <cfRule type="cellIs" dxfId="231" priority="94" operator="equal">
      <formula>0</formula>
    </cfRule>
  </conditionalFormatting>
  <conditionalFormatting sqref="C163:XFD163">
    <cfRule type="cellIs" dxfId="230" priority="138" operator="equal">
      <formula>0</formula>
    </cfRule>
  </conditionalFormatting>
  <conditionalFormatting sqref="C167:XFD167">
    <cfRule type="cellIs" dxfId="229" priority="136" operator="equal">
      <formula>0</formula>
    </cfRule>
  </conditionalFormatting>
  <conditionalFormatting sqref="C171:XFD171">
    <cfRule type="cellIs" dxfId="228" priority="93" operator="equal">
      <formula>0</formula>
    </cfRule>
  </conditionalFormatting>
  <conditionalFormatting sqref="C175:XFD175">
    <cfRule type="cellIs" dxfId="227" priority="141" operator="equal">
      <formula>0</formula>
    </cfRule>
  </conditionalFormatting>
  <conditionalFormatting sqref="C186:XFD186">
    <cfRule type="cellIs" dxfId="226" priority="143" operator="equal">
      <formula>0</formula>
    </cfRule>
  </conditionalFormatting>
  <conditionalFormatting sqref="C189:XFD189">
    <cfRule type="cellIs" dxfId="225" priority="91" operator="equal">
      <formula>0</formula>
    </cfRule>
  </conditionalFormatting>
  <conditionalFormatting sqref="C201:XFD201">
    <cfRule type="cellIs" dxfId="224" priority="142" operator="equal">
      <formula>0</formula>
    </cfRule>
  </conditionalFormatting>
  <conditionalFormatting sqref="C204:XFD204">
    <cfRule type="cellIs" dxfId="223" priority="64" operator="equal">
      <formula>0</formula>
    </cfRule>
  </conditionalFormatting>
  <conditionalFormatting sqref="C208:XFD208">
    <cfRule type="cellIs" dxfId="222" priority="144" operator="equal">
      <formula>0</formula>
    </cfRule>
  </conditionalFormatting>
  <conditionalFormatting sqref="C211:XFD211">
    <cfRule type="cellIs" dxfId="221" priority="88" operator="equal">
      <formula>0</formula>
    </cfRule>
  </conditionalFormatting>
  <conditionalFormatting sqref="C222:XFD222">
    <cfRule type="cellIs" dxfId="220" priority="145" operator="equal">
      <formula>0</formula>
    </cfRule>
  </conditionalFormatting>
  <conditionalFormatting sqref="C226:XFD226">
    <cfRule type="cellIs" dxfId="219" priority="87" operator="equal">
      <formula>0</formula>
    </cfRule>
  </conditionalFormatting>
  <conditionalFormatting sqref="C235:XFD235">
    <cfRule type="cellIs" dxfId="218" priority="146" operator="equal">
      <formula>0</formula>
    </cfRule>
  </conditionalFormatting>
  <conditionalFormatting sqref="C240:XFD240">
    <cfRule type="cellIs" dxfId="217" priority="191" operator="equal">
      <formula>0</formula>
    </cfRule>
  </conditionalFormatting>
  <conditionalFormatting sqref="C245:XFD245">
    <cfRule type="cellIs" dxfId="216" priority="147" operator="equal">
      <formula>0</formula>
    </cfRule>
  </conditionalFormatting>
  <conditionalFormatting sqref="C252:XFD252">
    <cfRule type="cellIs" dxfId="215" priority="188" operator="equal">
      <formula>0</formula>
    </cfRule>
  </conditionalFormatting>
  <conditionalFormatting sqref="C255:XFD255">
    <cfRule type="cellIs" dxfId="214" priority="86" operator="equal">
      <formula>0</formula>
    </cfRule>
  </conditionalFormatting>
  <conditionalFormatting sqref="C259:XFD259">
    <cfRule type="cellIs" dxfId="213" priority="149" operator="equal">
      <formula>0</formula>
    </cfRule>
  </conditionalFormatting>
  <conditionalFormatting sqref="C262:XFD262">
    <cfRule type="cellIs" dxfId="212" priority="185" operator="equal">
      <formula>0</formula>
    </cfRule>
  </conditionalFormatting>
  <conditionalFormatting sqref="C266:XFD266">
    <cfRule type="cellIs" dxfId="211" priority="85" operator="equal">
      <formula>0</formula>
    </cfRule>
  </conditionalFormatting>
  <conditionalFormatting sqref="C274:XFD274">
    <cfRule type="cellIs" dxfId="210" priority="150" operator="equal">
      <formula>0</formula>
    </cfRule>
  </conditionalFormatting>
  <conditionalFormatting sqref="C277:XFD277">
    <cfRule type="cellIs" dxfId="209" priority="83" operator="equal">
      <formula>0</formula>
    </cfRule>
  </conditionalFormatting>
  <conditionalFormatting sqref="C280:XFD280">
    <cfRule type="cellIs" dxfId="208" priority="151" operator="equal">
      <formula>0</formula>
    </cfRule>
  </conditionalFormatting>
  <conditionalFormatting sqref="C283:XFD283">
    <cfRule type="cellIs" dxfId="207" priority="82" operator="equal">
      <formula>0</formula>
    </cfRule>
  </conditionalFormatting>
  <conditionalFormatting sqref="C292:XFD292">
    <cfRule type="cellIs" dxfId="206" priority="152" operator="equal">
      <formula>0</formula>
    </cfRule>
  </conditionalFormatting>
  <conditionalFormatting sqref="C297:XFD297">
    <cfRule type="cellIs" dxfId="205" priority="80" operator="equal">
      <formula>0</formula>
    </cfRule>
  </conditionalFormatting>
  <conditionalFormatting sqref="C302:XFD302">
    <cfRule type="cellIs" dxfId="204" priority="153" operator="equal">
      <formula>0</formula>
    </cfRule>
  </conditionalFormatting>
  <conditionalFormatting sqref="C311:XFD311">
    <cfRule type="cellIs" dxfId="203" priority="154" operator="equal">
      <formula>0</formula>
    </cfRule>
  </conditionalFormatting>
  <conditionalFormatting sqref="C321:XFD321">
    <cfRule type="cellIs" dxfId="202" priority="155" operator="equal">
      <formula>0</formula>
    </cfRule>
  </conditionalFormatting>
  <conditionalFormatting sqref="C327:XFD327">
    <cfRule type="cellIs" dxfId="201" priority="67" operator="equal">
      <formula>0</formula>
    </cfRule>
  </conditionalFormatting>
  <conditionalFormatting sqref="C333:XFD333">
    <cfRule type="cellIs" dxfId="200" priority="169" operator="equal">
      <formula>0</formula>
    </cfRule>
  </conditionalFormatting>
  <conditionalFormatting sqref="C337:XFD337">
    <cfRule type="cellIs" dxfId="199" priority="156" operator="equal">
      <formula>0</formula>
    </cfRule>
  </conditionalFormatting>
  <conditionalFormatting sqref="C345:XFD345">
    <cfRule type="cellIs" dxfId="198" priority="69" operator="equal">
      <formula>0</formula>
    </cfRule>
  </conditionalFormatting>
  <conditionalFormatting sqref="C349:XFD349">
    <cfRule type="cellIs" dxfId="197" priority="158" operator="equal">
      <formula>0</formula>
    </cfRule>
  </conditionalFormatting>
  <conditionalFormatting sqref="C354:XFD354">
    <cfRule type="cellIs" dxfId="196" priority="165" operator="equal">
      <formula>0</formula>
    </cfRule>
  </conditionalFormatting>
  <conditionalFormatting sqref="C357:XFD357">
    <cfRule type="cellIs" dxfId="195" priority="159" operator="equal">
      <formula>0</formula>
    </cfRule>
  </conditionalFormatting>
  <conditionalFormatting sqref="C363:XFD363">
    <cfRule type="cellIs" dxfId="194" priority="160" operator="equal">
      <formula>0</formula>
    </cfRule>
  </conditionalFormatting>
  <conditionalFormatting sqref="C371:XFD371">
    <cfRule type="cellIs" dxfId="193" priority="68" operator="equal">
      <formula>0</formula>
    </cfRule>
  </conditionalFormatting>
  <conditionalFormatting sqref="C375:XFD375">
    <cfRule type="cellIs" dxfId="192" priority="161" operator="equal">
      <formula>0</formula>
    </cfRule>
  </conditionalFormatting>
  <conditionalFormatting sqref="G99:XFD99">
    <cfRule type="cellIs" dxfId="191" priority="224" operator="equal">
      <formula>0</formula>
    </cfRule>
  </conditionalFormatting>
  <conditionalFormatting sqref="H31:N37 R31:XFD37">
    <cfRule type="cellIs" dxfId="190" priority="118" operator="equal">
      <formula>0</formula>
    </cfRule>
  </conditionalFormatting>
  <conditionalFormatting sqref="H118:N121 R118:XFD121">
    <cfRule type="cellIs" dxfId="189" priority="217" operator="equal">
      <formula>0</formula>
    </cfRule>
  </conditionalFormatting>
  <conditionalFormatting sqref="N19:N23 R19:XFD23">
    <cfRule type="cellIs" dxfId="188" priority="759" operator="equal">
      <formula>0</formula>
    </cfRule>
  </conditionalFormatting>
  <conditionalFormatting sqref="O8:Q9">
    <cfRule type="cellIs" dxfId="187" priority="104" operator="equal">
      <formula>0</formula>
    </cfRule>
  </conditionalFormatting>
  <conditionalFormatting sqref="O47:Q47">
    <cfRule type="cellIs" dxfId="186" priority="101" operator="equal">
      <formula>0</formula>
    </cfRule>
  </conditionalFormatting>
  <conditionalFormatting sqref="O195:Q195">
    <cfRule type="cellIs" dxfId="185" priority="90" operator="equal">
      <formula>0</formula>
    </cfRule>
  </conditionalFormatting>
  <conditionalFormatting sqref="O270:Q270">
    <cfRule type="cellIs" dxfId="184" priority="74" operator="equal">
      <formula>0</formula>
    </cfRule>
  </conditionalFormatting>
  <conditionalFormatting sqref="O288:Q288">
    <cfRule type="cellIs" dxfId="183" priority="73" operator="equal">
      <formula>0</formula>
    </cfRule>
  </conditionalFormatting>
  <conditionalFormatting sqref="O307:Q307">
    <cfRule type="cellIs" dxfId="182" priority="65" operator="equal">
      <formula>0</formula>
    </cfRule>
  </conditionalFormatting>
  <conditionalFormatting sqref="O315:Q315">
    <cfRule type="cellIs" dxfId="181" priority="66" operator="equal">
      <formula>0</formula>
    </cfRule>
  </conditionalFormatting>
  <conditionalFormatting sqref="R4:XFD9 A6:N9">
    <cfRule type="cellIs" dxfId="180" priority="503" operator="equal">
      <formula>0</formula>
    </cfRule>
  </conditionalFormatting>
  <conditionalFormatting sqref="R46:XFD48 C48:Q48">
    <cfRule type="cellIs" dxfId="179" priority="237" operator="equal">
      <formula>0</formula>
    </cfRule>
  </conditionalFormatting>
  <conditionalFormatting sqref="R194:XFD196 C196:N196">
    <cfRule type="cellIs" dxfId="178" priority="199" operator="equal">
      <formula>0</formula>
    </cfRule>
  </conditionalFormatting>
  <conditionalFormatting sqref="R269:XFD271 C271:Q271">
    <cfRule type="cellIs" dxfId="177" priority="183" operator="equal">
      <formula>0</formula>
    </cfRule>
  </conditionalFormatting>
  <conditionalFormatting sqref="R287:XFD289 C289:Q289">
    <cfRule type="cellIs" dxfId="176" priority="177" operator="equal">
      <formula>0</formula>
    </cfRule>
  </conditionalFormatting>
  <conditionalFormatting sqref="R306:XFD308 C308:Q308">
    <cfRule type="cellIs" dxfId="175" priority="174" operator="equal">
      <formula>0</formula>
    </cfRule>
  </conditionalFormatting>
  <conditionalFormatting sqref="R314:XFD316 C316:P316">
    <cfRule type="cellIs" dxfId="174" priority="172" operator="equal">
      <formula>0</formula>
    </cfRule>
  </conditionalFormatting>
  <conditionalFormatting sqref="O19:P19">
    <cfRule type="cellIs" dxfId="173" priority="63" operator="equal">
      <formula>0</formula>
    </cfRule>
  </conditionalFormatting>
  <conditionalFormatting sqref="O31:O37">
    <cfRule type="cellIs" dxfId="172" priority="62" operator="equal">
      <formula>0</formula>
    </cfRule>
  </conditionalFormatting>
  <conditionalFormatting sqref="O118:O121">
    <cfRule type="cellIs" dxfId="171" priority="61" operator="equal">
      <formula>0</formula>
    </cfRule>
  </conditionalFormatting>
  <conditionalFormatting sqref="O196:O198">
    <cfRule type="cellIs" dxfId="170" priority="56" operator="equal">
      <formula>0</formula>
    </cfRule>
  </conditionalFormatting>
  <conditionalFormatting sqref="O334:O336 O338:O344 O346:O348 O350:O353 O355:O356 O358:O362 O364:O370 O372:O374 O376:O379">
    <cfRule type="cellIs" dxfId="169" priority="49" operator="equal">
      <formula>0</formula>
    </cfRule>
  </conditionalFormatting>
  <conditionalFormatting sqref="P11:P15 P17:P18 P20:P24 P26:P29 P39:P41 P43:P45">
    <cfRule type="cellIs" dxfId="168" priority="41" operator="equal">
      <formula>0</formula>
    </cfRule>
  </conditionalFormatting>
  <conditionalFormatting sqref="P31:P37">
    <cfRule type="cellIs" dxfId="167" priority="40" operator="equal">
      <formula>0</formula>
    </cfRule>
  </conditionalFormatting>
  <conditionalFormatting sqref="P118:P121">
    <cfRule type="cellIs" dxfId="166" priority="39" operator="equal">
      <formula>0</formula>
    </cfRule>
  </conditionalFormatting>
  <conditionalFormatting sqref="P196:P198">
    <cfRule type="cellIs" dxfId="165" priority="38" operator="equal">
      <formula>0</formula>
    </cfRule>
  </conditionalFormatting>
  <conditionalFormatting sqref="O202:O203 O205:O207 O209:O210 O212:O221 O223:O225 O227:O234 O236:O239 O241:O244 O246:O251 O253:O254 O256:O258 O260:O261 O263:O265 O267:O268">
    <cfRule type="cellIs" dxfId="164" priority="36" operator="equal">
      <formula>0</formula>
    </cfRule>
  </conditionalFormatting>
  <conditionalFormatting sqref="P202:P203 P205:P207 P209:P210 P212:P221 P223:P225 P227:P234 P236:P239 P241:P244 P246:P251 P253:P254 P256:P258 P260:P261 P263:P265 P267:P268">
    <cfRule type="cellIs" dxfId="163" priority="35" operator="equal">
      <formula>0</formula>
    </cfRule>
  </conditionalFormatting>
  <conditionalFormatting sqref="O272:P273 O275:P276 O278:P279 O281:P282 O284:P286">
    <cfRule type="cellIs" dxfId="162" priority="33" operator="equal">
      <formula>0</formula>
    </cfRule>
  </conditionalFormatting>
  <conditionalFormatting sqref="O290:P291 O293:P296 O298:P301 O303:P305">
    <cfRule type="cellIs" dxfId="161" priority="31" operator="equal">
      <formula>0</formula>
    </cfRule>
  </conditionalFormatting>
  <conditionalFormatting sqref="P334:P336 P338:P344 P346:P348 P350:P353 P355:P356 P358:P362 P364:P370 P372:P374 P376:P379">
    <cfRule type="cellIs" dxfId="160" priority="27" operator="equal">
      <formula>0</formula>
    </cfRule>
  </conditionalFormatting>
  <conditionalFormatting sqref="O309:P310 O312:P313">
    <cfRule type="cellIs" dxfId="159" priority="25" operator="equal">
      <formula>0</formula>
    </cfRule>
  </conditionalFormatting>
  <conditionalFormatting sqref="Q31:Q37">
    <cfRule type="cellIs" dxfId="158" priority="23" operator="equal">
      <formula>0</formula>
    </cfRule>
  </conditionalFormatting>
  <conditionalFormatting sqref="Q19:Q23">
    <cfRule type="cellIs" dxfId="157" priority="24" operator="equal">
      <formula>0</formula>
    </cfRule>
  </conditionalFormatting>
  <conditionalFormatting sqref="Q118:Q121">
    <cfRule type="cellIs" dxfId="156" priority="21" operator="equal">
      <formula>0</formula>
    </cfRule>
  </conditionalFormatting>
  <conditionalFormatting sqref="Q197:Q198">
    <cfRule type="cellIs" dxfId="155" priority="19" operator="equal">
      <formula>0</formula>
    </cfRule>
  </conditionalFormatting>
  <conditionalFormatting sqref="Q196">
    <cfRule type="cellIs" dxfId="154" priority="18" operator="equal">
      <formula>0</formula>
    </cfRule>
  </conditionalFormatting>
  <conditionalFormatting sqref="Q202:Q203 Q205:Q207 Q209:Q210 Q212:Q221 Q223:Q225 Q227:Q234 Q236:Q239 Q241:Q244 Q246:Q251 Q253:Q254 Q256:Q258 Q260:Q261 Q263:Q265 Q267:Q268">
    <cfRule type="cellIs" dxfId="153" priority="16" operator="equal">
      <formula>0</formula>
    </cfRule>
  </conditionalFormatting>
  <conditionalFormatting sqref="Q272:Q273 Q275:Q276 Q278:Q279 Q281:Q282 Q284:Q286">
    <cfRule type="cellIs" dxfId="152" priority="14" operator="equal">
      <formula>0</formula>
    </cfRule>
  </conditionalFormatting>
  <conditionalFormatting sqref="Q290:Q291 Q293:Q296 Q298:Q301 Q303:Q305">
    <cfRule type="cellIs" dxfId="151" priority="12" operator="equal">
      <formula>0</formula>
    </cfRule>
  </conditionalFormatting>
  <conditionalFormatting sqref="Q309:Q310 Q312:Q313">
    <cfRule type="cellIs" dxfId="150" priority="10" operator="equal">
      <formula>0</formula>
    </cfRule>
  </conditionalFormatting>
  <conditionalFormatting sqref="Q317:Q320 Q322:Q326 Q328:Q330">
    <cfRule type="cellIs" dxfId="149" priority="7" operator="equal">
      <formula>0</formula>
    </cfRule>
  </conditionalFormatting>
  <conditionalFormatting sqref="Q316">
    <cfRule type="cellIs" dxfId="148" priority="6" operator="equal">
      <formula>0</formula>
    </cfRule>
  </conditionalFormatting>
  <conditionalFormatting sqref="O317:O320 O322:O326 O328:O330">
    <cfRule type="cellIs" dxfId="147" priority="5" operator="equal">
      <formula>0</formula>
    </cfRule>
  </conditionalFormatting>
  <conditionalFormatting sqref="P317:P320 P322:P326 P328:P330">
    <cfRule type="cellIs" dxfId="146" priority="4" operator="equal">
      <formula>0</formula>
    </cfRule>
  </conditionalFormatting>
  <conditionalFormatting sqref="Q334:Q336 Q338:Q344 Q346:Q348 Q350:Q353 Q355:Q356 Q358:Q362 Q364:Q370 Q372:Q374 Q376:Q379">
    <cfRule type="cellIs" dxfId="145" priority="1" operator="equal">
      <formula>0</formula>
    </cfRule>
  </conditionalFormatting>
  <dataValidations count="1">
    <dataValidation type="list" allowBlank="1" showInputMessage="1" showErrorMessage="1" sqref="C10 C16 C19 C25 C30 C38 C42 C48 C55 C59 C63 C66 C71 C76 C80 C83 C86 C91 C95 C99 C102 C106 C108 C113 C115 C117 C119:C120 C122 C125 C133 C136 C140 C145 C148 C153 C158 C163 C167 C171 C175 C179 C186 C189 C196 C201 C204 C208 C211 C222 C226 C235 C240 C245 C252 C255 C259 C262 C266 C271 C274 C280 C283 C289 C292 C297 C302 C308 C311 C316 C321 C327 C333 C337 C345 C349 C354 C357 C363 C371 C375 C277 C217 C127"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5" min="1" max="15" man="1"/>
    <brk id="299"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Q14"/>
  <sheetViews>
    <sheetView showGridLines="0" view="pageBreakPreview" topLeftCell="I2" zoomScale="70" zoomScaleNormal="110" zoomScaleSheetLayoutView="100" workbookViewId="0">
      <selection activeCell="Q11" sqref="Q11"/>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6" width="30.28515625" style="1" customWidth="1"/>
    <col min="17" max="17" width="51.7109375" style="1" customWidth="1"/>
    <col min="18" max="16384" width="11.42578125" style="5"/>
  </cols>
  <sheetData>
    <row r="1" spans="1:17" ht="43.5" customHeight="1" x14ac:dyDescent="0.25">
      <c r="I1" s="121"/>
      <c r="J1" s="121"/>
      <c r="K1" s="169"/>
      <c r="L1" s="169"/>
      <c r="M1" s="121"/>
      <c r="N1" s="121"/>
      <c r="O1" s="123"/>
      <c r="P1" s="123"/>
      <c r="Q1" s="123"/>
    </row>
    <row r="2" spans="1:17" ht="25.5" customHeight="1" x14ac:dyDescent="0.25">
      <c r="E2" s="132" t="s">
        <v>14</v>
      </c>
      <c r="H2" s="130"/>
      <c r="I2" s="123"/>
      <c r="J2" s="123"/>
      <c r="K2" s="170"/>
      <c r="L2" s="170"/>
      <c r="M2" s="123"/>
      <c r="N2" s="123"/>
      <c r="O2" s="123"/>
      <c r="P2" s="123"/>
      <c r="Q2" s="123"/>
    </row>
    <row r="3" spans="1:17" ht="32.25" customHeight="1" thickBot="1" x14ac:dyDescent="0.3">
      <c r="B3" s="37"/>
      <c r="C3" s="37"/>
      <c r="D3" s="37"/>
      <c r="E3" s="37"/>
      <c r="F3" s="37"/>
      <c r="G3" s="37"/>
      <c r="H3" s="131"/>
      <c r="I3" s="125"/>
      <c r="J3" s="125"/>
      <c r="K3" s="171"/>
      <c r="L3" s="171"/>
      <c r="M3" s="125"/>
      <c r="N3" s="125"/>
      <c r="O3" s="123"/>
      <c r="P3" s="123"/>
      <c r="Q3" s="123"/>
    </row>
    <row r="4" spans="1:17" ht="39.75" customHeight="1" thickBot="1" x14ac:dyDescent="0.3">
      <c r="B4" s="381" t="s">
        <v>1449</v>
      </c>
      <c r="C4" s="381"/>
      <c r="D4" s="381"/>
      <c r="E4" s="381"/>
      <c r="F4" s="381"/>
      <c r="G4" s="381"/>
      <c r="H4" s="381"/>
      <c r="I4" s="381"/>
      <c r="J4" s="381"/>
      <c r="K4" s="381"/>
      <c r="L4" s="381"/>
      <c r="M4" s="381"/>
      <c r="N4" s="382"/>
      <c r="O4" s="339" t="str">
        <f>+CONCATENATE("Avance porcentual ponderada de la gestión  ",P7)</f>
        <v xml:space="preserve">Avance porcentual ponderada de la gestión  </v>
      </c>
      <c r="P4" s="340"/>
      <c r="Q4" s="341"/>
    </row>
    <row r="5" spans="1:17" ht="64.5" customHeight="1" x14ac:dyDescent="0.25">
      <c r="B5" s="384" t="s">
        <v>1450</v>
      </c>
      <c r="C5" s="384"/>
      <c r="D5" s="384"/>
      <c r="E5" s="384"/>
      <c r="F5" s="384"/>
      <c r="G5" s="384"/>
      <c r="H5" s="384"/>
      <c r="I5" s="384"/>
      <c r="J5" s="384"/>
      <c r="K5" s="384"/>
      <c r="L5" s="384"/>
      <c r="M5" s="40"/>
      <c r="N5" s="10"/>
      <c r="O5" s="342" t="s">
        <v>460</v>
      </c>
      <c r="P5" s="343"/>
      <c r="Q5" s="208">
        <f>VLOOKUP(B4,'Plantilla publicacion (2)'!AE13:AF19,2,0)</f>
        <v>0</v>
      </c>
    </row>
    <row r="6" spans="1:17" ht="19.5" customHeight="1" thickBot="1" x14ac:dyDescent="0.3">
      <c r="B6" s="383" t="str">
        <f>CONCATENATE(COUNTIF(A10:A37,"producto")," PRODUCTOS")</f>
        <v>1 PRODUCTOS</v>
      </c>
      <c r="C6" s="383"/>
      <c r="D6" s="383"/>
      <c r="E6" s="383"/>
      <c r="F6" s="383"/>
      <c r="G6" s="383"/>
      <c r="H6" s="383"/>
      <c r="I6" s="383"/>
      <c r="J6" s="383"/>
      <c r="K6" s="383"/>
      <c r="L6" s="383"/>
      <c r="M6" s="383"/>
      <c r="N6" s="383"/>
      <c r="O6" s="344" t="s">
        <v>1888</v>
      </c>
      <c r="P6" s="345"/>
      <c r="Q6" s="209">
        <f>VLOOKUP(B4,'Plantilla publicacion (2)'!AH13:AI19,2,0)</f>
        <v>40</v>
      </c>
    </row>
    <row r="7" spans="1:17" ht="32.25" customHeight="1" thickBot="1" x14ac:dyDescent="0.3">
      <c r="B7" s="426" t="s">
        <v>44</v>
      </c>
      <c r="C7" s="427"/>
      <c r="D7" s="427"/>
      <c r="E7" s="427"/>
      <c r="F7" s="427"/>
      <c r="G7" s="427"/>
      <c r="H7" s="427"/>
      <c r="I7" s="427"/>
      <c r="J7" s="427"/>
      <c r="K7" s="427"/>
      <c r="L7" s="427"/>
      <c r="M7" s="427"/>
      <c r="N7" s="428"/>
      <c r="O7" s="423" t="s">
        <v>2677</v>
      </c>
      <c r="P7" s="424"/>
      <c r="Q7" s="425"/>
    </row>
    <row r="8" spans="1:17" ht="27" hidden="1" customHeight="1" thickBot="1" x14ac:dyDescent="0.3">
      <c r="B8" s="359" t="s">
        <v>8</v>
      </c>
      <c r="C8" s="360"/>
      <c r="D8" s="361"/>
      <c r="E8" s="52"/>
      <c r="F8" s="52"/>
      <c r="G8" s="362"/>
      <c r="H8" s="363"/>
      <c r="I8" s="363"/>
      <c r="J8" s="363"/>
      <c r="K8" s="363"/>
      <c r="L8" s="363"/>
      <c r="M8" s="363"/>
      <c r="N8" s="364"/>
      <c r="O8" s="193"/>
      <c r="P8" s="193"/>
      <c r="Q8" s="193"/>
    </row>
    <row r="9" spans="1:17" ht="48" customHeight="1" thickBot="1" x14ac:dyDescent="0.3">
      <c r="B9" s="74" t="s">
        <v>452</v>
      </c>
      <c r="C9" s="76" t="s">
        <v>1488</v>
      </c>
      <c r="D9" s="76" t="s">
        <v>0</v>
      </c>
      <c r="E9" s="76" t="s">
        <v>1437</v>
      </c>
      <c r="F9" s="76" t="s">
        <v>1491</v>
      </c>
      <c r="G9" s="76" t="s">
        <v>1</v>
      </c>
      <c r="H9" s="76" t="s">
        <v>2</v>
      </c>
      <c r="I9" s="76" t="s">
        <v>3</v>
      </c>
      <c r="J9" s="76" t="s">
        <v>4</v>
      </c>
      <c r="K9" s="77" t="s">
        <v>5</v>
      </c>
      <c r="L9" s="77" t="s">
        <v>6</v>
      </c>
      <c r="M9" s="79" t="s">
        <v>1489</v>
      </c>
      <c r="N9" s="78" t="s">
        <v>7</v>
      </c>
      <c r="O9" s="56" t="s">
        <v>1891</v>
      </c>
      <c r="P9" s="56" t="s">
        <v>1892</v>
      </c>
      <c r="Q9" s="56" t="s">
        <v>1893</v>
      </c>
    </row>
    <row r="10" spans="1:17" s="12" customFormat="1" ht="25.5" x14ac:dyDescent="0.25">
      <c r="A10" s="5" t="str">
        <f>VLOOKUP(B10,'Plantilla publicacion'!$A$3:$B$490,2,0)</f>
        <v>Producto</v>
      </c>
      <c r="B10" s="98" t="s">
        <v>1061</v>
      </c>
      <c r="C10" s="366" t="str">
        <f>VLOOKUP(B10,'Plantilla publicacion'!$A$3:$R$490,17,0)</f>
        <v>PND - 5-31-5-b- Convergencia regional - Entidades públicas territoriales y nacionales fortalecidas / PES - Transformación Institucional</v>
      </c>
      <c r="D10" s="366" t="str">
        <f>VLOOKUP(B10,'Plantilla publicacion'!$A$3:$M$497,6,0)</f>
        <v>81-Mejorar la oportunidad en la atención de trámites y servicios.</v>
      </c>
      <c r="E10" s="366" t="str">
        <f>VLOOKUP(B10,'Plantilla publicacion'!$A$3:$O$490,14,0)</f>
        <v>138-Avance promedio de cumplimiento de productos asociados a mejorar la oportunidad en la atención de trámites y servicios.</v>
      </c>
      <c r="F10" s="366" t="str">
        <f>VLOOKUP(B10,'Plantilla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366" t="str">
        <f>VLOOKUP(B10,'Plantilla publicacion'!$A$3:$M$497,7,0)</f>
        <v>FUNCIONAMIENTO</v>
      </c>
      <c r="H10" s="100" t="str">
        <f>VLOOKUP(B10,'Plantilla publicacion'!$A$3:$M$505,8,0)</f>
        <v>Sistema de alertas para monitorear el comportamiento de los trámites misionales priorizados, elaborado y presentado (Correo electronico con el envío del reporte al equipo directivo)</v>
      </c>
      <c r="I10" s="100">
        <f>VLOOKUP(B10,'Plantilla publicacion'!$A$3:$M$505,9,0)</f>
        <v>1</v>
      </c>
      <c r="J10" s="100" t="str">
        <f>VLOOKUP(B10,'Plantilla publicacion'!$A$3:$M$505,10,0)</f>
        <v>Númerica</v>
      </c>
      <c r="K10" s="173">
        <f>VLOOKUP(B10,'Plantilla publicacion'!$A$3:$M$505,11,0)</f>
        <v>45730</v>
      </c>
      <c r="L10" s="173">
        <f>VLOOKUP(B10,'Plantilla publicacion'!$A$3:$M$505,12,0)</f>
        <v>46006</v>
      </c>
      <c r="M10" s="100">
        <f>IF(ISERROR(VLOOKUP(B10,'Plantilla publicacion'!$A$3:$P$490,16,0)),"NA",VLOOKUP(B10,'Plantilla publicacion'!$A$3:$P$490,16,0))</f>
        <v>0</v>
      </c>
      <c r="N10" s="101" t="str">
        <f>VLOOKUP(B10,'Plantilla publicacion'!$A$3:$M$505,13,0)</f>
        <v>30-OFICINA ASESORA DE PLANEACIÓN</v>
      </c>
      <c r="O10" s="100">
        <f>VLOOKUP(B10,'Plantilla publicacion (2)'!$S$3:$X$490,6,0)</f>
        <v>0</v>
      </c>
      <c r="P10" s="100">
        <f>VLOOKUP(B10,'Plantilla publicacion (2)'!$S$3:$Y$490,7,0)</f>
        <v>0</v>
      </c>
      <c r="Q10" s="101" t="str">
        <f>VLOOKUP(B10,'PAI 2025 Consolidado'!$F$6:$Z$486,21,0)</f>
        <v>a la fecha nos encontramos en el ajuste correspondientes de los reportes</v>
      </c>
    </row>
    <row r="11" spans="1:17" ht="114.75" x14ac:dyDescent="0.25">
      <c r="A11" s="13" t="str">
        <f>VLOOKUP(B11,'Plantilla publicacion'!$A$3:$B$490,2,0)</f>
        <v>Actividad propia</v>
      </c>
      <c r="B11" s="102" t="s">
        <v>1063</v>
      </c>
      <c r="C11" s="367"/>
      <c r="D11" s="367">
        <f>VLOOKUP(B11,'Plantilla publicacion'!$A$3:$M$490,6,0)</f>
        <v>0</v>
      </c>
      <c r="E11" s="367"/>
      <c r="F11" s="367"/>
      <c r="G11" s="367" t="str">
        <f>VLOOKUP(B11,'Plantilla publicacion'!$A$3:$M$490,7,0)</f>
        <v>N/A</v>
      </c>
      <c r="H11" s="6" t="str">
        <f>VLOOKUP(B11,'Plantilla publicacion'!$A$3:$M$505,8,0)</f>
        <v>Priorizar los trámites por Delegatura objeto de monitoreo (Documento con los tramites priorizados por Delegatura objeto de monitoreo)</v>
      </c>
      <c r="I11" s="6">
        <f>VLOOKUP(B11,'Plantilla publicacion'!$A$3:$M$505,9,0)</f>
        <v>1</v>
      </c>
      <c r="J11" s="6" t="str">
        <f>VLOOKUP(B11,'Plantilla publicacion'!$A$3:$M$505,10,0)</f>
        <v>Númerica</v>
      </c>
      <c r="K11" s="7">
        <f>VLOOKUP(B11,'Plantilla publicacion'!$A$3:$M$505,11,0)</f>
        <v>45730</v>
      </c>
      <c r="L11" s="7">
        <f>VLOOKUP(B11,'Plantilla publicacion'!$A$3:$M$505,12,0)</f>
        <v>45762</v>
      </c>
      <c r="M11" s="57"/>
      <c r="N11" s="103" t="str">
        <f>VLOOKUP(B11,'Plantilla publicacion'!$A$3:$M$505,13,0)</f>
        <v>30-OFICINA ASESORA DE PLANEACIÓN</v>
      </c>
      <c r="O11" s="6">
        <f>VLOOKUP(B11,'Plantilla publicacion (2)'!$S$3:$X$490,6,0)</f>
        <v>100</v>
      </c>
      <c r="P11" s="6">
        <f>VLOOKUP(B11,'Plantilla publicacion (2)'!$S$3:$Y$490,7,0)</f>
        <v>20</v>
      </c>
      <c r="Q11" s="103" t="str">
        <f>VLOOKUP(B11,'PAI 2025 Consolidado'!$F$6:$Z$486,21,0)</f>
        <v>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v>
      </c>
    </row>
    <row r="12" spans="1:17" ht="114.75" x14ac:dyDescent="0.25">
      <c r="A12" s="13" t="str">
        <f>VLOOKUP(B12,'Plantilla publicacion'!$A$3:$B$490,2,0)</f>
        <v>Actividad propia</v>
      </c>
      <c r="B12" s="119" t="s">
        <v>1065</v>
      </c>
      <c r="C12" s="367"/>
      <c r="D12" s="367">
        <f>VLOOKUP(B12,'Plantilla publicacion'!$A$3:$M$490,6,0)</f>
        <v>0</v>
      </c>
      <c r="E12" s="367"/>
      <c r="F12" s="367"/>
      <c r="G12" s="367" t="str">
        <f>VLOOKUP(B12,'Plantilla publicacion'!$A$3:$M$490,7,0)</f>
        <v>N/A</v>
      </c>
      <c r="H12" s="6" t="str">
        <f>VLOOKUP(B12,'Plantilla publicacion'!$A$3:$M$505,8,0)</f>
        <v>Definir los parámetros que determinarán las alertas (Documento con la definición de los parámetros )</v>
      </c>
      <c r="I12" s="6">
        <f>VLOOKUP(B12,'Plantilla publicacion'!$A$3:$M$505,9,0)</f>
        <v>1</v>
      </c>
      <c r="J12" s="6" t="str">
        <f>VLOOKUP(B12,'Plantilla publicacion'!$A$3:$M$505,10,0)</f>
        <v>Númerica</v>
      </c>
      <c r="K12" s="7">
        <f>VLOOKUP(B12,'Plantilla publicacion'!$A$3:$M$505,11,0)</f>
        <v>45765</v>
      </c>
      <c r="L12" s="7">
        <f>VLOOKUP(B12,'Plantilla publicacion'!$A$3:$M$505,12,0)</f>
        <v>45779</v>
      </c>
      <c r="M12" s="57"/>
      <c r="N12" s="103" t="str">
        <f>VLOOKUP(B12,'Plantilla publicacion'!$A$3:$M$505,13,0)</f>
        <v>30-OFICINA ASESORA DE PLANEACIÓN</v>
      </c>
      <c r="O12" s="6">
        <f>VLOOKUP(B12,'Plantilla publicacion (2)'!$S$3:$X$490,6,0)</f>
        <v>100</v>
      </c>
      <c r="P12" s="6">
        <f>VLOOKUP(B12,'Plantilla publicacion (2)'!$S$3:$Y$490,7,0)</f>
        <v>20</v>
      </c>
      <c r="Q12" s="103" t="str">
        <f>VLOOKUP(B12,'PAI 2025 Consolidado'!$F$6:$Z$486,21,0)</f>
        <v>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v>
      </c>
    </row>
    <row r="13" spans="1:17" ht="25.5" x14ac:dyDescent="0.25">
      <c r="A13" s="13" t="str">
        <f>VLOOKUP(B13,'Plantilla publicacion'!$A$3:$B$490,2,0)</f>
        <v>Actividad propia</v>
      </c>
      <c r="B13" s="119" t="s">
        <v>1067</v>
      </c>
      <c r="C13" s="367"/>
      <c r="D13" s="367">
        <f>VLOOKUP(B13,'Plantilla publicacion'!$A$3:$M$490,6,0)</f>
        <v>0</v>
      </c>
      <c r="E13" s="367"/>
      <c r="F13" s="367"/>
      <c r="G13" s="367" t="str">
        <f>VLOOKUP(B13,'Plantilla publicacion'!$A$3:$M$490,7,0)</f>
        <v>N/A</v>
      </c>
      <c r="H13" s="6" t="str">
        <f>VLOOKUP(B13,'Plantilla publicacion'!$A$3:$M$505,8,0)</f>
        <v>Definir y validar con las Delegaturas el diseño del reporte de alertas (Diseño del reporte de alertas definido y validado por las Delegaturas)</v>
      </c>
      <c r="I13" s="6">
        <f>VLOOKUP(B13,'Plantilla publicacion'!$A$3:$M$505,9,0)</f>
        <v>1</v>
      </c>
      <c r="J13" s="6" t="str">
        <f>VLOOKUP(B13,'Plantilla publicacion'!$A$3:$M$505,10,0)</f>
        <v>Númerica</v>
      </c>
      <c r="K13" s="7">
        <f>VLOOKUP(B13,'Plantilla publicacion'!$A$3:$M$505,11,0)</f>
        <v>45782</v>
      </c>
      <c r="L13" s="7">
        <f>VLOOKUP(B13,'Plantilla publicacion'!$A$3:$M$505,12,0)</f>
        <v>45912</v>
      </c>
      <c r="M13" s="57"/>
      <c r="N13" s="103" t="str">
        <f>VLOOKUP(B13,'Plantilla publicacion'!$A$3:$M$505,13,0)</f>
        <v>30-OFICINA ASESORA DE PLANEACIÓN</v>
      </c>
      <c r="O13" s="6">
        <f>VLOOKUP(B13,'Plantilla publicacion (2)'!$S$3:$X$490,6,0)</f>
        <v>0</v>
      </c>
      <c r="P13" s="6">
        <f>VLOOKUP(B13,'Plantilla publicacion (2)'!$S$3:$Y$490,7,0)</f>
        <v>0</v>
      </c>
      <c r="Q13" s="103">
        <f>VLOOKUP(B13,'PAI 2025 Consolidado'!$F$6:$Z$486,21,0)</f>
        <v>0</v>
      </c>
    </row>
    <row r="14" spans="1:17" ht="39" thickBot="1" x14ac:dyDescent="0.3">
      <c r="A14" s="13" t="str">
        <f>VLOOKUP(B14,'Plantilla publicacion'!$A$3:$B$490,2,0)</f>
        <v>Actividad propia</v>
      </c>
      <c r="B14" s="104" t="s">
        <v>1069</v>
      </c>
      <c r="C14" s="368"/>
      <c r="D14" s="368">
        <f>VLOOKUP(B14,'Plantilla publicacion'!$A$3:$M$490,6,0)</f>
        <v>0</v>
      </c>
      <c r="E14" s="368"/>
      <c r="F14" s="368"/>
      <c r="G14" s="368" t="str">
        <f>VLOOKUP(B14,'Plantilla publicacion'!$A$3:$M$490,7,0)</f>
        <v>N/A</v>
      </c>
      <c r="H14" s="106" t="str">
        <f>VLOOKUP(B14,'Plantilla publicacion'!$A$3:$M$505,8,0)</f>
        <v>Elaborar y presentar reportes al equipo directivo.  (Correos electronicos con el envío del reporte al equipo directivo)</v>
      </c>
      <c r="I14" s="106">
        <f>VLOOKUP(B14,'Plantilla publicacion'!$A$3:$M$505,9,0)</f>
        <v>2</v>
      </c>
      <c r="J14" s="106" t="str">
        <f>VLOOKUP(B14,'Plantilla publicacion'!$A$3:$M$505,10,0)</f>
        <v>Númerica</v>
      </c>
      <c r="K14" s="107">
        <f>VLOOKUP(B14,'Plantilla publicacion'!$A$3:$M$505,11,0)</f>
        <v>45915</v>
      </c>
      <c r="L14" s="107">
        <f>VLOOKUP(B14,'Plantilla publicacion'!$A$3:$M$505,12,0)</f>
        <v>46006</v>
      </c>
      <c r="M14" s="108"/>
      <c r="N14" s="109" t="str">
        <f>VLOOKUP(B14,'Plantilla publicacion'!$A$3:$M$505,13,0)</f>
        <v>30-OFICINA ASESORA DE PLANEACIÓN</v>
      </c>
      <c r="O14" s="106">
        <f>VLOOKUP(B14,'Plantilla publicacion (2)'!$S$3:$X$490,6,0)</f>
        <v>0</v>
      </c>
      <c r="P14" s="106">
        <f>VLOOKUP(B14,'Plantilla publicacion (2)'!$S$3:$Y$490,7,0)</f>
        <v>0</v>
      </c>
      <c r="Q14" s="109" t="str">
        <f>VLOOKUP(B14,'PAI 2025 Consolidado'!$F$6:$Z$486,21,0)</f>
        <v>Se están realizando los ajustes en cada uno de los reportes, de acuerdo con lo indicado en la primera revisión y se procederá al envió al equipo directivo</v>
      </c>
    </row>
  </sheetData>
  <autoFilter ref="A9:N14" xr:uid="{4FE74383-0BB2-4C96-B4A4-35E713121F9A}"/>
  <mergeCells count="15">
    <mergeCell ref="C10:C14"/>
    <mergeCell ref="D10:D14"/>
    <mergeCell ref="E10:E14"/>
    <mergeCell ref="G10:G14"/>
    <mergeCell ref="F10:F14"/>
    <mergeCell ref="O4:Q4"/>
    <mergeCell ref="O5:P5"/>
    <mergeCell ref="O6:P6"/>
    <mergeCell ref="O7:Q7"/>
    <mergeCell ref="B8:D8"/>
    <mergeCell ref="G8:N8"/>
    <mergeCell ref="B4:N4"/>
    <mergeCell ref="B6:N6"/>
    <mergeCell ref="B7:N7"/>
    <mergeCell ref="B5:L5"/>
  </mergeCells>
  <conditionalFormatting sqref="B11:B14 A7:N8 A6 A5:C5 N5 A1:G1 A4:N4 R4:XFD8 A15:Q1048576 R11:XFD1048576 I1:XFD1 A2:XFD3 H11:N14">
    <cfRule type="cellIs" dxfId="144" priority="26" operator="equal">
      <formula>0</formula>
    </cfRule>
    <cfRule type="cellIs" dxfId="143" priority="27" operator="equal">
      <formula>0</formula>
    </cfRule>
  </conditionalFormatting>
  <conditionalFormatting sqref="A11:A14 H10:XFD10">
    <cfRule type="cellIs" dxfId="142" priority="25" operator="equal">
      <formula>0</formula>
    </cfRule>
  </conditionalFormatting>
  <conditionalFormatting sqref="B6:N6">
    <cfRule type="cellIs" dxfId="141" priority="24" operator="equal">
      <formula>0</formula>
    </cfRule>
  </conditionalFormatting>
  <conditionalFormatting sqref="A10:B10">
    <cfRule type="cellIs" dxfId="140" priority="23" operator="equal">
      <formula>0</formula>
    </cfRule>
  </conditionalFormatting>
  <conditionalFormatting sqref="A9:N9 R9:XFD9">
    <cfRule type="cellIs" dxfId="139" priority="19" operator="equal">
      <formula>0</formula>
    </cfRule>
  </conditionalFormatting>
  <conditionalFormatting sqref="C10">
    <cfRule type="cellIs" dxfId="138" priority="17" operator="equal">
      <formula>0</formula>
    </cfRule>
  </conditionalFormatting>
  <conditionalFormatting sqref="D10">
    <cfRule type="cellIs" dxfId="137" priority="16" operator="equal">
      <formula>0</formula>
    </cfRule>
  </conditionalFormatting>
  <conditionalFormatting sqref="E10">
    <cfRule type="cellIs" dxfId="136" priority="15" operator="equal">
      <formula>0</formula>
    </cfRule>
  </conditionalFormatting>
  <conditionalFormatting sqref="G10">
    <cfRule type="cellIs" dxfId="135" priority="14" operator="equal">
      <formula>0</formula>
    </cfRule>
  </conditionalFormatting>
  <conditionalFormatting sqref="F10">
    <cfRule type="cellIs" dxfId="134" priority="13" operator="equal">
      <formula>0</formula>
    </cfRule>
  </conditionalFormatting>
  <conditionalFormatting sqref="O8:Q8">
    <cfRule type="cellIs" dxfId="133" priority="11" operator="equal">
      <formula>0</formula>
    </cfRule>
  </conditionalFormatting>
  <conditionalFormatting sqref="O8:Q9">
    <cfRule type="cellIs" dxfId="132" priority="10" operator="equal">
      <formula>0</formula>
    </cfRule>
  </conditionalFormatting>
  <conditionalFormatting sqref="O11:P14">
    <cfRule type="cellIs" dxfId="131" priority="3" operator="equal">
      <formula>0</formula>
    </cfRule>
    <cfRule type="cellIs" dxfId="130" priority="4" operator="equal">
      <formula>0</formula>
    </cfRule>
  </conditionalFormatting>
  <conditionalFormatting sqref="Q11:Q14">
    <cfRule type="cellIs" dxfId="129" priority="1" operator="equal">
      <formula>0</formula>
    </cfRule>
    <cfRule type="cellIs" dxfId="128"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2" orientation="portrait" r:id="rId1"/>
  <colBreaks count="1" manualBreakCount="1">
    <brk id="7" max="1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Q36"/>
  <sheetViews>
    <sheetView showGridLines="0" view="pageBreakPreview" topLeftCell="I5" zoomScale="70" zoomScaleNormal="110" zoomScaleSheetLayoutView="70" workbookViewId="0">
      <selection activeCell="Q10" sqref="Q10"/>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60.85546875" style="5" customWidth="1"/>
    <col min="9" max="9" width="12.85546875" style="5" customWidth="1"/>
    <col min="10" max="10" width="15.28515625" style="5" customWidth="1"/>
    <col min="11" max="11" width="13.42578125" style="4" customWidth="1"/>
    <col min="12" max="12" width="14" style="4" customWidth="1"/>
    <col min="13" max="13" width="29.7109375" style="4" customWidth="1"/>
    <col min="14" max="14" width="53.5703125" style="1" customWidth="1"/>
    <col min="15" max="15" width="31.5703125" style="1" customWidth="1"/>
    <col min="16" max="16" width="19.140625" style="1" customWidth="1"/>
    <col min="17" max="17" width="46.28515625" style="1" customWidth="1"/>
    <col min="18" max="18" width="31.28515625" style="5" customWidth="1"/>
    <col min="19" max="16384" width="11.42578125" style="5"/>
  </cols>
  <sheetData>
    <row r="1" spans="1:17" ht="43.5" customHeight="1" x14ac:dyDescent="0.25">
      <c r="G1" s="127"/>
      <c r="I1" s="121"/>
      <c r="J1" s="121"/>
      <c r="K1" s="169"/>
      <c r="L1" s="169"/>
      <c r="M1" s="121"/>
      <c r="N1" s="121"/>
      <c r="O1" s="123"/>
      <c r="P1" s="123"/>
      <c r="Q1" s="123"/>
    </row>
    <row r="2" spans="1:17" ht="25.5" customHeight="1" x14ac:dyDescent="0.25">
      <c r="E2" s="129" t="s">
        <v>14</v>
      </c>
      <c r="G2" s="127"/>
      <c r="H2" s="123"/>
      <c r="I2" s="123"/>
      <c r="J2" s="123"/>
      <c r="K2" s="170"/>
      <c r="L2" s="170"/>
      <c r="M2" s="123"/>
      <c r="N2" s="123"/>
      <c r="O2" s="123"/>
      <c r="P2" s="123"/>
      <c r="Q2" s="123"/>
    </row>
    <row r="3" spans="1:17" ht="32.25" customHeight="1" thickBot="1" x14ac:dyDescent="0.3">
      <c r="B3" s="37"/>
      <c r="C3" s="37"/>
      <c r="D3" s="37"/>
      <c r="E3" s="37"/>
      <c r="F3" s="37"/>
      <c r="G3" s="128"/>
      <c r="H3" s="125"/>
      <c r="I3" s="125"/>
      <c r="J3" s="125"/>
      <c r="K3" s="171"/>
      <c r="L3" s="171"/>
      <c r="M3" s="125"/>
      <c r="N3" s="125"/>
      <c r="O3" s="123"/>
      <c r="P3" s="123"/>
      <c r="Q3" s="123"/>
    </row>
    <row r="4" spans="1:17" ht="55.5" customHeight="1" thickBot="1" x14ac:dyDescent="0.3">
      <c r="B4" s="381" t="s">
        <v>1451</v>
      </c>
      <c r="C4" s="381"/>
      <c r="D4" s="381"/>
      <c r="E4" s="381"/>
      <c r="F4" s="381"/>
      <c r="G4" s="381"/>
      <c r="H4" s="381"/>
      <c r="I4" s="381"/>
      <c r="J4" s="381"/>
      <c r="K4" s="381"/>
      <c r="L4" s="381"/>
      <c r="M4" s="381"/>
      <c r="N4" s="382"/>
      <c r="O4" s="339" t="str">
        <f>+CONCATENATE("Avance porcentual ponderada de la gestión  ",P7)</f>
        <v xml:space="preserve">Avance porcentual ponderada de la gestión  </v>
      </c>
      <c r="P4" s="340"/>
      <c r="Q4" s="341"/>
    </row>
    <row r="5" spans="1:17" ht="86.25" customHeight="1" x14ac:dyDescent="0.25">
      <c r="B5" s="384" t="s">
        <v>1452</v>
      </c>
      <c r="C5" s="384"/>
      <c r="D5" s="384"/>
      <c r="E5" s="384"/>
      <c r="F5" s="384"/>
      <c r="G5" s="384"/>
      <c r="H5" s="384"/>
      <c r="I5" s="384"/>
      <c r="J5" s="384"/>
      <c r="K5" s="384"/>
      <c r="L5" s="384"/>
      <c r="M5" s="40"/>
      <c r="N5" s="10"/>
      <c r="O5" s="342" t="s">
        <v>460</v>
      </c>
      <c r="P5" s="343"/>
      <c r="Q5" s="208">
        <f>VLOOKUP(B4,'Plantilla publicacion (2)'!AE13:AF19,2,0)</f>
        <v>52.583333333333329</v>
      </c>
    </row>
    <row r="6" spans="1:17" ht="18" customHeight="1" thickBot="1" x14ac:dyDescent="0.3">
      <c r="B6" s="383" t="str">
        <f>CONCATENATE(COUNTIF(A10:A36,"producto")," PRODUCTOS")</f>
        <v>5 PRODUCTOS</v>
      </c>
      <c r="C6" s="383"/>
      <c r="D6" s="383"/>
      <c r="E6" s="383"/>
      <c r="F6" s="383"/>
      <c r="G6" s="383"/>
      <c r="H6" s="383"/>
      <c r="I6" s="383"/>
      <c r="J6" s="383"/>
      <c r="K6" s="383"/>
      <c r="L6" s="383"/>
      <c r="M6" s="383"/>
      <c r="N6" s="383"/>
      <c r="O6" s="344" t="s">
        <v>1888</v>
      </c>
      <c r="P6" s="345"/>
      <c r="Q6" s="209">
        <f>VLOOKUP(B4,'Plantilla publicacion (2)'!AH13:AI19,2,0)</f>
        <v>74.28</v>
      </c>
    </row>
    <row r="7" spans="1:17" ht="32.25" customHeight="1" thickBot="1" x14ac:dyDescent="0.3">
      <c r="B7" s="432" t="s">
        <v>46</v>
      </c>
      <c r="C7" s="433"/>
      <c r="D7" s="433"/>
      <c r="E7" s="433"/>
      <c r="F7" s="433"/>
      <c r="G7" s="433"/>
      <c r="H7" s="433"/>
      <c r="I7" s="433"/>
      <c r="J7" s="433"/>
      <c r="K7" s="433"/>
      <c r="L7" s="433"/>
      <c r="M7" s="433"/>
      <c r="N7" s="434"/>
      <c r="O7" s="423" t="s">
        <v>1894</v>
      </c>
      <c r="P7" s="424"/>
      <c r="Q7" s="425"/>
    </row>
    <row r="8" spans="1:17" ht="35.25" hidden="1" customHeight="1" x14ac:dyDescent="0.3">
      <c r="B8" s="359" t="s">
        <v>8</v>
      </c>
      <c r="C8" s="360"/>
      <c r="D8" s="361"/>
      <c r="E8" s="52"/>
      <c r="F8" s="52"/>
      <c r="G8" s="362"/>
      <c r="H8" s="363"/>
      <c r="I8" s="363"/>
      <c r="J8" s="363"/>
      <c r="K8" s="363"/>
      <c r="L8" s="363"/>
      <c r="M8" s="363"/>
      <c r="N8" s="364"/>
      <c r="O8" s="5"/>
      <c r="P8" s="204"/>
      <c r="Q8" s="5"/>
    </row>
    <row r="9" spans="1:17" ht="48" customHeight="1" thickBot="1" x14ac:dyDescent="0.3">
      <c r="B9" s="21" t="s">
        <v>452</v>
      </c>
      <c r="C9" s="22" t="s">
        <v>1488</v>
      </c>
      <c r="D9" s="22" t="s">
        <v>0</v>
      </c>
      <c r="E9" s="22" t="s">
        <v>1437</v>
      </c>
      <c r="F9" s="22" t="s">
        <v>1491</v>
      </c>
      <c r="G9" s="22" t="s">
        <v>1</v>
      </c>
      <c r="H9" s="22" t="s">
        <v>2</v>
      </c>
      <c r="I9" s="22" t="s">
        <v>3</v>
      </c>
      <c r="J9" s="22" t="s">
        <v>4</v>
      </c>
      <c r="K9" s="23" t="s">
        <v>5</v>
      </c>
      <c r="L9" s="23" t="s">
        <v>6</v>
      </c>
      <c r="M9" s="56" t="s">
        <v>1489</v>
      </c>
      <c r="N9" s="24" t="s">
        <v>7</v>
      </c>
      <c r="O9" s="56" t="s">
        <v>1891</v>
      </c>
      <c r="P9" s="24" t="s">
        <v>1892</v>
      </c>
      <c r="Q9" s="56" t="s">
        <v>1893</v>
      </c>
    </row>
    <row r="10" spans="1:17" s="12" customFormat="1" ht="127.5" x14ac:dyDescent="0.25">
      <c r="A10" s="5" t="str">
        <f>VLOOKUP(B10,'Plantilla publicacion'!$A$3:$B$490,2,0)</f>
        <v>Producto</v>
      </c>
      <c r="B10" s="15" t="s">
        <v>985</v>
      </c>
      <c r="C10" s="385" t="str">
        <f>VLOOKUP(B10,'Plantilla publicacion'!$A$3:$R$490,17,0)</f>
        <v>PND - 5-31-5-d- Convergencia regional - Gobierno digital para la gente / PES - Transformación Institucional</v>
      </c>
      <c r="D10" s="385" t="str">
        <f>VLOOKUP(B10,'Plantilla publicacion'!$A$3:$M$497,6,0)</f>
        <v>62-Fortalecer la infraestructura, uso y aprovechamiento de las tecnologías de la información, para optimizar la capacidad institucional</v>
      </c>
      <c r="E10" s="385" t="str">
        <f>VLOOKUP(B10,'Plantilla publicacion'!$A$3:$O$490,14,0)</f>
        <v>109-Cumplimiento de productos del PAI asociados a Fortalecer la infraestructura, uso y aprovechamiento de las tecnologías de la información, para optimizar la capacidad institucional</v>
      </c>
      <c r="F10" s="385" t="str">
        <f>VLOOKUP(B10,'Plantilla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385" t="str">
        <f>VLOOKUP(B10,'Plantilla publicacion'!$A$3:$M$497,7,0)</f>
        <v>N/A</v>
      </c>
      <c r="H10" s="15" t="str">
        <f>VLOOKUP(B10,'Plantilla publicacion'!$A$3:$M$505,8,0)</f>
        <v>Solución, mapa de ruta y documentación inicial en materia procedimental para el manejo del expediente electrónico - Segunda fase de estructura de expediente electrónico, realizada  (Informe elaborado)</v>
      </c>
      <c r="I10" s="15">
        <f>VLOOKUP(B10,'Plantilla publicacion'!$A$3:$M$505,9,0)</f>
        <v>1</v>
      </c>
      <c r="J10" s="15" t="str">
        <f>VLOOKUP(B10,'Plantilla publicacion'!$A$3:$M$505,10,0)</f>
        <v>Númerica</v>
      </c>
      <c r="K10" s="172">
        <f>VLOOKUP(B10,'Plantilla publicacion'!$A$3:$M$505,11,0)</f>
        <v>45691</v>
      </c>
      <c r="L10" s="172">
        <f>VLOOKUP(B10,'Plantilla publicacion'!$A$3:$M$505,12,0)</f>
        <v>45989</v>
      </c>
      <c r="M10" s="15">
        <f>IF(ISERROR(VLOOKUP(B10,'Plantilla publicacion'!$A$3:$P$490,16,0)),"NA",VLOOKUP(B10,'Plantilla publicacion'!$A$3:$P$490,16,0))</f>
        <v>0</v>
      </c>
      <c r="N10" s="15" t="str">
        <f>VLOOKUP(B10,'Plantilla publicacion'!$A$3:$M$505,13,0)</f>
        <v>141-GRUPO DE TRABAJO DE GESTIÓN DOCUMENTAL Y ARCHIVO;
20-OFICINA DE TECNOLOGÍA E INFORMÁTICA;
2000-DESPACHO DEL SUPERINTENDENTE DELEGADO PARA LA PROPIEDAD INDUSTRIAL;
2020-DIRECCIÓN DE NUEVAS CREACIONES;
30-OFICINA ASESORA DE PLANEACIÓN</v>
      </c>
      <c r="O10" s="314">
        <f>VLOOKUP(B10,'Plantilla publicacion (2)'!$S$3:$X$490,6,0)</f>
        <v>0</v>
      </c>
      <c r="P10" s="314">
        <f>VLOOKUP(B10,'Plantilla publicacion (2)'!$S$3:$Y$490,7,0)</f>
        <v>0</v>
      </c>
      <c r="Q10" s="15" t="str">
        <f>VLOOKUP(B10,'PAI 2025 Consolidado'!$F$6:$Z$486,21,0)</f>
        <v>Se realizó el séptimo seguimiento correspondiente al mes de septiembre de 2025. En el que se evidencia el avance del producto en atención al plan de trabajo establecido. Se presenta el 7mo informe de seguimiento donde se evidencian los avances revisión y verificación tipología TRD Vs los documentos internos y externos generados en el Sistema de Información de Propiedad Industrial –SIPI de la Dirección de Nuevas Creaciones, para el proceso de concesión de Patentes de Invención y Patentes de Modelo Utilidad.</v>
      </c>
    </row>
    <row r="11" spans="1:17" ht="76.5" x14ac:dyDescent="0.25">
      <c r="A11" s="13" t="str">
        <f>VLOOKUP(B11,'Plantilla publicacion'!$A$3:$B$490,2,0)</f>
        <v>Actividad propia</v>
      </c>
      <c r="B11" s="6" t="s">
        <v>989</v>
      </c>
      <c r="C11" s="367"/>
      <c r="D11" s="367">
        <f>VLOOKUP(B11,'Plantilla publicacion'!$A$3:$M$490,6,0)</f>
        <v>0</v>
      </c>
      <c r="E11" s="367"/>
      <c r="F11" s="367"/>
      <c r="G11" s="367" t="str">
        <f>VLOOKUP(B11,'Plantilla publicacion'!$A$3:$M$490,7,0)</f>
        <v>N/A</v>
      </c>
      <c r="H11" s="6" t="str">
        <f>VLOOKUP(B11,'Plantilla publicacion'!$A$3:$M$505,8,0)</f>
        <v>Establecer cronograma para identificar el plan de trabajo a desarrollar (Cronograma establecido)</v>
      </c>
      <c r="I11" s="6">
        <f>VLOOKUP(B11,'Plantilla publicacion'!$A$3:$M$505,9,0)</f>
        <v>1</v>
      </c>
      <c r="J11" s="6" t="str">
        <f>VLOOKUP(B11,'Plantilla publicacion'!$A$3:$M$505,10,0)</f>
        <v>Númerica</v>
      </c>
      <c r="K11" s="7">
        <f>VLOOKUP(B11,'Plantilla publicacion'!$A$3:$M$505,11,0)</f>
        <v>45691</v>
      </c>
      <c r="L11" s="7">
        <f>VLOOKUP(B11,'Plantilla publicacion'!$A$3:$M$505,12,0)</f>
        <v>45716</v>
      </c>
      <c r="M11" s="57"/>
      <c r="N11" s="16" t="str">
        <f>VLOOKUP(B11,'Plantilla publicacion'!$A$3:$M$505,13,0)</f>
        <v>141-GRUPO DE TRABAJO DE GESTIÓN DOCUMENTAL Y ARCHIVO;
20-OFICINA DE TECNOLOGÍA E INFORMÁTICA;
2000-DESPACHO DEL SUPERINTENDENTE DELEGADO PARA LA PROPIEDAD INDUSTRIAL;
2020-DIRECCIÓN DE NUEVAS CREACIONES;
30-OFICINA ASESORA DE PLANEACIÓN</v>
      </c>
      <c r="O11" s="315">
        <f>VLOOKUP(B11,'Plantilla publicacion (2)'!$S$3:$X$490,6,0)</f>
        <v>100</v>
      </c>
      <c r="P11" s="315">
        <f>VLOOKUP(B11,'Plantilla publicacion (2)'!$S$3:$Y$490,7,0)</f>
        <v>2</v>
      </c>
      <c r="Q11" s="6" t="str">
        <f>VLOOKUP(B11,'PAI 2025 Consolidado'!$F$6:$Z$486,21,0)</f>
        <v>En sesión de trabajo realizada el 10 de febrero de 2025, se concertó y aprobó el cronograma para identificar el plan de trabajo a desarrollar para el diseño de la solución, mapa de ruta y documentación inicial para el manejo del expediente electrónico.</v>
      </c>
    </row>
    <row r="12" spans="1:17" ht="127.5" x14ac:dyDescent="0.25">
      <c r="A12" s="13" t="str">
        <f>VLOOKUP(B12,'Plantilla publicacion'!$A$3:$B$490,2,0)</f>
        <v>Actividad propia</v>
      </c>
      <c r="B12" s="6" t="s">
        <v>991</v>
      </c>
      <c r="C12" s="367"/>
      <c r="D12" s="367">
        <f>VLOOKUP(B12,'Plantilla publicacion'!$A$3:$M$490,6,0)</f>
        <v>0</v>
      </c>
      <c r="E12" s="367"/>
      <c r="F12" s="367"/>
      <c r="G12" s="367" t="str">
        <f>VLOOKUP(B12,'Plantilla publicacion'!$A$3:$M$490,7,0)</f>
        <v>N/A</v>
      </c>
      <c r="H12" s="6" t="str">
        <f>VLOOKUP(B12,'Plantilla publicacion'!$A$3:$M$505,8,0)</f>
        <v>Realizar el seguimiento a las actividades planeadas en el cronograma (Informes de seguimiento a las actividades planeadas en el cronograma)</v>
      </c>
      <c r="I12" s="6">
        <f>VLOOKUP(B12,'Plantilla publicacion'!$A$3:$M$505,9,0)</f>
        <v>8</v>
      </c>
      <c r="J12" s="6" t="str">
        <f>VLOOKUP(B12,'Plantilla publicacion'!$A$3:$M$505,10,0)</f>
        <v>Númerica</v>
      </c>
      <c r="K12" s="7">
        <f>VLOOKUP(B12,'Plantilla publicacion'!$A$3:$M$505,11,0)</f>
        <v>45719</v>
      </c>
      <c r="L12" s="7">
        <f>VLOOKUP(B12,'Plantilla publicacion'!$A$3:$M$505,12,0)</f>
        <v>45961</v>
      </c>
      <c r="M12" s="57"/>
      <c r="N12" s="16" t="str">
        <f>VLOOKUP(B12,'Plantilla publicacion'!$A$3:$M$505,13,0)</f>
        <v>2000-DESPACHO DEL SUPERINTENDENTE DELEGADO PARA LA PROPIEDAD INDUSTRIAL</v>
      </c>
      <c r="O12" s="315">
        <f>VLOOKUP(B12,'Plantilla publicacion (2)'!$S$3:$X$490,6,0)</f>
        <v>87.5</v>
      </c>
      <c r="P12" s="315">
        <f>VLOOKUP(B12,'Plantilla publicacion (2)'!$S$3:$Y$490,7,0)</f>
        <v>10.5</v>
      </c>
      <c r="Q12" s="6" t="str">
        <f>VLOOKUP(B12,'PAI 2025 Consolidado'!$F$6:$Z$486,21,0)</f>
        <v>El cronograma elaborado contempla otros hitos para el desarrollo del producto, por tanto, se presenta el plan de trabajo a corte 30 de septiembre de 2025. 
Respecto del avance de la actividad se realizó el informe de seguimiento a las actividades planeadas en el cronograma de trabajo para el expediente electrónico del mes de septiembre siendo este el séptimo seguimiento de la actividad, lo que equivale a un 87,5 % de cumplimiento.</v>
      </c>
    </row>
    <row r="13" spans="1:17" ht="77.25" thickBot="1" x14ac:dyDescent="0.3">
      <c r="A13" s="13" t="str">
        <f>VLOOKUP(B13,'Plantilla publicacion'!$A$3:$B$490,2,0)</f>
        <v>Actividad propia</v>
      </c>
      <c r="B13" s="11" t="s">
        <v>993</v>
      </c>
      <c r="C13" s="367"/>
      <c r="D13" s="367">
        <f>VLOOKUP(B13,'Plantilla publicacion'!$A$3:$M$490,6,0)</f>
        <v>0</v>
      </c>
      <c r="E13" s="367"/>
      <c r="F13" s="367"/>
      <c r="G13" s="367" t="str">
        <f>VLOOKUP(B13,'Plantilla publicacion'!$A$3:$M$490,7,0)</f>
        <v>N/A</v>
      </c>
      <c r="H13" s="11" t="str">
        <f>VLOOKUP(B13,'Plantilla publicacion'!$A$3:$M$505,8,0)</f>
        <v>Elaborar informe de brechas (Informe elaborado)</v>
      </c>
      <c r="I13" s="11">
        <f>VLOOKUP(B13,'Plantilla publicacion'!$A$3:$M$505,9,0)</f>
        <v>1</v>
      </c>
      <c r="J13" s="11" t="str">
        <f>VLOOKUP(B13,'Plantilla publicacion'!$A$3:$M$505,10,0)</f>
        <v>Númerica</v>
      </c>
      <c r="K13" s="110">
        <f>VLOOKUP(B13,'Plantilla publicacion'!$A$3:$M$505,11,0)</f>
        <v>45965</v>
      </c>
      <c r="L13" s="110">
        <f>VLOOKUP(B13,'Plantilla publicacion'!$A$3:$M$505,12,0)</f>
        <v>45989</v>
      </c>
      <c r="M13" s="111"/>
      <c r="N13" s="112" t="str">
        <f>VLOOKUP(B13,'Plantilla publicacion'!$A$3:$M$505,13,0)</f>
        <v>141-GRUPO DE TRABAJO DE GESTIÓN DOCUMENTAL Y ARCHIVO;
20-OFICINA DE TECNOLOGÍA E INFORMÁTICA;
2000-DESPACHO DEL SUPERINTENDENTE DELEGADO PARA LA PROPIEDAD INDUSTRIAL;
2020-DIRECCIÓN DE NUEVAS CREACIONES;
30-OFICINA ASESORA DE PLANEACIÓN</v>
      </c>
      <c r="O13" s="316">
        <f>VLOOKUP(B13,'Plantilla publicacion (2)'!$S$3:$X$490,6,0)</f>
        <v>0</v>
      </c>
      <c r="P13" s="316">
        <f>VLOOKUP(B13,'Plantilla publicacion (2)'!$S$3:$Y$490,7,0)</f>
        <v>0</v>
      </c>
      <c r="Q13" s="11">
        <f>VLOOKUP(B13,'PAI 2025 Consolidado'!$F$6:$Z$486,21,0)</f>
        <v>0</v>
      </c>
    </row>
    <row r="14" spans="1:17" s="12" customFormat="1" ht="76.5" customHeight="1" x14ac:dyDescent="0.25">
      <c r="A14" s="5" t="str">
        <f>VLOOKUP(B14,'Plantilla publicacion'!$A$3:$B$490,2,0)</f>
        <v>Producto</v>
      </c>
      <c r="B14" s="98" t="s">
        <v>995</v>
      </c>
      <c r="C14" s="366" t="str">
        <f>VLOOKUP(B14,'Plantilla publicacion'!$A$3:$R$490,17,0)</f>
        <v>PND - 5-31-5-d- Convergencia regional - Gobierno digital para la gente / PES - Transformación Institucional</v>
      </c>
      <c r="D14" s="366" t="str">
        <f>VLOOKUP(B14,'Plantilla publicacion'!$A$3:$M$497,6,0)</f>
        <v>62-Fortalecer la infraestructura, uso y aprovechamiento de las tecnologías de la información, para optimizar la capacidad institucional</v>
      </c>
      <c r="E14" s="366" t="str">
        <f>VLOOKUP(B14,'Plantilla publicacion'!$A$3:$O$490,14,0)</f>
        <v>109-Cumplimiento de productos del PAI asociados a Fortalecer la infraestructura, uso y aprovechamiento de las tecnologías de la información, para optimizar la capacidad institucional</v>
      </c>
      <c r="F14" s="366" t="str">
        <f>VLOOKUP(B14,'Plantilla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366" t="str">
        <f>VLOOKUP(B14,'Plantilla publicacion'!$A$3:$M$497,7,0)</f>
        <v>N/A</v>
      </c>
      <c r="H14" s="100" t="str">
        <f>VLOOKUP(B14,'Plantilla publicacion'!$A$3:$M$505,8,0)</f>
        <v>Protocolo para la conservación de evidencias en el entorno digital, gestión de pruebas digitales y el aseguramiento del acervo probatorio en entornos digitales, elaborado. (Protocolo elaborado)</v>
      </c>
      <c r="I14" s="100">
        <f>VLOOKUP(B14,'Plantilla publicacion'!$A$3:$M$505,9,0)</f>
        <v>1</v>
      </c>
      <c r="J14" s="100" t="str">
        <f>VLOOKUP(B14,'Plantilla publicacion'!$A$3:$M$505,10,0)</f>
        <v>Númerica</v>
      </c>
      <c r="K14" s="173">
        <f>VLOOKUP(B14,'Plantilla publicacion'!$A$3:$M$505,11,0)</f>
        <v>45677</v>
      </c>
      <c r="L14" s="173">
        <f>VLOOKUP(B14,'Plantilla publicacion'!$A$3:$M$505,12,0)</f>
        <v>45989</v>
      </c>
      <c r="M14" s="100">
        <f>IF(ISERROR(VLOOKUP(B14,'Plantilla publicacion'!$A$3:$P$490,16,0)),"NA",VLOOKUP(B14,'Plantilla publicacion'!$A$3:$P$490,16,0))</f>
        <v>0</v>
      </c>
      <c r="N14" s="101" t="str">
        <f>VLOOKUP(B14,'Plantilla publicacion'!$A$3:$M$505,13,0)</f>
        <v>10-OFICINA  ASESORA JURÍDICA;
20-OFICINA DE TECNOLOGÍA E INFORMÁTICA;
2000-DESPACHO DEL SUPERINTENDENTE DELEGADO PARA LA PROPIEDAD INDUSTRIAL;
2010-DIRECCION DE SIGNOS DISTINTIVOS;
2020-DIRECCIÓN DE NUEVAS CREACIONES</v>
      </c>
      <c r="O14" s="317">
        <f>VLOOKUP(B14,'Plantilla publicacion (2)'!$S$3:$X$490,6,0)</f>
        <v>0</v>
      </c>
      <c r="P14" s="317">
        <f>VLOOKUP(B14,'Plantilla publicacion (2)'!$S$3:$Y$490,7,0)</f>
        <v>0</v>
      </c>
      <c r="Q14" s="100" t="str">
        <f>VLOOKUP(B14,'PAI 2025 Consolidado'!$F$6:$Z$486,21,0)</f>
        <v xml:space="preserve">Se ha venido trabajando en el documento del protocolo para la conservación de evidencias en el entorno digital, y con el fin de realizar la respectiva revisión de los aspectos técnicos, se realizó una segunda mesa de trabajo con la OTI para posteriormente realizar la revisión de aspectos jurídicos con la Oficina Asesora Jurídica. </v>
      </c>
    </row>
    <row r="15" spans="1:17" ht="63.75" x14ac:dyDescent="0.25">
      <c r="A15" s="13" t="str">
        <f>VLOOKUP(B15,'Plantilla publicacion'!$A$3:$B$490,2,0)</f>
        <v>Actividad propia</v>
      </c>
      <c r="B15" s="102" t="s">
        <v>997</v>
      </c>
      <c r="C15" s="367"/>
      <c r="D15" s="367">
        <f>VLOOKUP(B15,'Plantilla publicacion'!$A$3:$M$490,6,0)</f>
        <v>0</v>
      </c>
      <c r="E15" s="367"/>
      <c r="F15" s="367"/>
      <c r="G15" s="367" t="str">
        <f>VLOOKUP(B15,'Plantilla publicacion'!$A$3:$M$490,7,0)</f>
        <v>N/A</v>
      </c>
      <c r="H15" s="6" t="str">
        <f>VLOOKUP(B15,'Plantilla publicacion'!$A$3:$M$505,8,0)</f>
        <v>Identificar los tipos de evidencia y fuentes que requieren de conservación en los trámites de PI  (Informe sobre tipos de evidencia y fuentes de conservación elaborado)</v>
      </c>
      <c r="I15" s="6">
        <f>VLOOKUP(B15,'Plantilla publicacion'!$A$3:$M$505,9,0)</f>
        <v>1</v>
      </c>
      <c r="J15" s="6" t="str">
        <f>VLOOKUP(B15,'Plantilla publicacion'!$A$3:$M$505,10,0)</f>
        <v>Númerica</v>
      </c>
      <c r="K15" s="7">
        <f>VLOOKUP(B15,'Plantilla publicacion'!$A$3:$M$505,11,0)</f>
        <v>45677</v>
      </c>
      <c r="L15" s="7">
        <f>VLOOKUP(B15,'Plantilla publicacion'!$A$3:$M$505,12,0)</f>
        <v>45716</v>
      </c>
      <c r="M15" s="57"/>
      <c r="N15" s="103" t="str">
        <f>VLOOKUP(B15,'Plantilla publicacion'!$A$3:$M$505,13,0)</f>
        <v>20-OFICINA DE TECNOLOGÍA E INFORMÁTICA;
2000-DESPACHO DEL SUPERINTENDENTE DELEGADO PARA LA PROPIEDAD INDUSTRIAL;
2010-DIRECCION DE SIGNOS DISTINTIVOS;
2020-DIRECCIÓN DE NUEVAS CREACIONES</v>
      </c>
      <c r="O15" s="315">
        <f>VLOOKUP(B15,'Plantilla publicacion (2)'!$S$3:$X$490,6,0)</f>
        <v>100</v>
      </c>
      <c r="P15" s="315">
        <f>VLOOKUP(B15,'Plantilla publicacion (2)'!$S$3:$Y$490,7,0)</f>
        <v>8</v>
      </c>
      <c r="Q15" s="6" t="str">
        <f>VLOOKUP(B15,'PAI 2025 Consolidado'!$F$6:$Z$486,21,0)</f>
        <v>Se identificaron los tipos de evidencia y fuentes que requieren conservación en los trámites de PI, actividad liderada por la Dirección de Nuevas Creaciones, en concurso con la Dirección de Signos Distintivos, la OTI y el GT de Vía Administrativa de la Delegatura de PI.</v>
      </c>
    </row>
    <row r="16" spans="1:17" ht="76.5" x14ac:dyDescent="0.25">
      <c r="A16" s="13" t="str">
        <f>VLOOKUP(B16,'Plantilla publicacion'!$A$3:$B$490,2,0)</f>
        <v>Actividad sin participación</v>
      </c>
      <c r="B16" s="102" t="s">
        <v>1000</v>
      </c>
      <c r="C16" s="367"/>
      <c r="D16" s="367">
        <f>VLOOKUP(B16,'Plantilla publicacion'!$A$3:$M$490,6,0)</f>
        <v>0</v>
      </c>
      <c r="E16" s="367"/>
      <c r="F16" s="367"/>
      <c r="G16" s="367" t="str">
        <f>VLOOKUP(B16,'Plantilla publicacion'!$A$3:$M$490,7,0)</f>
        <v>N/A</v>
      </c>
      <c r="H16" s="6" t="str">
        <f>VLOOKUP(B16,'Plantilla publicacion'!$A$3:$M$505,8,0)</f>
        <v>Realizar un análisis de las leyes y regulaciones sobre la conservación de evidencias digitales  (Documento de análisis elaborado)</v>
      </c>
      <c r="I16" s="6">
        <f>VLOOKUP(B16,'Plantilla publicacion'!$A$3:$M$505,9,0)</f>
        <v>1</v>
      </c>
      <c r="J16" s="6" t="str">
        <f>VLOOKUP(B16,'Plantilla publicacion'!$A$3:$M$505,10,0)</f>
        <v>Númerica</v>
      </c>
      <c r="K16" s="7">
        <f>VLOOKUP(B16,'Plantilla publicacion'!$A$3:$M$505,11,0)</f>
        <v>45677</v>
      </c>
      <c r="L16" s="7">
        <f>VLOOKUP(B16,'Plantilla publicacion'!$A$3:$M$505,12,0)</f>
        <v>45716</v>
      </c>
      <c r="M16" s="57"/>
      <c r="N16" s="103" t="str">
        <f>VLOOKUP(B16,'Plantilla publicacion'!$A$3:$M$505,13,0)</f>
        <v>10-OFICINA  ASESORA JURÍDICA</v>
      </c>
      <c r="O16" s="315">
        <f>VLOOKUP(B16,'Plantilla publicacion (2)'!$S$3:$X$490,6,0)</f>
        <v>100</v>
      </c>
      <c r="P16" s="315">
        <f>VLOOKUP(B16,'Plantilla publicacion (2)'!$S$3:$Y$490,7,0)</f>
        <v>0</v>
      </c>
      <c r="Q16" s="6" t="str">
        <f>VLOOKUP(B16,'PAI 2025 Consolidado'!$F$6:$Z$486,21,0)</f>
        <v>Se realizó el análisis de las leyes  y regulaciones sobre la conservación de evidencias digitales por parte de la OAJ (radicado 25-67392) y se realizó un documento complementario por parte de la Dirección de Nuevas Creaciones que está liderando las actividades de este producto.</v>
      </c>
    </row>
    <row r="17" spans="1:17" ht="63.75" x14ac:dyDescent="0.25">
      <c r="A17" s="13" t="str">
        <f>VLOOKUP(B17,'Plantilla publicacion'!$A$3:$B$490,2,0)</f>
        <v>Actividad propia</v>
      </c>
      <c r="B17" s="102" t="s">
        <v>1003</v>
      </c>
      <c r="C17" s="367"/>
      <c r="D17" s="367">
        <f>VLOOKUP(B17,'Plantilla publicacion'!$A$3:$M$490,6,0)</f>
        <v>0</v>
      </c>
      <c r="E17" s="367"/>
      <c r="F17" s="367"/>
      <c r="G17" s="367" t="str">
        <f>VLOOKUP(B17,'Plantilla publicacion'!$A$3:$M$490,7,0)</f>
        <v>N/A</v>
      </c>
      <c r="H17" s="6" t="str">
        <f>VLOOKUP(B17,'Plantilla publicacion'!$A$3:$M$505,8,0)</f>
        <v>Definir la estructura y contenido del Protocolo (Documento con la estructura y contenido definido)</v>
      </c>
      <c r="I17" s="6">
        <f>VLOOKUP(B17,'Plantilla publicacion'!$A$3:$M$505,9,0)</f>
        <v>1</v>
      </c>
      <c r="J17" s="6" t="str">
        <f>VLOOKUP(B17,'Plantilla publicacion'!$A$3:$M$505,10,0)</f>
        <v>Númerica</v>
      </c>
      <c r="K17" s="7">
        <f>VLOOKUP(B17,'Plantilla publicacion'!$A$3:$M$505,11,0)</f>
        <v>45719</v>
      </c>
      <c r="L17" s="7">
        <f>VLOOKUP(B17,'Plantilla publicacion'!$A$3:$M$505,12,0)</f>
        <v>45777</v>
      </c>
      <c r="M17" s="57"/>
      <c r="N17" s="103" t="str">
        <f>VLOOKUP(B17,'Plantilla publicacion'!$A$3:$M$505,13,0)</f>
        <v>20-OFICINA DE TECNOLOGÍA E INFORMÁTICA;
2000-DESPACHO DEL SUPERINTENDENTE DELEGADO PARA LA PROPIEDAD INDUSTRIAL;
2010-DIRECCION DE SIGNOS DISTINTIVOS;
2020-DIRECCIÓN DE NUEVAS CREACIONES</v>
      </c>
      <c r="O17" s="315">
        <f>VLOOKUP(B17,'Plantilla publicacion (2)'!$S$3:$X$490,6,0)</f>
        <v>100</v>
      </c>
      <c r="P17" s="315">
        <f>VLOOKUP(B17,'Plantilla publicacion (2)'!$S$3:$Y$490,7,0)</f>
        <v>6</v>
      </c>
      <c r="Q17" s="6" t="str">
        <f>VLOOKUP(B17,'PAI 2025 Consolidado'!$F$6:$Z$486,21,0)</f>
        <v>Se Definió la estructura y el contenido del Protocolo, actividad liderada por la Dirección de Nuevas creaciones, en conjunto con la Dirección de Signos Distintivos, la OTI y el GT de Vía administrativa de la Delegatura de PI.</v>
      </c>
    </row>
    <row r="18" spans="1:17" ht="90" thickBot="1" x14ac:dyDescent="0.3">
      <c r="A18" s="13" t="str">
        <f>VLOOKUP(B18,'Plantilla publicacion'!$A$3:$B$490,2,0)</f>
        <v>Actividad propia</v>
      </c>
      <c r="B18" s="104" t="s">
        <v>1004</v>
      </c>
      <c r="C18" s="368"/>
      <c r="D18" s="368">
        <f>VLOOKUP(B18,'Plantilla publicacion'!$A$3:$M$490,6,0)</f>
        <v>0</v>
      </c>
      <c r="E18" s="368"/>
      <c r="F18" s="368"/>
      <c r="G18" s="368" t="str">
        <f>VLOOKUP(B18,'Plantilla publicacion'!$A$3:$M$490,7,0)</f>
        <v>N/A</v>
      </c>
      <c r="H18" s="106" t="str">
        <f>VLOOKUP(B18,'Plantilla publicacion'!$A$3:$M$505,8,0)</f>
        <v>Elaborar el protocolo para la conservación de evidencias en el entorno digital (Protocolo elaborado)</v>
      </c>
      <c r="I18" s="106">
        <f>VLOOKUP(B18,'Plantilla publicacion'!$A$3:$M$505,9,0)</f>
        <v>1</v>
      </c>
      <c r="J18" s="106" t="str">
        <f>VLOOKUP(B18,'Plantilla publicacion'!$A$3:$M$505,10,0)</f>
        <v>Númerica</v>
      </c>
      <c r="K18" s="107">
        <f>VLOOKUP(B18,'Plantilla publicacion'!$A$3:$M$505,11,0)</f>
        <v>45782</v>
      </c>
      <c r="L18" s="107">
        <f>VLOOKUP(B18,'Plantilla publicacion'!$A$3:$M$505,12,0)</f>
        <v>45989</v>
      </c>
      <c r="M18" s="108"/>
      <c r="N18" s="109" t="str">
        <f>VLOOKUP(B18,'Plantilla publicacion'!$A$3:$M$505,13,0)</f>
        <v>20-OFICINA DE TECNOLOGÍA E INFORMÁTICA;
2000-DESPACHO DEL SUPERINTENDENTE DELEGADO PARA LA PROPIEDAD INDUSTRIAL;
2010-DIRECCION DE SIGNOS DISTINTIVOS;
2020-DIRECCIÓN DE NUEVAS CREACIONES</v>
      </c>
      <c r="O18" s="318">
        <f>VLOOKUP(B18,'Plantilla publicacion (2)'!$S$3:$X$490,6,0)</f>
        <v>0</v>
      </c>
      <c r="P18" s="318">
        <f>VLOOKUP(B18,'Plantilla publicacion (2)'!$S$3:$Y$490,7,0)</f>
        <v>0</v>
      </c>
      <c r="Q18" s="106" t="str">
        <f>VLOOKUP(B18,'PAI 2025 Consolidado'!$F$6:$Z$486,21,0)</f>
        <v xml:space="preserve">Se ha venido trabajando en el documento del protocolo para la conservación de evidencias en el entorno digital, y con el fin de realizar la respectiva revisión de los aspectos técnicos, se realizó una segunda mesa de trabajo con la OTI para posteriormente realizar la revisión de aspectos jurídicos con la Oficina Asesora Jurídica. </v>
      </c>
    </row>
    <row r="19" spans="1:17" ht="50.25" customHeight="1" x14ac:dyDescent="0.25">
      <c r="A19" s="13"/>
      <c r="B19" s="174" t="s">
        <v>680</v>
      </c>
      <c r="C19" s="366" t="str">
        <f>VLOOKUP(B19,'Plantilla publicacion'!$A$3:$R$490,17,0)</f>
        <v>PND - 5-31-5-b- Convergencia regional - Entidades públicas territoriales y nacionales fortalecidas / PES - Transformación Institucional</v>
      </c>
      <c r="D19" s="366" t="str">
        <f>VLOOKUP(B19,'Plantilla publicacion'!$A$3:$M$497,6,0)</f>
        <v>60-Fortalecer el Sistema Integral de Gestión Institucional en el marco del Modelo Integrado de Planeación y gestión para mejorar la prestación del servicio.</v>
      </c>
      <c r="E19" s="366" t="str">
        <f>VLOOKUP(B19,'Plantilla publicacion'!$A$3:$O$490,14,0)</f>
        <v>106-Cumplimiento de productos del PAI asociados a Fortalecer el Sistema Integral de Gestión Institucional para mejorar la prestación del servicio.</v>
      </c>
      <c r="F19" s="366" t="str">
        <f>VLOOKUP(B19,'Plantilla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 s="366" t="str">
        <f>VLOOKUP(B19,'Plantilla publicacion'!$A$3:$M$497,7,0)</f>
        <v>N/A</v>
      </c>
      <c r="H19" s="176" t="str">
        <f>VLOOKUP(B19,'Plantilla publicacion'!$A$3:$M$505,8,0)</f>
        <v>Diagnóstico de necesidades que permita realizar el seguimiento del ciclo de contratación, elaborado  (Documento diagnostico )</v>
      </c>
      <c r="I19" s="176">
        <f>VLOOKUP(B19,'Plantilla publicacion'!$A$3:$M$505,9,0)</f>
        <v>1</v>
      </c>
      <c r="J19" s="176" t="str">
        <f>VLOOKUP(B19,'Plantilla publicacion'!$A$3:$M$505,10,0)</f>
        <v>Númerica</v>
      </c>
      <c r="K19" s="177">
        <f>VLOOKUP(B19,'Plantilla publicacion'!$A$3:$M$505,11,0)</f>
        <v>45839</v>
      </c>
      <c r="L19" s="177">
        <f>VLOOKUP(B19,'Plantilla publicacion'!$A$3:$M$505,12,0)</f>
        <v>45989</v>
      </c>
      <c r="M19" s="178"/>
      <c r="N19" s="179" t="str">
        <f>VLOOKUP(B19,'Plantilla publicacion'!$A$3:$M$505,13,0)</f>
        <v>105-GRUPO DE TRABAJO DE CONTRATACIÓN;
20-OFICINA DE TECNOLOGÍA E INFORMÁTICA</v>
      </c>
      <c r="O19" s="319">
        <f>VLOOKUP(B19,'Plantilla publicacion (2)'!$S$3:$X$490,6,0)</f>
        <v>0</v>
      </c>
      <c r="P19" s="319">
        <f>VLOOKUP(B19,'Plantilla publicacion (2)'!$S$3:$Y$490,7,0)</f>
        <v>0</v>
      </c>
      <c r="Q19" s="176" t="str">
        <f>VLOOKUP(B19,'PAI 2025 Consolidado'!$F$6:$Z$486,21,0)</f>
        <v>El avance al producto corresponde el requerimiento con las necesidades en la harramienta de estudios previos para el seguimiento del ciclo de contratación</v>
      </c>
    </row>
    <row r="20" spans="1:17" ht="63.75" customHeight="1" thickBot="1" x14ac:dyDescent="0.3">
      <c r="A20" s="13"/>
      <c r="B20" s="175" t="s">
        <v>684</v>
      </c>
      <c r="C20" s="368"/>
      <c r="D20" s="368"/>
      <c r="E20" s="368"/>
      <c r="F20" s="368"/>
      <c r="G20" s="368"/>
      <c r="H20" s="106" t="str">
        <f>VLOOKUP(B20,'Plantilla publicacion'!$A$3:$M$505,8,0)</f>
        <v>Identificar las necesidades de  ajuste a herramientas tecnológicas para el seguimiento del ciclo  de contratción (Documento con las necesidades identificadas)</v>
      </c>
      <c r="I20" s="106">
        <f>VLOOKUP(B20,'Plantilla publicacion'!$A$3:$M$505,9,0)</f>
        <v>1</v>
      </c>
      <c r="J20" s="106" t="str">
        <f>VLOOKUP(B20,'Plantilla publicacion'!$A$3:$M$505,10,0)</f>
        <v>Númerica</v>
      </c>
      <c r="K20" s="107">
        <f>VLOOKUP(B20,'Plantilla publicacion'!$A$3:$M$505,11,0)</f>
        <v>45839</v>
      </c>
      <c r="L20" s="107">
        <f>VLOOKUP(B20,'Plantilla publicacion'!$A$3:$M$505,12,0)</f>
        <v>45930</v>
      </c>
      <c r="M20" s="108"/>
      <c r="N20" s="109" t="str">
        <f>VLOOKUP(B20,'Plantilla publicacion'!$A$3:$M$505,13,0)</f>
        <v>105-GRUPO DE TRABAJO DE CONTRATACIÓN;
20-OFICINA DE TECNOLOGÍA E INFORMÁTICA</v>
      </c>
      <c r="O20" s="318">
        <f>VLOOKUP(B20,'Plantilla publicacion (2)'!$S$3:$X$490,6,0)</f>
        <v>100</v>
      </c>
      <c r="P20" s="318">
        <f>VLOOKUP(B20,'Plantilla publicacion (2)'!$S$3:$Y$490,7,0)</f>
        <v>25</v>
      </c>
      <c r="Q20" s="106" t="str">
        <f>VLOOKUP(B20,'PAI 2025 Consolidado'!$F$6:$Z$486,21,0)</f>
        <v>Se reporta como evidencia la solicitud a la Oficina de Tecnología e Informática, el requerimiento de las necesidades mediante radicado 25-374031</v>
      </c>
    </row>
    <row r="21" spans="1:17" s="12" customFormat="1" ht="153" x14ac:dyDescent="0.25">
      <c r="A21" s="5" t="str">
        <f>VLOOKUP(B21,'Plantilla publicacion'!$A$3:$B$490,2,0)</f>
        <v>Producto</v>
      </c>
      <c r="B21" s="15" t="s">
        <v>1372</v>
      </c>
      <c r="C21" s="367" t="str">
        <f>VLOOKUP(B21,'Plantilla publicacion'!$A$3:$R$490,17,0)</f>
        <v>PND - 5-31-5-d- Convergencia regional - Gobierno digital para la gente / PES - Transformación Institucional</v>
      </c>
      <c r="D21" s="367" t="str">
        <f>VLOOKUP(B21,'Plantilla publicacion'!$A$3:$M$497,6,0)</f>
        <v>62-Fortalecer la infraestructura, uso y aprovechamiento de las tecnologías de la información, para optimizar la capacidad institucional</v>
      </c>
      <c r="E21" s="367" t="str">
        <f>VLOOKUP(B21,'Plantilla publicacion'!$A$3:$O$490,14,0)</f>
        <v>109-Cumplimiento de productos del PAI asociados a Fortalecer la infraestructura, uso y aprovechamiento de las tecnologías de la información, para optimizar la capacidad institucional</v>
      </c>
      <c r="F21" s="367" t="str">
        <f>VLOOKUP(B21,'Plantilla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1" s="367" t="str">
        <f>VLOOKUP(B21,'Plantilla publicacion'!$A$3:$M$497,7,0)</f>
        <v>FUNCIONAMIENTO</v>
      </c>
      <c r="H21" s="15" t="str">
        <f>VLOOKUP(B21,'Plantilla publicacion'!$A$3:$M$505,8,0)</f>
        <v>Estrategia para una eficiente y efectiva gestión archivística que garantice la transición al expediente electrónico, implementada (documento con la estrategia definida, seguimiento al plan de trabajo y evidencias de su cumplimiento)</v>
      </c>
      <c r="I21" s="15">
        <f>VLOOKUP(B21,'Plantilla publicacion'!$A$3:$M$505,9,0)</f>
        <v>100</v>
      </c>
      <c r="J21" s="15" t="str">
        <f>VLOOKUP(B21,'Plantilla publicacion'!$A$3:$M$505,10,0)</f>
        <v>Porcentual</v>
      </c>
      <c r="K21" s="172">
        <f>VLOOKUP(B21,'Plantilla publicacion'!$A$3:$M$505,11,0)</f>
        <v>45691</v>
      </c>
      <c r="L21" s="172">
        <f>VLOOKUP(B21,'Plantilla publicacion'!$A$3:$M$505,12,0)</f>
        <v>46010</v>
      </c>
      <c r="M21" s="15">
        <f>IF(ISERROR(VLOOKUP(B21,'Plantilla publicacion'!$A$3:$P$490,16,0)),"NA",VLOOKUP(B21,'Plantilla publicacion'!$A$3:$P$490,16,0))</f>
        <v>0</v>
      </c>
      <c r="N21" s="15" t="str">
        <f>VLOOKUP(B21,'Plantilla publicacion'!$A$3:$M$505,13,0)</f>
        <v>141-GRUPO DE TRABAJO DE GESTIÓN DOCUMENTAL Y ARCHIVO</v>
      </c>
      <c r="O21" s="314">
        <f>VLOOKUP(B21,'Plantilla publicacion (2)'!$S$3:$X$490,6,0)</f>
        <v>40</v>
      </c>
      <c r="P21" s="314">
        <f>VLOOKUP(B21,'Plantilla publicacion (2)'!$S$3:$Y$490,7,0)</f>
        <v>10</v>
      </c>
      <c r="Q21" s="15" t="str">
        <f>VLOOKUP(B21,'PAI 2025 Consolidado'!$F$6:$Z$486,21,0)</f>
        <v xml:space="preserve">En cumplimiento del producto propuesto, relacionado con la estrategia para una gestión archivística eficiente y efectiva que garantice la transición al expediente electrónico, se adjunta el plan de trabajo diligenciado, junto con el avance cualitativo y sus respectivos soportes. A la fecha, el porcentaje de avance logrado del producto es del 22%, frente al 30% propuesto, lo que representa un avance total acumulado del producto de un 73%.
Asimismo, las evidencias correspondientes pueden consultarse en las actividades 141.1.1, 141.1.2 y 141.1.3. 
</v>
      </c>
    </row>
    <row r="22" spans="1:17" ht="102" x14ac:dyDescent="0.25">
      <c r="A22" s="13" t="str">
        <f>VLOOKUP(B22,'Plantilla publicacion'!$A$3:$B$490,2,0)</f>
        <v>Actividad propia</v>
      </c>
      <c r="B22" s="6" t="s">
        <v>1374</v>
      </c>
      <c r="C22" s="367"/>
      <c r="D22" s="367">
        <f>VLOOKUP(B22,'Plantilla publicacion'!$A$3:$M$490,6,0)</f>
        <v>0</v>
      </c>
      <c r="E22" s="367"/>
      <c r="F22" s="367"/>
      <c r="G22" s="367" t="str">
        <f>VLOOKUP(B22,'Plantilla publicacion'!$A$3:$M$490,7,0)</f>
        <v>N/A</v>
      </c>
      <c r="H22" s="6" t="str">
        <f>VLOOKUP(B22,'Plantilla publicacion'!$A$3:$M$505,8,0)</f>
        <v>Definir la estrategia que garantizará la transición al expediente electrónico. (Incluye metas, plazos, recursos necesarios y etapas de implementación) (documento con la estrategia definida / único entregable)</v>
      </c>
      <c r="I22" s="6">
        <f>VLOOKUP(B22,'Plantilla publicacion'!$A$3:$M$505,9,0)</f>
        <v>1</v>
      </c>
      <c r="J22" s="6" t="str">
        <f>VLOOKUP(B22,'Plantilla publicacion'!$A$3:$M$505,10,0)</f>
        <v>Númerica</v>
      </c>
      <c r="K22" s="7">
        <f>VLOOKUP(B22,'Plantilla publicacion'!$A$3:$M$505,11,0)</f>
        <v>45691</v>
      </c>
      <c r="L22" s="7">
        <f>VLOOKUP(B22,'Plantilla publicacion'!$A$3:$M$505,12,0)</f>
        <v>45772</v>
      </c>
      <c r="M22" s="57"/>
      <c r="N22" s="16" t="str">
        <f>VLOOKUP(B22,'Plantilla publicacion'!$A$3:$M$505,13,0)</f>
        <v>141-GRUPO DE TRABAJO DE GESTIÓN DOCUMENTAL Y ARCHIVO</v>
      </c>
      <c r="O22" s="315">
        <f>VLOOKUP(B22,'Plantilla publicacion (2)'!$S$3:$X$490,6,0)</f>
        <v>100</v>
      </c>
      <c r="P22" s="315">
        <f>VLOOKUP(B22,'Plantilla publicacion (2)'!$S$3:$Y$490,7,0)</f>
        <v>5</v>
      </c>
      <c r="Q22" s="6" t="str">
        <f>VLOOKUP(B22,'PAI 2025 Consolidado'!$F$6:$Z$486,21,0)</f>
        <v xml:space="preserve">Se da cumplimiento a la actividad haciendo entrega de dos archivos que contineen la información correspondiente a la actividad propuesta. La cual contiene el documento SISTEMA DE GESTIÓN DE DOCUMENTOS ELECTRÓNICOS DE ARCHIVO SGDEA - ESTRATEGIA – EXPEDIENTE ELECTRÓNICO y un Anexo del documento con cronograma de implementación y sus avances. </v>
      </c>
    </row>
    <row r="23" spans="1:17" ht="89.25" x14ac:dyDescent="0.25">
      <c r="A23" s="13" t="str">
        <f>VLOOKUP(B23,'Plantilla publicacion'!$A$3:$B$490,2,0)</f>
        <v>Actividad propia</v>
      </c>
      <c r="B23" s="6" t="s">
        <v>1377</v>
      </c>
      <c r="C23" s="367"/>
      <c r="D23" s="367">
        <f>VLOOKUP(B23,'Plantilla publicacion'!$A$3:$M$490,6,0)</f>
        <v>0</v>
      </c>
      <c r="E23" s="367"/>
      <c r="F23" s="367"/>
      <c r="G23" s="367" t="str">
        <f>VLOOKUP(B23,'Plantilla publicacion'!$A$3:$M$490,7,0)</f>
        <v>N/A</v>
      </c>
      <c r="H23" s="6" t="str">
        <f>VLOOKUP(B23,'Plantilla publicacion'!$A$3:$M$505,8,0)</f>
        <v>Elaborar un plan de trabajo que defina las actividades,  fechas y responsbales, que permitan la implementación de la estrategia definida (plan de trabajo / único entregable)</v>
      </c>
      <c r="I23" s="6">
        <f>VLOOKUP(B23,'Plantilla publicacion'!$A$3:$M$505,9,0)</f>
        <v>1</v>
      </c>
      <c r="J23" s="6" t="str">
        <f>VLOOKUP(B23,'Plantilla publicacion'!$A$3:$M$505,10,0)</f>
        <v>Númerica</v>
      </c>
      <c r="K23" s="7">
        <f>VLOOKUP(B23,'Plantilla publicacion'!$A$3:$M$505,11,0)</f>
        <v>45775</v>
      </c>
      <c r="L23" s="7">
        <f>VLOOKUP(B23,'Plantilla publicacion'!$A$3:$M$505,12,0)</f>
        <v>45793</v>
      </c>
      <c r="M23" s="57"/>
      <c r="N23" s="16" t="str">
        <f>VLOOKUP(B23,'Plantilla publicacion'!$A$3:$M$505,13,0)</f>
        <v>141-GRUPO DE TRABAJO DE GESTIÓN DOCUMENTAL Y ARCHIVO</v>
      </c>
      <c r="O23" s="315">
        <f>VLOOKUP(B23,'Plantilla publicacion (2)'!$S$3:$X$490,6,0)</f>
        <v>100</v>
      </c>
      <c r="P23" s="315">
        <f>VLOOKUP(B23,'Plantilla publicacion (2)'!$S$3:$Y$490,7,0)</f>
        <v>5</v>
      </c>
      <c r="Q23" s="6" t="str">
        <f>VLOOKUP(B23,'PAI 2025 Consolidado'!$F$6:$Z$486,21,0)</f>
        <v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v>
      </c>
    </row>
    <row r="24" spans="1:17" ht="51.75" thickBot="1" x14ac:dyDescent="0.3">
      <c r="A24" s="13" t="str">
        <f>VLOOKUP(B24,'Plantilla publicacion'!$A$3:$B$490,2,0)</f>
        <v>Actividad propia</v>
      </c>
      <c r="B24" s="11" t="s">
        <v>1380</v>
      </c>
      <c r="C24" s="367"/>
      <c r="D24" s="367">
        <f>VLOOKUP(B24,'Plantilla publicacion'!$A$3:$M$490,6,0)</f>
        <v>0</v>
      </c>
      <c r="E24" s="367"/>
      <c r="F24" s="367"/>
      <c r="G24" s="367" t="str">
        <f>VLOOKUP(B24,'Plantilla publicacion'!$A$3:$M$490,7,0)</f>
        <v>N/A</v>
      </c>
      <c r="H24" s="11" t="str">
        <f>VLOOKUP(B24,'Plantilla publicacion'!$A$3:$M$505,8,0)</f>
        <v>Ejecutar las actividades del plan de trabajo planificadas para la vigencia 2025 (Seguimiento al plan de trabajo y evidencias de su cumplimiento)</v>
      </c>
      <c r="I24" s="11">
        <f>VLOOKUP(B24,'Plantilla publicacion'!$A$3:$M$505,9,0)</f>
        <v>100</v>
      </c>
      <c r="J24" s="11" t="str">
        <f>VLOOKUP(B24,'Plantilla publicacion'!$A$3:$M$505,10,0)</f>
        <v>Porcentual</v>
      </c>
      <c r="K24" s="110">
        <f>VLOOKUP(B24,'Plantilla publicacion'!$A$3:$M$505,11,0)</f>
        <v>45796</v>
      </c>
      <c r="L24" s="110">
        <f>VLOOKUP(B24,'Plantilla publicacion'!$A$3:$M$505,12,0)</f>
        <v>46010</v>
      </c>
      <c r="M24" s="57"/>
      <c r="N24" s="112" t="str">
        <f>VLOOKUP(B24,'Plantilla publicacion'!$A$3:$M$505,13,0)</f>
        <v>141-GRUPO DE TRABAJO DE GESTIÓN DOCUMENTAL Y ARCHIVO</v>
      </c>
      <c r="O24" s="316">
        <f>VLOOKUP(B24,'Plantilla publicacion (2)'!$S$3:$X$490,6,0)</f>
        <v>45</v>
      </c>
      <c r="P24" s="316">
        <f>VLOOKUP(B24,'Plantilla publicacion (2)'!$S$3:$Y$490,7,0)</f>
        <v>4.5</v>
      </c>
      <c r="Q24" s="11" t="str">
        <f>VLOOKUP(B24,'PAI 2025 Consolidado'!$F$6:$Z$486,21,0)</f>
        <v>El avance correspondiente al mes de septiembre continua en un 45%, ya que, conforme a la programación, el reporte de la actividad cinco (5) está previsto para el próximo mes.</v>
      </c>
    </row>
    <row r="25" spans="1:17" s="12" customFormat="1" ht="165.75" x14ac:dyDescent="0.25">
      <c r="A25" s="5" t="str">
        <f>VLOOKUP(B25,'Plantilla publicacion'!$A$3:$B$490,2,0)</f>
        <v>Producto</v>
      </c>
      <c r="B25" s="98" t="s">
        <v>1382</v>
      </c>
      <c r="C25" s="366" t="str">
        <f>VLOOKUP(B25,'Plantilla publicacion'!$A$3:$R$490,17,0)</f>
        <v>PND - 5-31-5-b- Convergencia regional - Entidades públicas territoriales y nacionales fortalecidas / PES - Transformación Institucional</v>
      </c>
      <c r="D25" s="366" t="str">
        <f>VLOOKUP(B25,'Plantilla publicacion'!$A$3:$M$497,6,0)</f>
        <v>60-Fortalecer el Sistema Integral de Gestión Institucional en el marco del Modelo Integrado de Planeación y gestión para mejorar la prestación del servicio.</v>
      </c>
      <c r="E25" s="366" t="str">
        <f>VLOOKUP(B25,'Plantilla publicacion'!$A$3:$O$490,14,0)</f>
        <v>106-Cumplimiento de productos del PAI asociados a Fortalecer el Sistema Integral de Gestión Institucional para mejorar la prestación del servicio.</v>
      </c>
      <c r="F25" s="366"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366" t="str">
        <f>VLOOKUP(B25,'Plantilla publicacion'!$A$3:$M$497,7,0)</f>
        <v>FUNCIONAMIENTO</v>
      </c>
      <c r="H25" s="100" t="str">
        <f>VLOOKUP(B25,'Plantilla publicacion'!$A$3:$M$505,8,0)</f>
        <v>Plan Institucional de Archivos publicado y ejecutado (Plan ejecutado con seguimiento / Link de publicación)</v>
      </c>
      <c r="I25" s="100">
        <f>VLOOKUP(B25,'Plantilla publicacion'!$A$3:$M$505,9,0)</f>
        <v>100</v>
      </c>
      <c r="J25" s="100" t="str">
        <f>VLOOKUP(B25,'Plantilla publicacion'!$A$3:$M$505,10,0)</f>
        <v>Porcentual</v>
      </c>
      <c r="K25" s="173">
        <f>VLOOKUP(B25,'Plantilla publicacion'!$A$3:$M$505,11,0)</f>
        <v>45671</v>
      </c>
      <c r="L25" s="173">
        <f>VLOOKUP(B25,'Plantilla publicacion'!$A$3:$M$505,12,0)</f>
        <v>46010</v>
      </c>
      <c r="M25" s="100" t="str">
        <f>IF(ISERROR(VLOOKUP(B25,'Plantilla publicacion'!$A$3:$P$490,16,0)),"NA",VLOOKUP(B25,'Plantilla publicacion'!$A$3:$P$490,16,0))</f>
        <v>PES_20230204 / PEI_26 / DECRETO 612</v>
      </c>
      <c r="N25" s="101" t="str">
        <f>VLOOKUP(B25,'Plantilla publicacion'!$A$3:$M$505,13,0)</f>
        <v>141-GRUPO DE TRABAJO DE GESTIÓN DOCUMENTAL Y ARCHIVO</v>
      </c>
      <c r="O25" s="317">
        <f>VLOOKUP(B25,'Plantilla publicacion (2)'!$S$3:$X$490,6,0)</f>
        <v>61</v>
      </c>
      <c r="P25" s="317">
        <f>VLOOKUP(B25,'Plantilla publicacion (2)'!$S$3:$Y$490,7,0)</f>
        <v>15.25</v>
      </c>
      <c r="Q25" s="100" t="str">
        <f>VLOOKUP(B25,'PAI 2025 Consolidado'!$F$6:$Z$486,21,0)</f>
        <v>En cumplimiento del producto propuesto, relacionado al Plan de Trabajo del Plan Institucional de Archivos 2025, se adjunta el plan de trabajo diligenciado con el avance cualitativo. En este documento se evidencia la ejecución de las actividades a través del PES, PGD, Plan de Acción, Plan de Trabajo de MIPG y PETI, con sus respectivas metas y responsables. A la fecha, el porcentaje de avance logrado del producto es del 25%, frente al 30% propuesto, lo que representa un avance total acumulado del producto de un 85%.
Asimismo, las evidencias correspondientes pueden consultarse en las actividades 141.2.1, 141.2.2 y 141.2.3.</v>
      </c>
    </row>
    <row r="26" spans="1:17" ht="63.75" x14ac:dyDescent="0.25">
      <c r="A26" s="13" t="str">
        <f>VLOOKUP(B26,'Plantilla publicacion'!$A$3:$B$490,2,0)</f>
        <v>Actividad propia</v>
      </c>
      <c r="B26" s="102" t="s">
        <v>1384</v>
      </c>
      <c r="C26" s="367"/>
      <c r="D26" s="367">
        <f>VLOOKUP(B26,'Plantilla publicacion'!$A$3:$M$490,6,0)</f>
        <v>0</v>
      </c>
      <c r="E26" s="367"/>
      <c r="F26" s="367"/>
      <c r="G26" s="367" t="str">
        <f>VLOOKUP(B26,'Plantilla publicacion'!$A$3:$M$490,7,0)</f>
        <v>N/A</v>
      </c>
      <c r="H26" s="6" t="str">
        <f>VLOOKUP(B26,'Plantilla publicacion'!$A$3:$M$505,8,0)</f>
        <v>Actualizar y publicar el Plan Institucional de Archivo 2025 (Documento del Plan Institucional de Archivos, actualizado).)</v>
      </c>
      <c r="I26" s="6">
        <f>VLOOKUP(B26,'Plantilla publicacion'!$A$3:$M$505,9,0)</f>
        <v>1</v>
      </c>
      <c r="J26" s="6" t="str">
        <f>VLOOKUP(B26,'Plantilla publicacion'!$A$3:$M$505,10,0)</f>
        <v>Númerica</v>
      </c>
      <c r="K26" s="7">
        <f>VLOOKUP(B26,'Plantilla publicacion'!$A$3:$M$505,11,0)</f>
        <v>45671</v>
      </c>
      <c r="L26" s="7">
        <f>VLOOKUP(B26,'Plantilla publicacion'!$A$3:$M$505,12,0)</f>
        <v>45688</v>
      </c>
      <c r="M26" s="57"/>
      <c r="N26" s="103" t="str">
        <f>VLOOKUP(B26,'Plantilla publicacion'!$A$3:$M$505,13,0)</f>
        <v>141-GRUPO DE TRABAJO DE GESTIÓN DOCUMENTAL Y ARCHIVO</v>
      </c>
      <c r="O26" s="315">
        <f>VLOOKUP(B26,'Plantilla publicacion (2)'!$S$3:$X$490,6,0)</f>
        <v>100</v>
      </c>
      <c r="P26" s="315">
        <f>VLOOKUP(B26,'Plantilla publicacion (2)'!$S$3:$Y$490,7,0)</f>
        <v>6</v>
      </c>
      <c r="Q26" s="6" t="str">
        <f>VLOOKUP(B26,'PAI 2025 Consolidado'!$F$6:$Z$486,21,0)</f>
        <v>Se da cumplimiento a la actividad, teniendo en cuenta que se realizó la publicación del documento del PINAR en la Sede Electrónica de la Entidad en el enlace de Transparencia y Acceso a la Información Pública, en cumplimiento al Decreto 612 del 2018.</v>
      </c>
    </row>
    <row r="27" spans="1:17" ht="76.5" x14ac:dyDescent="0.25">
      <c r="A27" s="13" t="str">
        <f>VLOOKUP(B27,'Plantilla publicacion'!$A$3:$B$490,2,0)</f>
        <v>Actividad propia</v>
      </c>
      <c r="B27" s="102" t="s">
        <v>1386</v>
      </c>
      <c r="C27" s="367"/>
      <c r="D27" s="367">
        <f>VLOOKUP(B27,'Plantilla publicacion'!$A$3:$M$490,6,0)</f>
        <v>0</v>
      </c>
      <c r="E27" s="367"/>
      <c r="F27" s="367"/>
      <c r="G27" s="367" t="str">
        <f>VLOOKUP(B27,'Plantilla publicacion'!$A$3:$M$490,7,0)</f>
        <v>N/A</v>
      </c>
      <c r="H27" s="6" t="str">
        <f>VLOOKUP(B27,'Plantilla publicacion'!$A$3:$M$505,8,0)</f>
        <v>Formular el plan institucional de Archivo (Documento de Plan de Trabajo para el seguimiento de la ejecución)</v>
      </c>
      <c r="I27" s="6">
        <f>VLOOKUP(B27,'Plantilla publicacion'!$A$3:$M$505,9,0)</f>
        <v>1</v>
      </c>
      <c r="J27" s="6" t="str">
        <f>VLOOKUP(B27,'Plantilla publicacion'!$A$3:$M$505,10,0)</f>
        <v>Númerica</v>
      </c>
      <c r="K27" s="7">
        <f>VLOOKUP(B27,'Plantilla publicacion'!$A$3:$M$505,11,0)</f>
        <v>45671</v>
      </c>
      <c r="L27" s="7">
        <f>VLOOKUP(B27,'Plantilla publicacion'!$A$3:$M$505,12,0)</f>
        <v>45688</v>
      </c>
      <c r="M27" s="57"/>
      <c r="N27" s="103" t="str">
        <f>VLOOKUP(B27,'Plantilla publicacion'!$A$3:$M$505,13,0)</f>
        <v>141-GRUPO DE TRABAJO DE GESTIÓN DOCUMENTAL Y ARCHIVO</v>
      </c>
      <c r="O27" s="315">
        <f>VLOOKUP(B27,'Plantilla publicacion (2)'!$S$3:$X$490,6,0)</f>
        <v>100</v>
      </c>
      <c r="P27" s="315">
        <f>VLOOKUP(B27,'Plantilla publicacion (2)'!$S$3:$Y$490,7,0)</f>
        <v>6</v>
      </c>
      <c r="Q27" s="6" t="str">
        <f>VLOOKUP(B27,'PAI 2025 Consolidado'!$F$6:$Z$486,21,0)</f>
        <v>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v>
      </c>
    </row>
    <row r="28" spans="1:17" ht="192" thickBot="1" x14ac:dyDescent="0.3">
      <c r="A28" s="13" t="str">
        <f>VLOOKUP(B28,'Plantilla publicacion'!$A$3:$B$490,2,0)</f>
        <v>Actividad propia</v>
      </c>
      <c r="B28" s="104" t="s">
        <v>1388</v>
      </c>
      <c r="C28" s="368"/>
      <c r="D28" s="368">
        <f>VLOOKUP(B28,'Plantilla publicacion'!$A$3:$M$490,6,0)</f>
        <v>0</v>
      </c>
      <c r="E28" s="368"/>
      <c r="F28" s="368"/>
      <c r="G28" s="368" t="str">
        <f>VLOOKUP(B28,'Plantilla publicacion'!$A$3:$M$490,7,0)</f>
        <v>N/A</v>
      </c>
      <c r="H28" s="106" t="str">
        <f>VLOOKUP(B28,'Plantilla publicacion'!$A$3:$M$505,8,0)</f>
        <v>Ejecutar el Plan de Trabajo del Plan Institucional de Archivos 2025 (informes de avance de ejecución del plan de trabajo)</v>
      </c>
      <c r="I28" s="106">
        <f>VLOOKUP(B28,'Plantilla publicacion'!$A$3:$M$505,9,0)</f>
        <v>100</v>
      </c>
      <c r="J28" s="106" t="str">
        <f>VLOOKUP(B28,'Plantilla publicacion'!$A$3:$M$505,10,0)</f>
        <v>Porcentual</v>
      </c>
      <c r="K28" s="107">
        <f>VLOOKUP(B28,'Plantilla publicacion'!$A$3:$M$505,11,0)</f>
        <v>45691</v>
      </c>
      <c r="L28" s="107">
        <f>VLOOKUP(B28,'Plantilla publicacion'!$A$3:$M$505,12,0)</f>
        <v>46010</v>
      </c>
      <c r="M28" s="108"/>
      <c r="N28" s="109" t="str">
        <f>VLOOKUP(B28,'Plantilla publicacion'!$A$3:$M$505,13,0)</f>
        <v>141-GRUPO DE TRABAJO DE GESTIÓN DOCUMENTAL Y ARCHIVO</v>
      </c>
      <c r="O28" s="318">
        <f>VLOOKUP(B28,'Plantilla publicacion (2)'!$S$3:$X$490,6,0)</f>
        <v>61</v>
      </c>
      <c r="P28" s="318">
        <f>VLOOKUP(B28,'Plantilla publicacion (2)'!$S$3:$Y$490,7,0)</f>
        <v>4.88</v>
      </c>
      <c r="Q28" s="106" t="str">
        <f>VLOOKUP(B28,'PAI 2025 Consolidado'!$F$6:$Z$486,21,0)</f>
        <v>En cumplimiento de la actividad contemplada en el Plan de Trabajo del Plan Institucional de Archivos 2025, se adjunta el documento diligenciado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julio así: PES: 73%, PGD: 77%, Plan de Acción: 80%, Plan de Trabajo MIPG: 0% (no se ha recibido retroalimentación del FURAG, insumo necesario para su formulación) y PETI: 77%. Cada componente incluye metas y responsables, lo que permitirá hacer seguimiento al cumplimiento progresivo de los objetivos del Plan.</v>
      </c>
    </row>
    <row r="29" spans="1:17" s="12" customFormat="1" ht="127.5" x14ac:dyDescent="0.25">
      <c r="A29" s="5" t="str">
        <f>VLOOKUP(B29,'Plantilla publicacion'!$A$3:$B$490,2,0)</f>
        <v>Producto</v>
      </c>
      <c r="B29" s="98" t="s">
        <v>1390</v>
      </c>
      <c r="C29" s="366" t="str">
        <f>VLOOKUP(B29,'Plantilla publicacion'!$A$3:$R$490,17,0)</f>
        <v>PND - 5-31-5-b- Convergencia regional - Entidades públicas territoriales y nacionales fortalecidas / PES - Transformación Institucional</v>
      </c>
      <c r="D29" s="366" t="str">
        <f>VLOOKUP(B29,'Plantilla publicacion'!$A$3:$M$497,6,0)</f>
        <v>81-Mejorar la oportunidad en la atención de trámites y servicios.</v>
      </c>
      <c r="E29" s="366" t="str">
        <f>VLOOKUP(B29,'Plantilla publicacion'!$A$3:$O$490,14,0)</f>
        <v>138-Avance promedio de cumplimiento de productos asociados a mejorar la oportunidad en la atención de trámites y servicios.</v>
      </c>
      <c r="F29" s="366" t="str">
        <f>VLOOKUP(B29,'Plantilla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 s="366" t="str">
        <f>VLOOKUP(B29,'Plantilla publicacion'!$A$3:$M$497,7,0)</f>
        <v>C-3599-0200-0005-53105b</v>
      </c>
      <c r="H29" s="100" t="str">
        <f>VLOOKUP(B29,'Plantilla publicacion'!$A$3:$M$505,8,0)</f>
        <v>Servicios complementarios de gestión documental con radicados de entrada, traslados y salidas, realizados.(Informe anual de servicios complementarios de gestión documental)</v>
      </c>
      <c r="I29" s="100">
        <f>VLOOKUP(B29,'Plantilla publicacion'!$A$3:$M$505,9,0)</f>
        <v>3357800</v>
      </c>
      <c r="J29" s="100" t="str">
        <f>VLOOKUP(B29,'Plantilla publicacion'!$A$3:$M$505,10,0)</f>
        <v>Númerica</v>
      </c>
      <c r="K29" s="173">
        <f>VLOOKUP(B29,'Plantilla publicacion'!$A$3:$M$505,11,0)</f>
        <v>45659</v>
      </c>
      <c r="L29" s="173">
        <f>VLOOKUP(B29,'Plantilla publicacion'!$A$3:$M$505,12,0)</f>
        <v>46022</v>
      </c>
      <c r="M29" s="15">
        <f>IF(ISERROR(VLOOKUP(B29,'Plantilla publicacion'!$A$3:$P$490,16,0)),"NA",VLOOKUP(B29,'Plantilla publicacion'!$A$3:$P$490,16,0))</f>
        <v>0</v>
      </c>
      <c r="N29" s="101" t="str">
        <f>VLOOKUP(B29,'Plantilla publicacion'!$A$3:$M$505,13,0)</f>
        <v>141-GRUPO DE TRABAJO DE GESTIÓN DOCUMENTAL Y ARCHIVO</v>
      </c>
      <c r="O29" s="317">
        <f>VLOOKUP(B29,'Plantilla publicacion (2)'!$S$3:$X$490,6,0)</f>
        <v>82</v>
      </c>
      <c r="P29" s="317">
        <f>VLOOKUP(B29,'Plantilla publicacion (2)'!$S$3:$Y$490,7,0)</f>
        <v>27.333333333333329</v>
      </c>
      <c r="Q29" s="100" t="str">
        <f>VLOOKUP(B29,'PAI 2025 Consolidado'!$F$6:$Z$486,21,0)</f>
        <v>En cumplimiento del producto propuesto, correspondiente a la prestación de servicios complementarios de gestión a los documentos internos y externos radicados en la Entidad, se adjunta el informe de avance cualitativo al mes de septiembre de los servicios complementarios de radicación, traslado y salida de comunicaciones, un total de 2.770.372 radicaciones, equivalente a un 82,51% frente a la meta establecida de 3.357.800. En consecuencia, el avance total del producto alcanza un 82,51%.</v>
      </c>
    </row>
    <row r="30" spans="1:17" ht="76.5" x14ac:dyDescent="0.25">
      <c r="A30" s="13" t="str">
        <f>VLOOKUP(B30,'Plantilla publicacion'!$A$3:$B$490,2,0)</f>
        <v>Actividad propia</v>
      </c>
      <c r="B30" s="119" t="s">
        <v>1392</v>
      </c>
      <c r="C30" s="367"/>
      <c r="D30" s="367">
        <f>VLOOKUP(B30,'Plantilla publicacion'!$A$3:$M$490,6,0)</f>
        <v>0</v>
      </c>
      <c r="E30" s="367"/>
      <c r="F30" s="367"/>
      <c r="G30" s="367" t="str">
        <f>VLOOKUP(B30,'Plantilla publicacion'!$A$3:$M$490,7,0)</f>
        <v>N/A</v>
      </c>
      <c r="H30" s="11" t="str">
        <f>VLOOKUP(B30,'Plantilla publicacion'!$A$3:$M$505,8,0)</f>
        <v>Realizar los servicios complementarios de gestión a los documentos internos y externos radicados en la entidad (Informes de servicios complementarios de gestión documental)</v>
      </c>
      <c r="I30" s="11">
        <f>VLOOKUP(B30,'Plantilla publicacion'!$A$3:$M$505,9,0)</f>
        <v>3357800</v>
      </c>
      <c r="J30" s="11" t="str">
        <f>VLOOKUP(B30,'Plantilla publicacion'!$A$3:$M$505,10,0)</f>
        <v>Númerica</v>
      </c>
      <c r="K30" s="110">
        <f>VLOOKUP(B30,'Plantilla publicacion'!$A$3:$M$505,11,0)</f>
        <v>45659</v>
      </c>
      <c r="L30" s="110">
        <f>VLOOKUP(B30,'Plantilla publicacion'!$A$3:$M$505,12,0)</f>
        <v>46022</v>
      </c>
      <c r="M30" s="111"/>
      <c r="N30" s="144" t="str">
        <f>VLOOKUP(B30,'Plantilla publicacion'!$A$3:$M$505,13,0)</f>
        <v>141-GRUPO DE TRABAJO DE GESTIÓN DOCUMENTAL Y ARCHIVO</v>
      </c>
      <c r="O30" s="316">
        <f>VLOOKUP(B30,'Plantilla publicacion (2)'!$S$3:$X$490,6,0)</f>
        <v>82</v>
      </c>
      <c r="P30" s="316">
        <f>VLOOKUP(B30,'Plantilla publicacion (2)'!$S$3:$Y$490,7,0)</f>
        <v>16.399999999999999</v>
      </c>
      <c r="Q30" s="11" t="str">
        <f>VLOOKUP(B30,'PAI 2025 Consolidado'!$F$6:$Z$486,21,0)</f>
        <v xml:space="preserve">Se presenta informe del mes de septiembre de los servicios complementarios de radicación, traslado y salida de comunicaciones de la Entidad. A septiembre se han realizado 2.770.372 radicaciones equivalente a un 82,51% sobre la meta que corresponde a 3.357.800.
</v>
      </c>
    </row>
    <row r="31" spans="1:17" ht="39" customHeight="1" x14ac:dyDescent="0.25">
      <c r="A31" s="184"/>
      <c r="B31" s="81" t="s">
        <v>1191</v>
      </c>
      <c r="C31" s="431" t="str">
        <f>VLOOKUP(B31,'Plantilla publicacion'!$A$3:$R$490,17,0)</f>
        <v>PND - 4-04-1-c- Transformación productiva, internacionalización y acción climática - Políticas de competencia, consumidor e infraestructura de la calidad modernas / PES - Reindustrialización</v>
      </c>
      <c r="D31" s="431" t="str">
        <f>VLOOKUP(B31,'Plantilla publicacion'!$A$3:$M$497,6,0)</f>
        <v>58-Promover el enfoque preventivo, diferencial y territorial en el que hacer misional de la entidad</v>
      </c>
      <c r="E31" s="431" t="str">
        <f>VLOOKUP(B31,'Plantilla publicacion'!$A$3:$O$490,14,0)</f>
        <v>103-Cumplimiento de productos del PAI asociados a Promover el enfoque preventivo, diferencial y territorial en el que hacer misional de la entidad</v>
      </c>
      <c r="F31" s="431" t="str">
        <f>VLOOKUP(B31,'Plantilla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1" s="431" t="str">
        <f>VLOOKUP(B31,'Plantilla publicacion'!$A$3:$M$497,7,0)</f>
        <v>C-3503-0200-0016-40401c</v>
      </c>
      <c r="H31" s="185" t="str">
        <f>VLOOKUP(B31,'Plantilla publicacion'!$A$3:$M$505,8,0)</f>
        <v>Campañas de control preventivo en los sectores eléctrico, seguridad vial, hogar y construcción e hidrocarburos, realizadas  (Informe con análisis del desarrollo de la campaña)</v>
      </c>
      <c r="I31" s="185">
        <f>VLOOKUP(B31,'Plantilla publicacion'!$A$3:$M$505,9,0)</f>
        <v>4</v>
      </c>
      <c r="J31" s="185" t="str">
        <f>VLOOKUP(B31,'Plantilla publicacion'!$A$3:$M$505,10,0)</f>
        <v>Númerica</v>
      </c>
      <c r="K31" s="186">
        <f>VLOOKUP(B31,'Plantilla publicacion'!$A$3:$M$505,11,0)</f>
        <v>45670</v>
      </c>
      <c r="L31" s="186">
        <f>VLOOKUP(B31,'Plantilla publicacion'!$A$3:$M$505,12,0)</f>
        <v>46022</v>
      </c>
      <c r="M31" s="186"/>
      <c r="N31" s="185" t="str">
        <f>VLOOKUP(B31,'Plantilla publicacion'!$A$3:$M$505,13,0)</f>
        <v>6000-DESPACHO DEL SUPERINTENDENTE DELEGADO PARA EL CONTROL Y VERIFICACIÓN DE REGLAMENTOS TÉCNICOS Y METROLOGÍA LEGAL</v>
      </c>
      <c r="O31" s="320">
        <f>VLOOKUP(B31,'Plantilla publicacion (2)'!$S$3:$X$490,6,0)</f>
        <v>0</v>
      </c>
      <c r="P31" s="320">
        <f>VLOOKUP(B31,'Plantilla publicacion (2)'!$S$3:$Y$490,7,0)</f>
        <v>0</v>
      </c>
      <c r="Q31" s="185">
        <f>VLOOKUP(B31,'PAI 2025 Consolidado'!$F$6:$Z$486,21,0)</f>
        <v>0</v>
      </c>
    </row>
    <row r="32" spans="1:17" ht="39" customHeight="1" x14ac:dyDescent="0.25">
      <c r="A32" s="184"/>
      <c r="B32" s="81" t="s">
        <v>1192</v>
      </c>
      <c r="C32" s="431"/>
      <c r="D32" s="431">
        <f>VLOOKUP(B32,'Plantilla publicacion'!$A$3:$M$490,6,0)</f>
        <v>0</v>
      </c>
      <c r="E32" s="431"/>
      <c r="F32" s="431"/>
      <c r="G32" s="431" t="str">
        <f>VLOOKUP(B32,'Plantilla publicacion'!$A$3:$M$490,7,0)</f>
        <v>N/A</v>
      </c>
      <c r="H32" s="185" t="str">
        <f>VLOOKUP(B32,'Plantilla publicacion'!$A$3:$M$505,8,0)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2" s="185">
        <f>VLOOKUP(B32,'Plantilla publicacion'!$A$3:$M$505,9,0)</f>
        <v>4</v>
      </c>
      <c r="J32" s="185" t="str">
        <f>VLOOKUP(B32,'Plantilla publicacion'!$A$3:$M$505,10,0)</f>
        <v>Númerica</v>
      </c>
      <c r="K32" s="186">
        <f>VLOOKUP(B32,'Plantilla publicacion'!$A$3:$M$505,11,0)</f>
        <v>45670</v>
      </c>
      <c r="L32" s="186">
        <f>VLOOKUP(B32,'Plantilla publicacion'!$A$3:$M$505,12,0)</f>
        <v>45897</v>
      </c>
      <c r="M32" s="186"/>
      <c r="N32" s="185" t="str">
        <f>VLOOKUP(B32,'Plantilla publicacion'!$A$3:$M$505,13,0)</f>
        <v>6000-DESPACHO DEL SUPERINTENDENTE DELEGADO PARA EL CONTROL Y VERIFICACIÓN DE REGLAMENTOS TÉCNICOS Y METROLOGÍA LEGAL</v>
      </c>
      <c r="O32" s="320">
        <f>VLOOKUP(B32,'Plantilla publicacion (2)'!$S$3:$X$490,6,0)</f>
        <v>100</v>
      </c>
      <c r="P32" s="320">
        <f>VLOOKUP(B32,'Plantilla publicacion (2)'!$S$3:$Y$490,7,0)</f>
        <v>0.24390243902439024</v>
      </c>
      <c r="Q32" s="185" t="str">
        <f>VLOOKUP(B32,'PAI 2025 Consolidado'!$F$6:$Z$486,21,0)</f>
        <v>Se cumplió con la actividad de planificación de las campañas, la cual incluyó la definición del objetivo, contenido, alcance, así como la fijación de metas e indicadores de medición.
Como resultado, se elaboró el documento de planificación en el que se identifican cuatro campañas.</v>
      </c>
    </row>
    <row r="33" spans="1:17" ht="38.25" x14ac:dyDescent="0.25">
      <c r="A33" s="184"/>
      <c r="B33" s="81" t="s">
        <v>1193</v>
      </c>
      <c r="C33" s="431"/>
      <c r="D33" s="431">
        <f>VLOOKUP(B33,'Plantilla publicacion'!$A$3:$M$497,6,0)</f>
        <v>0</v>
      </c>
      <c r="E33" s="431">
        <f>VLOOKUP(B33,'Plantilla publicacion'!$A$3:$O$490,14,0)</f>
        <v>0</v>
      </c>
      <c r="F33" s="431">
        <f>VLOOKUP(B33,'Plantilla publicacion'!$A$3:$P$490,15,0)</f>
        <v>0</v>
      </c>
      <c r="G33" s="431" t="str">
        <f>VLOOKUP(B33,'Plantilla publicacion'!$A$3:$M$497,7,0)</f>
        <v>N/A</v>
      </c>
      <c r="H33" s="185" t="str">
        <f>VLOOKUP(B33,'Plantilla publicacion'!$A$3:$M$505,8,0)</f>
        <v>Establecer el cronograma de visitas y requerimientos de cada una de las campañas en los sectores definidos (Cronograma)</v>
      </c>
      <c r="I33" s="185">
        <f>VLOOKUP(B33,'Plantilla publicacion'!$A$3:$M$505,9,0)</f>
        <v>4</v>
      </c>
      <c r="J33" s="185" t="str">
        <f>VLOOKUP(B33,'Plantilla publicacion'!$A$3:$M$505,10,0)</f>
        <v>Númerica</v>
      </c>
      <c r="K33" s="186">
        <f>VLOOKUP(B33,'Plantilla publicacion'!$A$3:$M$505,11,0)</f>
        <v>45670</v>
      </c>
      <c r="L33" s="186">
        <f>VLOOKUP(B33,'Plantilla publicacion'!$A$3:$M$505,12,0)</f>
        <v>46022</v>
      </c>
      <c r="M33" s="186"/>
      <c r="N33" s="185" t="str">
        <f>VLOOKUP(B33,'Plantilla publicacion'!$A$3:$M$505,13,0)</f>
        <v>6000-DESPACHO DEL SUPERINTENDENTE DELEGADO PARA EL CONTROL Y VERIFICACIÓN DE REGLAMENTOS TÉCNICOS Y METROLOGÍA LEGAL</v>
      </c>
      <c r="O33" s="320">
        <f>VLOOKUP(B33,'Plantilla publicacion (2)'!$S$3:$X$490,6,0)</f>
        <v>0</v>
      </c>
      <c r="P33" s="320">
        <f>VLOOKUP(B33,'Plantilla publicacion (2)'!$S$3:$Y$490,7,0)</f>
        <v>0</v>
      </c>
      <c r="Q33" s="185">
        <f>VLOOKUP(B33,'PAI 2025 Consolidado'!$F$6:$Z$486,21,0)</f>
        <v>0</v>
      </c>
    </row>
    <row r="34" spans="1:17" ht="38.25" x14ac:dyDescent="0.25">
      <c r="A34" s="184"/>
      <c r="B34" s="81" t="s">
        <v>1194</v>
      </c>
      <c r="C34" s="431"/>
      <c r="D34" s="431">
        <f>VLOOKUP(B34,'Plantilla publicacion'!$A$3:$M$490,6,0)</f>
        <v>0</v>
      </c>
      <c r="E34" s="431"/>
      <c r="F34" s="431"/>
      <c r="G34" s="431" t="str">
        <f>VLOOKUP(B34,'Plantilla publicacion'!$A$3:$M$490,7,0)</f>
        <v>N/A</v>
      </c>
      <c r="H34" s="185" t="str">
        <f>VLOOKUP(B34,'Plantilla publicacion'!$A$3:$M$505,8,0)</f>
        <v>Ejecutar el cronograma de visitas y requerimientos (Seguimiento al cronograma)</v>
      </c>
      <c r="I34" s="185">
        <f>VLOOKUP(B34,'Plantilla publicacion'!$A$3:$M$505,9,0)</f>
        <v>100</v>
      </c>
      <c r="J34" s="185" t="str">
        <f>VLOOKUP(B34,'Plantilla publicacion'!$A$3:$M$505,10,0)</f>
        <v>Porcentual</v>
      </c>
      <c r="K34" s="186">
        <f>VLOOKUP(B34,'Plantilla publicacion'!$A$3:$M$505,11,0)</f>
        <v>45670</v>
      </c>
      <c r="L34" s="186">
        <f>VLOOKUP(B34,'Plantilla publicacion'!$A$3:$M$505,12,0)</f>
        <v>46022</v>
      </c>
      <c r="M34" s="186"/>
      <c r="N34" s="185" t="str">
        <f>VLOOKUP(B34,'Plantilla publicacion'!$A$3:$M$505,13,0)</f>
        <v>6000-DESPACHO DEL SUPERINTENDENTE DELEGADO PARA EL CONTROL Y VERIFICACIÓN DE REGLAMENTOS TÉCNICOS Y METROLOGÍA LEGAL</v>
      </c>
      <c r="O34" s="320">
        <f>VLOOKUP(B34,'Plantilla publicacion (2)'!$S$3:$X$490,6,0)</f>
        <v>0</v>
      </c>
      <c r="P34" s="320">
        <f>VLOOKUP(B34,'Plantilla publicacion (2)'!$S$3:$Y$490,7,0)</f>
        <v>0</v>
      </c>
      <c r="Q34" s="185">
        <f>VLOOKUP(B34,'PAI 2025 Consolidado'!$F$6:$Z$486,21,0)</f>
        <v>0</v>
      </c>
    </row>
    <row r="35" spans="1:17" ht="38.25" x14ac:dyDescent="0.25">
      <c r="A35" s="184"/>
      <c r="B35" s="81" t="s">
        <v>1196</v>
      </c>
      <c r="C35" s="431"/>
      <c r="D35" s="431"/>
      <c r="E35" s="431"/>
      <c r="F35" s="431"/>
      <c r="G35" s="431"/>
      <c r="H35" s="185" t="str">
        <f>VLOOKUP(B35,'Plantilla publicacion'!$A$3:$M$505,8,0)</f>
        <v>Análisis del desarrollo de la campaña (Informe con análisis del desarrollo de la campaña)</v>
      </c>
      <c r="I35" s="185">
        <f>VLOOKUP(B35,'Plantilla publicacion'!$A$3:$M$505,9,0)</f>
        <v>4</v>
      </c>
      <c r="J35" s="185" t="str">
        <f>VLOOKUP(B35,'Plantilla publicacion'!$A$3:$M$505,10,0)</f>
        <v>Númerica</v>
      </c>
      <c r="K35" s="186">
        <f>VLOOKUP(B35,'Plantilla publicacion'!$A$3:$M$505,11,0)</f>
        <v>45670</v>
      </c>
      <c r="L35" s="186">
        <f>VLOOKUP(B35,'Plantilla publicacion'!$A$3:$M$505,12,0)</f>
        <v>46022</v>
      </c>
      <c r="M35" s="186"/>
      <c r="N35" s="185" t="str">
        <f>VLOOKUP(B35,'Plantilla publicacion'!$A$3:$M$505,13,0)</f>
        <v>6000-DESPACHO DEL SUPERINTENDENTE DELEGADO PARA EL CONTROL Y VERIFICACIÓN DE REGLAMENTOS TÉCNICOS Y METROLOGÍA LEGAL</v>
      </c>
      <c r="O35" s="320">
        <f>VLOOKUP(B35,'Plantilla publicacion (2)'!$S$3:$X$490,6,0)</f>
        <v>0</v>
      </c>
      <c r="P35" s="320">
        <f>VLOOKUP(B35,'Plantilla publicacion (2)'!$S$3:$Y$490,7,0)</f>
        <v>0</v>
      </c>
      <c r="Q35" s="185">
        <f>VLOOKUP(B35,'PAI 2025 Consolidado'!$F$6:$Z$486,21,0)</f>
        <v>0</v>
      </c>
    </row>
    <row r="36" spans="1:17" ht="32.25" customHeight="1" x14ac:dyDescent="0.25">
      <c r="A36" s="13" t="e">
        <f>VLOOKUP(B36,'Plantilla publicacion'!$A$3:$B$490,2,0)</f>
        <v>#N/A</v>
      </c>
      <c r="B36" s="429" t="s">
        <v>47</v>
      </c>
      <c r="C36" s="430"/>
      <c r="D36" s="430"/>
      <c r="E36" s="430"/>
      <c r="F36" s="430"/>
      <c r="G36" s="430"/>
      <c r="H36" s="430"/>
      <c r="I36" s="430"/>
      <c r="J36" s="430"/>
      <c r="K36" s="430"/>
      <c r="L36" s="430"/>
      <c r="M36" s="430"/>
      <c r="N36" s="430"/>
      <c r="O36" s="430"/>
      <c r="P36" s="430"/>
      <c r="Q36" s="430"/>
    </row>
  </sheetData>
  <autoFilter ref="A9:N36" xr:uid="{1B55F1BF-235F-4175-858E-E617209E1736}"/>
  <mergeCells count="46">
    <mergeCell ref="C14:C18"/>
    <mergeCell ref="D14:D18"/>
    <mergeCell ref="E14:E18"/>
    <mergeCell ref="F14:F18"/>
    <mergeCell ref="G14:G18"/>
    <mergeCell ref="C29:C30"/>
    <mergeCell ref="D29:D30"/>
    <mergeCell ref="E29:E30"/>
    <mergeCell ref="F29:F30"/>
    <mergeCell ref="G29:G30"/>
    <mergeCell ref="C25:C28"/>
    <mergeCell ref="D25:D28"/>
    <mergeCell ref="E25:E28"/>
    <mergeCell ref="F25:F28"/>
    <mergeCell ref="G25:G28"/>
    <mergeCell ref="C21:C24"/>
    <mergeCell ref="D21:D24"/>
    <mergeCell ref="E21:E24"/>
    <mergeCell ref="F21:F24"/>
    <mergeCell ref="G21:G24"/>
    <mergeCell ref="C10:C13"/>
    <mergeCell ref="D10:D13"/>
    <mergeCell ref="E10:E13"/>
    <mergeCell ref="F10:F13"/>
    <mergeCell ref="G10:G13"/>
    <mergeCell ref="B6:N6"/>
    <mergeCell ref="B7:N7"/>
    <mergeCell ref="B8:D8"/>
    <mergeCell ref="G8:N8"/>
    <mergeCell ref="B5:L5"/>
    <mergeCell ref="O4:Q4"/>
    <mergeCell ref="O5:P5"/>
    <mergeCell ref="O6:P6"/>
    <mergeCell ref="O7:Q7"/>
    <mergeCell ref="B36:Q36"/>
    <mergeCell ref="E31:E35"/>
    <mergeCell ref="F31:F35"/>
    <mergeCell ref="G31:G35"/>
    <mergeCell ref="C31:C35"/>
    <mergeCell ref="D31:D35"/>
    <mergeCell ref="C19:C20"/>
    <mergeCell ref="D19:D20"/>
    <mergeCell ref="E19:E20"/>
    <mergeCell ref="F19:F20"/>
    <mergeCell ref="G19:G20"/>
    <mergeCell ref="B4:N4"/>
  </mergeCells>
  <conditionalFormatting sqref="B11:B13 A7:N8 A6 N5 A5:C5 B26:B28 B22:B24 B15:B20 A1:G1 A4:N4 R4:XFD8 B30:B36 A37:XFD1048576 I1:XFD1 A2:XFD3 H11:N13 H26:N28 H22:N24 H15:N20 H30:N35 R30:XFD36 R15:XFD20 R22:XFD24 R26:XFD28 R11:XFD13">
    <cfRule type="cellIs" dxfId="127" priority="56" operator="equal">
      <formula>0</formula>
    </cfRule>
  </conditionalFormatting>
  <conditionalFormatting sqref="A11:A13 A26:A28 A22:A24 A15:A20 A30:A36 N10 N21 N29 R21:XFD21 R10:XFD10 R29:XFD29 H14:XFD14 H25:XFD25">
    <cfRule type="cellIs" dxfId="126" priority="55" operator="equal">
      <formula>0</formula>
    </cfRule>
  </conditionalFormatting>
  <conditionalFormatting sqref="B6:N6">
    <cfRule type="cellIs" dxfId="125" priority="54" operator="equal">
      <formula>0</formula>
    </cfRule>
  </conditionalFormatting>
  <conditionalFormatting sqref="A10:B10 H10:L10">
    <cfRule type="cellIs" dxfId="124" priority="53" operator="equal">
      <formula>0</formula>
    </cfRule>
  </conditionalFormatting>
  <conditionalFormatting sqref="A14:B14">
    <cfRule type="cellIs" dxfId="123" priority="52" operator="equal">
      <formula>0</formula>
    </cfRule>
  </conditionalFormatting>
  <conditionalFormatting sqref="A21:B21 H21:L21">
    <cfRule type="cellIs" dxfId="122" priority="51" operator="equal">
      <formula>0</formula>
    </cfRule>
  </conditionalFormatting>
  <conditionalFormatting sqref="A25:B25">
    <cfRule type="cellIs" dxfId="121" priority="50" operator="equal">
      <formula>0</formula>
    </cfRule>
  </conditionalFormatting>
  <conditionalFormatting sqref="A29:B29 H29:L29">
    <cfRule type="cellIs" dxfId="120" priority="49" operator="equal">
      <formula>0</formula>
    </cfRule>
  </conditionalFormatting>
  <conditionalFormatting sqref="A9:N9 R9:XFD9">
    <cfRule type="cellIs" dxfId="119" priority="37" operator="equal">
      <formula>0</formula>
    </cfRule>
  </conditionalFormatting>
  <conditionalFormatting sqref="C10:G10">
    <cfRule type="cellIs" dxfId="118" priority="36" operator="equal">
      <formula>0</formula>
    </cfRule>
  </conditionalFormatting>
  <conditionalFormatting sqref="C14:G14">
    <cfRule type="cellIs" dxfId="117" priority="35" operator="equal">
      <formula>0</formula>
    </cfRule>
  </conditionalFormatting>
  <conditionalFormatting sqref="C29:G29 C31:G31">
    <cfRule type="cellIs" dxfId="116" priority="32" operator="equal">
      <formula>0</formula>
    </cfRule>
  </conditionalFormatting>
  <conditionalFormatting sqref="C21">
    <cfRule type="cellIs" dxfId="115" priority="31" operator="equal">
      <formula>0</formula>
    </cfRule>
  </conditionalFormatting>
  <conditionalFormatting sqref="D21">
    <cfRule type="cellIs" dxfId="114" priority="30" operator="equal">
      <formula>0</formula>
    </cfRule>
  </conditionalFormatting>
  <conditionalFormatting sqref="E21">
    <cfRule type="cellIs" dxfId="113" priority="29" operator="equal">
      <formula>0</formula>
    </cfRule>
  </conditionalFormatting>
  <conditionalFormatting sqref="F21">
    <cfRule type="cellIs" dxfId="112" priority="28" operator="equal">
      <formula>0</formula>
    </cfRule>
  </conditionalFormatting>
  <conditionalFormatting sqref="G21">
    <cfRule type="cellIs" dxfId="111" priority="27" operator="equal">
      <formula>0</formula>
    </cfRule>
  </conditionalFormatting>
  <conditionalFormatting sqref="C25">
    <cfRule type="cellIs" dxfId="110" priority="26" operator="equal">
      <formula>0</formula>
    </cfRule>
  </conditionalFormatting>
  <conditionalFormatting sqref="D25">
    <cfRule type="cellIs" dxfId="109" priority="25" operator="equal">
      <formula>0</formula>
    </cfRule>
  </conditionalFormatting>
  <conditionalFormatting sqref="E25">
    <cfRule type="cellIs" dxfId="108" priority="24" operator="equal">
      <formula>0</formula>
    </cfRule>
  </conditionalFormatting>
  <conditionalFormatting sqref="F25">
    <cfRule type="cellIs" dxfId="107" priority="23" operator="equal">
      <formula>0</formula>
    </cfRule>
  </conditionalFormatting>
  <conditionalFormatting sqref="G25">
    <cfRule type="cellIs" dxfId="106" priority="22" operator="equal">
      <formula>0</formula>
    </cfRule>
  </conditionalFormatting>
  <conditionalFormatting sqref="M10">
    <cfRule type="cellIs" dxfId="105" priority="21" operator="equal">
      <formula>0</formula>
    </cfRule>
  </conditionalFormatting>
  <conditionalFormatting sqref="M21">
    <cfRule type="cellIs" dxfId="104" priority="19" operator="equal">
      <formula>0</formula>
    </cfRule>
  </conditionalFormatting>
  <conditionalFormatting sqref="M29">
    <cfRule type="cellIs" dxfId="103" priority="17" operator="equal">
      <formula>0</formula>
    </cfRule>
  </conditionalFormatting>
  <conditionalFormatting sqref="C19:G19">
    <cfRule type="cellIs" dxfId="102" priority="15" operator="equal">
      <formula>0</formula>
    </cfRule>
  </conditionalFormatting>
  <conditionalFormatting sqref="O9:Q9">
    <cfRule type="cellIs" dxfId="101" priority="13" operator="equal">
      <formula>0</formula>
    </cfRule>
  </conditionalFormatting>
  <conditionalFormatting sqref="O11:O13 O26:O28 O22:O24 O15:O20 O30:O35">
    <cfRule type="cellIs" dxfId="100" priority="9" operator="equal">
      <formula>0</formula>
    </cfRule>
  </conditionalFormatting>
  <conditionalFormatting sqref="O10:Q10">
    <cfRule type="cellIs" dxfId="99" priority="8" operator="equal">
      <formula>0</formula>
    </cfRule>
  </conditionalFormatting>
  <conditionalFormatting sqref="O21:Q21">
    <cfRule type="cellIs" dxfId="98" priority="7" operator="equal">
      <formula>0</formula>
    </cfRule>
  </conditionalFormatting>
  <conditionalFormatting sqref="O29:Q29">
    <cfRule type="cellIs" dxfId="97" priority="6" operator="equal">
      <formula>0</formula>
    </cfRule>
  </conditionalFormatting>
  <conditionalFormatting sqref="P11:P13 P26:P28 P22:P24 P15:P20 P30:P35">
    <cfRule type="cellIs" dxfId="96" priority="4" operator="equal">
      <formula>0</formula>
    </cfRule>
  </conditionalFormatting>
  <conditionalFormatting sqref="Q11:Q13 Q26:Q28 Q22:Q24 Q15:Q20 Q30:Q35">
    <cfRule type="cellIs" dxfId="95" priority="1" operator="equal">
      <formula>0</formula>
    </cfRule>
  </conditionalFormatting>
  <dataValidations count="4">
    <dataValidation type="list" allowBlank="1" showInputMessage="1" showErrorMessage="1" sqref="G10:G35" xr:uid="{C908F44C-452E-4FFE-ABCE-022B66393A78}">
      <formula1>financiamiento</formula1>
    </dataValidation>
    <dataValidation type="list" allowBlank="1" showInputMessage="1" showErrorMessage="1" sqref="N10:N35" xr:uid="{BDF5A2C0-7AE8-4704-8D70-EDED153E7740}">
      <formula1>area</formula1>
    </dataValidation>
    <dataValidation type="list" allowBlank="1" showErrorMessage="1" sqref="J10:J35" xr:uid="{514E923C-5532-4583-8EAB-680426C7A0EC}">
      <formula1>"1-Númerica,2-Porcentual"</formula1>
    </dataValidation>
    <dataValidation type="list" allowBlank="1" showInputMessage="1" showErrorMessage="1" sqref="C10 C14 C21 C25 C29 C19 C31" xr:uid="{B81FBDAD-71BD-488A-A76C-F39A0AF7285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Q62"/>
  <sheetViews>
    <sheetView showGridLines="0" view="pageBreakPreview" topLeftCell="M11" zoomScale="85" zoomScaleNormal="110" zoomScaleSheetLayoutView="85" workbookViewId="0">
      <selection activeCell="Q12" sqref="Q12"/>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5" width="34.7109375" style="1" customWidth="1"/>
    <col min="16" max="16" width="33.85546875" style="1" customWidth="1"/>
    <col min="17" max="17" width="36.5703125" style="1" customWidth="1"/>
    <col min="18" max="16384" width="11.42578125" style="5"/>
  </cols>
  <sheetData>
    <row r="1" spans="1:17" ht="43.5" customHeight="1" x14ac:dyDescent="0.25">
      <c r="I1" s="121"/>
      <c r="J1" s="121"/>
      <c r="K1" s="169"/>
      <c r="L1" s="169"/>
      <c r="M1" s="121"/>
      <c r="N1" s="121"/>
      <c r="O1" s="123"/>
      <c r="P1" s="123"/>
      <c r="Q1" s="123"/>
    </row>
    <row r="2" spans="1:17" ht="25.5" customHeight="1" x14ac:dyDescent="0.25">
      <c r="E2" s="126" t="s">
        <v>14</v>
      </c>
      <c r="H2" s="122"/>
      <c r="I2" s="123"/>
      <c r="J2" s="123"/>
      <c r="K2" s="170"/>
      <c r="L2" s="170"/>
      <c r="M2" s="123"/>
      <c r="N2" s="123"/>
      <c r="O2" s="123"/>
      <c r="P2" s="123"/>
      <c r="Q2" s="123"/>
    </row>
    <row r="3" spans="1:17" ht="23.25" customHeight="1" thickBot="1" x14ac:dyDescent="0.3">
      <c r="B3" s="37"/>
      <c r="C3" s="37"/>
      <c r="D3" s="37"/>
      <c r="E3" s="37"/>
      <c r="F3" s="37"/>
      <c r="G3" s="37"/>
      <c r="H3" s="124"/>
      <c r="I3" s="125"/>
      <c r="J3" s="125"/>
      <c r="K3" s="171"/>
      <c r="L3" s="171"/>
      <c r="M3" s="125"/>
      <c r="N3" s="125"/>
      <c r="O3" s="123"/>
      <c r="P3" s="123"/>
      <c r="Q3" s="123"/>
    </row>
    <row r="4" spans="1:17" ht="26.25" customHeight="1" thickBot="1" x14ac:dyDescent="0.3">
      <c r="B4" s="381" t="s">
        <v>1453</v>
      </c>
      <c r="C4" s="381"/>
      <c r="D4" s="381"/>
      <c r="E4" s="381"/>
      <c r="F4" s="381"/>
      <c r="G4" s="381"/>
      <c r="H4" s="381"/>
      <c r="I4" s="381"/>
      <c r="J4" s="381"/>
      <c r="K4" s="381"/>
      <c r="L4" s="381"/>
      <c r="M4" s="381"/>
      <c r="N4" s="382"/>
      <c r="O4" s="339" t="str">
        <f>+CONCATENATE("Avance porcentual ponderada de la gestión  ",P7)</f>
        <v xml:space="preserve">Avance porcentual ponderada de la gestión  </v>
      </c>
      <c r="P4" s="340"/>
      <c r="Q4" s="341"/>
    </row>
    <row r="5" spans="1:17" ht="51.75" customHeight="1" thickBot="1" x14ac:dyDescent="0.3">
      <c r="B5" s="438" t="s">
        <v>1454</v>
      </c>
      <c r="C5" s="438"/>
      <c r="D5" s="438"/>
      <c r="E5" s="438"/>
      <c r="F5" s="438"/>
      <c r="G5" s="438"/>
      <c r="H5" s="438"/>
      <c r="I5" s="438"/>
      <c r="J5" s="438"/>
      <c r="K5" s="438"/>
      <c r="L5" s="438"/>
      <c r="M5" s="50"/>
      <c r="N5" s="10"/>
      <c r="O5" s="342" t="s">
        <v>460</v>
      </c>
      <c r="P5" s="343"/>
      <c r="Q5" s="321">
        <f>VLOOKUP(B4,'Plantilla publicacion (2)'!AE13:AF19,2,0)</f>
        <v>16.736842105263158</v>
      </c>
    </row>
    <row r="6" spans="1:17" ht="27" customHeight="1" thickBot="1" x14ac:dyDescent="0.3">
      <c r="B6" s="383" t="str">
        <f>CONCATENATE(COUNTIF(A10:A62,"producto")," PRODUCTOS")</f>
        <v>11 PRODUCTOS</v>
      </c>
      <c r="C6" s="383"/>
      <c r="D6" s="383"/>
      <c r="E6" s="383"/>
      <c r="F6" s="383"/>
      <c r="G6" s="383"/>
      <c r="H6" s="383"/>
      <c r="I6" s="383"/>
      <c r="J6" s="383"/>
      <c r="K6" s="383"/>
      <c r="L6" s="383"/>
      <c r="M6" s="383"/>
      <c r="N6" s="383"/>
      <c r="O6" s="344" t="s">
        <v>1888</v>
      </c>
      <c r="P6" s="345"/>
      <c r="Q6" s="322">
        <f>VLOOKUP(B4,'Plantilla publicacion (2)'!AH13:AI19,2,0)</f>
        <v>61.656363636363629</v>
      </c>
    </row>
    <row r="7" spans="1:17" ht="32.25" customHeight="1" thickBot="1" x14ac:dyDescent="0.3">
      <c r="B7" s="435" t="s">
        <v>17</v>
      </c>
      <c r="C7" s="436"/>
      <c r="D7" s="436"/>
      <c r="E7" s="436"/>
      <c r="F7" s="436"/>
      <c r="G7" s="436"/>
      <c r="H7" s="436"/>
      <c r="I7" s="436"/>
      <c r="J7" s="436"/>
      <c r="K7" s="436"/>
      <c r="L7" s="436"/>
      <c r="M7" s="436"/>
      <c r="N7" s="437"/>
      <c r="O7" s="423" t="s">
        <v>1894</v>
      </c>
      <c r="P7" s="424"/>
      <c r="Q7" s="425"/>
    </row>
    <row r="8" spans="1:17" ht="29.25" hidden="1" customHeight="1" x14ac:dyDescent="0.3">
      <c r="B8" s="404" t="s">
        <v>8</v>
      </c>
      <c r="C8" s="405"/>
      <c r="D8" s="406"/>
      <c r="E8" s="70"/>
      <c r="F8" s="70"/>
      <c r="G8" s="407"/>
      <c r="H8" s="408"/>
      <c r="I8" s="408"/>
      <c r="J8" s="408"/>
      <c r="K8" s="408"/>
      <c r="L8" s="408"/>
      <c r="M8" s="408"/>
      <c r="N8" s="409"/>
      <c r="O8" s="193"/>
      <c r="P8" s="193"/>
      <c r="Q8" s="5"/>
    </row>
    <row r="9" spans="1:17" ht="48" customHeight="1" thickBot="1" x14ac:dyDescent="0.3">
      <c r="B9" s="21" t="s">
        <v>452</v>
      </c>
      <c r="C9" s="22" t="s">
        <v>1488</v>
      </c>
      <c r="D9" s="22" t="s">
        <v>0</v>
      </c>
      <c r="E9" s="22" t="s">
        <v>1437</v>
      </c>
      <c r="F9" s="22" t="s">
        <v>1491</v>
      </c>
      <c r="G9" s="22" t="s">
        <v>1</v>
      </c>
      <c r="H9" s="22" t="s">
        <v>2</v>
      </c>
      <c r="I9" s="22" t="s">
        <v>3</v>
      </c>
      <c r="J9" s="22" t="s">
        <v>4</v>
      </c>
      <c r="K9" s="23" t="s">
        <v>5</v>
      </c>
      <c r="L9" s="23" t="s">
        <v>6</v>
      </c>
      <c r="M9" s="56" t="s">
        <v>1489</v>
      </c>
      <c r="N9" s="24" t="s">
        <v>7</v>
      </c>
      <c r="O9" s="56" t="s">
        <v>1891</v>
      </c>
      <c r="P9" s="24" t="s">
        <v>1892</v>
      </c>
      <c r="Q9" s="56" t="s">
        <v>1893</v>
      </c>
    </row>
    <row r="10" spans="1:17" s="12" customFormat="1" ht="127.5" x14ac:dyDescent="0.25">
      <c r="A10" s="5" t="str">
        <f>VLOOKUP(B10,'Plantilla publicacion'!$A$3:$B$490,2,0)</f>
        <v>Producto</v>
      </c>
      <c r="B10" s="15" t="s">
        <v>748</v>
      </c>
      <c r="C10" s="385" t="str">
        <f>VLOOKUP(B10,'Plantilla publicacion'!$A$3:$R$490,17,0)</f>
        <v>PND - 5-31-5-b- Convergencia regional - Entidades públicas territoriales y nacionales fortalecidas / PES - Transformación Institucional</v>
      </c>
      <c r="D10" s="385" t="str">
        <f>VLOOKUP(B10,'Plantilla publicacion'!$A$3:$M$497,6,0)</f>
        <v>56-Fortalecer la gestión de la información, el conocimiento y la innovación para optimizar la capacidad institucional</v>
      </c>
      <c r="E10" s="385" t="str">
        <f>VLOOKUP(B10,'Plantilla publicacion'!$A$3:$O$490,14,0)</f>
        <v>102-Cumplimiento de productos del PAI asociados a Fortalecer la gestión de la información, el conocimiento y la innovación para optimizar la capacidad institucional</v>
      </c>
      <c r="F10" s="385" t="str">
        <f>VLOOKUP(B10,'Plantilla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385" t="str">
        <f>VLOOKUP(B10,'Plantilla publicacion'!$A$3:$M$497,7,0)</f>
        <v>N/A</v>
      </c>
      <c r="H10" s="15" t="str">
        <f>VLOOKUP(B10,'Plantilla publicacion'!$A$3:$M$505,8,0)</f>
        <v>Contenidos estratégicos y accesibles para la ciudadanía sobre signos distintivos notorios y denominaciones de origen protegidas de productos colombianos, publicado (Captura de pantalla de las publicaciones)</v>
      </c>
      <c r="I10" s="15">
        <f>VLOOKUP(B10,'Plantilla publicacion'!$A$3:$M$505,9,0)</f>
        <v>2</v>
      </c>
      <c r="J10" s="15" t="str">
        <f>VLOOKUP(B10,'Plantilla publicacion'!$A$3:$M$505,10,0)</f>
        <v>Númerica</v>
      </c>
      <c r="K10" s="172">
        <f>VLOOKUP(B10,'Plantilla publicacion'!$A$3:$M$505,11,0)</f>
        <v>45691</v>
      </c>
      <c r="L10" s="172">
        <f>VLOOKUP(B10,'Plantilla publicacion'!$A$3:$M$505,12,0)</f>
        <v>45884</v>
      </c>
      <c r="M10" s="15" t="str">
        <f>IF(ISERROR(VLOOKUP(B10,'Plantilla publicacion'!$A$3:$P$490,16,0)),"NA",VLOOKUP(B10,'Plantilla publicacion'!$A$3:$P$490,16,0))</f>
        <v>PND_ 2_Fomentar estrategias de sensibilización para el reconocimiento, aprovechamiento y uso responsable de los derechos de PI</v>
      </c>
      <c r="N10" s="15" t="str">
        <f>VLOOKUP(B10,'Plantilla publicacion'!$A$3:$M$505,13,0)</f>
        <v>20-OFICINA DE TECNOLOGÍA E INFORMÁTICA;
2010-DIRECCION DE SIGNOS DISTINTIVOS;
73-GRUPO DE TRABAJO DE COMUNICACION</v>
      </c>
      <c r="O10" s="15">
        <f>VLOOKUP(B10,'Plantilla publicacion (2)'!$S$3:$X$490,6,0)</f>
        <v>100</v>
      </c>
      <c r="P10" s="312">
        <f>VLOOKUP(B10,'Plantilla publicacion (2)'!$S$3:$Y$490,7,0)</f>
        <v>2.6315789473684212</v>
      </c>
      <c r="Q10" s="15" t="str">
        <f>VLOOKUP(B10,'PAI 2025 Consolidado'!$F$6:$Z$486,21,0)</f>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v>
      </c>
    </row>
    <row r="11" spans="1:17" ht="127.5" x14ac:dyDescent="0.25">
      <c r="A11" s="13" t="str">
        <f>VLOOKUP(B11,'Plantilla publicacion'!$A$3:$B$490,2,0)</f>
        <v>Actividad propia</v>
      </c>
      <c r="B11" s="6" t="s">
        <v>752</v>
      </c>
      <c r="C11" s="367"/>
      <c r="D11" s="367">
        <f>VLOOKUP(B11,'Plantilla publicacion'!$A$3:$M$490,6,0)</f>
        <v>0</v>
      </c>
      <c r="E11" s="367"/>
      <c r="F11" s="367"/>
      <c r="G11" s="367" t="str">
        <f>VLOOKUP(B11,'Plantilla publicacion'!$A$3:$M$490,7,0)</f>
        <v>N/A</v>
      </c>
      <c r="H11" s="6" t="str">
        <f>VLOOKUP(B11,'Plantilla publicacion'!$A$3:$M$505,8,0)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publicacion'!$A$3:$M$505,9,0)</f>
        <v>2</v>
      </c>
      <c r="J11" s="6" t="str">
        <f>VLOOKUP(B11,'Plantilla publicacion'!$A$3:$M$505,10,0)</f>
        <v>Númerica</v>
      </c>
      <c r="K11" s="7">
        <f>VLOOKUP(B11,'Plantilla publicacion'!$A$3:$M$505,11,0)</f>
        <v>45691</v>
      </c>
      <c r="L11" s="7">
        <f>VLOOKUP(B11,'Plantilla publicacion'!$A$3:$M$505,12,0)</f>
        <v>45744</v>
      </c>
      <c r="M11" s="57"/>
      <c r="N11" s="16" t="str">
        <f>VLOOKUP(B11,'Plantilla publicacion'!$A$3:$M$505,13,0)</f>
        <v>2010-DIRECCION DE SIGNOS DISTINTIVOS</v>
      </c>
      <c r="O11" s="6">
        <f>VLOOKUP(B11,'Plantilla publicacion (2)'!$S$3:$X$490,6,0)</f>
        <v>100</v>
      </c>
      <c r="P11" s="310">
        <f>VLOOKUP(B11,'Plantilla publicacion (2)'!$S$3:$Y$490,7,0)</f>
        <v>2.7272727272727271</v>
      </c>
      <c r="Q11" s="16" t="str">
        <f>VLOOKUP(B11,'PAI 2025 Consolidado'!$F$6:$Z$486,21,0)</f>
        <v>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v>
      </c>
    </row>
    <row r="12" spans="1:17" ht="153" x14ac:dyDescent="0.25">
      <c r="A12" s="13" t="str">
        <f>VLOOKUP(B12,'Plantilla publicacion'!$A$3:$B$490,2,0)</f>
        <v>Actividad sin participación</v>
      </c>
      <c r="B12" s="11" t="s">
        <v>754</v>
      </c>
      <c r="C12" s="367"/>
      <c r="D12" s="367">
        <f>VLOOKUP(B12,'Plantilla publicacion'!$A$3:$M$490,6,0)</f>
        <v>0</v>
      </c>
      <c r="E12" s="367"/>
      <c r="F12" s="367"/>
      <c r="G12" s="367" t="str">
        <f>VLOOKUP(B12,'Plantilla publicacion'!$A$3:$M$490,7,0)</f>
        <v>N/A</v>
      </c>
      <c r="H12" s="6" t="str">
        <f>VLOOKUP(B12,'Plantilla publicacion'!$A$3:$M$505,8,0)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publicacion'!$A$3:$M$505,9,0)</f>
        <v>2</v>
      </c>
      <c r="J12" s="6" t="str">
        <f>VLOOKUP(B12,'Plantilla publicacion'!$A$3:$M$505,10,0)</f>
        <v>Númerica</v>
      </c>
      <c r="K12" s="7">
        <f>VLOOKUP(B12,'Plantilla publicacion'!$A$3:$M$505,11,0)</f>
        <v>45747</v>
      </c>
      <c r="L12" s="7">
        <f>VLOOKUP(B12,'Plantilla publicacion'!$A$3:$M$505,12,0)</f>
        <v>45768</v>
      </c>
      <c r="M12" s="57"/>
      <c r="N12" s="16" t="str">
        <f>VLOOKUP(B12,'Plantilla publicacion'!$A$3:$M$505,13,0)</f>
        <v>73-GRUPO DE TRABAJO DE COMUNICACION</v>
      </c>
      <c r="O12" s="6">
        <f>VLOOKUP(B12,'Plantilla publicacion (2)'!$S$3:$X$490,6,0)</f>
        <v>100</v>
      </c>
      <c r="P12" s="310">
        <f>VLOOKUP(B12,'Plantilla publicacion (2)'!$S$3:$Y$490,7,0)</f>
        <v>0</v>
      </c>
      <c r="Q12" s="16" t="str">
        <f>VLOOKUP(B12,'PAI 2025 Consolidado'!$F$6:$Z$486,21,0)</f>
        <v>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v>
      </c>
    </row>
    <row r="13" spans="1:17" ht="306" x14ac:dyDescent="0.25">
      <c r="A13" s="13" t="str">
        <f>VLOOKUP(B13,'Plantilla publicacion'!$A$3:$B$490,2,0)</f>
        <v>Actividad propia</v>
      </c>
      <c r="B13" s="11" t="s">
        <v>756</v>
      </c>
      <c r="C13" s="367"/>
      <c r="D13" s="367">
        <f>VLOOKUP(B13,'Plantilla publicacion'!$A$3:$M$490,6,0)</f>
        <v>0</v>
      </c>
      <c r="E13" s="367"/>
      <c r="F13" s="367"/>
      <c r="G13" s="367" t="str">
        <f>VLOOKUP(B13,'Plantilla publicacion'!$A$3:$M$490,7,0)</f>
        <v>N/A</v>
      </c>
      <c r="H13" s="6" t="str">
        <f>VLOOKUP(B13,'Plantilla publicacion'!$A$3:$M$505,8,0)</f>
        <v>Ajustar el contenido correspondiente  al listado de signos distintivos declarados como notorios y el de las denominaciones de origen protegidas de productos colombianos  (Correo electrónico de envió de la información)</v>
      </c>
      <c r="I13" s="6">
        <f>VLOOKUP(B13,'Plantilla publicacion'!$A$3:$M$505,9,0)</f>
        <v>2</v>
      </c>
      <c r="J13" s="6" t="str">
        <f>VLOOKUP(B13,'Plantilla publicacion'!$A$3:$M$505,10,0)</f>
        <v>Númerica</v>
      </c>
      <c r="K13" s="7">
        <f>VLOOKUP(B13,'Plantilla publicacion'!$A$3:$M$505,11,0)</f>
        <v>45769</v>
      </c>
      <c r="L13" s="7">
        <f>VLOOKUP(B13,'Plantilla publicacion'!$A$3:$M$505,12,0)</f>
        <v>45777</v>
      </c>
      <c r="M13" s="57"/>
      <c r="N13" s="16" t="str">
        <f>VLOOKUP(B13,'Plantilla publicacion'!$A$3:$M$505,13,0)</f>
        <v>2010-DIRECCION DE SIGNOS DISTINTIVOS</v>
      </c>
      <c r="O13" s="6">
        <f>VLOOKUP(B13,'Plantilla publicacion (2)'!$S$3:$X$490,6,0)</f>
        <v>100</v>
      </c>
      <c r="P13" s="310">
        <f>VLOOKUP(B13,'Plantilla publicacion (2)'!$S$3:$Y$490,7,0)</f>
        <v>1.8181818181818181</v>
      </c>
      <c r="Q13" s="16" t="str">
        <f>VLOOKUP(B13,'PAI 2025 Consolidado'!$F$6:$Z$486,21,0)</f>
        <v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v>
      </c>
    </row>
    <row r="14" spans="1:17" ht="191.25" x14ac:dyDescent="0.25">
      <c r="A14" s="13" t="str">
        <f>VLOOKUP(B14,'Plantilla publicacion'!$A$3:$B$490,2,0)</f>
        <v>Actividad propia</v>
      </c>
      <c r="B14" s="11" t="s">
        <v>758</v>
      </c>
      <c r="C14" s="367"/>
      <c r="D14" s="367">
        <f>VLOOKUP(B14,'Plantilla publicacion'!$A$3:$M$490,6,0)</f>
        <v>0</v>
      </c>
      <c r="E14" s="367"/>
      <c r="F14" s="367"/>
      <c r="G14" s="367" t="str">
        <f>VLOOKUP(B14,'Plantilla publicacion'!$A$3:$M$490,7,0)</f>
        <v>N/A</v>
      </c>
      <c r="H14" s="6" t="str">
        <f>VLOOKUP(B14,'Plantilla publicacion'!$A$3:$M$505,8,0)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publicacion'!$A$3:$M$505,9,0)</f>
        <v>2</v>
      </c>
      <c r="J14" s="6" t="str">
        <f>VLOOKUP(B14,'Plantilla publicacion'!$A$3:$M$505,10,0)</f>
        <v>Númerica</v>
      </c>
      <c r="K14" s="7">
        <f>VLOOKUP(B14,'Plantilla publicacion'!$A$3:$M$505,11,0)</f>
        <v>45782</v>
      </c>
      <c r="L14" s="7">
        <f>VLOOKUP(B14,'Plantilla publicacion'!$A$3:$M$505,12,0)</f>
        <v>45800</v>
      </c>
      <c r="M14" s="57"/>
      <c r="N14" s="16" t="str">
        <f>VLOOKUP(B14,'Plantilla publicacion'!$A$3:$M$505,13,0)</f>
        <v>2010-DIRECCION DE SIGNOS DISTINTIVOS;
73-GRUPO DE TRABAJO DE COMUNICACION</v>
      </c>
      <c r="O14" s="6">
        <f>VLOOKUP(B14,'Plantilla publicacion (2)'!$S$3:$X$490,6,0)</f>
        <v>100</v>
      </c>
      <c r="P14" s="310">
        <f>VLOOKUP(B14,'Plantilla publicacion (2)'!$S$3:$Y$490,7,0)</f>
        <v>1.8181818181818181</v>
      </c>
      <c r="Q14" s="16" t="str">
        <f>VLOOKUP(B14,'PAI 2025 Consolidado'!$F$6:$Z$486,21,0)</f>
        <v>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v>
      </c>
    </row>
    <row r="15" spans="1:17" ht="128.25" thickBot="1" x14ac:dyDescent="0.3">
      <c r="A15" s="13" t="str">
        <f>VLOOKUP(B15,'Plantilla publicacion'!$A$3:$B$490,2,0)</f>
        <v>Actividad propia</v>
      </c>
      <c r="B15" s="11" t="s">
        <v>761</v>
      </c>
      <c r="C15" s="368"/>
      <c r="D15" s="368">
        <f>VLOOKUP(B15,'Plantilla publicacion'!$A$3:$M$490,6,0)</f>
        <v>0</v>
      </c>
      <c r="E15" s="368"/>
      <c r="F15" s="368"/>
      <c r="G15" s="368" t="str">
        <f>VLOOKUP(B15,'Plantilla publicacion'!$A$3:$M$490,7,0)</f>
        <v>N/A</v>
      </c>
      <c r="H15" s="11" t="str">
        <f>VLOOKUP(B15,'Plantilla publicacion'!$A$3:$M$505,8,0)</f>
        <v>Desarrollar los micrositios y publicar la información de signos declarados como notorios y de las denominaciones de origen protegidas de productos colombianos. (Captura de pantalla de la publicación)</v>
      </c>
      <c r="I15" s="11">
        <f>VLOOKUP(B15,'Plantilla publicacion'!$A$3:$M$505,9,0)</f>
        <v>2</v>
      </c>
      <c r="J15" s="11" t="str">
        <f>VLOOKUP(B15,'Plantilla publicacion'!$A$3:$M$505,10,0)</f>
        <v>Númerica</v>
      </c>
      <c r="K15" s="110">
        <f>VLOOKUP(B15,'Plantilla publicacion'!$A$3:$M$505,11,0)</f>
        <v>45803</v>
      </c>
      <c r="L15" s="110">
        <f>VLOOKUP(B15,'Plantilla publicacion'!$A$3:$M$505,12,0)</f>
        <v>45884</v>
      </c>
      <c r="M15" s="108"/>
      <c r="N15" s="112" t="str">
        <f>VLOOKUP(B15,'Plantilla publicacion'!$A$3:$M$505,13,0)</f>
        <v>20-OFICINA DE TECNOLOGÍA E INFORMÁTICA;
2010-DIRECCION DE SIGNOS DISTINTIVOS</v>
      </c>
      <c r="O15" s="11">
        <f>VLOOKUP(B15,'Plantilla publicacion (2)'!$S$3:$X$490,6,0)</f>
        <v>100</v>
      </c>
      <c r="P15" s="313">
        <f>VLOOKUP(B15,'Plantilla publicacion (2)'!$S$3:$Y$490,7,0)</f>
        <v>2.7272727272727271</v>
      </c>
      <c r="Q15" s="112" t="str">
        <f>VLOOKUP(B15,'PAI 2025 Consolidado'!$F$6:$Z$486,21,0)</f>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v>
      </c>
    </row>
    <row r="16" spans="1:17" s="12" customFormat="1" ht="25.5" x14ac:dyDescent="0.25">
      <c r="A16" s="5" t="str">
        <f>VLOOKUP(B16,'Plantilla publicacion'!$A$3:$B$490,2,0)</f>
        <v>Producto</v>
      </c>
      <c r="B16" s="98" t="s">
        <v>791</v>
      </c>
      <c r="C16" s="366" t="str">
        <f>VLOOKUP(B16,'Plantilla publicacion'!$A$3:$R$490,17,0)</f>
        <v>PND - 5-31-5-b- Convergencia regional - Entidades públicas territoriales y nacionales fortalecidas / PES - Transformación Institucional</v>
      </c>
      <c r="D16" s="366" t="str">
        <f>VLOOKUP(B16,'Plantilla publicacion'!$A$3:$M$497,6,0)</f>
        <v>56-Fortalecer la gestión de la información, el conocimiento y la innovación para optimizar la capacidad institucional</v>
      </c>
      <c r="E16" s="366" t="str">
        <f>VLOOKUP(B16,'Plantilla publicacion'!$A$3:$O$490,14,0)</f>
        <v>102-Cumplimiento de productos del PAI asociados a Fortalecer la gestión de la información, el conocimiento y la innovación para optimizar la capacidad institucional</v>
      </c>
      <c r="F16" s="366"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366" t="str">
        <f>VLOOKUP(B16,'Plantilla publicacion'!$A$3:$M$497,7,0)</f>
        <v>C-3599-0200-0008-53105b</v>
      </c>
      <c r="H16" s="100" t="str">
        <f>VLOOKUP(B16,'Plantilla publicacion'!$A$3:$M$505,8,0)</f>
        <v>Estudios Económicos Sectoriales, elaborados y entregados al área solicitante (Estudios Económicos)</v>
      </c>
      <c r="I16" s="100">
        <f>VLOOKUP(B16,'Plantilla publicacion'!$A$3:$M$505,9,0)</f>
        <v>2</v>
      </c>
      <c r="J16" s="100" t="str">
        <f>VLOOKUP(B16,'Plantilla publicacion'!$A$3:$M$505,10,0)</f>
        <v>Númerica</v>
      </c>
      <c r="K16" s="173">
        <f>VLOOKUP(B16,'Plantilla publicacion'!$A$3:$M$505,11,0)</f>
        <v>45672</v>
      </c>
      <c r="L16" s="173">
        <f>VLOOKUP(B16,'Plantilla publicacion'!$A$3:$M$505,12,0)</f>
        <v>46006</v>
      </c>
      <c r="M16" s="15">
        <f>IF(ISERROR(VLOOKUP(B16,'Plantilla publicacion'!$A$3:$P$490,16,0)),"NA",VLOOKUP(B16,'Plantilla publicacion'!$A$3:$P$490,16,0))</f>
        <v>0</v>
      </c>
      <c r="N16" s="101" t="str">
        <f>VLOOKUP(B16,'Plantilla publicacion'!$A$3:$M$505,13,0)</f>
        <v>37-GRUPO DE TRABAJO DE ESTUDIOS ECONÓMICOS</v>
      </c>
      <c r="O16" s="100">
        <f>VLOOKUP(B16,'Plantilla publicacion (2)'!$S$3:$X$490,6,0)</f>
        <v>0</v>
      </c>
      <c r="P16" s="309">
        <f>VLOOKUP(B16,'Plantilla publicacion (2)'!$S$3:$Y$490,7,0)</f>
        <v>0</v>
      </c>
      <c r="Q16" s="101">
        <f>VLOOKUP(B16,'PAI 2025 Consolidado'!$F$6:$Z$486,21,0)</f>
        <v>0</v>
      </c>
    </row>
    <row r="17" spans="1:17" ht="42.75" customHeight="1" x14ac:dyDescent="0.25">
      <c r="A17" s="13" t="str">
        <f>VLOOKUP(B17,'Plantilla publicacion'!$A$3:$B$490,2,0)</f>
        <v>Actividad propia</v>
      </c>
      <c r="B17" s="119" t="s">
        <v>793</v>
      </c>
      <c r="C17" s="367"/>
      <c r="D17" s="367">
        <f>VLOOKUP(B17,'Plantilla publicacion'!$A$3:$M$490,6,0)</f>
        <v>0</v>
      </c>
      <c r="E17" s="367"/>
      <c r="F17" s="367"/>
      <c r="G17" s="367" t="str">
        <f>VLOOKUP(B17,'Plantilla publicacion'!$A$3:$M$490,7,0)</f>
        <v>N/A</v>
      </c>
      <c r="H17" s="6" t="str">
        <f>VLOOKUP(B17,'Plantilla publicacion'!$A$3:$M$505,8,0)</f>
        <v>Elaborar ficha técnica (Ficha técnica)</v>
      </c>
      <c r="I17" s="6">
        <f>VLOOKUP(B17,'Plantilla publicacion'!$A$3:$M$505,9,0)</f>
        <v>1</v>
      </c>
      <c r="J17" s="6" t="str">
        <f>VLOOKUP(B17,'Plantilla publicacion'!$A$3:$M$505,10,0)</f>
        <v>Númerica</v>
      </c>
      <c r="K17" s="7">
        <f>VLOOKUP(B17,'Plantilla publicacion'!$A$3:$M$505,11,0)</f>
        <v>45672</v>
      </c>
      <c r="L17" s="7">
        <f>VLOOKUP(B17,'Plantilla publicacion'!$A$3:$M$505,12,0)</f>
        <v>45762</v>
      </c>
      <c r="M17" s="57"/>
      <c r="N17" s="103" t="str">
        <f>VLOOKUP(B17,'Plantilla publicacion'!$A$3:$M$505,13,0)</f>
        <v>37-GRUPO DE TRABAJO DE ESTUDIOS ECONÓMICOS</v>
      </c>
      <c r="O17" s="6">
        <f>VLOOKUP(B17,'Plantilla publicacion (2)'!$S$3:$X$490,6,0)</f>
        <v>100</v>
      </c>
      <c r="P17" s="310">
        <f>VLOOKUP(B17,'Plantilla publicacion (2)'!$S$3:$Y$490,7,0)</f>
        <v>0.90909090909090906</v>
      </c>
      <c r="Q17" s="103" t="str">
        <f>VLOOKUP(B17,'PAI 2025 Consolidado'!$F$6:$Z$486,21,0)</f>
        <v>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v>
      </c>
    </row>
    <row r="18" spans="1:17" ht="42.75" customHeight="1" x14ac:dyDescent="0.25">
      <c r="A18" s="13" t="str">
        <f>VLOOKUP(B18,'Plantilla publicacion'!$A$3:$B$490,2,0)</f>
        <v>Actividad propia</v>
      </c>
      <c r="B18" s="119" t="s">
        <v>795</v>
      </c>
      <c r="C18" s="367"/>
      <c r="D18" s="367">
        <f>VLOOKUP(B18,'Plantilla publicacion'!$A$3:$M$490,6,0)</f>
        <v>0</v>
      </c>
      <c r="E18" s="367"/>
      <c r="F18" s="367"/>
      <c r="G18" s="367" t="str">
        <f>VLOOKUP(B18,'Plantilla publicacion'!$A$3:$M$490,7,0)</f>
        <v>N/A</v>
      </c>
      <c r="H18" s="6" t="str">
        <f>VLOOKUP(B18,'Plantilla publicacion'!$A$3:$M$505,8,0)</f>
        <v>Recopilar datos y construir base de datos (Base de datos)</v>
      </c>
      <c r="I18" s="6">
        <f>VLOOKUP(B18,'Plantilla publicacion'!$A$3:$M$505,9,0)</f>
        <v>1</v>
      </c>
      <c r="J18" s="6" t="str">
        <f>VLOOKUP(B18,'Plantilla publicacion'!$A$3:$M$505,10,0)</f>
        <v>Númerica</v>
      </c>
      <c r="K18" s="7">
        <f>VLOOKUP(B18,'Plantilla publicacion'!$A$3:$M$505,11,0)</f>
        <v>45689</v>
      </c>
      <c r="L18" s="7">
        <f>VLOOKUP(B18,'Plantilla publicacion'!$A$3:$M$505,12,0)</f>
        <v>45915</v>
      </c>
      <c r="M18" s="57"/>
      <c r="N18" s="103" t="str">
        <f>VLOOKUP(B18,'Plantilla publicacion'!$A$3:$M$505,13,0)</f>
        <v>37-GRUPO DE TRABAJO DE ESTUDIOS ECONÓMICOS</v>
      </c>
      <c r="O18" s="6">
        <f>VLOOKUP(B18,'Plantilla publicacion (2)'!$S$3:$X$490,6,0)</f>
        <v>100</v>
      </c>
      <c r="P18" s="310">
        <f>VLOOKUP(B18,'Plantilla publicacion (2)'!$S$3:$Y$490,7,0)</f>
        <v>2.7272727272727271</v>
      </c>
      <c r="Q18" s="103" t="str">
        <f>VLOOKUP(B18,'PAI 2025 Consolidado'!$F$6:$Z$486,21,0)</f>
        <v>Se construyó base de datos de trabajo para el Estudio Económico de Sectorial "Falsos Descuentos", relacionado con la Delegatura para la Protección del Consumidor.
Se construyó base de datos del Estudio Económico Sectorial "Integraciones", producto relacionado con la Delegatura para la Protección de la Competencia. </v>
      </c>
    </row>
    <row r="19" spans="1:17" ht="42.75" customHeight="1" x14ac:dyDescent="0.25">
      <c r="A19" s="13" t="str">
        <f>VLOOKUP(B19,'Plantilla publicacion'!$A$3:$B$490,2,0)</f>
        <v>Actividad propia</v>
      </c>
      <c r="B19" s="119" t="s">
        <v>797</v>
      </c>
      <c r="C19" s="367"/>
      <c r="D19" s="367">
        <f>VLOOKUP(B19,'Plantilla publicacion'!$A$3:$M$490,6,0)</f>
        <v>0</v>
      </c>
      <c r="E19" s="367"/>
      <c r="F19" s="367"/>
      <c r="G19" s="367" t="str">
        <f>VLOOKUP(B19,'Plantilla publicacion'!$A$3:$M$490,7,0)</f>
        <v>N/A</v>
      </c>
      <c r="H19" s="6" t="str">
        <f>VLOOKUP(B19,'Plantilla publicacion'!$A$3:$M$505,8,0)</f>
        <v>Construir el marco teórico  (Documento marco teórico)</v>
      </c>
      <c r="I19" s="6">
        <f>VLOOKUP(B19,'Plantilla publicacion'!$A$3:$M$505,9,0)</f>
        <v>1</v>
      </c>
      <c r="J19" s="6" t="str">
        <f>VLOOKUP(B19,'Plantilla publicacion'!$A$3:$M$505,10,0)</f>
        <v>Númerica</v>
      </c>
      <c r="K19" s="7">
        <f>VLOOKUP(B19,'Plantilla publicacion'!$A$3:$M$505,11,0)</f>
        <v>45689</v>
      </c>
      <c r="L19" s="7">
        <f>VLOOKUP(B19,'Plantilla publicacion'!$A$3:$M$505,12,0)</f>
        <v>45915</v>
      </c>
      <c r="M19" s="57"/>
      <c r="N19" s="103" t="str">
        <f>VLOOKUP(B19,'Plantilla publicacion'!$A$3:$M$505,13,0)</f>
        <v>37-GRUPO DE TRABAJO DE ESTUDIOS ECONÓMICOS</v>
      </c>
      <c r="O19" s="6">
        <f>VLOOKUP(B19,'Plantilla publicacion (2)'!$S$3:$X$490,6,0)</f>
        <v>100</v>
      </c>
      <c r="P19" s="310">
        <f>VLOOKUP(B19,'Plantilla publicacion (2)'!$S$3:$Y$490,7,0)</f>
        <v>1.8181818181818181</v>
      </c>
      <c r="Q19" s="103" t="str">
        <f>VLOOKUP(B19,'PAI 2025 Consolidado'!$F$6:$Z$486,21,0)</f>
        <v>Se elaboró el marco teórico para cada EES. EES "Falsos Descuentos" y EES "Integración Movistar y TIGO UNE"</v>
      </c>
    </row>
    <row r="20" spans="1:17" ht="42.75" customHeight="1" x14ac:dyDescent="0.25">
      <c r="A20" s="13" t="str">
        <f>VLOOKUP(B20,'Plantilla publicacion'!$A$3:$B$490,2,0)</f>
        <v>Actividad propia</v>
      </c>
      <c r="B20" s="119" t="s">
        <v>799</v>
      </c>
      <c r="C20" s="367"/>
      <c r="D20" s="367">
        <f>VLOOKUP(B20,'Plantilla publicacion'!$A$3:$M$490,6,0)</f>
        <v>0</v>
      </c>
      <c r="E20" s="367"/>
      <c r="F20" s="367"/>
      <c r="G20" s="367" t="str">
        <f>VLOOKUP(B20,'Plantilla publicacion'!$A$3:$M$490,7,0)</f>
        <v>N/A</v>
      </c>
      <c r="H20" s="6" t="str">
        <f>VLOOKUP(B20,'Plantilla publicacion'!$A$3:$M$505,8,0)</f>
        <v>Desarrollar análisis estadístico y económico (Dcumento de análisis estadístico y económico)</v>
      </c>
      <c r="I20" s="6">
        <f>VLOOKUP(B20,'Plantilla publicacion'!$A$3:$M$505,9,0)</f>
        <v>1</v>
      </c>
      <c r="J20" s="6" t="str">
        <f>VLOOKUP(B20,'Plantilla publicacion'!$A$3:$M$505,10,0)</f>
        <v>Númerica</v>
      </c>
      <c r="K20" s="7">
        <f>VLOOKUP(B20,'Plantilla publicacion'!$A$3:$M$505,11,0)</f>
        <v>45717</v>
      </c>
      <c r="L20" s="7">
        <f>VLOOKUP(B20,'Plantilla publicacion'!$A$3:$M$505,12,0)</f>
        <v>45976</v>
      </c>
      <c r="M20" s="57"/>
      <c r="N20" s="103" t="str">
        <f>VLOOKUP(B20,'Plantilla publicacion'!$A$3:$M$505,13,0)</f>
        <v>37-GRUPO DE TRABAJO DE ESTUDIOS ECONÓMICOS</v>
      </c>
      <c r="O20" s="6">
        <f>VLOOKUP(B20,'Plantilla publicacion (2)'!$S$3:$X$490,6,0)</f>
        <v>0</v>
      </c>
      <c r="P20" s="310">
        <f>VLOOKUP(B20,'Plantilla publicacion (2)'!$S$3:$Y$490,7,0)</f>
        <v>0</v>
      </c>
      <c r="Q20" s="103">
        <f>VLOOKUP(B20,'PAI 2025 Consolidado'!$F$6:$Z$486,21,0)</f>
        <v>0</v>
      </c>
    </row>
    <row r="21" spans="1:17" ht="42.75" customHeight="1" thickBot="1" x14ac:dyDescent="0.3">
      <c r="A21" s="13" t="str">
        <f>VLOOKUP(B21,'Plantilla publicacion'!$A$3:$B$490,2,0)</f>
        <v>Actividad propia</v>
      </c>
      <c r="B21" s="104" t="s">
        <v>801</v>
      </c>
      <c r="C21" s="368"/>
      <c r="D21" s="368">
        <f>VLOOKUP(B21,'Plantilla publicacion'!$A$3:$M$490,6,0)</f>
        <v>0</v>
      </c>
      <c r="E21" s="368"/>
      <c r="F21" s="368"/>
      <c r="G21" s="368" t="str">
        <f>VLOOKUP(B21,'Plantilla publicacion'!$A$3:$M$490,7,0)</f>
        <v>N/A</v>
      </c>
      <c r="H21" s="106" t="str">
        <f>VLOOKUP(B21,'Plantilla publicacion'!$A$3:$M$505,8,0)</f>
        <v>Elaborar estudio y entregar al área solicitante (Memorando/correo de entrega de documento)</v>
      </c>
      <c r="I21" s="106">
        <f>VLOOKUP(B21,'Plantilla publicacion'!$A$3:$M$505,9,0)</f>
        <v>1</v>
      </c>
      <c r="J21" s="106" t="str">
        <f>VLOOKUP(B21,'Plantilla publicacion'!$A$3:$M$505,10,0)</f>
        <v>Númerica</v>
      </c>
      <c r="K21" s="107">
        <f>VLOOKUP(B21,'Plantilla publicacion'!$A$3:$M$505,11,0)</f>
        <v>45748</v>
      </c>
      <c r="L21" s="107">
        <f>VLOOKUP(B21,'Plantilla publicacion'!$A$3:$M$505,12,0)</f>
        <v>46006</v>
      </c>
      <c r="M21" s="108"/>
      <c r="N21" s="109" t="str">
        <f>VLOOKUP(B21,'Plantilla publicacion'!$A$3:$M$505,13,0)</f>
        <v>37-GRUPO DE TRABAJO DE ESTUDIOS ECONÓMICOS</v>
      </c>
      <c r="O21" s="106">
        <f>VLOOKUP(B21,'Plantilla publicacion (2)'!$S$3:$X$490,6,0)</f>
        <v>0</v>
      </c>
      <c r="P21" s="311">
        <f>VLOOKUP(B21,'Plantilla publicacion (2)'!$S$3:$Y$490,7,0)</f>
        <v>0</v>
      </c>
      <c r="Q21" s="109">
        <f>VLOOKUP(B21,'PAI 2025 Consolidado'!$F$6:$Z$486,21,0)</f>
        <v>0</v>
      </c>
    </row>
    <row r="22" spans="1:17" s="12" customFormat="1" ht="25.5" x14ac:dyDescent="0.25">
      <c r="A22" s="5" t="str">
        <f>VLOOKUP(B22,'Plantilla publicacion'!$A$3:$B$490,2,0)</f>
        <v>Producto</v>
      </c>
      <c r="B22" s="98" t="s">
        <v>803</v>
      </c>
      <c r="C22" s="366" t="str">
        <f>VLOOKUP(B22,'Plantilla publicacion'!$A$3:$R$490,17,0)</f>
        <v>PND - 5-31-5-b- Convergencia regional - Entidades públicas territoriales y nacionales fortalecidas / PES - Transformación Institucional</v>
      </c>
      <c r="D22" s="366" t="str">
        <f>VLOOKUP(B22,'Plantilla publicacion'!$A$3:$M$497,6,0)</f>
        <v>56-Fortalecer la gestión de la información, el conocimiento y la innovación para optimizar la capacidad institucional</v>
      </c>
      <c r="E22" s="366" t="str">
        <f>VLOOKUP(B22,'Plantilla publicacion'!$A$3:$O$490,14,0)</f>
        <v>102-Cumplimiento de productos del PAI asociados a Fortalecer la gestión de la información, el conocimiento y la innovación para optimizar la capacidad institucional</v>
      </c>
      <c r="F22" s="366" t="str">
        <f>VLOOKUP(B22,'Plantilla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366" t="str">
        <f>VLOOKUP(B22,'Plantilla publicacion'!$A$3:$M$497,7,0)</f>
        <v>C-3599-0200-0008-53105b</v>
      </c>
      <c r="H22" s="100" t="str">
        <f>VLOOKUP(B22,'Plantilla publicacion'!$A$3:$M$505,8,0)</f>
        <v>Boletines de Noticias Económicas, elaborados y divulgados (Boletines de Noticias Económicas)</v>
      </c>
      <c r="I22" s="100">
        <f>VLOOKUP(B22,'Plantilla publicacion'!$A$3:$M$505,9,0)</f>
        <v>11</v>
      </c>
      <c r="J22" s="100" t="str">
        <f>VLOOKUP(B22,'Plantilla publicacion'!$A$3:$M$505,10,0)</f>
        <v>Númerica</v>
      </c>
      <c r="K22" s="173">
        <f>VLOOKUP(B22,'Plantilla publicacion'!$A$3:$M$505,11,0)</f>
        <v>45672</v>
      </c>
      <c r="L22" s="173">
        <f>VLOOKUP(B22,'Plantilla publicacion'!$A$3:$M$505,12,0)</f>
        <v>46006</v>
      </c>
      <c r="M22" s="15">
        <f>IF(ISERROR(VLOOKUP(B22,'Plantilla publicacion'!$A$3:$P$490,16,0)),"NA",VLOOKUP(B22,'Plantilla publicacion'!$A$3:$P$490,16,0))</f>
        <v>0</v>
      </c>
      <c r="N22" s="101" t="str">
        <f>VLOOKUP(B22,'Plantilla publicacion'!$A$3:$M$505,13,0)</f>
        <v>37-GRUPO DE TRABAJO DE ESTUDIOS ECONÓMICOS</v>
      </c>
      <c r="O22" s="100">
        <f>VLOOKUP(B22,'Plantilla publicacion (2)'!$S$3:$X$490,6,0)</f>
        <v>0</v>
      </c>
      <c r="P22" s="309">
        <f>VLOOKUP(B22,'Plantilla publicacion (2)'!$S$3:$Y$490,7,0)</f>
        <v>0</v>
      </c>
      <c r="Q22" s="101">
        <f>VLOOKUP(B22,'PAI 2025 Consolidado'!$F$6:$Z$486,21,0)</f>
        <v>0</v>
      </c>
    </row>
    <row r="23" spans="1:17" ht="42.75" customHeight="1" x14ac:dyDescent="0.25">
      <c r="A23" s="13" t="str">
        <f>VLOOKUP(B23,'Plantilla publicacion'!$A$3:$B$490,2,0)</f>
        <v>Actividad propia</v>
      </c>
      <c r="B23" s="119" t="s">
        <v>805</v>
      </c>
      <c r="C23" s="367"/>
      <c r="D23" s="367">
        <f>VLOOKUP(B23,'Plantilla publicacion'!$A$3:$M$490,6,0)</f>
        <v>0</v>
      </c>
      <c r="E23" s="367"/>
      <c r="F23" s="367"/>
      <c r="G23" s="367" t="str">
        <f>VLOOKUP(B23,'Plantilla publicacion'!$A$3:$M$490,7,0)</f>
        <v>N/A</v>
      </c>
      <c r="H23" s="6" t="str">
        <f>VLOOKUP(B23,'Plantilla publicacion'!$A$3:$M$505,8,0)</f>
        <v>Elaborar mensualmente los boletines (Boletínes / correos electrónicos de envió)</v>
      </c>
      <c r="I23" s="6">
        <f>VLOOKUP(B23,'Plantilla publicacion'!$A$3:$M$505,9,0)</f>
        <v>11</v>
      </c>
      <c r="J23" s="6" t="str">
        <f>VLOOKUP(B23,'Plantilla publicacion'!$A$3:$M$505,10,0)</f>
        <v>Númerica</v>
      </c>
      <c r="K23" s="7">
        <f>VLOOKUP(B23,'Plantilla publicacion'!$A$3:$M$505,11,0)</f>
        <v>45672</v>
      </c>
      <c r="L23" s="7">
        <f>VLOOKUP(B23,'Plantilla publicacion'!$A$3:$M$505,12,0)</f>
        <v>46006</v>
      </c>
      <c r="M23" s="57"/>
      <c r="N23" s="103" t="str">
        <f>VLOOKUP(B23,'Plantilla publicacion'!$A$3:$M$505,13,0)</f>
        <v>37-GRUPO DE TRABAJO DE ESTUDIOS ECONÓMICOS</v>
      </c>
      <c r="O23" s="6">
        <f>VLOOKUP(B23,'Plantilla publicacion (2)'!$S$3:$X$490,6,0)</f>
        <v>72.72</v>
      </c>
      <c r="P23" s="310">
        <f>VLOOKUP(B23,'Plantilla publicacion (2)'!$S$3:$Y$490,7,0)</f>
        <v>5.2887272727272725</v>
      </c>
      <c r="Q23" s="103" t="str">
        <f>VLOOKUP(B23,'PAI 2025 Consolidado'!$F$6:$Z$486,21,0)</f>
        <v>Se elabora el boletín de septiembre, el cual corresponde al boletín 8 de 11.</v>
      </c>
    </row>
    <row r="24" spans="1:17" ht="42.75" customHeight="1" thickBot="1" x14ac:dyDescent="0.3">
      <c r="A24" s="13" t="str">
        <f>VLOOKUP(B24,'Plantilla publicacion'!$A$3:$B$490,2,0)</f>
        <v>Actividad propia</v>
      </c>
      <c r="B24" s="104" t="s">
        <v>807</v>
      </c>
      <c r="C24" s="368"/>
      <c r="D24" s="368">
        <f>VLOOKUP(B24,'Plantilla publicacion'!$A$3:$M$490,6,0)</f>
        <v>0</v>
      </c>
      <c r="E24" s="368"/>
      <c r="F24" s="368"/>
      <c r="G24" s="368" t="str">
        <f>VLOOKUP(B24,'Plantilla publicacion'!$A$3:$M$490,7,0)</f>
        <v>N/A</v>
      </c>
      <c r="H24" s="106" t="str">
        <f>VLOOKUP(B24,'Plantilla publicacion'!$A$3:$M$505,8,0)</f>
        <v>Divulgar los boletines (boletines diseñados)</v>
      </c>
      <c r="I24" s="106">
        <f>VLOOKUP(B24,'Plantilla publicacion'!$A$3:$M$505,9,0)</f>
        <v>11</v>
      </c>
      <c r="J24" s="106" t="str">
        <f>VLOOKUP(B24,'Plantilla publicacion'!$A$3:$M$505,10,0)</f>
        <v>Númerica</v>
      </c>
      <c r="K24" s="107">
        <f>VLOOKUP(B24,'Plantilla publicacion'!$A$3:$M$505,11,0)</f>
        <v>45672</v>
      </c>
      <c r="L24" s="107">
        <f>VLOOKUP(B24,'Plantilla publicacion'!$A$3:$M$505,12,0)</f>
        <v>46006</v>
      </c>
      <c r="M24" s="108"/>
      <c r="N24" s="109" t="str">
        <f>VLOOKUP(B24,'Plantilla publicacion'!$A$3:$M$505,13,0)</f>
        <v>37-GRUPO DE TRABAJO DE ESTUDIOS ECONÓMICOS</v>
      </c>
      <c r="O24" s="106">
        <f>VLOOKUP(B24,'Plantilla publicacion (2)'!$S$3:$X$490,6,0)</f>
        <v>72.72</v>
      </c>
      <c r="P24" s="311">
        <f>VLOOKUP(B24,'Plantilla publicacion (2)'!$S$3:$Y$490,7,0)</f>
        <v>1.3221818181818181</v>
      </c>
      <c r="Q24" s="109" t="str">
        <f>VLOOKUP(B24,'PAI 2025 Consolidado'!$F$6:$Z$486,21,0)</f>
        <v>Se divulga el BNE de septiembre que corresponde al boletín 8 de 11, para 72,72% de avance.</v>
      </c>
    </row>
    <row r="25" spans="1:17" s="12" customFormat="1" ht="25.5" x14ac:dyDescent="0.25">
      <c r="A25" s="5" t="str">
        <f>VLOOKUP(B25,'Plantilla publicacion'!$A$3:$B$490,2,0)</f>
        <v>Producto</v>
      </c>
      <c r="B25" s="15" t="s">
        <v>809</v>
      </c>
      <c r="C25" s="366" t="str">
        <f>VLOOKUP(B25,'Plantilla publicacion'!$A$3:$R$490,17,0)</f>
        <v>PND - 5-31-5-b- Convergencia regional - Entidades públicas territoriales y nacionales fortalecidas / PES - Transformación Institucional</v>
      </c>
      <c r="D25" s="366" t="str">
        <f>VLOOKUP(B25,'Plantilla publicacion'!$A$3:$M$497,6,0)</f>
        <v>56-Fortalecer la gestión de la información, el conocimiento y la innovación para optimizar la capacidad institucional</v>
      </c>
      <c r="E25" s="366" t="str">
        <f>VLOOKUP(B25,'Plantilla publicacion'!$A$3:$O$490,14,0)</f>
        <v>102-Cumplimiento de productos del PAI asociados a Fortalecer la gestión de la información, el conocimiento y la innovación para optimizar la capacidad institucional</v>
      </c>
      <c r="F25" s="366" t="str">
        <f>VLOOKUP(B25,'Plantilla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366" t="str">
        <f>VLOOKUP(B25,'Plantilla publicacion'!$A$3:$M$497,7,0)</f>
        <v>C-3599-0200-0008-53105b</v>
      </c>
      <c r="H25" s="15" t="str">
        <f>VLOOKUP(B25,'Plantilla publicacion'!$A$3:$M$505,8,0)</f>
        <v>Estudio Económico Académico, elaborado y entregado  (Estudio Económico )</v>
      </c>
      <c r="I25" s="15">
        <f>VLOOKUP(B25,'Plantilla publicacion'!$A$3:$M$505,9,0)</f>
        <v>1</v>
      </c>
      <c r="J25" s="15" t="str">
        <f>VLOOKUP(B25,'Plantilla publicacion'!$A$3:$M$505,10,0)</f>
        <v>Númerica</v>
      </c>
      <c r="K25" s="172">
        <f>VLOOKUP(B25,'Plantilla publicacion'!$A$3:$M$505,11,0)</f>
        <v>45705</v>
      </c>
      <c r="L25" s="172">
        <f>VLOOKUP(B25,'Plantilla publicacion'!$A$3:$M$505,12,0)</f>
        <v>46006</v>
      </c>
      <c r="M25" s="15">
        <f>IF(ISERROR(VLOOKUP(B25,'Plantilla publicacion'!$A$3:$P$490,16,0)),"NA",VLOOKUP(B25,'Plantilla publicacion'!$A$3:$P$490,16,0))</f>
        <v>0</v>
      </c>
      <c r="N25" s="15" t="str">
        <f>VLOOKUP(B25,'Plantilla publicacion'!$A$3:$M$505,13,0)</f>
        <v>37-GRUPO DE TRABAJO DE ESTUDIOS ECONÓMICOS</v>
      </c>
      <c r="O25" s="15">
        <f>VLOOKUP(B25,'Plantilla publicacion (2)'!$S$3:$X$490,6,0)</f>
        <v>0</v>
      </c>
      <c r="P25" s="312">
        <f>VLOOKUP(B25,'Plantilla publicacion (2)'!$S$3:$Y$490,7,0)</f>
        <v>0</v>
      </c>
      <c r="Q25" s="15">
        <f>VLOOKUP(B25,'PAI 2025 Consolidado'!$F$6:$Z$486,21,0)</f>
        <v>0</v>
      </c>
    </row>
    <row r="26" spans="1:17" ht="38.25" x14ac:dyDescent="0.25">
      <c r="A26" s="13" t="str">
        <f>VLOOKUP(B26,'Plantilla publicacion'!$A$3:$B$490,2,0)</f>
        <v>Actividad propia</v>
      </c>
      <c r="B26" s="6" t="s">
        <v>811</v>
      </c>
      <c r="C26" s="367"/>
      <c r="D26" s="367">
        <f>VLOOKUP(B26,'Plantilla publicacion'!$A$3:$M$490,6,0)</f>
        <v>0</v>
      </c>
      <c r="E26" s="367"/>
      <c r="F26" s="367"/>
      <c r="G26" s="367" t="str">
        <f>VLOOKUP(B26,'Plantilla publicacion'!$A$3:$M$490,7,0)</f>
        <v>N/A</v>
      </c>
      <c r="H26" s="6" t="str">
        <f>VLOOKUP(B26,'Plantilla publicacion'!$A$3:$M$505,8,0)</f>
        <v>Elaborar ficha técnica  (Ficha técnica)</v>
      </c>
      <c r="I26" s="6">
        <f>VLOOKUP(B26,'Plantilla publicacion'!$A$3:$M$505,9,0)</f>
        <v>1</v>
      </c>
      <c r="J26" s="6" t="str">
        <f>VLOOKUP(B26,'Plantilla publicacion'!$A$3:$M$505,10,0)</f>
        <v>Númerica</v>
      </c>
      <c r="K26" s="7">
        <f>VLOOKUP(B26,'Plantilla publicacion'!$A$3:$M$505,11,0)</f>
        <v>45705</v>
      </c>
      <c r="L26" s="7">
        <f>VLOOKUP(B26,'Plantilla publicacion'!$A$3:$M$505,12,0)</f>
        <v>46006</v>
      </c>
      <c r="M26" s="57"/>
      <c r="N26" s="16" t="str">
        <f>VLOOKUP(B26,'Plantilla publicacion'!$A$3:$M$505,13,0)</f>
        <v>37-GRUPO DE TRABAJO DE ESTUDIOS ECONÓMICOS</v>
      </c>
      <c r="O26" s="6">
        <f>VLOOKUP(B26,'Plantilla publicacion (2)'!$S$3:$X$490,6,0)</f>
        <v>100</v>
      </c>
      <c r="P26" s="310">
        <f>VLOOKUP(B26,'Plantilla publicacion (2)'!$S$3:$Y$490,7,0)</f>
        <v>0.90909090909090906</v>
      </c>
      <c r="Q26" s="16" t="str">
        <f>VLOOKUP(B26,'PAI 2025 Consolidado'!$F$6:$Z$486,21,0)</f>
        <v>Se carga documento que contiene la ficha técnica del estudio del mercado de licores en Colombia 2025</v>
      </c>
    </row>
    <row r="27" spans="1:17" ht="38.25" x14ac:dyDescent="0.25">
      <c r="A27" s="13" t="str">
        <f>VLOOKUP(B27,'Plantilla publicacion'!$A$3:$B$490,2,0)</f>
        <v>Actividad propia</v>
      </c>
      <c r="B27" s="6" t="s">
        <v>812</v>
      </c>
      <c r="C27" s="367"/>
      <c r="D27" s="367">
        <f>VLOOKUP(B27,'Plantilla publicacion'!$A$3:$M$490,6,0)</f>
        <v>0</v>
      </c>
      <c r="E27" s="367"/>
      <c r="F27" s="367"/>
      <c r="G27" s="367" t="str">
        <f>VLOOKUP(B27,'Plantilla publicacion'!$A$3:$M$490,7,0)</f>
        <v>N/A</v>
      </c>
      <c r="H27" s="6" t="str">
        <f>VLOOKUP(B27,'Plantilla publicacion'!$A$3:$M$505,8,0)</f>
        <v>Recopilar datos y construir base de datos (Archivo con Base de datos)</v>
      </c>
      <c r="I27" s="6">
        <f>VLOOKUP(B27,'Plantilla publicacion'!$A$3:$M$505,9,0)</f>
        <v>1</v>
      </c>
      <c r="J27" s="6" t="str">
        <f>VLOOKUP(B27,'Plantilla publicacion'!$A$3:$M$505,10,0)</f>
        <v>Númerica</v>
      </c>
      <c r="K27" s="7">
        <f>VLOOKUP(B27,'Plantilla publicacion'!$A$3:$M$505,11,0)</f>
        <v>45712</v>
      </c>
      <c r="L27" s="7">
        <f>VLOOKUP(B27,'Plantilla publicacion'!$A$3:$M$505,12,0)</f>
        <v>45887</v>
      </c>
      <c r="M27" s="57"/>
      <c r="N27" s="16" t="str">
        <f>VLOOKUP(B27,'Plantilla publicacion'!$A$3:$M$505,13,0)</f>
        <v>37-GRUPO DE TRABAJO DE ESTUDIOS ECONÓMICOS</v>
      </c>
      <c r="O27" s="6">
        <f>VLOOKUP(B27,'Plantilla publicacion (2)'!$S$3:$X$490,6,0)</f>
        <v>100</v>
      </c>
      <c r="P27" s="310">
        <f>VLOOKUP(B27,'Plantilla publicacion (2)'!$S$3:$Y$490,7,0)</f>
        <v>2.7272727272727271</v>
      </c>
      <c r="Q27" s="16" t="str">
        <f>VLOOKUP(B27,'PAI 2025 Consolidado'!$F$6:$Z$486,21,0)</f>
        <v>Se anexa la base de datos unificada con información pública departamental y los requerimientos a las empresas licoreras</v>
      </c>
    </row>
    <row r="28" spans="1:17" ht="38.25" x14ac:dyDescent="0.25">
      <c r="A28" s="13" t="str">
        <f>VLOOKUP(B28,'Plantilla publicacion'!$A$3:$B$490,2,0)</f>
        <v>Actividad propia</v>
      </c>
      <c r="B28" s="6" t="s">
        <v>813</v>
      </c>
      <c r="C28" s="367"/>
      <c r="D28" s="367">
        <f>VLOOKUP(B28,'Plantilla publicacion'!$A$3:$M$490,6,0)</f>
        <v>0</v>
      </c>
      <c r="E28" s="367"/>
      <c r="F28" s="367"/>
      <c r="G28" s="367" t="str">
        <f>VLOOKUP(B28,'Plantilla publicacion'!$A$3:$M$490,7,0)</f>
        <v>N/A</v>
      </c>
      <c r="H28" s="6" t="str">
        <f>VLOOKUP(B28,'Plantilla publicacion'!$A$3:$M$505,8,0)</f>
        <v>Construir marco teórico (Informe/documento con marco teórico)</v>
      </c>
      <c r="I28" s="6">
        <f>VLOOKUP(B28,'Plantilla publicacion'!$A$3:$M$505,9,0)</f>
        <v>1</v>
      </c>
      <c r="J28" s="6" t="str">
        <f>VLOOKUP(B28,'Plantilla publicacion'!$A$3:$M$505,10,0)</f>
        <v>Númerica</v>
      </c>
      <c r="K28" s="7">
        <f>VLOOKUP(B28,'Plantilla publicacion'!$A$3:$M$505,11,0)</f>
        <v>45712</v>
      </c>
      <c r="L28" s="7">
        <f>VLOOKUP(B28,'Plantilla publicacion'!$A$3:$M$505,12,0)</f>
        <v>45915</v>
      </c>
      <c r="M28" s="57"/>
      <c r="N28" s="16" t="str">
        <f>VLOOKUP(B28,'Plantilla publicacion'!$A$3:$M$505,13,0)</f>
        <v>37-GRUPO DE TRABAJO DE ESTUDIOS ECONÓMICOS</v>
      </c>
      <c r="O28" s="6">
        <f>VLOOKUP(B28,'Plantilla publicacion (2)'!$S$3:$X$490,6,0)</f>
        <v>100</v>
      </c>
      <c r="P28" s="310">
        <f>VLOOKUP(B28,'Plantilla publicacion (2)'!$S$3:$Y$490,7,0)</f>
        <v>1.8181818181818181</v>
      </c>
      <c r="Q28" s="16" t="str">
        <f>VLOOKUP(B28,'PAI 2025 Consolidado'!$F$6:$Z$486,21,0)</f>
        <v>Se anexa el marco teórico del estudio económico académico del mercado de licores</v>
      </c>
    </row>
    <row r="29" spans="1:17" ht="25.5" x14ac:dyDescent="0.25">
      <c r="A29" s="13" t="str">
        <f>VLOOKUP(B29,'Plantilla publicacion'!$A$3:$B$490,2,0)</f>
        <v>Actividad propia</v>
      </c>
      <c r="B29" s="6" t="s">
        <v>814</v>
      </c>
      <c r="C29" s="367"/>
      <c r="D29" s="367">
        <f>VLOOKUP(B29,'Plantilla publicacion'!$A$3:$M$490,6,0)</f>
        <v>0</v>
      </c>
      <c r="E29" s="367"/>
      <c r="F29" s="367"/>
      <c r="G29" s="367" t="str">
        <f>VLOOKUP(B29,'Plantilla publicacion'!$A$3:$M$490,7,0)</f>
        <v>N/A</v>
      </c>
      <c r="H29" s="6" t="str">
        <f>VLOOKUP(B29,'Plantilla publicacion'!$A$3:$M$505,8,0)</f>
        <v>Desarrollar análisis estadístico y económico (Documento de análisis estadístico y económico)</v>
      </c>
      <c r="I29" s="6">
        <f>VLOOKUP(B29,'Plantilla publicacion'!$A$3:$M$505,9,0)</f>
        <v>1</v>
      </c>
      <c r="J29" s="6" t="str">
        <f>VLOOKUP(B29,'Plantilla publicacion'!$A$3:$M$505,10,0)</f>
        <v>Númerica</v>
      </c>
      <c r="K29" s="7">
        <f>VLOOKUP(B29,'Plantilla publicacion'!$A$3:$M$505,11,0)</f>
        <v>45717</v>
      </c>
      <c r="L29" s="7">
        <f>VLOOKUP(B29,'Plantilla publicacion'!$A$3:$M$505,12,0)</f>
        <v>45975</v>
      </c>
      <c r="M29" s="57"/>
      <c r="N29" s="16" t="str">
        <f>VLOOKUP(B29,'Plantilla publicacion'!$A$3:$M$505,13,0)</f>
        <v>37-GRUPO DE TRABAJO DE ESTUDIOS ECONÓMICOS</v>
      </c>
      <c r="O29" s="6">
        <f>VLOOKUP(B29,'Plantilla publicacion (2)'!$S$3:$X$490,6,0)</f>
        <v>0</v>
      </c>
      <c r="P29" s="310">
        <f>VLOOKUP(B29,'Plantilla publicacion (2)'!$S$3:$Y$490,7,0)</f>
        <v>0</v>
      </c>
      <c r="Q29" s="16">
        <f>VLOOKUP(B29,'PAI 2025 Consolidado'!$F$6:$Z$486,21,0)</f>
        <v>0</v>
      </c>
    </row>
    <row r="30" spans="1:17" ht="15.75" thickBot="1" x14ac:dyDescent="0.3">
      <c r="A30" s="13" t="str">
        <f>VLOOKUP(B30,'Plantilla publicacion'!$A$3:$B$490,2,0)</f>
        <v>Actividad propia</v>
      </c>
      <c r="B30" s="11" t="s">
        <v>815</v>
      </c>
      <c r="C30" s="368"/>
      <c r="D30" s="368">
        <f>VLOOKUP(B30,'Plantilla publicacion'!$A$3:$M$490,6,0)</f>
        <v>0</v>
      </c>
      <c r="E30" s="368"/>
      <c r="F30" s="368"/>
      <c r="G30" s="368" t="str">
        <f>VLOOKUP(B30,'Plantilla publicacion'!$A$3:$M$490,7,0)</f>
        <v>N/A</v>
      </c>
      <c r="H30" s="11" t="str">
        <f>VLOOKUP(B30,'Plantilla publicacion'!$A$3:$M$505,8,0)</f>
        <v>Entregar del documento (Memorando/correo de entrega de documento)</v>
      </c>
      <c r="I30" s="11">
        <f>VLOOKUP(B30,'Plantilla publicacion'!$A$3:$M$505,9,0)</f>
        <v>1</v>
      </c>
      <c r="J30" s="11" t="str">
        <f>VLOOKUP(B30,'Plantilla publicacion'!$A$3:$M$505,10,0)</f>
        <v>Númerica</v>
      </c>
      <c r="K30" s="110">
        <f>VLOOKUP(B30,'Plantilla publicacion'!$A$3:$M$505,11,0)</f>
        <v>45748</v>
      </c>
      <c r="L30" s="110">
        <f>VLOOKUP(B30,'Plantilla publicacion'!$A$3:$M$505,12,0)</f>
        <v>46006</v>
      </c>
      <c r="M30" s="108"/>
      <c r="N30" s="112" t="str">
        <f>VLOOKUP(B30,'Plantilla publicacion'!$A$3:$M$505,13,0)</f>
        <v>37-GRUPO DE TRABAJO DE ESTUDIOS ECONÓMICOS</v>
      </c>
      <c r="O30" s="11">
        <f>VLOOKUP(B30,'Plantilla publicacion (2)'!$S$3:$X$490,6,0)</f>
        <v>0</v>
      </c>
      <c r="P30" s="313">
        <f>VLOOKUP(B30,'Plantilla publicacion (2)'!$S$3:$Y$490,7,0)</f>
        <v>0</v>
      </c>
      <c r="Q30" s="112">
        <f>VLOOKUP(B30,'PAI 2025 Consolidado'!$F$6:$Z$486,21,0)</f>
        <v>0</v>
      </c>
    </row>
    <row r="31" spans="1:17" s="12" customFormat="1" ht="51.75" customHeight="1" x14ac:dyDescent="0.25">
      <c r="A31" s="5" t="str">
        <f>VLOOKUP(B31,'Plantilla publicacion'!$A$3:$B$490,2,0)</f>
        <v>Producto</v>
      </c>
      <c r="B31" s="98" t="s">
        <v>816</v>
      </c>
      <c r="C31" s="366" t="str">
        <f>VLOOKUP(B31,'Plantilla publicacion'!$A$3:$R$490,17,0)</f>
        <v>PND - 5-31-5-b- Convergencia regional - Entidades públicas territoriales y nacionales fortalecidas / PES - Transformación Institucional</v>
      </c>
      <c r="D31" s="366" t="str">
        <f>VLOOKUP(B31,'Plantilla publicacion'!$A$3:$M$497,6,0)</f>
        <v>56-Fortalecer la gestión de la información, el conocimiento y la innovación para optimizar la capacidad institucional</v>
      </c>
      <c r="E31" s="366" t="str">
        <f>VLOOKUP(B31,'Plantilla publicacion'!$A$3:$O$490,14,0)</f>
        <v>102-Cumplimiento de productos del PAI asociados a Fortalecer la gestión de la información, el conocimiento y la innovación para optimizar la capacidad institucional</v>
      </c>
      <c r="F31" s="366" t="str">
        <f>VLOOKUP(B31,'Plantilla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366" t="str">
        <f>VLOOKUP(B31,'Plantilla publicacion'!$A$3:$M$497,7,0)</f>
        <v>C-3599-0200-0008-53105b</v>
      </c>
      <c r="H31" s="100" t="str">
        <f>VLOOKUP(B31,'Plantilla publicacion'!$A$3:$M$505,8,0)</f>
        <v>Estudio Económico 2024/2025 – Licencia obligatoria, elaborado y entregado  (Estudio Económico 2024/2025 – Licencia obligatoria)</v>
      </c>
      <c r="I31" s="100">
        <f>VLOOKUP(B31,'Plantilla publicacion'!$A$3:$M$505,9,0)</f>
        <v>1</v>
      </c>
      <c r="J31" s="100" t="str">
        <f>VLOOKUP(B31,'Plantilla publicacion'!$A$3:$M$505,10,0)</f>
        <v>Númerica</v>
      </c>
      <c r="K31" s="173">
        <f>VLOOKUP(B31,'Plantilla publicacion'!$A$3:$M$505,11,0)</f>
        <v>45705</v>
      </c>
      <c r="L31" s="173">
        <f>VLOOKUP(B31,'Plantilla publicacion'!$A$3:$M$505,12,0)</f>
        <v>46006</v>
      </c>
      <c r="M31" s="15">
        <f>IF(ISERROR(VLOOKUP(B31,'Plantilla publicacion'!$A$3:$P$490,16,0)),"NA",VLOOKUP(B31,'Plantilla publicacion'!$A$3:$P$490,16,0))</f>
        <v>0</v>
      </c>
      <c r="N31" s="101" t="str">
        <f>VLOOKUP(B31,'Plantilla publicacion'!$A$3:$M$505,13,0)</f>
        <v>37-GRUPO DE TRABAJO DE ESTUDIOS ECONÓMICOS</v>
      </c>
      <c r="O31" s="100">
        <f>VLOOKUP(B31,'Plantilla publicacion (2)'!$S$3:$X$490,6,0)</f>
        <v>0</v>
      </c>
      <c r="P31" s="309">
        <f>VLOOKUP(B31,'Plantilla publicacion (2)'!$S$3:$Y$490,7,0)</f>
        <v>0</v>
      </c>
      <c r="Q31" s="101">
        <f>VLOOKUP(B31,'PAI 2025 Consolidado'!$F$6:$Z$486,21,0)</f>
        <v>0</v>
      </c>
    </row>
    <row r="32" spans="1:17" ht="43.5" customHeight="1" x14ac:dyDescent="0.25">
      <c r="A32" s="13" t="str">
        <f>VLOOKUP(B32,'Plantilla publicacion'!$A$3:$B$490,2,0)</f>
        <v>Actividad propia</v>
      </c>
      <c r="B32" s="102" t="s">
        <v>818</v>
      </c>
      <c r="C32" s="367"/>
      <c r="D32" s="367">
        <f>VLOOKUP(B32,'Plantilla publicacion'!$A$3:$M$490,6,0)</f>
        <v>0</v>
      </c>
      <c r="E32" s="367"/>
      <c r="F32" s="367"/>
      <c r="G32" s="367" t="str">
        <f>VLOOKUP(B32,'Plantilla publicacion'!$A$3:$M$490,7,0)</f>
        <v>N/A</v>
      </c>
      <c r="H32" s="6" t="str">
        <f>VLOOKUP(B32,'Plantilla publicacion'!$A$3:$M$505,8,0)</f>
        <v>Elaborar ficha técnica (Ficha técnica)</v>
      </c>
      <c r="I32" s="6">
        <f>VLOOKUP(B32,'Plantilla publicacion'!$A$3:$M$505,9,0)</f>
        <v>1</v>
      </c>
      <c r="J32" s="6" t="str">
        <f>VLOOKUP(B32,'Plantilla publicacion'!$A$3:$M$505,10,0)</f>
        <v>Númerica</v>
      </c>
      <c r="K32" s="7">
        <f>VLOOKUP(B32,'Plantilla publicacion'!$A$3:$M$505,11,0)</f>
        <v>45705</v>
      </c>
      <c r="L32" s="7">
        <f>VLOOKUP(B32,'Plantilla publicacion'!$A$3:$M$505,12,0)</f>
        <v>46006</v>
      </c>
      <c r="M32" s="57"/>
      <c r="N32" s="103" t="str">
        <f>VLOOKUP(B32,'Plantilla publicacion'!$A$3:$M$505,13,0)</f>
        <v>37-GRUPO DE TRABAJO DE ESTUDIOS ECONÓMICOS</v>
      </c>
      <c r="O32" s="6">
        <f>VLOOKUP(B32,'Plantilla publicacion (2)'!$S$3:$X$490,6,0)</f>
        <v>100</v>
      </c>
      <c r="P32" s="310">
        <f>VLOOKUP(B32,'Plantilla publicacion (2)'!$S$3:$Y$490,7,0)</f>
        <v>0.90909090909090906</v>
      </c>
      <c r="Q32" s="103" t="str">
        <f>VLOOKUP(B32,'PAI 2025 Consolidado'!$F$6:$Z$486,21,0)</f>
        <v>Se realiza la ficha técnica del Estudio Económico 2024/2025-Licencia obligatoria.</v>
      </c>
    </row>
    <row r="33" spans="1:17" ht="55.5" customHeight="1" x14ac:dyDescent="0.25">
      <c r="A33" s="13" t="str">
        <f>VLOOKUP(B33,'Plantilla publicacion'!$A$3:$B$490,2,0)</f>
        <v>Actividad propia</v>
      </c>
      <c r="B33" s="102" t="s">
        <v>819</v>
      </c>
      <c r="C33" s="367"/>
      <c r="D33" s="367">
        <f>VLOOKUP(B33,'Plantilla publicacion'!$A$3:$M$490,6,0)</f>
        <v>0</v>
      </c>
      <c r="E33" s="367"/>
      <c r="F33" s="367"/>
      <c r="G33" s="367" t="str">
        <f>VLOOKUP(B33,'Plantilla publicacion'!$A$3:$M$490,7,0)</f>
        <v>N/A</v>
      </c>
      <c r="H33" s="6" t="str">
        <f>VLOOKUP(B33,'Plantilla publicacion'!$A$3:$M$505,8,0)</f>
        <v>Construir marco teórico (Documento Marco teórico)</v>
      </c>
      <c r="I33" s="6">
        <f>VLOOKUP(B33,'Plantilla publicacion'!$A$3:$M$505,9,0)</f>
        <v>1</v>
      </c>
      <c r="J33" s="6" t="str">
        <f>VLOOKUP(B33,'Plantilla publicacion'!$A$3:$M$505,10,0)</f>
        <v>Númerica</v>
      </c>
      <c r="K33" s="7">
        <f>VLOOKUP(B33,'Plantilla publicacion'!$A$3:$M$505,11,0)</f>
        <v>45712</v>
      </c>
      <c r="L33" s="7">
        <f>VLOOKUP(B33,'Plantilla publicacion'!$A$3:$M$505,12,0)</f>
        <v>45823</v>
      </c>
      <c r="M33" s="57"/>
      <c r="N33" s="103" t="str">
        <f>VLOOKUP(B33,'Plantilla publicacion'!$A$3:$M$505,13,0)</f>
        <v>37-GRUPO DE TRABAJO DE ESTUDIOS ECONÓMICOS</v>
      </c>
      <c r="O33" s="6">
        <f>VLOOKUP(B33,'Plantilla publicacion (2)'!$S$3:$X$490,6,0)</f>
        <v>100</v>
      </c>
      <c r="P33" s="310">
        <f>VLOOKUP(B33,'Plantilla publicacion (2)'!$S$3:$Y$490,7,0)</f>
        <v>2.2727272727272729</v>
      </c>
      <c r="Q33" s="103" t="str">
        <f>VLOOKUP(B33,'PAI 2025 Consolidado'!$F$6:$Z$486,21,0)</f>
        <v>Se realiza el documento de marco teórico, incorporando todas las demás partes del documento realizadas hasta la fecha.</v>
      </c>
    </row>
    <row r="34" spans="1:17" ht="35.25" customHeight="1" x14ac:dyDescent="0.25">
      <c r="A34" s="13" t="str">
        <f>VLOOKUP(B34,'Plantilla publicacion'!$A$3:$B$490,2,0)</f>
        <v>Actividad propia</v>
      </c>
      <c r="B34" s="102" t="s">
        <v>820</v>
      </c>
      <c r="C34" s="367"/>
      <c r="D34" s="367">
        <f>VLOOKUP(B34,'Plantilla publicacion'!$A$3:$M$490,6,0)</f>
        <v>0</v>
      </c>
      <c r="E34" s="367"/>
      <c r="F34" s="367"/>
      <c r="G34" s="367" t="str">
        <f>VLOOKUP(B34,'Plantilla publicacion'!$A$3:$M$490,7,0)</f>
        <v>N/A</v>
      </c>
      <c r="H34" s="6" t="str">
        <f>VLOOKUP(B34,'Plantilla publicacion'!$A$3:$M$505,8,0)</f>
        <v>Desarrollar análisis económico parcial (Documento de análisis económico parcia)</v>
      </c>
      <c r="I34" s="6">
        <f>VLOOKUP(B34,'Plantilla publicacion'!$A$3:$M$505,9,0)</f>
        <v>1</v>
      </c>
      <c r="J34" s="6" t="str">
        <f>VLOOKUP(B34,'Plantilla publicacion'!$A$3:$M$505,10,0)</f>
        <v>Númerica</v>
      </c>
      <c r="K34" s="7">
        <f>VLOOKUP(B34,'Plantilla publicacion'!$A$3:$M$505,11,0)</f>
        <v>45712</v>
      </c>
      <c r="L34" s="7">
        <f>VLOOKUP(B34,'Plantilla publicacion'!$A$3:$M$505,12,0)</f>
        <v>45884</v>
      </c>
      <c r="M34" s="57"/>
      <c r="N34" s="103" t="str">
        <f>VLOOKUP(B34,'Plantilla publicacion'!$A$3:$M$505,13,0)</f>
        <v>37-GRUPO DE TRABAJO DE ESTUDIOS ECONÓMICOS</v>
      </c>
      <c r="O34" s="6">
        <f>VLOOKUP(B34,'Plantilla publicacion (2)'!$S$3:$X$490,6,0)</f>
        <v>100</v>
      </c>
      <c r="P34" s="310">
        <f>VLOOKUP(B34,'Plantilla publicacion (2)'!$S$3:$Y$490,7,0)</f>
        <v>1.8181818181818181</v>
      </c>
      <c r="Q34" s="103" t="str">
        <f>VLOOKUP(B34,'PAI 2025 Consolidado'!$F$6:$Z$486,21,0)</f>
        <v>Se realiza el documento completo de análisis económico preliminar.</v>
      </c>
    </row>
    <row r="35" spans="1:17" ht="29.25" customHeight="1" x14ac:dyDescent="0.25">
      <c r="A35" s="13" t="str">
        <f>VLOOKUP(B35,'Plantilla publicacion'!$A$3:$B$490,2,0)</f>
        <v>Actividad propia</v>
      </c>
      <c r="B35" s="102" t="s">
        <v>822</v>
      </c>
      <c r="C35" s="367"/>
      <c r="D35" s="367">
        <f>VLOOKUP(B35,'Plantilla publicacion'!$A$3:$M$490,6,0)</f>
        <v>0</v>
      </c>
      <c r="E35" s="367"/>
      <c r="F35" s="367"/>
      <c r="G35" s="367" t="str">
        <f>VLOOKUP(B35,'Plantilla publicacion'!$A$3:$M$490,7,0)</f>
        <v>N/A</v>
      </c>
      <c r="H35" s="6" t="str">
        <f>VLOOKUP(B35,'Plantilla publicacion'!$A$3:$M$505,8,0)</f>
        <v>Recopilar datos y construir base de datos  (Base de datos)</v>
      </c>
      <c r="I35" s="6">
        <f>VLOOKUP(B35,'Plantilla publicacion'!$A$3:$M$505,9,0)</f>
        <v>1</v>
      </c>
      <c r="J35" s="6" t="str">
        <f>VLOOKUP(B35,'Plantilla publicacion'!$A$3:$M$505,10,0)</f>
        <v>Númerica</v>
      </c>
      <c r="K35" s="7">
        <f>VLOOKUP(B35,'Plantilla publicacion'!$A$3:$M$505,11,0)</f>
        <v>45717</v>
      </c>
      <c r="L35" s="7">
        <f>VLOOKUP(B35,'Plantilla publicacion'!$A$3:$M$505,12,0)</f>
        <v>45945</v>
      </c>
      <c r="M35" s="57"/>
      <c r="N35" s="103" t="str">
        <f>VLOOKUP(B35,'Plantilla publicacion'!$A$3:$M$505,13,0)</f>
        <v>37-GRUPO DE TRABAJO DE ESTUDIOS ECONÓMICOS</v>
      </c>
      <c r="O35" s="6">
        <f>VLOOKUP(B35,'Plantilla publicacion (2)'!$S$3:$X$490,6,0)</f>
        <v>0</v>
      </c>
      <c r="P35" s="310">
        <f>VLOOKUP(B35,'Plantilla publicacion (2)'!$S$3:$Y$490,7,0)</f>
        <v>0</v>
      </c>
      <c r="Q35" s="103">
        <f>VLOOKUP(B35,'PAI 2025 Consolidado'!$F$6:$Z$486,21,0)</f>
        <v>0</v>
      </c>
    </row>
    <row r="36" spans="1:17" ht="25.5" x14ac:dyDescent="0.25">
      <c r="A36" s="13" t="str">
        <f>VLOOKUP(B36,'Plantilla publicacion'!$A$3:$B$490,2,0)</f>
        <v>Actividad propia</v>
      </c>
      <c r="B36" s="102" t="s">
        <v>823</v>
      </c>
      <c r="C36" s="367"/>
      <c r="D36" s="367">
        <f>VLOOKUP(B36,'Plantilla publicacion'!$A$3:$M$490,6,0)</f>
        <v>0</v>
      </c>
      <c r="E36" s="367"/>
      <c r="F36" s="367"/>
      <c r="G36" s="367" t="str">
        <f>VLOOKUP(B36,'Plantilla publicacion'!$A$3:$M$490,7,0)</f>
        <v>N/A</v>
      </c>
      <c r="H36" s="6" t="str">
        <f>VLOOKUP(B36,'Plantilla publicacion'!$A$3:$M$505,8,0)</f>
        <v>Desarrollar análisis económico final (Documento de análisis económico final)</v>
      </c>
      <c r="I36" s="6">
        <f>VLOOKUP(B36,'Plantilla publicacion'!$A$3:$M$505,9,0)</f>
        <v>1</v>
      </c>
      <c r="J36" s="6" t="str">
        <f>VLOOKUP(B36,'Plantilla publicacion'!$A$3:$M$505,10,0)</f>
        <v>Númerica</v>
      </c>
      <c r="K36" s="7">
        <f>VLOOKUP(B36,'Plantilla publicacion'!$A$3:$M$505,11,0)</f>
        <v>45748</v>
      </c>
      <c r="L36" s="7">
        <f>VLOOKUP(B36,'Plantilla publicacion'!$A$3:$M$505,12,0)</f>
        <v>45976</v>
      </c>
      <c r="M36" s="57"/>
      <c r="N36" s="103" t="str">
        <f>VLOOKUP(B36,'Plantilla publicacion'!$A$3:$M$505,13,0)</f>
        <v>37-GRUPO DE TRABAJO DE ESTUDIOS ECONÓMICOS</v>
      </c>
      <c r="O36" s="6">
        <f>VLOOKUP(B36,'Plantilla publicacion (2)'!$S$3:$X$490,6,0)</f>
        <v>0</v>
      </c>
      <c r="P36" s="310">
        <f>VLOOKUP(B36,'Plantilla publicacion (2)'!$S$3:$Y$490,7,0)</f>
        <v>0</v>
      </c>
      <c r="Q36" s="103">
        <f>VLOOKUP(B36,'PAI 2025 Consolidado'!$F$6:$Z$486,21,0)</f>
        <v>0</v>
      </c>
    </row>
    <row r="37" spans="1:17" ht="15.75" thickBot="1" x14ac:dyDescent="0.3">
      <c r="A37" s="13" t="str">
        <f>VLOOKUP(B37,'Plantilla publicacion'!$A$3:$B$490,2,0)</f>
        <v>Actividad propia</v>
      </c>
      <c r="B37" s="104" t="s">
        <v>825</v>
      </c>
      <c r="C37" s="368"/>
      <c r="D37" s="368">
        <f>VLOOKUP(B37,'Plantilla publicacion'!$A$3:$M$490,6,0)</f>
        <v>0</v>
      </c>
      <c r="E37" s="368"/>
      <c r="F37" s="368"/>
      <c r="G37" s="368" t="str">
        <f>VLOOKUP(B37,'Plantilla publicacion'!$A$3:$M$490,7,0)</f>
        <v>N/A</v>
      </c>
      <c r="H37" s="106" t="str">
        <f>VLOOKUP(B37,'Plantilla publicacion'!$A$3:$M$505,8,0)</f>
        <v>Entregar producto (Memorando/correo)</v>
      </c>
      <c r="I37" s="106">
        <f>VLOOKUP(B37,'Plantilla publicacion'!$A$3:$M$505,9,0)</f>
        <v>1</v>
      </c>
      <c r="J37" s="106" t="str">
        <f>VLOOKUP(B37,'Plantilla publicacion'!$A$3:$M$505,10,0)</f>
        <v>Númerica</v>
      </c>
      <c r="K37" s="107">
        <f>VLOOKUP(B37,'Plantilla publicacion'!$A$3:$M$505,11,0)</f>
        <v>45778</v>
      </c>
      <c r="L37" s="107">
        <f>VLOOKUP(B37,'Plantilla publicacion'!$A$3:$M$505,12,0)</f>
        <v>46006</v>
      </c>
      <c r="M37" s="108"/>
      <c r="N37" s="109" t="str">
        <f>VLOOKUP(B37,'Plantilla publicacion'!$A$3:$M$505,13,0)</f>
        <v>37-GRUPO DE TRABAJO DE ESTUDIOS ECONÓMICOS</v>
      </c>
      <c r="O37" s="106">
        <f>VLOOKUP(B37,'Plantilla publicacion (2)'!$S$3:$X$490,6,0)</f>
        <v>0</v>
      </c>
      <c r="P37" s="311">
        <f>VLOOKUP(B37,'Plantilla publicacion (2)'!$S$3:$Y$490,7,0)</f>
        <v>0</v>
      </c>
      <c r="Q37" s="109">
        <f>VLOOKUP(B37,'PAI 2025 Consolidado'!$F$6:$Z$486,21,0)</f>
        <v>0</v>
      </c>
    </row>
    <row r="38" spans="1:17" s="12" customFormat="1" ht="63.75" x14ac:dyDescent="0.25">
      <c r="A38" s="5" t="str">
        <f>VLOOKUP(B38,'Plantilla publicacion'!$A$3:$B$490,2,0)</f>
        <v>Producto</v>
      </c>
      <c r="B38" s="15" t="s">
        <v>826</v>
      </c>
      <c r="C38" s="366" t="str">
        <f>VLOOKUP(B38,'Plantilla publicacion'!$A$3:$R$490,17,0)</f>
        <v>PND - 5-31-5-b- Convergencia regional - Entidades públicas territoriales y nacionales fortalecidas / PES - Transformación Institucional</v>
      </c>
      <c r="D38" s="366" t="str">
        <f>VLOOKUP(B38,'Plantilla publicacion'!$A$3:$M$497,6,0)</f>
        <v>56-Fortalecer la gestión de la información, el conocimiento y la innovación para optimizar la capacidad institucional</v>
      </c>
      <c r="E38" s="366" t="str">
        <f>VLOOKUP(B38,'Plantilla publicacion'!$A$3:$O$490,14,0)</f>
        <v>102-Cumplimiento de productos del PAI asociados a Fortalecer la gestión de la información, el conocimiento y la innovación para optimizar la capacidad institucional</v>
      </c>
      <c r="F38" s="366" t="str">
        <f>VLOOKUP(B38,'Plantilla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366" t="str">
        <f>VLOOKUP(B38,'Plantilla publicacion'!$A$3:$M$497,7,0)</f>
        <v>C-3599-0200-0008-53105b</v>
      </c>
      <c r="H38" s="15" t="str">
        <f>VLOOKUP(B38,'Plantilla publicacion'!$A$3:$M$505,8,0)</f>
        <v>Estudios Económicos Coyunturales, elaborados y entregados (Estudios Económicos Coyunturales)</v>
      </c>
      <c r="I38" s="15">
        <f>VLOOKUP(B38,'Plantilla publicacion'!$A$3:$M$505,9,0)</f>
        <v>50</v>
      </c>
      <c r="J38" s="15" t="str">
        <f>VLOOKUP(B38,'Plantilla publicacion'!$A$3:$M$505,10,0)</f>
        <v>Númerica</v>
      </c>
      <c r="K38" s="172">
        <f>VLOOKUP(B38,'Plantilla publicacion'!$A$3:$M$505,11,0)</f>
        <v>45659</v>
      </c>
      <c r="L38" s="172">
        <f>VLOOKUP(B38,'Plantilla publicacion'!$A$3:$M$505,12,0)</f>
        <v>46010</v>
      </c>
      <c r="M38" s="15">
        <f>IF(ISERROR(VLOOKUP(B38,'Plantilla publicacion'!$A$3:$P$490,16,0)),"NA",VLOOKUP(B38,'Plantilla publicacion'!$A$3:$P$490,16,0))</f>
        <v>0</v>
      </c>
      <c r="N38" s="15" t="str">
        <f>VLOOKUP(B38,'Plantilla publicacion'!$A$3:$M$505,13,0)</f>
        <v>37-GRUPO DE TRABAJO DE ESTUDIOS ECONÓMICOS</v>
      </c>
      <c r="O38" s="15">
        <f>VLOOKUP(B38,'Plantilla publicacion (2)'!$S$3:$X$490,6,0)</f>
        <v>34</v>
      </c>
      <c r="P38" s="312">
        <f>VLOOKUP(B38,'Plantilla publicacion (2)'!$S$3:$Y$490,7,0)</f>
        <v>3.5789473684210531</v>
      </c>
      <c r="Q38" s="15" t="str">
        <f>VLOOKUP(B38,'PAI 2025 Consolidado'!$F$6:$Z$486,21,0)</f>
        <v xml:space="preserve">El grupo de EE ha alcanzado un 34 % de avance en los estudios coyunturales, con 17 estudios completados frente a una meta total de 50. A la fecha, se han registrado y aceptado 22 estudios en total. </v>
      </c>
    </row>
    <row r="39" spans="1:17" ht="267.75" x14ac:dyDescent="0.25">
      <c r="A39" s="13" t="str">
        <f>VLOOKUP(B39,'Plantilla publicacion'!$A$3:$B$490,2,0)</f>
        <v>Actividad propia</v>
      </c>
      <c r="B39" s="6" t="s">
        <v>828</v>
      </c>
      <c r="C39" s="367"/>
      <c r="D39" s="367">
        <f>VLOOKUP(B39,'Plantilla publicacion'!$A$3:$M$490,6,0)</f>
        <v>0</v>
      </c>
      <c r="E39" s="367"/>
      <c r="F39" s="367"/>
      <c r="G39" s="367" t="str">
        <f>VLOOKUP(B39,'Plantilla publicacion'!$A$3:$M$490,7,0)</f>
        <v>N/A</v>
      </c>
      <c r="H39" s="6" t="str">
        <f>VLOOKUP(B39,'Plantilla publicacion'!$A$3:$M$505,8,0)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publicacion'!$A$3:$M$505,9,0)</f>
        <v>1</v>
      </c>
      <c r="J39" s="6" t="str">
        <f>VLOOKUP(B39,'Plantilla publicacion'!$A$3:$M$505,10,0)</f>
        <v>Númerica</v>
      </c>
      <c r="K39" s="7">
        <f>VLOOKUP(B39,'Plantilla publicacion'!$A$3:$M$505,11,0)</f>
        <v>45659</v>
      </c>
      <c r="L39" s="7">
        <f>VLOOKUP(B39,'Plantilla publicacion'!$A$3:$M$505,12,0)</f>
        <v>45716</v>
      </c>
      <c r="M39" s="57"/>
      <c r="N39" s="16" t="str">
        <f>VLOOKUP(B39,'Plantilla publicacion'!$A$3:$M$505,13,0)</f>
        <v>37-GRUPO DE TRABAJO DE ESTUDIOS ECONÓMICOS</v>
      </c>
      <c r="O39" s="6">
        <f>VLOOKUP(B39,'Plantilla publicacion (2)'!$S$3:$X$490,6,0)</f>
        <v>100</v>
      </c>
      <c r="P39" s="310">
        <f>VLOOKUP(B39,'Plantilla publicacion (2)'!$S$3:$Y$490,7,0)</f>
        <v>0.45454545454545453</v>
      </c>
      <c r="Q39" s="16" t="str">
        <f>VLOOKUP(B39,'PAI 2025 Consolidado'!$F$6:$Z$486,21,0)</f>
        <v>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v>
      </c>
    </row>
    <row r="40" spans="1:17" ht="280.5" x14ac:dyDescent="0.25">
      <c r="A40" s="13" t="str">
        <f>VLOOKUP(B40,'Plantilla publicacion'!$A$3:$B$490,2,0)</f>
        <v>Actividad propia</v>
      </c>
      <c r="B40" s="6" t="s">
        <v>830</v>
      </c>
      <c r="C40" s="367"/>
      <c r="D40" s="367">
        <f>VLOOKUP(B40,'Plantilla publicacion'!$A$3:$M$490,6,0)</f>
        <v>0</v>
      </c>
      <c r="E40" s="367"/>
      <c r="F40" s="367"/>
      <c r="G40" s="367" t="str">
        <f>VLOOKUP(B40,'Plantilla publicacion'!$A$3:$M$490,7,0)</f>
        <v>N/A</v>
      </c>
      <c r="H40" s="6" t="str">
        <f>VLOOKUP(B40,'Plantilla publicacion'!$A$3:$M$505,8,0)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publicacion'!$A$3:$M$505,9,0)</f>
        <v>1</v>
      </c>
      <c r="J40" s="6" t="str">
        <f>VLOOKUP(B40,'Plantilla publicacion'!$A$3:$M$505,10,0)</f>
        <v>Númerica</v>
      </c>
      <c r="K40" s="7">
        <f>VLOOKUP(B40,'Plantilla publicacion'!$A$3:$M$505,11,0)</f>
        <v>45717</v>
      </c>
      <c r="L40" s="7">
        <f>VLOOKUP(B40,'Plantilla publicacion'!$A$3:$M$505,12,0)</f>
        <v>45731</v>
      </c>
      <c r="M40" s="57"/>
      <c r="N40" s="16" t="str">
        <f>VLOOKUP(B40,'Plantilla publicacion'!$A$3:$M$505,13,0)</f>
        <v>37-GRUPO DE TRABAJO DE ESTUDIOS ECONÓMICOS</v>
      </c>
      <c r="O40" s="6">
        <f>VLOOKUP(B40,'Plantilla publicacion (2)'!$S$3:$X$490,6,0)</f>
        <v>100</v>
      </c>
      <c r="P40" s="310">
        <f>VLOOKUP(B40,'Plantilla publicacion (2)'!$S$3:$Y$490,7,0)</f>
        <v>0.90909090909090906</v>
      </c>
      <c r="Q40" s="16" t="str">
        <f>VLOOKUP(B40,'PAI 2025 Consolidado'!$F$6:$Z$486,21,0)</f>
        <v>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v>
      </c>
    </row>
    <row r="41" spans="1:17" ht="89.25" x14ac:dyDescent="0.25">
      <c r="A41" s="13" t="str">
        <f>VLOOKUP(B41,'Plantilla publicacion'!$A$3:$B$490,2,0)</f>
        <v>Actividad propia</v>
      </c>
      <c r="B41" s="6" t="s">
        <v>832</v>
      </c>
      <c r="C41" s="367"/>
      <c r="D41" s="367">
        <f>VLOOKUP(B41,'Plantilla publicacion'!$A$3:$M$490,6,0)</f>
        <v>0</v>
      </c>
      <c r="E41" s="367"/>
      <c r="F41" s="367"/>
      <c r="G41" s="367" t="str">
        <f>VLOOKUP(B41,'Plantilla publicacion'!$A$3:$M$490,7,0)</f>
        <v>N/A</v>
      </c>
      <c r="H41" s="6" t="str">
        <f>VLOOKUP(B41,'Plantilla publicacion'!$A$3:$M$505,8,0)</f>
        <v>Definir un plan de trabajo para la elaboración y entrega de los estudios seleccionados (plan de trabajo)</v>
      </c>
      <c r="I41" s="6">
        <f>VLOOKUP(B41,'Plantilla publicacion'!$A$3:$M$505,9,0)</f>
        <v>1</v>
      </c>
      <c r="J41" s="6" t="str">
        <f>VLOOKUP(B41,'Plantilla publicacion'!$A$3:$M$505,10,0)</f>
        <v>Númerica</v>
      </c>
      <c r="K41" s="7">
        <f>VLOOKUP(B41,'Plantilla publicacion'!$A$3:$M$505,11,0)</f>
        <v>45733</v>
      </c>
      <c r="L41" s="7">
        <f>VLOOKUP(B41,'Plantilla publicacion'!$A$3:$M$505,12,0)</f>
        <v>45752</v>
      </c>
      <c r="M41" s="57"/>
      <c r="N41" s="16" t="str">
        <f>VLOOKUP(B41,'Plantilla publicacion'!$A$3:$M$505,13,0)</f>
        <v>37-GRUPO DE TRABAJO DE ESTUDIOS ECONÓMICOS</v>
      </c>
      <c r="O41" s="6">
        <f>VLOOKUP(B41,'Plantilla publicacion (2)'!$S$3:$X$490,6,0)</f>
        <v>100</v>
      </c>
      <c r="P41" s="310">
        <f>VLOOKUP(B41,'Plantilla publicacion (2)'!$S$3:$Y$490,7,0)</f>
        <v>0.90909090909090906</v>
      </c>
      <c r="Q41" s="16" t="str">
        <f>VLOOKUP(B41,'PAI 2025 Consolidado'!$F$6:$Z$486,21,0)</f>
        <v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v>
      </c>
    </row>
    <row r="42" spans="1:17" ht="128.25" thickBot="1" x14ac:dyDescent="0.3">
      <c r="A42" s="13" t="str">
        <f>VLOOKUP(B42,'Plantilla publicacion'!$A$3:$B$490,2,0)</f>
        <v>Actividad propia</v>
      </c>
      <c r="B42" s="11" t="s">
        <v>834</v>
      </c>
      <c r="C42" s="368"/>
      <c r="D42" s="368">
        <f>VLOOKUP(B42,'Plantilla publicacion'!$A$3:$M$490,6,0)</f>
        <v>0</v>
      </c>
      <c r="E42" s="368"/>
      <c r="F42" s="368"/>
      <c r="G42" s="368" t="str">
        <f>VLOOKUP(B42,'Plantilla publicacion'!$A$3:$M$490,7,0)</f>
        <v>N/A</v>
      </c>
      <c r="H42" s="11" t="str">
        <f>VLOOKUP(B42,'Plantilla publicacion'!$A$3:$M$505,8,0)</f>
        <v>Ejecutar el plan de trabajo (Informe de seguimiento y/o ejecución del programa)</v>
      </c>
      <c r="I42" s="11">
        <f>VLOOKUP(B42,'Plantilla publicacion'!$A$3:$M$505,9,0)</f>
        <v>100</v>
      </c>
      <c r="J42" s="11" t="str">
        <f>VLOOKUP(B42,'Plantilla publicacion'!$A$3:$M$505,10,0)</f>
        <v>Porcentual</v>
      </c>
      <c r="K42" s="110">
        <f>VLOOKUP(B42,'Plantilla publicacion'!$A$3:$M$505,11,0)</f>
        <v>45754</v>
      </c>
      <c r="L42" s="110">
        <f>VLOOKUP(B42,'Plantilla publicacion'!$A$3:$M$505,12,0)</f>
        <v>46010</v>
      </c>
      <c r="M42" s="108"/>
      <c r="N42" s="112" t="str">
        <f>VLOOKUP(B42,'Plantilla publicacion'!$A$3:$M$505,13,0)</f>
        <v>37-GRUPO DE TRABAJO DE ESTUDIOS ECONÓMICOS</v>
      </c>
      <c r="O42" s="11">
        <f>VLOOKUP(B42,'Plantilla publicacion (2)'!$S$3:$X$490,6,0)</f>
        <v>34</v>
      </c>
      <c r="P42" s="313">
        <f>VLOOKUP(B42,'Plantilla publicacion (2)'!$S$3:$Y$490,7,0)</f>
        <v>2.3181818181818183</v>
      </c>
      <c r="Q42" s="112" t="str">
        <f>VLOOKUP(B42,'PAI 2025 Consolidado'!$F$6:$Z$486,21,0)</f>
        <v xml:space="preserve">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v>
      </c>
    </row>
    <row r="43" spans="1:17" s="12" customFormat="1" ht="51" x14ac:dyDescent="0.25">
      <c r="A43" s="5" t="str">
        <f>VLOOKUP(B43,'Plantilla publicacion'!$A$3:$B$490,2,0)</f>
        <v>Producto</v>
      </c>
      <c r="B43" s="98" t="s">
        <v>844</v>
      </c>
      <c r="C43" s="366" t="str">
        <f>VLOOKUP(B43,'Plantilla publicacion'!$A$3:$R$490,17,0)</f>
        <v>PND - 2-01-4-c- Seguridad humana y justicia social - Portabilidad de datos para el empoderamiento ciudadano / PES - Reindustrialización</v>
      </c>
      <c r="D43" s="366" t="str">
        <f>VLOOKUP(B43,'Plantilla publicacion'!$A$3:$M$497,6,0)</f>
        <v>58-Promover el enfoque preventivo, diferencial y territorial en el que hacer misional de la entidad</v>
      </c>
      <c r="E43" s="366" t="str">
        <f>VLOOKUP(B43,'Plantilla publicacion'!$A$3:$O$490,14,0)</f>
        <v>103-Cumplimiento de productos del PAI asociados a Promover el enfoque preventivo, diferencial y territorial en el que hacer misional de la entidad</v>
      </c>
      <c r="F43" s="366" t="str">
        <f>VLOOKUP(B43,'Plantilla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366" t="str">
        <f>VLOOKUP(B43,'Plantilla publicacion'!$A$3:$M$497,7,0)</f>
        <v>C-3503-0200-0012-20104c</v>
      </c>
      <c r="H43" s="100" t="str">
        <f>VLOOKUP(B43,'Plantilla publicacion'!$A$3:$M$505,8,0)</f>
        <v>Lineamientos para generar conciencia sobre el debido tratamiento de datos personales en los procesos de transferencia de tecnología para salvaguardar el derecho en dichos procesos,  divulgado.  (informe de conclusiones/único entregable)</v>
      </c>
      <c r="I43" s="100">
        <f>VLOOKUP(B43,'Plantilla publicacion'!$A$3:$M$505,9,0)</f>
        <v>1</v>
      </c>
      <c r="J43" s="100" t="str">
        <f>VLOOKUP(B43,'Plantilla publicacion'!$A$3:$M$505,10,0)</f>
        <v>Númerica</v>
      </c>
      <c r="K43" s="173">
        <f>VLOOKUP(B43,'Plantilla publicacion'!$A$3:$M$505,11,0)</f>
        <v>45720</v>
      </c>
      <c r="L43" s="173">
        <f>VLOOKUP(B43,'Plantilla publicacion'!$A$3:$M$505,12,0)</f>
        <v>45989</v>
      </c>
      <c r="M43" s="15" t="str">
        <f>IF(ISERROR(VLOOKUP(B43,'Plantilla publicacion'!$A$3:$P$490,16,0)),"NA",VLOOKUP(B43,'Plantilla publicacion'!$A$3:$P$490,16,0))</f>
        <v>PES_20230193 / PEI_23</v>
      </c>
      <c r="N43" s="101" t="str">
        <f>VLOOKUP(B43,'Plantilla publicacion'!$A$3:$M$505,13,0)</f>
        <v>7000-DESPACHO DEL SUPERINTENDENTE DELEGADO PARA LA PROTECCIÓN DE DATOS PERSONALES</v>
      </c>
      <c r="O43" s="100">
        <f>VLOOKUP(B43,'Plantilla publicacion (2)'!$S$3:$X$490,6,0)</f>
        <v>0</v>
      </c>
      <c r="P43" s="309">
        <f>VLOOKUP(B43,'Plantilla publicacion (2)'!$S$3:$Y$490,7,0)</f>
        <v>0</v>
      </c>
      <c r="Q43" s="101">
        <f>VLOOKUP(B43,'PAI 2025 Consolidado'!$F$6:$Z$486,21,0)</f>
        <v>0</v>
      </c>
    </row>
    <row r="44" spans="1:17" ht="204" x14ac:dyDescent="0.25">
      <c r="A44" s="13" t="str">
        <f>VLOOKUP(B44,'Plantilla publicacion'!$A$3:$B$490,2,0)</f>
        <v>Actividad propia</v>
      </c>
      <c r="B44" s="102" t="s">
        <v>846</v>
      </c>
      <c r="C44" s="367"/>
      <c r="D44" s="367">
        <f>VLOOKUP(B44,'Plantilla publicacion'!$A$3:$M$490,6,0)</f>
        <v>0</v>
      </c>
      <c r="E44" s="367"/>
      <c r="F44" s="367"/>
      <c r="G44" s="367" t="str">
        <f>VLOOKUP(B44,'Plantilla publicacion'!$A$3:$M$490,7,0)</f>
        <v>N/A</v>
      </c>
      <c r="H44" s="6" t="str">
        <f>VLOOKUP(B44,'Plantilla publicacion'!$A$3:$M$505,8,0)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publicacion'!$A$3:$M$505,9,0)</f>
        <v>1</v>
      </c>
      <c r="J44" s="6" t="str">
        <f>VLOOKUP(B44,'Plantilla publicacion'!$A$3:$M$505,10,0)</f>
        <v>Númerica</v>
      </c>
      <c r="K44" s="7">
        <f>VLOOKUP(B44,'Plantilla publicacion'!$A$3:$M$505,11,0)</f>
        <v>45720</v>
      </c>
      <c r="L44" s="7">
        <f>VLOOKUP(B44,'Plantilla publicacion'!$A$3:$M$505,12,0)</f>
        <v>45983</v>
      </c>
      <c r="M44" s="57"/>
      <c r="N44" s="103" t="str">
        <f>VLOOKUP(B44,'Plantilla publicacion'!$A$3:$M$505,13,0)</f>
        <v>7000-DESPACHO DEL SUPERINTENDENTE DELEGADO PARA LA PROTECCIÓN DE DATOS PERSONALES</v>
      </c>
      <c r="O44" s="6">
        <f>VLOOKUP(B44,'Plantilla publicacion (2)'!$S$3:$X$490,6,0)</f>
        <v>0</v>
      </c>
      <c r="P44" s="310">
        <f>VLOOKUP(B44,'Plantilla publicacion (2)'!$S$3:$Y$490,7,0)</f>
        <v>0</v>
      </c>
      <c r="Q44" s="103" t="str">
        <f>VLOOKUP(B44,'PAI 2025 Consolidado'!$F$6:$Z$486,21,0)</f>
        <v>Durante el mes de agosto la Delegatura para la Protección de Datos Personales publicó para comentarios una primera versión del proyecto de circular sobre transferencia de tecnología. Entre el 6 y el 21 de agosto, el proyecto estuvo disponible para consulta ciudadana con el fin de que todas las personas interesadas envíen sus comentarios y sugerencias. Se recibieron múltiples comentarios, los cuales están siendo analizados. Luego de esta revisión, se procederá a realizar los ajustes a los que haya lugar con el fin de expedir los lineamientos. Una vez se expidan los lineamientos será posible realizar la sensibilización.</v>
      </c>
    </row>
    <row r="45" spans="1:17" ht="39" thickBot="1" x14ac:dyDescent="0.3">
      <c r="A45" s="13" t="str">
        <f>VLOOKUP(B45,'Plantilla publicacion'!$A$3:$B$490,2,0)</f>
        <v>Actividad propia</v>
      </c>
      <c r="B45" s="104" t="s">
        <v>847</v>
      </c>
      <c r="C45" s="368"/>
      <c r="D45" s="368">
        <f>VLOOKUP(B45,'Plantilla publicacion'!$A$3:$M$490,6,0)</f>
        <v>0</v>
      </c>
      <c r="E45" s="368"/>
      <c r="F45" s="368"/>
      <c r="G45" s="368" t="str">
        <f>VLOOKUP(B45,'Plantilla publicacion'!$A$3:$M$490,7,0)</f>
        <v>N/A</v>
      </c>
      <c r="H45" s="106" t="str">
        <f>VLOOKUP(B45,'Plantilla publicacion'!$A$3:$M$505,8,0)</f>
        <v>Realizar un informe con las conclusiones y reflexiones sobre la sinergias entre las propiedad industrial y el debido de tratamiento datos personales. (Informe elaborado)</v>
      </c>
      <c r="I45" s="106">
        <f>VLOOKUP(B45,'Plantilla publicacion'!$A$3:$M$505,9,0)</f>
        <v>1</v>
      </c>
      <c r="J45" s="106" t="str">
        <f>VLOOKUP(B45,'Plantilla publicacion'!$A$3:$M$505,10,0)</f>
        <v>Númerica</v>
      </c>
      <c r="K45" s="107">
        <f>VLOOKUP(B45,'Plantilla publicacion'!$A$3:$M$505,11,0)</f>
        <v>45839</v>
      </c>
      <c r="L45" s="107">
        <f>VLOOKUP(B45,'Plantilla publicacion'!$A$3:$M$505,12,0)</f>
        <v>45989</v>
      </c>
      <c r="M45" s="108"/>
      <c r="N45" s="109" t="str">
        <f>VLOOKUP(B45,'Plantilla publicacion'!$A$3:$M$505,13,0)</f>
        <v>7000-DESPACHO DEL SUPERINTENDENTE DELEGADO PARA LA PROTECCIÓN DE DATOS PERSONALES</v>
      </c>
      <c r="O45" s="106">
        <f>VLOOKUP(B45,'Plantilla publicacion (2)'!$S$3:$X$490,6,0)</f>
        <v>0</v>
      </c>
      <c r="P45" s="311">
        <f>VLOOKUP(B45,'Plantilla publicacion (2)'!$S$3:$Y$490,7,0)</f>
        <v>0</v>
      </c>
      <c r="Q45" s="109">
        <f>VLOOKUP(B45,'PAI 2025 Consolidado'!$F$6:$Z$486,21,0)</f>
        <v>0</v>
      </c>
    </row>
    <row r="46" spans="1:17" s="12" customFormat="1" ht="63.75" x14ac:dyDescent="0.25">
      <c r="A46" s="5" t="str">
        <f>VLOOKUP(B46,'Plantilla publicacion'!$A$3:$B$490,2,0)</f>
        <v>Producto</v>
      </c>
      <c r="B46" s="98" t="s">
        <v>1114</v>
      </c>
      <c r="C46" s="366" t="str">
        <f>VLOOKUP(B46,'Plantilla publicacion'!$A$3:$R$490,17,0)</f>
        <v>PND - 5-31-5-b- Convergencia regional - Entidades públicas territoriales y nacionales fortalecidas / PES - Transformación Institucional</v>
      </c>
      <c r="D46" s="366" t="str">
        <f>VLOOKUP(B46,'Plantilla publicacion'!$A$3:$M$497,6,0)</f>
        <v>56-Fortalecer la gestión de la información, el conocimiento y la innovación para optimizar la capacidad institucional</v>
      </c>
      <c r="E46" s="366" t="str">
        <f>VLOOKUP(B46,'Plantilla publicacion'!$A$3:$O$490,14,0)</f>
        <v>102-Cumplimiento de productos del PAI asociados a Fortalecer la gestión de la información, el conocimiento y la innovación para optimizar la capacidad institucional</v>
      </c>
      <c r="F46" s="366" t="str">
        <f>VLOOKUP(B46,'Plantilla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366" t="str">
        <f>VLOOKUP(B46,'Plantilla publicacion'!$A$3:$M$497,7,0)</f>
        <v>N/A</v>
      </c>
      <c r="H46" s="100" t="str">
        <f>VLOOKUP(B46,'Plantilla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0">
        <f>VLOOKUP(B46,'Plantilla publicacion'!$A$3:$M$505,9,0)</f>
        <v>4</v>
      </c>
      <c r="J46" s="100" t="str">
        <f>VLOOKUP(B46,'Plantilla publicacion'!$A$3:$M$505,10,0)</f>
        <v>Númerica</v>
      </c>
      <c r="K46" s="173">
        <f>VLOOKUP(B46,'Plantilla publicacion'!$A$3:$M$505,11,0)</f>
        <v>45691</v>
      </c>
      <c r="L46" s="173">
        <f>VLOOKUP(B46,'Plantilla publicacion'!$A$3:$M$505,12,0)</f>
        <v>45989</v>
      </c>
      <c r="M46" s="15" t="str">
        <f>IF(ISERROR(VLOOKUP(B46,'Plantilla publicacion'!$A$3:$P$490,16,0)),"NA",VLOOKUP(B46,'Plantilla publicacion'!$A$3:$P$490,16,0))</f>
        <v>PND_7_Fortalecer las capacidades y conocimiento sobre derechos y deberes de las relaciones de consumo (programas de cumplimiento en competencia) / PND 9_Ampliar los instrumentos de prevención</v>
      </c>
      <c r="N46" s="101" t="str">
        <f>VLOOKUP(B46,'Plantilla publicacion'!$A$3:$M$505,13,0)</f>
        <v>10-OFICINA  ASESORA JURÍDICA;
1000-DESPACHO DEL SUPERINTENDENTE DELEGADO PARA LA PROTECCIÓN DE LA COMPETENCIA;
73-GRUPO DE TRABAJO DE COMUNICACION</v>
      </c>
      <c r="O46" s="100">
        <f>VLOOKUP(B46,'Plantilla publicacion (2)'!$S$3:$X$490,6,0)</f>
        <v>0</v>
      </c>
      <c r="P46" s="309">
        <f>VLOOKUP(B46,'Plantilla publicacion (2)'!$S$3:$Y$490,7,0)</f>
        <v>0</v>
      </c>
      <c r="Q46" s="101" t="str">
        <f>VLOOKUP(B46,'PAI 2025 Consolidado'!$F$6:$Z$486,21,0)</f>
        <v xml:space="preserve">Se remitieron las cuatro (4) guías a OSCAE para su diseño y diagramación </v>
      </c>
    </row>
    <row r="47" spans="1:17" ht="178.5" x14ac:dyDescent="0.25">
      <c r="A47" s="13" t="str">
        <f>VLOOKUP(B47,'Plantilla publicacion'!$A$3:$B$490,2,0)</f>
        <v>Actividad propia</v>
      </c>
      <c r="B47" s="102" t="s">
        <v>1117</v>
      </c>
      <c r="C47" s="367"/>
      <c r="D47" s="367">
        <f>VLOOKUP(B47,'Plantilla publicacion'!$A$3:$M$490,6,0)</f>
        <v>0</v>
      </c>
      <c r="E47" s="367"/>
      <c r="F47" s="367"/>
      <c r="G47" s="367" t="str">
        <f>VLOOKUP(B47,'Plantilla publicacion'!$A$3:$M$490,7,0)</f>
        <v>N/A</v>
      </c>
      <c r="H47" s="6" t="str">
        <f>VLOOKUP(B47,'Plantilla publicacion'!$A$3:$M$505,8,0)</f>
        <v>Elaborar y enviar los documentos a la Oficina Asesora Jurídica  (Documento en Word de la guía o manual remitido a la Oficina Asesora Jurídica)</v>
      </c>
      <c r="I47" s="6">
        <f>VLOOKUP(B47,'Plantilla publicacion'!$A$3:$M$505,9,0)</f>
        <v>4</v>
      </c>
      <c r="J47" s="6" t="str">
        <f>VLOOKUP(B47,'Plantilla publicacion'!$A$3:$M$505,10,0)</f>
        <v>Númerica</v>
      </c>
      <c r="K47" s="7">
        <f>VLOOKUP(B47,'Plantilla publicacion'!$A$3:$M$505,11,0)</f>
        <v>45691</v>
      </c>
      <c r="L47" s="7">
        <f>VLOOKUP(B47,'Plantilla publicacion'!$A$3:$M$505,12,0)</f>
        <v>45869</v>
      </c>
      <c r="M47" s="57"/>
      <c r="N47" s="103" t="str">
        <f>VLOOKUP(B47,'Plantilla publicacion'!$A$3:$M$505,13,0)</f>
        <v>1000-DESPACHO DEL SUPERINTENDENTE DELEGADO PARA LA PROTECCIÓN DE LA COMPETENCIA</v>
      </c>
      <c r="O47" s="6">
        <f>VLOOKUP(B47,'Plantilla publicacion (2)'!$S$3:$X$490,6,0)</f>
        <v>100</v>
      </c>
      <c r="P47" s="310">
        <f>VLOOKUP(B47,'Plantilla publicacion (2)'!$S$3:$Y$490,7,0)</f>
        <v>4.5454545454545459</v>
      </c>
      <c r="Q47" s="103" t="str">
        <f>VLOOKUP(B47,'PAI 2025 Consolidado'!$F$6:$Z$486,21,0)</f>
        <v>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v>
      </c>
    </row>
    <row r="48" spans="1:17" ht="229.5" x14ac:dyDescent="0.25">
      <c r="A48" s="13" t="str">
        <f>VLOOKUP(B48,'Plantilla publicacion'!$A$3:$B$490,2,0)</f>
        <v>Actividad sin participación</v>
      </c>
      <c r="B48" s="102" t="s">
        <v>1119</v>
      </c>
      <c r="C48" s="367"/>
      <c r="D48" s="367">
        <f>VLOOKUP(B48,'Plantilla publicacion'!$A$3:$M$490,6,0)</f>
        <v>0</v>
      </c>
      <c r="E48" s="367"/>
      <c r="F48" s="367"/>
      <c r="G48" s="367" t="str">
        <f>VLOOKUP(B48,'Plantilla publicacion'!$A$3:$M$490,7,0)</f>
        <v>N/A</v>
      </c>
      <c r="H48" s="6" t="str">
        <f>VLOOKUP(B48,'Plantilla publicacion'!$A$3:$M$505,8,0)</f>
        <v>Revisar y/o aprobar los documentos y enviarlos al área solicitante mediante correo electrónico. (Correo electrónico con revisión y/o aprobación de los documentos)</v>
      </c>
      <c r="I48" s="6">
        <f>VLOOKUP(B48,'Plantilla publicacion'!$A$3:$M$505,9,0)</f>
        <v>4</v>
      </c>
      <c r="J48" s="6" t="str">
        <f>VLOOKUP(B48,'Plantilla publicacion'!$A$3:$M$505,10,0)</f>
        <v>Númerica</v>
      </c>
      <c r="K48" s="7">
        <f>VLOOKUP(B48,'Plantilla publicacion'!$A$3:$M$505,11,0)</f>
        <v>45736</v>
      </c>
      <c r="L48" s="7">
        <f>VLOOKUP(B48,'Plantilla publicacion'!$A$3:$M$505,12,0)</f>
        <v>45869</v>
      </c>
      <c r="M48" s="57"/>
      <c r="N48" s="103" t="str">
        <f>VLOOKUP(B48,'Plantilla publicacion'!$A$3:$M$505,13,0)</f>
        <v>10-OFICINA  ASESORA JURÍDICA</v>
      </c>
      <c r="O48" s="6">
        <f>VLOOKUP(B48,'Plantilla publicacion (2)'!$S$3:$X$490,6,0)</f>
        <v>100</v>
      </c>
      <c r="P48" s="310">
        <f>VLOOKUP(B48,'Plantilla publicacion (2)'!$S$3:$Y$490,7,0)</f>
        <v>0</v>
      </c>
      <c r="Q48" s="103" t="str">
        <f>VLOOKUP(B48,'PAI 2025 Consolidado'!$F$6:$Z$486,21,0)</f>
        <v xml:space="preserve">Desde la Oficina Asesora Jurídica se remiten las diferenes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v>
      </c>
    </row>
    <row r="49" spans="1:17" ht="89.25" x14ac:dyDescent="0.25">
      <c r="A49" s="13" t="str">
        <f>VLOOKUP(B49,'Plantilla publicacion'!$A$3:$B$490,2,0)</f>
        <v>Actividad propia</v>
      </c>
      <c r="B49" s="102" t="s">
        <v>1122</v>
      </c>
      <c r="C49" s="367"/>
      <c r="D49" s="367">
        <f>VLOOKUP(B49,'Plantilla publicacion'!$A$3:$M$490,6,0)</f>
        <v>0</v>
      </c>
      <c r="E49" s="367"/>
      <c r="F49" s="367"/>
      <c r="G49" s="367" t="str">
        <f>VLOOKUP(B49,'Plantilla publicacion'!$A$3:$M$490,7,0)</f>
        <v>N/A</v>
      </c>
      <c r="H49" s="6" t="str">
        <f>VLOOKUP(B49,'Plantilla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publicacion'!$A$3:$M$505,9,0)</f>
        <v>4</v>
      </c>
      <c r="J49" s="6" t="str">
        <f>VLOOKUP(B49,'Plantilla publicacion'!$A$3:$M$505,10,0)</f>
        <v>Númerica</v>
      </c>
      <c r="K49" s="7">
        <f>VLOOKUP(B49,'Plantilla publicacion'!$A$3:$M$505,11,0)</f>
        <v>45870</v>
      </c>
      <c r="L49" s="7">
        <f>VLOOKUP(B49,'Plantilla publicacion'!$A$3:$M$505,12,0)</f>
        <v>45898</v>
      </c>
      <c r="M49" s="57"/>
      <c r="N49" s="103" t="str">
        <f>VLOOKUP(B49,'Plantilla publicacion'!$A$3:$M$505,13,0)</f>
        <v>1000-DESPACHO DEL SUPERINTENDENTE DELEGADO PARA LA PROTECCIÓN DE LA COMPETENCIA</v>
      </c>
      <c r="O49" s="6">
        <f>VLOOKUP(B49,'Plantilla publicacion (2)'!$S$3:$X$490,6,0)</f>
        <v>100</v>
      </c>
      <c r="P49" s="310">
        <f>VLOOKUP(B49,'Plantilla publicacion (2)'!$S$3:$Y$490,7,0)</f>
        <v>2.7272727272727271</v>
      </c>
      <c r="Q49" s="103" t="str">
        <f>VLOOKUP(B49,'PAI 2025 Consolidado'!$F$6:$Z$486,21,0)</f>
        <v>Se remite la guía número cuatro (4) prevista en el plan de acción, correspondiente a la “Guía para la Gestión Integral del Riesgo de Prácticas Restrictivas de la Competencia en la Contratación Estatal”, a la OSCAE y a la Oficina Jurídica, el día 30 de septiembre de 2025.</v>
      </c>
    </row>
    <row r="50" spans="1:17" ht="51" x14ac:dyDescent="0.25">
      <c r="A50" s="13" t="str">
        <f>VLOOKUP(B50,'Plantilla publicacion'!$A$3:$B$490,2,0)</f>
        <v>Actividad sin participación</v>
      </c>
      <c r="B50" s="102" t="s">
        <v>1124</v>
      </c>
      <c r="C50" s="367"/>
      <c r="D50" s="367">
        <f>VLOOKUP(B50,'Plantilla publicacion'!$A$3:$M$490,6,0)</f>
        <v>0</v>
      </c>
      <c r="E50" s="367"/>
      <c r="F50" s="367"/>
      <c r="G50" s="367" t="str">
        <f>VLOOKUP(B50,'Plantilla publicacion'!$A$3:$M$490,7,0)</f>
        <v>N/A</v>
      </c>
      <c r="H50" s="6" t="str">
        <f>VLOOKUP(B50,'Plantilla publicacion'!$A$3:$M$505,8,0)</f>
        <v>Elaborar y enviar al área solicitante, los  documentos con ajustes de corrección de estilo y diagramado.  (Documento Final)</v>
      </c>
      <c r="I50" s="6">
        <f>VLOOKUP(B50,'Plantilla publicacion'!$A$3:$M$505,9,0)</f>
        <v>4</v>
      </c>
      <c r="J50" s="6" t="str">
        <f>VLOOKUP(B50,'Plantilla publicacion'!$A$3:$M$505,10,0)</f>
        <v>Númerica</v>
      </c>
      <c r="K50" s="7">
        <f>VLOOKUP(B50,'Plantilla publicacion'!$A$3:$M$505,11,0)</f>
        <v>45901</v>
      </c>
      <c r="L50" s="7">
        <f>VLOOKUP(B50,'Plantilla publicacion'!$A$3:$M$505,12,0)</f>
        <v>45961</v>
      </c>
      <c r="M50" s="57"/>
      <c r="N50" s="103" t="str">
        <f>VLOOKUP(B50,'Plantilla publicacion'!$A$3:$M$505,13,0)</f>
        <v>73-GRUPO DE TRABAJO DE COMUNICACION</v>
      </c>
      <c r="O50" s="6">
        <f>VLOOKUP(B50,'Plantilla publicacion (2)'!$S$3:$X$490,6,0)</f>
        <v>0</v>
      </c>
      <c r="P50" s="310">
        <f>VLOOKUP(B50,'Plantilla publicacion (2)'!$S$3:$Y$490,7,0)</f>
        <v>0</v>
      </c>
      <c r="Q50" s="103" t="str">
        <f>VLOOKUP(B50,'PAI 2025 Consolidado'!$F$6:$Z$486,21,0)</f>
        <v xml:space="preserve">Se remitieron las cuatro (4) guías para diseño y diagramación por parte de OSCAE, estamos a la espera de la ejecución de la actividad por parte de ellos. </v>
      </c>
    </row>
    <row r="51" spans="1:17" ht="26.25" thickBot="1" x14ac:dyDescent="0.3">
      <c r="A51" s="13" t="str">
        <f>VLOOKUP(B51,'Plantilla publicacion'!$A$3:$B$490,2,0)</f>
        <v>Actividad propia</v>
      </c>
      <c r="B51" s="104" t="s">
        <v>1126</v>
      </c>
      <c r="C51" s="368"/>
      <c r="D51" s="368">
        <f>VLOOKUP(B51,'Plantilla publicacion'!$A$3:$M$490,6,0)</f>
        <v>0</v>
      </c>
      <c r="E51" s="368"/>
      <c r="F51" s="368"/>
      <c r="G51" s="368" t="str">
        <f>VLOOKUP(B51,'Plantilla publicacion'!$A$3:$M$490,7,0)</f>
        <v>N/A</v>
      </c>
      <c r="H51" s="106" t="str">
        <f>VLOOKUP(B51,'Plantilla publicacion'!$A$3:$M$505,8,0)</f>
        <v>Solicitar la Publicación de los documentos en la página web. (Correo electrónico y Documento de la guía o manual a publicar)</v>
      </c>
      <c r="I51" s="106">
        <f>VLOOKUP(B51,'Plantilla publicacion'!$A$3:$M$505,9,0)</f>
        <v>4</v>
      </c>
      <c r="J51" s="106" t="str">
        <f>VLOOKUP(B51,'Plantilla publicacion'!$A$3:$M$505,10,0)</f>
        <v>Númerica</v>
      </c>
      <c r="K51" s="107">
        <f>VLOOKUP(B51,'Plantilla publicacion'!$A$3:$M$505,11,0)</f>
        <v>45965</v>
      </c>
      <c r="L51" s="107">
        <f>VLOOKUP(B51,'Plantilla publicacion'!$A$3:$M$505,12,0)</f>
        <v>45989</v>
      </c>
      <c r="M51" s="108"/>
      <c r="N51" s="109" t="str">
        <f>VLOOKUP(B51,'Plantilla publicacion'!$A$3:$M$505,13,0)</f>
        <v>1000-DESPACHO DEL SUPERINTENDENTE DELEGADO PARA LA PROTECCIÓN DE LA COMPETENCIA</v>
      </c>
      <c r="O51" s="106">
        <f>VLOOKUP(B51,'Plantilla publicacion (2)'!$S$3:$X$490,6,0)</f>
        <v>0</v>
      </c>
      <c r="P51" s="311">
        <f>VLOOKUP(B51,'Plantilla publicacion (2)'!$S$3:$Y$490,7,0)</f>
        <v>0</v>
      </c>
      <c r="Q51" s="109">
        <f>VLOOKUP(B51,'PAI 2025 Consolidado'!$F$6:$Z$486,21,0)</f>
        <v>0</v>
      </c>
    </row>
    <row r="52" spans="1:17" s="12" customFormat="1" ht="204" x14ac:dyDescent="0.25">
      <c r="A52" s="5" t="str">
        <f>VLOOKUP(B52,'Plantilla publicacion'!$A$3:$B$490,2,0)</f>
        <v>Producto</v>
      </c>
      <c r="B52" s="15" t="s">
        <v>1128</v>
      </c>
      <c r="C52" s="367" t="str">
        <f>VLOOKUP(B52,'Plantilla publicacion'!$A$3:$R$490,17,0)</f>
        <v>PND - 5-31-5-b- Convergencia regional - Entidades públicas territoriales y nacionales fortalecidas / PES - Transformación Institucional</v>
      </c>
      <c r="D52" s="367" t="str">
        <f>VLOOKUP(B52,'Plantilla publicacion'!$A$3:$M$497,6,0)</f>
        <v>56-Fortalecer la gestión de la información, el conocimiento y la innovación para optimizar la capacidad institucional</v>
      </c>
      <c r="E52" s="367" t="str">
        <f>VLOOKUP(B52,'Plantilla publicacion'!$A$3:$O$490,14,0)</f>
        <v>102-Cumplimiento de productos del PAI asociados a Fortalecer la gestión de la información, el conocimiento y la innovación para optimizar la capacidad institucional</v>
      </c>
      <c r="F52" s="367" t="str">
        <f>VLOOKUP(B52,'Plantilla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367" t="str">
        <f>VLOOKUP(B52,'Plantilla publicacion'!$A$3:$M$497,7,0)</f>
        <v>N/A</v>
      </c>
      <c r="H52" s="15" t="str">
        <f>VLOOKUP(B52,'Plantilla publicacion'!$A$3:$M$505,8,0)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publicacion'!$A$3:$M$505,9,0)</f>
        <v>5</v>
      </c>
      <c r="J52" s="15" t="str">
        <f>VLOOKUP(B52,'Plantilla publicacion'!$A$3:$M$505,10,0)</f>
        <v>Númerica</v>
      </c>
      <c r="K52" s="172">
        <f>VLOOKUP(B52,'Plantilla publicacion'!$A$3:$M$505,11,0)</f>
        <v>45691</v>
      </c>
      <c r="L52" s="172">
        <f>VLOOKUP(B52,'Plantilla publicacion'!$A$3:$M$505,12,0)</f>
        <v>46003</v>
      </c>
      <c r="M52" s="15" t="str">
        <f>IF(ISERROR(VLOOKUP(B52,'Plantilla publicacion'!$A$3:$P$490,16,0)),"NA",VLOOKUP(B52,'Plantilla publicacion'!$A$3:$P$490,16,0))</f>
        <v>PND 9_Ampliar los instrumentos de prevención / PND 10_Fortalecer las actividades de inspección, vigilancia y control / PES_20230189 / PES_20230192 / PEI_4 / PEI_5</v>
      </c>
      <c r="N52" s="15" t="str">
        <f>VLOOKUP(B52,'Plantilla publicacion'!$A$3:$M$505,13,0)</f>
        <v>1000-DESPACHO DEL SUPERINTENDENTE DELEGADO PARA LA PROTECCIÓN DE LA COMPETENCIA</v>
      </c>
      <c r="O52" s="15">
        <f>VLOOKUP(B52,'Plantilla publicacion (2)'!$S$3:$X$490,6,0)</f>
        <v>0</v>
      </c>
      <c r="P52" s="312">
        <f>VLOOKUP(B52,'Plantilla publicacion (2)'!$S$3:$Y$490,7,0)</f>
        <v>0</v>
      </c>
      <c r="Q52" s="15" t="str">
        <f>VLOOKUP(B52,'PAI 2025 Consolidado'!$F$6:$Z$486,21,0)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row>
    <row r="53" spans="1:17" ht="63.75" x14ac:dyDescent="0.25">
      <c r="A53" s="13" t="str">
        <f>VLOOKUP(B53,'Plantilla publicacion'!$A$3:$B$490,2,0)</f>
        <v>Actividad propia</v>
      </c>
      <c r="B53" s="6" t="s">
        <v>1130</v>
      </c>
      <c r="C53" s="367"/>
      <c r="D53" s="367">
        <f>VLOOKUP(B53,'Plantilla publicacion'!$A$3:$M$490,6,0)</f>
        <v>0</v>
      </c>
      <c r="E53" s="367"/>
      <c r="F53" s="367"/>
      <c r="G53" s="367" t="str">
        <f>VLOOKUP(B53,'Plantilla publicacion'!$A$3:$M$490,7,0)</f>
        <v>N/A</v>
      </c>
      <c r="H53" s="6" t="str">
        <f>VLOOKUP(B53,'Plantilla publicacion'!$A$3:$M$505,8,0)</f>
        <v>Definir el alcance requerido, para los estudios o informes.  (Acta con el alcance definido)</v>
      </c>
      <c r="I53" s="6">
        <f>VLOOKUP(B53,'Plantilla publicacion'!$A$3:$M$505,9,0)</f>
        <v>5</v>
      </c>
      <c r="J53" s="6" t="str">
        <f>VLOOKUP(B53,'Plantilla publicacion'!$A$3:$M$505,10,0)</f>
        <v>Númerica</v>
      </c>
      <c r="K53" s="7">
        <f>VLOOKUP(B53,'Plantilla publicacion'!$A$3:$M$505,11,0)</f>
        <v>45691</v>
      </c>
      <c r="L53" s="7">
        <f>VLOOKUP(B53,'Plantilla publicacion'!$A$3:$M$505,12,0)</f>
        <v>45716</v>
      </c>
      <c r="M53" s="57"/>
      <c r="N53" s="16" t="str">
        <f>VLOOKUP(B53,'Plantilla publicacion'!$A$3:$M$505,13,0)</f>
        <v>1000-DESPACHO DEL SUPERINTENDENTE DELEGADO PARA LA PROTECCIÓN DE LA COMPETENCIA</v>
      </c>
      <c r="O53" s="6">
        <f>VLOOKUP(B53,'Plantilla publicacion (2)'!$S$3:$X$490,6,0)</f>
        <v>100</v>
      </c>
      <c r="P53" s="310">
        <f>VLOOKUP(B53,'Plantilla publicacion (2)'!$S$3:$Y$490,7,0)</f>
        <v>1.8181818181818181</v>
      </c>
      <c r="Q53" s="16" t="str">
        <f>VLOOKUP(B53,'PAI 2025 Consolidado'!$F$6:$Z$486,21,0)</f>
        <v xml:space="preserve">Se definió el alcance requerido, para cada uno de los cinco (5) estudios que se desarrollarán en la Delegatura para la Protección de la Competencia durante la vigencia 2025, mediante acta. </v>
      </c>
    </row>
    <row r="54" spans="1:17" ht="204.75" thickBot="1" x14ac:dyDescent="0.3">
      <c r="A54" s="13" t="str">
        <f>VLOOKUP(B54,'Plantilla publicacion'!$A$3:$B$490,2,0)</f>
        <v>Actividad propia</v>
      </c>
      <c r="B54" s="11" t="s">
        <v>1132</v>
      </c>
      <c r="C54" s="367"/>
      <c r="D54" s="367">
        <f>VLOOKUP(B54,'Plantilla publicacion'!$A$3:$M$490,6,0)</f>
        <v>0</v>
      </c>
      <c r="E54" s="367"/>
      <c r="F54" s="367"/>
      <c r="G54" s="367" t="str">
        <f>VLOOKUP(B54,'Plantilla publicacion'!$A$3:$M$490,7,0)</f>
        <v>N/A</v>
      </c>
      <c r="H54" s="11" t="str">
        <f>VLOOKUP(B54,'Plantilla publicacion'!$A$3:$M$505,8,0)</f>
        <v>Realizar y entregar los estudios o informes   (Estudio presentado a la Delegada para la Protección de la Competencia)</v>
      </c>
      <c r="I54" s="11">
        <f>VLOOKUP(B54,'Plantilla publicacion'!$A$3:$M$505,9,0)</f>
        <v>5</v>
      </c>
      <c r="J54" s="11" t="str">
        <f>VLOOKUP(B54,'Plantilla publicacion'!$A$3:$M$505,10,0)</f>
        <v>Númerica</v>
      </c>
      <c r="K54" s="110">
        <f>VLOOKUP(B54,'Plantilla publicacion'!$A$3:$M$505,11,0)</f>
        <v>45719</v>
      </c>
      <c r="L54" s="110">
        <f>VLOOKUP(B54,'Plantilla publicacion'!$A$3:$M$505,12,0)</f>
        <v>46003</v>
      </c>
      <c r="M54" s="108"/>
      <c r="N54" s="112" t="str">
        <f>VLOOKUP(B54,'Plantilla publicacion'!$A$3:$M$505,13,0)</f>
        <v>1000-DESPACHO DEL SUPERINTENDENTE DELEGADO PARA LA PROTECCIÓN DE LA COMPETENCIA</v>
      </c>
      <c r="O54" s="11">
        <f>VLOOKUP(B54,'Plantilla publicacion (2)'!$S$3:$X$490,6,0)</f>
        <v>0</v>
      </c>
      <c r="P54" s="313">
        <f>VLOOKUP(B54,'Plantilla publicacion (2)'!$S$3:$Y$490,7,0)</f>
        <v>0</v>
      </c>
      <c r="Q54" s="112" t="str">
        <f>VLOOKUP(B54,'PAI 2025 Consolidado'!$F$6:$Z$486,21,0)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row>
    <row r="55" spans="1:17" s="12" customFormat="1" ht="63.75" x14ac:dyDescent="0.25">
      <c r="A55" s="5" t="str">
        <f>VLOOKUP(B55,'Plantilla publicacion'!$A$3:$B$490,2,0)</f>
        <v>Producto</v>
      </c>
      <c r="B55" s="98" t="s">
        <v>1276</v>
      </c>
      <c r="C55" s="366" t="str">
        <f>VLOOKUP(B55,'Plantilla publicacion'!$A$3:$R$490,17,0)</f>
        <v>PND - 5-31-5-b- Convergencia regional - Entidades públicas territoriales y nacionales fortalecidas / PES - Cierre de brechas territoriales</v>
      </c>
      <c r="D55" s="366" t="str">
        <f>VLOOKUP(B55,'Plantilla publicacion'!$A$3:$M$497,6,0)</f>
        <v>58-Promover el enfoque preventivo, diferencial y territorial en el que hacer misional de la entidad</v>
      </c>
      <c r="E55" s="366" t="str">
        <f>VLOOKUP(B55,'Plantilla publicacion'!$A$3:$O$490,14,0)</f>
        <v>103-Cumplimiento de productos del PAI asociados a Promover el enfoque preventivo, diferencial y territorial en el que hacer misional de la entidad</v>
      </c>
      <c r="F55" s="366"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366" t="str">
        <f>VLOOKUP(B55,'Plantilla publicacion'!$A$3:$M$497,7,0)</f>
        <v>C-3503-0200-0009-40401c</v>
      </c>
      <c r="H55" s="100" t="str">
        <f>VLOOKUP(B55,'Plantilla publicacion'!$A$3:$M$505,8,0)</f>
        <v>Guía de Aprendizaje en Derecho de Consumo traducida a lenguaje de minorías étnicas, elaborada y socializada  (Guía en formato digital)</v>
      </c>
      <c r="I55" s="100">
        <f>VLOOKUP(B55,'Plantilla publicacion'!$A$3:$M$505,9,0)</f>
        <v>1</v>
      </c>
      <c r="J55" s="100" t="str">
        <f>VLOOKUP(B55,'Plantilla publicacion'!$A$3:$M$505,10,0)</f>
        <v>Númerica</v>
      </c>
      <c r="K55" s="173">
        <f>VLOOKUP(B55,'Plantilla publicacion'!$A$3:$M$505,11,0)</f>
        <v>45691</v>
      </c>
      <c r="L55" s="173">
        <f>VLOOKUP(B55,'Plantilla publicacion'!$A$3:$M$505,12,0)</f>
        <v>46006</v>
      </c>
      <c r="M55" s="15" t="str">
        <f>IF(ISERROR(VLOOKUP(B55,'Plantilla publicacion'!$A$3:$P$490,16,0)),"NA",VLOOKUP(B55,'Plantilla publicacion'!$A$3:$P$490,16,0))</f>
        <v>PND_8_Fortalecer las capacidades y conocimiento sobre derechos y deberes de las relaciones de consumo / PES_20230197 / PEI_17</v>
      </c>
      <c r="N55" s="101" t="str">
        <f>VLOOKUP(B55,'Plantilla publicacion'!$A$3:$M$505,13,0)</f>
        <v>3003-GRUPO DE TRABAJO DE APOYO A LA RED NACIONAL DE PROTECCIÓN  AL CONSUMIDOR;
71-GRUPO DE TRABAJO DE FORMACION</v>
      </c>
      <c r="O55" s="100">
        <f>VLOOKUP(B55,'Plantilla publicacion (2)'!$S$3:$X$490,6,0)</f>
        <v>0</v>
      </c>
      <c r="P55" s="309">
        <f>VLOOKUP(B55,'Plantilla publicacion (2)'!$S$3:$Y$490,7,0)</f>
        <v>0</v>
      </c>
      <c r="Q55" s="101" t="str">
        <f>VLOOKUP(B55,'PAI 2025 Consolidado'!$F$6:$Z$486,21,0)</f>
        <v>Se esta realizando la preparación de la ultima actividad que se llevara a acabo el 17 de octubre, una vez terminada se procede a la finalización de la guía y su respectiva publicación</v>
      </c>
    </row>
    <row r="56" spans="1:17" ht="140.25" x14ac:dyDescent="0.25">
      <c r="A56" s="13" t="str">
        <f>VLOOKUP(B56,'Plantilla publicacion'!$A$3:$B$490,2,0)</f>
        <v>Actividad propia</v>
      </c>
      <c r="B56" s="102" t="s">
        <v>1278</v>
      </c>
      <c r="C56" s="367"/>
      <c r="D56" s="367">
        <f>VLOOKUP(B56,'Plantilla publicacion'!$A$3:$M$490,6,0)</f>
        <v>0</v>
      </c>
      <c r="E56" s="367"/>
      <c r="F56" s="367"/>
      <c r="G56" s="367" t="str">
        <f>VLOOKUP(B56,'Plantilla publicacion'!$A$3:$M$490,7,0)</f>
        <v>N/A</v>
      </c>
      <c r="H56" s="6" t="str">
        <f>VLOOKUP(B56,'Plantilla publicacion'!$A$3:$M$505,8,0)</f>
        <v>Definir el grupo étnico para la traducción de la Guía de Aprendizaje en Derecho de Consumo  (Acta de acuerdo de grupo étnico definido)</v>
      </c>
      <c r="I56" s="6">
        <f>VLOOKUP(B56,'Plantilla publicacion'!$A$3:$M$505,9,0)</f>
        <v>1</v>
      </c>
      <c r="J56" s="6" t="str">
        <f>VLOOKUP(B56,'Plantilla publicacion'!$A$3:$M$505,10,0)</f>
        <v>Númerica</v>
      </c>
      <c r="K56" s="7">
        <f>VLOOKUP(B56,'Plantilla publicacion'!$A$3:$M$505,11,0)</f>
        <v>45691</v>
      </c>
      <c r="L56" s="7">
        <f>VLOOKUP(B56,'Plantilla publicacion'!$A$3:$M$505,12,0)</f>
        <v>45747</v>
      </c>
      <c r="M56" s="57"/>
      <c r="N56" s="103" t="str">
        <f>VLOOKUP(B56,'Plantilla publicacion'!$A$3:$M$505,13,0)</f>
        <v>3003-GRUPO DE TRABAJO DE APOYO A LA RED NACIONAL DE PROTECCIÓN  AL CONSUMIDOR;
71-GRUPO DE TRABAJO DE FORMACION</v>
      </c>
      <c r="O56" s="6">
        <f>VLOOKUP(B56,'Plantilla publicacion (2)'!$S$3:$X$490,6,0)</f>
        <v>100</v>
      </c>
      <c r="P56" s="310">
        <f>VLOOKUP(B56,'Plantilla publicacion (2)'!$S$3:$Y$490,7,0)</f>
        <v>0.90909090909090906</v>
      </c>
      <c r="Q56" s="103" t="str">
        <f>VLOOKUP(B56,'PAI 2025 Consolidado'!$F$6:$Z$486,21,0)</f>
        <v>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v>
      </c>
    </row>
    <row r="57" spans="1:17" ht="38.25" x14ac:dyDescent="0.25">
      <c r="A57" s="13" t="str">
        <f>VLOOKUP(B57,'Plantilla publicacion'!$A$3:$B$490,2,0)</f>
        <v>Actividad propia</v>
      </c>
      <c r="B57" s="102" t="s">
        <v>1281</v>
      </c>
      <c r="C57" s="367"/>
      <c r="D57" s="367">
        <f>VLOOKUP(B57,'Plantilla publicacion'!$A$3:$M$490,6,0)</f>
        <v>0</v>
      </c>
      <c r="E57" s="367"/>
      <c r="F57" s="367"/>
      <c r="G57" s="367" t="str">
        <f>VLOOKUP(B57,'Plantilla publicacion'!$A$3:$M$490,7,0)</f>
        <v>N/A</v>
      </c>
      <c r="H57" s="6" t="str">
        <f>VLOOKUP(B57,'Plantilla publicacion'!$A$3:$M$505,8,0)</f>
        <v>Consolidar y traducir la Guía de Aprendizaje en Derecho de Consumo en lenguaje étnico aprobada (Guía de Aprendizaje en Derecho de Consumo en lenguaje étnico aprobada y traducida)</v>
      </c>
      <c r="I57" s="6">
        <f>VLOOKUP(B57,'Plantilla publicacion'!$A$3:$M$505,9,0)</f>
        <v>1</v>
      </c>
      <c r="J57" s="6" t="str">
        <f>VLOOKUP(B57,'Plantilla publicacion'!$A$3:$M$505,10,0)</f>
        <v>Númerica</v>
      </c>
      <c r="K57" s="7">
        <f>VLOOKUP(B57,'Plantilla publicacion'!$A$3:$M$505,11,0)</f>
        <v>45748</v>
      </c>
      <c r="L57" s="7">
        <f>VLOOKUP(B57,'Plantilla publicacion'!$A$3:$M$505,12,0)</f>
        <v>45898</v>
      </c>
      <c r="M57" s="57"/>
      <c r="N57" s="103" t="str">
        <f>VLOOKUP(B57,'Plantilla publicacion'!$A$3:$M$505,13,0)</f>
        <v>3003-GRUPO DE TRABAJO DE APOYO A LA RED NACIONAL DE PROTECCIÓN  AL CONSUMIDOR</v>
      </c>
      <c r="O57" s="6">
        <f>VLOOKUP(B57,'Plantilla publicacion (2)'!$S$3:$X$490,6,0)</f>
        <v>100</v>
      </c>
      <c r="P57" s="310">
        <f>VLOOKUP(B57,'Plantilla publicacion (2)'!$S$3:$Y$490,7,0)</f>
        <v>4.5454545454545459</v>
      </c>
      <c r="Q57" s="103" t="str">
        <f>VLOOKUP(B57,'PAI 2025 Consolidado'!$F$6:$Z$486,21,0)</f>
        <v>Se realiza la traducción y diagramación de la Guía de Derechos de Niños, Niñas y Adolescentes a lenguaje Wayuunaiki</v>
      </c>
    </row>
    <row r="58" spans="1:17" ht="38.25" x14ac:dyDescent="0.25">
      <c r="A58" s="13" t="str">
        <f>VLOOKUP(B58,'Plantilla publicacion'!$A$3:$B$490,2,0)</f>
        <v>Actividad propia</v>
      </c>
      <c r="B58" s="102" t="s">
        <v>1283</v>
      </c>
      <c r="C58" s="367"/>
      <c r="D58" s="367">
        <f>VLOOKUP(B58,'Plantilla publicacion'!$A$3:$M$490,6,0)</f>
        <v>0</v>
      </c>
      <c r="E58" s="367"/>
      <c r="F58" s="367"/>
      <c r="G58" s="367" t="str">
        <f>VLOOKUP(B58,'Plantilla publicacion'!$A$3:$M$490,7,0)</f>
        <v>N/A</v>
      </c>
      <c r="H58" s="6" t="str">
        <f>VLOOKUP(B58,'Plantilla publicacion'!$A$3:$M$505,8,0)</f>
        <v>Definir la Estrategia de socialización de la Guía de Aprendizaje en Derecho de Consumo (Documento Estrategia de socialización de la Guía de Aprendizaje en Derecho de Consumo)</v>
      </c>
      <c r="I58" s="6">
        <f>VLOOKUP(B58,'Plantilla publicacion'!$A$3:$M$505,9,0)</f>
        <v>1</v>
      </c>
      <c r="J58" s="6" t="str">
        <f>VLOOKUP(B58,'Plantilla publicacion'!$A$3:$M$505,10,0)</f>
        <v>Númerica</v>
      </c>
      <c r="K58" s="7">
        <f>VLOOKUP(B58,'Plantilla publicacion'!$A$3:$M$505,11,0)</f>
        <v>45811</v>
      </c>
      <c r="L58" s="7">
        <f>VLOOKUP(B58,'Plantilla publicacion'!$A$3:$M$505,12,0)</f>
        <v>45898</v>
      </c>
      <c r="M58" s="57"/>
      <c r="N58" s="103" t="str">
        <f>VLOOKUP(B58,'Plantilla publicacion'!$A$3:$M$505,13,0)</f>
        <v>3003-GRUPO DE TRABAJO DE APOYO A LA RED NACIONAL DE PROTECCIÓN  AL CONSUMIDOR</v>
      </c>
      <c r="O58" s="6">
        <f>VLOOKUP(B58,'Plantilla publicacion (2)'!$S$3:$X$490,6,0)</f>
        <v>100</v>
      </c>
      <c r="P58" s="310">
        <f>VLOOKUP(B58,'Plantilla publicacion (2)'!$S$3:$Y$490,7,0)</f>
        <v>1.8181818181818181</v>
      </c>
      <c r="Q58" s="103" t="str">
        <f>VLOOKUP(B58,'PAI 2025 Consolidado'!$F$6:$Z$486,21,0)</f>
        <v xml:space="preserve">Se aprueba por parte de la Coordinación de la RNPC la estrategia de socialización de la Guía NNA. 
</v>
      </c>
    </row>
    <row r="59" spans="1:17" ht="319.5" thickBot="1" x14ac:dyDescent="0.3">
      <c r="A59" s="13" t="str">
        <f>VLOOKUP(B59,'Plantilla publicacion'!$A$3:$B$490,2,0)</f>
        <v>Actividad propia</v>
      </c>
      <c r="B59" s="104" t="s">
        <v>1285</v>
      </c>
      <c r="C59" s="368"/>
      <c r="D59" s="368">
        <f>VLOOKUP(B59,'Plantilla publicacion'!$A$3:$M$490,6,0)</f>
        <v>0</v>
      </c>
      <c r="E59" s="368"/>
      <c r="F59" s="368"/>
      <c r="G59" s="368" t="str">
        <f>VLOOKUP(B59,'Plantilla publicacion'!$A$3:$M$490,7,0)</f>
        <v>N/A</v>
      </c>
      <c r="H59" s="106" t="str">
        <f>VLOOKUP(B59,'Plantilla publicacion'!$A$3:$M$505,8,0)</f>
        <v>Aplicar la estrategia de socialización definida (Informe de aplicación de la estrategia)</v>
      </c>
      <c r="I59" s="106">
        <f>VLOOKUP(B59,'Plantilla publicacion'!$A$3:$M$505,9,0)</f>
        <v>1</v>
      </c>
      <c r="J59" s="106" t="str">
        <f>VLOOKUP(B59,'Plantilla publicacion'!$A$3:$M$505,10,0)</f>
        <v>Númerica</v>
      </c>
      <c r="K59" s="107">
        <f>VLOOKUP(B59,'Plantilla publicacion'!$A$3:$M$505,11,0)</f>
        <v>45901</v>
      </c>
      <c r="L59" s="107">
        <f>VLOOKUP(B59,'Plantilla publicacion'!$A$3:$M$505,12,0)</f>
        <v>46006</v>
      </c>
      <c r="M59" s="108"/>
      <c r="N59" s="109" t="str">
        <f>VLOOKUP(B59,'Plantilla publicacion'!$A$3:$M$505,13,0)</f>
        <v>3003-GRUPO DE TRABAJO DE APOYO A LA RED NACIONAL DE PROTECCIÓN  AL CONSUMIDOR</v>
      </c>
      <c r="O59" s="106">
        <f>VLOOKUP(B59,'Plantilla publicacion (2)'!$S$3:$X$490,6,0)</f>
        <v>0</v>
      </c>
      <c r="P59" s="311">
        <f>VLOOKUP(B59,'Plantilla publicacion (2)'!$S$3:$Y$490,7,0)</f>
        <v>0</v>
      </c>
      <c r="Q59" s="109" t="str">
        <f>VLOOKUP(B59,'PAI 2025 Consolidado'!$F$6:$Z$486,21,0)</f>
        <v>Durante el último trimestre, además de contar con la estrategia de socialización aprobada, se realizó un acercamiento con la comunidad del municipio de Riohacha, específicamente en el corregimiento El Paraíso, donde inicialmente se tenía prevista la socialización de la guía en el mes de septiembre.
Sin embargo, dado que contaremos con la presencia de la Superintendente, se decidió ajustar la agenda y reprogramar el evento para el mes de octubre, el cual se llevará a cabo en Riohacha. Para esta jornada, se está convocando a representantes de los cuatro municipios.
Adicionalmente, se avanzó en la impresión de las guías, con el propósito de entregar un ejemplar a cada representante municipal. En paralelo, y con el apoyo de OSCAE Comunicaciones, se está desarrollando la estrategia de comunicación orientada a lograr un mayor impacto en la socialización.</v>
      </c>
    </row>
    <row r="60" spans="1:17" s="12" customFormat="1" ht="409.5" x14ac:dyDescent="0.25">
      <c r="A60" s="5" t="str">
        <f>VLOOKUP(B60,'Plantilla publicacion'!$A$3:$B$490,2,0)</f>
        <v>Producto</v>
      </c>
      <c r="B60" s="15" t="s">
        <v>1334</v>
      </c>
      <c r="C60" s="367" t="str">
        <f>VLOOKUP(B60,'Plantilla publicacion'!$A$3:$R$490,17,0)</f>
        <v>PND - 5-31-5-b- Convergencia regional - Entidades públicas territoriales y nacionales fortalecidas / PES - Transformación Institucional</v>
      </c>
      <c r="D60" s="367" t="str">
        <f>VLOOKUP(B60,'Plantilla publicacion'!$A$3:$M$497,6,0)</f>
        <v>56-Fortalecer la gestión de la información, el conocimiento y la innovación para optimizar la capacidad institucional</v>
      </c>
      <c r="E60" s="367" t="str">
        <f>VLOOKUP(B60,'Plantilla publicacion'!$A$3:$O$490,14,0)</f>
        <v>102-Cumplimiento de productos del PAI asociados a Fortalecer la gestión de la información, el conocimiento y la innovación para optimizar la capacidad institucional</v>
      </c>
      <c r="F60" s="367" t="str">
        <f>VLOOKUP(B60,'Plantilla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367" t="str">
        <f>VLOOKUP(B60,'Plantilla publicacion'!$A$3:$M$497,7,0)</f>
        <v>N/A</v>
      </c>
      <c r="H60" s="15" t="str">
        <f>VLOOKUP(B60,'Plantilla publicacion'!$A$3:$M$505,8,0)</f>
        <v>Capacitaciones internas al personal que atiende y oriente a los usuarios en las Casas del Consumidor, realizadas - Imágenes (fotografía o captura de pantalla) de la difusión realizada</v>
      </c>
      <c r="I60" s="15">
        <f>VLOOKUP(B60,'Plantilla publicacion'!$A$3:$M$505,9,0)</f>
        <v>8</v>
      </c>
      <c r="J60" s="15" t="str">
        <f>VLOOKUP(B60,'Plantilla publicacion'!$A$3:$M$505,10,0)</f>
        <v>Númerica</v>
      </c>
      <c r="K60" s="172">
        <f>VLOOKUP(B60,'Plantilla publicacion'!$A$3:$M$505,11,0)</f>
        <v>45672</v>
      </c>
      <c r="L60" s="172">
        <f>VLOOKUP(B60,'Plantilla publicacion'!$A$3:$M$505,12,0)</f>
        <v>46021</v>
      </c>
      <c r="M60" s="15">
        <f>IF(ISERROR(VLOOKUP(B60,'Plantilla publicacion'!$A$3:$P$490,16,0)),"NA",VLOOKUP(B60,'Plantilla publicacion'!$A$3:$P$490,16,0))</f>
        <v>0</v>
      </c>
      <c r="N60" s="15" t="str">
        <f>VLOOKUP(B60,'Plantilla publicacion'!$A$3:$M$505,13,0)</f>
        <v>3000-DESPACHO DEL SUPERINTENDENTE DELEGADO PARA LA PROTECCIÓN DEL CONSUMIDOR;
3100-DIRECCION DE INVESTIGACIONES DE PROTECCION AL CONSUMIDOR;
3200-DIRECCIÓN DE INVESTIGACIONES DE PROTECCIÓN DE USUARIOS DE SERVICIOS DE COMUNICACIONES</v>
      </c>
      <c r="O60" s="15">
        <f>VLOOKUP(B60,'Plantilla publicacion (2)'!$S$3:$X$490,6,0)</f>
        <v>100</v>
      </c>
      <c r="P60" s="312">
        <f>VLOOKUP(B60,'Plantilla publicacion (2)'!$S$3:$Y$490,7,0)</f>
        <v>10.526315789473685</v>
      </c>
      <c r="Q60" s="15" t="str">
        <f>VLOOKUP(B60,'PAI 2025 Consolidado'!$F$6:$Z$486,21,0)</f>
        <v>Se llevaron a cabo las ocho capacitaciones internas dirigidas al personal encargado de la atención y orientación a los usuarios en las Casas del Consumidor, con el fin de dar cumplimiento a lo establecido en este producto del Plan de Acción.
Las jornadas de capacitación se realizaron en las siguientes ciudades y el porcentaje de cumplimiento se calculo de la siguiente manera:
X=  (capacitación realizada / Ocho capacitaciones) X 100%
1 - Medellín - porcentaje de cumplimiento = 12.5%
2 - Pereira - porcentaje de cumplimiento = 25%
3 - Leticia - porcentaje de cumplimiento = 37,5%
4 - Bucaramanga - porcentaje de cumplimiento = 50%
5 - Popayán - porcentaje de cumplimiento = 62,5%
6 - Cali - porcentaje de cumplimiento = 75%
7 - Pasto - porcentaje de cumplimiento = 87,5% 
8 - Barranquilla - porcentaje de cumplimiento = 100%
Las evidencias de cumplimiento de este producto se encuentran cargadas en la actividad 3000.5.2.</v>
      </c>
    </row>
    <row r="61" spans="1:17" ht="63.75" x14ac:dyDescent="0.25">
      <c r="A61" s="13" t="str">
        <f>VLOOKUP(B61,'Plantilla publicacion'!$A$3:$B$490,2,0)</f>
        <v>Actividad propia</v>
      </c>
      <c r="B61" s="6" t="s">
        <v>1335</v>
      </c>
      <c r="C61" s="367"/>
      <c r="D61" s="367">
        <f>VLOOKUP(B61,'Plantilla publicacion'!$A$3:$M$490,6,0)</f>
        <v>0</v>
      </c>
      <c r="E61" s="367"/>
      <c r="F61" s="367"/>
      <c r="G61" s="367" t="str">
        <f>VLOOKUP(B61,'Plantilla publicacion'!$A$3:$M$490,7,0)</f>
        <v>N/A</v>
      </c>
      <c r="H61" s="6" t="str">
        <f>VLOOKUP(B61,'Plantilla publicacion'!$A$3:$M$505,8,0)</f>
        <v>Definir el plan de trabajo de las jornadas a realizar ( Listado de asistencia a reunión)</v>
      </c>
      <c r="I61" s="6">
        <f>VLOOKUP(B61,'Plantilla publicacion'!$A$3:$M$505,9,0)</f>
        <v>1</v>
      </c>
      <c r="J61" s="6" t="str">
        <f>VLOOKUP(B61,'Plantilla publicacion'!$A$3:$M$505,10,0)</f>
        <v>Númerica</v>
      </c>
      <c r="K61" s="7">
        <f>VLOOKUP(B61,'Plantilla publicacion'!$A$3:$M$505,11,0)</f>
        <v>45672</v>
      </c>
      <c r="L61" s="7">
        <f>VLOOKUP(B61,'Plantilla publicacion'!$A$3:$M$505,12,0)</f>
        <v>45716</v>
      </c>
      <c r="M61" s="57"/>
      <c r="N61" s="16" t="str">
        <f>VLOOKUP(B61,'Plantilla publicacion'!$A$3:$M$505,13,0)</f>
        <v>3000-DESPACHO DEL SUPERINTENDENTE DELEGADO PARA LA PROTECCIÓN DEL CONSUMIDOR;
3100-DIRECCION DE INVESTIGACIONES DE PROTECCION AL CONSUMIDOR;
3200-DIRECCIÓN DE INVESTIGACIONES DE PROTECCIÓN DE USUARIOS DE SERVICIOS DE COMUNICACIONES</v>
      </c>
      <c r="O61" s="6">
        <f>VLOOKUP(B61,'Plantilla publicacion (2)'!$S$3:$X$490,6,0)</f>
        <v>100</v>
      </c>
      <c r="P61" s="310">
        <f>VLOOKUP(B61,'Plantilla publicacion (2)'!$S$3:$Y$490,7,0)</f>
        <v>1.8181818181818181</v>
      </c>
      <c r="Q61" s="16" t="str">
        <f>VLOOKUP(B61,'PAI 2025 Consolidado'!$F$6:$Z$486,21,0)</f>
        <v>Se remite las evidencias donde se definió el plan de trabajo para realizar las capacitaciones internas correspondientes a la actividad 3000.5.1</v>
      </c>
    </row>
    <row r="62" spans="1:17" ht="89.25" x14ac:dyDescent="0.25">
      <c r="A62" s="13" t="str">
        <f>VLOOKUP(B62,'Plantilla publicacion'!$A$3:$B$490,2,0)</f>
        <v>Actividad propia</v>
      </c>
      <c r="B62" s="6" t="s">
        <v>1336</v>
      </c>
      <c r="C62" s="386"/>
      <c r="D62" s="386">
        <f>VLOOKUP(B62,'Plantilla publicacion'!$A$3:$M$490,6,0)</f>
        <v>0</v>
      </c>
      <c r="E62" s="386"/>
      <c r="F62" s="386"/>
      <c r="G62" s="386" t="str">
        <f>VLOOKUP(B62,'Plantilla publicacion'!$A$3:$M$490,7,0)</f>
        <v>N/A</v>
      </c>
      <c r="H62" s="6" t="str">
        <f>VLOOKUP(B62,'Plantilla publicacion'!$A$3:$M$505,8,0)</f>
        <v>Desarrollar las jornadas de capacitación - Imágenes (fotografía o captura de pantalla) de la difusión realizada.</v>
      </c>
      <c r="I62" s="6">
        <f>VLOOKUP(B62,'Plantilla publicacion'!$A$3:$M$505,9,0)</f>
        <v>8</v>
      </c>
      <c r="J62" s="6" t="str">
        <f>VLOOKUP(B62,'Plantilla publicacion'!$A$3:$M$505,10,0)</f>
        <v>Númerica</v>
      </c>
      <c r="K62" s="7">
        <f>VLOOKUP(B62,'Plantilla publicacion'!$A$3:$M$505,11,0)</f>
        <v>45719</v>
      </c>
      <c r="L62" s="7">
        <f>VLOOKUP(B62,'Plantilla publicacion'!$A$3:$M$505,12,0)</f>
        <v>46021</v>
      </c>
      <c r="M62" s="57"/>
      <c r="N62" s="16" t="str">
        <f>VLOOKUP(B62,'Plantilla publicacion'!$A$3:$M$505,13,0)</f>
        <v>3000-DESPACHO DEL SUPERINTENDENTE DELEGADO PARA LA PROTECCIÓN DEL CONSUMIDOR;
3100-DIRECCION DE INVESTIGACIONES DE PROTECCION AL CONSUMIDOR;
3200-DIRECCIÓN DE INVESTIGACIONES DE PROTECCIÓN DE USUARIOS DE SERVICIOS DE COMUNICACIONES</v>
      </c>
      <c r="O62" s="6">
        <f>VLOOKUP(B62,'Plantilla publicacion (2)'!$S$3:$X$490,6,0)</f>
        <v>100</v>
      </c>
      <c r="P62" s="310">
        <f>VLOOKUP(B62,'Plantilla publicacion (2)'!$S$3:$Y$490,7,0)</f>
        <v>7.2727272727272725</v>
      </c>
      <c r="Q62" s="16" t="str">
        <f>VLOOKUP(B62,'PAI 2025 Consolidado'!$F$6:$Z$486,21,0)</f>
        <v>Se remite informe de capacitación realizada en la ciudad de Barranquilla.
Con este informe, se completa las ocho capacitaciones requeridas para dar cumplimiento a este producto del plan de acción.</v>
      </c>
    </row>
  </sheetData>
  <autoFilter ref="A9:N62" xr:uid="{B0919974-6D97-4421-A06A-70059AE1A889}"/>
  <mergeCells count="65">
    <mergeCell ref="O4:Q4"/>
    <mergeCell ref="O5:P5"/>
    <mergeCell ref="O6:P6"/>
    <mergeCell ref="O7:Q7"/>
    <mergeCell ref="C25:C30"/>
    <mergeCell ref="D25:D30"/>
    <mergeCell ref="E25:E30"/>
    <mergeCell ref="F25:F30"/>
    <mergeCell ref="G25:G30"/>
    <mergeCell ref="C10:C15"/>
    <mergeCell ref="D10:D15"/>
    <mergeCell ref="E10:E15"/>
    <mergeCell ref="F10:F15"/>
    <mergeCell ref="G10:G15"/>
    <mergeCell ref="C16:C21"/>
    <mergeCell ref="D16:D21"/>
    <mergeCell ref="C31:C37"/>
    <mergeCell ref="D31:D37"/>
    <mergeCell ref="E31:E37"/>
    <mergeCell ref="F31:F37"/>
    <mergeCell ref="G31:G37"/>
    <mergeCell ref="C38:C42"/>
    <mergeCell ref="D38:D42"/>
    <mergeCell ref="E38:E42"/>
    <mergeCell ref="F38:F42"/>
    <mergeCell ref="G38:G42"/>
    <mergeCell ref="C43:C45"/>
    <mergeCell ref="D43:D45"/>
    <mergeCell ref="F43:F45"/>
    <mergeCell ref="G43:G45"/>
    <mergeCell ref="E43:E45"/>
    <mergeCell ref="C46:C51"/>
    <mergeCell ref="G46:G51"/>
    <mergeCell ref="F46:F51"/>
    <mergeCell ref="E46:E51"/>
    <mergeCell ref="D46:D51"/>
    <mergeCell ref="C52:C54"/>
    <mergeCell ref="G52:G54"/>
    <mergeCell ref="F52:F54"/>
    <mergeCell ref="E52:E54"/>
    <mergeCell ref="D52:D54"/>
    <mergeCell ref="C55:C59"/>
    <mergeCell ref="D55:D59"/>
    <mergeCell ref="E55:E59"/>
    <mergeCell ref="F55:F59"/>
    <mergeCell ref="G55:G59"/>
    <mergeCell ref="G60:G62"/>
    <mergeCell ref="F60:F62"/>
    <mergeCell ref="E60:E62"/>
    <mergeCell ref="D60:D62"/>
    <mergeCell ref="C60:C62"/>
    <mergeCell ref="E22:E24"/>
    <mergeCell ref="D22:D24"/>
    <mergeCell ref="B8:D8"/>
    <mergeCell ref="G8:N8"/>
    <mergeCell ref="B4:N4"/>
    <mergeCell ref="B6:N6"/>
    <mergeCell ref="B7:N7"/>
    <mergeCell ref="B5:L5"/>
    <mergeCell ref="E16:E21"/>
    <mergeCell ref="F16:F21"/>
    <mergeCell ref="G16:G21"/>
    <mergeCell ref="C22:C24"/>
    <mergeCell ref="G22:G24"/>
    <mergeCell ref="F22:F24"/>
  </mergeCells>
  <conditionalFormatting sqref="A7:N8 A5:A6 N5 B44:B45 B47:B51 B53:B54 B56:B59 B61:B62 B11:B15 B17:B21 B23:B24 B26:B30 B32:B37 B39:B42 A1:G1 A4:N4 R4:XFD8 A63:XFD1048576 I1:XFD1 A2:XFD3 H61:N62 H56:N59 H47:N51 H44:N45 H53:N54 H39:N42 H17:N21 H23:N24 H32:N37 H26:N30 H11:N15 N16 N22 N25 N31 N38 N43 N46 N52 N55 N60 R11:XFD62">
    <cfRule type="cellIs" dxfId="94" priority="112" operator="equal">
      <formula>0</formula>
    </cfRule>
  </conditionalFormatting>
  <conditionalFormatting sqref="A44:A45 A47:A51 A53:A54 A56:A59 A61:A62 A11:A15 A17:A21 A23:A24 A26:A30 A32:A37 A39:A42">
    <cfRule type="cellIs" dxfId="93" priority="111" operator="equal">
      <formula>0</formula>
    </cfRule>
  </conditionalFormatting>
  <conditionalFormatting sqref="B6:N6">
    <cfRule type="cellIs" dxfId="92" priority="110" operator="equal">
      <formula>0</formula>
    </cfRule>
  </conditionalFormatting>
  <conditionalFormatting sqref="A10:B10 H10:L10 N10:XFD10">
    <cfRule type="cellIs" dxfId="91" priority="109" operator="equal">
      <formula>0</formula>
    </cfRule>
  </conditionalFormatting>
  <conditionalFormatting sqref="A16:B16 H16:L16">
    <cfRule type="cellIs" dxfId="90" priority="108" operator="equal">
      <formula>0</formula>
    </cfRule>
  </conditionalFormatting>
  <conditionalFormatting sqref="A22:B22 H22:L22">
    <cfRule type="cellIs" dxfId="89" priority="107" operator="equal">
      <formula>0</formula>
    </cfRule>
  </conditionalFormatting>
  <conditionalFormatting sqref="A25:B25 H25:L25">
    <cfRule type="cellIs" dxfId="88" priority="106" operator="equal">
      <formula>0</formula>
    </cfRule>
  </conditionalFormatting>
  <conditionalFormatting sqref="A31:B31 H31:L31">
    <cfRule type="cellIs" dxfId="87" priority="105" operator="equal">
      <formula>0</formula>
    </cfRule>
  </conditionalFormatting>
  <conditionalFormatting sqref="A38:B38 H38:L38">
    <cfRule type="cellIs" dxfId="86" priority="104" operator="equal">
      <formula>0</formula>
    </cfRule>
  </conditionalFormatting>
  <conditionalFormatting sqref="A43:B43 H43:L43">
    <cfRule type="cellIs" dxfId="85" priority="103" operator="equal">
      <formula>0</formula>
    </cfRule>
  </conditionalFormatting>
  <conditionalFormatting sqref="A46:B46 H46:L46">
    <cfRule type="cellIs" dxfId="84" priority="102" operator="equal">
      <formula>0</formula>
    </cfRule>
  </conditionalFormatting>
  <conditionalFormatting sqref="A52:B52 H52:L52">
    <cfRule type="cellIs" dxfId="83" priority="101" operator="equal">
      <formula>0</formula>
    </cfRule>
  </conditionalFormatting>
  <conditionalFormatting sqref="A55:B55 H55:L55">
    <cfRule type="cellIs" dxfId="82" priority="100" operator="equal">
      <formula>0</formula>
    </cfRule>
  </conditionalFormatting>
  <conditionalFormatting sqref="A60:B60 H60:L60">
    <cfRule type="cellIs" dxfId="81" priority="99" operator="equal">
      <formula>0</formula>
    </cfRule>
  </conditionalFormatting>
  <conditionalFormatting sqref="A9:N9 R9:XFD9">
    <cfRule type="cellIs" dxfId="80" priority="75" operator="equal">
      <formula>0</formula>
    </cfRule>
  </conditionalFormatting>
  <conditionalFormatting sqref="C55:G55">
    <cfRule type="cellIs" dxfId="79" priority="73" operator="equal">
      <formula>0</formula>
    </cfRule>
  </conditionalFormatting>
  <conditionalFormatting sqref="C46:D46">
    <cfRule type="cellIs" dxfId="78" priority="71" operator="equal">
      <formula>0</formula>
    </cfRule>
  </conditionalFormatting>
  <conditionalFormatting sqref="C43:E43">
    <cfRule type="cellIs" dxfId="77" priority="70" operator="equal">
      <formula>0</formula>
    </cfRule>
  </conditionalFormatting>
  <conditionalFormatting sqref="C38:G38">
    <cfRule type="cellIs" dxfId="76" priority="69" operator="equal">
      <formula>0</formula>
    </cfRule>
  </conditionalFormatting>
  <conditionalFormatting sqref="C31:G31">
    <cfRule type="cellIs" dxfId="75" priority="68" operator="equal">
      <formula>0</formula>
    </cfRule>
  </conditionalFormatting>
  <conditionalFormatting sqref="C25:G25">
    <cfRule type="cellIs" dxfId="74" priority="67" operator="equal">
      <formula>0</formula>
    </cfRule>
  </conditionalFormatting>
  <conditionalFormatting sqref="C16:G16">
    <cfRule type="cellIs" dxfId="73" priority="65" operator="equal">
      <formula>0</formula>
    </cfRule>
  </conditionalFormatting>
  <conditionalFormatting sqref="C10:G10">
    <cfRule type="cellIs" dxfId="72" priority="64" operator="equal">
      <formula>0</formula>
    </cfRule>
  </conditionalFormatting>
  <conditionalFormatting sqref="C22">
    <cfRule type="cellIs" dxfId="71" priority="63" operator="equal">
      <formula>0</formula>
    </cfRule>
  </conditionalFormatting>
  <conditionalFormatting sqref="G22">
    <cfRule type="cellIs" dxfId="70" priority="62" operator="equal">
      <formula>0</formula>
    </cfRule>
  </conditionalFormatting>
  <conditionalFormatting sqref="F22">
    <cfRule type="cellIs" dxfId="69" priority="61" operator="equal">
      <formula>0</formula>
    </cfRule>
  </conditionalFormatting>
  <conditionalFormatting sqref="E22">
    <cfRule type="cellIs" dxfId="68" priority="60" operator="equal">
      <formula>0</formula>
    </cfRule>
  </conditionalFormatting>
  <conditionalFormatting sqref="D22">
    <cfRule type="cellIs" dxfId="67" priority="59" operator="equal">
      <formula>0</formula>
    </cfRule>
  </conditionalFormatting>
  <conditionalFormatting sqref="C52">
    <cfRule type="cellIs" dxfId="66" priority="58" operator="equal">
      <formula>0</formula>
    </cfRule>
  </conditionalFormatting>
  <conditionalFormatting sqref="G52">
    <cfRule type="cellIs" dxfId="65" priority="57" operator="equal">
      <formula>0</formula>
    </cfRule>
  </conditionalFormatting>
  <conditionalFormatting sqref="F52">
    <cfRule type="cellIs" dxfId="64" priority="56" operator="equal">
      <formula>0</formula>
    </cfRule>
  </conditionalFormatting>
  <conditionalFormatting sqref="E52">
    <cfRule type="cellIs" dxfId="63" priority="55" operator="equal">
      <formula>0</formula>
    </cfRule>
  </conditionalFormatting>
  <conditionalFormatting sqref="D52">
    <cfRule type="cellIs" dxfId="62" priority="54" operator="equal">
      <formula>0</formula>
    </cfRule>
  </conditionalFormatting>
  <conditionalFormatting sqref="G60">
    <cfRule type="cellIs" dxfId="61" priority="53" operator="equal">
      <formula>0</formula>
    </cfRule>
  </conditionalFormatting>
  <conditionalFormatting sqref="F60">
    <cfRule type="cellIs" dxfId="60" priority="52" operator="equal">
      <formula>0</formula>
    </cfRule>
  </conditionalFormatting>
  <conditionalFormatting sqref="E60">
    <cfRule type="cellIs" dxfId="59" priority="51" operator="equal">
      <formula>0</formula>
    </cfRule>
  </conditionalFormatting>
  <conditionalFormatting sqref="D60">
    <cfRule type="cellIs" dxfId="58" priority="50" operator="equal">
      <formula>0</formula>
    </cfRule>
  </conditionalFormatting>
  <conditionalFormatting sqref="C60">
    <cfRule type="cellIs" dxfId="57" priority="49" operator="equal">
      <formula>0</formula>
    </cfRule>
  </conditionalFormatting>
  <conditionalFormatting sqref="G46">
    <cfRule type="cellIs" dxfId="56" priority="48" operator="equal">
      <formula>0</formula>
    </cfRule>
  </conditionalFormatting>
  <conditionalFormatting sqref="F46">
    <cfRule type="cellIs" dxfId="55" priority="47" operator="equal">
      <formula>0</formula>
    </cfRule>
  </conditionalFormatting>
  <conditionalFormatting sqref="E46">
    <cfRule type="cellIs" dxfId="54" priority="46" operator="equal">
      <formula>0</formula>
    </cfRule>
  </conditionalFormatting>
  <conditionalFormatting sqref="F43">
    <cfRule type="cellIs" dxfId="53" priority="45" operator="equal">
      <formula>0</formula>
    </cfRule>
  </conditionalFormatting>
  <conditionalFormatting sqref="G43">
    <cfRule type="cellIs" dxfId="52" priority="44" operator="equal">
      <formula>0</formula>
    </cfRule>
  </conditionalFormatting>
  <conditionalFormatting sqref="M10">
    <cfRule type="cellIs" dxfId="51" priority="43" operator="equal">
      <formula>0</formula>
    </cfRule>
  </conditionalFormatting>
  <conditionalFormatting sqref="M46">
    <cfRule type="cellIs" dxfId="50" priority="36" operator="equal">
      <formula>0</formula>
    </cfRule>
  </conditionalFormatting>
  <conditionalFormatting sqref="M52">
    <cfRule type="cellIs" dxfId="49" priority="35" operator="equal">
      <formula>0</formula>
    </cfRule>
  </conditionalFormatting>
  <conditionalFormatting sqref="M60">
    <cfRule type="cellIs" dxfId="48" priority="33" operator="equal">
      <formula>0</formula>
    </cfRule>
  </conditionalFormatting>
  <conditionalFormatting sqref="M55">
    <cfRule type="cellIs" dxfId="47" priority="31" operator="equal">
      <formula>0</formula>
    </cfRule>
  </conditionalFormatting>
  <conditionalFormatting sqref="M43">
    <cfRule type="cellIs" dxfId="46" priority="30" operator="equal">
      <formula>0</formula>
    </cfRule>
  </conditionalFormatting>
  <conditionalFormatting sqref="M25">
    <cfRule type="cellIs" dxfId="45" priority="26" operator="equal">
      <formula>0</formula>
    </cfRule>
  </conditionalFormatting>
  <conditionalFormatting sqref="M38">
    <cfRule type="cellIs" dxfId="44" priority="24" operator="equal">
      <formula>0</formula>
    </cfRule>
  </conditionalFormatting>
  <conditionalFormatting sqref="M31">
    <cfRule type="cellIs" dxfId="43" priority="23" operator="equal">
      <formula>0</formula>
    </cfRule>
  </conditionalFormatting>
  <conditionalFormatting sqref="M16">
    <cfRule type="cellIs" dxfId="42" priority="22" operator="equal">
      <formula>0</formula>
    </cfRule>
  </conditionalFormatting>
  <conditionalFormatting sqref="M22">
    <cfRule type="cellIs" dxfId="41" priority="21" operator="equal">
      <formula>0</formula>
    </cfRule>
  </conditionalFormatting>
  <conditionalFormatting sqref="O8:Q8">
    <cfRule type="cellIs" dxfId="40" priority="19" operator="equal">
      <formula>0</formula>
    </cfRule>
  </conditionalFormatting>
  <conditionalFormatting sqref="O9:Q9">
    <cfRule type="cellIs" dxfId="39" priority="18" operator="equal">
      <formula>0</formula>
    </cfRule>
  </conditionalFormatting>
  <conditionalFormatting sqref="O61:O62 O56:O59 O47:O51 O44:O45 O53:O54 O39:O42 O17:O21 O23:O24 O32:O37 O26:O30 O11:O15">
    <cfRule type="cellIs" dxfId="38" priority="13" operator="equal">
      <formula>0</formula>
    </cfRule>
  </conditionalFormatting>
  <conditionalFormatting sqref="O16:P16">
    <cfRule type="cellIs" dxfId="37" priority="12" operator="equal">
      <formula>0</formula>
    </cfRule>
  </conditionalFormatting>
  <conditionalFormatting sqref="O22:P22">
    <cfRule type="cellIs" dxfId="36" priority="11" operator="equal">
      <formula>0</formula>
    </cfRule>
  </conditionalFormatting>
  <conditionalFormatting sqref="O25:P25">
    <cfRule type="cellIs" dxfId="35" priority="10" operator="equal">
      <formula>0</formula>
    </cfRule>
  </conditionalFormatting>
  <conditionalFormatting sqref="O31:P31">
    <cfRule type="cellIs" dxfId="34" priority="9" operator="equal">
      <formula>0</formula>
    </cfRule>
  </conditionalFormatting>
  <conditionalFormatting sqref="O38:P38">
    <cfRule type="cellIs" dxfId="33" priority="8" operator="equal">
      <formula>0</formula>
    </cfRule>
  </conditionalFormatting>
  <conditionalFormatting sqref="O43:P43">
    <cfRule type="cellIs" dxfId="32" priority="7" operator="equal">
      <formula>0</formula>
    </cfRule>
  </conditionalFormatting>
  <conditionalFormatting sqref="O46:P46">
    <cfRule type="cellIs" dxfId="31" priority="6" operator="equal">
      <formula>0</formula>
    </cfRule>
  </conditionalFormatting>
  <conditionalFormatting sqref="O52:P52">
    <cfRule type="cellIs" dxfId="30" priority="5" operator="equal">
      <formula>0</formula>
    </cfRule>
  </conditionalFormatting>
  <conditionalFormatting sqref="O55:P55">
    <cfRule type="cellIs" dxfId="29" priority="4" operator="equal">
      <formula>0</formula>
    </cfRule>
  </conditionalFormatting>
  <conditionalFormatting sqref="O60:P60">
    <cfRule type="cellIs" dxfId="28" priority="3" operator="equal">
      <formula>0</formula>
    </cfRule>
  </conditionalFormatting>
  <conditionalFormatting sqref="P61:P62 P56:P59 P47:P51 P44:P45 P53:P54 P39:P42 P17:P21 P23:P24 P32:P37 P26:P30 P11:P15">
    <cfRule type="cellIs" dxfId="27" priority="2" operator="equal">
      <formula>0</formula>
    </cfRule>
  </conditionalFormatting>
  <conditionalFormatting sqref="Q11:Q62">
    <cfRule type="cellIs" dxfId="26" priority="1"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3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Q18"/>
  <sheetViews>
    <sheetView showGridLines="0" view="pageBreakPreview" topLeftCell="B1" zoomScale="71" zoomScaleNormal="110" zoomScaleSheetLayoutView="100" workbookViewId="0">
      <selection activeCell="C10" sqref="C10:C12"/>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6" width="29.42578125" style="1" customWidth="1"/>
    <col min="17" max="17" width="49.5703125" style="1" customWidth="1"/>
    <col min="18" max="16384" width="11.42578125" style="5"/>
  </cols>
  <sheetData>
    <row r="1" spans="1:17" ht="43.5" customHeight="1" x14ac:dyDescent="0.25">
      <c r="B1" s="332"/>
      <c r="C1" s="332"/>
      <c r="D1" s="332"/>
      <c r="E1" s="332"/>
      <c r="F1" s="332"/>
      <c r="G1" s="332"/>
      <c r="H1" s="452" t="s">
        <v>14</v>
      </c>
      <c r="I1" s="453"/>
      <c r="J1" s="453"/>
      <c r="K1" s="453"/>
      <c r="L1" s="453"/>
      <c r="M1" s="453"/>
      <c r="N1" s="453"/>
      <c r="O1" s="196"/>
      <c r="P1" s="196"/>
      <c r="Q1" s="196"/>
    </row>
    <row r="2" spans="1:17" ht="25.5" customHeight="1" x14ac:dyDescent="0.25">
      <c r="B2" s="332"/>
      <c r="C2" s="332"/>
      <c r="D2" s="332"/>
      <c r="E2" s="332"/>
      <c r="F2" s="332"/>
      <c r="G2" s="332"/>
      <c r="H2" s="454"/>
      <c r="I2" s="455"/>
      <c r="J2" s="455"/>
      <c r="K2" s="455"/>
      <c r="L2" s="455"/>
      <c r="M2" s="455"/>
      <c r="N2" s="455"/>
      <c r="O2" s="196"/>
      <c r="P2" s="196"/>
      <c r="Q2" s="196"/>
    </row>
    <row r="3" spans="1:17" ht="32.25" customHeight="1" thickBot="1" x14ac:dyDescent="0.3">
      <c r="B3" s="379"/>
      <c r="C3" s="379"/>
      <c r="D3" s="379"/>
      <c r="E3" s="379"/>
      <c r="F3" s="379"/>
      <c r="G3" s="379"/>
      <c r="H3" s="456"/>
      <c r="I3" s="457"/>
      <c r="J3" s="457"/>
      <c r="K3" s="457"/>
      <c r="L3" s="457"/>
      <c r="M3" s="457"/>
      <c r="N3" s="457"/>
      <c r="O3" s="196"/>
      <c r="P3" s="196"/>
      <c r="Q3" s="196"/>
    </row>
    <row r="4" spans="1:17" ht="30.75" customHeight="1" thickBot="1" x14ac:dyDescent="0.3">
      <c r="B4" s="381" t="s">
        <v>2676</v>
      </c>
      <c r="C4" s="381"/>
      <c r="D4" s="381"/>
      <c r="E4" s="381"/>
      <c r="F4" s="381"/>
      <c r="G4" s="381"/>
      <c r="H4" s="381"/>
      <c r="I4" s="381"/>
      <c r="J4" s="381"/>
      <c r="K4" s="381"/>
      <c r="L4" s="381"/>
      <c r="M4" s="381"/>
      <c r="N4" s="382"/>
      <c r="O4" s="439" t="str">
        <f>+CONCATENATE("Avance porcentual ponderada de la gestión  ",P7)</f>
        <v xml:space="preserve">Avance porcentual ponderada de la gestión  </v>
      </c>
      <c r="P4" s="440"/>
      <c r="Q4" s="441"/>
    </row>
    <row r="5" spans="1:17" ht="57.75" customHeight="1" x14ac:dyDescent="0.25">
      <c r="B5" s="461" t="s">
        <v>1455</v>
      </c>
      <c r="C5" s="461"/>
      <c r="D5" s="461"/>
      <c r="E5" s="461"/>
      <c r="F5" s="461"/>
      <c r="G5" s="461"/>
      <c r="H5" s="461"/>
      <c r="I5" s="461"/>
      <c r="J5" s="461"/>
      <c r="K5" s="461"/>
      <c r="L5" s="461"/>
      <c r="M5" s="51"/>
      <c r="N5" s="10"/>
      <c r="O5" s="442" t="s">
        <v>460</v>
      </c>
      <c r="P5" s="443"/>
      <c r="Q5" s="208">
        <f>VLOOKUP(B4,'Plantilla publicacion (2)'!AE13:AF19,2,0)</f>
        <v>50</v>
      </c>
    </row>
    <row r="6" spans="1:17" ht="28.5" customHeight="1" thickBot="1" x14ac:dyDescent="0.3">
      <c r="B6" s="383" t="str">
        <f>CONCATENATE(COUNTIF(A10:A36,"producto")," PRODUCTOS")</f>
        <v>3 PRODUCTOS</v>
      </c>
      <c r="C6" s="383"/>
      <c r="D6" s="383"/>
      <c r="E6" s="383"/>
      <c r="F6" s="383"/>
      <c r="G6" s="383"/>
      <c r="H6" s="383"/>
      <c r="I6" s="383"/>
      <c r="J6" s="383"/>
      <c r="K6" s="383"/>
      <c r="L6" s="383"/>
      <c r="M6" s="383"/>
      <c r="N6" s="383"/>
      <c r="O6" s="444" t="s">
        <v>1888</v>
      </c>
      <c r="P6" s="445"/>
      <c r="Q6" s="209">
        <f>VLOOKUP(B4,'Plantilla publicacion (2)'!AH13:AI19,2,0)</f>
        <v>82.666666666666686</v>
      </c>
    </row>
    <row r="7" spans="1:17" ht="32.25" customHeight="1" thickBot="1" x14ac:dyDescent="0.3">
      <c r="B7" s="458" t="s">
        <v>15</v>
      </c>
      <c r="C7" s="459"/>
      <c r="D7" s="459"/>
      <c r="E7" s="459"/>
      <c r="F7" s="459"/>
      <c r="G7" s="459"/>
      <c r="H7" s="459"/>
      <c r="I7" s="459"/>
      <c r="J7" s="459"/>
      <c r="K7" s="459"/>
      <c r="L7" s="459"/>
      <c r="M7" s="459"/>
      <c r="N7" s="460"/>
      <c r="O7" s="423" t="s">
        <v>1895</v>
      </c>
      <c r="P7" s="424"/>
      <c r="Q7" s="425"/>
    </row>
    <row r="8" spans="1:17" ht="16.5" hidden="1" customHeight="1" thickBot="1" x14ac:dyDescent="0.3">
      <c r="B8" s="446" t="s">
        <v>8</v>
      </c>
      <c r="C8" s="447"/>
      <c r="D8" s="448"/>
      <c r="E8" s="69"/>
      <c r="F8" s="69"/>
      <c r="G8" s="449"/>
      <c r="H8" s="450"/>
      <c r="I8" s="450"/>
      <c r="J8" s="450"/>
      <c r="K8" s="450"/>
      <c r="L8" s="450"/>
      <c r="M8" s="450"/>
      <c r="N8" s="451"/>
      <c r="O8" s="78" t="s">
        <v>1891</v>
      </c>
      <c r="P8" s="212" t="s">
        <v>1892</v>
      </c>
      <c r="Q8" s="78" t="s">
        <v>1893</v>
      </c>
    </row>
    <row r="9" spans="1:17" ht="48" customHeight="1" thickBot="1" x14ac:dyDescent="0.3">
      <c r="B9" s="74" t="s">
        <v>452</v>
      </c>
      <c r="C9" s="76" t="s">
        <v>1488</v>
      </c>
      <c r="D9" s="76" t="s">
        <v>0</v>
      </c>
      <c r="E9" s="76" t="s">
        <v>1437</v>
      </c>
      <c r="F9" s="76" t="s">
        <v>1491</v>
      </c>
      <c r="G9" s="76" t="s">
        <v>1</v>
      </c>
      <c r="H9" s="76" t="s">
        <v>2</v>
      </c>
      <c r="I9" s="76" t="s">
        <v>3</v>
      </c>
      <c r="J9" s="76" t="s">
        <v>4</v>
      </c>
      <c r="K9" s="77" t="s">
        <v>5</v>
      </c>
      <c r="L9" s="77" t="s">
        <v>6</v>
      </c>
      <c r="M9" s="79" t="s">
        <v>1489</v>
      </c>
      <c r="N9" s="78" t="s">
        <v>7</v>
      </c>
      <c r="O9" s="213" t="s">
        <v>1891</v>
      </c>
      <c r="P9" s="214" t="s">
        <v>1892</v>
      </c>
      <c r="Q9" s="215" t="s">
        <v>1893</v>
      </c>
    </row>
    <row r="10" spans="1:17" s="12" customFormat="1" ht="25.5" x14ac:dyDescent="0.25">
      <c r="A10" s="5" t="str">
        <f>VLOOKUP(B10,'Plantilla publicacion'!$A$3:$B$490,2,0)</f>
        <v>Producto</v>
      </c>
      <c r="B10" s="98" t="s">
        <v>491</v>
      </c>
      <c r="C10" s="366" t="str">
        <f>VLOOKUP(B10,'Plantilla publicacion'!$A$3:$R$490,17,0)</f>
        <v>PND - 5-31-5-b- Convergencia regional - Entidades públicas territoriales y nacionales fortalecidas / PES - Transformación Institucional</v>
      </c>
      <c r="D10" s="366" t="str">
        <f>VLOOKUP(B10,'Plantilla publicacion'!$A$3:$M$505,6,0)</f>
        <v>60-Fortalecer el Sistema Integral de Gestión Institucional en el marco del Modelo Integrado de Planeación y gestión para mejorar la prestación del servicio.</v>
      </c>
      <c r="E10" s="366" t="str">
        <f>VLOOKUP(B10,'Plantilla publicacion'!$A$3:$O$490,14,0)</f>
        <v>106-Cumplimiento de productos del PAI asociados a Fortalecer el Sistema Integral de Gestión Institucional para mejorar la prestación del servicio.</v>
      </c>
      <c r="F10" s="36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366" t="str">
        <f>VLOOKUP(B10,'Plantilla publicacion'!$A$3:$M$505,7,0)</f>
        <v>N/A</v>
      </c>
      <c r="H10" s="100" t="str">
        <f>VLOOKUP(B10,'Plantilla publicacion'!$A$3:$M$505,8,0)</f>
        <v>Plan Anual de Auditorías ejecutado y presentado al CICCI (actas del CICCI firmadas semestralmente por Superintendente y jefe OCI)</v>
      </c>
      <c r="I10" s="100">
        <f>VLOOKUP(B10,'Plantilla publicacion'!$A$3:$M$505,9,0)</f>
        <v>100</v>
      </c>
      <c r="J10" s="100" t="str">
        <f>VLOOKUP(B10,'Plantilla publicacion'!$A$3:$M$505,10,0)</f>
        <v>Porcentual</v>
      </c>
      <c r="K10" s="173">
        <f>VLOOKUP(B10,'Plantilla publicacion'!$A$3:$M$505,11,0)</f>
        <v>45659</v>
      </c>
      <c r="L10" s="173">
        <f>VLOOKUP(B10,'Plantilla publicacion'!$A$3:$M$505,12,0)</f>
        <v>46022</v>
      </c>
      <c r="M10" s="100">
        <f>IF(ISERROR(VLOOKUP(B10,'Plantilla publicacion'!$A$3:$P$490,16,0)),"NA",VLOOKUP(B10,'Plantilla publicacion'!$A$3:$P$490,16,0))</f>
        <v>0</v>
      </c>
      <c r="N10" s="101" t="str">
        <f>VLOOKUP(B10,'Plantilla publicacion'!$A$3:$M$505,13,0)</f>
        <v>50-OFICINA DE CONTROL INTERNO</v>
      </c>
      <c r="O10" s="100">
        <f>VLOOKUP(B10,'Plantilla publicacion (2)'!$S$3:$X$490,6,0)</f>
        <v>0</v>
      </c>
      <c r="P10" s="309">
        <f>VLOOKUP(B10,'Plantilla publicacion (2)'!$S$3:$Y$490,7,0)</f>
        <v>0</v>
      </c>
      <c r="Q10" s="101">
        <f>VLOOKUP(B10,'PAI 2025 Consolidado'!$F$6:$Z$486,21,0)</f>
        <v>0</v>
      </c>
    </row>
    <row r="11" spans="1:17" ht="229.5" x14ac:dyDescent="0.25">
      <c r="A11" s="13" t="str">
        <f>VLOOKUP(B11,'Plantilla publicacion'!$A$3:$B$490,2,0)</f>
        <v>Actividad propia</v>
      </c>
      <c r="B11" s="102" t="s">
        <v>495</v>
      </c>
      <c r="C11" s="367"/>
      <c r="D11" s="367">
        <f>VLOOKUP(B11,'Plantilla publicacion'!$A$3:$M$490,6,0)</f>
        <v>0</v>
      </c>
      <c r="E11" s="367"/>
      <c r="F11" s="367"/>
      <c r="G11" s="367" t="str">
        <f>VLOOKUP(B11,'Plantilla publicacion'!$A$3:$M$490,7,0)</f>
        <v>N/A</v>
      </c>
      <c r="H11" s="6" t="str">
        <f>VLOOKUP(B11,'Plantilla publicacion'!$A$3:$M$505,8,0)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publicacion'!$A$3:$M$505,9,0)</f>
        <v>100</v>
      </c>
      <c r="J11" s="6" t="str">
        <f>VLOOKUP(B11,'Plantilla publicacion'!$A$3:$M$505,10,0)</f>
        <v>Porcentual</v>
      </c>
      <c r="K11" s="7">
        <f>VLOOKUP(B11,'Plantilla publicacion'!$A$3:$M$505,11,0)</f>
        <v>45659</v>
      </c>
      <c r="L11" s="7">
        <f>VLOOKUP(B11,'Plantilla publicacion'!$A$3:$M$505,12,0)</f>
        <v>46022</v>
      </c>
      <c r="M11" s="57"/>
      <c r="N11" s="103" t="str">
        <f>VLOOKUP(B11,'Plantilla publicacion'!$A$3:$M$505,13,0)</f>
        <v>50-OFICINA DE CONTROL INTERNO</v>
      </c>
      <c r="O11" s="6">
        <f>VLOOKUP(B11,'Plantilla publicacion (2)'!$S$3:$X$490,6,0)</f>
        <v>60</v>
      </c>
      <c r="P11" s="310">
        <f>VLOOKUP(B11,'Plantilla publicacion (2)'!$S$3:$Y$490,7,0)</f>
        <v>16</v>
      </c>
      <c r="Q11" s="103" t="str">
        <f>VLOOKUP(B11,'PAI 2025 Consolidado'!$F$6:$Z$486,21,0)</f>
        <v xml:space="preserve">La Oficina de Control Interno en su plan anual de auditoría 2025 tiene programado 77 actividades, de las cuales, para el tercer trimestre del corriente, reporta un total de trece (13) informes, conformados por una (1) auditoría Servicio a la Ciudadanía y 12 Informes de Ley/seguimiento y otros. 
Su avance porcentual es del 60%, debido a que: 
Primer seguimiento se reportó 16 informes (ley/seguimiento/otros) 
Segundo seguimiento se reportó 17 informes (3 auditorías y 14 ley/seguimiento/otros) 
Tercer seguimiento se reporta 13 informes (1 auditoría y 12 Ley/seguimiento/otros). 
Para un total de 46 informes realizados. </v>
      </c>
    </row>
    <row r="12" spans="1:17" ht="51.75" thickBot="1" x14ac:dyDescent="0.3">
      <c r="A12" s="13" t="str">
        <f>VLOOKUP(B12,'Plantilla publicacion'!$A$3:$B$490,2,0)</f>
        <v>Actividad propia</v>
      </c>
      <c r="B12" s="104" t="s">
        <v>496</v>
      </c>
      <c r="C12" s="368"/>
      <c r="D12" s="368">
        <f>VLOOKUP(B12,'Plantilla publicacion'!$A$3:$M$490,6,0)</f>
        <v>0</v>
      </c>
      <c r="E12" s="368"/>
      <c r="F12" s="368"/>
      <c r="G12" s="368" t="str">
        <f>VLOOKUP(B12,'Plantilla publicacion'!$A$3:$M$490,7,0)</f>
        <v>N/A</v>
      </c>
      <c r="H12" s="106" t="str">
        <f>VLOOKUP(B12,'Plantilla publicacion'!$A$3:$M$505,8,0)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6">
        <f>VLOOKUP(B12,'Plantilla publicacion'!$A$3:$M$505,9,0)</f>
        <v>2</v>
      </c>
      <c r="J12" s="106" t="str">
        <f>VLOOKUP(B12,'Plantilla publicacion'!$A$3:$M$505,10,0)</f>
        <v>Númerica</v>
      </c>
      <c r="K12" s="107">
        <f>VLOOKUP(B12,'Plantilla publicacion'!$A$3:$M$505,11,0)</f>
        <v>45811</v>
      </c>
      <c r="L12" s="107">
        <f>VLOOKUP(B12,'Plantilla publicacion'!$A$3:$M$505,12,0)</f>
        <v>46022</v>
      </c>
      <c r="M12" s="108"/>
      <c r="N12" s="109" t="str">
        <f>VLOOKUP(B12,'Plantilla publicacion'!$A$3:$M$505,13,0)</f>
        <v>50-OFICINA DE CONTROL INTERNO</v>
      </c>
      <c r="O12" s="106">
        <f>VLOOKUP(B12,'Plantilla publicacion (2)'!$S$3:$X$490,6,0)</f>
        <v>0</v>
      </c>
      <c r="P12" s="311">
        <f>VLOOKUP(B12,'Plantilla publicacion (2)'!$S$3:$Y$490,7,0)</f>
        <v>0</v>
      </c>
      <c r="Q12" s="109">
        <f>VLOOKUP(B12,'PAI 2025 Consolidado'!$F$6:$Z$486,21,0)</f>
        <v>0</v>
      </c>
    </row>
    <row r="13" spans="1:17" s="12" customFormat="1" ht="153" x14ac:dyDescent="0.25">
      <c r="A13" s="5" t="str">
        <f>VLOOKUP(B13,'Plantilla publicacion'!$A$3:$B$490,2,0)</f>
        <v>Producto</v>
      </c>
      <c r="B13" s="15" t="s">
        <v>498</v>
      </c>
      <c r="C13" s="367" t="str">
        <f>VLOOKUP(B13,'Plantilla publicacion'!$A$3:$R$490,17,0)</f>
        <v>PND - 5-31-5-b- Convergencia regional - Entidades públicas territoriales y nacionales fortalecidas / PES - Transformación Institucional</v>
      </c>
      <c r="D13" s="367" t="str">
        <f>VLOOKUP(B13,'Plantilla publicacion'!$A$3:$M$505,6,0)</f>
        <v>60-Fortalecer el Sistema Integral de Gestión Institucional en el marco del Modelo Integrado de Planeación y gestión para mejorar la prestación del servicio.</v>
      </c>
      <c r="E13" s="367" t="str">
        <f>VLOOKUP(B13,'Plantilla publicacion'!$A$3:$O$490,14,0)</f>
        <v>106-Cumplimiento de productos del PAI asociados a Fortalecer el Sistema Integral de Gestión Institucional para mejorar la prestación del servicio.</v>
      </c>
      <c r="F13" s="367"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367" t="str">
        <f>VLOOKUP(B13,'Plantilla publicacion'!$A$3:$M$505,7,0)</f>
        <v>N/A</v>
      </c>
      <c r="H13" s="15" t="str">
        <f>VLOOKUP(B13,'Plantilla publicacion'!$A$3:$M$505,8,0)</f>
        <v>Seguimiento Planes de trabajo MIPG en el marco de la Política Control Interno, con seguimiento realizado y radicado ante la OAP  (Informe)Entregable: (Informes de seguimiento  a la implementación y actas del comité)</v>
      </c>
      <c r="I13" s="15">
        <f>VLOOKUP(B13,'Plantilla publicacion'!$A$3:$M$505,9,0)</f>
        <v>1</v>
      </c>
      <c r="J13" s="15" t="str">
        <f>VLOOKUP(B13,'Plantilla publicacion'!$A$3:$M$505,10,0)</f>
        <v>Númerica</v>
      </c>
      <c r="K13" s="172">
        <f>VLOOKUP(B13,'Plantilla publicacion'!$A$3:$M$505,11,0)</f>
        <v>45748</v>
      </c>
      <c r="L13" s="172">
        <f>VLOOKUP(B13,'Plantilla publicacion'!$A$3:$M$505,12,0)</f>
        <v>45869</v>
      </c>
      <c r="M13" s="138">
        <f>IF(ISERROR(VLOOKUP(B13,'Plantilla publicacion'!$A$3:$P$490,16,0)),"NA",VLOOKUP(B13,'Plantilla publicacion'!$A$3:$P$490,16,0))</f>
        <v>0</v>
      </c>
      <c r="N13" s="15" t="str">
        <f>VLOOKUP(B13,'Plantilla publicacion'!$A$3:$M$505,13,0)</f>
        <v>50-OFICINA DE CONTROL INTERNO</v>
      </c>
      <c r="O13" s="15">
        <f>VLOOKUP(B13,'Plantilla publicacion (2)'!$S$3:$X$490,6,0)</f>
        <v>100</v>
      </c>
      <c r="P13" s="312">
        <f>VLOOKUP(B13,'Plantilla publicacion (2)'!$S$3:$Y$490,7,0)</f>
        <v>25</v>
      </c>
      <c r="Q13" s="15" t="str">
        <f>VLOOKUP(B13,'PAI 2025 Consolidado'!$F$6:$Z$486,21,0)</f>
        <v xml:space="preserve">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
</v>
      </c>
    </row>
    <row r="14" spans="1:17" ht="76.5" x14ac:dyDescent="0.25">
      <c r="A14" s="13" t="str">
        <f>VLOOKUP(B14,'Plantilla publicacion'!$A$3:$B$490,2,0)</f>
        <v>Actividad propia</v>
      </c>
      <c r="B14" s="6" t="s">
        <v>500</v>
      </c>
      <c r="C14" s="367"/>
      <c r="D14" s="367">
        <f>VLOOKUP(B14,'Plantilla publicacion'!$A$3:$M$490,6,0)</f>
        <v>0</v>
      </c>
      <c r="E14" s="367"/>
      <c r="F14" s="367"/>
      <c r="G14" s="367" t="str">
        <f>VLOOKUP(B14,'Plantilla publicacion'!$A$3:$M$490,7,0)</f>
        <v>N/A</v>
      </c>
      <c r="H14" s="6" t="str">
        <f>VLOOKUP(B14,'Plantilla publicacion'!$A$3:$M$505,8,0)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publicacion'!$A$3:$M$505,9,0)</f>
        <v>1</v>
      </c>
      <c r="J14" s="6" t="str">
        <f>VLOOKUP(B14,'Plantilla publicacion'!$A$3:$M$505,10,0)</f>
        <v>Númerica</v>
      </c>
      <c r="K14" s="7">
        <f>VLOOKUP(B14,'Plantilla publicacion'!$A$3:$M$505,11,0)</f>
        <v>45748</v>
      </c>
      <c r="L14" s="7">
        <f>VLOOKUP(B14,'Plantilla publicacion'!$A$3:$M$505,12,0)</f>
        <v>45869</v>
      </c>
      <c r="M14" s="57"/>
      <c r="N14" s="16" t="str">
        <f>VLOOKUP(B14,'Plantilla publicacion'!$A$3:$M$505,13,0)</f>
        <v>50-OFICINA DE CONTROL INTERNO</v>
      </c>
      <c r="O14" s="6">
        <f>VLOOKUP(B14,'Plantilla publicacion (2)'!$S$3:$X$490,6,0)</f>
        <v>100</v>
      </c>
      <c r="P14" s="310">
        <f>VLOOKUP(B14,'Plantilla publicacion (2)'!$S$3:$Y$490,7,0)</f>
        <v>26.666666666666671</v>
      </c>
      <c r="Q14" s="16" t="str">
        <f>VLOOKUP(B14,'PAI 2025 Consolidado'!$F$6:$Z$486,21,0)</f>
        <v>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v>
      </c>
    </row>
    <row r="15" spans="1:17" ht="51.75" thickBot="1" x14ac:dyDescent="0.3">
      <c r="A15" s="13" t="str">
        <f>VLOOKUP(B15,'Plantilla publicacion'!$A$3:$B$490,2,0)</f>
        <v>Actividad propia</v>
      </c>
      <c r="B15" s="11" t="s">
        <v>501</v>
      </c>
      <c r="C15" s="367"/>
      <c r="D15" s="367">
        <f>VLOOKUP(B15,'Plantilla publicacion'!$A$3:$M$490,6,0)</f>
        <v>0</v>
      </c>
      <c r="E15" s="367"/>
      <c r="F15" s="367"/>
      <c r="G15" s="367" t="str">
        <f>VLOOKUP(B15,'Plantilla publicacion'!$A$3:$M$490,7,0)</f>
        <v>N/A</v>
      </c>
      <c r="H15" s="11" t="str">
        <f>VLOOKUP(B15,'Plantilla publicacion'!$A$3:$M$505,8,0)</f>
        <v>Elaborar y presentar al Comité Institucional de Gestión y Desempeño el informe de seguimiento a la implementación del MIPG (Actas de CIGD)</v>
      </c>
      <c r="I15" s="11">
        <f>VLOOKUP(B15,'Plantilla publicacion'!$A$3:$M$505,9,0)</f>
        <v>1</v>
      </c>
      <c r="J15" s="11" t="str">
        <f>VLOOKUP(B15,'Plantilla publicacion'!$A$3:$M$505,10,0)</f>
        <v>Númerica</v>
      </c>
      <c r="K15" s="110">
        <f>VLOOKUP(B15,'Plantilla publicacion'!$A$3:$M$505,11,0)</f>
        <v>45748</v>
      </c>
      <c r="L15" s="110">
        <f>VLOOKUP(B15,'Plantilla publicacion'!$A$3:$M$505,12,0)</f>
        <v>45869</v>
      </c>
      <c r="M15" s="111"/>
      <c r="N15" s="112" t="str">
        <f>VLOOKUP(B15,'Plantilla publicacion'!$A$3:$M$505,13,0)</f>
        <v>50-OFICINA DE CONTROL INTERNO</v>
      </c>
      <c r="O15" s="11">
        <f>VLOOKUP(B15,'Plantilla publicacion (2)'!$S$3:$X$490,6,0)</f>
        <v>100</v>
      </c>
      <c r="P15" s="313">
        <f>VLOOKUP(B15,'Plantilla publicacion (2)'!$S$3:$Y$490,7,0)</f>
        <v>6.6666666666666679</v>
      </c>
      <c r="Q15" s="112" t="str">
        <f>VLOOKUP(B15,'PAI 2025 Consolidado'!$F$6:$Z$486,21,0)</f>
        <v>Se aporta Acta de Comité de  Gestión y Desempeño No. 6 del día 27 de mayo de 2025, donde la OCI socializo el Informe de MIPG punto número cinco (5) del contenido del documento. Por lo anterior la actividad queda terminada.</v>
      </c>
    </row>
    <row r="16" spans="1:17" s="12" customFormat="1" ht="89.25" x14ac:dyDescent="0.25">
      <c r="A16" s="5" t="str">
        <f>VLOOKUP(B16,'Plantilla publicacion'!$A$3:$B$490,2,0)</f>
        <v>Producto</v>
      </c>
      <c r="B16" s="98" t="s">
        <v>502</v>
      </c>
      <c r="C16" s="366" t="str">
        <f>VLOOKUP(B16,'Plantilla publicacion'!$A$3:$R$490,17,0)</f>
        <v>PND - 5-31-5-b- Convergencia regional - Entidades públicas territoriales y nacionales fortalecidas / PES - Transformación Institucional</v>
      </c>
      <c r="D16" s="366" t="str">
        <f>VLOOKUP(B16,'Plantilla publicacion'!$A$3:$M$505,6,0)</f>
        <v>60-Fortalecer el Sistema Integral de Gestión Institucional en el marco del Modelo Integrado de Planeación y gestión para mejorar la prestación del servicio.</v>
      </c>
      <c r="E16" s="366" t="str">
        <f>VLOOKUP(B16,'Plantilla publicacion'!$A$3:$O$490,14,0)</f>
        <v>106-Cumplimiento de productos del PAI asociados a Fortalecer el Sistema Integral de Gestión Institucional para mejorar la prestación del servicio.</v>
      </c>
      <c r="F16" s="366"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366" t="str">
        <f>VLOOKUP(B16,'Plantilla publicacion'!$A$3:$M$505,7,0)</f>
        <v>N/A</v>
      </c>
      <c r="H16" s="100" t="str">
        <f>VLOOKUP(B16,'Plantilla publicacion'!$A$3:$M$505,8,0)</f>
        <v>Objetivos estratégicos y orientaciones PND, evaluados frente a la planeación 2025 y el PES (Informe elaborado y enviado a Despacho y OAP/memorando o correo)</v>
      </c>
      <c r="I16" s="100">
        <f>VLOOKUP(B16,'Plantilla publicacion'!$A$3:$M$505,9,0)</f>
        <v>1</v>
      </c>
      <c r="J16" s="100" t="str">
        <f>VLOOKUP(B16,'Plantilla publicacion'!$A$3:$M$505,10,0)</f>
        <v>Númerica</v>
      </c>
      <c r="K16" s="173">
        <f>VLOOKUP(B16,'Plantilla publicacion'!$A$3:$M$505,11,0)</f>
        <v>45707</v>
      </c>
      <c r="L16" s="173">
        <f>VLOOKUP(B16,'Plantilla publicacion'!$A$3:$M$505,12,0)</f>
        <v>45873</v>
      </c>
      <c r="M16" s="100">
        <f>IF(ISERROR(VLOOKUP(B16,'Plantilla publicacion'!$A$3:$P$490,16,0)),"NA",VLOOKUP(B16,'Plantilla publicacion'!$A$3:$P$490,16,0))</f>
        <v>0</v>
      </c>
      <c r="N16" s="101" t="str">
        <f>VLOOKUP(B16,'Plantilla publicacion'!$A$3:$M$505,13,0)</f>
        <v>50-OFICINA DE CONTROL INTERNO</v>
      </c>
      <c r="O16" s="100">
        <f>VLOOKUP(B16,'Plantilla publicacion (2)'!$S$3:$X$490,6,0)</f>
        <v>100</v>
      </c>
      <c r="P16" s="309">
        <f>VLOOKUP(B16,'Plantilla publicacion (2)'!$S$3:$Y$490,7,0)</f>
        <v>25</v>
      </c>
      <c r="Q16" s="101" t="str">
        <f>VLOOKUP(B16,'PAI 2025 Consolidado'!$F$6:$Z$486,21,0)</f>
        <v xml:space="preserve">Se reporta Memorando con radicado 25-165192 dirigido a la OAP e Informe Seguimiento: “VERIFICACIÓN DEL CUMPLIMIENTO DE LOS COMPROMISOS ASIGNADOS A LA SIC DE ACUERDO CON EL PLAN NACIONAL DE DESARROLLO”. Por lo anterior esta actividad queda terminada.
</v>
      </c>
    </row>
    <row r="17" spans="1:17" ht="63.75" x14ac:dyDescent="0.25">
      <c r="A17" s="13" t="str">
        <f>VLOOKUP(B17,'Plantilla publicacion'!$A$3:$B$490,2,0)</f>
        <v>Actividad propia</v>
      </c>
      <c r="B17" s="102" t="s">
        <v>504</v>
      </c>
      <c r="C17" s="367"/>
      <c r="D17" s="367">
        <f>VLOOKUP(B17,'Plantilla publicacion'!$A$3:$M$490,6,0)</f>
        <v>0</v>
      </c>
      <c r="E17" s="367"/>
      <c r="F17" s="367"/>
      <c r="G17" s="367"/>
      <c r="H17" s="6" t="str">
        <f>VLOOKUP(B17,'Plantilla publicacion'!$A$3:$M$505,8,0)</f>
        <v>Evaluar el cumplimiento de compromisos que la Superintendencia  tiene en el Plan Estratégico Sectorial frente a los objetivos estratégicos del ministerio (informe con los resultados de la evaluación elaborado)</v>
      </c>
      <c r="I17" s="6">
        <f>VLOOKUP(B17,'Plantilla publicacion'!$A$3:$M$505,9,0)</f>
        <v>1</v>
      </c>
      <c r="J17" s="6" t="str">
        <f>VLOOKUP(B17,'Plantilla publicacion'!$A$3:$M$505,10,0)</f>
        <v>Númerica</v>
      </c>
      <c r="K17" s="7">
        <f>VLOOKUP(B17,'Plantilla publicacion'!$A$3:$M$505,11,0)</f>
        <v>45707</v>
      </c>
      <c r="L17" s="7">
        <f>VLOOKUP(B17,'Plantilla publicacion'!$A$3:$M$505,12,0)</f>
        <v>45873</v>
      </c>
      <c r="M17" s="57"/>
      <c r="N17" s="103" t="str">
        <f>VLOOKUP(B17,'Plantilla publicacion'!$A$3:$M$505,13,0)</f>
        <v>50-OFICINA DE CONTROL INTERNO</v>
      </c>
      <c r="O17" s="6">
        <f>VLOOKUP(B17,'Plantilla publicacion (2)'!$S$3:$X$490,6,0)</f>
        <v>100</v>
      </c>
      <c r="P17" s="310">
        <f>VLOOKUP(B17,'Plantilla publicacion (2)'!$S$3:$Y$490,7,0)</f>
        <v>26.666666666666671</v>
      </c>
      <c r="Q17" s="103" t="str">
        <f>VLOOKUP(B17,'PAI 2025 Consolidado'!$F$6:$Z$486,21,0)</f>
        <v>Se presenta Informe de Seguimiento “VERIFICACIÓN DEL CUMPLIMIENTO DE LOS COMPROMISOS ASIGNADOS A LA SIC DE ACUERDO CON EL PLAN NACIONAL DE DESARROLLO”, de fecha 22 de abril de 2025. Por lo anterior la actividad se da por terminada.</v>
      </c>
    </row>
    <row r="18" spans="1:17" ht="77.25" thickBot="1" x14ac:dyDescent="0.3">
      <c r="A18" s="13" t="str">
        <f>VLOOKUP(B18,'Plantilla publicacion'!$A$3:$B$490,2,0)</f>
        <v>Actividad propia</v>
      </c>
      <c r="B18" s="104" t="s">
        <v>507</v>
      </c>
      <c r="C18" s="368"/>
      <c r="D18" s="368">
        <f>VLOOKUP(B18,'Plantilla publicacion'!$A$3:$M$490,6,0)</f>
        <v>0</v>
      </c>
      <c r="E18" s="368"/>
      <c r="F18" s="368"/>
      <c r="G18" s="368"/>
      <c r="H18" s="106" t="str">
        <f>VLOOKUP(B18,'Plantilla publicacion'!$A$3:$M$505,8,0)</f>
        <v>Elaborar y radicar ante los responsables, el informe. (informe con los resultados de la evaluación elaborado y radicado al Superintendente y OAP / Correo-Memorando)</v>
      </c>
      <c r="I18" s="106">
        <f>VLOOKUP(B18,'Plantilla publicacion'!$A$3:$M$505,9,0)</f>
        <v>1</v>
      </c>
      <c r="J18" s="106" t="str">
        <f>VLOOKUP(B18,'Plantilla publicacion'!$A$3:$M$505,10,0)</f>
        <v>Númerica</v>
      </c>
      <c r="K18" s="107">
        <f>VLOOKUP(B18,'Plantilla publicacion'!$A$3:$M$505,11,0)</f>
        <v>45707</v>
      </c>
      <c r="L18" s="107">
        <f>VLOOKUP(B18,'Plantilla publicacion'!$A$3:$M$505,12,0)</f>
        <v>45873</v>
      </c>
      <c r="M18" s="108"/>
      <c r="N18" s="109" t="str">
        <f>VLOOKUP(B18,'Plantilla publicacion'!$A$3:$M$505,13,0)</f>
        <v>50-OFICINA DE CONTROL INTERNO</v>
      </c>
      <c r="O18" s="106">
        <f>VLOOKUP(B18,'Plantilla publicacion (2)'!$S$3:$X$490,6,0)</f>
        <v>100</v>
      </c>
      <c r="P18" s="311">
        <f>VLOOKUP(B18,'Plantilla publicacion (2)'!$S$3:$Y$490,7,0)</f>
        <v>6.6666666666666679</v>
      </c>
      <c r="Q18" s="109" t="str">
        <f>VLOOKUP(B18,'PAI 2025 Consolidado'!$F$6:$Z$486,21,0)</f>
        <v>Se presenta Informe de Seguimiento “VERIFICACIÓN DEL CUMPLIMIENTO DE LOS COMPROMISOS ASIGNADOS A LA SIC DE ACUERDO CON EL PLAN NACIONAL DE DESARROLLO”, de fecha 22 de abril de 2025 y Memorando de envío con Rad. 25-165192.  Por lo anterior la actividad se da por terminada.</v>
      </c>
    </row>
  </sheetData>
  <autoFilter ref="A9:N18" xr:uid="{5AD4A8B9-DA5F-4133-BA0D-1F60F10F51BC}"/>
  <mergeCells count="27">
    <mergeCell ref="G16:G18"/>
    <mergeCell ref="F16:F18"/>
    <mergeCell ref="E16:E18"/>
    <mergeCell ref="D16:D18"/>
    <mergeCell ref="C16:C18"/>
    <mergeCell ref="C13:C15"/>
    <mergeCell ref="D13:D15"/>
    <mergeCell ref="E13:E15"/>
    <mergeCell ref="F13:F15"/>
    <mergeCell ref="G13:G15"/>
    <mergeCell ref="C10:C12"/>
    <mergeCell ref="G10:G12"/>
    <mergeCell ref="F10:F12"/>
    <mergeCell ref="E10:E12"/>
    <mergeCell ref="D10:D12"/>
    <mergeCell ref="B1:G3"/>
    <mergeCell ref="H1:N3"/>
    <mergeCell ref="B4:N4"/>
    <mergeCell ref="B6:N6"/>
    <mergeCell ref="B7:N7"/>
    <mergeCell ref="B5:L5"/>
    <mergeCell ref="O4:Q4"/>
    <mergeCell ref="O5:P5"/>
    <mergeCell ref="O6:P6"/>
    <mergeCell ref="O7:Q7"/>
    <mergeCell ref="B8:D8"/>
    <mergeCell ref="G8:N8"/>
  </mergeCells>
  <conditionalFormatting sqref="H14:N15 H11:N12 H17:N18">
    <cfRule type="cellIs" dxfId="25" priority="42" operator="equal">
      <formula>0</formula>
    </cfRule>
  </conditionalFormatting>
  <conditionalFormatting sqref="A11:A12 A14:A15 A17:A18 N10 N13 Q10:XFD10 Q13:XFD13 A16:XFD16">
    <cfRule type="cellIs" dxfId="24" priority="41" operator="equal">
      <formula>0</formula>
    </cfRule>
  </conditionalFormatting>
  <conditionalFormatting sqref="B6:N6">
    <cfRule type="cellIs" dxfId="23" priority="40" operator="equal">
      <formula>0</formula>
    </cfRule>
  </conditionalFormatting>
  <conditionalFormatting sqref="A10:B10 H10:L10">
    <cfRule type="cellIs" dxfId="22" priority="39" operator="equal">
      <formula>0</formula>
    </cfRule>
  </conditionalFormatting>
  <conditionalFormatting sqref="A13:B13 H13:L13">
    <cfRule type="cellIs" dxfId="21" priority="38" operator="equal">
      <formula>0</formula>
    </cfRule>
  </conditionalFormatting>
  <conditionalFormatting sqref="A9:N9 R9:XFD9">
    <cfRule type="cellIs" dxfId="20" priority="29" operator="equal">
      <formula>0</formula>
    </cfRule>
  </conditionalFormatting>
  <conditionalFormatting sqref="C10">
    <cfRule type="cellIs" dxfId="19" priority="25" operator="equal">
      <formula>0</formula>
    </cfRule>
  </conditionalFormatting>
  <conditionalFormatting sqref="G10">
    <cfRule type="cellIs" dxfId="18" priority="24" operator="equal">
      <formula>0</formula>
    </cfRule>
  </conditionalFormatting>
  <conditionalFormatting sqref="F10">
    <cfRule type="cellIs" dxfId="17" priority="23" operator="equal">
      <formula>0</formula>
    </cfRule>
  </conditionalFormatting>
  <conditionalFormatting sqref="E10">
    <cfRule type="cellIs" dxfId="16" priority="22" operator="equal">
      <formula>0</formula>
    </cfRule>
  </conditionalFormatting>
  <conditionalFormatting sqref="D10">
    <cfRule type="cellIs" dxfId="15" priority="21" operator="equal">
      <formula>0</formula>
    </cfRule>
  </conditionalFormatting>
  <conditionalFormatting sqref="C13">
    <cfRule type="cellIs" dxfId="14" priority="20" operator="equal">
      <formula>0</formula>
    </cfRule>
  </conditionalFormatting>
  <conditionalFormatting sqref="D13">
    <cfRule type="cellIs" dxfId="13" priority="19" operator="equal">
      <formula>0</formula>
    </cfRule>
  </conditionalFormatting>
  <conditionalFormatting sqref="E13">
    <cfRule type="cellIs" dxfId="12" priority="18" operator="equal">
      <formula>0</formula>
    </cfRule>
  </conditionalFormatting>
  <conditionalFormatting sqref="F13">
    <cfRule type="cellIs" dxfId="11" priority="17" operator="equal">
      <formula>0</formula>
    </cfRule>
  </conditionalFormatting>
  <conditionalFormatting sqref="G13">
    <cfRule type="cellIs" dxfId="10" priority="16" operator="equal">
      <formula>0</formula>
    </cfRule>
  </conditionalFormatting>
  <conditionalFormatting sqref="M13">
    <cfRule type="cellIs" dxfId="9" priority="14" operator="equal">
      <formula>0</formula>
    </cfRule>
  </conditionalFormatting>
  <conditionalFormatting sqref="M10">
    <cfRule type="cellIs" dxfId="8" priority="12" operator="equal">
      <formula>0</formula>
    </cfRule>
  </conditionalFormatting>
  <conditionalFormatting sqref="O14:O15 O11:O12 O17:O18">
    <cfRule type="cellIs" dxfId="7" priority="7" operator="equal">
      <formula>0</formula>
    </cfRule>
  </conditionalFormatting>
  <conditionalFormatting sqref="O10:P10">
    <cfRule type="cellIs" dxfId="6" priority="6" operator="equal">
      <formula>0</formula>
    </cfRule>
  </conditionalFormatting>
  <conditionalFormatting sqref="O13:P13">
    <cfRule type="cellIs" dxfId="5" priority="5" operator="equal">
      <formula>0</formula>
    </cfRule>
  </conditionalFormatting>
  <conditionalFormatting sqref="P14:P15 P11:P12 P17:P18">
    <cfRule type="cellIs" dxfId="4" priority="3" operator="equal">
      <formula>0</formula>
    </cfRule>
  </conditionalFormatting>
  <conditionalFormatting sqref="Q14:Q15 Q11:Q12 Q17:Q18">
    <cfRule type="cellIs" dxfId="3" priority="1"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C10 C13 C16" xr:uid="{2A684977-8470-4A36-93A4-3B25231484CE}">
      <formula1>politicas</formula1>
    </dataValidation>
    <dataValidation type="list" allowBlank="1" showInputMessage="1" showErrorMessage="1" sqref="N10:N18" xr:uid="{0205168F-4B56-4A77-8409-9E48DD98B670}">
      <formula1>area</formula1>
    </dataValidation>
    <dataValidation type="list" allowBlank="1" showErrorMessage="1" sqref="J10:J18" xr:uid="{AA4247F2-E880-4E05-9771-0907D98FFE79}">
      <formula1>"1-Númerica,2-Porcentual"</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PAI 2025 Consolidado</vt:lpstr>
      <vt:lpstr>Plantilla publicacion</vt:lpstr>
      <vt:lpstr>RANKIG</vt:lpstr>
      <vt:lpstr>Convenciones</vt:lpstr>
      <vt:lpstr>Plantilla publicacion (2)</vt:lpstr>
      <vt:lpstr>PAI 2025 GPS rempl2)</vt:lpstr>
      <vt:lpstr>Plan de acci�n consolidado 2025</vt:lpstr>
      <vt:lpstr>'Dimensión 3-Gestión con Valor'!Área_de_impresión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2025-10-22T20:36:24Z</dcterms:modified>
</cp:coreProperties>
</file>